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eaned_Data_V2" sheetId="1" r:id="rId5"/>
    <sheet state="visible" name="Officer_Sheet" sheetId="2" r:id="rId6"/>
    <sheet state="visible" name="Other" sheetId="3" r:id="rId7"/>
  </sheets>
  <definedNames/>
  <calcPr/>
</workbook>
</file>

<file path=xl/sharedStrings.xml><?xml version="1.0" encoding="utf-8"?>
<sst xmlns="http://schemas.openxmlformats.org/spreadsheetml/2006/main" count="6665" uniqueCount="3519">
  <si>
    <t>(Clean this out prior to datathon)</t>
  </si>
  <si>
    <t>Unnamed: 0</t>
  </si>
  <si>
    <t>text</t>
  </si>
  <si>
    <t>url</t>
  </si>
  <si>
    <t>name</t>
  </si>
  <si>
    <t>department</t>
  </si>
  <si>
    <t>text_len</t>
  </si>
  <si>
    <t>too_long_flag</t>
  </si>
  <si>
    <t>Volunteer ID</t>
  </si>
  <si>
    <t>Progress</t>
  </si>
  <si>
    <t>Text Type</t>
  </si>
  <si>
    <t>Incident Mentioned</t>
  </si>
  <si>
    <t>Incident Type</t>
  </si>
  <si>
    <t>Difficulty to extract incident type</t>
  </si>
  <si>
    <t>Officers Perpetrating Incident</t>
  </si>
  <si>
    <t>Officer Gender</t>
  </si>
  <si>
    <t>Officer Race</t>
  </si>
  <si>
    <t>Complainant Gender</t>
  </si>
  <si>
    <t>Complainant Race</t>
  </si>
  <si>
    <t>Location Found</t>
  </si>
  <si>
    <t>Location (if found)</t>
  </si>
  <si>
    <t>Difficulty of Finding Location</t>
  </si>
  <si>
    <t>Date (leave blank if unknown)</t>
  </si>
  <si>
    <t>Time</t>
  </si>
  <si>
    <t>UNITED STATES DISTRICT COURT DISTRICT OF MINNESOTA Luis Daniel Garcia, Plaintiff, vs. Blayne Lehner, in his individual capacity as an officer of the City of Minneapolis, and the City of Minneapolis, Defendants. FILE NO. 15-cv-3214 (SRN/HB) ORDER Pursuant to the stipulation of the Plaintiff and the City of Minneapolis [Doc. No. 28], all claims against the City of Minneapolis are hereby dismissed with prejudice and without costs to either party. Dated: July 20, 2016 s/Susan Richard Nelson SUSAN RICHARD NELSON United States District Judge CASE 0:15-cv-03214-SRN-HB Document 29 Filed 07/20/16 Page 1 of 1</t>
  </si>
  <si>
    <t>['https://d3n8a8pro7vhmx.cloudfront.net/cuapb/pages/270/attachments/original/1614138451/Document_29_Order_of_Dismissal.pdf?1614138451']</t>
  </si>
  <si>
    <t>['Blayne Lehner, badge #4073']</t>
  </si>
  <si>
    <t>['Department:Minneapolis Police Department']</t>
  </si>
  <si>
    <t>Too_Long:Over 20 Pages OPCR Case #13-069Lel Lee PANEL RECOMMENDATION Page 2 of 4 Allegations 2. Inappropriate Language: That Officer Golgart used inappropriate language "You're an alcoholic." OPCR Case #13-069Lel Lee PANEL RECOMMENDATION Page 4 of 4 Allegation #2: Inappropriate Language Supportive Findings: YES NO REMAND SPLIT This allegation has merit. This allegation does not have merit. Remand to investigation for additional information. There is no majority vote. The panel unanimously finds there is sufficient evidence to find merit in this allegation. DH</t>
  </si>
  <si>
    <t>['https://d3n8a8pro7vhmx.cloudfront.net/cuapb/pages/270/attachments/original/1581994153/OPCR_13-069_Part_1.pdf?1581994153']</t>
  </si>
  <si>
    <t>['James Golgart, Jr., badge #2317']</t>
  </si>
  <si>
    <t>PUBLIC INFORMATION - EMPLOYEE SUMMARY SAINT PAUL POLICE DEPARTMENT INTERNAL AFFAIRS UNIT Employee Name: HALLSTROM, KURTIS W. Employee ID: 253400 From: January 01, 1900 to October 05, 2022 IA Number: 00-0116 STATUS: Completed Complainant: Diperna, Nancy IA Number: 01-0506 STATUS: Completed Complainant: Attorney, City Allegation Final Disposition Discipline? Allegations Discipline Comments Improper Procedure Sustained Oral Reprim Oral Reprimand IA Number: 03-0419 STATUS: Completed Complainant: Pye, Gregory IA Number: 17-0709 STATUS: Completed Complainant: Thomas, Jacob IA Number: 22-0809 STATUS: Completed Complainant: Commander Sean Lohse-Johnson Printed: 10/5/2022 9:03:13 AM [by: Drake, Lisa (CI-StPaul) (Chiefs Office/Internal A] Page 1 of 1</t>
  </si>
  <si>
    <t>['https://assets.nationbuilder.com/cuapb/pages/270/attachments/original/1667360765/Hallstrom_-_Public_IA.pdf?1667360765']</t>
  </si>
  <si>
    <t>['Kurtis W. Hallstrom, badge #253400']</t>
  </si>
  <si>
    <t>['Department:St. Paul Police Department']</t>
  </si>
  <si>
    <t>5 EXHIBIT A UNITED STATES DISTRICT COURT DISTRICT OF MINNESOTA Dennis Melvin Hill, Plaintiff, vs. The City of Minneapolis, Officer Matthew Kaminski, Officer Jason Schmitt, and John Doe Officers, Defendants. COURT FILE NO. 13-cv-705 PJS/SER JOINT STIPULATION TO DISMISS THE CITY OF MINNEAPOLIS AND THE COMPLAINT WITH PREJUDICE The City of Minneapolis and Plaintiff, acting by and through their undersigned attorneys of record, hereby stipulate that, pursuant to Fed. R. Civ. P. 41, the Court shall dismiss Plaintiff's Complaint in its entirety, with prejudice, and without costs to any party. CASE 0:13-cv-00705-PJS-SER Doc. 34 Filed 09/02/14 Page 1 of 2 CASE 0:13-cv-00705-PJS-SER Doc. 34 Filed 09/02/14 Page 2 of 2</t>
  </si>
  <si>
    <t>['https://d3n8a8pro7vhmx.cloudfront.net/cuapb/pages/270/attachments/original/1626031083/kaminski_dismissal.pdf?1626031083']</t>
  </si>
  <si>
    <t>['Jason Schmitt, badge #6374', 'Matthew R. Kaminski, badge #3615']</t>
  </si>
  <si>
    <t>NOTICE OF REMOVAL, EXHIBIT B CASE 0:13-cv-00705-PJS-SER Doc. 1-2 Filed 03/27/13 Page 1 of 8 NOTICE OF REMOVAL, EXHIBIT B CASE 0:13-cv-00705-PJS-SER Doc. 1-2 Filed 03/27/13 Page 2 of 8 NOTICE OF REMOVAL, EXHIBIT B CASE 0:13-cv-00705-PJS-SER Doc. 1-2 Filed 03/27/13 Page 3 of 8 NOTICE OF REMOVAL, EXHIBIT B CASE 0:13-cv-00705-PJS-SER Doc. 1-2 Filed 03/27/13 Page 4 of 8 NOTICE OF REMOVAL, EXHIBIT B CASE 0:13-cv-00705-PJS-SER Doc. 1-2 Filed 03/27/13 Page 5 of 8 NOTICE OF REMOVAL, EXHIBIT B CASE 0:13-cv-00705-PJS-SER Doc. 1-2 Filed 03/27/13 Page 6 of 8 NOTICE OF REMOVAL, EXHIBIT B CASE 0:13-cv-00705-PJS-SER Doc. 1-2 Filed 03/27/13 Page 7 of 8 NOTICE OF REMOVAL, EXHIBIT B CASE 0:13-cv-00705-PJS-SER Doc. 1-2 Filed 03/27/13 Page 8 of 8</t>
  </si>
  <si>
    <t>['https://d3n8a8pro7vhmx.cloudfront.net/cuapb/pages/270/attachments/original/1626030759/kaminski_complaint_.pdf?1626030759']</t>
  </si>
  <si>
    <t>UNITED STATES DISTRICT COURT DISTRICT OF MINNESOTA Madelyn R. Milton, Plaintiff, vs. City of Minneapolis, Defendant. Civ. No.: 15-1930 (RHK/TNL) ORDER OF DISMISSAL OF CITY OF MINNEAPOLIS The above-captioned matter came before the Court on the parties' Stipulation of Dismissal of City of Minneapolis (Doc. No. 16). Based upon the parties' Stipulation, IT IS ORDERED that all claims against Defendant City of Minneapolis are DISMISSED WITH PREJUDICE, without costs or fees to any party. LET JUDGMENT BE ENTERED ACCORDINGLY. Dated: October 14, 2015 s/Richard H. Kyle RICHARD H. KYLE United States District Judge CASE 0:15-cv-01930-RHK-TNL Document 17 Filed 10/14/15 Page 1 of 1</t>
  </si>
  <si>
    <t>['https://d3n8a8pro7vhmx.cloudfront.net/cuapb/pages/270/attachments/original/1614450573/Milton_v._Barze_Document_17_Order_of_Dismissal_City_of_Mpls.pdf?1614450573']</t>
  </si>
  <si>
    <t>['Tyrone Barze, badge #330']</t>
  </si>
  <si>
    <t>27-CV-05-007993 Filed in District Court State of Minnesota 8/27/2020 1:57 PM STATE OF MINNESOTA DISTRICT COURT COUNTY OF HENNEPIN FOURTH JUDICIAL DISTRICT Joshua Doring, Case File N0: 27-CV-05-007993 Plaintiff, vs. Ofcer Michael Kennedy, et a1, Defendants. SATISFACTION OF JUDGMENT FULL SATISFACTION: I, Jason M. Hiveley, the undersigned judgment creditor's attorney, hereby certify that the judgment entered and docketed in the above named court in the above entitled action on December 6, 2005, in favor of the City of Champlin, James Johans and Michael Kennedy and against Joshua Doring in the amount of $2,822.46 is fully satisfied and the Court Administrator shall record the same. (Signatye/ofJidgir'zem Credito "" Attorney) Sworn and subscribed to before me this 2nd day of March, 2012. - - REBECCA J. EITREIM Notary Public</t>
  </si>
  <si>
    <t>['https://assets.nationbuilder.com/cuapb/pages/270/attachments/original/1671380372/kennedy_judgement_27-CV-05-007993.pdf?1671380372']</t>
  </si>
  <si>
    <t>['Michael Kennedy, badge #3693']</t>
  </si>
  <si>
    <t>Ex-officer charged with theft from Scouts POST BULLETIN October 23, 2000 04:00 AM STILLWATER, Minn. -- Former Police Sgt. Davin Miller has been charged with theft for allegedly taking money from a scouting troop he led. The Washington County Attorney's office on Friday charged Miller, 41, of Hudson, Wis., of misappropriating more than $2,000 from Stillwater Police Explorer POST 521, which he supervised from 1992 until February 2000, when he resigned from the department. The charge carries a maximum penalty of five years in jail and a $10,000 fine. According to a report by the state auditor's office that was forwarded to the county attorney, the actual amount misappropriated could be more than $10,700. Miller was the lone signatory on the Explorer POST bank account for more than five years, during which the transactions singled out by the auditors occurred.</t>
  </si>
  <si>
    <t>['https://assets.nationbuilder.com/cuapb/pages/1472/attachments/original/1670343760/Miller_Davin_Ex-officer_charged_with_theft_from_Scouts.pdf?1670343760']</t>
  </si>
  <si>
    <t>['Davin Miller, badge #None']</t>
  </si>
  <si>
    <t>['Department:Stillwater Police Department']</t>
  </si>
  <si>
    <t>HOME MN NEWS Belle Plaine o cer suspected of DWI a er driving 96 mph BMTN STAFF • UPDATED: MAR 8, 2018 · ORIGINAL: NOV 21, 2012 State patrol of cial a Belle Plaine police of cer Bran Michael Paek wa topped b a tate trooper on Highwa 169 roughl 40 mile outhwet of the Twin Citie near Belle Plaine, at 2:26 a.m. Tueda after driving 96 mph zone, the Belle Plaine Herald report. He wa off-dut at the time, WCCO report. The 32-ear-old of cer wa given a breath tet that howed a .17 blood-alcohol content level, twice the legal limit, the newpaper report. He had a imilar violation in 2003, the newpaper a. No one with the Belle Plaine police commented for a tor on Fox 9: KMSP-TV Belle Plaine officer suspected of DWI after driving 96 mph - Bring Me ... https://bringmethenews.com/minnesota-news/belle-plaine-officer-suspe... 1 of 1 12/27/2022, 12:54 AM</t>
  </si>
  <si>
    <t>['https://assets.nationbuilder.com/cuapb/pages/1472/attachments/original/1672124550/Pasek_3_Belle_Plaine_officer_suspected_of_DWI_after_driving_96_mph_-_Bring_Me_The_News.pdf?1672124550']</t>
  </si>
  <si>
    <t>['Bryan M. Pasek, badge #None']</t>
  </si>
  <si>
    <t>['Department:Belle Plaine Police Department']</t>
  </si>
  <si>
    <t>UNITED STATES DISTRICT COURT District of Minnesota Madelyn R. Milton, JUDGMENT IN A CIVIL CASE Plaintiff, v. Case Number: 15-1930 (RHK/TNL) City of Minneapolis, Defendant(s).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All claims against Defendant City of Minneapolis are DISMISSED WITH PREJUDICE, without costs or fees to any party. Date: 10/13/2015 RICHARD D. SLETTEN, CLERK s/M. Price (By) M. Price, Deputy Clerk CASE 0:15-cv-01930-RHK-TNL Document 18 Filed 10/14/15 Page 1 of 1</t>
  </si>
  <si>
    <t>['https://d3n8a8pro7vhmx.cloudfront.net/cuapb/pages/270/attachments/original/1614450707/Milton_v._Barze_Document_18_Judgment.pdf?1614450707']</t>
  </si>
  <si>
    <t>UNITED STATES DISTRICT COURT District of Minnesota Jon Gauthier, JUDGMENT IN A CIVIL CASE Plaintiff, v. Case Number: 15-cv-3068 (RHK/KMM) City of Minneapolis and Jordan Davis, Defendant(s).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all claims against Defendant City of Minneapolis are DISMISSED WITH PREJUDICE and without costs or fees to any party Date: 12/28/2016 RICHARD D. SLETTEN, CLERK s/K. Krulas (By) K. Krulas, Deputy Clerk CASE 0:15-cv-03068-RHK-KMM Document 34 Filed 12/29/16 Page 1 of 1</t>
  </si>
  <si>
    <t>['https://d3n8a8pro7vhmx.cloudfront.net/cuapb/pages/270/attachments/original/1614974721/2016JonGauthierJudgment.pdf?1614974721']</t>
  </si>
  <si>
    <t>['Jordan Davis, badge #1434']</t>
  </si>
  <si>
    <t>Minneapolis Police Department Discipline Worksheet Sgt. Shannon Barnette, #0268 Employee's Name and ID Number 5/25/2017 Date of Incident Discipline Panel Recommendation OPCR 17-10527 Administrative Case Number Policy Number Policy Description Category Disposition 5-105 (A)(4) Professional Code of Conduct Merit 4-602 Report Writing Merit Deputy Chief of Professional Standards Date 13.43 - Personnel Data 1' 14' sc;c:' " 1332747 Minneapolis Police Department Discipline Worksheet Office of the Chief of Police Policy Number Policy Description Category Disposition 5-105 (A)(4) Professional Code of Conduct B Merit 4-602 Report Writing B Merit Final Disposition 5-105 (A)(4) Professional Code of Conduct, Sustained - B 4-602 Report Writing, Sustained - B Letter of Reprimand Chief of Police MP-1408 (Revised 12/15) 2 Date 1332748 1332749 1332750</t>
  </si>
  <si>
    <t>['https://assets.nationbuilder.com/cuapb/pages/1509/attachments/original/1753851699/17-10527_Shannon_Barnette-Discipline_Memo.pdf?1753851699']</t>
  </si>
  <si>
    <t>['Shannon L. Barnette, badge #268']</t>
  </si>
  <si>
    <t>Skip to content Offender Information Demographic Information** MNDOC Offender ID: 243907 Name: Aaron Joseph Heuer Birth Date: 10/11/1983 Current Status: Incarcerated as of 05/08/2014. Currently at a non-DOC facility. Sentence Date: 05/08/2014 Anticipated Release Date: 07/23/2035 Expiration Date: Life Caseworker: Abby Domagalski 651-779-2754 Current Offense Information Highest Ranked Offense: Criminal Sexual Conduct Court File Number(s): Otter Tail - 56-CR-13-2467 Otter Tail - 56-CR-13-1927 Mille Lacs - 48-CR-14-524 Other Links Go to MN Courts website (https://pa.courts.state.mn.us/default.aspx) to look up court case information (opens in a new window). Go to BCA website (https://chs.state.mn.us/) to look up criminal history information (opens in a new window). Offender Locator Details https://coms.doc.state.mn.us/publicviewer/OffenderDetails/Index/2439... 1 of 2 11/24/2022, 12:49 PM</t>
  </si>
  <si>
    <t>['https://assets.nationbuilder.com/cuapb/pages/1472/attachments/original/1669315796/Aaron_Heuer_MN_DOC_Details.pdf?1669315796']</t>
  </si>
  <si>
    <t>['Aaron Heuer, badge #None']</t>
  </si>
  <si>
    <t>['Department:Mille Lacs County Sheriffs Office']</t>
  </si>
  <si>
    <t>Skip to content Offender Information Demographic Information** MNDOC Offender ID: 237622 Name: William Allan Jacobs Birth Date: 07/11/1943 Current Status: Incarcerated as of 04/11/2012. Currently at MCF Lino Lakes (https://mn.gov /doc/facilities/lino-lakes/). Sentence Date: 04/09/2012 Anticipated Release Date: 03/04/2024 Expiration Date: Life Caseworker: Ryan Schill 651-717-6100 Current Offense Information Highest Ranked Offense: Criminal Sexual Conduct Court File Number(s): Hennepin - 27CR103626 Hennepin - 27CR103386 Other Links Go to MN Courts website (https://pa.courts.state.mn.us/default.aspx) to look up court case information (opens in a new window). Go to BCA website (https://chs.state.mn.us/) to look up criminal history information (opens in a new window). Offender Locator Details https://coms.doc.state.mn.us/publicviewer/OffenderDetails/Index/2376... 1 of 2 11/24/2022, 10:26 PM</t>
  </si>
  <si>
    <t>['https://assets.nationbuilder.com/cuapb/pages/1472/attachments/original/1669350422/William_Jacobs_MN_DOC_Record.pdf?1669350422']</t>
  </si>
  <si>
    <t>['William Jacobs, badge #None']</t>
  </si>
  <si>
    <t>['Department:Minneapolis Park Police Department']</t>
  </si>
  <si>
    <t>Fmr. Mpls. Cop Sentenced For Sending Nude Pictures To Girls October 25, 2013 at 7:17 pm https://minnesota.cbslocal.com/2013/10/25/fmr-mpls-cop-sentenced-for-sending-nude- pictures-to-girls/ MINNEAPOLIS (WCCO) - A former Minneapolis police officer was sentenced Friday for sending nude pictures to girls. Bradley Schnickel pleaded guilty in June to soliciting children to engage in sexual contact. On Friday, he was sentenced to a year in the Hennepin County workhouse in addition to no contact with children (unless approved). He also faces charges in Anoka County where he's accused of having sex with two underage girls after luring them via social media. Other conditions of his sentencing include attending sex offender programs, not possessing any pornographic material, and no access to, or use of the Internet, without approval - his Internet use will be monitored by corrections.</t>
  </si>
  <si>
    <t>['https://d3n8a8pro7vhmx.cloudfront.net/cuapb/pages/270/attachments/original/1638386754/Schnickel_1_Fmr_Mpls_Cop_Sentenced_for_Sending_Nude_Pictures_to_Girls.pdf?1638386754']</t>
  </si>
  <si>
    <t>['Bradley Schnickel, badge #6381']</t>
  </si>
  <si>
    <t>Form Modified: 09/16/04 OAO450 (Rev. 5/85) Judgment in a Civil Case UNITED STATES DISTRICT COURT District of Minnesota Dontay St. James JUDGMENT IN A CIVIL CASE V. Case Number: 05-2348 (DWF/JJG) Minneapolis Police Department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the Minneapolis Police Department be DISMISSED from this action WITH PREJUDICE and without award of cost to any party. Because all the other Defendants have been previously dismissed (see Doc. Nos. 32, 79, 86, and 87). March 7, 2008 RICHARD D. SLETTEN, CLERK Date s/DHalfman (By) , Deputy Clerk CASE 0:05-cv-02348-DWF-JJG Doc. 92 Filed 03/07/08 Page 1 of 1</t>
  </si>
  <si>
    <t>['https://assets.nationbuilder.com/cuapb/pages/270/attachments/original/1671335792/michael_keefe_jedgement_2.pdf?1671335792']</t>
  </si>
  <si>
    <t>['Michael Keefe, badge #3662']</t>
  </si>
  <si>
    <t>Longtime Stearns County Deputy Gets 9 Months Jail The Associated Press Published: June 21, 2012 ST. CLOUD (AP) - A Stearns County sheriff's sergeant has been sentenced to nine months in jail for criminal sexual conduct and providing alcohol to minors. Phil Meemken was also fined up to $3,300 at his sentencing Thursday. Meemken pleaded guilty last month to one felony count of fourth-degree criminal sexual conduct and two gross misdemeanors for providing alcohol to minors. The charges stem from 2009 allegations by three young people who accused him of sexual assault. He initially faced 25 charges. Meemken led the department's Police Explorer program and had been on the job for 18 years when the allegations surfaced. The sheriff's department was unable to fire him while the case was pending, and had to pay him over $200,000 while he was on administrative leave. Copyright 2012 The Associated Press.</t>
  </si>
  <si>
    <t>['https://assets.nationbuilder.com/cuapb/pages/1472/attachments/original/1670339558/Meemken_Longtime_Stearns_County_Deputy_Gets_9_Months_Jail.pdf?1670339558']</t>
  </si>
  <si>
    <t>['Phillip Meemken, badge #None']</t>
  </si>
  <si>
    <t>['Department:Stearns County Sheriffs Office']</t>
  </si>
  <si>
    <t>UNITED STATES DISTRICT COURT DISTRICT OF MINNESOTA __________________________________________________________________ Tiffany Crowder, et al, Plaintiff, v. City of Minneapolis, et al, Defendants. 0:11-cv-00646-JNE-TNL ORDER FOR DISMISSAL WITH PREJUDICE __________________________________________________________________ Pursuant to the Stipulation filed by the Parties (Doc. 58), all claims asserted in this matter by Plaintiff Tiffany Crowder, on her own behalf or on behalf of her minor daughter T.C., against Defendants David Menter, Daniel Loe, James Lynch, David Pleoger, Todd Sauvageau, Gene Suker, Lawrence Loonsfoot, David Garman, Mike Nimlos, Lucas Peterson, and the City of Minneapolis, are hereby DISMISSED WITH PREJUDICE and on the merits, without costs to any party. Date: November 14, 2012 By the Court: s/Joan N. Ericksen JOAN N. ERICKSEN United States District Judge</t>
  </si>
  <si>
    <t>['https://d3n8a8pro7vhmx.cloudfront.net/cuapb/pages/270/attachments/original/1626048780/Tiffany_Crowder_case_-_Dismissal.pdf?1626048780']</t>
  </si>
  <si>
    <t>['Daniel S. Loe, badge #4218', 'David F. Pleoger, badge #5753', 'David Garman, badge #2216', 'David Menter, badge #4721', 'Gene Suker, badge #7004', 'James G. Lynch, badge #4307', 'Lawrence Loonsfoot, badge #4234', 'Lucas Peterson, badge #5630', 'Mike T. Nimlos, badge #5138', 'Todd D. Sauvageau, badge #6309']</t>
  </si>
  <si>
    <t>Exhibit A CASE 0:05-cv-02832-RHK-JSM Document 1-3 Filed 12/09/05 Page 1 of 13 CASE 0:05-cv-02832-RHK-JSM Document 1-3 Filed 12/09/05 Page 2 of 13 CASE 0:05-cv-02832-RHK-JSM Document 1-3 Filed 12/09/05 Page 3 of 13 CASE 0:05-cv-02832-RHK-JSM Document 1-3 Filed 12/09/05 Page 4 of 13 CASE 0:05-cv-02832-RHK-JSM Document 1-3 Filed 12/09/05 Page 5 of 13 CASE 0:05-cv-02832-RHK-JSM Document 1-3 Filed 12/09/05 Page 6 of 13 CASE 0:05-cv-02832-RHK-JSM Document 1-3 Filed 12/09/05 Page 7 of 13 CASE 0:05-cv-02832-RHK-JSM Document 1-3 Filed 12/09/05 Page 8 of 13 CASE 0:05-cv-02832-RHK-JSM Document 1-3 Filed 12/09/05 Page 9 of 13 CASE 0:05-cv-02832-RHK-JSM Document 1-3 Filed 12/09/05 Page 10 of 13 CASE 0:05-cv-02832-RHK-JSM Document 1-3 Filed 12/09/05 Page 11 of 13 CASE 0:05-cv-02832-RHK-JSM Document 1-3 Filed 12/09/05 Page 12 of 13 CASE 0:05-cv-02832-RHK-JSM Document 1-3 Filed 12/09/05 Page 13 of 13</t>
  </si>
  <si>
    <t>['https://d3n8a8pro7vhmx.cloudfront.net/cuapb/pages/270/attachments/original/1625782288/Carolyn_Rose_Thomas_case_-_2002.pdf?1625782288']</t>
  </si>
  <si>
    <t>['Chad Fuchs, badge #2145', 'Lucas Peterson, badge #5630']</t>
  </si>
  <si>
    <t>Date Case Name Synopsis Outcome 9/13/12 Dontae Thomas vs. City of Minneapolis Barze and Mills brutalized and choked 18-year-old developmentally delayed man. Settled out of court, $140,000. 11/14/12 Andrews et al v. Thole et al Excessive force Settled out of court, $10,000 11/1/13 McKinney v. City of Minneapolis et al Excessive force against a child in school Settled out of court, $15,500 12/17/13 Krekelberg v. Anoka County et al Invasion of privacy. Settled out of court 11/21/14 Paradeise v. Barze et al Used excessive force on a customer at a restaurant. When Paradeise, manager, told him to leave, Barze pepper sprayed him, causing him to develop traumatic corneal abrasions. Judgment of $34,272.10 4/14/15 Milton v. City of Minneapolis Excessive force and false charges Settled out of court, $82,000. 12/11/15 Acevedo v. Barze, Jr. Excessive force, including facial fractures and false arrest Settled out of court, $62,500.</t>
  </si>
  <si>
    <t>['https://d3n8a8pro7vhmx.cloudfront.net/cuapb/pages/270/attachments/original/1613595973/Barze_Lawsuit_Synopsis.pdf?1613595973']</t>
  </si>
  <si>
    <t>UNITED STATES DISTRICT COURT District of Minnesota Jeremiah Jermaine Thomas JUDGMENT IN A CIVIL CASE Plaintiff(s), v. Case Number: 19cv954 WMW/DTS City of Minneapolis, Officer Toua Yang, Officer Jason Matthew, Officer Dylan Pearson, Officer Moshe Davis Defendant(s). ☐ Jury Verdict. This action came before the Court for a trial by jury. The issues have been tried and the jury has rendered its verdict. ☒ Decision by Court. This action came to trial or hearing before the Court. The issues have been tried or heard and a decision has been rendered. IT IS ORDERED AND ADJUDGED THAT: the above matter is dismissed with prejudice and without costs or disbursements awarded to any party. Date: 8/6/2019 KATE M. FOGARTY, CLERK s/M. Giorgini (By) M. Giorgini, Deputy Clerk CASE 0:19-cv-00954-WMW-DTS Doc. 9 Filed 08/06/19 Page 1 of 1</t>
  </si>
  <si>
    <t>['https://d3n8a8pro7vhmx.cloudfront.net/cuapb/pages/270/attachments/original/1626559949/Microsoft_Word_-_19cv954_Judgment-in-a-Civil-Action-3.pdf?1626559949']</t>
  </si>
  <si>
    <t>['Dylan Pearson, badge #5498', 'Jason Matthews, badge #4442', 'Moshe Davis, badge #1435', 'Toua Yang, badge #7892']</t>
  </si>
  <si>
    <t>Off-Duty Belle Plaine Cop Sentenced For DWI July 24, 2013 / 3:09 PM / CBS Minnesota MINNEAPOLIS (WCCO) -- The Belle Plaine police officer accused of driving under the influence in November 2012 while off-duty pleaded guilty on Wednesday to one gross misdemeanor count of DWI. Bryan Pasek's second DWI charge and his speeding ticket for driving 96 mph in a 55 zone on Highway 169 at Park Boulevard were dismissed. Pasek had registered a 0.17 BAC at the time. His sentence includes two years of probation, a $700 fine, and 40 hours of community service. Pasek resigned from the Belle Plaine Police Department on December 2012. Pasek had a prior DWI conviction from 2003, and as a result of that conviction, Pasek was suspended from the police force for three days. He was granted a stay of imposition, so as long as Pasek follows the terms of probation, his conviction will be discharged at the end of the probationary period, although a misdemeanor conviction will remain on his criminal record.</t>
  </si>
  <si>
    <t>['https://assets.nationbuilder.com/cuapb/pages/1472/attachments/original/1672124545/Pasek_1_Belle_Plaine_Cop_Sentenced_for_DWI.pdf?1672124545']</t>
  </si>
  <si>
    <t>OAO450 (Rev. 5/85) Judgment in a Civil Case UNITED STATES DISTRICT COURT District of Minnesota Anna Vue Herr, Leng Herr JUDGMENT IN A CIVIL CASE V. Case Number: 09-2741 RHK/FLN Bill Peterson, Carl Blad, Timothy Devick, John Sheneman, Griffin Hillbo, Jeffrey Kading, Mark Kaspszak, Ricardo Muro, City of Minneapolis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the City Defendants? Motion for Summary Judgment is GRANTED and Plaintiffs? claims against these Defendants are DISMISSED WITH PREJUDICE. November 16, 2010 RICHARD D. SLETTEN, CLERK Date s/A. Linner (By) A. Linner Deputy Clerk C:\Documents and Settings\linner\Desktop\Blank Judgment Form.wpd Form Modified: 09/16/04 CASE 0:09-cv-02741-RHK-FLN Doc. 34 Filed 11/16/10 Page 1 of 1</t>
  </si>
  <si>
    <t>['https://d3n8a8pro7vhmx.cloudfront.net/cuapb/pages/270/attachments/original/1626029562/jeff_kading_judgement_3.pdf?1626029562']</t>
  </si>
  <si>
    <t>['Bill Peterson, badge #5561', 'Carl Blad, badge #580', 'Griffin Hillbo, badge #2999', 'Jeff Kading, badge #3598', 'John Sheneman, badge #6484', 'Mark Kaspszak, badge #3642', 'Ricardo Muro, badge #4899', 'Timothy E. Devick, badge #1526']</t>
  </si>
  <si>
    <t>By PIONEER PRESS | news@pioneerpress.com PUBLISHED: October 21, 2008 at 11:01 p.m. | UPDATED: November 14, 2015 at 5:34 a.m. Join the Conversation We invite you to use our commenting platform to engage in A Minneapolis police officer was arrested Tuesday on suspicion of drunken driving, local television stations are reporting. Officer Jeffrey Pennaz, 31, was arrested in Plymouth and booked into Hennepin County Jail on probable cause driving while intoxicated, according to KSTP-TV. He was later released and has not been formally charged, the station said. Pennaz was driving with children in his car, according to WCCO-TV. It is unclear how many children were in the car or if they were Pennaz's children, the station said. Pennaz is an officer in the Third Precinct, WCCO said. NEWS Report: Minneapolis police officer arrested for allegedly driving drunk Report: Minneapolis police officer arrested for allegedly driving dr... https://www.twincities.com/2008/10/21/report-minneapolis-police-o... 1 of 3 12/27/2022, 1:19 AM</t>
  </si>
  <si>
    <t>['https://assets.nationbuilder.com/cuapb/pages/1472/attachments/original/1672126019/Pennaz_1_Report_Minneapolis_police_officer_arrested_for_allegedly_driving_drunk_%E2%80%93_Twin_Cities.pdf?1672126019']</t>
  </si>
  <si>
    <t>['Jeffrey Pennaz, badge #5551']</t>
  </si>
  <si>
    <t>Five St. Paul police officers fired for failing to stop assault - StarTribune.comhttps://www.startribune.com/five-st-paul-police-officers-fired-for-failing-... 1 of 3 3/30/2020, 7:38 PM St. Paul reporter Emma Nelson joined the Star Tribune in 2014, and has covered local government beats from Scott and Dakota counties to Minneapolis City Hall. She has also been part of reporting teams that covered the aftermath of the Norwood Teague sexual harassment scandal and the death of Prince. Five St. Paul police officers fired for failing to stop assault - StarTribune.comhttps://www.startribune.com/five-st-paul-police-officers-fired-for-failing-... 2 of 3 3/30/2020, 7:38 PM Randy Furst is a Star Tribune general assignment reporter covering a range of issues, including tenants rights, minority rights, American Indian rights and police accountability. Five St. Paul police officers fired for failing to stop assault - StarTribune.comhttps://www.startribune.com/five-st-paul-police-officers-fired-for-failing-... 3 of 3 3/30/2020, 7:38 PM</t>
  </si>
  <si>
    <t>['https://d3n8a8pro7vhmx.cloudfront.net/cuapb/pages/270/attachments/original/1585615610/Five_SPPD_Cops_Fired.pdf?1585615610']</t>
  </si>
  <si>
    <t>['Christopher G. Rhoades, badge #509850', 'Jordan Wild, badge #None', 'Nathan J. Smith, badge #643205', 'Nicholas Grundei, badge #None', 'Robert G. Luna, badge #412950', 'Tou M. Cha, badge #112410']</t>
  </si>
  <si>
    <t>Dakota County deputy faces new charges in new case By Pioneer Press | news@pioneerpress.com PUBLISHED: December 12, 2008 at 6:17 p.m. | UPDATED: November 14, 2015 at 1:48 a.m. https://www.twincities.com/2008/12/12/dakota-county-deputy-faces-new-charges-in-new-case/ HASTINGS, Minn.-A Dakota County sheriff's deputy who killed a man with his squad car last year now faces new charges. Prosecutors filed driving while impaired and open bottle charges against 30-year-old Joshua James Williams on Friday. He was arrested Nov. 15 after a fellow deputy clocked him traveling 68 miles per hour in a 55 mph zone. The criminal complaint says the officer found a partially consumed can of beer in Williams' back seat. He failed his alcohol tests. The attorney for Williams declined comment. Williams had been convicted of careless driving in a crash that killed motorcyclist Bill Wallace in 2007. The Wallace family has filed a wrongful death lawsuit against the county. Williams has been placed on paid leave. He already has a drunken driving conviction from 1998.</t>
  </si>
  <si>
    <t>['https://d3n8a8pro7vhmx.cloudfront.net/cuapb/pages/270/attachments/original/1618010117/Joshua_James_Williams_Dakota_County_Deputy_Article.pdf?1618010117']</t>
  </si>
  <si>
    <t>['Joshua James Williams, badge #None']</t>
  </si>
  <si>
    <t>['Department:Dakota County Sheriffs Office']</t>
  </si>
  <si>
    <t>OAO450 (Rev. 5/85) Judgment in a Civil Case UNITED STATES DISTRICT COURT District of Minnesota Kari L. Andrews, Brandon C. Bennett, Jeremy D. Boeckel, Plaintiff, JUDGMENT IN A CIVIL CASE V. Case Number: 12-cv-2877 ADM/SER Brian R. Thole, Aaron L. Biard, Tyrone D. Barze, Jr., Joe Poidinger, Brandon P. Kitzerow, Aaron C Morrison, Jeff E. Kading, Steven J. Laux, City of Minneapolis Defendant,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the case dismissed against the City of Minneapolis with prejudice and without costs to any party. November 4, 2013 RICHARD D. SLETTEN, CLERK Date s/ Katie Thompson (By) Katie Thompson Deputy Clerk C:\Documents and Settings\thompson\Desktop\Blank Judgment Form.wpd Form Modified: 09/16/04 CASE 0:12-cv-02877-ADM-SER Doc. 21 Filed 11/04/13 Page 1 of 1</t>
  </si>
  <si>
    <t>['https://d3n8a8pro7vhmx.cloudfront.net/cuapb/pages/270/attachments/original/1626028989/jeff_kading_judgement_2.pdf?1626028989']</t>
  </si>
  <si>
    <t>['Aaron C. Morrison, badge #4859', 'Aaron L. Biard, badge #542', 'Brandon Kitzerow, badge #3712', 'Brian Thole, badge #7166', 'Jeff Kading, badge #3598', 'Steven J. Laux, badge #4035', 'Tyrone Barze, badge #330']</t>
  </si>
  <si>
    <t>UNITED STATES DISTRICT COURT DISTRICT OF MINNESOTA Tomas Garcia-Orihuela Civ. No. 17-292 (RHK/KMM) Plaintiff, v. ORDER Ricardo Muro, Other Unknown Police Officers of the Minneapolis Police Department, Minneapolis Police Department, and City of Minneapolis, Defendants. This matter is before the court on the Report and Recommendation of United States Magistrate Judge Katherine M. Menendez dated September 5, 2017. (Docket No. 22.) In the R&amp;R, Magistrate Judge Menendez recommends dismissal of this action without prejudice under Federal Rule of Civil Procedure 41(b) for failure to prosecute. Plaintiff has not objected to the R&amp;R, and the time period to do so has expired. Accordingly, IT IS HEREBY ORDERED that 1. The R&amp;R (Docket No. 22) is ADOPTED; and 2. This action is DISMISSED WITHOUT PREJUDICE for failure to prosecute. LET JUDGMENT BE ENTERED ACCORDINGLY. Dated: September 28, 2017 s/Paul A. Magnuson Paul A. Magnuson United States District Court Judge CASE 0:17-cv-00292-RHK-KMM Document 23 Filed 09/28/17 Page 1 of 1</t>
  </si>
  <si>
    <t>['https://d3n8a8pro7vhmx.cloudfront.net/cuapb/pages/270/attachments/original/1625932789/USCOURTS-mnd-0_17-cv-00292-1.pdf?1625932789']</t>
  </si>
  <si>
    <t>['Ricardo Muro, badge #4899']</t>
  </si>
  <si>
    <t>Criminal/Traffic/Petty Case Records Search Results Skip to Main Content Logout My Account Search Menu New Criminal/Traffic/Petty Search Refine Search Location : All MNCIS Sites - Case Search Help Record Count: 3 Search By: Defendant Exact Name: on Party Search Mode: Name Last Name: kuschel First Name: kevin All All Sort By: Filed Date Case Number Citation Number Defendant Info Filed/Location /Judicial Officer Type/Status Charge(s) Disposition/Level of Sentence 73-K5-00-000505 MN 005384 KUSCHEL, KEVIN MELVIN 12/11/1961 02/08/2000 Stearns Jessen, Richard T. Gross Misd - DWI Converted Closed .29 DUI (Not applicable - GOC) Convicted 73-K2-00-000865 ST 285050 KUSCHEL, KEVIN MELVIN 12/11/1961 03/01/2000 Stearns Jessen, Richard T. Gross Misd - DWI Converted Closed (TCIS Amended Charge) 0.19 GROSS MSD AGG DUI (Not applicable - GOC) Convicted 71-K5-01-001162 KUSCHEL, KEVIN MELVIN 12/11/1961 06/27/2001 Sherburne Gross Misd - DWI Converted Closed 1ST DEG DWI (Not applicable - GOC) Convicted Firefox https://pa.courts.state.mn.us/Search.aspx?ID=100 1 of 1 12/5/2022, 12:30 AM</t>
  </si>
  <si>
    <t>['https://assets.nationbuilder.com/cuapb/pages/1472/attachments/original/1670221910/Kushel_Criminal_Record.pdf?1670221910']</t>
  </si>
  <si>
    <t>['Kevin Kuschel, badge #None']</t>
  </si>
  <si>
    <t>['Department:Richmond Police Department']</t>
  </si>
  <si>
    <t>Itasca Co. sheriff's deputy charged with videotaping girl in bathroom Associated Press MARCH 7, 2013 - 9:02AM GRAND RAPIDS, Minn. - An Itasca County sheriff's deputy is accused of trying to videotape a teenage girl using the bathroom at his home. The Minnesota Bureau of Criminal Apprehension alleges 45-year-old Aaron Apitz, of Deer River, used his work cellphone to try to videotape the girl entering and exiting the shower. A criminal complaint says the girl found the phone and saw it was recording and reported the incident. The Duluth News Tribune ( http://bit.ly/Zisb9M (http://bit.ly/Zisb9M) ) says Apitz resigned Tuesday. He was charged with felony interference with privacy against a minor on Wednesday. Apitz is not in custody. He could not be reached for comment because his phone number has not been published. ___ Information from: Duluth News Tribune, http://www.duluthsuperior.com (http://www.duluthsuperior.com) Itasca Co. sheriff's deputy charged with videotaping girl in bathroom https://www.startribune.com/itasca-co-sheriff-s-deputy-charged-with-vi... 1 of 1 11/25/2022, 7:59 PM</t>
  </si>
  <si>
    <t>["https://assets.nationbuilder.com/cuapb/pages/1472/attachments/original/1669428027/Apitz_Itasca_Co._sheriff's_deputy_charged_with_videotaping_girl_in_bathroom.pdf?1669428027"]</t>
  </si>
  <si>
    <t>['Aaron Apitz, badge #None']</t>
  </si>
  <si>
    <t>['Department:Itasca County Sheriffs Office']</t>
  </si>
  <si>
    <t>UNITED STATES DISTRICT COURT DISTRICT OF MINNESOTA _______________________________________________________________________ Todd R. Edwardson, Plaintiff, vs. Civil No. 02-4930 (RHK/JSM) City of Minneapolis, Grant Johnson, ORDER individually, and Matthew Kaminski, individually, Defendants. _______________________________________________________________________ The Court having been advised that the above action has been settled, and the parties needing additional time to finalize a settlement agreement, IT IS ORDERED that this action is DISMISSED WITH PREJUDICE; the Court retains jurisdiction for sixty (60) days to permit any party to move to reopen the action, for good cause shown, or to submit and file a stipulated form of final judgment, or to seek enforcement of the settlement terms. The Court's Order of September 1, 2004 regarding the schedule for filing trial materials is VACATED. Dated: October 1, 2004. s/Richard H. Kyle RICHARD H. KYLE United States District Judge CASE 0:02-cv-04930-RHK-JSM Doc. 21 Filed 10/01/04 Page 1 of 1</t>
  </si>
  <si>
    <t>['https://d3n8a8pro7vhmx.cloudfront.net/cuapb/pages/270/attachments/original/1626031233/Kaminiski_order_no_complaint_available.pdf?1626031233']</t>
  </si>
  <si>
    <t>['Grant Johnson, badge #3398', 'Matthew R. Kaminski, badge #3615']</t>
  </si>
  <si>
    <t>Home &gt; Legislative File 2020-00290 &gt; RCA Legal seƩlement: Workers' CompensaƟon claim of Brandy Steberg (RCA- 2020-00202) ORIGINATING DEPARTMENT City Attorney's OfØce To CommiƩee(s) # CommiƩee Name MeeƟng Date 1 Ways &amp; Means CommiƩee Mar 10, 2020 LEAD STAFF: Tracey Fussy PRESENTED BY: Erik Nilsson AcƟon Item(s) # File Type Subcategory Item DescripƟon 1 AcƟon SeƩlement Approving the seƩlement of the Workers' CompensaƟon claim of Brandy Steberg by payment of $180,000 to Mr. Steberg and his aƩorneys, and authorizing the City AƩorney's Office to execute any documents necessary to effectuate the seƩlement. Previous AcƟons none. Ward / Neighborhood / Address # Ward Neighborhood Address 1. Not Applicable Background Analysis Former MPD officer Brandy Steberg sustained two work-related injuries. A tentaƟve seƩlement was reached in the amount of $180,000 from Fund/Org 06930 1450100 789401 145 400. The City AƩorney's Office and Risk Management believe this seƩlement is in the best interests of the City and recommend approval by this CommiƩee and the City Council FISCAL NOTE No fiscal impact anƟcipated</t>
  </si>
  <si>
    <t>["https://d3n8a8pro7vhmx.cloudfront.net/cuapb/pages/270/attachments/original/1625774278/RCA-2020-00202_-_Legal_settlement__Workers'_Compensation_claim_of_Brandy_Steberg.pdf?1625774278"]</t>
  </si>
  <si>
    <t>['Brandy Steberg, badge #6767']</t>
  </si>
  <si>
    <t>IN THE UNITED STATES DISTRICT COURT FOR THE DISTRICT OF MINNESOTA SETTLEMENT CONFERENCE Jesse McLemore, Plaintiff, v. Officer Jer Yang, Officer Christopher Steward, and Officer Shawn Brandt, Defendants. . COURT MINUTES BEFORE: Steven E. Rau U.S. Magistrate Judge Case No.: 14cv4828 (ADM/SER) Dated: February 22, 2016 Courthouse: St. Paul Courtroom: Courtroom 3C Time Commenced: 9:00 a.m. Time Concluded: 1:55 p.m. Time in Court: 4 hours 55 minutes APPEARANCES: For Plaintiffs: Christopher J. Kuhlman For Defendants: Kristin Sarff, Andrea Kloehn Naef PROCEEDINGS: Settlement reached pending approval by the Minneapolis City Council. Plaintiff moved to dismiss Officers Yang, Steward, and Brandt as named defendants and replace them with the City of Minneapolis. That motion was GRANTED. s/Melissa M. Erstad s Signature of Courtroom Deputy CASE 0:14-cv-04828-ADM-SER Document 22 Filed 02/22/16 Page 1 of 1</t>
  </si>
  <si>
    <t>['https://d3n8a8pro7vhmx.cloudfront.net/cuapb/pages/270/attachments/original/1614470349/Document_22_JesseMcLemoreSettlement.pdf?1614470349']</t>
  </si>
  <si>
    <t>['Christopher Steward, badge #6823', 'Jer Yang, badge #7889', 'Shawn Brandt, badge #746']</t>
  </si>
  <si>
    <t>LOCAL Paynesville officer arrested for alleged domestic assault Published 12:42 p.m. CT Jan. 5, 2019 Updated 6:48 p.m. CT Jan. 7, 2019 ST. CLOUD - A Paynesville police officer was arrested in connection with a domestic assault reported in Le Sauk Township early Friday morning. Nathan Johnson, 34, of St. Cloud, could face misdemeanor charges of domestic assault in the fifth degree, according to the Stearns County Sheriff's Office. Law enforcement responded to the incident at about 2 a.m., where the caller reported that they had been struck by Johnson. Johnson was arrested and transported to Stearns County jail. He will be held in custody pending a court appearance Monday. Johnson has worked for the Paynesville Police Department since 2016, according to Paynesville police. Police Chief Paul Wegner declined to comment any further. "As this matter is a personnel issue, we have no other comments at this time," he said. Stephanie Dickrell SCTimes Paynesville officer arrested for alleged domestic assault https://www.sctimes.com/story/news/local/2019/01/05/paynesville-minn... 1 of 1 11/24/2022, 11:06 PM</t>
  </si>
  <si>
    <t>['https://assets.nationbuilder.com/cuapb/pages/1472/attachments/original/1669354081/Paynesville_officer_arrested_for_alleged_domestic_assault.pdf?1669354081']</t>
  </si>
  <si>
    <t>['Nathan A. Johnson, badge #3465']</t>
  </si>
  <si>
    <t>['Department:Paynesville Police Department']</t>
  </si>
  <si>
    <t>UNITED STATES DISTRICT COURT District of Minnesota Michael L Barnes, Jr., JUDGMENT IN A CIVIL CASE Plaintiff(s), v. Case Number: 15-cv-29 (WMW/SER) City of Minneapolis, John Doe, Peter Stanton, Defendant(s). ☐ Jury Verdict. This action came before the Court for a trial by jury. The issues have been tried and the jury has rendered its verdict. ☒ Decision by Court. This action came to trial or hearing before the Court. The issues have been tried or heard and a decision has been rendered. IT IS ORDERED AND ADJUDGED THAT: the above matter, including all claims, counterclaims, and causes of action that were made or that could have been made in this action, is dismissed with prejudice and with each party bearing its own costs and attorneys' fees in connection with such claims. Date: 1/11/2017 RICHARD D. SLETTEN, CLERK s/A. Halverson (By) A. Halverson, Deputy Clerk CASE 0:15-cv-00029-WMW-SER Document 28 Filed 01/11/17 Page 1 of 1</t>
  </si>
  <si>
    <t>['https://d3n8a8pro7vhmx.cloudfront.net/cuapb/pages/270/attachments/original/1614474286/2016MichaelBarnesJudgment.pdf?1614474286']</t>
  </si>
  <si>
    <t>['Peter Stanton, badge #6762']</t>
  </si>
  <si>
    <t>Form Modified: 09/16/04 OAO450 (Rev. 5/85) Judgment in a Civil Case UNITED STATES DISTRICT COURT District of Minnesota Margaret Hayek, as trustee for the next of kin of William Charles Hayek, deceased, JUDGMENT IN A CIVIL CASE V. Case Number: CV 05-867 DWF/AJB City of St. Paul, Mark Nelson, Matthew Toronto, Jay Thompson, Peter Crum, and John Linssen,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1. Defendants' Motion for Summary Judgment (Doc. No. 9) is GRANTED. 2. Defendants' Request to Exclude the Affidavit of Andrew Engebretson, dated August 29, 2006, and the Final Expert Report of J.P. Cronin is GRANTED. 3. Plaintiff's Complaint (Doc. No. 1) is DISMISSED WITH PREJUDICE. October 6, 2006 RICHARD D. SLETTEN, CLERK Date s/LP Holden (By) LP Holden, Deputy Clerk CASE 0:05-cv-00867-DWF-AJB Doc. 52 Filed 10/06/06 Page 1 of 1</t>
  </si>
  <si>
    <t>['https://d3n8a8pro7vhmx.cloudfront.net/cuapb/pages/270/attachments/original/1626527090/Corel_Office_Document.pdf?1626527090']</t>
  </si>
  <si>
    <t>['Jay D. Thompson, badge #683100', 'John R. Linssen, badge #401800', 'Matthew D. Toronto, badge #690835', 'Peter D. Crum, badge #135500']</t>
  </si>
  <si>
    <t>UNITED STATES DISTRICT COURT DISTRICT OF MINNESOTA Luis Daniel Garcia, Plaintiff, v. Blayne Lehner, in his individual capacity as an officer of the City of Minneapolis, and the City of Minneapolis, Defendants. ) ) ) ) ) ) ) ) ) ) ) ) ) COURT MINUTES - CIVIL BEFORE: HILDY BOWBEER U.S. MAGISTRATE JUDGE Case No: 15-cv-3214 (SRN/HB) Date: May 31, 2016 Courthouse: Saint Paul Courtroom: Courtroom 6B Recording: NONE Time Commenced: 9:00 AM Time Concluded: 3:08 PM Time in Court: 6 Hours &amp; 8 Minutes Hearing on: SETTLEMENT CONFERENCE APPEARANCES: Plaintiff: Eric Hageman, Lindsay Lien Rinholen Defendants: Kevin Beck, Sarah McLaren PROCEEDINGS:  Settlement reached. Terms stated on the record.  No settlement reached. Other Remarks: Plaintiff Luis Daniel Garcia was present. Defendant Blayne Lehner was present. Abdi Warsame, Council Member, and Gerald Moore, Commander, Minneapolis Police Department, appeared for the City of Minneapolis. s/ Judith M. Kirby Courtroom Deputy CASE 0:15-cv-03214-SRN-HB Document 27 Filed 05/31/16 Page 1 of 1</t>
  </si>
  <si>
    <t>['https://d3n8a8pro7vhmx.cloudfront.net/cuapb/pages/270/attachments/original/1614137885/Document_27_Settlement_Conference_%281%29.pdf?1614137885']</t>
  </si>
  <si>
    <t>UNITED STATES DISTRICT COURT District of Minnesota Celeste Ellwillig Dawkins, JUDGMENT IN A CIVIL CASE Plaintiff(s), v. Case Number: 15-cv-2753 RHK/KMM Cory Fitch, City of Minneapolis, Jeffrey Sworski, Defendant(s). ☐ Jury Verdict. This action came before the Court for a trial by jury. The issues have been tried and the jury has rendered its verdict. ☒ Decision by Court. This action came to trial or hearing before the Court. The issues have been tried or heard and a decision has been rendered. IT IS ORDERED AND ADJUDGED THAT: this action is DISMISSED WITH PREJUDICE, with the Court retaining jurisdiction for 60 days to permit any party to move to reopen for good cause shown or to seek enforcement of the settlement terms. It is FURTHER ORDERED that all motions currently pending are DENIED as moot. Date: 10/20/2016 RICHARD D. SLETTEN, CLERK s/J. Dunbar Fannemel (By) J. Dunbar Fannemel, Deputy Clerk CASE 0:15-cv-02753-RHK-KMM Document 48 Filed 10/20/16 Page 1 of 1</t>
  </si>
  <si>
    <t>['https://d3n8a8pro7vhmx.cloudfront.net/cuapb/pages/270/attachments/original/1614988324/2016CelesteDawkingsJudgment.pdf?1614988324']</t>
  </si>
  <si>
    <t>['Cory Fitch, badge #2037']</t>
  </si>
  <si>
    <t>UNITED STATES DISTRICT COURT District of Minnesota Louis D. Tate JUDGMENT IN A CIVIL CASE Plaintiff, v. Case Number: 14-cv-1693 (RHK/JJK) City of Minneapolis, Sergeant Brian W. Anderson, Officer Steven Duane Lecy, Officer Tracy Ann Gross Defendant(s).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this action is DISMISSED WITH PREJUDICE, with the Court retaining jurisdiction for 60 days to permit any party to move to reopen for good cause shown or to seek enforcement of the settlement terms. It is FURTHER ORDERED that all motions currently pending are DENIED as moot. Date: October 1, 2015 RICHARD D. SLETTEN, CLERK s/J. Dunbar Fannemel (By) J. Dunbar Fannemel, Deputy Clerk CASE 0:14-cv-01693-RHK-JJK Document 35 Filed 10/01/15 Page 1 of 1</t>
  </si>
  <si>
    <t>['https://d3n8a8pro7vhmx.cloudfront.net/cuapb/pages/270/attachments/original/1615063448/2015LouisTateJudgment.pdf?1615063448']</t>
  </si>
  <si>
    <t>['Steven Lecy, badge #4057', 'Tracy Gross, badge #4070']</t>
  </si>
  <si>
    <t>UNITED STATES DISTRICT COURT District of Minnesota David J. Zehringer, JUDGMENT IN A CIVIL CASE Plaintiff, v. Case Number: 14-cv-3448 (ADM/FLN) City of Minneapolis: and Officer Sean McTaggart, Officer Robert Thunder, Officer Joshua Federly and Officer Michael Gustafson, in their individual and official capacities Defendant(s).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THAT: Based upon the Parties' Stipulations, the Court hereby orders the case dismissed against the Defendants City of Minneapolis, Sean McTaggart, Robert Thunder, Joshua Federly, and Michael Gustafson, Jr., with prejudice and without costs to any party.. Date: 1/20/2017 RICHARD D. SLETTEN, CLERK s/K. Krulas (By) K. Krulas, Deputy Clerk CASE 0:14-cv-03448-ADM-FLN Document 32 Filed 01/20/17 Page 1 of 1</t>
  </si>
  <si>
    <t>['https://d3n8a8pro7vhmx.cloudfront.net/cuapb/pages/270/attachments/original/1614956553/2016DavidZehringerJudgment.pdf?1614956553']</t>
  </si>
  <si>
    <t>['Joshua Federly, badge #1962', 'Michael Gustafson, Jr., badge #2537', 'Robert Thunder, badge #7232', 'Sean McTaggart, badge #4657']</t>
  </si>
  <si>
    <t>Criminal/Traffic/Petty Case Records Search Results Skip to Main Content Logout My Account Search Menu New Criminal/Traffic/Petty Search Refine Search Location : All MNCIS Sites - Case Search Help Record Count: 2 Search By: Defendant Exact Name: on Party Search Mode: Name Last Name: nielsen First Name: alan Middle Name: kenn All All Sort By: Filed Date Case Number Citation Number Defendant Info Filed/Location /Judicial Officer Type/Status Charge(s) Disposition/Level of Sentence 24-CR-08-2227 NIELSEN, ALAN KENN 05/19/1976 08/25/2008 Freeborn Crim/Traf Mandatory Closed Burglary-3rd Deg-Steal/Commit Felony or Gross Misd Convicted Conviction deemed a Misdemeanor pursuant to M.S. 609.13 24-CR-08-2424 NIELSEN, ALAN KENN 05/19/1976 09/16/2008 Freeborn Crim/Traf Mandatory Closed Drugs - Possess Methamphetamine Precursors With Intent to Manufacture (Not applicable - GOC) Dismissed Receiving Stolen Property (Not applicable - GOC) Convicted Conviction deemed a Misdemeanor pursuant to M.S. 609.13 Receiving Stolen Property (Not applicable - GOC) Dismissed Firefox https://pa.courts.state.mn.us/Search.aspx?ID=100&amp;RefineSearch=1 1 of 1 12/11/2022, 2:04 AM</t>
  </si>
  <si>
    <t>['https://assets.nationbuilder.com/cuapb/pages/1472/attachments/original/1670746050/Nielsen_Alan_Criminal_History.pdf?1670746050']</t>
  </si>
  <si>
    <t>['Alan K. Nielsen, badge #None']</t>
  </si>
  <si>
    <t>['Department:New Richmond Police Department']</t>
  </si>
  <si>
    <t>Exhibit B CASE 0:08-cv-00600-DWF-AJB Document 1-2 Filed 03/03/08 Page 1 of 14 Exhibit B CASE 0:08-cv-00600-DWF-AJB Document 1-2 Filed 03/03/08 Page 2 of 14 Exhibit B CASE 0:08-cv-00600-DWF-AJB Document 1-2 Filed 03/03/08 Page 3 of 14 Exhibit B CASE 0:08-cv-00600-DWF-AJB Document 1-2 Filed 03/03/08 Page 4 of 14 Exhibit B CASE 0:08-cv-00600-DWF-AJB Document 1-2 Filed 03/03/08 Page 5 of 14 Exhibit B CASE 0:08-cv-00600-DWF-AJB Document 1-2 Filed 03/03/08 Page 6 of 14 Exhibit B CASE 0:08-cv-00600-DWF-AJB Document 1-2 Filed 03/03/08 Page 7 of 14 Exhibit B CASE 0:08-cv-00600-DWF-AJB Document 1-2 Filed 03/03/08 Page 8 of 14 Exhibit B CASE 0:08-cv-00600-DWF-AJB Document 1-2 Filed 03/03/08 Page 9 of 14 Exhibit B CASE 0:08-cv-00600-DWF-AJB Document 1-2 Filed 03/03/08 Page 10 of 14 Exhibit B CASE 0:08-cv-00600-DWF-AJB Document 1-2 Filed 03/03/08 Page 11 of 14 Exhibit B CASE 0:08-cv-00600-DWF-AJB Document 1-2 Filed 03/03/08 Page 12 of 14 Exhibit B CASE 0:08-cv-00600-DWF-AJB Document 1-2 Filed 03/03/08 Page 13 of 14 Exhibit B CASE 0:08-cv-00600-DWF-AJB Document 1-2 Filed 03/03/08 Page 14 of 14</t>
  </si>
  <si>
    <t>['https://d3n8a8pro7vhmx.cloudfront.net/cuapb/pages/270/attachments/original/1625788148/Symone_Taylor_case_-_2006.pdf?1625788148']</t>
  </si>
  <si>
    <t>['Aaron C. Morrison, badge #4859', 'Gary R. Nelson, badge #4973', 'Kurt Mencil, badge #4719', 'Lucas Peterson, badge #5630', 'Sherry R. Appledorn, badge #214', 'Thomas E. Schmid, badge #6357']</t>
  </si>
  <si>
    <t>City of Minneapolis Request for Committee Action To: Ways &amp; Means Date: March 14, 2016 Referral: N/A From: City Attorney's Office Prepared by: Kristin R. Sarff Presented by: Susan L. Segal File type: Action Subcategory: Settlement Subject: Settlement of lawsuit captioned Jesse McLemore v. City of Minneapolis, Court File No. 14-cv- 04828. Description: Approving the settlement of this lawsuit and authorizing the City Attorney's Office to execute any documents necessary to effectuate settlement. Previous Actions: None. Ward/Address: Ward 4 3519 Penn Avenue North Background/Analysis: Plaintiff alleges causes of action for unlawful arrest, excessive force, and first amendment retaliation. The parties have negotiated a proposed settlement in the amount of $40,000, including all claims for damages, attorneys' fees and costs. The City Attorney's Office and MPD administration believe that the proposed settlement is in the best interest of the City and recommend approval by this Committee and the City Council. Financial Review: No additional appropriation required, amount included in current budget. Attachments: None.</t>
  </si>
  <si>
    <t>['https://d3n8a8pro7vhmx.cloudfront.net/cuapb/pages/270/attachments/original/1614470342/2016JesseMcLemoreCityAction.pdf?1614470342']</t>
  </si>
  <si>
    <t>Ex-Cop Gets Prison Time For Preying On Girls Over Facebook May 13, 2014 at 12:04 pm https://minnesota.cbslocal.com/2014/05/13/ex-cop-gets-prison-time-for-preying-on-girls-over- facebook/ MINNEAPOLIS (WCCO) - A former Minneapolis Police officer was sentenced to two and a half years in prison for using social media to prey on young girls. Bradley Schnickel, 33, of Andover, pleaded guilty in Anoka County Court back in February to charges of criminal sexual conduct, attempted criminal sexual conduct and engaging in electronic communications relating to or describing sexual conduct with a child. Investigators found more than 700 Facebook contacts Schnickel had made with middle school and high school-aged girls on his computer. He admitted to posing as a younger man in his 20s, even though he was a decade older and married with children. Judge James Cunningham sentenced Schnickel to 30 months in prison, or 20 months at a minimum with 10 months on supervised release. He was credited for 197 days served already. He had already been sentenced to one year in the Hennepin County Workhouse after pleading guilty last summer to sending nude pictures of himself to two teenage girls.</t>
  </si>
  <si>
    <t>['https://d3n8a8pro7vhmx.cloudfront.net/cuapb/pages/270/attachments/original/1638386753/Schnickel_2_Ex-Cop_Gets_Prison_Time_for_Preying_on_Girls_over_Facebook.pdf?1638386753']</t>
  </si>
  <si>
    <t>https://www.swnewsmedia.com/shakopee_valley_news/news/report-police-detective-from-area-jailed /article_cddbba6d-9bd8-53f5-963e-b0bc16be78ee.html Report: Police detective from area jailed Pat Minelli Sep 22, 2006 A Richfield police detective from Prior Lake has been jailed on probable-cause drug possession, the Star Tribune reported Friday. Robert Nielsen, 48, was arrested while off duty Wednesday and is being held in the Hennepin County jail, said Tim O'Malley, assistant superintendent for the state Bureau of Criminal Apprehension (BCA). Charges have yet to be filed. Richfield Public Safety Director Dan Scott told the newspaper that Nielsen is a 13-year veteran of the force, and a "good officer." The arrest came as a surprise, he said. Scott added he and others in the department are concerned for Nielsen. At the same time, however, he said, law enforcement officers should be held to higher standards and expectations, and the arrest was a "disappointment." Nielsen is on paid administrative leave pending completion of the investigation. Report: Police detective from area jailed | Shakopee News | swnewsmed... https://www.swnewsmedia.com/shakopee_valley_news/news/report-pol... 1 of 1 12/9/2022, 2:50 AM</t>
  </si>
  <si>
    <t>['https://assets.nationbuilder.com/cuapb/pages/1472/attachments/original/1670604036/Nielsen_Robert_Report_Police_detective_from_area_jailed_Shakopee_News.pdf?1670604036']</t>
  </si>
  <si>
    <t>['Robert Nielsen, badge #None']</t>
  </si>
  <si>
    <t>['Department:Richfield Police Department']</t>
  </si>
  <si>
    <t>Offender Information Demographic Information** MNDOC Offender ID: 246156 Name: Jason Wyatt Mindrup Birth Date: 11/13/1970 Current Status: Under Supervision as of 02/03/2020. Currently with MnDOC Albert Lea District. Sentence Date: 02/06/2015 Expiration Date: 02/03/2030 Agent: Blake Temp (https://coms.doc.state.mn.us/communityservicesdirectory/Detail /Index/5171) Current Offense Information Highest Ranked Offense: Criminal Sexual Conduct () Court File Number(s): Mower - 50-CR-13-2441 Other Links Go to MN Courts website (https://pa.courts.state.mn.us/default.aspx) to look up court case information (opens in a new window). Go to BCA website (https://chs.state.mn.us/) to look up criminal history information (opens in a new window). **For a more detailed explanation of an offender's current status, release date, or sentence information, please contact either the appropriate correctional facility or the department's central records unit at co- records.doc@state.mn.us (mailto:co-records.doc@state.mn.us) Minnesota Department of Corrections (https://mn.gov/doc/) New Search (/PublicViewer/Home/Index) Return to Search Results Details https://coms.doc.state.mn.us/publicviewer/OffenderDetails/Index/2461... 2 of 3 12/9/2022, 1:00 AM</t>
  </si>
  <si>
    <t>['https://assets.nationbuilder.com/cuapb/pages/1472/attachments/original/1670569751/Mindrup_Jason_MN_DOC_Details.pdf?1670569751']</t>
  </si>
  <si>
    <t>['Jason Mindrup, badge #None']</t>
  </si>
  <si>
    <t>['Department:Brownsdale Police Department']</t>
  </si>
  <si>
    <t>CBSLOCAL.COM › Annotations Settlement In LeSueur Co. Deputy's Fatal Shooting Of Man NOVEMBER ೄೆ, ೅ೃೄ೅ KASOTA, Minn. (WCCO) - There's now a settlement in the case of a LeSueur County Sheriff's Deputy who shot and killed a man wearing only a swimsuit. The family of the man who died, Tyler Heilman, will get ,. READ MORE: In , Heilman and LeSueur County Deputy Todd Waldron wrestled after Heilman was asked for his license. Witnesses said Heilman had Waldron in a headlock and was choking him when Waldron grabbed his gun and shot Heilman four times. READ MORE: Witnesses say Waldron never said he was a deputy and he was not in uniform. The deputy was cleared by grand jury of any criminal wrongdoing. However, Heilman's father filed a wrongful death lawsuit against the deputy and the county. MORE NEWS: The county decided to settle the wrongful death lawsuit to avoid the expense of a long trial. ✕ Annotations · Report a problem COPY https://outline.com/DXWJUy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</si>
  <si>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['https://d3n8a8pro7vhmx.cloudfront.net/cuapb/pages/270/attachments/original/1626881948/Settlement_In_LeSueur_Co._Deputy%E2%80%99s_Fatal_Shooting_Of_Man.pdf?1626881948']</t>
  </si>
  <si>
    <t>['Todd Waldron, badge #None']</t>
  </si>
  <si>
    <t>['Department:LeSueur County Sheriffs Office']</t>
  </si>
  <si>
    <t>Home &gt;Legislative File 2022-00235 &gt;RCA Legal Se lement: Workers' Compensa on claim of Eric Shogren (RCA-2022-00198)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Eric Shogren by payment of $150,000 to Eric Shogren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from fund 06930-1450100-789401-145400. Risk Management believes this se lement to be in the best interests of the City and recommends approval by the Commi ee and the City Council. FISCAL NOTE • Legal Se lement: Workers' Compensa on claim of Eric Shogren - Fiscal Note RCA-2022-00198 - Legal Settlement: Workers' Compensation claim of... https://lims.minneapolismn.gov/RCA/9325 1 of 1 3/18/2022, 9:58 PM</t>
  </si>
  <si>
    <t>["https://assets.nationbuilder.com/cuapb/pages/1462/attachments/original/1647659314/RCA-2022-00198_-_Legal_Settlement_Workers'_Compensation_claim_of_Eric_Shogren.pdf?1647659314"]</t>
  </si>
  <si>
    <t>['Eric Shogren, badge #6521']</t>
  </si>
  <si>
    <t>Home &gt;Legislative File 2022-00100 &gt;RCA Legal se lement: Workers' Compensa on claim of Michael Sonday (RCA-2022-00101)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Michael Sonday by payment of $125,000 to Michael Sonday and his a orney, Meuser Law Firm, and authorizing the City A orney's Office to execute any documents to effectuate the se lement. Ward / Neighborhood / Address # Ward Neighborhood Address 1. Not Applicable Background Analysis City of Minneapolis employee sustained work-related injuries. The par es reached a tenta ve se lement by payment of $125,000 from fund 06930-1450100-789401-145499. Risk Management believes the se lement to be in the best interests of the City and recommends approval by the Commi ee adn the City Council. FISCAL NOTE • Legal se lement: Workers' Compensa on claim of Michael Sonday - Fiscal Note RCA-2022-00101 - Legal settlement: Workers' Compensation claim of... https://lims.minneapolismn.gov/RCA/9191 1 of 1 3/18/2022, 9:44 PM</t>
  </si>
  <si>
    <t>["https://assets.nationbuilder.com/cuapb/pages/1462/attachments/original/1647659320/RCA-2022-00101_-_Legal_settlement_Workers'_Compensation_claim_of_Michael_Sonday.pdf?1647659320"]</t>
  </si>
  <si>
    <t>['Michael Sonday, badge #6709']</t>
  </si>
  <si>
    <t>Home &gt;Legislative File 2022-00096 &gt;RCA Legal se lement: Workers' Compensa on claim of Joel Doran (RCA-2022-00095)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Joel Doran by payment of $150,000 to Joel Doran and a orney, Meuser Law Firm, and authorizing the City A orney's Office to execute any documents necessary to effectuate the se lement. Ward / Neighborhood / Address # Ward Neighborhood Address 1. Not Applicable Background Analysis A City of Minneapolis employee Joel Doran sustained work-related injuries. The par es reached a tenta ve se lement by payment of $150,000 from fund 06030-1450100-789401-145400. Risk Management believes this se lement is in the best interests of the City and recommends approval by the Commi ee and the City Council. FISCAL NOTE • Legal se lement: Workers' Compensa on claim of Joel Doran - Fiscal Note RCA-2022-00095 - Legal settlement: Workers' Compensation claim of... https://lims.minneapolismn.gov/RCA/9185 1 of 1 3/18/2022, 9:42 PM</t>
  </si>
  <si>
    <t>["https://assets.nationbuilder.com/cuapb/pages/1462/attachments/original/1647659318/RCA-2022-00095_-_Legal_settlement_Workers'_Compensation_claim_of_Joel_Doran.pdf?1647659318"]</t>
  </si>
  <si>
    <t>['Joel Doran, badge #1594']</t>
  </si>
  <si>
    <t>Home &gt;Legislative File 2022-00234 &gt;RCA Legal Se lement: Workers' Compensa on claim of Jeffrey Pennaz (RCA-2022-00193)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Jeffrey Pennaz by payment of $160,000 to Jeffrey Pennaz and a orney, Meuser Law Firm, and authorizing the City A orney's Office to execute any documents necessary to effectuate the se lement. Ward / Neighborhood / Address # Ward Neighborhood Address 1. Not Applicable Background Analysis City of MInneapolis employee sustained a work-related injury. The par es reached a tenta ve se lement by payment of $160,000 from fund 06930-1450100-789401-145400. Risk Management believes this se lement is in the best interests of the City and recommends approval by the Commi ee and the City Council. FISCAL NOTE • Legal Se lement: Workers' Compensa on claim of Jeffrey Pennaz - Fiscal Note RCA-2022-00193 - Legal Settlement: Workers' Compensation claim of... https://lims.minneapolismn.gov/RCA/9320 1 of 1 3/18/2022, 9:57 PM</t>
  </si>
  <si>
    <t>["https://assets.nationbuilder.com/cuapb/pages/1462/attachments/original/1647659311/RCA-2022-00193_-_Legal_Settlement_Workers'_Compensation_claim_of_Jeffrey_Pennaz.pdf?1647659311"]</t>
  </si>
  <si>
    <t>Home &gt;Legislative File 2022-00227 &gt;RCA Legal Se lement: Workers' Compensa on claim of Aaron Collins (RCA-2022-00236) ORIGINATING DEPARTMENT Finance &amp; Property Services To Commi ee(s) # Commi ee Name Mee ng Date 1 Policy &amp; Government Oversight Commi ee Mar 22, 2022 LEAD STAFF: Emily Ann Colby PRESENTED BY: Emily Ann Colby Ac on Item(s) # File Type Subcategory Item Descrip on 1 Ac on Se lement Approving the workers' compensa on claim of Aaron Collins by payment of $150,000 to Aaron Collins and a orney, Meuser Law Firm, and authorizing the City A orney's Office to execute any documents necessary to effectuate the se lement. Ward / Neighborhood / Address # Ward Neighborhood Address 1. Not Applicable Background Analysis A City of Minneapolis employee sustained work-related injuries. The par es reached a tenta ve se lement by payment of $150,000 from fund 06930-1450100-789401-145400. Risk Management believes this se lement to be in the best interests of the City and recommends approval by the Commi ee and the City Council. FISCAL NOTE • Legal Se lement: Workers' Compensa on claim of Aaron Collins - Fiscal Note RCA-2022-00236 - Legal Settlement: Workers' Compensation claim o... https://lims.minneapolismn.gov/RCA/9363 1 of 1 3/18/2022, 9:32 PM</t>
  </si>
  <si>
    <t>["https://assets.nationbuilder.com/cuapb/pages/1462/attachments/original/1647659315/RCA-2022-00236_-_Legal_Settlement_Workers'_Compensation_claim_of_Aaron_Collins.pdf?1647659315"]</t>
  </si>
  <si>
    <t>['Aaron Collins, badge #1259']</t>
  </si>
  <si>
    <t>Home &gt;Legislative File 2022-00187 &gt;RCA Legal Se lement: Workers' Compensa on claim of Colleen Saunby (RCA-2022-00164)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claims of Colleen Saunby by payment of $150,000 to Colleen Saunby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from fund 06930-1450100-789401-145400. Risk Management believes this se lement is in the best interests of the City and recommends approval by the Comi ee and by the City Council. FISCAL NOTE • Legal Se lement: Workers' Compensa on claim of Colleen Saunby - Fiscal Note RCA-2022-00164 - Legal Settlement: Workers' Compensation claim o... https://lims.minneapolismn.gov/RCA/9290 1 of 1 3/18/2022, 9:52 PM</t>
  </si>
  <si>
    <t>["https://assets.nationbuilder.com/cuapb/pages/1462/attachments/original/1647659320/RCA-2022-00164_-_Legal_Settlement_Workers'_Compensation_claim_of_Colleen_Saunby.pdf?1647659320"]</t>
  </si>
  <si>
    <t>['Colleen Saunby, badge #6304']</t>
  </si>
  <si>
    <t>Home &gt;Legislative File 2022-00179 &gt;RCA Legal Se lement: Workers' Compensa on claim of Darrin Waletzki (RCA-2022-00171)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Darrin Waletzki by payment of $115,000 to Darrin Waletzki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$115,000 from fund 06930-1450100-789401-145400. Risk Management believes this se lement to be in the best interests of the City and recommends approval by the Commi ee and the City Council. FISCAL NOTE • Legal Se lement: Workers' Compensa on claim of Darrin Waletzki - Fiscal Note RCA-2022-00171 - Legal Settlement: Workers' Compensation claim o... https://lims.minneapolismn.gov/RCA/9297 1 of 1 3/18/2022, 9:48 PM</t>
  </si>
  <si>
    <t>["https://assets.nationbuilder.com/cuapb/pages/1462/attachments/original/1647659323/RCA-2022-00171_-_Legal_Settlement_Workers'_Compensation_claim_of_Darrin_Waletzki.pdf?1647659323"]</t>
  </si>
  <si>
    <t>['Darrin Waletzki, badge #7454']</t>
  </si>
  <si>
    <t>Home &gt;Legislative File 2022-00186 &gt;RCA Legal Se lement: Workers' Compensa on claim of Jer Yang (RCA-2022-00176)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Jer Yang, by payment of $150,000 over two years to Jer Yang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two years from fund 06930-1450100-789401-145400. Risk Management believes this se lement is in the best interests of the City and recommends approval by the Commi ee and the City Council. FISCAL NOTE • Legal Se lement: Workers' Compensa on claim of Jer Yang - Fiscal Note RCA-2022-00176 - Legal Settlement: Workers' Compensation claim of... https://lims.minneapolismn.gov/RCA/9300 1 of 1 3/18/2022, 9:51 PM</t>
  </si>
  <si>
    <t>["https://assets.nationbuilder.com/cuapb/pages/1462/attachments/original/1647659325/RCA-2022-00176_-_Legal_Settlement_Workers'_Compensation_claim_of_Jer_Yang.pdf?1647659325"]</t>
  </si>
  <si>
    <t>['Jer Yang, badge #7889']</t>
  </si>
  <si>
    <t>Home &gt;Legislative File 2022-00231 &gt;RCA Legal Se lement: Workers' Compensa on claim of John Ochs (RCA-2022-00205)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John Ochs by payment of $150,000 over three years to John Ochs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three years from fund 06930-1450100-789401-145400. Risk Management believes this se lement to be in the best interests of the City and recommends approval by the Commi ee and the City Council. FISCAL NOTE • Legal Se lement: Workers' Compensa on claim of John Ochs - Fiscal Note RCA-2022-00205 - Legal Settlement: Workers' Compensation claim of... https://lims.minneapolismn.gov/RCA/9333 1 of 1 3/18/2022, 9:56 PM</t>
  </si>
  <si>
    <t>["https://assets.nationbuilder.com/cuapb/pages/1462/attachments/original/1647659315/RCA-2022-00205_-_Legal_Settlement_Workers'_Compensation_claim_of_John_Ochs.pdf?1647659315"]</t>
  </si>
  <si>
    <t>['John D. Ochs, badge #5265']</t>
  </si>
  <si>
    <t>Home &gt;Legislative File 2022-00241 &gt;RCA Legal Se lement: Workers' Compensa on claim of Kurt Radke (RCA-2022-00194)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Kurt Radke by payment of $160,000 over three years to Kurt Radke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$160,000 over three years from fun 06930-1450100-789401-145400. Risk Management believes this se lement is in the best interests of the City and recommends approval by the Commi ee and the City Council. FISCAL NOTE • Legal Se lement: Workers' Compensa on claim of Kurt Radke - Fiscal Note RCA-2022-00194 - Legal Settlement: Workers' Compensation claim o... https://lims.minneapolismn.gov/RCA/9321 1 of 1 3/18/2022, 10:01 PM</t>
  </si>
  <si>
    <t>["https://assets.nationbuilder.com/cuapb/pages/1462/attachments/original/1647659312/RCA-2022-00194_-_Legal_Settlement_Workers'_Compensation_claim_of_Kurt_Radke.pdf?1647659312"]</t>
  </si>
  <si>
    <t>['Kurt Radke, badge #5882']</t>
  </si>
  <si>
    <t>Home &gt;Legislative File 2022-00239 &gt;RCA Legal Se lement: Workers' Compensa on claim of Ellen Allen (RCA-2022-00187)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Ellen Allen by payment of $150,000 over two years to Ellen Allen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two years from fund 06930-1450100-789401-145400. Risk Managment believes this se lement is in the best interests of the City and recommends approval by the Commi ee and the City Council. FISCAL NOTE • Legal Se lement: Workers' Compensa on claim of Ellen Allen - Fiscal Note RCA-2022-00187 - Legal Settlement: Workers' Compensation claim of... https://lims.minneapolismn.gov/RCA/9314 1 of 1 3/18/2022, 10:00 PM</t>
  </si>
  <si>
    <t>["https://assets.nationbuilder.com/cuapb/pages/1462/attachments/original/1647659325/RCA-2022-00187_-_Legal_Settlement_Workers'_Compensation_claim_of_Ellen_Allen.pdf?1647659325"]</t>
  </si>
  <si>
    <t>['Ellen Allen, badge #3276']</t>
  </si>
  <si>
    <t>Home &gt;Legislative File 2022-00181 &gt;RCA Legal Se lement: Workers' Compensa on claim of Jason Wolff (RCA-2022-00169)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Jason Wolff by payment of $150,000 over two years to Jason Wolff and a orney, Meuser Law Firm, and authorizing the City A orney's Office to execute any documents necessary to effectuate the se lement. Ward / Neighborhood / Address # Ward Neighborhood Address 1. Not Applicable Background Analysis City of MInneapolis employee sustaned a work-related injury. The par es reached a tenta ve se lement by payment of $150,000 over two years from fund 06930-1450100-789401-145400. Risk Management believes this se lement is in the best interests of the City and recommends approval by the Commi ee and the City Council. FISCAL NOTE • Legal Se lement: Workers' Compensa on claim of Jason Wolff - Fiscal Note RCA-2022-00169 - Legal Settlement: Workers' Compensation claim of... https://lims.minneapolismn.gov/RCA/9295 1 of 1 3/18/2022, 9:49 PM</t>
  </si>
  <si>
    <t>["https://assets.nationbuilder.com/cuapb/pages/1462/attachments/original/1647659322/RCA-2022-00169_-_Legal_Settlement_Workers'_Compensation_claim_of_Jason_Wolff.pdf?1647659322"]</t>
  </si>
  <si>
    <t>['Jason Wolff, badge #7859']</t>
  </si>
  <si>
    <t>Home &gt;Legislative File 2022-00230 &gt;RCA Legal Se lement: Workers' Compensa on claim of Joseph Will (RCA-2022-00197)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Joseph Will by payment of $160,000 over two years to Joseph Will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$160,000 over two years from fund 06930-1450100-789401-145400. Risk Management believes this se lement to be in the best interests of the City and recommends approval by the Commi ee and the City Council. FISCAL NOTE • Legal Se lement: Workers' Compensa on claim of Joseph Will - Fiscal Note RCA-2022-00197 - Legal Settlement: Workers' Compensation claim of... https://lims.minneapolismn.gov/RCA/9324 1 of 1 3/18/2022, 9:56 PM</t>
  </si>
  <si>
    <t>["https://assets.nationbuilder.com/cuapb/pages/1462/attachments/original/1647659313/RCA-2022-00197_-_Legal_Settlement_Workers'_Compensation_claim_of_Joseph_Will.pdf?1647659313"]</t>
  </si>
  <si>
    <t>['Joseph Will, badge #7749']</t>
  </si>
  <si>
    <t>Home &gt;Legislative File 2022-00240 &gt;RCA Legal Se lement: Workers' Compensa on claim of Cory Taylor (RCA-2022-00196)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Cory Taylor by payment of $190,000 over four years to Cory Taylor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$190,000 over four years from fund 06930-1450100-789401-145400. Risk Management believes this se lement is in the best interests of the City and recommends approval by the Commi ee and the City Council. FISCAL NOTE • Legal Se lement: Workers' Compensa on claim of Cory Taylor - Fiscal Note RCA-2022-00196 - Legal Settlement: Workers' Compensation claim o... https://lims.minneapolismn.gov/RCA/9323 1 of 1 3/18/2022, 10:01 PM</t>
  </si>
  <si>
    <t>["https://assets.nationbuilder.com/cuapb/pages/1462/attachments/original/1647659313/RCA-2022-00196_-_Legal_Settlement_Workers'_Compensation_claim_of_Cory_Taylor.pdf?1647659313"]</t>
  </si>
  <si>
    <t>['Cory Taylor, badge #7141']</t>
  </si>
  <si>
    <t>Home &gt;Legislative File 2022-00182 &gt;RCA Legal Se lement: Workers' Compensa on claim of Thomas Lardy (RCA-2022-00166)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Thomas Lardy by payment of $195,000 over four years to Thomas Lardy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$195,000 over four years from fund 06930-1450100-789401-145400. Risk Managment believes this se lement is in the best interests of the City and recommends approval by the Commi ee and the City Council. FISCAL NOTE • Legal Se lement: Workers' Compensa on claim of Thomas Lardy - Fiscal Note RCA-2022-00166 - Legal Settlement: Workers' Compensation claim o... https://lims.minneapolismn.gov/RCA/9293 1 of 1 3/18/2022, 9:49 PM</t>
  </si>
  <si>
    <t>["https://assets.nationbuilder.com/cuapb/pages/1462/attachments/original/1647659321/RCA-2022-00166_-_Legal_Settlement_Workers'_Compensation_claim_of_Thomas_Lardy.pdf?1647659321"]</t>
  </si>
  <si>
    <t>['Thomas M. Lardy, badge #3975']</t>
  </si>
  <si>
    <t>Home &gt;Legislative File 2022-00183 &gt;RCA Legal Se lement: Workers' Compensa on claim of Corey Fitch (RCA-2022-00167)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Corey Fitch by payment of $195,000 over three years to Corey Fitch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tenata ve se lement by payment of $195,000 over three years from fund 06930-1450100-789401-145400. Risk Management believes this agreement is in the best interests of the City and recommends approval by the Commi ee and the City Council. FISCAL NOTE • Legal Se lement: Workers' Compensa on claim of Corey Fitch - Fiscal Note RCA-2022-00167 - Legal Settlement: Workers' Compensation claim o... https://lims.minneapolismn.gov/RCA/9294 1 of 1 3/18/2022, 9:50 PM</t>
  </si>
  <si>
    <t>["https://assets.nationbuilder.com/cuapb/pages/1462/attachments/original/1647659322/RCA-2022-00167_-_Legal_Settlement_Workers'_Compensation_claim_of_Corey_Fitch.pdf?1647659322"]</t>
  </si>
  <si>
    <t>Home &gt;Legislative File 2022-00177 &gt;RCA Legal Se lement: Workers' Compensa on claim of Brian Grahme (RCA-2022-00175)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Brian Grahme by payment of $175,000 over three years to Brian Grahme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$175,000 over three years from fund 06930-1450100-789401-145400. Risk Management believes the se lement is in the best interests of the City and recommends approval by Commi ee and the City Council. FISCAL NOTE • Legal Se lement: Workers' Compensa on claim of Brian Grahme - Fiscal Note RCA-2022-00175 - Legal Settlement: Workers' Compensation claim of... https://lims.minneapolismn.gov/RCA/9299 1 of 1 3/18/2022, 9:47 PM</t>
  </si>
  <si>
    <t>["https://assets.nationbuilder.com/cuapb/pages/1462/attachments/original/1647659325/RCA-2022-00175_-_Legal_Settlement_Workers'_Compensation_claim_of_Brian_Grahme.pdf?1647659325"]</t>
  </si>
  <si>
    <t>['Brian Grahme, badge #2384']</t>
  </si>
  <si>
    <t>OAO450 (Rev. 5/85) Judgment in a Civil Case UNITED STATES DISTRICT COURT District of Minnesota Darrell Williams and Cymonne Williams, Plaintiffs, JUDGMENT IN A CIVIL CASE V. Case Number: 10-2092 ADM/TNL Sergeant David Voss, Sergeant Mark Sletta, Officer Brandon Kitzerow, Officer Mark Durand, Officer Shawn Williams, Officer Jeff Kading, Officer Lonnie Hoffbeck, Officer Peter Rud, Officer Kevin Angerhoffer, Sergeant Brian Anderson, in their official and individual capacities, and the City of Minneapolis, Defendants.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Plaintiffs' Complaint in this matter is dismissed with prejudice and without costs and disbursements to any party. January 23, 2012 RICHARD D. SLETTEN, CLERK Date s/ J. Zuech (By) J. Zuech Deputy Clerk C:\Documents and Settings\zuech\Desktop\Blank Judgment Form.wpd Form Modified: 09/16/04 CASE 0:10-cv-02092-ADM-TNL Doc. 38 Filed 01/23/12 Page 1 of 1</t>
  </si>
  <si>
    <t>['https://d3n8a8pro7vhmx.cloudfront.net/cuapb/pages/270/attachments/original/1626029959/38.pdf?1626029959']</t>
  </si>
  <si>
    <t>['Brandon Kitzerow, badge #3712', 'Brian Anderson, badge #91', 'David Voss, badge #7441', 'Jeff Kading, badge #3598', 'Lonnie Hoffbeck, badge #3063', 'Mark Durand, badge #1627', 'Mark T. Sletta, badge #6620', 'Peter C. Rud, badge #6200', 'Shawn Williams, badge #7777']</t>
  </si>
  <si>
    <t>Home &gt;Legislative File 2022-00229 &gt;RCA Legal Se lement: Workers' Compensa on claim of Clinton Letch (RCA-2022-00200)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Clinton Letch by payment of $185,000 over four years to Clinton Letch and a orney, Meuser Law Firm, and authorizing the City A orney's Office to execute any documents necessary to execute the se lement. Ward / Neighborhood / Address # Ward Neighborhood Address 1. Not Applicable Background Analysis City of Minnepaolis employee sustained a work-related injury. The par es reached a tenta ve se lement by payment of $185,000 over four years from fund 06930-1450100-789401-145400. Risk Management believes this se lement is in the best interests of the City and recommends approval by the Commi ee and the City Council. FISCAL NOTE • Legal Se lement: Workers' Compensa on claim of Clinton Letch - Fiscal Note RCA-2022-00200 - Legal Settlement: Workers' Compensation claim of... https://lims.minneapolismn.gov/RCA/9328 1 of 1 3/18/2022, 9:55 PM</t>
  </si>
  <si>
    <t>["https://assets.nationbuilder.com/cuapb/pages/1462/attachments/original/1647659314/RCA-2022-00200_-_Legal_Settlement_Workers'_Compensation_claim_of_Clinton_Letch.pdf?1647659314"]</t>
  </si>
  <si>
    <t>['Clinton J. Letch, badge #4099']</t>
  </si>
  <si>
    <t>Home &gt;Legislative File 2022-00110 &gt;RCA Legal se lement: Workers' Compensa on claim of Shaun Harrington (RCA-2022-00099)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Shaun Harrington by payment of $100,000 to Shaun Harrington and a orney, Meuser Law Firm and authorizing the City A orney's Office to execute any documents necessary to effectuate the se lement. Previous Ac ons None Ward / Neighborhood / Address # Ward Neighborhood Address 1. Not Applicable Background Analysis City of Minneapolis employee sustained work-related injuries. The par es reached a tenta ve se lement by payment of $100,000 from fund 06930-1450100-789401-145400. Risk Managment believes this se lement is in the best interests of the City and recommenda approval by the Commi ee and the City Council FISCAL NOTE • Legal se lement: Workers' Compensa on claim of Shaun Harrington - Fiscal Note RCA-2022-00099 - Legal settlement: Workers' Compensation claim of... https://lims.minneapolismn.gov/RCA/9189 1 of 1 3/18/2022, 9:44 PM</t>
  </si>
  <si>
    <t>["https://assets.nationbuilder.com/cuapb/pages/1462/attachments/original/1647659319/RCA-2022-00099_-_Legal_settlement_Workers'_Compensation_claim_of_Shaun_Harrington.pdf?1647659319"]</t>
  </si>
  <si>
    <t>['Shaun Harrington, badge #2785']</t>
  </si>
  <si>
    <t>Home &gt;Legislative File 2022-00243 &gt;RCA Legal Se lement: Workers' Compensa on claim of Kevin Parsons (RCA-2022-00192)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Kevin Parsons by payment of $150,000 over two years to Kevin Parsons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two years from fund 06930-1450100-789401-145400. Risk Management believes this se lement is in the best interests of the City and recommends approval by the Commi ee and the City Council. FISCAL NOTE • Legal Se lement: Workers' Compensa on claim of Kevin Parsons - Fiscal Note RCA-2022-00192 - Legal Settlement: Workers' Compensation claim o... https://lims.minneapolismn.gov/RCA/9319 1 of 1 3/18/2022, 10:02 PM</t>
  </si>
  <si>
    <t>["https://assets.nationbuilder.com/cuapb/pages/1462/attachments/original/1647659328/RCA-2022-00192_-_Legal_Settlement_Workers'_Compensation_claim_of_Kevin_Parsons.pdf?1647659328"]</t>
  </si>
  <si>
    <t>['Kevin Parsons, badge #5455']</t>
  </si>
  <si>
    <t>Home &gt;Legislative File 2022-00233 &gt;RCA Legal Se lement: Workers' Compensa on claim of Craig Taylor (RCA-2022-00195)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Craig Taylor, by payment of $175,000 over three years to Craig Taylor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fo $175,000 over three years from fund 06930-1450100-789401-145400. Risk Management believes this se lement is in the best interests of the City and recommends approval by the Commi ee and the City Council. FISCAL NOTE • Legal Se lement: Workers' Compensa on claim of Craig Taylor - Fiscal Note RCA-2022-00195 - Legal Settlement: Workers' Compensation claim of... https://lims.minneapolismn.gov/RCA/9322 1 of 1 3/18/2022, 9:57 PM</t>
  </si>
  <si>
    <t>["https://assets.nationbuilder.com/cuapb/pages/1462/attachments/original/1647659312/RCA-2022-00195_-_Legal_Settlement_Workers'_Compensation_claim_of_Craig_Taylor.pdf?1647659312"]</t>
  </si>
  <si>
    <t>['Craig A. Taylor, badge #7139']</t>
  </si>
  <si>
    <t>Home &gt;Legislative File 2022-00094 &gt;RCA Legal se lement: Workers' Compensa on claim of Jarrod Kunze (RCA-2022-00092)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Jarrod Kunze by payment of $180,000 over three years to Jarrod Kunze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$180,000 over three years from fund 06930-1450100-789401-145400. Risk Management believes this se lement is in the best interests of the City and recommends approval by the Commi ee and the City Council. FISCAL NOTE • Legal se lement: Workers' Compensa on claim of Jarrod Kunze - Fiscal Note RCA-2022-00092 - Legal settlement: Workers' Compensation claim of ... https://lims.minneapolismn.gov/RCA/9182 1 of 1 3/18/2022, 9:40 PM</t>
  </si>
  <si>
    <t>["https://assets.nationbuilder.com/cuapb/pages/1462/attachments/original/1647659316/RCA-2022-00092_-_Legal_settlement_Workers'_Compensation_claim_of_Jarrod_Kunze.pdf?1647659316"]</t>
  </si>
  <si>
    <t>['Jarrod Kunze, badge #3910']</t>
  </si>
  <si>
    <t>Home &gt;Legislative File 2022-00111 &gt;RCA Legal se lement: Workers' Compensa on claim of David Tschida (RCA-2022-00104)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David Tschida by payment of $185,000 over two years to David Tschida and his a orney, Meuser Law Firm, and authorizing the City A orney's Office to execute any documents necessary to effectuate the se lement. Ward / Neighborhood / Address # Ward Neighborhood Address 1. Not Applicable Background Analysis City of Minneapolis employee sutained work-related injuries. The par es reached a tenta ve se lement by payment of $185,000 over two years from fund 06930-1450100-789491-145400. Risk Management believes the se lement is in the best interests of the City and recommends approval by the Commi ee and the City Council. FISCAL NOTE • Legal se lement: Workers' Compensa on claim of David Tschida - Fiscal Note RCA-2022-00104 - Legal settlement: Workers' Compensation claim of... https://lims.minneapolismn.gov/RCA/9193 1 of 1 3/18/2022, 9:45 PM</t>
  </si>
  <si>
    <t>["https://assets.nationbuilder.com/cuapb/pages/1462/attachments/original/1647659320/RCA-2022-00104_-_Legal_settlement_Workers'_Compensation_claim_of_David_Tschida.pdf?1647659320"]</t>
  </si>
  <si>
    <t>['David Tschida, badge #7312']</t>
  </si>
  <si>
    <t>Home &gt;Legislative File 2022-00238 &gt;RCA Legal Se lement: Workers' Compensa on claim of Sherry Appledorn (RCA-2022-00188)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Sherry Appledorn by payment of $160,000 over two years to Sherry Appledorn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of $160,000 paid over two years from fund 06930-1450100-789401-145400. Risk Management believes this se lement is in the best interests of the City and recommends approval by the Commi ee and the City Council. FISCAL NOTE • Legal Se lement: Workers' Compensa on claim of Sherry Appledorn - Fiscal Note RCA-2022-00188 - Legal Settlement: Workers' Compensation claim o... https://lims.minneapolismn.gov/RCA/9315 1 of 1 3/18/2022, 9:59 PM</t>
  </si>
  <si>
    <t>["https://assets.nationbuilder.com/cuapb/pages/1462/attachments/original/1647659326/RCA-2022-00188_-_Legal_Settlement_Workers'_Compensation_claim_of_Sherry_Appledorn.pdf?1647659326"]</t>
  </si>
  <si>
    <t>['Sherry R. Appledorn, badge #214']</t>
  </si>
  <si>
    <t>Home &gt;Legislative File 2022-00178 &gt;RCA Legal Se lement: Workers' Compensa on claim of Brian Anderson (RCA-2022-00173)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Brian Anderson by payment of $197,500 over four years to Brian Anderson and a orney, Ashley Biermann,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$197,500 over four years from fun 06930-1450100-789401-145400. Risk Management believes the se lement is in the best interests of the City and recommends approval by the Commi ee and the City Council FISCAL NOTE • Legal Se lement: Workers' Compensa on claim of Brian Anderson - Fiscal Note RCA-2022-00173 - Legal Settlement: Workers' Compensation claim of... https://lims.minneapolismn.gov/RCA/9298 1 of 1 3/18/2022, 9:48 PM</t>
  </si>
  <si>
    <t>["https://assets.nationbuilder.com/cuapb/pages/1462/attachments/original/1647659324/RCA-2022-00173_-_Legal_Settlement_Workers'_Compensation_claim_of_Brian_Anderson.pdf?1647659324"]</t>
  </si>
  <si>
    <t>['Brian Anderson, badge #91']</t>
  </si>
  <si>
    <t>Home &gt;Legislative File 2022-00093 &gt;RCA Legal se lement: Workers' Compensa on claim of Stot Dunphy (RCA-2022-00091)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Stot Dunphy by payment of $170,000 over three years to Stot Dunphy and a orneys, Meuser Law Firm, and authorizing the City A orney's Office to execute any documents necessary to effectuate the se lement. Ward / Neighborhood / Address # Ward Neighborhood Address 1. Not Applicable Background Analysis City of Minneapolis Stot Dunphyemployee sustained work-related injuries. The par es reached a tenta ve se lement by payment of $170,000 over three years from fund 06930-1450100-789401-145400. Risk Management believes the se lement is in the best interests of the City and recomends approval by the Commi ee and the City Council. FISCAL NOTE • Legal se lement: Workers' Compensa on claim of Stot Dunphy - Fiscal Note RCA-2022-00091 - Legal settlement: Workers' Compensation claim of... https://lims.minneapolismn.gov/RCA/9181 1 of 1 3/18/2022, 9:40 PM</t>
  </si>
  <si>
    <t>["https://assets.nationbuilder.com/cuapb/pages/1462/attachments/original/1647659316/RCA-2022-00091_-_Legal_settlement_Workers'_Compensation_claim_of_Stot_Dunphy.pdf?1647659316"]</t>
  </si>
  <si>
    <t>['Stot Dunphy, badge #1624']</t>
  </si>
  <si>
    <t>Home &gt;Legislative File 2022-00112 &gt;RCA Legal se lement: Workers' Compensa on claim of David Pleoger (RCA-2022-00100)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David Pleoger by payment of $170,000 over two years to David Pleoger and his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$170,000 over two years from fund 06930-1450100-789401-145400. Risk Management believes this se lement to be in the best interests of the City and recommends approval by the Commi ee and the City Council. FISCAL NOTE • Legal se lement: Workers' Compensa on claim of David Pleoger - Fiscal Note RCA-2022-00100 - Legal settlement: Workers' Compensation claim of... https://lims.minneapolismn.gov/RCA/9190 1 of 1 3/18/2022, 9:45 PM</t>
  </si>
  <si>
    <t>["https://assets.nationbuilder.com/cuapb/pages/1462/attachments/original/1647659319/RCA-2022-00100_-_Legal_settlement_Workers'_Compensation_claim_of_David_Pleoger.pdf?1647659319"]</t>
  </si>
  <si>
    <t>['David F. Pleoger, badge #5753']</t>
  </si>
  <si>
    <t>Home &gt;Legislative File 2022-00232 &gt;RCA Legal Se lement: Workers' Compensa on claim of John Delmonico (RCA-2022-00199)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John Delmonico by payment of $180,000 over four years to John Delmonico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$180,000 over four years from fund 06930-1450100-789401-145400. Risk Management believes this setllement is in the best interests of the City and recommends approval by the Commi ee and the City Council. FISCAL NOTE • Legal Se lement: Workers' Compensa on claim of John Delmonico - Fiscal Note RCA-2022-00199 - Legal Settlement: Workers' Compensation claim of... https://lims.minneapolismn.gov/RCA/9327 1 of 1 3/18/2022, 9:57 PM</t>
  </si>
  <si>
    <t>["https://assets.nationbuilder.com/cuapb/pages/1462/attachments/original/1647659314/RCA-2022-00199_-_Legal_Settlement_Workers'_Compensation_claim_of_John_Delmonico.pdf?1647659314"]</t>
  </si>
  <si>
    <t>['John C. Delmonico, badge #1491']</t>
  </si>
  <si>
    <t>Red Wing Police Chief fired by city council KSTP February 19th 2021, 10:19 pm Red Wing Chief of Police Roger Pohlman's employment was terminated by the Red Wing City Council Friday night. According to the letter of termination sent to Chief Pohlman, he was terminated for having 'not met the Council's performance expectations.' The letter then goes on to list a number of incidences where Pohlman did not meet expectations. Examples listed by the council include showing lack of leadership in connections with the Advisory Team, defensiveness when being provided suggestions and unwillingness to take feedback and grow. The council also stated that they were concerned that Pohlman did not respond to citizens and that he sent an unprofessional communication to a councilmember during a council meeting expressing his disappointment that a contract he wanted was tabled. The full letter of termination can be found at the link here. A citizen-led rebuke of the suspension and subsequent termination of Pohlman claimed that the actions taken were under the 'guise of 'social justice',' and that the city council's decision was 'unfounded, outrageous and politically motivated.' KSTP has reached out to Pohlman and the city council for comment and is yet to hear back.</t>
  </si>
  <si>
    <t>['https://d3n8a8pro7vhmx.cloudfront.net/cuapb/pages/270/attachments/original/1613839705/Red_Wing_Police_Chief_Fired.pdf?1613839705']</t>
  </si>
  <si>
    <t>['Roger Pohlman, badge #None']</t>
  </si>
  <si>
    <t>['Department:Red Wing Police Department']</t>
  </si>
  <si>
    <t>Home &gt;Legislative File 2022-00236 &gt;RCA Legal Se lement: Workers' Compensa on claim of Eileen McNeary (RCA-2022-00191)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Eileen McNeary by payment of $180,000 over three years to Eileen McNeary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$180,000 over three years from fund 06930-1450100-789401-145400. Risk Management believes this se lement to be in the best interests of the City and recommends approval by the Commi ee and the City Council. FISCAL NOTE • Legal Se lement: Workers' Compensa on claim of Eileen McNeary - Fiscal Note RCA-2022-00191 - Legal Settlement: Workers' Compensation claim of... https://lims.minneapolismn.gov/RCA/9318 1 of 1 3/18/2022, 9:58 PM</t>
  </si>
  <si>
    <t>["https://assets.nationbuilder.com/cuapb/pages/1462/attachments/original/1647659327/RCA-2022-00191_-_Legal_Settlement_Workers'_Compensation_claim_of_Eileen_McNeary.pdf?1647659327"]</t>
  </si>
  <si>
    <t>['Eileen McNeary, badge #4649']</t>
  </si>
  <si>
    <t>Home &gt;Legislative File 2022-00097 &gt;RCA Legal se lement: Workers' Compensa on claim of Calvin Cook (RCA-2022-00096)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claims of Calvin Cook by payment of $165,000 over three years to Calvin Cook and a orney, Meuser Law Firm, and authorizing the City A orney's Office to execute any documents necessary to effectuate the se lement. Ward / Neighborhood / Address # Ward Neighborhood Address 1. Not Applicable Background Analysis A City of Minneapolis employee Calvin Cook sustained work-related injuries. The par es reached a tenta ve se lement by payment of $165,000 over three years from fund 06930-1450100-789401-145400. Risk Management believes this se lement is in the best interests of the City and recommends approval by the Commi ee and the City Council. FISCAL NOTE • Legal se lement: Workers' Compensa on claim of Calvin Cook - Fiscal Note RCA-2022-00096 - Legal settlement: Workers' Compensation claim of... https://lims.minneapolismn.gov/RCA/9186 1 of 1 3/18/2022, 9:42 PM</t>
  </si>
  <si>
    <t>["https://assets.nationbuilder.com/cuapb/pages/1462/attachments/original/1647659318/RCA-2022-00096_-_Legal_settlement_Workers'_Compensation_claim_of_Calvin_Cook.pdf?1647659318"]</t>
  </si>
  <si>
    <t>['Calvin Cook, badge #1295']</t>
  </si>
  <si>
    <t>Home &gt;Legislative File 2022-00185 &gt;RCA Legal Se lement: Workers' Compensa on claim of Christopher Tuma (RCA-2022-00165)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Christopher Tuma by payment of $185,000 over two years to Christopher Tuma and a orney, Ashley Bierrmann, and authorizing the City A orney's Office to execute any documents necessary to effectuate the se lement. Ward / Neighborhood / Address # Ward Neighborhood Address 1. Not Applicable Background Analysis City of Mineapolis employee sustained work-related injuries. The par es reached a tenta ve se lement by payment of $185,000 over two years from fund 06930-1450100-789401-145400. Risk Management believes this se lement is in the best interests of the City and recommends approval by the Commi ee and the City Council. FISCAL NOTE • Legal Se lement: Workers' Compensa on claim of Christopher Tuma - Fiscal Note RCA-2022-00165 - Legal Settlement: Workers' Compensation claim o... https://lims.minneapolismn.gov/RCA/9291 1 of 1 3/18/2022, 9:51 PM</t>
  </si>
  <si>
    <t>["https://assets.nationbuilder.com/cuapb/pages/1462/attachments/original/1647659321/RCA-2022-00165_-_Legal_Settlement_Workers'_Compensation_claim_of_Christopher_Tuma.pdf?1647659321"]</t>
  </si>
  <si>
    <t>['Christopher Tuma, badge #7339']</t>
  </si>
  <si>
    <t>Home &gt;Legislative File 2022-00098 &gt;RCA Legal se lement: Workers' Compensa on claim of Steven Fogarty (RCA-2022-00097)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Steven Fogarty by payment of $175,000 over three years to Steven Fogarty and his a orney, Meuser Law Firm, and authorizing the City A orney's Office to execute any documents necessary to effectuate the se lement. Ward / Neighborhood / Address # Ward Neighborhood Address 1. Not Applicable Background Analysis A City of Minneapolis employee sustained work-related injuries. The par es reached a tenta ve se lement by payment of $175,000 over three years from fund 06930-1450100-789401-145400. Risk Managment believes this se lement is in the best interests of the City and recommends approval by the Commi ee and the City Council. FISCAL NOTE • Legal se lement: Workers' Compensa on claim of Steven Fogarty - Fiscal Note RCA-2022-00097 - Legal settlement: Workers' Compensation claim of... https://lims.minneapolismn.gov/RCA/9187 1 of 1 3/18/2022, 9:43 PM</t>
  </si>
  <si>
    <t>["https://assets.nationbuilder.com/cuapb/pages/1462/attachments/original/1647659318/RCA-2022-00097_-_Legal_settlement_Workers'_Compensation_claim_of_Steven_Fogarty.pdf?1647659318"]</t>
  </si>
  <si>
    <t>['Steven C. Fogarty, badge #2066']</t>
  </si>
  <si>
    <t>Home &gt;Legislative File 2022-00095 &gt;RCA Legal se lement: Workers' Compensa on claim of Jason Reimer (RCA-2022-00094)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claims of Jason Reimer by payment of $220,000 over three years to Jason Reimer and a orney, Meuser Law Firm, and authorizing the City A orney's Office to execute any documents necessary to effectuate the se lement. Ward / Neighborhood / Address # Ward Neighborhood Address 1. Not Applicable Background Analysis City of Minneapolis employee Jason Reimersustained work-related injuries. The par es reached a tenta ve se lement by payment of $220,000 over three years from fund 06930-1450100-789401-145400. Risk Management believes the se lement to be in the best interests of the City and recommends approval by the Commi ee and the City Council. FISCAL NOTE • Legal se lement: Workers' Compensa on claim of Jason Reimer - Fiscal Note RCA-2022-00094 - Legal settlement: Workers' Compensation claim of... https://lims.minneapolismn.gov/RCA/9184 1 of 1 3/18/2022, 9:41 PM</t>
  </si>
  <si>
    <t>["https://assets.nationbuilder.com/cuapb/pages/1462/attachments/original/1647659317/RCA-2022-00094_-_Legal_settlement_Workers'_Compensation_claim_of_Jason_Reimer.pdf?1647659317"]</t>
  </si>
  <si>
    <t>['Jason Reimer, badge #5929']</t>
  </si>
  <si>
    <t>Home &gt;Legislative File 2022-00180 &gt;RCA Legal Se lement: Workers' Compensa on claim of Stephanie Weibye (RCA-2022-00170) ORIGINATING DEPARTMENT Finance &amp; Property Services To Commi ee(s) # Commi ee Name Mee ng Date 1 Policy &amp; Government Oversight Commi ee Feb 22, 2022 LEAD STAFF: Emily Ann Colby PRESENTED BY: Emily Ann Colby Ac on Item(s) # File Type Subcategory Item Descrip on 1 Ac on Se lement Approving the workers' compensa on claim of Stephanie Weibye by payment of $132,500 over two years to Stephanie Weibye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$132,500 over two years from fund 06939-1450100-789401-145400. Risk Management believes this se lement to be in the best interests of the City and recommends approval by the Commi ee and the City Council. FISCAL NOTE • Legal Se lement: Workers' Compensa on claim of Stephanie Weibye - Fiscal Note RCA-2022-00170 - Legal Settlement: Workers' Compensation claim of... https://lims.minneapolismn.gov/RCA/9296 1 of 1 3/18/2022, 9:49 PM</t>
  </si>
  <si>
    <t>["https://assets.nationbuilder.com/cuapb/pages/1462/attachments/original/1647659323/RCA-2022-00170_-_Legal_Settlement_Workers'_Compensation_claim_of_Stephanie_Weibye.pdf?1647659323"]</t>
  </si>
  <si>
    <t>['Stephanie Weibye, badge #7622']</t>
  </si>
  <si>
    <t>City of Minneapolis Request for Committee Action To: Ways &amp; Means Date: 11/14/2016 Referral: N/A From: City Attorney's Office Lead Staff: Kristin R. Sarff Presented by: Susan L. Segal File Type: Action Subcategory: Settlement Subject: Legal settlement - David Zehringer v. City of Minneapolis, et al. Description: Approving the settlement of the lawsuit of David Zehringer v. City of Minneapolis, et al. (Court File No. 14-CV-344), by payment of $18,300 to the Law Office of Zorislav R. Leyderman, and authorizing the City Attorney's Office to execute any documents necessary to effectuate settlement. Previous Actions: N/A Ward/Address: Ward 6 1806 15th Avenue South Background/Analysis: Plaintiff alleges causes of action for excessive force and battery. The parties have negotiated a proposed settlement in the amount of $18,300, from Fund/Org. 6900 150 1500 145400, including all claims for damages, attorneys' fees and costs. The City Attorney's Office and MPD administration believe that the proposed settlement is in the best interest of the City and recommend approval by this Committee and the City Council. Financial Review: No additional appropriation required, amount included in current budget. Attachments: N/A</t>
  </si>
  <si>
    <t>['https://d3n8a8pro7vhmx.cloudfront.net/cuapb/pages/270/attachments/original/1626231752/Request_for_Committee_Action.pdf?1626231752']</t>
  </si>
  <si>
    <t>['Robert Thunder, badge #7232']</t>
  </si>
  <si>
    <t>Home &gt;Legislative File 2022-00099 &gt;RCA Legal se lement: Workers' Compensa on claim of Michael Fontaine (RCA-2022-00098)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Michael Fontaine by payment of $175,000 over three years to Michael Fontaine and a orney, Meuser Law Firm, and authorizing the City A orney's Office to execute any documents necessary to effectuate the se lement. Ward / Neighborhood / Address # Ward Neighborhood Address 1. Not Applicable Background Analysis A City of Minneapolis employee sustained work-related injuries. The par es reached a tenta ve se lement by payment of $175,000 over three years from fund 06930-1450100-789401-145400. Risk Management believes this se lement is in the best interests of the City and recommends approval by the Commi ee and the City Council. FISCAL NOTE • Legal se lement: Workers' Compensa on claim of Michael Fontaine - Fiscal Note RCA-2022-00098 - Legal settlement: Workers' Compensation claim of... https://lims.minneapolismn.gov/RCA/9188 1 of 1 3/18/2022, 9:43 PM</t>
  </si>
  <si>
    <t>["https://assets.nationbuilder.com/cuapb/pages/1462/attachments/original/1647659319/RCA-2022-00098_-_Legal_settlement_Workers'_Compensation_claim_of_Michael_Fontaine.pdf?1647659319"]</t>
  </si>
  <si>
    <t>['Michael G. Fontaine, badge #2071']</t>
  </si>
  <si>
    <t>Home &gt;Legislative File 2022-00228 &gt;RCA Legal Se lement: Workers' Compensa on claim of Nicholas Pielert (RCA-2022-00209)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Nicholas Pielert by payment of $150,000 over three years to Nicholas Pielert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three years from fund 06930-1450100-789401-145400. Risk Management believes this se lement to be in the best interests of the City and recommends approval by the Commi ee and the City Council. FISCAL NOTE • Legal Se lement: Workers' Compensa on claim of Nicholas Pielert - Fiscal Note RCA-2022-00209 - Legal Settlement: Workers' Compensation claim of... https://lims.minneapolismn.gov/RCA/9338 1 of 1 3/18/2022, 9:54 PM</t>
  </si>
  <si>
    <t>["https://assets.nationbuilder.com/cuapb/pages/1462/attachments/original/1647659315/RCA-2022-00209_-_Legal_Settlement_Workers'_Compensation_claim_of_Nicholas_Pielert.pdf?1647659315"]</t>
  </si>
  <si>
    <t>['Nicholas Pielert, badge #5726']</t>
  </si>
  <si>
    <t>C C OAK Docket No. 71-2402-36330 STATE OF MINNESOTA BOARD OF PEACE OFFICER STANDARDS AND TRA[MNG In the Matter of the Peace Officer License of FINDINGS OF FACT, Dennis Paul Hemminger, No. 12882 CONCLUSIONS OF LAW, AND ORDER The above-entitled matter came before the Minnesota Board of Peace Officer Standards and Training on April 23, 2020, following Administrative Law Judge Jessica Palmer-Denig's (AU) recommendation to find Respondent Dennis Paul Hemminger in default after he failed to appear at the properly-noticed prehearing conference held November 1, 2019. A copy of the recommendation is attached as Exhibit A and incorporated by reference. FINDINGS OF FACT 1. The Board adopts in its entirety and incorporates as its own the AU's findings of fact. 2. Any finding of fact which should more properly be deemed a conclusion of law is hereby adopted as such. CONCLUSIONS OF LAW 1. The Board adopts in its entirety and incorporates as its own the AU's conclusions of law. 2. Any conclusion of law which should more properly be deemed a finding of fact is hereby adopted as such. 3. This order is in the public interest. C) ORDER IT IS HEREBY ORDERED that Dennis Paul Hemminger's peace officer license, No. 12882, is revoked. MINNESOTA BOARD OF PEACE OFFICERS STANDARDS AND TRA[N[NG Dated 2020 2</t>
  </si>
  <si>
    <t>['https://assets.nationbuilder.com/cuapb/pages/1472/attachments/original/1669314993/Hemminger_Dennis-18-006-12882.pdf?1669314993']</t>
  </si>
  <si>
    <t>['Dennis Hemminger, badge #None']</t>
  </si>
  <si>
    <t>['Department:Osseo Police Department']</t>
  </si>
  <si>
    <t>Minneapolis City of Lakes July 1, 2013 Police Department lame L Harteau Chief of Police 350 South 5th Street - Room 130 Minneapolis MN 55415-1389 612 673-2735 TTY 612 673-2157 Officer Jeff Hall First Precinct Minneapolis Police Department Officer Hall, RE: IAU Case Number #12-289 LETTER OF REPRIMAND The finding for IAU Case #12-289 is as follows: MPD P/P 5-102 Code of Ethics...SUSTAINED (Category B) You will receive this Letter of Reprimand. This case will remain a B violation and can be used as progressive discipline for three years until 11/21/2015,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6:49--c---1"-,. Eddie Frizell Deputy Chief City Information and Services www.minneapolismn.gov Affirmative Action Employer 1228184 Page 2 Officer Hall Letter of Reprimand I, Officer Jeff Hall, acknowledge receipt of this Letter of Reprimand 7- 5( 7 Officer, Date of Receipt 744 Ins i = ctor Schafer Date CC: Inspector Schafer Personnel TAU 1228185</t>
  </si>
  <si>
    <t>['https://d3n8a8pro7vhmx.cloudfront.net/cuapb/pages/1461/attachments/original/1638134723/13-31514_Hall_Part_1.pdf?1638134723']</t>
  </si>
  <si>
    <t>['Jeff Hall, badge #2633']</t>
  </si>
  <si>
    <t>Home &gt;Legislative File 2022-00237 &gt;RCA Legal Se lement: Workers' Compensa on claim of Samantha Belcourt (RCA-2022-00189) ORIGINATING DEPARTMENT Finance &amp; Property Services To Commi ee(s) # Commi ee Name Mee ng Date 1 Policy &amp; Government Oversight Commi ee Mar 7, 2022 LEAD STAFF: Emily Ann Colby PRESENTED BY: Emily Ann Colby Ac on Item(s) # File Type Subcategory Item Descrip on 1 Ac on Se lement Approving the workers' compensa on claim of Samantha Belcourt by payment of $150,000 over two years to Samantha Belcourt, and a orney, Meuser Law Firm, and authorizing the City A orney's Office to execute any documents necessary to effectuate the se lement. Ward / Neighborhood / Address # Ward Neighborhood Address 1. Not Applicable Background Analysis City of MInneapolis employee sustained work-related injuries. The par es reached a tenta ve se lement by payment of $150,000 over two years from fund 06930-1450100-789401-145400. Risk Management believes this se lement to be in the best interests of the City and recommends approval by the Commi ee and the City Council. FISCAL NOTE • Legal Se lement: Workers' Compensa on claim of Samantha Belcourt - Fiscal Note RCA-2022-00189 - Legal Settlement: Workers' Compensation claim of... https://lims.minneapolismn.gov/RCA/9316 1 of 1 3/18/2022, 9:59 PM</t>
  </si>
  <si>
    <t>["https://assets.nationbuilder.com/cuapb/pages/1462/attachments/original/1647659326/RCA-2022-00189_-_Legal_Settlement_Workers'_Compensation_claim_of_Samantha_Belcourt.pdf?1647659326"]</t>
  </si>
  <si>
    <t>['Samantha Belcourt, badge #386']</t>
  </si>
  <si>
    <t>By WDAZ November 20, 2017 07:18 AM We are part of The Trust Project. ROSEAU COUNTY-- A former cop plead guilty to stalking other detectives. According to court papers, thirty-six-year-old Joshua Olson, sent text messages to the wife of a Minnesota BCA agent, saying the family was NEWS Former Minnesota deputy arrested for stalking ROSEAU COUNTY-- A former cop plead guilty to stalking other detectives.According to court papers, thirty-six-year-old Joshua Olson, sent text messages to the wife of a Minnesota BCA agent, saying Former Minnesota deputy arrested for stalking https://www.inforum.com/news/former-minnesota-deputy-arrested-for-st... 1 of 2 12/11/2022, 2:44 AM being watched and threatened to murder the agent. The former deputy in Roseau County also allegedly hung posters containing a picture of another agent saying he was a wanted sex offender. Gun shots were also heard outside of one of the agent's homes leading to Olson's arrest. The agents had previously investigated a case that cost Olson his job as a deputy after he was convicted of shooting up a hunting cabin. Olson will be sentenced next month. RELATED TOPICS: ROSEAU POLICE CRIME Former Minnesota deputy arrested for stalking https://www.inforum.com/news/former-minnesota-deputy-arrested-for-st... 2 of 2 12/11/2022, 2:44 AM</t>
  </si>
  <si>
    <t>['https://assets.nationbuilder.com/cuapb/pages/1472/attachments/original/1670748615/Olson_Joshua_Former_Minnesota_deputy_arrested_for_stalking.pdf?1670748615']</t>
  </si>
  <si>
    <t>['Joshua M. Olson, badge #None']</t>
  </si>
  <si>
    <t>['Department:Roseau County Sheriffs Office']</t>
  </si>
  <si>
    <t>stated that she told him that he should not be doing personal business on duty and he replied that he was on his break. [The phone records for Sergeant Carlson 's office phone 673-3856 and complainant's cell phone records 18 USC 2721 &amp; 2725 were obtained and confirm that two phone calls occurred on 10/08/2011. The first call was at 1554 hours and lasted 2.1 minutes. The second call was at 1659 hours and lasted fourteen minutes. During this investigation Sergeant Carlson provided a recording of the first call for the investigation. The recording does not coincide with complainant's version of the first conversation. He did not record the second, longer call. The phone records, recording, and a transcription of the recording will be retained in this file under the section titled "Sgt. W. Carlson. "] The conversation ended with complainant telling Carlson not to contact her again, and him agreeing not to. Complainant stated that she has not had any more contact with Carlson other than 13.43 - Personnel Data 13.43 - Personnel Data 11 1228038 13.43 - Personnel Data Statement of 18 USC 2721 &amp; 2725 18 USC 2721 &amp; 2725 was interviewed for this investigation on 11/09/2010. 13.43 - Personnel Data 12 1228039 Statement of 13.43 - Personnel Data 13.43 - Personnel Data 21 1228048</t>
  </si>
  <si>
    <t>['https://d3n8a8pro7vhmx.cloudfront.net/cuapb/pages/1461/attachments/original/1638079233/13-30392_Walter_Carlson_Part_5.pdf?1638079233']</t>
  </si>
  <si>
    <t>['Walter Carlson, badge #1001']</t>
  </si>
  <si>
    <t>Home &gt;Legislative File 2022-00092 &gt;RCA Legal se lement: Workers' Compensa on claim of Timothy Ma sson (RCA-2022-00093) ORIGINATING DEPARTMENT Finance &amp; Property Services To Commi ee(s) # Commi ee Name Mee ng Date 1 Policy &amp; Government Oversight Commi ee Feb 7, 2022 LEAD STAFF: Emily Ann Colby PRESENTED BY: Emily Ann Colby Ac on Item(s) # File Type Subcategory Item Descrip on 1 Ac on Se lement Approving the workers' compensa on claim of Timothy Ma sson by payment of $197,500 over three years to Timothy Ma sson and a orneys, Meuser Law Firm, and authorizing the City A orney's Office to execute any documents necessary to effectuate the se lement. Ward / Neighborhood / Address # Ward Neighborhood Address 1. Not Applicable Background Analysis City of Minneapolis employee Timothy Ma ssonsustained work-related injuries. The par es reached a tenta ve se lement by payment of $197,500 over three years from fun 06930-1450100-789401-145400. Risk Management believes the se lement to be in the best interests of the City and recommends approval by the Commi ee and by the City Council. FISCAL NOTE • Legal se lement: Workers' Compensa on claim of Timothy Ma sson - Fiscal Note RCA-2022-00093 - Legal settlement: Workers' Compensation claim of... https://lims.minneapolismn.gov/RCA/9183 1 of 1 3/18/2022, 9:39 PM</t>
  </si>
  <si>
    <t>["https://assets.nationbuilder.com/cuapb/pages/1462/attachments/original/1647659317/RCA-2022-00093_-_Legal_settlement_Workers'_Compensation_claim_of_Timothy_Mattsson.pdf?1647659317"]</t>
  </si>
  <si>
    <t>['Timothy J. Mattsson, badge #4490']</t>
  </si>
  <si>
    <t>Home &gt;Legislative File 2021-00662 &gt;RCA Legal Se lement: Workers' Compensa on claim of Christopher Karakostas (RCA-2021-00677) ORIGINATING DEPARTMENT Finance &amp; Property Services To Commi ee(s) # Commi ee Name Mee ng Date 1 Policy &amp; Government Oversight Commi ee Jun 16, 2021 LEAD STAFF: Emily Ann Colby PRESENTED BY: Emily Ann Colby Ac on Item(s) # File Type Subcategory Item Descrip on 1 Ac on Se lement Approving the Workers' Compensa on claim of Christopher Karakostas by payment of $175,000 over three years to Mr. Karakostas and his a orneys, Meuser Law Firm, and authorizing the City A orney's Office to execute any documents necessary to effectuate the se lement. Ward / Neighborhood / Address # Ward Neighborhood Address 1. Not Applicable Background Analysis Former Minneapolis employee sustained work-related injuries. The par es reached a tenta ve se lement by payment of $175,000 over three years from fund 06930-1450100-789401-145-400. Risk Management believes the se lement is in the best interests of the City and recommends approval by the Commi ee and the City Council. FISCAL NOTE • Legal Se lement: Workers' Compensa on claim of Christopher Karakostas - Fiscal Note RCA-2021-00677 - Legal Settlement: Workers' Compensation claim of C... https://lims.minneapolismn.gov/RCA/8123 1 of 1 12/3/2021, 9:55 PM</t>
  </si>
  <si>
    <t>["https://d3n8a8pro7vhmx.cloudfront.net/cuapb/pages/1462/attachments/original/1638637591/RCA-2021-00677_-_Legal_Settlement_Workers'_Compensation_claim_of_Christopher_Karakostas.pdf?1638637591"]</t>
  </si>
  <si>
    <t>['Christopher Karakostas, badge #3636']</t>
  </si>
  <si>
    <t>Citation Data Summary Citation Number 730019011410 Offense Date 05/05/2018 Ticket Date 05/05/2018 Name JOHNSON, NATHAN AARON Involvement Citee Case Type Crim/Traf Mandatory Address 304 E MAIN ST PO BOX 125 ODIN, MN 56160 Date of Birth 04/12/1984 Issuing Agency Stearns County Sheriff's Office Eye Color Hazel Community of Offense Stearns County Weight 195 Prosecuting Agency Stearns County Attorney Height 6'1" Gender Male Driver's License State Minnesota Driver's License Number J-525-622-028-285 CN/ICR 18035890 Fingerprints Taken No Officer Badge Number 19631 Citation Vehicle Summary Commercial Vehicle No Hazardous Vehicle No Citation Charge Data Charge Number 1 Description Domestic Assault-Misdemeanor-Commits Act to Cause Fear of Immediate Bodily Harm or Death Statute Number 609.2242.1(1) Degree Misdemeanor Charge Number 2 Description Domestic Assault-Misdemeanor-Intentionally Inflicts/Attempts to Inflict Bodily Harm on Another Statute Number 609.2242.1(2) Degree Misdemeanor Page 1 of 1 DISCLAIMER. This document is not an exact representation of the paper citation issued in this matter. This document contains initial citation data accepted by the Minnesota Judicial Branch. It may not include all information provided on the paper citation. 73-CR-19-190 Filed in District Court State of Minnesota 1/7/2019</t>
  </si>
  <si>
    <t>['https://assets.nationbuilder.com/cuapb/pages/1472/attachments/original/1669353583/MCRO_73-CR-19-190_Citation_Data_Summary_2019-01-07_20221124231718.pdf?1669353583']</t>
  </si>
  <si>
    <t>Cop charged with second DWI resigns Dec 20, 2012 Updated Oct 3, 2014 https://www.swnewsmedia.com/shakopee_valley_news/news/public_safety/cop-charged-with- second-dwi-resigns/article_32946c0a-aec5-59b5-81e9-92258782fca2.html The Belle Plaine City Council has accepted the resignation of a police officer who was recently arrested on his second drunken-driving charge. The City Council voted 3 to 2 Dec. 17 to accept the resignation of police Officer Bryan Pasek and an employment-separation package between the city and the police union, according to the Belle Plaine Herald. The agreement includes a lump-sum severance payment of $15,027.72, which is equivalent to three months' pay, as well as a lump-sum payment of $6,581.69, which represents 227.74 hours of accrued paid personal time. Pasek will also continue to receive health insurance benefits through the end of February, the newspaper reported. A member of the Belle Plaine Police Department since 2002, Pasek's resignation took effect last Friday. Pasek was arrested by a state trooper on Nov. 20 for driving while intoxicated (DWI) on Highway 169 between Jordan and Belle Plaine while off-duty. He was convicted of DWI in 2003. The Scott County Attorney's office has forwarded the latest case to Carver County to avoid any possible conflict of interest.</t>
  </si>
  <si>
    <t>['https://assets.nationbuilder.com/cuapb/pages/1472/attachments/original/1672124894/Pasek_4_Cop_charged_with_second_DWI_resigns.pdf?1672124894']</t>
  </si>
  <si>
    <t>Minneapolis City of Lakes Officer Richard Li!lard Juvenile Investigations Minneapolis Police Department Police Department - Medaria Arradondo, Chief of Police 350 S. Fifth St. - Room 130 Minneapolis, MN 55415 TEL 612.673.3000 NOTICE OF DISCIPLINE RE: IA Case #18-16927 Officer Lillard, The finding for IA Case #18-16927 is as follows: Policy Number Sub-Section Policy Description Violation of the City of Minneapolis Anti- Discrimination, Harassment and Retaliation Policy As a result, you will be permanently demoted to the rank of Officer. www.minneapolismn.gov June 18, 2020 Category Disposition Merit This case will remain in IA files per the record retention guidelines mandated by State Law. Be advised that any additional violations of Department Rules and Regulations may result in disciplinary action up to and including discharge. Sincerely, % dra e 'title/ No Chief olice eseA.Q.-C. By: Michael Kjos, Assistant Chief of Police Henry Halvorson, Deputy Chief, Professional Standards Bureau fl 1945815 NOTICE OF RECEIPT Acknowledgement of receipt: I, Officer Richard Lillard, acknowledge that I have received my Notice of Discipline for IA Case #18-16927. Officer Richard Lillard 6 / 497M ' Date of Receipt o )O Commander Giovanni Veliz Date CC: IA Case File Cmdr. Veliz 1945816</t>
  </si>
  <si>
    <t>['https://assets.nationbuilder.com/cuapb/pages/1509/attachments/original/1753848004/18-16927_Richard_Lillard.pdf?1753848004']</t>
  </si>
  <si>
    <t>['Richard Lillard, badge #4151']</t>
  </si>
  <si>
    <t>Home &gt;Legislative File 2021-00545 &gt;RCA Legal Se lement: Workers' Compensa on claim of Sokham Klann (RCA-2021-00523)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Sokham Klann by payment of $180,000 over three years to Mr. Klann and his a orneys Meuser Law Firm and authorizing the City A orney's Office to execute any documents necessary to effectuate the se lement. Background Analysis Former MPD officer sustained admi ed work-related injuries. The par es reached a tenta ve RCA-2021-00523 - Legal Settlement: Workers' Compensation claim of ... https://lims.minneapolismn.gov/RCA/7932 1 of 2 12/4/2021, 12:33 AM se lement by payment of $180,000 over three years from fund 06930-1450100-78901-145400. Risk Management believes the se lement is in the best interest of the City and recommends approval by the Commi ee and the City Council. FISCAL NOTE • Legal Se lement: Workers' Compensa on claim of Sokham Klann - Fiscal Note RCA-2021-00523 - Legal Settlement: Workers' Compensation claim of ... https://lims.minneapolismn.gov/RCA/7932 2 of 2 12/4/2021, 12:33 AM</t>
  </si>
  <si>
    <t>["https://d3n8a8pro7vhmx.cloudfront.net/cuapb/pages/1462/attachments/original/1638637587/RCA-2021-00523_-_Legal_Settlement_Workers'_Compensation_claim_of_Sokham_Klann.pdf?1638637587"]</t>
  </si>
  <si>
    <t>['Sokhom Klann, badge #3723']</t>
  </si>
  <si>
    <t>Home &gt;Legislative File 2021-00402 &gt;RCA Legal Se lement: Workers' Compensa on claim of David Peterson (RCA-2021-00432)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David Peterson by payment of $175,000 over three years to Mr. Peterson and his a orneys Meuser Law Firm, and authorizing the City A orney's Office to execute any documents necessary to effectuate the se lement. Background Analysis Former police officer David Peterson susained admi ed work-related injuries. The par es RCA-2021-00432 - Legal Settlement: Workers' Compensation claim of ... https://lims.minneapolismn.gov/RCA/7806 1 of 2 12/4/2021, 12:07 AM reached a tenta ve se lement by payment of $175,000 from fund 06930-1450100-789410-145400. Risk Managment believes the se lement is in the best interests of the City and recommends approval by the Commi ee and the City Council. FISCAL NOTE • Legal Se lement: Workers' Compensa on claim of David Peterson - Fiscal Note RCA-2021-00432 - Legal Settlement: Workers' Compensation claim of ... https://lims.minneapolismn.gov/RCA/7806 2 of 2 12/4/2021, 12:07 AM</t>
  </si>
  <si>
    <t>["https://d3n8a8pro7vhmx.cloudfront.net/cuapb/pages/1462/attachments/original/1638637585/RCA-2021-00432_-_Legal_Settlement_Workers'_Compensation_claim_of_David_Peterson.pdf?1638637585"]</t>
  </si>
  <si>
    <t>['David Peterson, badge #5580']</t>
  </si>
  <si>
    <t>Stearns County deputy accused of abusing three teens SStt.. CClloouudd,, MMiinnnn.. ((AAPP)) AApprriill 22,, 22001100 88::2244 PPMM A Stearns County sheriff's deputy is accused of sexually abusing three teenagers. Deputy Phillip Meemken, 40, was charged Friday with 21 counts, including 18 counts of criminal sexual conduct. The complaint says the three alleged victims included two relatives of Meemken and a friend. Meemken headed the Stearns County Police Explorer Program, which involves young people in law enforcement. Some of the alleged victims were part of that program. One of the teens reported sexual assaults that allegedly happened over 18 months, from July 2008 to December 2009. None of the alleged incidents apparently happened while Meemken was on-duty. Meemken is a 17-year veteran of the sheriff's of ce. He was placed on paid administrative leave last December when the allegations were reported. He's in the Crow Wing County Jail. MPR News is Reader Funded Before you keep reading, take a moment to donate to MPR News. Your nancial support ensures that factual and trusted news and context remain accessible to all. Donate Today © 2022 Minnesota Public Radio. All rights reserved. Stearns County deputy accused of abusing three teens | MPR News https://www.mprnews.org/story/2010/04/02/deputy-abuse 1 of 1 12/6/2022, 9:00 AM</t>
  </si>
  <si>
    <t>['https://assets.nationbuilder.com/cuapb/pages/1472/attachments/original/1670339551/Meemken_Stearns_County_deputy_accused_of_abusing_three_teens_MPR_News.pdf?1670339551']</t>
  </si>
  <si>
    <t>Case Statements Complainant. 11/09/2010. Statement of 18 USC 2721 &amp; 2725 18 USC 2721 &amp; 2725 was interviewed for this investigation on 18 USC 2721 &amp; 2725 Complainant asserted that she has known Sergeant Carlson 18 USC 2721 &amp; 2725 13.43 - Personnel Data , approximately fifteen years. 13.43 - Personnel Data 8 1228035 13.43 - Personnel Data Complainant stated that she told Carlson not to call her again, but he did so at approximately 4:47 P.M. She missed a call from his phone and she called the number 9 1228036 and asked him why he had called her. Carlson responded that it was an accident and they then had a longer conversation than the first call. Complainant stated that in the second call she told Carlson 13.43 - Personnel Data 13.43 - Personnel Data 13.43 - Personnel Data , and Carlson responded "Really, well I know where you work." He then informed her that he knew that she worked at 18 USC 2721 &amp; 2725 18 USC 2721 &amp; 2725 and that he knew she was 18 USC 2721 &amp; 2725 Carlson continued to talk with complainant about her personal information and when she pressed him if he was looking her up on the DVS system; he allegedly told her that he was looking things up on his computer at work. This led complainant to believe that he was "googling" her and looking her up in police-only databases. Complainant 10 1228037</t>
  </si>
  <si>
    <t>['https://d3n8a8pro7vhmx.cloudfront.net/cuapb/pages/1461/attachments/original/1638079275/13-30392_Walter_Carlson_Part_4.pdf?1638079275']</t>
  </si>
  <si>
    <t>Home &gt;Legislative File 2021-00664 &gt;RCA Legal Se lement: Workers' Compensa on claim of James Boyd (RCA-2021-00674) ORIGINATING DEPARTMENT Finance &amp; Property Services To Commi ee(s) # Commi ee Name Mee ng Date 1 Policy &amp; Government Oversight Commi ee Jun 16, 2021 LEAD STAFF: Emily Ann Colby PRESENTED BY: Emily Ann Colby Ac on Item(s) # File Type Subcategory Item Descrip on 1 Ac on Se lement Approving the Workers' Compensa on claim of James Boyd by payment of $118,750 to Mr. Boyd and his a orneys, Meuser Law Firm, and authorizing the City A orney's Office to execute any documents necessary to effectuate the se lement. Ward / Neighborhood / Address RCA-2021-00674 - Legal Settlement: Workers' Compensation claim of ... https://lims.minneapolismn.gov/RCA/8120 1 of 2 12/4/2021, 12:43 AM # Ward Neighborhood Address 1. Not Applicable Background Analysis Former Minneapolis employee sustained work-related injures. The par es reached a tenta ve se lement by payment of $118,750 from fund 06930-1450100-789401-145-400. Risk Management believes the se lement is in the best interests of the City and recommends approval by the Commi ee and the City Council. FISCAL NOTE • Legal Se lement: Workers' Compensa on claim of James Boyd - Fiscal Note RCA-2021-00674 - Legal Settlement: Workers' Compensation claim of ... https://lims.minneapolismn.gov/RCA/8120 2 of 2 12/4/2021, 12:43 AM</t>
  </si>
  <si>
    <t>["https://d3n8a8pro7vhmx.cloudfront.net/cuapb/pages/1462/attachments/original/1638637590/RCA-2021-00674_-_Legal_Settlement_Workers'_Compensation_claim_of_James_Boyd.pdf?1638637590"]</t>
  </si>
  <si>
    <t>['James Boyd, badge #725']</t>
  </si>
  <si>
    <t>Home &gt;Legislative File 2021-00539 &gt;RCA Legal Se lement: Workers' Compensa on claim of Andrew Hegseth (RCA-2021-00525)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Andrew Hegseth by payment of $90,000 to Mr. Hegseth and his a orneys Mesuer Law Firm and authorizing the City A orney's Office to execute any documents necessary to effectuate the se lement. Ward / Neighborhood / Address RCA-2021-00525 - Legal Settlement: Workers' Compensation claim of ... https://lims.minneapolismn.gov/RCA/7937 1 of 2 12/4/2021, 12:36 AM # Ward Neighborhood Address 1. Not Applicable Background Analysis Fomer MPD officer sustained work-related injuries. The par es reached a tenta ve se lement by payment of $90,000 from fund 06930-1450100-789401-145400. Risk Managment believes the se lement is in the best interests of the City and recommends approval by the Commi ee and the City Council. FISCAL NOTE • Legal Se lement: Workers' Compensa on claim of Andrew Hegseth - Fiscal Note RCA-2021-00525 - Legal Settlement: Workers' Compensation claim of ... https://lims.minneapolismn.gov/RCA/7937 2 of 2 12/4/2021, 12:36 AM</t>
  </si>
  <si>
    <t>["https://d3n8a8pro7vhmx.cloudfront.net/cuapb/pages/1462/attachments/original/1638637588/RCA-2021-00525_-_Legal_Settlement_Workers'_Compensation_claim_of_Andrew_Hegseth.pdf?1638637588"]</t>
  </si>
  <si>
    <t>['Andrew Hegseth, badge #2878']</t>
  </si>
  <si>
    <t>Too_Long:Over 20 PagesCASE 0:15-cr-00247-PJS-SER Doc. 1 Filed 09/10/15 Page 1 of 23 CASE 0:15-cr-00247-PJS-SER Doc. 1 Filed 09/10/15 Page 2 of 23 CASE 0:15-cr-00247-PJS-SER Doc. 1 Filed 09/10/15 Page 3 of 23 CASE 0:15-cr-00247-PJS-SER Doc. 1 Filed 09/10/15 Page 4 of 23 CASE 0:15-cr-00247-PJS-SER Doc. 1 Filed 09/10/15 Page 5 of 23 CASE 0:15-cr-00247-PJS-SER Doc. 1 Filed 09/10/15 Page 6 of 23 CASE 0:15-cr-00247-PJS-SER Doc. 1 Filed 09/10/15 Page 7 of 23 CASE 0:15-cr-00247-PJS-SER Doc. 1 Filed 09/10/15 Page 8 of 23 CASE 0:15-cr-00247-PJS-SER Doc. 1 Filed 09/10/15 Page 9 of 23 CASE 0:15-cr-00247-PJS-SER Doc. 1 Filed 09/10/15 Page 10 of 23 CASE 0:15-cr-00247-PJS-SER Doc. 1 Filed 09/10/15 Page 11 of 23 CASE 0:15-cr-00247-PJS-SER Doc. 1 Filed 09/10/15 Page 12 of 23 CASE 0:15-cr-00247-PJS-SER Doc. 1 Filed 09/10/15 Page 13 of 23 CASE 0:15-cr-00247-PJS-SER Doc. 1 Filed 09/10/15 Page 14 of 23 CASE 0:15-cr-00247-PJS-SER Doc. 1 Filed 09/10/15 Page 15 of 23 CASE 0:15-cr-00247-PJS-SER Doc. 1 Filed 09/10/15 Page 16 of 23 CASE 0:15-cr-00247-PJS-SER Doc. 1 Filed 09/10/15 Page 17 of 23 CASE 0:15-cr-00247-PJS-SER Doc. 1 Filed 09/10/15 Page 18 of 23 CASE 0:15-cr-00247-PJS-SER Doc. 1 Filed 09/10/15 Page 19 of 23 CASE 0:15-cr-00247-PJS-SER Doc. 1 Filed 09/10/15 Page 20 of 23</t>
  </si>
  <si>
    <t>['https://assets.nationbuilder.com/cuapb/pages/1472/attachments/original/1669157534/Indictment_of_Jordan_Davis_15-CR-00247.pdf?1669157534']</t>
  </si>
  <si>
    <t>Fa  Election Results Weather Sports A Minnesota man was sentenced to 36 months in prison Friday for sexually assaulting and stalking a teenager while working as a police o Joshua Demmerly, 30, was charged in with sexually assault and stalking a teenager as an officer with the Warroad Police Department in A According to court documents, the victim claimed Demmerly told them that they were under investigation and the only way to get out of warrant was to spend time with him. Demmerly also allegedly gave the victim and other teens alcohol and tracked the victim's location via phone. The crimes were reported to take place when the victim was 16 and 17 years old. Demmerly pleaded guilty to two counts of criminal sexual conduct and two counts of stalking in September, according to court documen entering an Alford plea, a guilty plea in which the defendant still asserts innocence. He was sentenced on these counts Friday. He will serve a total of 36 months in the Minnesota Department of Corrections - St. Cloud. He for 221 days served. Most Read Ex-officer sentenced for sexually assaulting, stalking teenager (KVLY) Published: Nov. 9, 2019 at 3:17 PM CST  UPDATE: 2 dead in Lisbon structure fire Ex-officer sentenced for sexually assaulting, stalking teenager https://www.valleynewslive.com/content/news/Ex-officer-sentenced-for-sexually-assaulting-stalking... 1 of 3 11/22/2022, 5:06 PM</t>
  </si>
  <si>
    <t>['https://assets.nationbuilder.com/cuapb/pages/1472/attachments/original/1669158590/Ex-officer_sentenced_for_sexually_assaulting__stalking_teenager.pdf?1669158590']</t>
  </si>
  <si>
    <t>['Joshua Demmerly, badge #None']</t>
  </si>
  <si>
    <t>['Department:Warroad Police Department']</t>
  </si>
  <si>
    <t>City of Minneapolis Request for Committee Action To: Ways &amp; Means Date: 9/8/2015 From: City Attorney's Office Prepared by: Kristin Sarff Presented by: Susan Segal File type: Action Subcategory: Settlement Subject: Settlement of a lawsuit by Louis Tate. Description: Approving the settlement of the lawsuit of Louis Tate by payment of $25,000.00 to Louis Tate and his attorneys from Fund/Org. 06900 1500100 145400, and authorize the City Attorney's Office to execute any documents necessary to effectuate settlement. Previous Actions: None Ward/Neighborhood/Address: Ward 9 Midtown Phillips Intersection of 14th Avenue South and 24th Street East Background/Analysis: Plaintiff alleges causes of action for excessive force, assault, and battery. The parties have negotiated a proposed settlement in the amount of $25,000.00, including all claims for damages, attorneys' fees and costs. The City Attorney's Office and MPD administration believe that the proposed settlement is in the best interests of the City and recommend approval by this Committee and the City Council. Financial Review: No additional appropriation required, amount included in current budget. ☐ Future budget impact anticipated. ☐ Approved by the Permanent Review Committee. ☐ Meets Small and Underutilized Business Program goals. Attachments: 1. None</t>
  </si>
  <si>
    <t>['https://d3n8a8pro7vhmx.cloudfront.net/cuapb/pages/270/attachments/original/1615063804/2015LouisTate.pdf?1615063804']</t>
  </si>
  <si>
    <t>['Brian Anderson, badge #91', 'Steven Lecy, badge #4057', 'Tracy Gross, badge #4070']</t>
  </si>
  <si>
    <t>Home &gt;Legislative File 2021-00659 &gt;RCA Legal Se lement: Workers' Compensa on claims of Jeffrey Kading (RCA-2021-00673) ORIGINATING DEPARTMENT Finance &amp; Property Services To Commi ee(s) # Commi ee Name Mee ng Date 1 Policy &amp; Government Oversight Commi ee Jun 16, 2021 LEAD STAFF: Emily Ann Colby PRESENTED BY: Emily Ann Colby Ac on Item(s) # File Type Subcategory Item Descrip on 1 Ac on Se lement Approving the Workers' Compensa on claims of Jeffrey Kading by payment of $125,000 to Jeffrey Kading and his a orney(s), Meuser Law Firm, and authorizing the City A orney's Office to execute any documents necessary to effectuate the se lement. Ward / Neighborhood / Address RCA-2021-00673 - Legal Settlement: Workers' Compensation claims of ... https://lims.minneapolismn.gov/RCA/8119 1 of 2 12/4/2021, 12:41 AM # Ward Neighborhood Address 1. Not Applicable Background Analysis Former Minneapolis employee sustained work-related injuries. The par es reached a tenta ve se lement by payment of $125,000 from fund 06930-1450100-789401-145400. Risk Management believes this se lement is in the best interests of the City and recommends approval by the Commi ee and the City Council. FISCAL NOTE • Legal Se lement: Workers' Compensa on claims of Jeffrey Kading - Fiscal Note RCA-2021-00673 - Legal Settlement: Workers' Compensation claims of ... https://lims.minneapolismn.gov/RCA/8119 2 of 2 12/4/2021, 12:41 AM</t>
  </si>
  <si>
    <t>["https://d3n8a8pro7vhmx.cloudfront.net/cuapb/pages/1462/attachments/original/1638637590/RCA-2021-00673_-_Legal_Settlement_Workers'_Compensation_claims_of_Jeffrey_Kading.pdf?1638637590"]</t>
  </si>
  <si>
    <t>['Jeff Kading, badge #3598']</t>
  </si>
  <si>
    <t>Home &gt;Legislative File 2021-00403 &gt;RCA Legal Se lement: Workers' Compensa on claim of Tammy Werner (RCA-2021-00431)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Tammy Werner by payment of $95,000 to Ms. Werner and her a orneys Meuser Law Firm, and authorizing the City A orney's Office to execute any documents necessary to effectuate the se lement. Ward / Neighborhood / Address RCA-2021-00431 - Legal Settlement: Workers' Compensation claim of ... https://lims.minneapolismn.gov/RCA/7805 1 of 2 12/4/2021, 12:28 AM # Ward Neighborhood Address 1. Not Applicable Background Analysis Former police officer Tammy Werner sustained admi ed work-related injuries. The par es have reached a tenta ve se lement by payment of $95,000 from Fund 06930-1450100-789410-145400. Risk Management believes the se lement is in the best interests of the City and recommends approval by this Commi ee and the City Council. FISCAL NOTE • Legal Se lement: Workers' Compensa on claim of Tammy Werner - Fiscal Note RCA-2021-00431 - Legal Settlement: Workers' Compensation claim of ... https://lims.minneapolismn.gov/RCA/7805 2 of 2 12/4/2021, 12:28 AM</t>
  </si>
  <si>
    <t>["https://d3n8a8pro7vhmx.cloudfront.net/cuapb/pages/1462/attachments/original/1638637585/RCA-2021-00431_-_Legal_Settlement_Workers'_Compensation_claim_of_Tammy_Werner.pdf?1638637585"]</t>
  </si>
  <si>
    <t>['Tammy Werner, badge #2119']</t>
  </si>
  <si>
    <t>Home &gt;Legislative File 2021-00542 &gt;RCA Legal Se lement: Workers' Compensa on claim of Gene Suker (RCA-2021-00545)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Gene Suker by payment of $200,000 over three years to Mr. Gene Suker and his a orney's Meuser Law Firm and authorizing the City A orney's Office to execute any documents necessary to effectuate the se lement. Ward / Neighborhood / Address RCA-2021-00545 - Legal Settlement: Workers' Compensation claim of ... https://lims.minneapolismn.gov/RCA/7955 1 of 2 12/4/2021, 12:31 AM # Ward Neighborhood Address 1. Not Applicable Background Analysis Former employee sustained work-related injuries. The par es reached a tenta ve se lement by payment of $200,000 over three years from fund 06930-1450100-789401-145400. Risk Management believes the se lement is in the best interrsts of the City and recommends approval by the Commi ee and the City Council. FISCAL NOTE • Legal Se lement: Workers' Compensa on claim of Gene Suker - Fiscal Note RCA-2021-00545 - Legal Settlement: Workers' Compensation claim of ... https://lims.minneapolismn.gov/RCA/7955 2 of 2 12/4/2021, 12:31 AM</t>
  </si>
  <si>
    <t>["https://d3n8a8pro7vhmx.cloudfront.net/cuapb/pages/1462/attachments/original/1638637589/RCA-2021-00545_-_Legal_Settlement_Workers'_Compensation_claim_of_Gene_Suker.pdf?1638637589"]</t>
  </si>
  <si>
    <t>['Gene Suker, badge #7004']</t>
  </si>
  <si>
    <t>Home &gt;Legislative File 2021-00544 &gt;RCA Legal Se lement: Workers' Compensa on claim of David Robins (RCA-2021-00547)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David Robins by payment of $125,000 over two years to Mr. Robins and his a orneys Meuser Law Firm and authorizing the City A orney's Office to execute any documents necessary to effectuate the se lement. Ward / Neighborhood / Address RCA-2021-00547 - Legal Settlement: Workers' Compensation claim of ... https://lims.minneapolismn.gov/RCA/7957 1 of 2 12/4/2021, 12:35 AM # Ward Neighborhood Address 1. Not Applicable Background Analysis Former employee sustained work-related injuries. The par es reached a tenta ve se lement by payment of $125,000 over two years from fund 06930-1450100-789401-145400. Risk Management believes this se lement to be in the best interests of the City and recommends approval by the Commi ee and the City Council. FISCAL NOTE • Legal Se lement: Workers' Compensa on claim of David Robins - Fiscal Note RCA-2021-00547 - Legal Settlement: Workers' Compensation claim of ... https://lims.minneapolismn.gov/RCA/7957 2 of 2 12/4/2021, 12:35 AM</t>
  </si>
  <si>
    <t>["https://d3n8a8pro7vhmx.cloudfront.net/cuapb/pages/1462/attachments/original/1638637590/RCA-2021-00547_-_Legal_Settlement_Workers'_Compensation_claim_of_David_Robins.pdf?1638637590"]</t>
  </si>
  <si>
    <t>['David Robins, badge #6046']</t>
  </si>
  <si>
    <t>Home &gt;Legislative File 2021-01037 &gt;RCA Legal se lement: Workers' Compensa on claim of James Burns (RCA-2021-01068)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James Burns, by payment of $125,000 to James Burns and a orney, Meuser Law Firm, and authorizing the City A orney's Office to execute any documents necessary to effectuate the se lement. Previous Ac ons None RCA-2021-01068 - Legal settlement: Workers' Compensation claim of ... https://lims.minneapolismn.gov/RCA/8597 1 of 2 12/4/2021, 1:15 AM Ward / Neighborhood / Address # Ward Neighborhood Address 1. Not Applicable Background Analysis City employee sustained work-related injuries. The par es have reached a tenta ve se lement by payment of $125,000 from fund 06930-1450100-789401-145400. Risk Management believes the se lement is in the best interests of the City and recommends approval by the Commi ee and the City Council. FISCAL NOTE • Legal se lement: Workers' Compensa on claim of James Burns - Fiscal Note RCA-2021-01068 - Legal settlement: Workers' Compensation claim of ... https://lims.minneapolismn.gov/RCA/8597 2 of 2 12/4/2021, 1:15 AM</t>
  </si>
  <si>
    <t>["https://d3n8a8pro7vhmx.cloudfront.net/cuapb/pages/1462/attachments/original/1638637598/RCA-2021-01068_-_Legal_settlement_Workers'_Compensation_claim_of_James_Burns.pdf?1638637598"]</t>
  </si>
  <si>
    <t>['James L. Burns, badge #884']</t>
  </si>
  <si>
    <t>STAR TRIBUNE › Annotations Off-duty McLeod County deputy, Norwood Young America man from April ್೓ shooting identified APRIL ೅ೇ, ೅ೃೄೈ The Department of Public Safety released the names Friday of an off-duty deputy sheriff and another man involved in the April  shooting at a Kwik Trip store in Norwood Young America. McLeod County Sheriff's Deputy Matthew Allen Wyatt, , stopped to refuel at the gas station at  Reform St. when a call about an unruly patron came in around : a.m. Wyatt struggled with the patron, Michael Thomas Montgomery, , of Norwood Young America, before a firearm discharged, according to Carver County Sheriff Jim Olson. Montgomery fled the scene before being apprehended a few blocks away. Both men were treated for noncritical injuries. It is still unclear who fired the weapon and whether either man will face criminal charges related to the incident. The Bureau of Criminal Apprehension is investigating Wyatt's use of force and will present its findings to the Carver County attorney's office for review, according to a news release. Annotations · Report a problem COPY https://outline.com/dw3edy ✕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</si>
  <si>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['https://d3n8a8pro7vhmx.cloudfront.net/cuapb/pages/270/attachments/original/1627047812/Off-duty_McLeod_County_deputy__Norwood_Young_America_man_from_April_17_shooting_identified.pdf?1627047812']</t>
  </si>
  <si>
    <t>['Matthew A. Wyatt, badge #None', 'Michael Zeug, badge #None']</t>
  </si>
  <si>
    <t>['Department:', 'Department:McLeod County Sheriffs Office']</t>
  </si>
  <si>
    <t>Home &gt;Legislative File 2021-00536 &gt;RCA Legal Se lement: Workers' Compensa on claims of Luke Eckert (RCA-2021-00524)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claims of Luke Eckert by payment of $175,000 over three years to Mr. Eckert and his a orneys Meuser Law Firm and authorizing the City A orney's Office to execute any documents necessary to effectuate the se lement. Ward / Neighborhood / Address RCA-2021-00524 - Legal Settlement: Workers' Compensation claims of... https://lims.minneapolismn.gov/RCA/7936 1 of 2 12/4/2021, 12:34 AM # Ward Neighborhood Address 1. Not Applicable Background Analysis Former MPD Officer sustained work-related injuries. The par es reached a tenta ve se lement by payment of $175,000 over three years from fund 06930-1450100-789401-145400. Risk Management believes the se lement is in the best interests of hte City and recommends approval by the Commi ee and the City Council. FISCAL NOTE • Legal Se lement: Workers' Compensa on claims of Luke Eckert - Fiscal Note RCA-2021-00524 - Legal Settlement: Workers' Compensation claims of... https://lims.minneapolismn.gov/RCA/7936 2 of 2 12/4/2021, 12:34 AM</t>
  </si>
  <si>
    <t>["https://d3n8a8pro7vhmx.cloudfront.net/cuapb/pages/1462/attachments/original/1638637587/RCA-2021-00524_-_Legal_Settlement_Workers'_Compensation_claims_of_Luke_Eckert.pdf?1638637587"]</t>
  </si>
  <si>
    <t>['Luke Eckert, badge #1715']</t>
  </si>
  <si>
    <t>Home &gt;Legislative File 2021-00661 &gt;RCA Legal Se lement: Workers' Compensa on claim of Tracy Gross (RCA-2021-00682) ORIGINATING DEPARTMENT Finance &amp; Property Services To Commi ee(s) # Commi ee Name Mee ng Date 1 Policy &amp; Government Oversight Commi ee Jun 16, 2021 LEAD STAFF: Emily Ann Colby PRESENTED BY: Emily Ann Colby Ac on Item(s) # File Type Subcategory Item Descrip on 1 Ac on Se lement Approving the Workers' Compensa on claim of Tracy Gross by payment of $150,000 over three years to Ms. Gross and her a orney, Meuser Law Firm, and authorizing the City A orney's Office to execute any documents necessary to effectuate the se lement. Ward / Neighborhood / Address RCA-2021-00682 - Legal Settlement: Workers' Compensation claim of T... https://lims.minneapolismn.gov/RCA/7987 1 of 2 12/4/2021, 12:41 AM # Ward Neighborhood Address 1. Not Applicable Background Analysis Former Minneaplis employee sustained work-related injuries. The par es reached a tenta ve se lment by payment of $150,000 over 3 years from fund 06930-1450100-789401-145-400. Risk Management believes the se lement is in the best interests of the City and recommends aproval by the Commi ee and the City Counsel. FISCAL NOTE • Legal Se lement: Workers' Compensa on claim of Tracy Gross - Fiscal Note RCA-2021-00682 - Legal Settlement: Workers' Compensation claim of T... https://lims.minneapolismn.gov/RCA/7987 2 of 2 12/4/2021, 12:41 AM</t>
  </si>
  <si>
    <t>["https://d3n8a8pro7vhmx.cloudfront.net/cuapb/pages/1462/attachments/original/1638637592/RCA-2021-00682_-_Legal_Settlement_Workers'_Compensation_claim_of_Tracy_Gross.pdf?1638637592"]</t>
  </si>
  <si>
    <t>['Tracy Gross, badge #4070']</t>
  </si>
  <si>
    <t>Home &gt;Legislative File 2021-00860 &gt;RCA Legal Se lement: Workers' Compensa on claim of Christopher Steward (RCA-2021-00892) ORIGINATING DEPARTMENT Finance &amp; Property Services To Commi ee(s) # Commi ee Name Mee ng Date 1 Policy &amp; Government Oversight Commi ee Aug 4, 2021 LEAD STAFF: Emily Ann Colby PRESENTED BY: Emily Ann Colby Ac on Item(s) # File Type Subcategory Item Descrip on 1 Ac on Se lement Approving the Workers' Compensa on claims of Christopher Steward by payment of $130,000 to Christopher Steward and his a orney Meuser Law Firm, and authorizing the City A orney's Office to execute any documents necessary to effectuate the se lement. Ward / Neighborhood / Address RCA-2021-00892 - Legal Settlement: Workers' Compensation claim of C... https://lims.minneapolismn.gov/RCA/8385 1 of 2 12/4/2021, 12:51 AM # Ward Neighborhood Address 1. All Wards Background Analysis City of Minneapolis employee sustained work-related injuries. The par es reached a tenta ve se lement by payment of $130,000 from fund 06930-1450100-789401-145400. Risk Management believes the se lement is in the best interests of the City and recommends approval by the Comi ee and the City Council. FISCAL NOTE • Legal Se lement: Workers' Compensa on claim of Christopher Steward - Fiscal Note RCA-2021-00892 - Legal Settlement: Workers' Compensation claim of C... https://lims.minneapolismn.gov/RCA/8385 2 of 2 12/4/2021, 12:51 AM</t>
  </si>
  <si>
    <t>["https://d3n8a8pro7vhmx.cloudfront.net/cuapb/pages/1462/attachments/original/1638637593/RCA-2021-00892_-_Legal_Settlement_Workers'_Compensation_claim_of_Christopher_Steward.pdf?1638637593"]</t>
  </si>
  <si>
    <t>['Christopher Steward, badge #6823']</t>
  </si>
  <si>
    <t>Home &gt;Legislative File 2021-00859 &gt;RCA Legal Se lement: Workers' Compensa on claim of Mark Sauer (RCA-2021-00896) ORIGINATING DEPARTMENT Finance &amp; Property Services To Commi ee(s) # Commi ee Name Mee ng Date 1 Policy &amp; Government Oversight Commi ee Aug 4, 2021 LEAD STAFF: Emily Ann Colby PRESENTED BY: Emily Ann Colby Ac on Item(s) # File Type Subcategory Item Descrip on 1 Ac on Se lement Approving the Workers' Compensa on claim of Mark Sauer by payment of $160,000 over three years to Mark Sauer and his a orneys Meuser Law Firm, and authorizing the City A orney's Office to execute any documents necessary to effectuate the se lement. Ward / Neighborhood / Address RCA-2021-00896 - Legal Settlement: Workers' Compensation claim of ... https://lims.minneapolismn.gov/RCA/8392 1 of 2 12/4/2021, 12:49 AM # Ward Neighborhood Address 1. Not Applicable Background Analysis City of Minneapolis employee sustained work-related ijureis. The par es reached a tenta ve se lement by payment of $160,000 over three years from fund 06930-1450100-789401-145400. Risk Management believes the se lement is in the best interests of the City and Rrecommends approval by the Commi ee and the City Council. FISCAL NOTE • Legal Se lement: Workers' Compensa on claim of Mark Sauer - Fiscal Note RCA-2021-00896 - Legal Settlement: Workers' Compensation claim of ... https://lims.minneapolismn.gov/RCA/8392 2 of 2 12/4/2021, 12:49 AM</t>
  </si>
  <si>
    <t>["https://d3n8a8pro7vhmx.cloudfront.net/cuapb/pages/1462/attachments/original/1638637593/RCA-2021-00896_-_Legal_Settlement_Workers'_Compensation_claim_of_Mark_Sauer.pdf?1638637593"]</t>
  </si>
  <si>
    <t>['Mark J. Sauer, badge #6308']</t>
  </si>
  <si>
    <t>Home &gt;Legislative File 2021-01187 &gt;RCA Legal se lement: Workers' Compensa on claim of Ross Lapp (RCA-2021-01216)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Ross Lapp, by payment of $125,000 to Ross Lapp and a orney, Meuser Law Firm, and authorizing the City A orney's Office to execute any documents necessary to effectuate the se lement. Previous Ac ons None RCA-2021-01216 - Legal settlement: Workers' Compensation claim of R... https://lims.minneapolismn.gov/RCA/8775 1 of 2 12/4/2021, 1:53 AM Ward / Neighborhood / Address # Ward Neighborhood Address 1. Not Applicable Background Analysis City of Minneapolis employee sustained work-related injuries. The par es have reached a tenta ve se lement by payment of $125,000 from fund 06930-1450100-789401-145400. Risk Management believes the se lement is in the best interests of the City and recommends approval by the Commi ee and the City Council. FISCAL NOTE • Legal se lement: Workers' Compensa on claim of Ross Lapp - Fiscal Note RCA-2021-01216 - Legal settlement: Workers' Compensation claim of R... https://lims.minneapolismn.gov/RCA/8775 2 of 2 12/4/2021, 1:53 AM</t>
  </si>
  <si>
    <t>["https://d3n8a8pro7vhmx.cloudfront.net/cuapb/pages/1462/attachments/original/1638637578/RCA-2021-01216_-_Legal_settlement_Workers'_Compensation_claim_of_Ross_Lapp.pdf?1638637578"]</t>
  </si>
  <si>
    <t>['Ross Lapp, badge #3961']</t>
  </si>
  <si>
    <t>Home &gt;Legislative File 2021-01041 &gt;RCA Legal se lement: Workers' Compensa on claim of Bruce Ketzner (RCA-2021-01075)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Bruce Ketzner, by payment of $125,000 to Bruce Ketzner and a orney, Ashley Biermann, and authorizing the City A orney's Office to execute any documents necessary to effectuate the se lement. Previous Ac ons none RCA-2021-01075 - Legal settlement: Workers' Compensation claim of B... https://lims.minneapolismn.gov/RCA/8605 1 of 2 12/4/2021, 1:22 AM Ward / Neighborhood / Address # Ward Neighborhood Address 1. Not Applicable Background Analysis City employee sustained work-related injuries. The par es have reached a tenta ve se lement by payment of $125,000 from fund 06930-1450100-789401-145400. Risk Management believes this se lement is in the best interests of the City and recommends approval by the Commi ee and the City Council FISCAL NOTE • Legal se lement: Workers' Compensa on claim of Bruce Ketzner - Fiscal Note RCA-2021-01075 - Legal settlement: Workers' Compensation claim of B... https://lims.minneapolismn.gov/RCA/8605 2 of 2 12/4/2021, 1:22 AM</t>
  </si>
  <si>
    <t>["https://d3n8a8pro7vhmx.cloudfront.net/cuapb/pages/1462/attachments/original/1638637601/RCA-2021-01075_-_Legal_settlement_Workers'_Compensation_claim_of_Bruce_Ketzner.pdf?1638637601"]</t>
  </si>
  <si>
    <t>['Bruce M. Ketzner, badge #3698']</t>
  </si>
  <si>
    <t>Home &gt;Legislative File 2021-00962 &gt;RCA Legal Se lement: Workers' Compensa on claim of Kou Vang (RCA-2021-01008)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Kou Vang, by payment of $190,000 over four years to Kou Vang and a orney, Ashley Biermann, and authorizing the City A orney's Office to execute any documents necessary to effectuate the se lement. Ward / Neighborhood / Address RCA-2021-01008 - Legal Settlement: Workers' Compensation claim of ... https://lims.minneapolismn.gov/RCA/8515 1 of 2 12/4/2021, 12:57 AM # Ward Neighborhood Address 1. Not Applicable Background Analysis City of Minneapolis employee sustained work-related injuries. The par es reached a tenta ve se lement by payment of $190,000 over four years from fund 06930-1450100-789401-145400. Risk Management believes the se lement is in the best interests of the City and recommends approval by the Commi ee and the City Council. FISCAL NOTE • Legal Se lement: Workers' Compensa on claim of Kou Vang - Fiscal Note RCA-2021-01008 - Legal Settlement: Workers' Compensation claim of ... https://lims.minneapolismn.gov/RCA/8515 2 of 2 12/4/2021, 12:57 AM</t>
  </si>
  <si>
    <t>["https://d3n8a8pro7vhmx.cloudfront.net/cuapb/pages/1462/attachments/original/1638637597/RCA-2021-01008_-_Legal_Settlement_Workers'_Compensation_claim_of_Kou_Vang.pdf?1638637597"]</t>
  </si>
  <si>
    <t>['Kou Vang, badge #7373']</t>
  </si>
  <si>
    <t>Home &gt;Legislative File 2021-00543 &gt;RCA Legal Se lement: Workers' Compensa on claim of Lindsay Herron (RCA-2021-00546)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Lindsay Herron by payment of $250,000 over four years to Ms. Lindsay Herron and her a orneys Meuser Law Firm and authorizing the City A orney's Office to execute any documents necessary to effectuate the se lement. Ward / Neighborhood / Address RCA-2021-00546 - Legal Settlement: Workers' Compensation claim of ... https://lims.minneapolismn.gov/RCA/7956 1 of 2 12/4/2021, 12:30 AM # Ward Neighborhood Address 1. Not Applicable Background Analysis Former employee sustained work-related injuries. The par es reached a tenta ve se lement by payment of $250,000 over four years from fund 06930-1450100-789401-145400. Risk Management believes the se lement is in the best interests o he City and recommends approval by the Commi ee and the City Counsel. FISCAL NOTE • Legal Se lement: Workers' Compensa on claim of Lindsay Herron - Fiscal Note RCA-2021-00546 - Legal Settlement: Workers' Compensation claim of ... https://lims.minneapolismn.gov/RCA/7956 2 of 2 12/4/2021, 12:30 AM</t>
  </si>
  <si>
    <t>["https://d3n8a8pro7vhmx.cloudfront.net/cuapb/pages/1462/attachments/original/1638637589/RCA-2021-00546_-_Legal_Settlement_Workers'_Compensation_claim_of_Lindsay_Herron.pdf?1638637589"]</t>
  </si>
  <si>
    <t>['Lindsay Herron, badge #6939']</t>
  </si>
  <si>
    <t>Home &gt;Legislative File 2020-01264 &gt;RCA Legal Se lement: Worker's Compensa on claim of Kimberly Heyda (RCA-2020-01250) ORIGINATING DEPARTMENT City Attorney's Of ce To Commi ee(s) # Commi ee Name Mee ng Date 1 Policy &amp; Government Oversight Commi ee Dec 16, 2020 LEAD STAFF: Tracey Fussy PRESENTED BY: Jim Rowader Ac on Item(s) # File Type Subcategory Item Descrip on 1 Ac on Se lement Approving the Worker's Compensa on claim of Kimberly Heyda by payment of $175,000 to Ms. Heyda and her a orneys Meuser Law Firm and authorizing the City A orney's Office to execuate any documents necessary to effectuate the se lement. Ward / Neighborhood / Address # Ward Neighborhood Address 1. Not Applicable Background Analysis Former police offier Kimberly Heyda alleges a work-related injury. The par es entered into a tena ve se lement by payment of $175,000 from Fund/Org 06930-1450100-789401-145400. Risk Management and the City A orney's Office believe se lement is in the best interests of the City and recommend approval by this Commi ee and the City Council. FISCAL NOTE RCA-2020-01250 - Legal Settlement: Worker's Compensation claim of ... https://lims.minneapolismn.gov/RCA/7165 1 of 2 12/4/2021, 12:00 AM • Legal Se lement: Worker's Compensa on claim of Kimberly Heyda - Fiscal Note RCA-2020-01250 - Legal Settlement: Worker's Compensation claim of ... https://lims.minneapolismn.gov/RCA/7165 2 of 2 12/4/2021, 12:00 AM</t>
  </si>
  <si>
    <t>["https://d3n8a8pro7vhmx.cloudfront.net/cuapb/pages/1462/attachments/original/1638637583/RCA-2020-01250_-_Legal_Settlement_Worker's_Compensation_claim_of_Kimberly_Heyda.pdf?1638637583"]</t>
  </si>
  <si>
    <t>['Kimberley Heyda, badge #2981']</t>
  </si>
  <si>
    <t>Home &gt;Legislative File 2021-00663 &gt;RCA Legal Se lement: Workers' Compensa on claim of Anna Hansen (RCA-2021-00676) ORIGINATING DEPARTMENT Finance &amp; Property Services To Commi ee(s) # Commi ee Name Mee ng Date 1 Policy &amp; Government Oversight Commi ee Jun 16, 2021 LEAD STAFF: Emily Ann Colby PRESENTED BY: Emily Ann Colby Ac on Item(s) # File Type Subcategory Item Descrip on 1 Ac on Se lement Approving the Workers' Compensa on claim of Anna Hansen by payment of $185,000 over three years to Ms. Hansen and her a orneys, Meuser Law Firm, and authorizing the City A orney's Office to execute any documents necessary to effectuate the se lement. Ward / Neighborhood / Address RCA-2021-00676 - Legal Settlement: Workers' Compensation claim of ... https://lims.minneapolismn.gov/RCA/8122 1 of 2 12/4/2021, 12:37 AM # Ward Neighborhood Address 1. Not Applicable Background Analysis Former Minneapolis employee sustained work-related injuries. The par es reached a tenta ve se lement by payment of $185,000 over three years from fund 06930-1450100-789401-145-400. Risk Management believes the se lement is in the best interests of the City and recommends approval by the Commi e and the City Council. FISCAL NOTE • Legal Se lement: Workers' Compensa on claim of Anna Hansen - Fiscal Note RCA-2021-00676 - Legal Settlement: Workers' Compensation claim of ... https://lims.minneapolismn.gov/RCA/8122 2 of 2 12/4/2021, 12:37 AM</t>
  </si>
  <si>
    <t>["https://d3n8a8pro7vhmx.cloudfront.net/cuapb/pages/1462/attachments/original/1638637591/RCA-2021-00676_-_Legal_Settlement_Workers'_Compensation_claim_of_Anna_Hansen.pdf?1638637591"]</t>
  </si>
  <si>
    <t>['Anna Hansen, badge #1107']</t>
  </si>
  <si>
    <t>Home &gt;Legislative File 2021-00540 &gt;RCA Legal Se lement: Workers' Compensa on claim of Jared Roe jer (RCA-2021-00529) ORIGINATING DEPARTMENT Finance &amp; Property Services To Commi ee(s) # Commi ee Name Mee ng Date 1 Policy &amp; Government Oversight Commi ee May 12, 2021 LEAD STAFF: Emily Ann Colby PRESENTED BY: Emily Ann Colby Ac on Item(s) # File Type Subcategory Item Descrip on 1 Ac on Se lement Approving the Workers' Compensa on claim of Jared Roe jer by payment of $190,000 over three years to Mr Roe jer and his a orneys Meuser Law Firm, and authorizing the City A orney's Office to execute any documents necessary to effectuate the se lement. Ward / Neighborhood / Address RCA-2021-00529 - Legal Settlement: Workers' Compensation claim of J... https://lims.minneapolismn.gov/RCA/7940 1 of 2 12/4/2021, 12:32 AM # Ward Neighborhood Address 1. Not Applicable Background Analysis Former employee sustained admi ed work-related injuries. The par es reached a tenta ve se lement by payment of $190,000 over three years from fund 06930-1450100-789401-145400. Risk Managment believes the se lement is in the best interests of the City and recommends approval by the Commi ee and the City Council. FISCAL NOTE • Legal Se lement: Workers' Compensa on claim of Jared Roe jer - Fiscal Note RCA-2021-00529 - Legal Settlement: Workers' Compensation claim of J... https://lims.minneapolismn.gov/RCA/7940 2 of 2 12/4/2021, 12:32 AM</t>
  </si>
  <si>
    <t>["https://d3n8a8pro7vhmx.cloudfront.net/cuapb/pages/1462/attachments/original/1638637588/RCA-2021-00529_-_Legal_Settlement_Workers'_Compensation_claim_of_Jared_Roettjer.pdf?1638637588"]</t>
  </si>
  <si>
    <t>['Jared D. Roettjer, badge #6092']</t>
  </si>
  <si>
    <t>Home &gt;Legislative File 2021-00960 &gt;RCA Legal Se lement: Workers' Compensa on Claim of Chad Meyer (RCA-2021-01001)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Chad Meyer, by payment of $195,000 over two years to Chad Meyer and a orney, Meuser Law Firm, and authorizing the City A orney's Office to execute any documents necessary to effectuate the se lement. Ward / Neighborhood / Address RCA-2021-01001 - Legal Settlement: Workers' Compensation Claim of ... https://lims.minneapolismn.gov/RCA/8509 1 of 2 12/4/2021, 12:52 AM # Ward Neighborhood Address 1. Not Applicable Background Analysis City of Minneapolis employee sustained work-related injuries. The par es reached a tenta ve se lement by payment of $195,000 over two years from fund 06930-145-789401-145400. Risk Management believes the se lement is in the best interests of the City and recommends approval by the Commi ee and the City Council. FISCAL NOTE • Legal Se lement: Workers' Compensa on Claim of Chad Meyer - Fiscal Note RCA-2021-01001 - Legal Settlement: Workers' Compensation Claim of ... https://lims.minneapolismn.gov/RCA/8509 2 of 2 12/4/2021, 12:52 AM</t>
  </si>
  <si>
    <t>["https://d3n8a8pro7vhmx.cloudfront.net/cuapb/pages/1462/attachments/original/1638637594/RCA-2021-01001_-_Legal_Settlement_Workers'_Compensation_Claim_of_Chad_Meyer.pdf?1638637594"]</t>
  </si>
  <si>
    <t>['Chad Meyer, badge #4759']</t>
  </si>
  <si>
    <t>Home &gt;Legislative File 2021-00861 &gt;RCA Legal Se lement: Workers' Compensa on claim of Rena Dudgeon (RCA-2021-00895) ORIGINATING DEPARTMENT Finance &amp; Property Services To Commi ee(s) # Commi ee Name Mee ng Date 1 Policy &amp; Government Oversight Commi ee Aug 4, 2021 LEAD STAFF: Emily Ann Colby PRESENTED BY: Emily Ann Colby Ac on Item(s) # File Type Subcategory Item Descrip on 1 Ac on Se lement Approving the Workers' Compensa on claim of Rena Dudgeon by payment of $187,500 over three years to Rena Dudgeon and her a orney, Meuser Law Firm, and authorizing the City A orney's Office to execute any documents necessary to effectuate the se lement. Ward / Neighborhood / Address RCA-2021-00895 - Legal Settlement: Workers' Compensation claim of ... https://lims.minneapolismn.gov/RCA/8391 1 of 2 12/4/2021, 12:46 AM # Ward Neighborhood Address 1. Not Applicable Background Analysis City of Minneapolis employee sustained work-related injuries. The par es reached a tenta ve se lement by payment of $187,500 over three years from fund 06930-1450100-789401-145400. Risk Management believes the se lement is in the best interests of the City and recommends approval by the Commi ee and the City Council. FISCAL NOTE • Legal Se lement: Workers' Compensa on claim of Rena Dudgeon - Fiscal Note RCA-2021-00895 - Legal Settlement: Workers' Compensation claim of ... https://lims.minneapolismn.gov/RCA/8391 2 of 2 12/4/2021, 12:46 AM</t>
  </si>
  <si>
    <t>["https://d3n8a8pro7vhmx.cloudfront.net/cuapb/pages/1462/attachments/original/1638637593/RCA-2021-00895_-_Legal_Settlement_Workers'_Compensation_claim_of_Rena_Dudgeon.pdf?1638637593"]</t>
  </si>
  <si>
    <t>['Rena Dudgeon, badge #1613']</t>
  </si>
  <si>
    <t>Home &gt;Legislative File 2021-01184 &gt;RCA Legal se lement: Workers' Compensa on claim of Lance Faust (RCA-2021-01234)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Lance Faust, by payment of $185,000 to Lance Faust and a orney, Meuser Law Firm, and authorizing the City A orney's Office to execute any documents necessary to effectuate the se lement. Previous Ac ons None RCA-2021-01234 - Legal settlement: Workers' Compensation claim of L... https://lims.minneapolismn.gov/RCA/8790 1 of 2 12/4/2021, 1:51 AM Ward / Neighborhood / Address # Ward Neighborhood Address 1. Not Applicable Background Analysis City employee sustained work-related injuries. The par es reached a tenta ve se lement by payment of $185,000 over three years from fund 06930-1450100-789401-145400. Risk Management believes this se lement is in the best interests of the City and recommends approval by the Commi ee and the City Council. FISCAL NOTE • Legal se lement: Workers' Compensa on claim of Lance Faust - Fiscal Note RCA-2021-01234 - Legal settlement: Workers' Compensation claim of L... https://lims.minneapolismn.gov/RCA/8790 2 of 2 12/4/2021, 1:51 AM</t>
  </si>
  <si>
    <t>["https://d3n8a8pro7vhmx.cloudfront.net/cuapb/pages/1462/attachments/original/1638637582/RCA-2021-01234_-_Legal_settlement_Workers'_Compensation_claim_of_Lance_Faust.pdf?1638637582"]</t>
  </si>
  <si>
    <t>['Lance Faust, badge #1960']</t>
  </si>
  <si>
    <t>Home &gt;Legislative File 2021-00401 &gt;RCA Legal Se lement: Workers' Compensa on claim of Jason Walters (RCA-2021-00427)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Jason Walters by payment of $190,000 to Mr. Walters and his a orneys Meuser Law Firm, and authorizing the City A orney's Office to execute any documents necessary to effectuate the se lement. Ward / Neighborhood / Address RCA-2021-00427 - Legal Settlement: Workers' Compensation claim of J... https://lims.minneapolismn.gov/RCA/7801 1 of 2 12/4/2021, 12:04 AM # Ward Neighborhood Address 1. Not Applicable Background Analysis Police Officer Jason Walters sustained work-related injuries. The par es reached a tenta ve se lement by payment of $190,000 over the course of 3 years from fund 06930-1450100-789401-145400. Risk Management believes the se lement is in the best interests of the City and recommends approval by this Commi ee and the City Council. FISCAL NOTE • Legal Se lement: Workers' Compensa on claim of Jason Walters - Fiscal Note RCA-2021-00427 - Legal Settlement: Workers' Compensation claim of J... https://lims.minneapolismn.gov/RCA/7801 2 of 2 12/4/2021, 12:04 AM</t>
  </si>
  <si>
    <t>["https://d3n8a8pro7vhmx.cloudfront.net/cuapb/pages/1462/attachments/original/1638637584/RCA-2021-00427_-_Legal_Settlement_Workers'_Compensation_claim_of_Jason_Walters.pdf?1638637584"]</t>
  </si>
  <si>
    <t>['Jason Walters, badge #7502']</t>
  </si>
  <si>
    <t>Home &gt;Legislative File 2021-01133 &gt;RCA Legal se lement: Workers' Compensa on claim of Rian Jensen (RCA-2021-01205)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Rian Jensen, by payment of $155,000 to Rian Jensen and a orney, Meuser Law Firm, and authorizing the City A orney's Office to execute any documents necessary to effectuate the se lement. Previous Ac ons None RCA-2021-01205 - Legal settlement: Workers' Compensation claim of R... https://lims.minneapolismn.gov/RCA/8754 1 of 2 12/4/2021, 1:34 AM Ward / Neighborhood / Address # Ward Neighborhood Address 1. Not Applicable Background Analysis City employee sustained work-related injuries. The par es reached a tenta ve se lement by payment of $155,000 over three years from fund 06930-1450100-789401-145400. Risk Management believes this se lement is in the best interests of the City and recommends approval by the Commi ee and the City Council. FISCAL NOTE • Legal se lement: Workers' Compensa on claim of Rian Jensen - Fiscal Note RCA-2021-01205 - Legal settlement: Workers' Compensation claim of R... https://lims.minneapolismn.gov/RCA/8754 2 of 2 12/4/2021, 1:34 AM</t>
  </si>
  <si>
    <t>["https://d3n8a8pro7vhmx.cloudfront.net/cuapb/pages/1462/attachments/original/1638637609/RCA-2021-01205_-_Legal_settlement_Workers'_Compensation_claim_of_Rian_Jensen.pdf?1638637609"]</t>
  </si>
  <si>
    <t>['Rian Jensen, badge #3284']</t>
  </si>
  <si>
    <t>Home &gt;Legislative File 2021-00955 &gt;RCA Legal Se lement: Workers' Compensa on claim of Alan Lio a (RCA-2021-01005)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Alan Lio a, by payment of $180,000 over two years to Alan Lio a and a orney, Ashley Biermann, and authorizing the City A orney's Office to execute any documents necessary to effectuate the se lement. Ward / Neighborhood / Address RCA-2021-01005 - Legal Settlement: Workers' Compensation claim of ... https://lims.minneapolismn.gov/RCA/8512 1 of 2 12/4/2021, 12:54 AM # Ward Neighborhood Address 1. Not Applicable Background Analysis City of Minneapolis employee sustained work-related injuries. The par es reached a tenta ve se lement by payment of $180,000 over two years from fund 06930-1450100-789401-145400. Risk Management believes the se lement is in the best interests of the City and recommends approval by the Commi ee and the City Council. FISCAL NOTE • Legal Se lement: Workers' Compensa on claim of Alan Lio a - Fiscal Note RCA-2021-01005 - Legal Settlement: Workers' Compensation claim of ... https://lims.minneapolismn.gov/RCA/8512 2 of 2 12/4/2021, 12:54 AM</t>
  </si>
  <si>
    <t>["https://d3n8a8pro7vhmx.cloudfront.net/cuapb/pages/1462/attachments/original/1638637596/RCA-2021-01005_-_Legal_Settlement_Workers'_Compensation_claim_of_Alan_Liotta.pdf?1638637596"]</t>
  </si>
  <si>
    <t>['Alan Liotta, badge #4196']</t>
  </si>
  <si>
    <t>Home &gt;Legislative File 2021-00395 &gt;RCA Legal Se lement: Workers' Compensa on claim of Jeffrey Mercill (RCA-2021-00435)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Jeffrey Mercill by payment of $170,000 over three years to Mr. Mercill and his a orneys, and authorizing the City A orney's Office to execute any documents necessary to effectuate the se lement. Ward / Neighborhood / Address RCA-2021-00435 - Legal Settlement: Workers' Compensation claim of Je... https://lims.minneapolismn.gov/RCA/7809 1 of 2 12/4/2021, 12:15 AM # Ward Neighborhood Address 1. Not Applicable Background Analysis Former police officer Jeffrey Mercill sustained admi ed work related injuries. The par es have reached a tenta ve se lement by payment of $170,000 from fund 06930-1450100-789410-145400. Risk Management believes the se lement is in the best interest of the City and recommends approval by this Commi ee and the City Council. FISCAL NOTE • Legal Se lement: Workers' Compensa on claim of Jeffrey Mercill - Fiscal Note RCA-2021-00435 - Legal Settlement: Workers' Compensation claim of Je... https://lims.minneapolismn.gov/RCA/7809 2 of 2 12/4/2021, 12:15 AM</t>
  </si>
  <si>
    <t>["https://d3n8a8pro7vhmx.cloudfront.net/cuapb/pages/1462/attachments/original/1638637586/RCA-2021-00435_-_Legal_Settlement_Workers'_Compensation_claim_of_Jeffrey_Mercill.pdf?1638637586"]</t>
  </si>
  <si>
    <t>['Jeffrey E. Mercill, badge #4736']</t>
  </si>
  <si>
    <t>Home &gt;Legislative File 2021-01181 &gt;RCA Legal se lement: Workers' Compensa on claim of Andrew Benson (RCA-2021-01232)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Andrew Benson, by payment of $140,000 to Andrew Benson and a orney, Meuser Law Firm, and authorizing the City A orney's Office to execute any documents necessary to effectuate the se lement. Previous Ac ons None RCA-2021-01232 - Legal settlement: Workers' Compensation claim of ... https://lims.minneapolismn.gov/RCA/8787 1 of 2 12/4/2021, 1:49 AM Ward / Neighborhood / Address # Ward Neighborhood Address 1. Not Applicable Background Analysis City employee sustained work-related injuries. The par es reached a tenta ve se lement by payment of $140,000 over four years from fund 06930-1450100-789401-145400. Risk Management believes the se lement is in the best interests of the City and recommends approval by the Commi ee and the City Council. FISCAL NOTE • Legal se lement: Workers' Compensa on claim of Andrew Benson - Fiscal Note RCA-2021-01232 - Legal settlement: Workers' Compensation claim of ... https://lims.minneapolismn.gov/RCA/8787 2 of 2 12/4/2021, 1:49 AM</t>
  </si>
  <si>
    <t>["https://d3n8a8pro7vhmx.cloudfront.net/cuapb/pages/1462/attachments/original/1638637581/RCA-2021-01232_-_Legal_settlement_Workers'_Compensation_claim_of_Andrew_Benson.pdf?1638637581"]</t>
  </si>
  <si>
    <t>['Andrew Benson, badge #460']</t>
  </si>
  <si>
    <t>Home &gt;Legislative File 2021-00408 &gt;RCA Legal Se lement: Workers' Compensa on claim of David Mathes (RCA-2021-00428)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David Mathes by payment of $200,000 to Mr. Mathes and his a orneys Meuser Law Firm, and authorizing the City A orney's Office to execute any documents necessary to effectuate the se lement Ward / Neighborhood / Address RCA-2021-00428 - Legal Settlement: Workers' Compensation claim of ... https://lims.minneapolismn.gov/RCA/7802 1 of 2 12/4/2021, 12:03 AM # Ward Neighborhood Address 1. Not Applicable Background Analysis Police Officer David Mathes sustained admi ed work-related injuries. The par es reached a tenta ve se lement by payment of $200,000 over the course of three years from fund 06930-1450100-789401-145400. Risk Management believes the se lement is in the best interests of the city and recommends approval by this Commi ee and the City Council. FISCAL NOTE • Legal Se lement: Workers' Compensa on claim of David Mathes - Fiscal Note RCA-2021-00428 - Legal Settlement: Workers' Compensation claim of ... https://lims.minneapolismn.gov/RCA/7802 2 of 2 12/4/2021, 12:03 AM</t>
  </si>
  <si>
    <t>["https://d3n8a8pro7vhmx.cloudfront.net/cuapb/pages/1462/attachments/original/1638637584/RCA-2021-00428_-_Legal_Settlement_Workers'_Compensation_claim_of_David_Mathes.pdf?1638637584"]</t>
  </si>
  <si>
    <t>['David Mathes, badge #4439']</t>
  </si>
  <si>
    <t>Home &gt;Legislative File 2021-00397 &gt;RCA Legal Se lement: Workers' Compensa on claim of Gregory Freeman (RCA-2021-00438)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Gregory Freeman by payment of $200,000 over three years to Mr. Freeman and his a orneys, and authorizing the City A orney's Office to execute any documents necessary to effectuate the se lement. Ward / Neighborhood / Address RCA-2021-00438 - Legal Settlement: Workers' Compensation claim of ... https://limsqa.minneapolismn.gov/RCA/7812 1 of 2 12/4/2021, 12:02 AM # Ward Neighborhood Address 1. Not Applicable Background Analysis Former police officer Gregory Freeman sustained admi ed work-related injuries. The par es have come to a tenta ve se lement by payment of $200,000 from fund 06930-1450100-789410-145400. Risk Management believes this se lement is in the best interest of the City and recommends approval by this Commi ee and the City Council. FISCAL NOTE • Legal Se lement: Workers' Compensa on claim of Gregory Freeman - Fiscal Note RCA-2021-00438 - Legal Settlement: Workers' Compensation claim of ... https://limsqa.minneapolismn.gov/RCA/7812 2 of 2 12/4/2021, 12:02 AM</t>
  </si>
  <si>
    <t>["https://d3n8a8pro7vhmx.cloudfront.net/cuapb/pages/1462/attachments/original/1638637587/RCA-2021-00438_-_Legal_Settlement_Workers'_Compensation_claim_of_Gregory_Freeman.pdf?1638637587"]</t>
  </si>
  <si>
    <t>['Gregory J. Freeman, badge #2105']</t>
  </si>
  <si>
    <t>Home &gt;Legislative File 2021-00857 &gt;RCA Legal Se lement: Workers' Compensa on claim of Daryl McKenna (RCA-2021-00897) ORIGINATING DEPARTMENT Finance &amp; Property Services To Commi ee(s) # Commi ee Name Mee ng Date 1 Policy &amp; Government Oversight Commi ee Aug 4, 2021 LEAD STAFF: Emily Ann Colby PRESENTED BY: Emily Ann Colby Ac on Item(s) # File Type Subcategory Item Descrip on 1 Ac on Se lement Approving the Workers' Compensa on claim of Daryl McKenna by payment of $180,000 over three years to Daryl McKenna and his a orneys, Meuser Law Firm, and authorizing the City A orney's Office to execute any documents necessary to effectuate the se lement. Ward / Neighborhood / Address RCA-2021-00897 - Legal Settlement: Workers' Compensation claim of ... https://lims.minneapolismn.gov/RCA/8393 1 of 2 12/4/2021, 12:48 AM # Ward Neighborhood Address 1. Not Applicable Background Analysis City of Minneapolis employee sustained work-related injuries. The par es reached a tenta ve se lement by payment of $180,000 over three years from fund 06930-1450100-789401-145400. Risk Managent believes the se lement is in the best interests of the CIty and recommends approval by the Commi ee and the City Council. FISCAL NOTE • Legal Se lement: Workers' Compensa on claim of Daryl McKenna - Fiscal Note RCA-2021-00897 - Legal Settlement: Workers' Compensation claim of ... https://lims.minneapolismn.gov/RCA/8393 2 of 2 12/4/2021, 12:48 AM</t>
  </si>
  <si>
    <t>["https://d3n8a8pro7vhmx.cloudfront.net/cuapb/pages/1462/attachments/original/1638637594/RCA-2021-00897_-_Legal_Settlement_Workers'_Compensation_claim_of_Daryl_McKenna.pdf?1638637594"]</t>
  </si>
  <si>
    <t>['Daryl McKenna, badge #4623']</t>
  </si>
  <si>
    <t>Home &gt;Legislative File 2021-00956 &gt;RCA Legal Se lement: Workers' Compensa on claim of Wendy Lio a (RCA-2021-01003)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Wendy Lio a, by payment of $170,000 over two years to Wendy Lio a and a orney, Ashley Bierman, and authorizing the City A orney's Office to execute any documents necessary to effectuate the se lement. Ward / Neighborhood / Address RCA-2021-01003 - Legal Settlement: Workers' Compensation claim of ... https://lims.minneapolismn.gov/RCA/8511 1 of 2 12/4/2021, 12:53 AM # Ward Neighborhood Address 1. Not Applicable Background Analysis City of Minneapolis employee sustained work-related injuries. The par es reached a tenta ve se lement by payment of $170,000 over two years from fund 06930-1450100-789401-145400. Risk Management believes the se lement is iin the best interests of the City and recommends approval by the Commi ee and the City Council. FISCAL NOTE • Legal Se lement: Workers' Compensa on claim of Wendy Lio a - Fiscal Note RCA-2021-01003 - Legal Settlement: Workers' Compensation claim of ... https://lims.minneapolismn.gov/RCA/8511 2 of 2 12/4/2021, 12:53 AM</t>
  </si>
  <si>
    <t>["https://d3n8a8pro7vhmx.cloudfront.net/cuapb/pages/1462/attachments/original/1638637595/RCA-2021-01003_-_Legal_Settlement_Workers'_Compensation_claim_of_Wendy_Liotta.pdf?1638637595"]</t>
  </si>
  <si>
    <t>['Wendy Liotta (Berg), badge #491']</t>
  </si>
  <si>
    <t>Home &gt;Legislative File 2021-00407 &gt;RCA Legal Se lement: Workers' Compensa on claim of Karl Olson (RCA-2021-00430)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Karl Olson by payment of $190,000 over three years to Mr. Olson and his a orneys Meuser Law Firm, and authorizing the City A orney's Office to execute any documents necessary to effectuate the se lement. Ward / Neighborhood / Address RCA-2021-00430 - Legal Settlement: Workers' Compensation claim of K... https://lims.minneapolismn.gov/RCA/7803 1 of 2 12/4/2021, 12:06 AM # Ward Neighborhood Address 1. Not Applicable Background Analysis Former police officer Karl Olson sustained admi ed work-related injuries. The par es reached a tenta ve se lement by payment of $190,000 over three years from fund 06930-1450100-789410-145400. Risk Management believes the se lement is in the best interests of the City and recommends approval by this Commi ee and the City Council. FISCAL NOTE • Legal Se lement: Workers' Compensa on claim of Karl Olson - Fiscal Note RCA-2021-00430 - Legal Settlement: Workers' Compensation claim of K... https://lims.minneapolismn.gov/RCA/7803 2 of 2 12/4/2021, 12:06 AM</t>
  </si>
  <si>
    <t>["https://d3n8a8pro7vhmx.cloudfront.net/cuapb/pages/1462/attachments/original/1638637584/RCA-2021-00430_-_Legal_Settlement_Workers'_Compensation_claim_of_Karl_Olson.pdf?1638637584"]</t>
  </si>
  <si>
    <t>['Karl M. Olson, badge #5306']</t>
  </si>
  <si>
    <t>Home &gt;Legislative File 2021-01036 &gt;RCA Legal se lement: Workers' Compensa on claim of Luis Realivasquez (RCA-2021-01067)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Luis Realivasquez, by payment of $125,000 to Luis Realivasquez and a orney, Meuser Law Firm, and authorizing the City A orney's Office to execute any documents necessary to effectuate the se lement. Previous Ac ons None RCA-2021-01067 - Legal settlement: Workers' Compensation claim of L... https://lims.minneapolismn.gov/RCA/8596 1 of 2 12/4/2021, 1:15 AM Ward / Neighborhood / Address # Ward Neighborhood Address 1. Not Applicable Background Analysis City employee susained work-related injuries. The par es reached a tenta ve se lementy by payment of $125,000 from fund 06930-1450100-789401-145400. Risk Management believes the se lement is in the best interests of the City and recommends approval by the Commi ee and the City Council. FISCAL NOTE • Legal se lement: Workers' Compensa on claim of Luis Realivasquez - Fiscal Note RCA-2021-01067 - Legal settlement: Workers' Compensation claim of L... https://lims.minneapolismn.gov/RCA/8596 2 of 2 12/4/2021, 1:15 AM</t>
  </si>
  <si>
    <t>["https://d3n8a8pro7vhmx.cloudfront.net/cuapb/pages/1462/attachments/original/1638637598/RCA-2021-01067_-_Legal_settlement_Workers'_Compensation_claim_of_Luis_Realivasquez.pdf?1638637598"]</t>
  </si>
  <si>
    <t>['Luis Realivasquez, badge #5912']</t>
  </si>
  <si>
    <t>Home &gt;Legislative File 2021-01132 &gt;RCA Legal se lement: Workers' Compensa on claim of Andrew Allen (RCA-2021-01206)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Andrew Allen, by payment of $170,000 to Andrew Allen and a orney, Meuser Law Firm, and authorizing the City A orney's Office to execute any documents necessary to effectuate the se lement. Previous Ac ons None RCA-2021-01206 - Legal settlement: Workers' Compensation claim of ... https://lims.minneapolismn.gov/RCA/8755 1 of 2 12/4/2021, 1:33 AM Ward / Neighborhood / Address # Ward Neighborhood Address 1. Not Applicable Background Analysis City of Minneapolis employee sustained work-related injuries. The par es reached a tenta ve se lement of $170,000 over three years from fund 06930-1450100-789401-145400. Risk Management believes this se lement is in the best interests of the City and recommends approval by the Commi ee and the City Council. FISCAL NOTE • Legal se lement: Workers' Compensa on claim of Andrew Allen - Fiscal Note RCA-2021-01206 - Legal settlement: Workers' Compensation claim of ... https://lims.minneapolismn.gov/RCA/8755 2 of 2 12/4/2021, 1:33 AM</t>
  </si>
  <si>
    <t>["https://d3n8a8pro7vhmx.cloudfront.net/cuapb/pages/1462/attachments/original/1638637610/RCA-2021-01206_-_Legal_settlement_Workers'_Compensation_claim_of_Andrew_Allen.pdf?1638637610"]</t>
  </si>
  <si>
    <t>['Andrew Allen, badge #37']</t>
  </si>
  <si>
    <t>Home &gt;Legislative File 2021-00856 &gt;RCA Legal Se lement: Workers' Compensa on claim of Peter Hafstad (RCA-2021-00898) ORIGINATING DEPARTMENT Finance &amp; Property Services To Commi ee(s) # Commi ee Name Mee ng Date 1 Policy &amp; Government Oversight Commi ee Aug 4, 2021 LEAD STAFF: Emily Ann Colby PRESENTED BY: Emily Ann Colby Ac on Item(s) # File Type Subcategory Item Descrip on 1 Ac on Se lement Approving the Workers' Compensa on claim of Peter Hafstad by payment of $195,000 over three years to Peter Hafstad and his a orneys Meuser Law Firm and authorizing the City A orney's Office to execute any documents necessary to effectuate the se lement. Ward / Neighborhood / Address RCA-2021-00898 - Legal Settlement: Workers' Compensation claim of P... https://lims.minneapolismn.gov/RCA/8394 1 of 2 12/4/2021, 12:44 AM # Ward Neighborhood Address 1. Not Applicable Background Analysis This City of Minneapolis employee sustained work-related injuries. The par es reached a ten ve se lement by payment of $195,000 over three years from fund 06930-1450100-789401-145400. Risk Management believes the se lement is in the best interests of the CIty and recommends approval by the Commi ee and the City Council. FISCAL NOTE • Legal Se lement: Workers' Compensa on claim of Peter Hafstad - Fiscal Note RCA-2021-00898 - Legal Settlement: Workers' Compensation claim of P... https://lims.minneapolismn.gov/RCA/8394 2 of 2 12/4/2021, 12:44 AM</t>
  </si>
  <si>
    <t>["https://d3n8a8pro7vhmx.cloudfront.net/cuapb/pages/1462/attachments/original/1638637594/RCA-2021-00898_-_Legal_Settlement_Workers'_Compensation_claim_of_Peter_Hafstad.pdf?1638637594"]</t>
  </si>
  <si>
    <t>['Peter Hafstad, badge #2598']</t>
  </si>
  <si>
    <t>Bloomington police identify of cers involved in fatal shooting LLaauurraa YYuueenn JJaannuuaarryy 2211,, 22001155 33::4411 PPMM Bloomington police have identi ed the of cers involved in an encounter with a man who was fatally shot last week. They are: • Jeff Bailey, 12 years as a Bloomington police of cer • Mike Perron, eight years • Mike Smith, three years • Anthony Kiehl, two years Quincy Reed Reindl, 24, died of multiple gunshot wounds on Thursday, the Hennepin County Medical Examiner said Sunday. Authorities have not said whether Reindl shot himself, or whether he was shot by police. The Hennepin County Sheriff's Of ce is investigating the shooting. All four of cers were placed on paid administrative leave for three days, which is in line with department policy, said Deputy Chief Rick Hart of Bloomington police. Reindl died just before 11:30 p.m. Thursday near the intersection of 99th Street West and Nesbitt Avenue South. Police responded to the area on a report of a suicidal male. MPR News is Reader Funded Before you keep reading, take a moment to donate to MPR News. Your nancial support ensures that factual and trusted news and context remain accessible to all. Donate Today © 2022 Minnesota Public Radio. All rights reserved. Bloomington police identify officers involved in fatal shooting | MPR News https://www.mprnews.org/story/2015/01/21/bloomington-officers-identified 1 of 1 12/25/2022, 12:30 PM</t>
  </si>
  <si>
    <t>['https://assets.nationbuilder.com/cuapb/pages/270/attachments/original/1671993107/Bloomington_police_identify_officers_involved_in_fatal_shooting_MPR_News.pdf?1671993107']</t>
  </si>
  <si>
    <t>['Anthony Kiehl, badge #None', 'Jeff Bailey, badge #None', 'Mike Perron, badge #None', 'Mike Smith, badge #None']</t>
  </si>
  <si>
    <t>['Department:Bloomington Police Department']</t>
  </si>
  <si>
    <t>Home &gt;Legislative File 2021-00961 &gt;RCA Legal Se lement: Workers' Compensa on claim of Gary Nelson (RCA-2021-01002)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Gary Nelson, by payment of $187,500 over three years to Gary Nelson and a orney, Meuser Law Firm, and authorizing the City A orney's Office to execute any documents necessary to effectuate the se lement. Ward / Neighborhood / Address RCA-2021-01002 - Legal Settlement: Workers' Compensation claim of ... https://lims.minneapolismn.gov/RCA/8510 1 of 2 12/4/2021, 12:56 AM # Ward Neighborhood Address 1. Not Applicable Background Analysis City of Minneapolis employee sustained work-related injuries. The par es reached a tenta ve se lement by payment of $187,500 over three years from fund 06930-1450100-789401-145400. Risk Management believes the se lement is in the best interests of the City and recommends approval by the Commi ee and the City Council. FISCAL NOTE • Legal Se lement: Workers' Compensa on claim of Gary Nelson - Fiscal Note RCA-2021-01002 - Legal Settlement: Workers' Compensation claim of ... https://lims.minneapolismn.gov/RCA/8510 2 of 2 12/4/2021, 12:56 AM</t>
  </si>
  <si>
    <t>["https://d3n8a8pro7vhmx.cloudfront.net/cuapb/pages/1462/attachments/original/1638637595/RCA-2021-01002_-_Legal_Settlement_Workers'_Compensation_claim_of_Gary_Nelson.pdf?1638637595"]</t>
  </si>
  <si>
    <t>['Gary R. Nelson, badge #4973']</t>
  </si>
  <si>
    <t>Home &gt;Legislative File 2021-01136 &gt;RCA Legal se lement: Workers' Compensa on claim of James Lopez (RCA-2021-01202)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James Lopez, by payment of $140,000 to James Lopez and a orney, Meuser Law Firm, and authorizing the City A orney's Office to execute any documents necessary to effectuate the se lement. Previous Ac ons None RCA-2021-01202 - Legal settlement: Workers' Compensation claim of ... https://lims.minneapolismn.gov/RCA/8751 1 of 2 12/4/2021, 1:35 AM Ward / Neighborhood / Address # Ward Neighborhood Address 1. Not Applicable Background Analysis City of Minneapolis employee sustained work-related injuries. The par es reached a tenta ve se lement by payment of $140,000 over two years from fun 06930-1450100-789401-145400. Risk Management believes this se lement is in the best interests of the City and recommends approval by the Commi ee and the City Council FISCAL NOTE • Legal se lement: Workers' Compensa on claim of James Lopez - Fiscal Note RCA-2021-01202 - Legal settlement: Workers' Compensation claim of ... https://lims.minneapolismn.gov/RCA/8751 2 of 2 12/4/2021, 1:35 AM</t>
  </si>
  <si>
    <t>["https://d3n8a8pro7vhmx.cloudfront.net/cuapb/pages/1462/attachments/original/1638637609/RCA-2021-01202_-_Legal_settlement_Workers'_Compensation_claim_of_James_Lopez.pdf?1638637609"]</t>
  </si>
  <si>
    <t>['James J. Lopez, badge #4236']</t>
  </si>
  <si>
    <t>Home &gt;Legislative File 2021-00405 &gt;RCA Legal Se lement: Workers' Compensa on claim of Kyle Severson (RCA-2021-00426)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Kyle Severson by payment of $175,000 over the course of three years to Mr. Severson and his a orneys Mesuer Law Firm, and authorizing the City A orney's Office to execute any documents necessary to effectuate the se lement. Ward / Neighborhood / Address RCA-2021-00426 - Legal Settlement: Workers' Compensation claim of ... https://lims.minneapolismn.gov/RCA/7800 1 of 2 12/4/2021, 12:13 AM # Ward Neighborhood Address 1. Not Applicable Background Analysis Police Officer Kyle Severson sustained admi ed work-related injuries. The par es reached a tenta ve se lement by payment of $175,000 from fund 06930-1450100-789401-145400. Risk Management believes the se lement is in the best interests of the City and recommends approval by this Commi ee and the City Council. FISCAL NOTE • Legal Se lement: Workers' Compensa on claim of Kyle Severson - Fiscal Note RCA-2021-00426 - Legal Settlement: Workers' Compensation claim of ... https://lims.minneapolismn.gov/RCA/7800 2 of 2 12/4/2021, 12:13 AM</t>
  </si>
  <si>
    <t>["https://d3n8a8pro7vhmx.cloudfront.net/cuapb/pages/1462/attachments/original/1638637583/RCA-2021-00426_-_Legal_Settlement_Workers'_Compensation_claim_of_Kyle_Severson.pdf?1638637583"]</t>
  </si>
  <si>
    <t>['Kyle J. Severson, badge #6476']</t>
  </si>
  <si>
    <t>Home &gt;Legislative File 2021-01043 &gt;RCA Legal se lement: Workers' Compensa on claim of Robert Heck (RCA-2021-01073)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Robert Heck, by payment of $135,000 over two years to Robert Heck and a orney, Meuser Law Firm, and authorizing the City A orney's Office to execute any documents necessary to effectuate the se lement. Previous Ac ons none RCA-2021-01073 - Legal settlement: Workers' Compensation claim of ... https://lims.minneapolismn.gov/RCA/8603 1 of 2 12/4/2021, 1:24 AM Ward / Neighborhood / Address # Ward Neighborhood Address 1. Not Applicable Background Analysis City employee sustained work-related injuries. The par es reached a tenta ve se lement by payment of $135,000 over two years from fund 06930-1450100-789401-145400. Risk Management believes this se lement is in the best interests of the City and recommends approval by the Commi ee and the City Council FISCAL NOTE • Legal se lement: Workers' Compensa on claim of Robert Heck - Fiscal Note RCA-2021-01073 - Legal settlement: Workers' Compensation claim of ... https://lims.minneapolismn.gov/RCA/8603 2 of 2 12/4/2021, 1:24 AM</t>
  </si>
  <si>
    <t>["https://d3n8a8pro7vhmx.cloudfront.net/cuapb/pages/1462/attachments/original/1638637600/RCA-2021-01073_-_Legal_settlement_Workers'_Compensation_claim_of_Robert_Heck.pdf?1638637600"]</t>
  </si>
  <si>
    <t>['Robert Heck, badge #2881']</t>
  </si>
  <si>
    <t>Home &gt;Legislative File 2021-00396 &gt;RCA Legal Se lement: Workers' Compensa on claim of Jus n Churchill (RCA-2021-00436)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Jus n Churchill by payment of $150,000 over three years to Mr. Churchill and his a orneys, and authorizing the City A orney's office to execute any documents necesarry to effectuate the se lement. Ward / Neighborhood / Address RCA-2021-00436 - Legal Settlement: Workers' Compensation claim of Ju... https://limsqa.minneapolismn.gov/RCA/7810 1 of 2 12/4/2021, 12:16 AM # Ward Neighborhood Address 1. Not Applicable Background Analysis Former police officer Jus n Churchill sustained admi ed work-related injuries. The par es have come to a tenta ve se lement by payment of $150,000 from fund 06930-1450100-789410-145400. Risk Management believes the se lement to be in the best interest of the City and recommends approval by this Commi ee and the City Council. FISCAL NOTE • Legal Se lement: Workers' Compensa on claim of Jus n Churchill - Fiscal Note RCA-2021-00436 - Legal Settlement: Workers' Compensation claim of Ju... https://limsqa.minneapolismn.gov/RCA/7810 2 of 2 12/4/2021, 12:16 AM</t>
  </si>
  <si>
    <t>["https://d3n8a8pro7vhmx.cloudfront.net/cuapb/pages/1462/attachments/original/1638637586/RCA-2021-00436_-_Legal_Settlement_Workers'_Compensation_claim_of_Justin_Churchill.pdf?1638637586"]</t>
  </si>
  <si>
    <t>['Justin Churchill, badge #1122']</t>
  </si>
  <si>
    <t>Home &gt;Legislative File 2021-01033 &gt;RCA Legal se lement: Workers' Compensa on claim of Paul Hatle (RCA-2021-01079)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Paul Hatle, by payment of $199,000 over four years to Paul Hatle and a orney, Meuser Law Firm, and authorizing the City A orney's Office to execute any documents necessary to effectuate the se lement. Previous Ac ons none RCA-2021-01079 - Legal settlement: Workers' Compensation claim of P... https://lims.minneapolismn.gov/RCA/8609 1 of 2 12/4/2021, 1:02 AM Ward / Neighborhood / Address # Ward Neighborhood Address 1. Not Applicable Background Analysis City employee sustained work-related injuries. The par es reached a tenta ve se lemen by payment of $199,000 over four years from fund 06930-1450100-789401-145400. Risk Management believes this se lement is in the best interests of the City and recommends approval by the Commi ee and the City Council. FISCAL NOTE • Legal se lement: Workers' Compensa on claim of Paul Hatle - Fiscal Note RCA-2021-01079 - Legal settlement: Workers' Compensation claim of P... https://lims.minneapolismn.gov/RCA/8609 2 of 2 12/4/2021, 1:02 AM</t>
  </si>
  <si>
    <t>["https://d3n8a8pro7vhmx.cloudfront.net/cuapb/pages/1462/attachments/original/1638637602/RCA-2021-01079_-_Legal_settlement_Workers'_Compensation_claim_of_Paul_Hatle.pdf?1638637602"]</t>
  </si>
  <si>
    <t>['Paul J. Hatle, badge #2798']</t>
  </si>
  <si>
    <t>Home &gt;Legislative File 2021-01182 &gt;RCA Legal se lement: Workers' Compensa on claim of Alexander Brown (RCA-2021-01230)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Alexander Brown, by payment of $175,000 to Alexander Brown and a orney, Meuser Law Firm, and authorizing the City A orney's Office to execute any documents necessary to effectuate the se lement. Previous Ac ons None RCA-2021-01230 - Legal settlement: Workers' Compensation claim of A... https://lims.minneapolismn.gov/RCA/8778 1 of 2 12/4/2021, 1:50 AM Ward / Neighborhood / Address # Ward Neighborhood Address 1. Not Applicable Background Analysis City of Minneapolis employee sustained work-related injuries. The par es reached a tenata ve se lement by payment of $175,000 from fund 06930-1450100-789401-145499. Risk Management believes this se lement is in the best interests of the City and recommends approval by the Commi ee and City Council. FISCAL NOTE • Legal se lement: Workers' Compensa on claim of Alexander Brown - Fiscal Note RCA-2021-01230 - Legal settlement: Workers' Compensation claim of A... https://lims.minneapolismn.gov/RCA/8778 2 of 2 12/4/2021, 1:50 AM</t>
  </si>
  <si>
    <t>["https://d3n8a8pro7vhmx.cloudfront.net/cuapb/pages/1462/attachments/original/1638637580/RCA-2021-01230_-_Legal_settlement_Workers'_Compensation_claim_of_Alexander_Brown.pdf?1638637580"]</t>
  </si>
  <si>
    <t>['Alexander Brown, badge #820']</t>
  </si>
  <si>
    <t>Home &gt;Legislative File 2021-01025 &gt;RCA Legal se lement: Workers' Compensa on claim of Chad Mar n (RCA-2021-01089)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Chad Mar n, by payment of $160,000 over three years to Chad Mar n and a orney, Meuser Law Firm, and authorizing the City A orney's Office to execute any documents necessary to effectuate the se lement. Previous Ac ons None RCA-2021-01089 - Legal settlement: Workers' Compensation claim of ... https://lims.minneapolismn.gov/RCA/8619 1 of 2 12/4/2021, 1:04 AM Ward / Neighborhood / Address # Ward Neighborhood Address 1. Not Applicable Background Analysis City employee sustained work-related injuries. The par es reached a tenta ve se lement by payment of $160,000 over three years from fund 06930-1450100-789401-145400. Risk Management believes this se lement is in the best interests of the City and recommends approval by the Commi ee and the City Council. FISCAL NOTE • Legal se lement: Workers' Compensa on claim of Chad Mar n - Fiscal Note RCA-2021-01089 - Legal settlement: Workers' Compensation claim of ... https://lims.minneapolismn.gov/RCA/8619 2 of 2 12/4/2021, 1:04 AM</t>
  </si>
  <si>
    <t>["https://d3n8a8pro7vhmx.cloudfront.net/cuapb/pages/1462/attachments/original/1638637605/RCA-2021-01089_-_Legal_settlement_Workers'_Compensation_claim_of_Chad_Martin.pdf?1638637605"]</t>
  </si>
  <si>
    <t>['Chad Martin, badge #4412']</t>
  </si>
  <si>
    <t>Home &gt;Legislative File 2021-01141 &gt;RCA Legal se lement: Workers' Compensa on claim of John Grove (RCA-2021-01197)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John Grove, by payment of $192,500 to John Grove and a orney, Meuser Law Firm, and authorizing the City A orney's Office to execute any documents necessary to effectuate the se lement. Previous Ac ons None RCA-2021-01197 - Legal settlement: Workers' Compensation claim of J... https://lims.minneapolismn.gov/RCA/8746 1 of 2 12/4/2021, 1:39 AM Ward / Neighborhood / Address # Ward Neighborhood Address 1. Not Applicable Background Analysis City of Minneapolis employee sustained work-related injuries. The par es reached a tenta ve se lement by payment of $192,500 over three years from fund 06930-1450100-789401-145400. Risk Management believes this se lement is in the best interests of the City and recommends approval by the Commi ee and the City Council. FISCAL NOTE • Legal se lement: Workers' Compensa on claim of John Grove - Fiscal Note RCA-2021-01197 - Legal settlement: Workers' Compensation claim of J... https://lims.minneapolismn.gov/RCA/8746 2 of 2 12/4/2021, 1:39 AM</t>
  </si>
  <si>
    <t>["https://d3n8a8pro7vhmx.cloudfront.net/cuapb/pages/1462/attachments/original/1638637607/RCA-2021-01197_-_Legal_settlement_Workers'_Compensation_claim_of_John_Grove.pdf?1638637607"]</t>
  </si>
  <si>
    <t>['John L. Grove, badge #3293']</t>
  </si>
  <si>
    <t>Hennepin County 300 South Sixth Street, Minneapolis, MN 55487 DATE: May 19, 2022 TO: Deputy Alberto Mendez FROM: Professional Standards Division RE: Oral Reprimand You are receiving a oral reprimand for your failure to follow Hennepin County's COVID- 19 Vaccination and Testing Policy. Hennepin County has sent regular and ongoing communication regarding the policy expectation of being fully vaccinated or complying with weekly COVID testing. During the week of April 24-30, 2022 you failed to provide proof: • Of your vaccination status, or • That you had taken a COVID test and provided your test results Due to the seriousness of your failure to follow directives and abide by the county's vaccination and testing policy, you are being issued this oral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</si>
  <si>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['https://assets.nationbuilder.com/cuapb/pages/1473/attachments/original/1671254237/20220519_Mendez.pdf?1671254237']</t>
  </si>
  <si>
    <t>['Alberto Mendez, badge #509']</t>
  </si>
  <si>
    <t>["Department:Hennepin County Sheriff's Department"]</t>
  </si>
  <si>
    <t>Home &gt;Legislative File 2021-00970 &gt;RCA Legal Se lement: Workers' Compensa on claim of Jill Loonsfoot (RCA-2021-01009)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Jill Loonsfoot, by payment of $110,000 to Jill Loonsfoot and a orney, Meuser Law Firm, and authorizing the City A orney's Office to execute any documents necessary to effectuate the se lement. Previous Ac ons None RCA-2021-01009 - Legal Settlement: Workers' Compensation claim of Ji... https://lims.minneapolismn.gov/RCA/8516 1 of 2 12/4/2021, 12:59 AM Ward / Neighborhood / Address # Ward Neighborhood Address 1. Not Applicable Background Analysis City of Minneapolis employee sustained work-related injuries. The par es reached a tenta ve se lement by payment of $110,000 from fund 06930-1450100-789401-145400. Risk Management believes the se lement is in the best interests of the City and recommends approval by the Commi ee and the City Council. FISCAL NOTE • Legal Se lement: Workers' Compensa on claim of Jill Loonsfoot - Fiscal Note RCA-2021-01009 - Legal Settlement: Workers' Compensation claim of Ji... https://lims.minneapolismn.gov/RCA/8516 2 of 2 12/4/2021, 12:59 AM</t>
  </si>
  <si>
    <t>["https://d3n8a8pro7vhmx.cloudfront.net/cuapb/pages/1462/attachments/original/1638637597/RCA-2021-01009_-_Legal_Settlement_Workers'_Compensation_claim_of_Jill_Loonsfoot.pdf?1638637597"]</t>
  </si>
  <si>
    <t>['Jill Loonsfoot, badge #4883']</t>
  </si>
  <si>
    <t>Home &gt;Legislative File 2021-01180 &gt;RCA Legal se lement: Workers' Compensa on claim of Ma hew Alberts (RCA-2021-01256)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Ma hew Alberts, by payment of $155,000 to Ma hew Alberts and a orney, Meuser Law Firm, and authorizing the City A orney's Office to execute any documents necessary to effectuate the se lement. Previous Ac ons None RCA-2021-01256 - Legal settlement: Workers' Compensation claim of M... https://lims.minneapolismn.gov/RCA/8821 1 of 2 12/4/2021, 1:48 AM Ward / Neighborhood / Address # Ward Neighborhood Address 1. Not Applicable Background Analysis City of Minneapolis employee sustained work-related injuries. The par es reached a tenta ve se lement by payment of $155,000 from fund 06930-1450100-789401-145400. Risk Management believes this se lement is in the best interests of the City and recommends approval by the Commi ee and by the City Council. FISCAL NOTE • Legal se lement: Workers' Compensa on claim of Ma hew Alberts - Fiscal Note RCA-2021-01256 - Legal settlement: Workers' Compensation claim of M... https://lims.minneapolismn.gov/RCA/8821 2 of 2 12/4/2021, 1:48 AM</t>
  </si>
  <si>
    <t>["https://d3n8a8pro7vhmx.cloudfront.net/cuapb/pages/1462/attachments/original/1638637582/RCA-2021-01256_-_Legal_settlement_Workers'_Compensation_claim_of_Matthew_Alberts.pdf?1638637582"]</t>
  </si>
  <si>
    <t>['Matthew Alberts, badge #1287']</t>
  </si>
  <si>
    <t>Home &gt;Legislative File 2021-01344 &gt;RCA Legal se lement: Workers' Compensa on claim of Ma hew Vana (RCA-2021-01423)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Ma hew Vana, by payment of $135,000 over two years to Ma hew Vana and a orney, Meuser Law Firm, and authorizing the City A orney's Office to execute any documents necessary to effectuate the se lement. Previous Ac ons RCA-2021-01423 - Legal settlement: Workers' Compensation claim of M... https://lims.minneapolismn.gov/RCA/8999 1 of 2 12/8/2021, 2:04 PM None Ward / Neighborhood / Address # Ward Neighborhood Address 1. Not Applicable Background Analysis City of Minneapolis employee sustained work-related injuries. The par es reached a tenta ve se lement of $135,000 over two years from fund 06930-1450100-789401-145400. Risk Management believes the se lement is in the best interests of the City and recommends approval by the Commi ee and the City Council FISCAL NOTE • Legal se lement: Workers' Compensa on claim of Ma hew Vana - Fiscal Note RCA-2021-01423 - Legal settlement: Workers' Compensation claim of M... https://lims.minneapolismn.gov/RCA/8999 2 of 2 12/8/2021, 2:04 PM</t>
  </si>
  <si>
    <t>["https://d3n8a8pro7vhmx.cloudfront.net/cuapb/pages/1462/attachments/original/1638994127/RCA-2021-01423_-_Legal_settlement_Workers'_Compensation_claim_of_Matthew_Vana.pdf?1638994127"]</t>
  </si>
  <si>
    <t>['Matthew Vana, badge #7371']</t>
  </si>
  <si>
    <t>Hennepin County 300 South Sixth Street, Minneapolis, MN 55487 DATE: May 3, 2022 TO: Sergeant TJ Bean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April 10-16,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</si>
  <si>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['https://assets.nationbuilder.com/cuapb/pages/1473/attachments/original/1671254236/20220503_Bean.pdf?1671254236']</t>
  </si>
  <si>
    <t>['T.J. Bean, badge #66']</t>
  </si>
  <si>
    <t>Home &gt;Legislative File 2021-01139 &gt;RCA Legal se lement: Workers' Compensa on claim of Graham Plys (RCA-2021-01199)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Graham Plys, by payment of $170,000 to Graham Plys and a orney, Meuser Law Firm, and authorizing the City A orney's Office to execute any documents necessary to effectuate the se lement. Previous Ac ons None RCA-2021-01199 - Legal settlement: Workers' Compensation claim of G... https://lims.minneapolismn.gov/RCA/8748 1 of 2 12/4/2021, 1:38 AM Ward / Neighborhood / Address # Ward Neighborhood Address 1. Not Applicable Background Analysis City of Minneapolis employee sustained work-related injuries. The par es reached a tenta ve se lement by payment of $170,000 over three years from fund 06930-1450100-789401-145400. Risk Management believes this se lement is in the best interests of the City and recommends approval by the Commi ee and the City Council. FISCAL NOTE • Legal se lement: Workers' Compensa on claim of Graham Plys - Fiscal Note RCA-2021-01199 - Legal settlement: Workers' Compensation claim of G... https://lims.minneapolismn.gov/RCA/8748 2 of 2 12/4/2021, 1:38 AM</t>
  </si>
  <si>
    <t>["https://d3n8a8pro7vhmx.cloudfront.net/cuapb/pages/1462/attachments/original/1638637608/RCA-2021-01199_-_Legal_settlement_Workers'_Compensation_claim_of_Graham_Plys.pdf?1638637608"]</t>
  </si>
  <si>
    <t>['Graham Plys, badge #5756']</t>
  </si>
  <si>
    <t>Home &gt;Legislative File 2021-00394 &gt;RCA Legal Se lement: Workers' Compensa on claim of Shannon Barne e (RCA-2021-00434) ORIGINATING DEPARTMENT Finance &amp; Property Services To Commi ee(s) # Commi ee Name Mee ng Date 1 Policy &amp; Government Oversight Commi ee Apr 14, 2021 LEAD STAFF: Emily Ann Colby PRESENTED BY: Emily Ann Colby Ac on Item(s) # File Type Subcategory Item Descrip on 1 Ac on Se lement Approving the Workers' Compensa on claim of Shannon Barne e by payment of $120,000 to Ms. Barne e and her a orneys Meuser Law Firm, and authorizing the City A orney's Office to execute any documents necessary to effectuate the se lement. Ward / Neighborhood / Address RCA-2021-00434 - Legal Settlement: Workers' Compensation claim of ... https://limsqa.minneapolismn.gov/RCA/7808 1 of 2 12/4/2021, 12:27 AM # Ward Neighborhood Address 1. Not Applicable Background Analysis Former police officer Shannon Barne e sustained admi ed work-related injuries. The par es have reached a tenta ve se lement by payment of $120,000 over two years from fund 06930-1450100-789410-145400. Risk Management believes the se lement is in the best interests of the City and recommends approval by this Commi ee and the City Council. FISCAL NOTE • Legal Se lement: Workers' Compensa on claim of Shannon Barne e - Fiscal Note RCA-2021-00434 - Legal Settlement: Workers' Compensation claim of ... https://limsqa.minneapolismn.gov/RCA/7808 2 of 2 12/4/2021, 12:27 AM</t>
  </si>
  <si>
    <t>["https://d3n8a8pro7vhmx.cloudfront.net/cuapb/pages/1462/attachments/original/1638637585/RCA-2021-00434_-_Legal_Settlement_Workers'_Compensation_claim_of_Shannon_Barnette.pdf?1638637585"]</t>
  </si>
  <si>
    <t>Home &gt;Legislative File 2021-01038 &gt;RCA Legal se lement: Workers' Compensa on claim of Eric Nelson (RCA-2021-01069)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Eric Nelson, by payment of $190,000 over three years to Eric Nelson and a orney, Meuser Law Firm, and authorizing the City A orney's Office to execute any documents necessary to effectuate the se lement. Previous Ac ons None RCA-2021-01069 - Legal settlement: Workers' Compensation claim of Er... https://lims.minneapolismn.gov/RCA/8598 1 of 2 12/4/2021, 1:16 AM Ward / Neighborhood / Address # Ward Neighborhood Address 1. Not Applicable Background Analysis City employee sustained work-related injuries. The par es reached a tenta ve se lement by payment of $190,000 over three years from fun 06930-1450100-789401-145400. Risk Management believes the se lement is in the best interests of the City and recommends approval by the Commi ee and the City Council. FISCAL NOTE • Legal se lement: Workers' Compensa on claim of Eric Nelson - Fiscal Note RCA-2021-01069 - Legal settlement: Workers' Compensation claim of Er... https://lims.minneapolismn.gov/RCA/8598 2 of 2 12/4/2021, 1:16 AM</t>
  </si>
  <si>
    <t>["https://d3n8a8pro7vhmx.cloudfront.net/cuapb/pages/1462/attachments/original/1638637599/RCA-2021-01069_-_Legal_settlement_Workers'_Compensation_claim_of_Eric_Nelson.pdf?1638637599"]</t>
  </si>
  <si>
    <t>['Eric W. Nelson, badge #4971']</t>
  </si>
  <si>
    <t>Home &gt;Legislative File 2021-01031 &gt;RCA Legal se lement: Workers' Compensa on claim of Dus n Dupre (RCA-2021-01081)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Dus n Dupre, by payment of $175,000 over three years to Dus n Dupre and a orney, Meuser Law Firm, and authorizing the City A orney's Office to execute any documents necessary to effectuate the se lement. Previous Ac ons None RCA-2021-01081 - Legal settlement: Workers' Compensation claim of D... https://lims.minneapolismn.gov/RCA/8611 1 of 2 12/4/2021, 1:09 AM Ward / Neighborhood / Address # Ward Neighborhood Address 1. Not Applicable Background Analysis City employee sustained work-related injuries. The par es reached a tenta ve se lement by payment of $175,000 over three years from fund 06930-1450100-789401-145400. Risk Management believes this se lement is in the best interests of the City and recommends approval by the Commi ee and the City Council. FISCAL NOTE • Legal se lement: Workers' Compensa on claim of Dus n Dupre - Fiscal Note RCA-2021-01081 - Legal settlement: Workers' Compensation claim of D... https://lims.minneapolismn.gov/RCA/8611 2 of 2 12/4/2021, 1:09 AM</t>
  </si>
  <si>
    <t>["https://d3n8a8pro7vhmx.cloudfront.net/cuapb/pages/1462/attachments/original/1638637603/RCA-2021-01081_-_Legal_settlement_Workers'_Compensation_claim_of_Dustin_Dupre.pdf?1638637603"]</t>
  </si>
  <si>
    <t>['Dustin L. Dupre, badge #1626']</t>
  </si>
  <si>
    <t>City of Minneapolis Request for Committee Action To: Ways &amp; Means Date: 6/13/2016 Referral: N/A From: City Attorney's Office Lead Staff: Thomas J. Miller Presented by: Susan L. Segal File Type: Action Subcategory: Settlement Subject: Legal Settlement of Claim of John Chamberlain Description: Approving the settlement of this Workers' Compensation claim of John Chamberlain by payment of $90,000 to John Chamberlain and his attorneys, Meuser &amp; Associates, and authorizing the City Attorney's Office to execute any documents necessary to effectuate the settlement. Previous Actions: None. Ward/Address: Not Applicable Background/Analysis: This claim arises out of multiple work related injuries suffered by John Chamberlain while he was a police officer with the Minneapolis Police Department from November 27, 2006 to January 28, 2015. Any settlement in excess of $75,000 must be approved by the Council. We have reached a tentative settlement of Mr. Chamberlain's workers' compensation claim on a full, final and complete basis in the amount of $90,000.00. This proposed settlement has been discussed with the Police Department and it is in agreement with the terms. We believe that the settlement is in the best interests of the City and recommend approval by this Committee. Financial Review: No additional appropriation required, amount included in current budget.</t>
  </si>
  <si>
    <t>['https://d3n8a8pro7vhmx.cloudfront.net/cuapb/pages/270/attachments/original/1626361916/WC_settlement_2015_-_no_longer_on_MPD_roster.pdf?1626361916']</t>
  </si>
  <si>
    <t>['John Chamberlain, badge #1075']</t>
  </si>
  <si>
    <t>Home &gt;Legislative File 2021-00957 &gt;RCA Legal Se lement: Workers' Compensa on claim of Brian Collins (RCA-2021-01006)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Brian Collins, by payment of $150,000 over three years to Brian Collins and a orney, Ashley Biermann, and authorizing the City A orney's Office to execute any documents necessary to effectuate the se lement. Ward / Neighborhood / Address RCA-2021-01006 - Legal Settlement: Workers' Compensation claim of B... https://lims.minneapolismn.gov/RCA/8513 1 of 2 12/4/2021, 12:55 AM # Ward Neighborhood Address 1. Not Applicable Background Analysis City of Minneapolis employee sustained work-related injuries. The par es reached a tenta ve se lement by payment of $150,000 over three years from fund 06930-1450100-89401-145400. Risk Management believes the se lement is in the best interests of the City and recommends approval by the Commi ee and the City Council. FISCAL NOTE • Legal Se lement: Workers' Compensa on claim of Brian Collins - Fiscal Note RCA-2021-01006 - Legal Settlement: Workers' Compensation claim of B... https://lims.minneapolismn.gov/RCA/8513 2 of 2 12/4/2021, 12:55 AM</t>
  </si>
  <si>
    <t>["https://d3n8a8pro7vhmx.cloudfront.net/cuapb/pages/1462/attachments/original/1638637596/RCA-2021-01006_-_Legal_Settlement_Workers'_Compensation_claim_of_Brian_Collins.pdf?1638637596"]</t>
  </si>
  <si>
    <t>['Brian Collins, badge #1218']</t>
  </si>
  <si>
    <t>Home &gt;Legislative File 2021-01145 &gt;RCA Legal se lement: Workers' Compensa on claim of Ma hew Kipke (RCA-2021-01193)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Ma hew Kipke, by payment of $250,000 to Ma hew Kipke and a orney, Meuser Law Firm, and authorizing the City A orney's Office to execute any documents necessary to effectuate the se lement. Previous Ac ons None RCA-2021-01193 - Legal settlement: Workers' Compensation claim of M... https://lims.minneapolismn.gov/RCA/8742 1 of 2 12/4/2021, 1:43 AM Ward / Neighborhood / Address # Ward Neighborhood Address 1. Not Applicable Background Analysis City of Minneapolis employee sustained work-related injuries. The par es reached a tenta ve se lement by payment of $250,000 over four years from fund 06930-1450100-789401-145400. Risk Management believes this se lement is in the best interests of the City and recommends approval by the Commi ee and the City Council. FISCAL NOTE • Legal se lement: Workers' Compensa on claim of Ma hew Kipke - Fiscal Note RCA-2021-01193 - Legal settlement: Workers' Compensation claim of M... https://lims.minneapolismn.gov/RCA/8742 2 of 2 12/4/2021, 1:43 AM</t>
  </si>
  <si>
    <t>["https://d3n8a8pro7vhmx.cloudfront.net/cuapb/pages/1462/attachments/original/1638637606/RCA-2021-01193_-_Legal_settlement_Workers'_Compensation_claim_of_Matthew_Kipke.pdf?1638637606"]</t>
  </si>
  <si>
    <t>['Matthew Kipke, badge #3717']</t>
  </si>
  <si>
    <t>Home &gt;Legislative File 2021-01029 &gt;RCA Legal se lement: Workers' Compensa on claim of Jon Edwards (RCA-2021-01084)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Jon Edwards, by payment of $175,000 over three years to Jon Edwards and a orney, Meuser Law Firm, and authorizing the City A orney's Office to execute any documents necessary to effectuate the se lement. Previous Ac ons None RCA-2021-01084 - Legal settlement: Workers' Compensation claim of J... https://lims.minneapolismn.gov/RCA/8613 1 of 2 12/4/2021, 1:07 AM Ward / Neighborhood / Address # Ward Neighborhood Address 1. Not Applicable Background Analysis City employee sustained work-related injuries. The par es reached a tenta ve se lement by payment of $175,000 over three years from fund 06930-1450100-789401-145400. Risk Management believes this se lement to be in the best interests of the City and recommends approval by the Commi ee and the City Council FISCAL NOTE • Legal se lement: Workers' Compensa on claim of Jon Edwards - Fiscal Note RCA-2021-01084 - Legal settlement: Workers' Compensation claim of J... https://lims.minneapolismn.gov/RCA/8613 2 of 2 12/4/2021, 1:07 AM</t>
  </si>
  <si>
    <t>["https://d3n8a8pro7vhmx.cloudfront.net/cuapb/pages/1462/attachments/original/1638637603/RCA-2021-01084_-_Legal_settlement_Workers'_Compensation_claim_of_Jon_Edwards.pdf?1638637603"]</t>
  </si>
  <si>
    <t>['Jon Edwards, badge #1711']</t>
  </si>
  <si>
    <t>Home &gt;Legislative File 2021-01028 &gt;RCA Legal se lement: Workers' Compensa on claim of Trista Kre (RCA-2021-01086)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Trista Kre , by payment of $128,000 over two years to Trista Kre and a orney, Meuser Law Firm, and authorizing the City A orney's Office to execute any documents necessary to effectuate the se lement. Previous Ac ons None RCA-2021-01086 - Legal settlement: Workers' Compensation claim of Tr... https://lims.minneapolismn.gov/RCA/8616 1 of 2 12/4/2021, 1:07 AM Ward / Neighborhood / Address # Ward Neighborhood Address 1. Not Applicable Background Analysis City employee sustained work-related injuries. The par es have reached a tenta ve se lement by payment of $128,000 over two years from fund 06930-1450100-789491-145400, Risk Management believes this se lement is in the best interests of the City and recommends approval by the Commi ee and the City Council. FISCAL NOTE • Legal se lement: Workers' Compensa on claim of Trista Kre - Fiscal Note RCA-2021-01086 - Legal settlement: Workers' Compensation claim of Tr... https://lims.minneapolismn.gov/RCA/8616 2 of 2 12/4/2021, 1:07 AM</t>
  </si>
  <si>
    <t>["https://d3n8a8pro7vhmx.cloudfront.net/cuapb/pages/1462/attachments/original/1638637603/RCA-2021-01086_-_Legal_settlement_Workers'_Compensation_claim_of_Trista_Kreft.pdf?1638637603"]</t>
  </si>
  <si>
    <t>['Trista Kreft, badge #1423']</t>
  </si>
  <si>
    <t>Home &gt;Legislative File 2021-01138 &gt;RCA Legal se lement: Workers' Compensa on claim of Adam Hakanson (RCA-2021-01200)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Adam Hakanson, by payment of $165,000 to Adam Hakanson and a orney, Meuser Law Firm, and authorizing the City A orney's Office to execute any documents necessary to effectuate the se lement. Previous Ac ons None RCA-2021-01200 - Legal settlement: Workers' Compensation claim of ... https://lims.minneapolismn.gov/RCA/8749 1 of 2 12/4/2021, 1:37 AM Ward / Neighborhood / Address # Ward Neighborhood Address 1. Not Applicable Background Analysis City of Minneapolis employee sustained work-related injuries. The par es reached a tenta ve se lement by payment of $165,000 over three years from fun 06930-1450100-789401-145400. Risk Management believes this se lement is in the best interests of the City and recommenda approval by the Commi ee and the City Council. FISCAL NOTE • Legal se lement: Workers' Compensa on claim of Adam Hakanson - Fiscal Note RCA-2021-01200 - Legal settlement: Workers' Compensation claim of ... https://lims.minneapolismn.gov/RCA/8749 2 of 2 12/4/2021, 1:37 AM</t>
  </si>
  <si>
    <t>["https://d3n8a8pro7vhmx.cloudfront.net/cuapb/pages/1462/attachments/original/1638637608/RCA-2021-01200_-_Legal_settlement_Workers'_Compensation_claim_of_Adam_Hakanson.pdf?1638637608"]</t>
  </si>
  <si>
    <t>['Adam Hakanson, badge #3069']</t>
  </si>
  <si>
    <t>Home &gt;Legislative File 2021-01044 &gt;RCA Legal se lement: Workers' Compensa on claim of Ma hew Blade (RCA-2021-01072)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Ma hew Blade, by payment of $125,000 over two years to Ma hew Blade and a orney, Meuser Law Firm, and authorizing the City A orney's Office to execute any documents necessary to effectuate the se lement. Previous Ac ons RCA-2021-01072 - Legal settlement: Workers' Compensation claim of M... https://lims.minneapolismn.gov/RCA/8602 1 of 2 12/4/2021, 1:25 AM None Ward / Neighborhood / Address # Ward Neighborhood Address 1. Not Applicable Background Analysis City employee sustained work-related injuries. The par es have reached a tenta ve se lement by payment of $125,000 over two years from fund 06930-1450100-789401-145400. Risk Management believes the se lement is in the best interests of the City and recommends approval by the Commi ee and the City Council. FISCAL NOTE • Legal se lement: Workers' Compensa on claim of Ma hew Blade - Fiscal Note RCA-2021-01072 - Legal settlement: Workers' Compensation claim of M... https://lims.minneapolismn.gov/RCA/8602 2 of 2 12/4/2021, 1:25 AM</t>
  </si>
  <si>
    <t>["https://d3n8a8pro7vhmx.cloudfront.net/cuapb/pages/1462/attachments/original/1638637600/RCA-2021-01072_-_Legal_settlement_Workers'_Compensation_claim_of_Matthew_Blade.pdf?1638637600"]</t>
  </si>
  <si>
    <t>['Matthew Blade, badge #582']</t>
  </si>
  <si>
    <t>Home &gt;Legislative File 2021-00958 &gt;RCA Legal Se lement: Workers' Compensa on claim of Joseph Haspert (RCA-2021-01007)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Joseph Haspert, by payment of $180,000 over three years to Joseph Haspert and a orney, Meuser Law Firm, and authorizing the City A orney's Office to execute any documents necessary to effectuate the se lement. Ward / Neighborhood / Address RCA-2021-01007 - Legal Settlement: Workers' Compensation claim of J... https://lims.minneapolismn.gov/RCA/8514 1 of 2 12/4/2021, 12:56 AM # Ward Neighborhood Address 1. Not Applicable Background Analysis City of Minnepolis employee sustained work-related injuries. THe par es reached a tenta ve se lement by payment of $180,000 over three years from fund 06930-1450100-789401-145400. Risk Managment believes the se lement is in the best interests of the City and recommends approval by the Commi ee and teh City Council. FISCAL NOTE • Legal Se lement: Workers' Compensa on claim of Joseph Haspert - Fiscal Note RCA-2021-01007 - Legal Settlement: Workers' Compensation claim of J... https://lims.minneapolismn.gov/RCA/8514 2 of 2 12/4/2021, 12:56 AM</t>
  </si>
  <si>
    <t>["https://d3n8a8pro7vhmx.cloudfront.net/cuapb/pages/1462/attachments/original/1638637596/RCA-2021-01007_-_Legal_Settlement_Workers'_Compensation_claim_of_Joseph_Haspert.pdf?1638637596"]</t>
  </si>
  <si>
    <t>['Joseph Haspert, badge #2791']</t>
  </si>
  <si>
    <t>Home &gt;Legislative File 2021-01042 &gt;RCA Legal se lement: Workers' Compensa on claim of Aaron Presco (RCA-2021-01074)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Aaron Presco , by payment of $180,000 over three years to Aaron Presco and a orney, Meuser Law Firm, and authorizing the City A orney's Office to execute any documents necessary to effectuate the se lement. Previous Ac ons RCA-2021-01074 - Legal settlement: Workers' Compensation claim of A... https://lims.minneapolismn.gov/RCA/8604 1 of 2 12/4/2021, 1:23 AM None Ward / Neighborhood / Address # Ward Neighborhood Address 1. Not Applicable Background Analysis City employee sustained work-related injuries. The par es reached a tenta ve se lement by payment of $180,00 over three years from fund 06930-1450100-789401-145400. Risk Managment believes the se lement is in the best interests of the City and recommends approval by the Commi ee and the City Council. FISCAL NOTE • Legal se lement: Workers' Compensa on claim of Aaron Presco - Fiscal Note RCA-2021-01074 - Legal settlement: Workers' Compensation claim of A... https://lims.minneapolismn.gov/RCA/8604 2 of 2 12/4/2021, 1:23 AM</t>
  </si>
  <si>
    <t>["https://d3n8a8pro7vhmx.cloudfront.net/cuapb/pages/1462/attachments/original/1638637600/RCA-2021-01074_-_Legal_settlement_Workers'_Compensation_claim_of_Aaron_Prescott.pdf?1638637600"]</t>
  </si>
  <si>
    <t>['Aaron Prescott, badge #5806']</t>
  </si>
  <si>
    <t>Home &gt;Legislative File 2021-01131 &gt;RCA Legal se lement: Workers' Compensa on claim of Tyler Edwards (RCA-2021-01207)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Tyler Edwards, by payment of $195,000 to Tyler Edwards and a orney, Meuser Law Firm, and authorizing the City A orney's Office to execute any documents necessary to effectuate the se lement. Previous Ac ons None RCA-2021-01207 - Legal settlement: Workers' Compensation claim of T... https://lims.minneapolismn.gov/RCA/8756 1 of 2 12/4/2021, 1:32 AM Ward / Neighborhood / Address # Ward Neighborhood Address 1. Not Applicable Background Analysis City of Minneapolis employee sustained work-related injuries. The par es reached a tenta ve se lement by payment of $195,000 over three years from fund 06930-1450100-789401-145400. Risk Management believes this se lement is in the best interests of the City and recommends approval by the Commi ee and the City Council. FISCAL NOTE • Legal se lement: Workers' Compensa on claim of Tyler Edwards - Fiscal Note RCA-2021-01207 - Legal settlement: Workers' Compensation claim of T... https://lims.minneapolismn.gov/RCA/8756 2 of 2 12/4/2021, 1:32 AM</t>
  </si>
  <si>
    <t>["https://d3n8a8pro7vhmx.cloudfront.net/cuapb/pages/1462/attachments/original/1638637575/RCA-2021-01207_-_Legal_settlement_Workers'_Compensation_claim_of_Tyler_Edwards.pdf?1638637575"]</t>
  </si>
  <si>
    <t>['Tyler Edwards, badge #1710']</t>
  </si>
  <si>
    <t>Home &gt;Legislative File 2021-01137 &gt;RCA Legal se lement: Workers' Compensa on claims of Daniel Willis (RCA-2021-01201)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Daniel Willis, by payment of $190,000 to Daniel Willis and a orney, Meuser Law Firm, and authorizing the City A orney's Office to execute any documents necessary to effectuate the se lement. Previous Ac ons None RCA-2021-01201 - Legal settlement: Workers' Compensation claims of... https://lims.minneapolismn.gov/RCA/8750 1 of 2 12/4/2021, 1:36 AM Ward / Neighborhood / Address # Ward Neighborhood Address 1. Not Applicable Background Analysis City of Minneapolis employee sustained work-related injuries. The par es reached a tenta ve se lement by payment of $190,000 over three years from fund 06930-1450100-789401-145400. Risk Management believes this se lement is in the best interests of the City and recommends approval by the Commi ee and the City Council. FISCAL NOTE • Legal se lement: Workers' Compensa on claims of Daniel Willis - Fiscal Note RCA-2021-01201 - Legal settlement: Workers' Compensation claims of... https://lims.minneapolismn.gov/RCA/8750 2 of 2 12/4/2021, 1:36 AM</t>
  </si>
  <si>
    <t>["https://d3n8a8pro7vhmx.cloudfront.net/cuapb/pages/1462/attachments/original/1638637609/RCA-2021-01201_-_Legal_settlement_Workers'_Compensation_claims_of_Daniel_Willis.pdf?1638637609"]</t>
  </si>
  <si>
    <t>['Daniel Willis, badge #7788']</t>
  </si>
  <si>
    <t>Home &gt;Legislative File 2021-01129 &gt;RCA Legal se lement: Workers' Compensa on claim of Andrew Stender (RCA-2021-01209)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Andrew Stender, by payment of $195,000 to Andrew Stender and a orney, Meuser Law Firm, and authorizing the City A orney's Office to execute any documents necessary to effectuate the se lement. Previous Ac ons None RCA-2021-01209 - Legal settlement: Workers' Compensation claim of ... https://lims.minneapolismn.gov/RCA/8758 1 of 2 12/4/2021, 1:29 AM Ward / Neighborhood / Address # Ward Neighborhood Address 1. Not Applicable Background Analysis City of Minneapolis employee sustained work-related injuries. The par es reached a tenta ve se lement by payment of $195,000 over four years from fund 06930-1450100-789401-145400. Risk Management believes the se lement is in the best interests of the City and recommends approval by the Commi ee and the City Council. FISCAL NOTE • Legal se lement: Workers' Compensa on claim of Andrew Stender - Fiscal Note RCA-2021-01209 - Legal settlement: Workers' Compensation claim of ... https://lims.minneapolismn.gov/RCA/8758 2 of 2 12/4/2021, 1:29 AM</t>
  </si>
  <si>
    <t>["https://d3n8a8pro7vhmx.cloudfront.net/cuapb/pages/1462/attachments/original/1638637576/RCA-2021-01209_-_Legal_settlement_Workers'_Compensation_claim_of_Andrew_Stender.pdf?1638637576"]</t>
  </si>
  <si>
    <t>['Andrew Stender, badge #6791']</t>
  </si>
  <si>
    <t>Home &gt;Legislative File 2021-01026 &gt;RCA Legal se lement: Workers' Compensa on claim of David Elliot (RCA-2021-01088)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David Elliot, by payment of $190,000 over three years to David Elliot and a orney, Meuser Law Firm, and authorizing the City A orney's Office to execute any documents necessary to effectuate the se lement. Previous Ac ons None RCA-2021-01088 - Legal settlement: Workers' Compensation claim of D... https://lims.minneapolismn.gov/RCA/8618 1 of 2 12/4/2021, 1:06 AM Ward / Neighborhood / Address # Ward Neighborhood Address 1. Not Applicable Background Analysis City employee sustained work-related injuries. The par es reached a tenta ve se lement by payment of $190,000 over three years from fund 06930-1450100-789401-145400. Risk Mamangemant believes this se lement is in the best interests of the City and recommends approval by the Commi ee and the City Council. FISCAL NOTE • Legal se lement: Workers' Compensa on claim of David Elliot - Fiscal Note RCA-2021-01088 - Legal settlement: Workers' Compensation claim of D... https://lims.minneapolismn.gov/RCA/8618 2 of 2 12/4/2021, 1:06 AM</t>
  </si>
  <si>
    <t>["https://d3n8a8pro7vhmx.cloudfront.net/cuapb/pages/1462/attachments/original/1638637604/RCA-2021-01088_-_Legal_settlement_Workers'_Compensation_claim_of_David_Elliot.pdf?1638637604"]</t>
  </si>
  <si>
    <t>['David C. Elliott, badge #1755']</t>
  </si>
  <si>
    <t>Hennepin County 300 South Sixth Street, Minneapolis, MN 55487 DATE: February 18, 2022 TO: Deputy Samuel Fox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January 16-22,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</si>
  <si>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['https://assets.nationbuilder.com/cuapb/pages/1473/attachments/original/1671254317/20220218_Fox.pdf?1671254317']</t>
  </si>
  <si>
    <t>['Samuel Fox, badge #578']</t>
  </si>
  <si>
    <t>Too_Long:Over 20 PagesOPCR Case #16-01727 PANEL RECOMMENDATION Page 2 of 3 Allegations 1. It is alleged that Officer Cape did not use reasonable judgement when handling the shotgun leading to the accidental discharge. (MPD P&amp;P 5-105) CUAPB000735 OPCR Case #16-01727 PANEL RECOMMENDATION Page 3 of 3 Allegation #1: It is alleged that Officer Cape did not use reasonable judgement when handling the shotgun leading to the accidental discharge. Supportive Findings: YES NO REMAND SPLIT This allegation has merit. This allegation does not have merit. Remand to investigation for additional information. There is no majority vote. CUAPB000736 The panel finds merit with this allegation. Officer Cape failed to ensure the shotgun was completely unloaded, which created an unsafe condition resulting in an accidental discharge. The improper check of the chamber of the shotgun violates City Policy which states,"Employees shall use reasonable judgment in carrying out their duties and responsibilities. They need to weigh the consequences of their actions." Officer Cape's actions were unreasonable. Had Officer Cape properly checked the chamber of his shotgun prior to pulling the trigger, the discharge would not have occurred. Officer Cape admits to making a mistake and has received training to help prevent this from occurring again.</t>
  </si>
  <si>
    <t>['https://d3n8a8pro7vhmx.cloudfront.net/cuapb/pages/270/attachments/original/1581619794/OPCR_case_16-01727_Cape.pdf?1581619794']</t>
  </si>
  <si>
    <t>['Charles Cape, badge #971']</t>
  </si>
  <si>
    <t>Home &gt;Legislative File 2021-01140 &gt;RCA Legal se lement: Workers' Compensa on claim of Alan Williams (RCA-2021-01198)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Alan Williams, by payment of $172,500 to Alan Williams and a orney, Meuser Law Firm, and authorizing the City A orney's Office to execute any documents necessary to effectuate the se lement. Previous Ac ons None RCA-2021-01198 - Legal settlement: Workers' Compensation claim of A... https://lims.minneapolismn.gov/RCA/8747 1 of 2 12/4/2021, 1:47 AM Ward / Neighborhood / Address # Ward Neighborhood Address 1. Not Applicable Background Analysis City of Minneapolis employee sustained work-related injuries. The par es reached a tenta ve se lement by payment of $172,500 over three years from fund 06930-1450100-789401-145400. Risk Management believes this se lement is in the best interests of the City and recommends approval by the Commi ee and the City Council. FISCAL NOTE • Legal se lement: Workers' Compensa on claim of Alan Williams - Fiscal Note RCA-2021-01198 - Legal settlement: Workers' Compensation claim of A... https://lims.minneapolismn.gov/RCA/8747 2 of 2 12/4/2021, 1:47 AM</t>
  </si>
  <si>
    <t>["https://d3n8a8pro7vhmx.cloudfront.net/cuapb/pages/1462/attachments/original/1638637607/RCA-2021-01198_-_Legal_settlement_Workers'_Compensation_claim_of_Alan_Williams.pdf?1638637607"]</t>
  </si>
  <si>
    <t>['Alan W. Williams, badge #7763']</t>
  </si>
  <si>
    <t>MPR NEWS › Annotations Police ID St. Louis man shot by officers FEBRUARY ೄೇ, ೅ೃೄೆ St. Paul police have identified the man who was fatally shot by officers Tuesday after he stabbed a police dog. Alden Anderson, , of St. Louis was being sought by law enforcement on suspicion of first-degree criminal sexual conduct. Officers from St Paul, the North Star Fugitive Task Force, the Ramsey County Sheriff's Office, and US Marshals were aiding in the search. A police K- named Kody found Anderson in the basement of a Summit-University home, and Anderson stabbed the dog to death. St. Paul police spokesman Paul Paulos said Officer Jeffrey Thissen fired his weapon and has been placed on standard administrative leave. Two US Marshals also fired their weapons. A spokesperson for the Marshals Service said it does not identify officers. Paulos said there are no plans to publicly memorialize K- officer Kody. "We do let the handlers do their own thing; we consider the dogs one of their family members, so it is a private matter," Paulos said. The last time a St. Paul police dog was killed was , he said. Annotations · Report a problem COPY https://outline.com/GPDNVn ✕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</si>
  <si>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['https://d3n8a8pro7vhmx.cloudfront.net/cuapb/pages/270/attachments/original/1626490928/Police_ID_St._Louis_man_shot_by_officers.pdf?1626490928']</t>
  </si>
  <si>
    <t>['Jeffrey C. Thissen, badge #679500']</t>
  </si>
  <si>
    <t>Hennepin County 300 South Sixth Street, Minneapolis, MN 55487 DATE: April 1, 2022 TO: Deputy Vladimir Litvinov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March 6-12,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</si>
  <si>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['https://assets.nationbuilder.com/cuapb/pages/1473/attachments/original/1671254234/20220401_Litvinov.pdf?1671254234']</t>
  </si>
  <si>
    <t>['Vladimir Litvinov, badge #622']</t>
  </si>
  <si>
    <t>Home &gt;Legislative File 2021-01143 &gt;RCA Legal se lement: Workers' Compensa on claim of Jeremy Foster (RCA-2021-01195)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Jeremy Foster, by payment of $175,000 to Jeremy Foster and a orney, Meuser Law Firm, and authorizing the City A orney's Office to execute any documents necessary to effectuate the se lement. Previous Ac ons None RCA-2021-01195 - Legal settlement: Workers' Compensation claim of J... https://lims.minneapolismn.gov/RCA/8744 1 of 2 12/4/2021, 1:41 AM Ward / Neighborhood / Address # Ward Neighborhood Address 1. Not Applicable Background Analysis City of Minneapolis employee sustained work-related injuries. The par es have reached a tenta ve se lement by payment of $175,000 over two years from fund 06930-1450100-789401-145400. Risk Management believes the se lement is in the best interests of the City and recommends approval by the Commi ee and the City Council. FISCAL NOTE • Legal se lement: Workers' Compensa on claim of Jeremy Foster - Fiscal Note RCA-2021-01195 - Legal settlement: Workers' Compensation claim of J... https://lims.minneapolismn.gov/RCA/8744 2 of 2 12/4/2021, 1:41 AM</t>
  </si>
  <si>
    <t>["https://d3n8a8pro7vhmx.cloudfront.net/cuapb/pages/1462/attachments/original/1638637606/RCA-2021-01195_-_Legal_settlement_Workers'_Compensation_claim_of_Jeremy_Foster.pdf?1638637606"]</t>
  </si>
  <si>
    <t>['Jeremy Foster, badge #2076']</t>
  </si>
  <si>
    <t>Hennepin County 300 South Sixth Street, Minneapolis, MN 55487 DATE: February 18, 2022 TO: Deputy Mikale Clark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January 23-29,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</si>
  <si>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['https://assets.nationbuilder.com/cuapb/pages/1473/attachments/original/1671254317/20220218_Clark.pdf?1671254317']</t>
  </si>
  <si>
    <t>['Mikale Clark, badge #672']</t>
  </si>
  <si>
    <t>Home &gt;Legislative File 2021-01032 &gt;RCA Legal se lement: Workers' Compensa on claim of Sco Creighton (RCA-2021-01080)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Sco Creighton, by payment of $190,000 over three years to Sco Creighton and a orney, Meuser Law Firm, and authorizing the City A orney's Office to execute any documents necessary to effectuate the se lement. Previous Ac ons RCA-2021-01080 - Legal settlement: Workers' Compensation claim of S... https://lims.minneapolismn.gov/RCA/8610 1 of 2 12/4/2021, 1:09 AM none Ward / Neighborhood / Address # Ward Neighborhood Address 1. Not Applicable Background Analysis City employee sustained work-related injuries. The par es reached a tenta ve se lement by payment of $190,000 over three years from fund 06930-1450100-789401-145400. Risk Management believes this se lement is in the best interests of the City and recommends approval by the Commi ee and City Council. FISCAL NOTE • Legal se lement: Workers' Compensa on claim of Sco Creighton - Fiscal Note RCA-2021-01080 - Legal settlement: Workers' Compensation claim of S... https://lims.minneapolismn.gov/RCA/8610 2 of 2 12/4/2021, 1:09 AM</t>
  </si>
  <si>
    <t>["https://d3n8a8pro7vhmx.cloudfront.net/cuapb/pages/1462/attachments/original/1638637602/RCA-2021-01080_-_Legal_settlement_Workers'_Compensation_claim_of_Scott_Creighton.pdf?1638637602"]</t>
  </si>
  <si>
    <t>['Scott Creighton, badge #1331']</t>
  </si>
  <si>
    <t>Home &gt;Legislative File 2021-01040 &gt;RCA Legal se lement: Workers' Compensa on claim of Michael Manley (RCA-2021-01070)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se lement of the Workers' Compensa on claim of Michael Manley, by payment of $165,000 over three years to Michael Manley and a orney, Meuser Law Firm, and authorizing the City A orney's Office to execute any documents necessary to effectuate the se lement. Previous Ac ons RCA-2021-01070 - Legal settlement: Workers' Compensation claim of ... https://lims.minneapolismn.gov/RCA/8599 1 of 2 12/4/2021, 1:21 AM None Ward / Neighborhood / Address # Ward Neighborhood Address 1. Not Applicable Background Analysis City employee sustained work-related injuries. The par es have reached a tenta ve se lement by payment of $165,000 over three years from fund 06930-1450100-789401-145400. Risk Management believes the se lement is in the best interests of the City and recommends approval by the Commi ee and the City Council FISCAL NOTE • Legal se lement: Workers' Compensa on claim of Michael Manley - Fiscal Note RCA-2021-01070 - Legal settlement: Workers' Compensation claim of ... https://lims.minneapolismn.gov/RCA/8599 2 of 2 12/4/2021, 1:21 AM</t>
  </si>
  <si>
    <t>["https://d3n8a8pro7vhmx.cloudfront.net/cuapb/pages/1462/attachments/original/1638637599/RCA-2021-01070_-_Legal_settlement_Workers'_Compensation_claim_of_Michael_Manley.pdf?1638637599"]</t>
  </si>
  <si>
    <t>['Michael Manley, badge #4385']</t>
  </si>
  <si>
    <t>Home &gt;Legislative File 2021-01191 &gt;RCA Legal se lement: Workers' Compensa on claim of John Transgrud (RCA-2021-01219)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John Transgrud, by payment of $175,000 to John Transgrud and a orney, Meuser Law Firm, and authorizing the City A orney's Office to execute any documents necessary to effectuate the se lement. Previous Ac ons None RCA-2021-01219 - Legal settlement: Workers' Compensation claim of J... https://lims.minneapolismn.gov/RCA/8777 1 of 2 12/4/2021, 1:55 AM Ward / Neighborhood / Address # Ward Neighborhood Address 1. Not Applicable Background Analysis City of Minneapolis employee sustained work-related injuries. The par es reached a tenta ve se lement by payment of $175,000 over three years from fund 06930-1450100-789401-145400. Risk Management believes this se lement is in the best interests of the City and recommends approval by the Commi ee and the City Council. FISCAL NOTE • Legal se lement: Workers' Compensa on claim of John Transgrud - Fiscal Note RCA-2021-01219 - Legal settlement: Workers' Compensation claim of J... https://lims.minneapolismn.gov/RCA/8777 2 of 2 12/4/2021, 1:55 AM</t>
  </si>
  <si>
    <t>["https://d3n8a8pro7vhmx.cloudfront.net/cuapb/pages/1462/attachments/original/1638637579/RCA-2021-01219_-_Legal_settlement_Workers'_Compensation_claim_of_John_Transgrud.pdf?1638637579"]</t>
  </si>
  <si>
    <t>['John Trangsrud, badge #7293']</t>
  </si>
  <si>
    <t>Home &gt;Legislative File 2021-01188 &gt;RCA Legal se lement: Workers' Compensa on claim of Anthony Olsen (RCA-2021-01213)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Anthony Olsen, by payment of $175,000 to Anthony Olsen and a orney, Meuser Law Firm, and authorizing the City A orney's Office to execute any documents necessary to effectuate the se lement. Previous Ac ons None RCA-2021-01213 - Legal settlement: Workers' Compensation claim of A... https://lims.minneapolismn.gov/RCA/8770 1 of 2 12/4/2021, 1:53 AM Ward / Neighborhood / Address # Ward Neighborhood Address 1. Not Applicable Background Analysis City of Minneapolis employee sustained work-related injuries. The par es reached a tenta ve se lement by payment of $175,000, over three years, from fund 06930-1450100-789401-145400. Risk Management believes the se lement to be in the best interests of the City and recommends approval by the Commi ee and the City Council. FISCAL NOTE • Legal se lement: Workers' Compensa on claim of Anthony Olsen - Fiscal Note RCA-2021-01213 - Legal settlement: Workers' Compensation claim of A... https://lims.minneapolismn.gov/RCA/8770 2 of 2 12/4/2021, 1:53 AM</t>
  </si>
  <si>
    <t>["https://d3n8a8pro7vhmx.cloudfront.net/cuapb/pages/1462/attachments/original/1638637578/RCA-2021-01213_-_Legal_settlement_Workers'_Compensation_claim_of_Anthony_Olsen.pdf?1638637578"]</t>
  </si>
  <si>
    <t>['Anthony Olsen, badge #5282']</t>
  </si>
  <si>
    <t>Home &gt;Legislative File 2021-01192 &gt;RCA Legal se lement: Workers' Compensa on claim of Charles White (RCA-2021-01233)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Charles White, by payment of $185,000 to Charles White and a orney, Meuser Law Firm, and authorizing the City A orney's Office to execute any documents necessary to effectuate the se lement. Previous Ac ons None RCA-2021-01233 - Legal settlement: Workers' Compensation claim of C... https://lims.minneapolismn.gov/RCA/8788 1 of 2 12/4/2021, 1:56 AM Ward / Neighborhood / Address # Ward Neighborhood Address 1. Not Applicable Background Analysis City of Minneapolis employee sustained work-related injuries. The par es have reached a tenta ve se lement by payment of $185,000 over three years from fund 06930-1450100-789401-145400. Risk Management believes the se lement is in the best interests of the City and recommends approval by the Commi ee and the City Council. FISCAL NOTE • Legal se lement: Workers' Compensa on claim of Charles White - Fiscal Note RCA-2021-01233 - Legal settlement: Workers' Compensation claim of C... https://lims.minneapolismn.gov/RCA/8788 2 of 2 12/4/2021, 1:56 AM</t>
  </si>
  <si>
    <t>["https://d3n8a8pro7vhmx.cloudfront.net/cuapb/pages/1462/attachments/original/1638637581/RCA-2021-01233_-_Legal_settlement_Workers'_Compensation_claim_of_Charles_White.pdf?1638637581"]</t>
  </si>
  <si>
    <t>['Charles White, badge #7714']</t>
  </si>
  <si>
    <t>Hennepin County 300 South Sixth Street, Minneapolis, MN 55487 DATE: March 9, 2022 TO: Deputy Alexandra Urgiles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February 13-19,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</si>
  <si>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['https://assets.nationbuilder.com/cuapb/pages/1473/attachments/original/1671254322/20220309_Urgiles.pdf?1671254322']</t>
  </si>
  <si>
    <t>['Alexandra Urgiles, badge #685']</t>
  </si>
  <si>
    <t>Home &gt;Legislative File 2021-01190 &gt;RCA Legal se lement: Workers' Compensa on claim of Sco Sutherland (RCA-2021-01214)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Sco Sutherland, by payment of $175,000 to Sco Sutherland and a orney, Meuser Law Firm, and authorizing the City A orney's Office to execute any documents necessary to effectuate the se lement. Previous Ac ons None RCA-2021-01214 - Legal settlement: Workers' Compensation claim of S... https://lims.minneapolismn.gov/RCA/8771 1 of 2 12/4/2021, 1:54 AM Ward / Neighborhood / Address # Ward Neighborhood Address 1. Not Applicable Background Analysis City of Minneapolis employee sustained work-related injuries. The par es reached a tenta ve se lement by payment of $175,000 over two years from fund 06930-1450100-789401-145400. Risk Management believes the se lement is in the best interests of the City and recommends approval by the Commi ee and the City Council. FISCAL NOTE • Legal se lement: Workers' Compensa on claim of Sco Sutherland - Fiscal Note RCA-2021-01214 - Legal settlement: Workers' Compensation claim of S... https://lims.minneapolismn.gov/RCA/8771 2 of 2 12/4/2021, 1:54 AM</t>
  </si>
  <si>
    <t>["https://d3n8a8pro7vhmx.cloudfront.net/cuapb/pages/1462/attachments/original/1638637578/RCA-2021-01214_-_Legal_settlement_Workers'_Compensation_claim_of_Scott_Sutherland.pdf?1638637578"]</t>
  </si>
  <si>
    <t>['Scott Sutherland, badge #7017']</t>
  </si>
  <si>
    <t>Home &gt;Legislative File 2021-01035 &gt;RCA Legal se lement: Workers' Compensa on claim of Daniel Hauth (RCA-2021-01064)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Daniel Hauth, by payment of $175,000 over 3 years to Daniel Hauth and a orney, Meuser Law Firm, and authorizing the City A orney's Office to execute any documents necessary to effectuate the se lement. Previous Ac ons None RCA-2021-01064 - Legal settlement: Workers' Compensation claim of D... https://lims.minneapolismn.gov/RCA/8595 1 of 2 12/4/2021, 1:13 AM Ward / Neighborhood / Address # Ward Neighborhood Address 1. Not Applicable Background Analysis City of Minneapolis employee susa ned work-related injuries. The par es reached a tenta ve se lement by payment of $175,000 over three year from fund 06930-1450100-789401-145400. Risk Management believes the se lement is in the best interests of the City and recommends approval by the Comi ee and the City Council. FISCAL NOTE • Legal se lement: Workers' Compensa on claim of Daniel Hauth - Fiscal Note RCA-2021-01064 - Legal settlement: Workers' Compensation claim of D... https://lims.minneapolismn.gov/RCA/8595 2 of 2 12/4/2021, 1:13 AM</t>
  </si>
  <si>
    <t>["https://d3n8a8pro7vhmx.cloudfront.net/cuapb/pages/1462/attachments/original/1638637598/RCA-2021-01064_-_Legal_settlement_Workers'_Compensation_claim_of_Daniel_Hauth.pdf?1638637598"]</t>
  </si>
  <si>
    <t>['Daniel Hauth, badge #2822']</t>
  </si>
  <si>
    <t>Home &gt;Legislative File 2021-01186 &gt;RCA Legal se lement: Workers' Compensa on claim of William Kenow (RCA-2021-01212)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William Kenow, by payment of $190,000 to William Kenow and a orney, Meuser Law Firm, and authorizing the City A orney's Office to execute any documents necessary to effectuate the se lement. Previous Ac ons None RCA-2021-01212 - Legal settlement: Workers' Compensation claim of Wi... https://lims.minneapolismn.gov/RCA/8769 1 of 2 12/4/2021, 1:52 AM Ward / Neighborhood / Address # Ward Neighborhood Address 1. Not Applicable Background Analysis City of Minneapolis employee sustained work-related injuries. The par es have reached a tenta ve se lement by payment of $190,000 over three years from fund 06930-1450100-789401-145400. Risk Management believes the se lement is in the best interests of the City and recommends approval by the Commi ee and the City Council. FISCAL NOTE • Legal se lement: Workers' Compensa on claim of William Kenow - Fiscal Note RCA-2021-01212 - Legal settlement: Workers' Compensation claim of Wi... https://lims.minneapolismn.gov/RCA/8769 2 of 2 12/4/2021, 1:52 AM</t>
  </si>
  <si>
    <t>["https://d3n8a8pro7vhmx.cloudfront.net/cuapb/pages/1462/attachments/original/1638637577/RCA-2021-01212_-_Legal_settlement_Workers'_Compensation_claim_of_William_Kenow.pdf?1638637577"]</t>
  </si>
  <si>
    <t>['William Kenow, badge #3695']</t>
  </si>
  <si>
    <t>Home &gt;Legislative File 2021-01345 &gt;RCA Legal se lement: Workers' Compensa on claim of Jacob Weess (RCA-2021-01421)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Jacob Weess, by payment of $190,000 over four years to Jacob Weess and a orney, Meuser Law Firm, and authorizing the City A orney's Office to execute any documents necessary to effectuate the se lement. Previous Ac ons None RCA-2021-01421 - Legal settlement: Workers' Compensation claim of J... https://lims.minneapolismn.gov/RCA/8997 1 of 2 12/8/2021, 2:04 PM Ward / Neighborhood / Address # Ward Neighborhood Address 1. Not Applicable Background Analysis City of Minneapolis employee sustained work-related injuries. The par es reached a tenta ve se lement by payment of $190,000 over four years from fund 06930-1450100-789401-145400. Risk Management believes this se lement is in the best interests of the City and recommends approval by the Commi ee and the City Council. FISCAL NOTE • Legal se lement: Workers' Compensa on claim of Jacob Weess - Fiscal Note RCA-2021-01421 - Legal settlement: Workers' Compensation claim of J... https://lims.minneapolismn.gov/RCA/8997 2 of 2 12/8/2021, 2:04 PM</t>
  </si>
  <si>
    <t>["https://d3n8a8pro7vhmx.cloudfront.net/cuapb/pages/1462/attachments/original/1638994126/RCA-2021-01421_-_Legal_settlement_Workers'_Compensation_claim_of_Jacob_Weess.pdf?1638994126"]</t>
  </si>
  <si>
    <t>['Jacob Weess, badge #7620']</t>
  </si>
  <si>
    <t>Home &gt;Legislative File 2021-01027 &gt;RCA Legal se lement: Workers' Compensa on claim of Tyrone Barze (RCA-2021-01087)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Tyrone Barze, by payment of $195,000 over three years to Tyrone Barze and a orney, Meuser Law Firm, and authorizing the City A orney's Office to execute any documents necessary to effectuate the se lement. Previous Ac ons None RCA-2021-01087 - Legal settlement: Workers' Compensation claim of T... https://lims.minneapolismn.gov/RCA/8617 1 of 2 12/4/2021, 1:02 AM Ward / Neighborhood / Address # Ward Neighborhood Address 1. Not Applicable Background Analysis City employee sustained work-related injuries. The par es have reached a tenta ve se lement by payment of $195,000 over three years from fund 06930-1450200-789401-145400, Risk Management believes this se lement to be in the best interests of the City and recommends approval by the Commi ee and the City Council. FISCAL NOTE • Legal se lement: Workers' Compensa on claim of Tyrone Barze - Fiscal Note RCA-2021-01087 - Legal settlement: Workers' Compensation claim of T... https://lims.minneapolismn.gov/RCA/8617 2 of 2 12/4/2021, 1:02 AM</t>
  </si>
  <si>
    <t>["https://d3n8a8pro7vhmx.cloudfront.net/cuapb/pages/1462/attachments/original/1638637604/RCA-2021-01087_-_Legal_settlement_Workers'_Compensation_claim_of_Tyrone_Barze.pdf?1638637604"]</t>
  </si>
  <si>
    <t>Home &gt;Legislative File 2021-01183 &gt;RCA Legal se lement: Workers' Compensa on claim of Jodene Diedrich (RCA-2021-01231)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Jodene Diedrich, by payment of $195,000 to Jodene Diedrich and a orney, Meuser Law Firm, and authorizing the City A orney's Office to execute any documents necessary to effectuate the se lement. Previous Ac ons None RCA-2021-01231 - Legal settlement: Workers' Compensation claim of J... https://lims.minneapolismn.gov/RCA/8786 1 of 2 12/4/2021, 1:50 AM Ward / Neighborhood / Address # Ward Neighborhood Address 1. Not Applicable Background Analysis City of Minneapolis employee sustained work-related injuries. The par es reached a teta ve se lement by payment of $195,000 over three years from fund 06930-1450100-789401-145400. Risk Management believes the se lement is in the best interests of the City and recommends approval by the Commi ee and the City Council. FISCAL NOTE • Legal se lement: Workers' Compensa on claim of Jodene Diedrich - Fiscal Note RCA-2021-01231 - Legal settlement: Workers' Compensation claim of J... https://lims.minneapolismn.gov/RCA/8786 2 of 2 12/4/2021, 1:50 AM</t>
  </si>
  <si>
    <t>["https://d3n8a8pro7vhmx.cloudfront.net/cuapb/pages/1462/attachments/original/1638637580/RCA-2021-01231_-_Legal_settlement_Workers'_Compensation_claim_of_Jodene_Diedrich.pdf?1638637580"]</t>
  </si>
  <si>
    <t>['Jodene Diedrich, badge #4366']</t>
  </si>
  <si>
    <t>Home &gt;Legislative File 2021-01142 &gt;RCA Legal se lement: Workers' Compensa on claim of Brent Rasmussen (RCA-2021-01196)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Brent Rasmussen, by payment of $175,000 to Brent Rasmussen and a orney, Meuser Law Firm, and authorizing the City A orney's Office to execute any documents necessary to effectuate the se lement. Previous Ac ons None RCA-2021-01196 - Legal settlement: Workers' Compensation claim of B... https://lims.minneapolismn.gov/RCA/8745 1 of 2 12/4/2021, 1:40 AM Ward / Neighborhood / Address # Ward Neighborhood Address 1. Not Applicable Background Analysis City of Minneapolis employee sustained work-related injuries. The par es reached a tenta ve se lement by payment of $175,000 over three years from fund 06930-1450100-789401-145400. Risk Management believes the se lement is in the best interests of the City and recommends approval by the Commi ee and the City Council. FISCAL NOTE • Legal se lement: Workers' Compensa on claim of Brent Rasmussen - Fiscal Note RCA-2021-01196 - Legal settlement: Workers' Compensation claim of B... https://lims.minneapolismn.gov/RCA/8745 2 of 2 12/4/2021, 1:40 AM</t>
  </si>
  <si>
    <t>["https://d3n8a8pro7vhmx.cloudfront.net/cuapb/pages/1462/attachments/original/1638637607/RCA-2021-01196_-_Legal_settlement_Workers'_Compensation_claim_of_Brent_Rasmussen.pdf?1638637607"]</t>
  </si>
  <si>
    <t>['Brent Rasmussen, badge #5895']</t>
  </si>
  <si>
    <t>Home &gt;Legislative File 2021-01346 &gt;RCA Legal se lement: Workers' Compensa on claim of Michael Williams (RCA-2021-01422)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Michael Williams, by payment of $185,000 over three years to Michael Williams and a orney, Meuser Law Firm, and authorizing the City A orney's Office to execute any documents necessary to effectuate the se lement. Previous Ac ons RCA-2021-01422 - Legal settlement: Workers' Compensation claim of ... https://lims.minneapolismn.gov/RCA/8998 1 of 2 12/8/2021, 2:05 PM None Ward / Neighborhood / Address # Ward Neighborhood Address 1. Not Applicable Background Analysis City of Minneapolis employee sustained work-related injuries. The par es reached a tenta ve se lement by payment of $185,000 from fund 06930-1450100-789401-145400. Risk Management believes the se lement is in the best interests of the City and recommends approval by the Commi ee and the City Council. FISCAL NOTE • Legal se lement: Workers' Compensa on claim of Michael Williams - Fiscal Note RCA-2021-01422 - Legal settlement: Workers' Compensation claim of ... https://lims.minneapolismn.gov/RCA/8998 2 of 2 12/8/2021, 2:05 PM</t>
  </si>
  <si>
    <t>["https://d3n8a8pro7vhmx.cloudfront.net/cuapb/pages/1462/attachments/original/1638994126/RCA-2021-01422_-_Legal_settlement_Workers'_Compensation_claim_of_Michael_Williams.pdf?1638994126"]</t>
  </si>
  <si>
    <t>['Michael Williams, badge #7775']</t>
  </si>
  <si>
    <t>Home &gt;Legislative File 2021-01146 &gt;RCA Legal se lement: Workers' Compensa on claim of Daniel McDonald (RCA-2021-01192)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Daniel McDonald, by payment of $165,000 to Daniel McDonald and a orney, Meuser Law Firm, and authorizing the City A orney's Office to execute any documents necessary to effectuate the se lement. Previous Ac ons None RCA-2021-01192 - Legal settlement: Workers' Compensation claim of D... https://lims.minneapolismn.gov/RCA/8741 1 of 2 12/4/2021, 1:44 AM Ward / Neighborhood / Address # Ward Neighborhood Address 1. Not Applicable Background Analysis City of Minneapolis employee sustained work-related injuries. The par es reached a tenta ve se lement by payment of $165,000 over two years from fund 16930-1450100-789401-145400. Risk Management believes this se lement is in the best interests of the City and recommends approval by this Commi ee and the City Council. FISCAL NOTE • Legal se lement: Workers' Compensa on claim of Daniel McDonald - Fiscal Note RCA-2021-01192 - Legal settlement: Workers' Compensation claim of D... https://lims.minneapolismn.gov/RCA/8741 2 of 2 12/4/2021, 1:44 AM</t>
  </si>
  <si>
    <t>["https://d3n8a8pro7vhmx.cloudfront.net/cuapb/pages/1462/attachments/original/1638637605/RCA-2021-01192_-_Legal_settlement_Workers'_Compensation_claim_of_Daniel_McDonald.pdf?1638637605"]</t>
  </si>
  <si>
    <t>['Daniel McDonald, badge #4558']</t>
  </si>
  <si>
    <t>DULUTH NEWS TRIBUNE › Annotations Deputy, deceased man identified in Cohasset officer-involved shooting NEWS TRIBUNE AUGUST ೅ೆ, ೅ೃೄೈ Authorities have released the name of the man who was shot and killed by an Itasca County sheriff's deputy after allegedly threatening deputies with a gun early Saturday morning. Adam Russell Schneider, , of Cohasset died of gunshot wounds, according to the Ramsey County Medical Examiner's office. Deputy Stephen Snyder, who has been with the sheriff's department for four years, is on administrative leave. The incident is under investigation by the Bureau of Criminal Apprehension at the request of the Itasca County Sheriff's Office, according to a news release from the Minnesota Department of Public Safety. Deputies responded to a disturbance call on the  block of Second St. NW in Cohasset at : a.m. on Saturday and found Schneider outside holding a shotgun. According to a news release, he pointed the gun at deputies and ignored repeated orders to put the gun down before he was shot. Schneider was transported to Grand Itasca Clinic and Hospital, where he died. Annotations · Report a problem COPY https://outline.com/SbgpDW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</si>
  <si>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['https://d3n8a8pro7vhmx.cloudfront.net/cuapb/pages/270/attachments/original/1626788740/Deputy__deceased_man_identified_in_Cohasset_officer-involved_shooting.pdf?1626788740']</t>
  </si>
  <si>
    <t>['Stephen Snyder, badge #None']</t>
  </si>
  <si>
    <t>Home &gt;Legislative File 2021-01339 &gt;RCA Legal se lement: Workers' Compensa on claim of Darrin Jones (RCA-2021-01419)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Darrin Jones, by payment of $200,000 over four years to Darrin Jones and a orney, Meuser Law Firm, and authorizing the City A orney's Office to execute any documents necessary to effectuate the se lement. Previous Ac ons RCA-2021-01419 - Legal settlement: Workers' Compensation claim of D... https://lims.minneapolismn.gov/RCA/8995 1 of 2 12/8/2021, 2:00 PM None Ward / Neighborhood / Address # Ward Neighborhood Address 1. Not Applicable Background Analysis City of Minneapolis employee sustained work-related injuries. The par es reached a tenta ve se lement by payment of $200,000 over four years from fund 06930-1450100-789401-145400. Risk Management believes this se lement is in the best interests of the City and recommends approval by the Commi ee and the City Council. FISCAL NOTE • Legal se lement: Workers' Compensa on claim of Darrin Jones - Fiscal Note RCA-2021-01419 - Legal settlement: Workers' Compensation claim of D... https://lims.minneapolismn.gov/RCA/8995 2 of 2 12/8/2021, 2:00 PM</t>
  </si>
  <si>
    <t>["https://d3n8a8pro7vhmx.cloudfront.net/cuapb/pages/1462/attachments/original/1638994129/RCA-2021-01419_-_Legal_settlement_Workers'_Compensation_claim_of_Darrin_Jones.pdf?1638994129"]</t>
  </si>
  <si>
    <t>['Darrin Jones, badge #3561']</t>
  </si>
  <si>
    <t>UNITED STATES DISTRICT COURT DISTRICT OF MINNESOTA Madelyn R. Milton, Plaintiff, vs. Tyrone Barze, Jr., in his Individual Capacity as a Mhu1eapolis Police Officer, Defendant. Civ. No.: 15-1930 (RHK/TNL) STIPULATION OF DISMISSAL OF OFFICER TYRONE BARZE, JR., AND SUBSTITUTION OF CITY OF MINNEAPOLIS AS DEFENDANT The parties, by and through their undersigned attorneys of record, hereby stipulate that the Court may dismiss Plaintiff's Complaint against Defendant Tyrone Barze, Jr., with prejudice and without costs or fees to any party, and that the City of Milu1eapolis shall be substituted as the sole Defendant in the above- captioned matter. Pursuant to this stipulation, the case caption shall read "Madelyn R. Milton, Plaintiff v. City of Minneapolis, Defendant." Dated: to /'1 / f S-- GASKINS BENNETT BIRRELL SCUPP By: ffu Jatl- ROB ENNETT (#6713) RYAN TTLESON (#312915) 333 South 7th Street, Suite 3000 Minneapolis, MN 55402 Dated: /&lt;J/1 /15 SUSAN L. SEGAL City Attorney By Assistant City Attorney Attorney Reg. No. 0390613 CASE 0:15-cv-01930-RHK-TNL Document 14 Filed 10/08/15 Page 1 of 2 Attorney for Plainti.ff 2 Attorney for Defendant Office of the Minneapolis City Attorney City Hall, Room 210 350 South 5th Street Minneapolis, MN 55415 Telephone: (612) 673-2063 Fax: 612-673-3362 Einail: brian.carter@n1inneapolisnm.gov CASE 0:15-cv-01930-RHK-TNL Document 14 Filed 10/08/15 Page 2 of 2</t>
  </si>
  <si>
    <t>['https://d3n8a8pro7vhmx.cloudfront.net/cuapb/pages/270/attachments/original/1614450438/Document_14_Stipulation_of_Dismissal.pdf?1614450438']</t>
  </si>
  <si>
    <t>Home &gt;Legislative File 2021-01189 &gt;RCA Legal se lement: Workers' Compensa on claim of Francisco Porras (RCA-2021-01218)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Francisco Porras, by payment of $177,500 to Francisco Porras and a orney, Meuser Law Firm, and authorizing the City A orney's Office to execute any documents necessary to effectuate the se lement. Previous Ac ons None RCA-2021-01218 - Legal settlement: Workers' Compensation claim of F... https://lims.minneapolismn.gov/RCA/8776 1 of 2 12/4/2021, 1:54 AM Ward / Neighborhood / Address # Ward Neighborhood Address 1. Not Applicable Background Analysis City of Minneapolis employee sustained work-related injuries. The par es reached a tenta ve se lement by payment of $177,500 over three years from fund 06930-1450100-789401-145400. Risk Management believes this se lement is in the best interests of the City and recommends approval by the Commi ee and by City Council. FISCAL NOTE • Legal se lement: Workers' Compensa on claim of Francisco Porras - Fiscal Note RCA-2021-01218 - Legal settlement: Workers' Compensation claim of F... https://lims.minneapolismn.gov/RCA/8776 2 of 2 12/4/2021, 1:54 AM</t>
  </si>
  <si>
    <t>["https://d3n8a8pro7vhmx.cloudfront.net/cuapb/pages/1462/attachments/original/1638637579/RCA-2021-01218_-_Legal_settlement_Workers'_Compensation_claim_of_Francisco_Porras.pdf?1638637579"]</t>
  </si>
  <si>
    <t>['Francisco Porras, badge #5785']</t>
  </si>
  <si>
    <t>Home &gt;Legislative File 2021-01130 &gt;RCA Legal se lement: Workers' Compensa on claim of Benjamin Johnson (RCA-2021-01208)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Benjamin Johnson, by payment of $185,000 to Benjamin Johnson and a orney, Meuser Law Firm, and authorizing the City A orney's Office to execute any documents necessary to effectuate the se lement. Previous Ac ons None RCA-2021-01208 - Legal settlement: Workers' Compensation claim of B... https://lims.minneapolismn.gov/RCA/8757 1 of 2 12/4/2021, 1:30 AM Ward / Neighborhood / Address # Ward Neighborhood Address 1. Not Applicable Background Analysis City of Minneapolis employee sustained work-related injuries. The par es reached a tenta ve se lement by payment of $185,000 over three years from fund 06930-1450100-789401-145400. Risk Management believes this se lement is in the best interests of the City and recommends approval by the Commi ee and the City Council. FISCAL NOTE • Legal se lement: Workers' Compensa on claim of Benjamin Johnson - Fiscal Note RCA-2021-01208 - Legal settlement: Workers' Compensation claim of B... https://lims.minneapolismn.gov/RCA/8757 2 of 2 12/4/2021, 1:30 AM</t>
  </si>
  <si>
    <t>["https://d3n8a8pro7vhmx.cloudfront.net/cuapb/pages/1462/attachments/original/1638637575/RCA-2021-01208_-_Legal_settlement_Workers'_Compensation_claim_of_Benjamin_Johnson.pdf?1638637575"]</t>
  </si>
  <si>
    <t>['Benjamin Johnson, badge #3294']</t>
  </si>
  <si>
    <t>Hennepin County 300 South Sixth Street, Minneapolis, MN 55487 DATE: December 14, 2021 TO: Deputy Owen Rice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11-16,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</si>
  <si>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['https://assets.nationbuilder.com/cuapb/pages/1473/attachments/original/1671254303/20211214_Rice.pdf?1671254303']</t>
  </si>
  <si>
    <t>['Owen Rice, badge #None']</t>
  </si>
  <si>
    <t>Hennepin County 300 South Sixth Street, Minneapolis, MN 55487 DATE: February 18, 2022 TO: Detention Deputy Timothy Rose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January 9-15,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</si>
  <si>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['https://assets.nationbuilder.com/cuapb/pages/1473/attachments/original/1671254318/20220218_Rose.pdf?1671254318']</t>
  </si>
  <si>
    <t>['Timothy Rose, badge #None']</t>
  </si>
  <si>
    <t>Home &gt;Legislative File 2021-01045 &gt;RCA Legal se lement: Workers' Compensa on claim of Christopher House (RCA-2021-01071)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Christopher House, by payment of $195,000 over four years to Christopher House and a orney, Meuser Law Firm, and authorizing the City A orney's Office to execute any documents necessary to effectuate the se lement. Previous Ac ons RCA-2021-01071 - Legal settlement: Workers' Compensation claim of C... https://lims.minneapolismn.gov/RCA/8601 1 of 2 12/4/2021, 1:26 AM None Ward / Neighborhood / Address # Ward Neighborhood Address 1. Not Applicable Background Analysis City employee sustained work-related injuries. The par es reached a tenta ve se ement by payemnt of $195,000 over four years from fund 06930-1450100-789401-145400, Risk Management believes the se lement is in the best interests of the City and recommends approval by the Comi ee and the City Council. FISCAL NOTE • Legal se lement: Workers' Compensa on claim of Christopher House - Fiscal Note RCA-2021-01071 - Legal settlement: Workers' Compensation claim of C... https://lims.minneapolismn.gov/RCA/8601 2 of 2 12/4/2021, 1:26 AM</t>
  </si>
  <si>
    <t>["https://d3n8a8pro7vhmx.cloudfront.net/cuapb/pages/1462/attachments/original/1638637599/RCA-2021-01071_-_Legal_settlement_Workers'_Compensation_claim_of_Christopher_House.pdf?1638637599"]</t>
  </si>
  <si>
    <t>['Christopher House, badge #3165']</t>
  </si>
  <si>
    <t>Hennepin County 300 South Sixth Street, Minneapolis, MN 55487 DATE: January 24, 2022 TO: Deputy Luke Robie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December 19-25,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</si>
  <si>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['https://assets.nationbuilder.com/cuapb/pages/1473/attachments/original/1672114696/20220124_Robie.pdf?1672114696']</t>
  </si>
  <si>
    <t>['Luke Robie, badge #636']</t>
  </si>
  <si>
    <t>Hennepin County 300 South Sixth Street, Minneapolis, MN 55487 DATE: January 26, 2022 TO: Deputy Sean Sullivan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January 9-15,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</si>
  <si>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['https://assets.nationbuilder.com/cuapb/pages/1473/attachments/original/1671254316/20220126_Sullivan.pdf?1671254316']</t>
  </si>
  <si>
    <t>['Sean Sullivan, badge #529']</t>
  </si>
  <si>
    <t>Home &gt;Legislative File 2021-01185 &gt;RCA Legal se lement: Workers' Compensa on claim of Roland Hillstrom (RCA-2021-01211) ORIGINATING DEPARTMENT Finance &amp; Property Services To Commi ee(s) # Commi ee Name Mee ng Date 1 Policy &amp; Government Oversight Commi ee Nov 3, 2021 LEAD STAFF: Emily Ann Colby PRESENTED BY: Emily Ann Colby Ac on Item(s) # File Type Subcategory Item Descrip on 1 Ac on Se lement Approving the se lement of the Workers' Compensa on claim of Roland Hillstrom, by payment of $190,000 to Roland Hillstrom and a orney, Meuser Law Firm, and authorizing the City A orney's Office to execute any documents necessary to effectuate the se lement. Previous Ac ons None RCA-2021-01211 - Legal settlement: Workers' Compensation claim of R... https://lims.minneapolismn.gov/RCA/8768 1 of 2 12/4/2021, 1:51 AM Ward / Neighborhood / Address # Ward Neighborhood Address 1. Not Applicable Background Analysis City of Minneapolis employee sustained work-related injuries. The par es have reached a tenta ve se lement by payment of $190,000 over three years from fund 06930-1450100-789401-145400. Risk Management believes this se lement is in the best interests of the City and recommends approval by the Commi ee and the City Council. FISCAL NOTE • Legal se lement: Workers' Compensa on claim of Roland Hillstrom - Fiscal Note RCA-2021-01211 - Legal settlement: Workers' Compensation claim of R... https://lims.minneapolismn.gov/RCA/8768 2 of 2 12/4/2021, 1:51 AM</t>
  </si>
  <si>
    <t>["https://d3n8a8pro7vhmx.cloudfront.net/cuapb/pages/1462/attachments/original/1638637577/RCA-2021-01211_-_Legal_settlement_Workers'_Compensation_claim_of_Roland_Hillstrom.pdf?1638637577"]</t>
  </si>
  <si>
    <t>['Roland Hillstrom, badge #2986']</t>
  </si>
  <si>
    <t>Home &gt;Legislative File 2021-01341 &gt;RCA Legal se lement: Workers' Compensa on claim of Garry Nordine (RCA-2021-01417)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Garry Nordine, by payment of $180,000 over three years to Garry Nordine and a orney, Meuser Law Firm, and authorizing the City A orney's Office to execute any documents necessary to effectuate the se lement. Previous Ac ons RCA-2021-01417 - Legal settlement: Workers' Compensation claim of G... https://lims.minneapolismn.gov/RCA/8993 1 of 2 12/8/2021, 2:02 PM None Ward / Neighborhood / Address # Ward Neighborhood Address 1. Not Applicable Background Analysis A City of Minneapolis employee sustained work-related injuries. The par es reached a tenta ve se lement by payent of $180,000 over three years from fund 06930-1450100-789401-145400. Risk Management believes the se lement is in the best interests of the City and recommends approval by the Commi ee and the City Council. FISCAL NOTE • Legal se lement: Workers' Compensa on claim of Garry Nordine - Fiscal Note RCA-2021-01417 - Legal settlement: Workers' Compensation claim of G... https://lims.minneapolismn.gov/RCA/8993 2 of 2 12/8/2021, 2:02 PM</t>
  </si>
  <si>
    <t>["https://d3n8a8pro7vhmx.cloudfront.net/cuapb/pages/1462/attachments/original/1638994128/RCA-2021-01417_-_Legal_settlement_Workers'_Compensation_claim_of_Garry_Nordine.pdf?1638994128"]</t>
  </si>
  <si>
    <t>['Garry Nordine, badge #5186']</t>
  </si>
  <si>
    <t>Hennepin County 300 South Sixth Street, Minneapolis, MN 55487 DATE: December 14, 2021 TO: Sergeant Cory Lee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</si>
  <si>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['https://assets.nationbuilder.com/cuapb/pages/1473/attachments/original/1671254301/20211214_Lee.pdf?1671254301']</t>
  </si>
  <si>
    <t>['Cory Lee, badge #536']</t>
  </si>
  <si>
    <t>Hennepin County 300 South Sixth Street, Minneapolis, MN 55487 DATE: January 12, 2022 TO: Deputy Justin Reinke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December 19-25,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</si>
  <si>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['https://assets.nationbuilder.com/cuapb/pages/1473/attachments/original/1671254312/20220112_Reinke.pdf?1671254312']</t>
  </si>
  <si>
    <t>['Justin Reinke, badge #561']</t>
  </si>
  <si>
    <t>Hennepin County 300 South Sixth Street, Minneapolis, MN 55487 DATE: December 28, 2021 TO: Deputy Adam Miller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7-13,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</si>
  <si>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['https://assets.nationbuilder.com/cuapb/pages/1473/attachments/original/1671254310/20211228_Miller.pdf?1671254310']</t>
  </si>
  <si>
    <t>['Adam Miller, badge #659']</t>
  </si>
  <si>
    <t>Hennepin County 300 South Sixth Street, Minneapolis, MN 55487 DATE: April 18, 2022 TO: Detention Sergeant Charles Hubbard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March 27-April 2,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</si>
  <si>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['https://assets.nationbuilder.com/cuapb/pages/1473/attachments/original/1671254236/20220418_Hubbard.pdf?1671254236']</t>
  </si>
  <si>
    <t>['Charles Hubbard, badge #None']</t>
  </si>
  <si>
    <t>Hennepin County 300 South Sixth Street, Minneapolis, MN 55487 DATE: December 14, 2021 TO: Deputy Chelsea Smith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11-16,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</si>
  <si>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['https://assets.nationbuilder.com/cuapb/pages/1473/attachments/original/1671254305/20211214_Smith.pdf?1671254305']</t>
  </si>
  <si>
    <t>['Chelsea Smith, badge #682']</t>
  </si>
  <si>
    <t>Home &gt;Legislative File 2021-01342 &gt;RCA Legal se lement: Workers' Compensa on claim of David Schmidt (RCA-2021-01420)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David Schmidt, by payment of $160,000 over three years to David Schmidt and a orney, Meuser Law Firm, and authorizing the City A orney's Office to execute any documents necessary to effectuate the se lement. Previous Ac ons RCA-2021-01420 - Legal settlement: Workers' Compensation claim of D... https://lims.minneapolismn.gov/RCA/8996 1 of 2 12/8/2021, 2:02 PM None Ward / Neighborhood / Address # Ward Neighborhood Address 1. Not Applicable Background Analysis City of Minneapolis employee sustained work-related injuries. The par es reached a tenta ve se lement by payment of $160,000 over thre years from fund 06930-1450100-789401-145400. Risk Management believes this se lement is in the best interests of the City and recommends approval by the Commi ee and by the City Council. FISCAL NOTE • Legal se lement: Workers' Compensa on claim of David Schmidt - Fiscal Note RCA-2021-01420 - Legal settlement: Workers' Compensation claim of D... https://lims.minneapolismn.gov/RCA/8996 2 of 2 12/8/2021, 2:02 PM</t>
  </si>
  <si>
    <t>["https://d3n8a8pro7vhmx.cloudfront.net/cuapb/pages/1462/attachments/original/1638994129/RCA-2021-01420_-_Legal_settlement_Workers'_Compensation_claim_of_David_Schmidt.pdf?1638994129"]</t>
  </si>
  <si>
    <t>['David Schmidt, badge #6368']</t>
  </si>
  <si>
    <t>Hennepin County 300 South Sixth Street, Minneapolis, MN 55487 DATE: February 24, 2022 TO: Detention Deputy Crystal Garibaldi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February 6-12,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</si>
  <si>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['https://assets.nationbuilder.com/cuapb/pages/1473/attachments/original/1671254320/20220224_Garibaldi.pdf?1671254320']</t>
  </si>
  <si>
    <t>['Crystal Garibaldi, badge #None']</t>
  </si>
  <si>
    <t>Home &gt;Legislative File 2021-00969 &gt;RCA Legal Se lement: Workers' Compensa on claim of Steven Derhaag (RCA-2021-01010) ORIGINATING DEPARTMENT Finance &amp; Property Services To Commi ee(s) # Commi ee Name Mee ng Date 1 Policy &amp; Government Oversight Commi ee Sep 9, 2021 LEAD STAFF: Emily Ann Colby PRESENTED BY: Emily Ann Colby Ac on Item(s) # File Type Subcategory Item Descrip on 1 Ac on Se lement Approving the se lement of the Worker's Compensa on claim of Steven Derhaag, by payment of $187,500 over three years to Steven Derhaag and a orney, Ashley Biermann, and authorizing the City A orney's Office to execute any documents necessary to effectuate the se lement. Previous Ac ons RCA-2021-01010 - Legal Settlement: Workers' Compensation claim of S... https://lims.minneapolismn.gov/RCA/8517 1 of 2 12/4/2021, 12:58 AM None Ward / Neighborhood / Address # Ward Neighborhood Address 1. Not Applicable Background Analysis City of Minneapolis employee sustained work-related inuries. The par es reached a tenta ve se lement by payment of $187,500 over three years from fund 06930-1450100-789401-145400. Risk Management believes the se lement is in the best interests of the City and recommends approval by the Commi ee and the City Council. FISCAL NOTE • Legal Se lement: Workers' Compensa on claim of Steven Derhaag - Fiscal Note RCA-2021-01010 - Legal Settlement: Workers' Compensation claim of S... https://lims.minneapolismn.gov/RCA/8517 2 of 2 12/4/2021, 12:58 AM</t>
  </si>
  <si>
    <t>["https://d3n8a8pro7vhmx.cloudfront.net/cuapb/pages/1462/attachments/original/1638637597/RCA-2021-01010_-_Legal_Settlement_Workers'_Compensation_claim_of_Steven_Derhaag.pdf?1638637597"]</t>
  </si>
  <si>
    <t>['Steven J. Derhaag, badge #1521']</t>
  </si>
  <si>
    <t>Hennepin County 300 South Sixth Street, Minneapolis, MN 55487 DATE: January 26, 2022 TO: Deputy David Lewandowski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December 19-25,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</si>
  <si>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['https://assets.nationbuilder.com/cuapb/pages/1473/attachments/original/1671254315/20220126_Lewandowski.pdf?1671254315']</t>
  </si>
  <si>
    <t>['David Lewandowski, badge #615']</t>
  </si>
  <si>
    <t>Home &gt;Legislative File 2021-01030 &gt;RCA Legal se lement: Workers' Compensa on claim of Jeffrey Peterson (RCA-2021-01083)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Jeffrey Peterson, by payment of $210,000 over three years to Jeffrey Peterson and a orney, Meuser Law Firm, and authorizing the City A orney's Office to execute any documents necessary to effectuate the se lement. Previous Ac ons RCA-2021-01083 - Legal settlement: Workers' Compensation claim of Je... https://lims.minneapolismn.gov/RCA/8612 1 of 2 12/4/2021, 1:01 AM none Ward / Neighborhood / Address # Ward Neighborhood Address 1. Not Applicable Background Analysis City employee sustained work-related injuries. The par es have reached a tenta ve se lement by payment of $210,000 over three years from fund 06930-1450100-789401-145400. Risk Management believes this se lement is in the best interests of the City and recommends approval by the Commi ee and the City Council. FISCAL NOTE • Legal se lement: Workers' Compensa on claim of Jeffrey Peterson - Fiscal Note RCA-2021-01083 - Legal settlement: Workers' Compensation claim of Je... https://lims.minneapolismn.gov/RCA/8612 2 of 2 12/4/2021, 1:01 AM</t>
  </si>
  <si>
    <t>["https://d3n8a8pro7vhmx.cloudfront.net/cuapb/pages/1462/attachments/original/1638637603/RCA-2021-01083_-_Legal_settlement_Workers'_Compensation_claim_of_Jeffrey_Peterson.pdf?1638637603"]</t>
  </si>
  <si>
    <t>['Jeffrey Peterson, badge #5622']</t>
  </si>
  <si>
    <t>Hennepin County 300 South Sixth Street, Minneapolis, MN 55487 DATE: February 24, 2022 TO: Detention Deputy Abdirashid Mohamed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February 6-12,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</si>
  <si>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['https://assets.nationbuilder.com/cuapb/pages/1473/attachments/original/1671254320/20220224_Mohamed.pdf?1671254320']</t>
  </si>
  <si>
    <t>['Abdirashid Mohamed, badge #None']</t>
  </si>
  <si>
    <t>Home &gt;Legislative File 2021-01144 &gt;RCA Legal se lement: Workers' Compensa on claim of John Stauffenberg (RCA-2021-01194) ORIGINATING DEPARTMENT Finance &amp; Property Services To Commi ee(s) # Commi ee Name Mee ng Date 1 Policy &amp; Government Oversight Commi ee Oct 20, 2021 LEAD STAFF: Emily Ann Colby PRESENTED BY: Emily Ann Colby Ac on Item(s) # File Type Subcategory Item Descrip on 1 Ac on Se lement Approving the se lement of the Workers' Compensa on claim of John Stauffenberg, by payment of $150,000 to John Stauffenberg and a orney, Meuser Law Firm, and authorizing the City A orney's Office to execute any documents necessary to effectuate the se lement. Previous Ac ons None RCA-2021-01194 - Legal settlement: Workers' Compensation claim of J... https://lims.minneapolismn.gov/RCA/8743 1 of 2 12/4/2021, 1:42 AM Ward / Neighborhood / Address # Ward Neighborhood Address 1. Not Applicable Background Analysis City of Minneapolis employee sustained work-related injuries. The par es have reached a tenta ve se lement by payment of $150,000 over three years from fund 06930-1450100-789401-145400. Risk Management believes this se lement is in the best interests of the City and recommends approval by the Commi ee and the City Council. FISCAL NOTE • Legal se lement: Workers' Compensa on claim of John Stauffenberg - Fiscal Note RCA-2021-01194 - Legal settlement: Workers' Compensation claim of J... https://lims.minneapolismn.gov/RCA/8743 2 of 2 12/4/2021, 1:42 AM</t>
  </si>
  <si>
    <t>["https://d3n8a8pro7vhmx.cloudfront.net/cuapb/pages/1462/attachments/original/1638637606/RCA-2021-01194_-_Legal_settlement_Workers'_Compensation_claim_of_John_Stauffenberg.pdf?1638637606"]</t>
  </si>
  <si>
    <t>['John Staufenberg, badge #6765']</t>
  </si>
  <si>
    <t>Home &gt;Legislative File 2021-01039 &gt;RCA Legal se lement: Workers' Compensa on claim of Christopher Benne (RCA-2021-01076)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Christopher Benne , by payment of $175,000 over two years to Christopher Benne and a orney, Meuser Law Firm, and authorizing the City A orney's Office to execute any documents necessary to effectuate the se lement. Previous Ac ons RCA-2021-01076 - Legal settlement: Workers' Compensation claim of C... https://lims.minneapolismn.gov/RCA/8606 1 of 2 12/4/2021, 1:20 AM None Ward / Neighborhood / Address # Ward Neighborhood Address 1. Not Applicable Background Analysis City employee sustained work-related injuries. The par es have reached a tenta ve se lement by payment of $175,000 over two years from fund 06930-1450100-789401-145400. Risk Management believes this se lement is in the best interests of the City and recommends approval by the Commi ee and the City Council. FISCAL NOTE • Legal se lement: Workers' Compensa on claim of Christopher Benne - Fiscal Note RCA-2021-01076 - Legal settlement: Workers' Compensation claim of C... https://lims.minneapolismn.gov/RCA/8606 2 of 2 12/4/2021, 1:20 AM</t>
  </si>
  <si>
    <t>["https://d3n8a8pro7vhmx.cloudfront.net/cuapb/pages/1462/attachments/original/1638637601/RCA-2021-01076_-_Legal_settlement_Workers'_Compensation_claim_of_Christopher_Bennett.pdf?1638637601"]</t>
  </si>
  <si>
    <t>['Christopher Bennett, badge #413']</t>
  </si>
  <si>
    <t>Hennepin County 300 South Sixth Street, Minneapolis, MN 55487 DATE: February 18, 2022 TO: Detention Deputy Tou Thor FROM: Professional Standards Division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December 25, 2021-January 1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</si>
  <si>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['https://assets.nationbuilder.com/cuapb/pages/1473/attachments/original/1671254318/20220218_Thor.pdf?1671254318']</t>
  </si>
  <si>
    <t>['Tou Thor, badge #None']</t>
  </si>
  <si>
    <t>Hennepin County 300 South Sixth Street, Minneapolis, MN 55487 DATE: December 14, 2021 TO: Sergeant Sarah Blonk-Buck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21-27,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</si>
  <si>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['https://assets.nationbuilder.com/cuapb/pages/1473/attachments/original/1671254296/20211214_Blonk_Buck.pdf?1671254296']</t>
  </si>
  <si>
    <t>['Sarah Blonk Buck, badge #469']</t>
  </si>
  <si>
    <t>Home &gt;Legislative File 2021-01343 &gt;RCA Legal se lement: Workers' Compensa on claim of Bradley Simonson (RCA-2021-01418)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Bradley Simonson, by payment of $190,000 over four years to Bradley Simonson and a orney, Meuser Law Firm, and authorizing the City A orney's Office to execute any documents necessary to effectuate the se lement. Previous Ac ons RCA-2021-01418 - Legal settlement: Workers' Compensation claim of B... https://lims.minneapolismn.gov/RCA/8994 1 of 2 12/8/2021, 2:03 PM None Ward / Neighborhood / Address # Ward Neighborhood Address 1. Not Applicable Background Analysis City of Mineapolis employee sustained work-related injuries. The par es reached a tenta ve se lement by payment of $190,000 over four years from fund 06930-1450100-789401-145400. Risk Management believes this se lement is in the best interests of the City and recommends approval by the Commi ee and the City Council. FISCAL NOTE • Legal se lement: Workers' Compensa on claim of Bradley Simonson - Fiscal Note RCA-2021-01418 - Legal settlement: Workers' Compensation claim of B... https://lims.minneapolismn.gov/RCA/8994 2 of 2 12/8/2021, 2:03 PM</t>
  </si>
  <si>
    <t>["https://d3n8a8pro7vhmx.cloudfront.net/cuapb/pages/1462/attachments/original/1638994128/RCA-2021-01418_-_Legal_settlement_Workers'_Compensation_claim_of_Bradley_Simonson.pdf?1638994128"]</t>
  </si>
  <si>
    <t>['Bradley J. Simonson, badge #6581']</t>
  </si>
  <si>
    <t>Home &gt;Legislative File 2021-01340 &gt;RCA Legal se lement: Workers' Compensa on claim of Jeremiah Kocher (RCA-2021-01416) ORIGINATING DEPARTMENT Finance &amp; Property Services To Commi ee(s) # Commi ee Name Mee ng Date 1 Policy &amp; Government Oversight Commi ee Dec 8, 2021 LEAD STAFF: Emily Ann Colby PRESENTED BY: Emily Ann Colby Ac on Item(s) # File Type Subcategory Item Descrip on 1 Ac on Se lement Approving the se lement of the Workers' Compensa on claim of Jeremiah Kocher, by payment of $185,000 over three years to Jeremiah Kocher and a orney, Meuser Law Firm, and authorizing the City A orney's Office to execute any documents necessary to effectuate the se lement. Previous Ac ons RCA-2021-01416 - Legal settlement: Workers' Compensation claim of J... https://lims.minneapolismn.gov/RCA/8992 1 of 2 12/8/2021, 2:01 PM None Ward / Neighborhood / Address # Ward Neighborhood Address 1. Not Applicable Background Analysis A City of Minneapolis employee sustained work-related injuries. The par es reached a tenta ve se lement by payment of $185,000 over three years from fund 06930-1450100-789401-145400. Risk Management believes the se lement is in the best interests of the City and recommends approval by the Commi ee and the City Council. FISCAL NOTE • Legal se lement: Workers' Compensa on claim of Jeremiah Kocher - Fiscal Note RCA-2021-01416 - Legal settlement: Workers' Compensation claim of J... https://lims.minneapolismn.gov/RCA/8992 2 of 2 12/8/2021, 2:01 PM</t>
  </si>
  <si>
    <t>["https://d3n8a8pro7vhmx.cloudfront.net/cuapb/pages/1462/attachments/original/1638994127/RCA-2021-01416_-_Legal_settlement_Workers'_Compensation_claim_of_Jeremiah_Kocher.pdf?1638994127"]</t>
  </si>
  <si>
    <t>['Jeremiah T. Kocher, badge #3772']</t>
  </si>
  <si>
    <t>Hennepin County 300 South Sixth Street, Minneapolis, MN 55487 DATE: January 26, 2022 TO: Detention Deputy Travis Pounder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January 9-15, 2022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</si>
  <si>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['https://assets.nationbuilder.com/cuapb/pages/1473/attachments/original/1671254315/20220126_Pounder.pdf?1671254315']</t>
  </si>
  <si>
    <t>['Travis Pounder, badge #None']</t>
  </si>
  <si>
    <t>Too_Long:Over 20 PagesCASE 0:04-cv-02882-DWF-AJB Document 1 Filed 06/03/04 Page 1 of 21 CASE 0:04-cv-02882-DWF-AJB Document 1 Filed 06/03/04 Page 2 of 21 CASE 0:04-cv-02882-DWF-AJB Document 1 Filed 06/03/04 Page 3 of 21 CASE 0:04-cv-02882-DWF-AJB Document 1 Filed 06/03/04 Page 4 of 21 CASE 0:04-cv-02882-DWF-AJB Document 1 Filed 06/03/04 Page 5 of 21 CASE 0:04-cv-02882-DWF-AJB Document 1 Filed 06/03/04 Page 6 of 21 CASE 0:04-cv-02882-DWF-AJB Document 1 Filed 06/03/04 Page 7 of 21 CASE 0:04-cv-02882-DWF-AJB Document 1 Filed 06/03/04 Page 8 of 21 CASE 0:04-cv-02882-DWF-AJB Document 1 Filed 06/03/04 Page 9 of 21 CASE 0:04-cv-02882-DWF-AJB Document 1 Filed 06/03/04 Page 10 of 21 CASE 0:04-cv-02882-DWF-AJB Document 1 Filed 06/03/04 Page 11 of 21 CASE 0:04-cv-02882-DWF-AJB Document 1 Filed 06/03/04 Page 12 of 21 CASE 0:04-cv-02882-DWF-AJB Document 1 Filed 06/03/04 Page 13 of 21 CASE 0:04-cv-02882-DWF-AJB Document 1 Filed 06/03/04 Page 14 of 21 CASE 0:04-cv-02882-DWF-AJB Document 1 Filed 06/03/04 Page 15 of 21 CASE 0:04-cv-02882-DWF-AJB Document 1 Filed 06/03/04 Page 16 of 21 CASE 0:04-cv-02882-DWF-AJB Document 1 Filed 06/03/04 Page 17 of 21 CASE 0:04-cv-02882-DWF-AJB Document 1 Filed 06/03/04 Page 18 of 21 CASE 0:04-cv-02882-DWF-AJB Document 1 Filed 06/03/04 Page 19 of 21 CASE 0:04-cv-02882-DWF-AJB Document 1 Filed 06/03/04 Page 20 of 21</t>
  </si>
  <si>
    <t>['https://d3n8a8pro7vhmx.cloudfront.net/cuapb/pages/270/attachments/original/1625786744/Donald_Williams_case_-_2002.pdf?1625786744']</t>
  </si>
  <si>
    <t>['Geoffrey Toscano, badge #7257', 'Lucas Peterson, badge #5630']</t>
  </si>
  <si>
    <t>Hennepin County 300 South Sixth Street, Minneapolis, MN 55487 DATE: January 13, 2022 TO: Detention Deputy Jacob Weldon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December 12-18,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</si>
  <si>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['https://assets.nationbuilder.com/cuapb/pages/1473/attachments/original/1671254313/20220113_Weldon.pdf?1671254313']</t>
  </si>
  <si>
    <t>['Jacob Weldon, badge #None']</t>
  </si>
  <si>
    <t>Hennepin County 300 South Sixth Street, Minneapolis, MN 55487 DATE: December 14, 2021 TO: Detention Deputy Paris Woods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17-23,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</si>
  <si>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['https://assets.nationbuilder.com/cuapb/pages/1473/attachments/original/1671254307/20211214_Woods.pdf?1671254307']</t>
  </si>
  <si>
    <t>['Paris Woods, badge #None']</t>
  </si>
  <si>
    <t>Hennepin County 300 South Sixth Street, Minneapolis, MN 55487 DATE: December 14, 2021 TO: Detention Deputy Cara Lange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</si>
  <si>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['https://assets.nationbuilder.com/cuapb/pages/1473/attachments/original/1671254299/20211214_Lange.pdf?1671254299']</t>
  </si>
  <si>
    <t>['Cara Lange, badge #None']</t>
  </si>
  <si>
    <t>Home &gt;Legislative File 2021-00198 &gt;RCA Legal Se lement: Workers' Compensa on claim of Tammy Persoon (RCA-2021-00170) ORIGINATING DEPARTMENT City Attorney's Of ce To Commi ee(s) # Commi ee Name Mee ng Date 1 Policy &amp; Government Oversight Commi ee Feb 10, 2021 LEAD STAFF: Emily Colby PRESENTED BY: Jim Rowader Ac on Item(s) # File Type Subcategory Item Descrip on 1 Ac on Se lement Approving the Workers' Compensa on claim of Tammy Persoon by payment of $125,000 to Ms. Persoon and her a orney Meuser Law Firm and authorizing the City A orney's Office to execute any documents necessary to effectuate the se lement. Ward / Neighborhood / Address RCA-2021-00170 - Legal Settlement: Workers' Compensation claim of ... https://limsqa.minneapolismn.gov/RCA/7463 1 of 2 12/4/2021, 12:01 AM # Ward Neighborhood Address 1. Not Applicable Background Analysis Former police officer Tammy Persoon sustained an alleged work-related injury. The par es engaged in se lement discussions and a tenta ve se lement was reached by payment of $125,000 from Fund/Org 06930-1450100-789401-145400. The City A orney's Office and RIsk Management believe this se lement is in the best interests of the City and recommend approval by this Commi ee and the City Council. FISCAL NOTE • Legal Se lement: Workers' Compensa on claim of Tammy Persoon - Fiscal Note RCA-2021-00170 - Legal Settlement: Workers' Compensation claim of ... https://limsqa.minneapolismn.gov/RCA/7463 2 of 2 12/4/2021, 12:01 AM</t>
  </si>
  <si>
    <t>["https://d3n8a8pro7vhmx.cloudfront.net/cuapb/pages/1462/attachments/original/1638637583/RCA-2021-00170_-_Legal_Settlement_Workers'_Compensation_claim_of_Tammy_Persoon.pdf?1638637583"]</t>
  </si>
  <si>
    <t>['Tammy L. Persoon, badge #5559']</t>
  </si>
  <si>
    <t>Hennepin County 300 South Sixth Street, Minneapolis, MN 55487 DATE: January 19, 2022 TO: Detention Deputy Regina Joyner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17-23,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</si>
  <si>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['https://assets.nationbuilder.com/cuapb/pages/1473/attachments/original/1671254314/20220119_Joyner.pdf?1671254314']</t>
  </si>
  <si>
    <t>['Regina Joyner, badge #None']</t>
  </si>
  <si>
    <t>Hennepin County 300 South Sixth Street, Minneapolis, MN 55487 DATE: December 14, 2021 TO: Detention Deputy Taylor Perry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11-16,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</si>
  <si>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['https://assets.nationbuilder.com/cuapb/pages/1473/attachments/original/1671254303/20211214_Perry.pdf?1671254303']</t>
  </si>
  <si>
    <t>['Taylor Perry, badge #None']</t>
  </si>
  <si>
    <t>Hennepin County 300 South Sixth Street, Minneapolis, MN 55487 DATE: December 14, 2021 TO: Detention Deputy Abdiaziz Omar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24-30,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</si>
  <si>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['https://assets.nationbuilder.com/cuapb/pages/1473/attachments/original/1671254301/20211214_Omar.pdf?1671254301']</t>
  </si>
  <si>
    <t>['Abdiaziz Omar, badge #None']</t>
  </si>
  <si>
    <t>Hennepin County 300 South Sixth Street, Minneapolis, MN 55487 DATE: December 14, 2021 TO: Detention Deputy Samukai Dunna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7-13,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</si>
  <si>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['https://assets.nationbuilder.com/cuapb/pages/1473/attachments/original/1671254297/20211214_Dunna.pdf?1671254297']</t>
  </si>
  <si>
    <t>['Samukai Dunna, badge #None']</t>
  </si>
  <si>
    <t>Hennepin County 300 South Sixth Street, Minneapolis, MN 55487 DATE: December 14, 2021 TO: Detention Deputy Scott Widell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21-27,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</si>
  <si>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['https://assets.nationbuilder.com/cuapb/pages/1473/attachments/original/1671254307/20211214_Widell.pdf?1671254307']</t>
  </si>
  <si>
    <t>['Scott Widell, badge #None']</t>
  </si>
  <si>
    <t>KSTP › Annotations Man, officers involved in deadly confrontation in Robbinsdale identified JANUARY ೄೄ, ೅ೃ೅ೄ Meanwhile, the Minnesota Bureau of Criminal Apprehension identified the officers involved as: Sgt. Brian Sloat, a -year veteran of the Robbinsdale Police Department, and Officer John Tomczik, who's been with the department for over a year. The BCA said Tomczik only discharged his Taser while Sloat discharged his firearm. According to Robbinsdale Police, officers attempted a traffic stop on a vehicle in which the registered owner had an active felony warrant out for their arrest at about : a.m. Friday. A short pursuit ensued before the vehicle was disabled. Andren then got out of the vehicle while holding a knife. Police said Andren ignored several commands from officers to drop the knife, and attempts to use a Taser on him were unsuccessful. Police said Andren charged at officers with the knife "in an aggressive manner" and officers fired their guns at him in response. Lifesaving measures were attempted but Andren was pronounced dead at the scene. The BCA is leading the investigation, which remains ongoing. Annotations · Report a problem COPY https://outline.com/CymaPG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</si>
  <si>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['https://d3n8a8pro7vhmx.cloudfront.net/cuapb/pages/270/attachments/original/1626881762/Man__officers_involved_in_deadly_confrontation_in_Robbinsdale_identified.pdf?1626881762']</t>
  </si>
  <si>
    <t>['John Tomczik, badge #None']</t>
  </si>
  <si>
    <t>['Department:Robbinsdale Police Department']</t>
  </si>
  <si>
    <t>Hennepin County 300 South Sixth Street, Minneapolis, MN 55487 DATE: December 14, 2021 TO: Detention Deputy Sam Sarsfield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24-30,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</si>
  <si>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['https://assets.nationbuilder.com/cuapb/pages/1473/attachments/original/1671254305/20211214_Sarsfield.pdf?1671254305']</t>
  </si>
  <si>
    <t>['Sam Sarsfield, badge #None']</t>
  </si>
  <si>
    <t>Hennepin County 300 South Sixth Street, Minneapolis, MN 55487 DATE: December 21, 2021 TO: Detention Deputy Guled Abdullahi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11-16,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</si>
  <si>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['https://assets.nationbuilder.com/cuapb/pages/1473/attachments/original/1671254309/20211221_Abdullahi.pdf?1671254309']</t>
  </si>
  <si>
    <t>['Guled Abdullahi, badge #706']</t>
  </si>
  <si>
    <t>Hennepin County 300 South Sixth Street, Minneapolis, MN 55487 DATE: December 14, 2021 TO: Detention Deputy Vyacheslav Lasey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17-23,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</si>
  <si>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['https://assets.nationbuilder.com/cuapb/pages/1473/attachments/original/1671254300/20211214_Lasey.pdf?1671254300']</t>
  </si>
  <si>
    <t>['Vyacheslav Lasey, badge #None']</t>
  </si>
  <si>
    <t>Hennepin County 300 South Sixth Street, Minneapolis, MN 55487 DATE: December 14, 2021 TO: Detention Deputy Tyresha Gresham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</si>
  <si>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['https://assets.nationbuilder.com/cuapb/pages/1473/attachments/original/1671254297/20211214_Gresham.pdf?1671254297']</t>
  </si>
  <si>
    <t>['Tyresha Gresham, badge #None']</t>
  </si>
  <si>
    <t>Hennepin County 300 South Sixth Street, Minneapolis, MN 55487 DATE: December 14, 2021 TO: Detention Deputy Jacob Rosenbaum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</si>
  <si>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['https://assets.nationbuilder.com/cuapb/pages/1473/attachments/original/1671254304/20211214_Rosenbaum.pdf?1671254304']</t>
  </si>
  <si>
    <t>['Jacob Rosenbaum, badge #None']</t>
  </si>
  <si>
    <t>Hennepin County 300 South Sixth Street, Minneapolis, MN 55487 DATE: December 20, 2021 TO: Detention Deputy Kelli Folorunsho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Octoberr 24-30,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</si>
  <si>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['https://assets.nationbuilder.com/cuapb/pages/1473/attachments/original/1671254309/20211220_Folorunsho.pdf?1671254309']</t>
  </si>
  <si>
    <t>['Kelli Folorunsho, badge #None']</t>
  </si>
  <si>
    <t>Hennepin County 300 South Sixth Street, Minneapolis, MN 55487 DATE: December 14, 2021 TO: Detention Deputy Richard Peoples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</si>
  <si>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['https://assets.nationbuilder.com/cuapb/pages/1473/attachments/original/1671254302/20211214_Peoples.pdf?1671254302']</t>
  </si>
  <si>
    <t>['Richard Peoples, badge #None']</t>
  </si>
  <si>
    <t>4/12/2021 Officer in fatal Brooklyn Center shooting is identified - StarTribune.com https://www.startribune.com/officer-in-fatal-brooklyn-center-shooting-is-identified/157336375/ 1/1 ___ NORTH METRO Officer in fatal Brooklyn Center shooting is identified JUNE 5, 2012 - 8:10PM Authorities on Tuesday identified a Brooklyn Center police officer who shot and killed a man allegedly carrying a rifle as Kou Moua. The incident occurred shortly after 8:30 Thursday evening. Dontaylo Wright, 20, was walking with the rifle near the intersection of 53rd and Emerson Avenues N., authorities said. Police Chief Kevin Benner said the first officer on the scene confronted Wright and "was forced to shoot the suspect, who died at the scene." Authorities have released few details about the incident, which is now being investigated by the Hennepin County Sheriff's Office. A grand jury will determine whether the shooting was justified, which is standard procedure. Moua began his police career as a member of the Brooklyn Center multicultural cadet program. He completed that two-year program and has been a Brooklyn Center police officer for four years. A news release from the Sheriff's Office said Moua has received numerous letters of appreciation from citizens and other police organizations for community outreach and education focusing on the city's multicultural community. He is on paid administrative leave, which is standard procedure after this type of incident. DAVID CHANEN</t>
  </si>
  <si>
    <t>['https://d3n8a8pro7vhmx.cloudfront.net/cuapb/pages/270/attachments/original/1618250346/Officer_in_fatal_Brooklyn_Center_shooting_is_identified_-_StarTribune.com.pdf?1618250346']</t>
  </si>
  <si>
    <t>['Kou Moua, badge #None']</t>
  </si>
  <si>
    <t>['Department:Brooklyn Center Police Department']</t>
  </si>
  <si>
    <t>Hennepin County 300 South Sixth Street, Minneapolis, MN 55487 DATE: December 14, 2021 TO: Deputy Christopher Vervais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31-November 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</si>
  <si>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['https://assets.nationbuilder.com/cuapb/pages/1473/attachments/original/1671254306/20211214_Vervais.pdf?1671254306']</t>
  </si>
  <si>
    <t>['Christopher Vervais, badge #609']</t>
  </si>
  <si>
    <t>Hennepin County 300 South Sixth Street, Minneapolis, MN 55487 DATE: December 14, 2021 TO: Detention Sergeant Michael Artmann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11-16,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</si>
  <si>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['https://assets.nationbuilder.com/cuapb/pages/1473/attachments/original/1671254295/20211214_Artmann.pdf?1671254295']</t>
  </si>
  <si>
    <t>['Michael Artmann, badge #None']</t>
  </si>
  <si>
    <t>Hennepin County 300 South Sixth Street, Minneapolis, MN 55487 DATE: December 14, 2021 TO: Detention Sergeant Michael Harken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November 14-20,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</si>
  <si>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['https://assets.nationbuilder.com/cuapb/pages/1473/attachments/original/1671254298/20211214_Harken.pdf?1671254298']</t>
  </si>
  <si>
    <t>['Michael Harken, badge #None']</t>
  </si>
  <si>
    <t>Hennepin County 300 South Sixth Street, Minneapolis, MN 55487 DATE: December 14, 2021 TO: Detention Deputy Christopher Johnson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24-30,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</si>
  <si>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['https://assets.nationbuilder.com/cuapb/pages/1473/attachments/original/1671254299/20211214_Johnson.pdf?1671254299']</t>
  </si>
  <si>
    <t>['Christopher Johnson, badge #None']</t>
  </si>
  <si>
    <t>Home &gt;Legislative File 2021-01034 &gt;RCA Legal se lement: Workers' Compensa on claim of Oscar Mar nez-Gavina (RCA-2021-01077) ORIGINATING DEPARTMENT Finance &amp; Property Services To Commi ee(s) # Commi ee Name Mee ng Date 1 Policy &amp; Government Oversight Commi ee Sep 22, 2021 LEAD STAFF: Emily Ann Colby PRESENTED BY: Emily Ann Colby Ac on Item(s) # File Type Subcategory Item Descrip on 1 Ac on Se lement Approving the se lement of the Workers' Compensa on claim of Oscar Mar nez-Gavina, by payment of $185,000 over three years to Oscar Mar nez-Gavina and a orney, Meuser Law Firm, and authorizing the City A orney's Office to execute any documents necessary to effectuate the se lement. Previous Ac ons RCA-2021-01077 - Legal settlement: Workers' Compensation claim of O... https://lims.minneapolismn.gov/RCA/8607 1 of 2 12/4/2021, 1:12 AM None Ward / Neighborhood / Address # Ward Neighborhood Address 1. Not Applicable Background Analysis City employee sustained work-related injuries. The par es have reached a tenta ve se lement by payment of $185,000 over three years from fund 06930-1450100-789401-145400, Risk Management believes this se lement is in the best interests of the City and recommends approval by the Commi ee and the City Council. FISCAL NOTE • Legal se lement: Workers' Compensa on claim of Oscar Mar nez-Gavina - Fiscal Note RCA-2021-01077 - Legal settlement: Workers' Compensation claim of O... https://lims.minneapolismn.gov/RCA/8607 2 of 2 12/4/2021, 1:12 AM</t>
  </si>
  <si>
    <t>["https://d3n8a8pro7vhmx.cloudfront.net/cuapb/pages/1462/attachments/original/1638637601/RCA-2021-01077_-_Legal_settlement_Workers'_Compensation_claim_of_Oscar_Martinez-Gavina.pdf?1638637601"]</t>
  </si>
  <si>
    <t>['Oscar Martinez-Gavina, badge #4436']</t>
  </si>
  <si>
    <t>Hennepin County 300 South Sixth Street, Minneapolis, MN 55487 DATE: December 15, 2021 TO: Detention Deputy Mitchel Dauk FROM: Assistant County Administrator Mark Thompson RE: Written Reprimand You are receiving a written reprimand for your failure to follow Hennepin County's COVID-19 Vaccination and Testing Policy. Hennepin County has sent regular and ongoing communication regarding the policy expectation of being fully vaccinated or complying with weekly COVID testing. During the week of October 31-November 6, 2021 you failed to provide proof: • Of your vaccination status, or • That you had taken a COVID test and provided your test results Due to the seriousness of your failure to follow directives and abide by the county's vaccination and testing policy, you are being issued this written reprimand. It is my hope that you will take advantage of this opportunity to correct your behavior so that you may succeed in this position. Please note that continued incidents of this nature or a similar nature may result in additional, more serious disciplinary action up to and including termination. If you wish to appeal this action, your rights and the procedures are contained in the Labor Agreement between Hennepin County and the Minnesota Public Employees Association. Cc: Manager HR Business Partner Labor Relations Representative Payroll Contact Employee HR File</t>
  </si>
  <si>
    <t>['https://assets.nationbuilder.com/cuapb/pages/1473/attachments/original/1671254308/20211215_Dauk.pdf?1671254308']</t>
  </si>
  <si>
    <t>['Michael Dauk, badge #None']</t>
  </si>
  <si>
    <t>Legal se lement: Glenda F. Johnson v. Jason Wolff (RCA-2020-00013) ORIGINATING DEPARTMENT To Commi ee(s) # Commi ee Name Mee ng Date 1 Ways &amp; Means Commi ee Jan 14, 2020 LEAD STAFF: Gregory Sau er PRESENTED BY: Gregory Sau er Ac on Item(s) # File Type Subcategory Item Descrip on 1 Ac+on Se lement Approving the se lement of the ma er of Glenda F. Johnson v. Jason Wolff, by payment of $37,500 to Glenda Johnson and her a orney, James Behrenbrinker, and authorizing the City A orney's Office to execute any documents necessary to effectuate the se lement. Previous Ac ons none. Ward / Neighborhood / Address # Ward Neighborhood Address 1. Ward 5 Jordan 2631 Newton Ave. North Background Analysis Glenda Johnson brought a lawsuit alleging personal injury, false arrest, and excessive force from her interac+on with a Minneapolis Police Officer on April 9, 2016. The City and the officer have denied all allega+ons. At a court ordered se lement conference the par+es reached a tenta+ve se lement in the amount of $37,500.00, including a orney's fees, costs and disbursementsfrom Fund/Org 06940 1500100 602013 145400. The City A orney's Office and the Police Department believe this se lement is in the best interests of the City and recommend approval by this Commi ee and the City Council. FISCAL IMPACT STATEMENT No fiscal impact an+cipated RCA-2020-00013 - Legal settlement: Glenda F. Johnson v. Jason Wolff https://lims.minneapolismn.gov/RCA/5556 1 of 1 1/10/2020, 11:07 AM</t>
  </si>
  <si>
    <t>['https://d3n8a8pro7vhmx.cloudfront.net/cuapb/pages/270/attachments/original/1578676401/2018Glenda_FJohnson_Settlement.pdf?1578676401']</t>
  </si>
  <si>
    <t>Miller pleads guilty to child pornography Published on Jun 19, 2009 Former Hastings police officer Anthony Miller pleaded guilty to two counts of possession of child pornography at a court appearance Thursday in St. Croix County, Wis. Miller had originally pleaded not guilty to one count of possession of child pornography, in addition to a charge of sexual exploitation of a child, but the exploitation charge was amended Thursday to a second count of possession. He is scheduled to appear for a sentencing hearing Aug. 17. According to the criminal complaint filed last December, Miller admitted to agents from the Wisconsin Department of Justice's Division of Criminal Investigation that he downloaded, possessed and traded child pornography for approximately the previous two years, consisting of images of girls Miller estimated to be between the ages of nine and 15. The two charges are felonies and carry a combined maximum sentence of 50 years in prison and a $200,000 fine, in addition to a $500 court surcharge for each illegal image. Miller, a New Richmond, Wis., resident, resigned from the Hastings Police Department in January after an 11-year career with the department. According to Wisconsin Department of Justice officials, Miller admitted he used his personal laptop to view child pornography while on duty as a police officer. Miller said he obtained Internet access via unencrypted wireless signals from various locations throughout the Hastings area.</t>
  </si>
  <si>
    <t>['https://assets.nationbuilder.com/cuapb/pages/1472/attachments/original/1670345808/Miller_Anthony_pleads_guilty_to_child_pornography_Republican_Eagle.pdf?1670345808']</t>
  </si>
  <si>
    <t>['Anthony T. Miller, badge #None']</t>
  </si>
  <si>
    <t>['Department:Hastings Police Department']</t>
  </si>
  <si>
    <t>City of Minneapolis Request for Committee Action To: Ways &amp; Means Date: 9/21/2015 From: City Attorney's Office Prepared by: Brian S. Carter Presented by: Susan L. Segal, City Attorney File type: Action Subcategory: Settlement Subject: Settlement of the lawsuit entitled Madelyn R. Milton v. Tyrone Barze, Jr., Court File No.: 15-cv- 01930 RHK/TNL Description: Approving the settlement of this lawsuit by payment of $38,000.00 payable to Plaintiff Madelyn R. Milton and $44,000 payable to her attorneys, Gaskins, Bennett, Birrell, and Schupp, LLP, from Fund/Org. 6900 150 1500 145400 and authorizing the City Attorney's Office to execute any documents necessary to effectuate settlement. Previous Actions: None Ward/Neighborhood/Address: All Wards Background/Analysis: This case involves allegations of violations of the constitutional rights of Plaintiff by Minneapolis Police Officer Tyrone Barze on June 1, 2014. On August 21, 2015, the City Attorney made a Rule 68 offer of judgement to Plaintiff in an amount of $35,000 plus fees and costs accrued as of that date. After receiving the Rule 68 offer, the parties negotiated further. The parties reached a global settlement in the amount of $38,000 to Plaintiff and $44,000 to her attorneys for fees and costs. The City Attorney's Office recommends this settlement to the Council. Financial Review: No additional appropriation required, amount included in current budget. Attachments: None</t>
  </si>
  <si>
    <t>['https://d3n8a8pro7vhmx.cloudfront.net/cuapb/pages/270/attachments/original/1614440368/2015MadelynMiltonCityAction.pdf?1614440368']</t>
  </si>
  <si>
    <t>Legal Se lement - Lamar Ferguson v. Robert Thunder, Tou Thao, and the City of Minneapolis (RCA-2017-01322) ORIGINATING DEPARTMENT To Commi ee(s) # Commi ee Name Mee ng Date 1 Ways &amp; Means Commi ee Dec 4, 2017 LEAD STAFF: Ivan Ludmer PRESENTED BY: Susan Segal Ac on Item(s) # File Type Subcategory Item Descrip on 1 Ac.on Se lement Approving the se lement of the lawsuit Lamar Ferguson v. Robert Thunder, Tou Thao, and the City of Minneapolis, (Court File No. 17-cv-01110), by payment of $25,000 to Lamar Ferguson and his a orneys, Leventhal PLLC, and authorizing the City A orney's Office to execute any documents necessary to effectuate the se lement. Ward / Neighborhood / Address # Ward Neighborhood Address 1. Not Applicable Background Analysis This lawsuit arises out of the arrest of Lamar Ferguson in an alley on October 7, 2014. Mr. Ferguson had escaped from one handcuff and during the ensuing struggle, he sustained injuries to his face. The City and officers denied liability. Following discovery and nego.a.ons, the par.es agreed to se le Mr. Ferguson's claims in exchange for the payment of $25,000.00 to Mr. Ferguson and his a orneys from Fund/Org. 06900 1500100 145400. The City A orney's Office and Police Department believe this se lement is in the best interests of the City and we recommend approval by this commi ee and the City Council. FISCAL NOTE No fiscal impact an.cipated RCA-2017-01322 - Legal Settlement - Lamar Ferguson v. Robert Thunde... https://lims.minneapolismn.gov/RCA/1643 1 of 1 5/26/2020, 4:26 AM</t>
  </si>
  <si>
    <t>['https://d3n8a8pro7vhmx.cloudfront.net/cuapb/pages/270/attachments/original/1613750540/Ferguson_vs_Thunder_and_Thao.pdf?1613750540']</t>
  </si>
  <si>
    <t>['Robert Thunder, badge #7232', 'Tou Thao, badge #7162']</t>
  </si>
  <si>
    <t>3/5/2021 No charges against St. Paul officers in fatal May shooting - StarTribune.com https://www.startribune.com/grand-jury-issues-no-charges-against-st-paul-officers-in-fatal-may-shooting/409936985/ 1/1 EAST METRO Washington Co. grand jury issues no charges against St. Paul officers in fatal May shooting JANUARY 6, 2017 - 7:49PM A Washington County grand jury decided not to file charges against St. Paul officers involved in a fatal shooting last May. The grand jury returned a "no bill" on Wednesday, said Fred Fink, the Washington County attorney's criminal division chief. St. Paul police fatally shot Jaffort D. Smith about 3:30 a.m. on May 9 in the 700 block of Buffalo Street. Authorities said that Smith had shot and wounded a woman, Beverly J. Flowers, who was with him at the time. Smith fired on officers who responded to the scene, and ignored repeated orders to drop his weapon, according to the Minnesota Bureau of Criminal Apprehension (BCA). The four officers who fired their weapons were John Corcoran, Mark Grundhauser, Jeffery Korus and Michael Tschida. The Ramsey County Attorney's Office asked Washington County to review evidence in the case because Korus is the son of an investigator with the Ramsey County attorney's office. The BCA investigated the shooting and forwarded the results of its investigation to the Washington County Attorney's Office. Grand juries consist of up to 23 randomly selected people, and are held in secret. At least 12 members must agree in order to return an indictment. CHAO XIONG</t>
  </si>
  <si>
    <t>['https://d3n8a8pro7vhmx.cloudfront.net/cuapb/pages/270/attachments/original/1614968593/Smith_No_charges_against_St._Paul_officers_in_fatal_May_shooting_-_StarTribune.com.pdf?1614968593']</t>
  </si>
  <si>
    <t>['John G. Corcoran, badge #129100']</t>
  </si>
  <si>
    <t>Authorities identify officer who fired weapon, injured man in armed confrontation in Minneapolis Photo: KSTP. KSTP Updated: October 05, 2020 11:04 PM Created: October 05, 2020 07:23 PM https://kstp.com/news/authorities-identify-officer-who-fired-weapon-injured-man-in-armed-confrontation-in- minneapolis/5884831/?cat=1 Authorities have identified the officer who fired his weapon and injured a man during an armed confrontation in Minneapolis last week. The Minnesota Bureau of Criminal Apprehension identified the officer as Illya Kuznedtsov. Kuznedtsov has been with the Minneapolis Police Department for four months. He is on standard administrative leave. According to police, officers were called just after 6 p.m. Tuesday to the 2700 block of Bloomington Avenue South on the report of a crash. Witnesses told responding officers that the driver of the vehicle, identified as Douglas David Peake, exited the vehicle. When officers located Peake, he fled on foot. During the pursuit, Peake produced a handgun, according to the BCA. Kuznedtsov then discharged his firearm, striking Peake. Officers later found Peake hiding underneath a vehicle on the 2700 block of 16th Avenue South. According to the BCA, Peake did not discharge his firearm during the pursuit. A BCA crime scene personnel located a gun believed to have been discarded by Peake inside a trailer boat parked near the vehicle under which he was hiding. Peake has been charged with one count of possession of a firearm by an ineligible person.</t>
  </si>
  <si>
    <t>['https://d3n8a8pro7vhmx.cloudfront.net/cuapb/pages/270/attachments/original/1606188077/Illya_Kuznedtsov_Article.pdf?1606188077']</t>
  </si>
  <si>
    <t>['Illya Kuznetsov, badge #3911']</t>
  </si>
  <si>
    <t>3/1/2021 MPD rehires officer fired over domestic assault charge - StarTribune.com https://www.startribune.com/mpd-rehires-officer-fired-over-domestic-assault-charge/152075585/ 1/1 BLOG MPLS. () MPD rehires officer fired over domestic assault charge By mjmckinney MAY 18, 2012 - 2:55PM A Minneapolis police officer who had been fired over a domestic abuse allegation was rehired with back pay Friday, according to his attorney. Mukhtar Abdulkadir, one of the state's only Somali-American police officers, will forfeit 30 hours of pay as part of the deal, said attorney Brooke Bass of Bruno Law. Abdulkadir was charged with felony domestic assault and terroristic threats in early 2011. He was accused of punching his wife and hitting her with the butt end of his service weapon at their Andover home. Hours after he was charged, his wife told the Anoka County attorney's office that she had lied and that the allegations were untrue, despite visible injuries that corroborated her initial story. She said in her recantation that the couple had been fighting about money, jealousy and his unhappiness with the marriage when she went to police. He was fired last year by the Minneapolis police after an internal affairs investigation. He pleaded guilty to a misdemeanor disorderly conduct charge in October. A felony conviction would have meant Abdulkadir's job, since it automatically strips an officer of his peace officer's license. The Minneapolis Police Federation hired Bass to represent Abdulkadir in arbitration proceedings that ended last month.</t>
  </si>
  <si>
    <t>['https://d3n8a8pro7vhmx.cloudfront.net/cuapb/pages/270/attachments/original/1614610533/Abdulkadir_MPD_rehires_officer_fired_over_domestic_assault_charge_-_StarTribune.com.pdf?1614610533']</t>
  </si>
  <si>
    <t>['Mukhtar Abdulkadir, badge #47']</t>
  </si>
  <si>
    <t>Minneapolis cop arrested, suspected of DWI http://www.startribune.com/467/story/167284.html Last update: January 06, 2006 10:48 AM A Minneapolis police officer was arrested early Wednesday in St. Paul on suspicion of drunken driving, authorities said. He is the third officer on the force to be arrested in less than six months. A Minneapolis police officer was arrested early Wednesday in St. Paul on suspicion of drunken driving, authorities said. He is the third officer on the force to be arrested in less than six months. Mark Kaspszak, of Shoreview, was seen driving north on Interstate Hwy. 35E from University Avenue in a pickup truck about 2:25 a.m. when he was stopped by White Bear Lake police officers. The officers were returning to their city from official business at the Ramsey County Law Enforcement Center in St. Paul when they saw Kaspszak's vehicle swerving severely in the left lane and almost colliding with the median, said White Bear Lake Police Chief Lynne Bankes. The pickup was pulled over, and Kaspszak refused all tests to determine his sobriety, Bankes said. She said that Kaspszak, 33, did not attempt to use his position in law enforcement to influence her officers. He was booked into the Ramsey County jail and has since been released. The case has been referred to the city of St. Paul for charges. In November, a Minneapolis officer was arrested in St. Paul in a domestic dispute. In August, another Minneapolis officer was arrested in Mounds View on suspicion of drunken driving.</t>
  </si>
  <si>
    <t>['https://d3n8a8pro7vhmx.cloudfront.net/cuapb/pages/270/attachments/original/1509687779/Mark_Kaspszak_MPD_Arrested_for_DWI_010606.pdf?1509687779']</t>
  </si>
  <si>
    <t>['Mark Kaspszak, badge #3642']</t>
  </si>
  <si>
    <t>HOME MN NEWS Southern Minnesota police chief red a er sex assault charges BMTN STAFF • UPDATED: MAR 8, 2018 · ORIGINAL: NOV 5, 2013 A outhern Minneota police chief i out of a job following criminal exual conduct charge led againt him lat week. KAAL report the Browndale Cit Council voted unanimoul Monda night to re Police Chief Jaon Mindrup who i accued of exuall aaulting a woman in Augut. Mindrup, 42, of Waltham wa placed on paid leave in September while the Minneota Bureau of Criminal Apprehenion invetigated the allegation. According to the criminal complaint, the woman wa at a bar in Waltham, jut north of Browndale, on Aug. 30 with Mindrup and another man. The woman left the bar around 11:30 p.m. and walked to a nearb buine where he worked. Mindrup allegedl drove to the buine and offered the woman a ride back to the bar. The complaint tate Mindrup drove the woman 2 mile eat of Waltham and exuall aaulted her. He then brought the woman back to the bar, which wa cloed, and left her there. She walked to a friend' houe and called 911. The council quickl approved Mindrup' termination depite ome reident who aid Mindrup hould be put on unpaid leave until the cae i reolved, KAAL reported. The Rocheter Pot-Bulletin aid of cer Tom Brogan will erve a interim police chief while the cit look for a permanent replacement. Southern Minnesota police chief fired after sex assault charges - Bring... https://bringmethenews.com/news/southern-minnesota-police-chief-fired... 1 of 2 12/9/2022, 1:00 AM</t>
  </si>
  <si>
    <t>['https://assets.nationbuilder.com/cuapb/pages/1472/attachments/original/1670569752/Mindrup_Southern_Minnesota_police_chief_fired_after_sex_assault_charges_-_Bring_Me_The_News.pdf?1670569752']</t>
  </si>
  <si>
    <t>3/18/2021 US MN: Arbitrator Reinstates St. Paul Sergeant Fired For Drug Use www.mapinc.org/drugnews/v98/n708/a09.html?5263 1/1 Get Active Subscribe Support Us Media Awareness Project &lt;&lt; Prev Area Author Index Source Translate Next &gt;&gt; US MN: Arbitrator Reinstates St. Paul Sergeant Fired For Drug Use URL: http://www.mapinc.org/drugnews/v98/n708/a09.html Newshawk: compassion23@geocities.com (Frank S. World) Source: Minneapolis Star-Tribune (MN) Contact: opinion@startribune.com Website: http://www.startribune.com/ Pubdate: 19 Aug 1998 Author: David Chanen and Chris Graves / Star Tribune ARBITRATOR REINSTATES ST. PAUL SERGEANT FIRED FOR DRUG USE A highly regarded St. Paul police investigator who was fired in February for using marijuana will reclaim his job. An arbitrator reinstated Sgt. Cregg Brackman, named the state's top sex-crime investigator in 1997, to the Police Department, Chief William Finney said Tuesday. The arbitrator disallowed the firing because the department didn't have a zero-tolerance policy on drug use, he said. The arbitrator ruled that Brackman should serve a 30-day unpaid suspension and will be subject to random drug tests for the remainder of his career, Finney said. Brackman will return to work as soon as possible, but he will be assigned to a different unit, Finney said. [Remainder snipped] Prev US: Column: Fda Is Proper Agency To Regulate Tobacco Get The Facts DrugWarFacts.org Next US CA: PUB LTE: Striking Out In Crime Latest Top 100 Stories Opinions Queue Donate Home Resources Listserves Search Feedback Links</t>
  </si>
  <si>
    <t>['https://d3n8a8pro7vhmx.cloudfront.net/cuapb/pages/270/attachments/original/1617976401/Cregg_Brackman_.pdf?1617976401']</t>
  </si>
  <si>
    <t>['Cregg A. Brackman, badge #72211']</t>
  </si>
  <si>
    <t>FOR IMMEDIATE RELEASE CR MONDAY, DECEMBER 16, 1996 (202) 616-2765 TDD (202) 514-1888 MINNEAPOLIS POLICE OFFICER INDICTED FOR USING EXCESSIVE FORCE WASHINGTON, D.C. -- A Minneapolis police officer who allegedly punched handcuffed detainees was charged today with civil rights violations, the Justice Department announced. Officer Anthony Michael Barragan of the Minneapolis Police Department was charged in U.S. District Court in Minnesota with two felony counts of using excessive force while acting under the color of law. The charges stem from two incidents that occurred in November of 1995. According to the indictment, on November 24, Officer Barragan and his partner arrested Stonewall Jackson Drain, a resident of a transitional group home. A video camera at the group home shows that after handcuffing Drain, Officer Barragan punched and kicked him. The indictment also alleged that earlier that month, on November 7, Barragan and another partner arrested a man in the alley behind a Minneapolis apartment complex and placed him in the back seat of his patrol car. Barragan allegedly punched the man, again after he had been handcuffed. If convicted, Barragan faces up to 10 years in prison and a $250,000 fine. Today's case is being jointly prosecuted by the U.S. Attorney's Office in Minnesota together with the Justice Department's Civil Rights Division. # # #</t>
  </si>
  <si>
    <t>['https://d3n8a8pro7vhmx.cloudfront.net/cuapb/pages/270/attachments/original/1617887477/Anthony_M_Barragan_Indictment.pdf?1617887477']</t>
  </si>
  <si>
    <t>['Anthony Barragan, badge #315']</t>
  </si>
  <si>
    <t>Home &gt; Legislative File 2020-00871 &gt; RCA Legal seƩlement: Workers' CompensaƟon claim and Public Employees ReƟrement AssociaƟon Duty Disability appeal concerning KrisƟn Thompson (RCA-2020-00803) ORIGINATING DEPARTMENT City Attorney's OfØce To CommiƩee(s) # CommiƩee Name MeeƟng Date 1 Policy &amp; Government Oversight CommiƩee Aug 20, 2020 LEAD STAFF: Burt Osborne &amp; Rebecca Krystosek PRESENTED BY: Erik Nilsson AcƟon Item(s) # File Type Subcategory Item DescripƟon 1 AcƟon SeƩlement Approving the seƩlement of the Workers' CompensaƟon claim of KrisƟn Thompson and the City's appeal of Ms. Thompson's Public Employees ReƟrement AssociaƟon (PERA) appeal, by payment of $130,500 to Ms. Thompson and her aƩorneys, in exchange for Ms. Thompson's agreement to modify her rights to conƟnuing health care under Minnesota Statute 299A.465 from family coverage to individual coverage, and authorizing the City AƩorney's Office to execute any documents necessary to effectuate the seƩlement. Background Analysis Former Police Officer KrisƟn Thompson seeks workers compensaƟon for alleged work related injuries. A tentaƟve seƩlement of the Workers CompensaƟon maƩer and the City's appeal of Ms. Thompson's rights to conƟnuing health care coverage pursuant to the PERA Duty Disability Statute was reached in the amount $135,500.00 from Fund/Org 06930- 1450100-789401-145400. The City AƩorney's Office, Risk Management and the Police Department believe this seƩlement is in the best interest of the City and recommend approval by this CommiƩee and the City Council. FISCAL NOTE No fiscal impact anƟcipated</t>
  </si>
  <si>
    <t>["https://d3n8a8pro7vhmx.cloudfront.net/cuapb/pages/270/attachments/original/1626527726/RCA-2020-00803_-_Legal_settlement__Workers'_Compensation_claim_and_Public_Employees_Retirement_Association_Duty_Disability_appeal_concerning_Kristin_Thompson.pdf?1626527726"]</t>
  </si>
  <si>
    <t>['Kristin Thompson (Sturgis Porras), badge #7193']</t>
  </si>
  <si>
    <t>1341135 1341136 CITY OF MINNEAPOLIS OFFICE OF POLICE CONDUCT REVIEW COMPLAINT INFORMATION Case Number Precinct CCN Date of incident Time Preference 18-00560 2 17-166421 May 07, 2017 11:37 PM No Preference Location of Incident City/State/Zip Date of Complaint Marshall January 10, 2018 Complainant Name (Last, First, Middle Initial) Sex Race DOB Privacy Policy Male Black Privacy Policy Home Address City/State/Zip Primary Telephone JURISDICTION Privac Polic CATEGORY OPCR Ord. 172.20(8) § VIOLATION OF THE P&amp;P MANUAL BADGE/NAME ALLEGED POLICY VIOLATIONS 5775 ; Pond, Kyle MPD P&amp;P § 9-201(III)B)(1) - SEARCHING VEHICLES ALLEGATION SUMMARY On 5/7/2017, It was alleged that Officer Kyle Pond did not have documented legal reason to search the complainant's vehicle during a traffic stop related to case # 17-166421. SUPERVISOR ASSESSMENT INQUIRY (INTAKE - COMPLAINT FILED) K MEDIATION 0 Refer to Mediation COACHING K Refer to Precinct INVESTIGATIONS K Preliminary Investigation ❑Civilian Investigator: 3401 D K K K K D K U Ill K D K Draft inal approved MISS Reckoning Period Expired No Basis Failure to State a Claim Failure to Cooperate Exceptionally Cleared Lack of Jurisdiction Withdrawn Duplicate Refer to Dispatch Refer to EIS Refer to: ['Sworn Investigator: n Admin Investigation: Investigator FINAL APPROVED INVESTIGATIVE REPORT i kri Refer to Panel .1 IAU Supervisor(, j / Date / 2-iiP Director - 0 of P nduct Review 6rte Da 72-1 (P Complaint Form #3401 1341137 1341138 1341139 1341140 1341141 1341142 1341143 1341144 1341145</t>
  </si>
  <si>
    <t>['https://assets.nationbuilder.com/cuapb/pages/1509/attachments/original/1753847498/18-00560_Kyle_Pond.pdf?1753847498']</t>
  </si>
  <si>
    <t>['Kyle Pond, badge #5775']</t>
  </si>
  <si>
    <t>MINNEAPOLIS POLICE DEPARTMENT Internal Affairs Unit Administrative Case #13-29 Commander Medaria Arradondo February 26, 2013 CASE BACKGROUND This case was forwarded to me from my chain of command based on email correspondence that Sergeant Tami Reece sent to her immediate supervisor Lieutenant John Holthusen as well as Chief Janee Harteau. SUMMARY OF ALLEGATIONS Allegation # 1 It has been alleged that on February 25, 2013, at 1825 hours, Sergeant Tami Reece sent Lieutenant John Holthusen an inappropriate email. Allegation # 2 It is also alleged that on February 25, 2013, at 1857 hours, Sergeant Tami Reece sent Chief Janee Harteau an inappropriate email. 1 1228208 If these allegations were found to be true it would violate the following: 5-105 PROFESSIONAL CODE OF CONDUCT 3. Officers shall use reasonable judgment in carrying out their duties and responsibilities. They need to weigh the consequences of their actions. (04/01/05) (05/03/05) 13.43 - Personnel Data Investigative Facts • It has been alleged that on February 25, 2013, at 1825 hours, Sergeant Tami Reece sent Lieutenant John Holthusen an inappropriate email. • It is has been alleged that on February 25, 2013, at 1857 hours, Sergeant Tami Reece sent Chief Janee Harteau an inappropriate email. • A copy of the inappropriate emails indicate that they were sent from Sergeant Tami Reece to Lieutenant John Holthusen and Chief Janee Hartaeu. 2 1228209 I confirm that the information I provided in this case is true to the best of my knowledge. Respectfully Submitted, Commander Medaria Arradondo Internal Affairs Unit 3 1228210</t>
  </si>
  <si>
    <t>['https://d3n8a8pro7vhmx.cloudfront.net/cuapb/pages/1461/attachments/original/1638337020/13-31573_Reece_Part_2.pdf?1638337020']</t>
  </si>
  <si>
    <t>['Tami Reece (Anderson), badge #7105']</t>
  </si>
  <si>
    <t>OAO450 (Rev. 5/85) Judgment in a Civil Case UNITED STATES DISTRICT COURT District of Minnesota Daniel L. Fancher JUDGMENT IN A CIVIL CASE V. Case Number: 13-cv-435(DSD/JJK) Sokhom Klann and Andrew Allen, in their individual capacities as officers of the Minneapolis Police Department Jury Verdict. This action came before the Court for a trial by jury. The issues have been tried and the jury has rendered its verdict. X Decision by Court. This action came to trial or hearing before the Court. The issues have been tried or heard and a decision has been rendered. IT IS ORDERED AND ADJUDGED THAT: 1. The court adopts the verdict of the jury; 2. Judgment is in favor of Fancher on the excessive force claim and against defendant Klann in the amount of $27,640; 3. The jury found for defendants on Fancher's unreasonable search and seizure claim; 4. The jury found for defendants on Fancher's unreasonable seizure and false arrest claim; 5. The motion by plaintiff Fancher for judgment as a matter of law on his unreasonable search and seizure claim is denied; 6. The motion by plaintiff Fancher for judgment as a matter of law on his unreasonable seizure and false arrest claim is denied; 7. The motion by defendant Klann on Fancher's excessive force claim is denied; 8. The remaining motions by plaintiff and defendants for judgment as a matter of law are denied as moot. November 24, 2014 RICHARD D. SLETTEN, CLERK Date s/L. Brennan (By) L. Brennan, Deputy Clerk CASE 0:13-cv-00435-DSD-JJK Document 75 Filed 11/24/14 Page 1 of 1</t>
  </si>
  <si>
    <t>['https://d3n8a8pro7vhmx.cloudfront.net/cuapb/pages/270/attachments/original/1614808491/2015DanielFancherJudgent.pdf?1614808491']</t>
  </si>
  <si>
    <t>['Andrew Allen, badge #37', 'Sokhom Klann, badge #3723']</t>
  </si>
  <si>
    <t>7/9/2021 RCA-2021-00613 - Legal Settlement: Brian Oman v. City of Minneapolis, et al. https://lims.minneapolismn.gov/RCA/8059 1/2 Home &gt; Legislative File 2021-00591 &gt; RCA Legal Settlement: Brian Oman v. City of Minneapolis, et al. (RCA-2021- 00613) ORIGINATING DEPARTMENT City Attorney's Office To Committee(s) # Committee Name Meeting Date 1 Policy &amp; Government Oversight Committee May 26, 2021 LEAD STAFF: Sarah McLaren PRESENTED BY: James R. Rowader, Jr. Action Item(s) # File Type Subcategory Item Description 1 Action Settlement Approving the settlement of the lawsuit by Brian Oman v. City of Minneapolis (Hennepin County District Court, unfiled, no court file number assigned) by payment of $6,750 to Mr. Oman and his attorneys, and authorizing the City Attorney's Office to execute any documents necessary to effectuate the settlement. Ward / Neighborhood / Address 7/9/2021 RCA-2021-00613 - Legal Settlement: Brian Oman v. City of Minneapolis, et al. https://lims.minneapolismn.gov/RCA/8059 2/2 # Ward Neighborhood Address 1. Not Applicable Background Analysis Plaintiff Brian Oman alleges that the City and defendant officers violated state law in connection with an encounter he had with defendant officers. The parties have negotiated a proposed settlement of all alleged damages, attorneys' fees and costs in the amount of $6,750 from Fund/Org 06900 1500100 145400. The City Attorney's Office and MPD administration believe that the proposed settlement is in the best interests of the City and recommend approval by this Committee and the City Council. FISCAL NOTE Legal Settlement: Brian Oman v. City of Minneapolis, et al. - Fiscal Note</t>
  </si>
  <si>
    <t>['https://d3n8a8pro7vhmx.cloudfront.net/cuapb/pages/270/attachments/original/1625879104/RCA-2021-00613_-_Legal_Settlement__Brian_Oman_v._City_of_Minneapolis__et_al_.pdf?1625879104']</t>
  </si>
  <si>
    <t>['Justin Schmidt, badge #6373']</t>
  </si>
  <si>
    <t>Council Action No. 2020A-0900 City of Minneapolis File No. 2020-01257 Committee: None Public Hearing: None RECORD OF COUNCIL VOTE AYE NAY ABSTAIN ABSENT Bender x lenkins x Johnson x Gordon x Reich x Fletcher x Cunningham x Ellison x Osman x x Cano x x Palmisano x DATE Certified dn ofJicialoction ofthe City Council ATTEST RK Passage: Dec 4, 2020 to zoza 0tc Publication {, PROVED MAYOR ACTION MAYOR 7028 07 OE OEC 0 4 2020 or, u 2020 07 Presented to Mayor Received from May L\, The Minneapolis City Council hereby approves the settlement of claims asserted in Lucas McDonough v. Clifton Toles, et. ol., l).5. District Court File No. 19-CV-2238 (PJS/TNL); dnd Stote Form Fire ond Casuolty Compony v. Clifton Toles et ol, U.S. District Court File No. 19-CV-03185 (PJS/TNL), pursuant to the following terms: 1. The City of Minneapolis shall pay to Lucas McDonough and Dorsey &amp; Whitney LLP, 9925,000, from Fund/Org 06940-1500100-602004-145400 no later than December 21, 2020; 2. Clifton Toles and State Farm shall pay to Plaintiff 575,000 no later than December 21, 2020; tr VEToED COUNCIL MEMBER Goodman Schroeder tl f--T_--T-__l = ---t 3. Lucas McDonough, City of Minneapolis, Clifton Toles, Katia Toles, State Farm Fire and Casualty company each mutually release one another from any and all claims related to these lawsuits, with the sole exception that Clifton Toles does not release his claim for attorney's fees and costs solely in the Minnesota Office of Adminlstrative Hearings, Docket No. 5-6010-36662 matter, which may proceed; and 4. Authorizes the city Attorney's office to execute any documents necessary to effectuate the settlement and dismissal.</t>
  </si>
  <si>
    <t>['https://d3n8a8pro7vhmx.cloudfront.net/cuapb/pages/270/attachments/original/1625772046/Action_No._2020A-0900__File_No._2020-01257.pdf?1625772046']</t>
  </si>
  <si>
    <t>['Clifton Toles, badge #7243']</t>
  </si>
  <si>
    <t>Minneapolis Police Officers: 350 S. 5th St. Minneapolis, MN 55415 Dear Everyone - but especially Minneapolis citizens, An Open Letter to express what the vast majority of Minneapolis Police Officers feel at this moment. We wholeheartedly condemn Derek Chauvin. We Are With You in the denouncement of Derek Chauvin's actions on Memorial Day, 2020. Like us, Derek Chauvin took an oath to hold the sanctity of life most precious. Derek Chauvin failed as a human and stripped George Floyd of his dignity and life. This is not who we are. We Are With You and want to communicate a sentiment that is broad within our ranks. We ask that our voices be heard. We are leaders, formal and informal, and from all ranks within the Minneapolis Police Department. We're not the union or the administration. We are officers who represent the voices of hundreds of other Minneapolis Police Officers. Hundreds. We acknowledge that Chief Arradondo needs each of us to dutifully follow him while he shows us the way. We stand ready to listen and embrace the calls for change, reform and rebuilding. We Are With You moving forward. We want to work with you and for you to regain your trust. Sincerely, Minneapolis Police Officers: Mark Klukow Charlie Adams Darcy Klund Christie Nelson Nick Torborg Mike Kirchen Pete Stanton Gary Nelson Rich Jackson Mohamed Abdullahi Molly Fischer Steve McCarty John Delmonico Richard Zimmerman The above letter represents our statement in whole. We will not be having an additional comment or allowing additional interviews. Thank you for giving us voice.</t>
  </si>
  <si>
    <t>['https://d3n8a8pro7vhmx.cloudfront.net/cuapb/pages/270/attachments/original/1615946180/2021_Open-Letter-From-Mpls-Police-Leaders-to-Everyone.pdf?1615946180']</t>
  </si>
  <si>
    <t>['Charles F. Adams, badge #9', 'Christie L. Nelson, badge #4959', 'Darcy Klund, badge #3728', 'Gary R. Nelson, badge #4973', 'John C. Delmonico, badge #1491', 'Mark Klukow, badge #3722', 'Michael Kirchen, badge #3711', 'Mohamed Abdullahi, badge #28', 'Molly Fischer, badge #2023', 'Nicholas J. Torborg, badge #7247', 'Peter Stanton, badge #6762', 'Richard D. Zimmerman, badge #7961', 'Richard Jackson, badge #3245', 'Stephen McCarty, badge #4523']</t>
  </si>
  <si>
    <t>CITY OF MINNEAPOLIS OFFICE OF POLICE CONDUCT REVIEW COMPLAINT INFORMATION Case Number Precinct CCN Date of Incident Time Preference 18-15517 18-278723 August 18, 2018 07:00 PM Police Investigation Location of Incident City/State/Zip Date of Complaint 3523 E 42st Apt 2 Minneapolis, MN 55406 September 09, 2018 Corn ilainant Name (Last, First, Midd e Initial) Privac Polic I Sex M Race White DOB Privacy Policy Home Address City/State/Zip Primary Telephone Privac Polic JURISDICTION CATEGORY OPCR Ord. § 172.20(8) Violation of the P&amp;P Manual BADGE/NAME ALLEGED POLICY VIOLATIONS 0244; Atkinson, Ryan MPD P&amp;P § 10-401 - Responsibility for Inventory of Property and Evidence ALLEGATION SUMMARY Y Complainant asserts that his watch was removed during his arrest and that is it now missing. The watch can be seen on video as he is being handcuffed. SUPERVISOR ASSESSMENT :II INQUIRY K MEDIATION • COACHING K INVESTIGATIONS K (INTAKE - COMPLAINT FILED) Refer to Mediation Refer to Precinct Preliminary Investigation ❑Civilian Investigator: 3401 D Draft ®Final approved DISMISS K Reckoning Period Expired K No Basis K Failure to State a Claim K Failure to Cooperate K Exceptionally Cleared K Lack of Jurisdiction K Withdrawn E Duplicate K Refer to Dispatch K Refer to EIS K Refer to: ❑Sworn Investigator: f] Admin Investigation: Investigator: Walker FINAL %.' APPROVED INVESTIGATIVE REPORT Refer to Panel IAU Supervisor 41,1 li Ail Date Director - Office of Police Con Date / i M . ' _. I Complaint Form #3401 1341161 1341162 1341163 1341164 1341165 1341166 1341167 1341168 1341169 1341170</t>
  </si>
  <si>
    <t>['https://assets.nationbuilder.com/cuapb/pages/1509/attachments/original/1753847998/18-15517_Ryan_Atkinson.pdf?1753847998']</t>
  </si>
  <si>
    <t>['Ryan Atkinson, badge #244']</t>
  </si>
  <si>
    <t>Former Brownsdale chief gets 7.5 years for sexual assault Published 5:59 pm Friday, February 6, 2015 By treymewes (https://www.austindailyherald.com/author/treymewes/) Former Brownsdale Police Chief Jason Mindrup was sentenced on Friday to seven and a half years in prison for sexually assaulting a woman in 2013. (https://www.austindailyherald.com /wp-content/uploads/sites /15/2014/08/MindrupJason.jpg) Jason Mindrup After Mindrup has served his sentence, he will face a conditional release for 10 years. A jury convicted Mindrup of second- and third-degree criminal sexual assault in October. According to a court complaint, a woman accused Mindrup of sexually assaulting her in his truck after leaving a Waltham bar on Aug. 31, 2013. Mindrup allegedly denied those accusations and told investigators the woman asked to go to his house, but he instead drove the woman back to the bar where she had left her phone and purse. Mindrup's defense attorney, Paul Spyhalski, tried to convince jurors during his closing argument Thursday morning that the victim's inconsistent testimony and other conflicting details concerning the victim's time in the bar should weigh heavily in their decision. Prosecutors pointed out DNA testing showed Mindrup's saliva on the victim's breasts and Mindrup's own inconsistent testimony, combined with the victim's shock after she reported the crime to police that night, should make it clear he was guilty. The Brownsdale City Council voted unanimously to fire Mindrup in November 2013. Former Brownsdale chief gets 7.5 years for sexual assault - Austin Dail... https://www.austindailyherald.com/2015/02/former-brownsdale-chief-ge... 1 of 1 12/9/2022, 1:06 AM</t>
  </si>
  <si>
    <t>['https://assets.nationbuilder.com/cuapb/pages/1472/attachments/original/1670569758/Mindrup_Former_Brownsdale_chief_gets_7.5_years_for_sexual_assault_-_Austin_Daily_Herald.pdf?1670569758']</t>
  </si>
  <si>
    <t>August 26, 2003 11:00 PM We are part of The Trust Project. EDEN PRAIRE (AP) -- The Eden Prairie Police Department fired an officer Wednesday, one day after he was charged with fraudulently obtaining credit cards in the name of Minnesota Vikings running back Michael Bennett. Department spokeswoman Stephanie Grant said an internal investigation confirmed allegations of "misconduct relating to theft and fraud" against Brent D. Griffith, 37, of Benson, who also worked part- time as a security guard for the Vikings. Griffith was charged in Hennepin County on Tuesday with one felony count of financial transaction card fraud and one count of theft over $500. Besides the credit card charge, he was also accused of stealing nearly $1,500 worth of game tickets from a team official. According to the criminal complaint, Griffith admitted to a detective that he applied for credit cards in Bennett's name. He said he knew it was against the law, but did it to pay his expenses. "I thought I could save money, I guess," the complaint quoted him as saying. "It's my fault. There's nobody else to blame." Vikings executive vice president Mike Kelly reacted with dismay. "This is a person that we respected and trusted, and he used that to his advantage," Kelly said. SPORTS Police officer fired after being charged in Vikings identity theft EDEN PRAIRE (AP) -- The Eden Prairie Police Department fired an o icer Wednesday, one day a er he was charged with fraudulently obtaining credit cards in the name of Minnesota Vikings running back Michael Bennett. Police officer fired after being charged in Vikings identity theft https://www.brainerddispatch.com/sports/police-officer-fired-after-bein... 1 of 2 11/23/2022, 7:40 AM</t>
  </si>
  <si>
    <t>['https://assets.nationbuilder.com/cuapb/pages/1472/attachments/original/1669210891/Police_officer_fired_after_being_charged_in_Vikings_identity_theft.pdf?1669210891']</t>
  </si>
  <si>
    <t>['Brent Griffith, badge #None']</t>
  </si>
  <si>
    <t>['Department:Eden Prairie Police Department']</t>
  </si>
  <si>
    <t>MINNEAPOLIS POLICE DEPARTMENT INTERNAL AFFAIRS COMPLAINT FORM #3401 COMPLAINT INFORMATION INTERNAL AFFAIRS CASE NUMBER: Al2-289 CCN: North Branch PD 12-006466 DATE OF INCIDENT: 11-21-2012 TIME OF INCIDENT: 0330 LOCATION OF INCIDENT: 1-35 northbound, Co. Rd. 17 westbound, Falcon Avenue northbound in North Branch, MN. DATE OF COMPLAINT 12-11-2012 REFERRAL METHOD: Internal COMPLAINANTS NAME (LAST, FIRST MIDDLE) 13.43 SEX M❑ F❑ RACE: DATE OF BIRTH: HOME ADDRESS: CITY / STATE / ZIP: TELEPHONE: 13.43 - Personnel Data 13.43 - Personnel Data POLICY INFORMATION POLICIES ALLEGED TO BE VIOLATED: 5-102, Code of Ethics ACCUSED EMPLOYEE(S) NAME/BADGE: Officer Jeff Allen Hall, #2633 COMPLAINT ALLEGATIONS It is alleged that Officer Hall engaged in driving conduct consisting of high speed tailgating, flashing high beams and making an obscene gesture (the finger) towards a husband and wife in their car who were on their way to deliver newspapers. Officer Hall at one point, backed up on the interstate to an exit and then sped on the local roadways in order to catch back up to the other vehicle and continue this behavior. The incident lasted approximately 7-10 minutes over a distance of approximately 10 miles. Officer Hall was cited by the North Branch Police Department for Careless Driving, Minn. State Statute 169.13, subdivision 2. RECOMMENDATION (Preliminary Cases Only) K Reckoning Period Expired Before Complaint was Filed K No Basis for Complaint K Closed Pending Further Information K Refer to Precinct with Coaching Documentation K Exceptionally Cleared K Policy Failure K Other COMPLAINANT SIGNATUR COMMANDER REVIEW 13.43 - Personnel Data DATE DATE 1228186</t>
  </si>
  <si>
    <t>['https://d3n8a8pro7vhmx.cloudfront.net/cuapb/pages/1461/attachments/original/1638134727/13-31514_Hall_Part_2.pdf?1638134727']</t>
  </si>
  <si>
    <t>MPR NEWS › Annotations Transit cop targeted by protesters loses job OCTOBER ೅ೊ, ೅ೃೄೈ Metro Transit has dismissed a police officer accused of using excessive force to arrest a teenager with autism. The transportation agency said Richard Wegner "failed probation" and is no longer an employee. Wegner had worked as a part-time Metro Transit police officer since . He was hired on full time in March. Under state civil service rules, police officers can be "summarily dismissed" during their first year without the usual due process. Marcus Abrams' Facebook profile photo is a montage of images of his injuries, and the Black Lives Matter march in response to the alleged beating of the developmentally disabled teen by Metro Transit Police in August.Marc Abrams | Facebook ✕ The Minneapolis NAACP called for Wegner's dismissal after he arrested - year-old Marcus Abrams for standing on light rail tracks in August. Abrams' mother later told police her son suffers from autism, seizures and anger management problems. A  audit of the Metro Transit Police Department encouraged leaders to reconsider allowing the use of "carotid control" choke holds like the one Wegner used. The New York Police Department and others have banned such holds, although law enforcement groups insist they are a safe and effective means of subduing a suspect. Wegner couldn't immediately be reached for comment. Annotations · Report a problem COPY https://outline.com/L9s2nt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</si>
  <si>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['https://d3n8a8pro7vhmx.cloudfront.net/cuapb/pages/270/attachments/original/1626884720/Transit_cop_targeted_by_protesters_loses_job.pdf?1626884720']</t>
  </si>
  <si>
    <t>['Richard Wegner, badge #None']</t>
  </si>
  <si>
    <t>['Department:Metropolitan Transit Police Department']</t>
  </si>
  <si>
    <t>4/10/2021 St. Paul cop acquitted of punching handcuffed teen leaves force | MPR News https://www.mprnews.org/story/2017/11/27/st-paul-cop-acquitted-punching-teen-leaves-force 1/1 St. Paul cop acquitted of punching handcuffed teen leaves force Riham Feshir St. Paul November 27, 2017 7:02 p.m. The St. Paul Police officer who was acquitted of assault after he punched a 14-year-old girl has resigned citing personal reasons. Michael Soucheray II faced trial for misdemeanor assault charges for hitting the reportedly suicidal girl in the face after she spat on him. Soucheray and other officers had responded to a shelter for teens to take the girl to the hospital. They handcuffed her and put her in the back of the squad car. St. Paul Police Chief Todd Axtell said he was "deeply disappointed" by what he saw on squad car video of the incident. Soucheray's attorney said the officer didn't intend to cause harm. Soucheray was put on paid administrative leave for about four months. He returned to work in May after his acquittal, according to St. Paul Police Department records, and resigned Nov. 24. At the time of his resignation, the department had two open internal affairs investigations involving Soucheray. Now that Soucheray's no longer a city employee, the investigations will not move forward, St. Paul police spokesperson Steve Linders said.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</si>
  <si>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['https://d3n8a8pro7vhmx.cloudfront.net/cuapb/pages/270/attachments/original/1618066357/St._Paul_cop_acquitted_of_punching_handcuffed_teen_leaves_force___MPR_News.pdf?1618066357']</t>
  </si>
  <si>
    <t>['Michael P. Soucheray, badge #647400']</t>
  </si>
  <si>
    <t>Skip to Main Content Logout My Account Search Menu New Criminal/Traffic/Petty Search Refine Search Back Location : All MNCIS Sites - Case Search Help R A C N . 02-VB-13-22300 State of Minnesota vs TRAVIS WADE KOENIG § § § § § Case Type: Crim/Traf Non-Mand Date Filed: 09/16/2013 Location: Anoka P I Lead Attorneys Defendant KOENIG, TRAVIS WADE Male DOB: 01/09/1970 Brooklyn Center, MN 55430-2910 Jurisdiction State of Minnesota DOUGLAS LA VERN JOHNSON 763-767-6495(W) C I Charges: KOENIG, TRAVIS WADEStatute Level Date Disposition Level of Sentence 1. NO MN REGISTRATION 168.09.1Misdemeanor09/12/201310/12/2013 Convicted10/12/2013 Conviction deemed a Petty Misdemeanor pursua E O C DISPOSITIONS 10/12/2013 Disposition 1. NO MN REGISTRATION Convicted 10/12/2013 Plea 1. NO MN REGISTRATION Guilty 10/12/2013 Payable without appearance 1. NO MN REGISTRATION 09/12/2013 (MSD) 168.09.1 (168091) Fees - Adult: (Grand Total: $185.00) Due 10/12/2013 Fine: $100.00 Fees: (Fees Total: $85.00) Criminal Surcharge: $75.00 Law Library: $10.00 Level of Sentence: Conviction deemed a Petty Misdemeanor pursuant to Minn. R. Crim. P 23.02 OTHER EVENTS AND HEARINGS 09/16/2013 Citation E-Filed 09/16/2013 Officer Notes F I Defendant KOENIG, TRAVIS WADE Total Financial Assessment 186.50 Total Payments and Credits 186.50 Balance Due as of 11/25/2022 0.00 09/16/2013 Transaction Assessment 185.00 10/11/2013 IVR Payment Receipt # EP02-2013-23494 KOENIG, TRAVIS WADE (185.00) 10/11/2013 Transaction Assessment 1.50 10/11/2013 IVR Payment Receipt # EP02-2013-23495 KOENIG, TRAVIS WADE (1.50) Firefox https://pa.courts.state.mn.us/CaseDetail.aspx?CaseID=1616402669 1 of 1 11/25/2022, 11:18 PM</t>
  </si>
  <si>
    <t>['https://assets.nationbuilder.com/cuapb/pages/1472/attachments/original/1669439949/Koenig_02-VB-13-22300_Register_of_Actions.pdf?1669439949']</t>
  </si>
  <si>
    <t>['Travis Koenig, badge #3770']</t>
  </si>
  <si>
    <t>Legal se lement: Habso Khalif v. City of Minneapolis. et al. (RCA-2021-00186) ORIGINATING DEPARTMENT To Commi ee(s) # Commi ee Name Mee ng Date 1 Policy &amp; Government Oversight Commi ee Feb 24, 2021 LEAD STAFF: Brian S. Carter PRESENTED BY: Jim R. Rowader Ac on Item(s) # File Type Subcategory Item Descrip on 1 Ac2on Se lement Approving the se lement of the officer conduct lawsuit in Habso Khalif v. City of Minneapolis, et al., PM No. 20-08464 and Civ. No. 20-1354 (D. Minn.), by payment of $30,000 from Fund/Org. 6900 150 1500 145400 to "The Law Office of Zorislav R. Leyderman IOLTA Trust" and authorizing the City A orney's Office to execute any documents necessary to effectuate the se lement. Background Analysis Plain2ff filed a lawsuit alleging that she was unlawfully detained and frisked. Two Minneapolis police officers had stopped a car for a traffic viola2on and were running iden2fica2ons in their squad car when Plain2ff approached the stopped car. The officers instructed Plain2ff not to approach the car and conducted an inves2gatory seizure and frisk of Plain2ff. Plain2ff alleges that the seizure and frisk were unlawful and that she was subject to discrimina2on. This se lement would resolve the claims against the City and the individual officers. The City A orney's Office and the Police Department believe that se lement is in the RCA-2021-00186 - Legal settlement: Habso Khalif v. City of Minneapoli... https://lims.minneapolismn.gov/RCA/7506 1 of 2 2/22/2021, 12:38 PM best interests of the City and recommend the se lement. FISCAL NOTE Legal se lement: Habso Khalif v. City of Minneapolis. et al. - Fiscal Note RCA-2021-00186 - Legal settlement: Habso Khalif v. City of Minneapoli... https://lims.minneapolismn.gov/RCA/7506 2 of 2 2/22/2021, 12:38 PM</t>
  </si>
  <si>
    <t>['https://d3n8a8pro7vhmx.cloudfront.net/cuapb/pages/270/attachments/original/1614021747/Legal_settlement_Habso_Khalif_v._City_of_Minneapolis.pdf?1614021747']</t>
  </si>
  <si>
    <t>['Anthony Maisano, badge #4361', 'Scot Kaiser, badge #3628']</t>
  </si>
  <si>
    <t>No charges for deputies, officer involved in killing of Forest Lake man Bradley George Erickson was shot by police in November after a brief pursuit. • BringMeTheNews • Apr 30, 2022 https://bringmethenews.com/minnesota-news/no-charges-for-officers-involved-in- shooting-of-forest-lake-man Police won't be charged in the fatal shooting of a man in Forest Lake in November. Bradley George Erickson, 47, of Forest Lake, was fatally shot by police after a brief pursuit on Nov. 28. The three officers involved - identified as Forest Lake police officers Jonathan Glader and Matthew Smiths and Washington County deputy Greg Reiter - won't face charges, the Washington County Sheriff's Office announced Friday. In a memo to the Bureau of Criminal Apprehension, the attorney's office's Criminal Division Head Nick Hydukovich called the officer's actions "justified." "While the death of an individual by deadly force is never to be taken lightly, there is no question that the actions of the officers in this matter were wholly justified," Hydukovich wrote. The shooting occurred in the afternoon, when a 911 caller in Forest Lake reported that a man had arrived at their home and that they had an Order for Protection against him. The caller reported that the man, later identified as Erickson, was armed and making threats against them. Erickson was seen holding a rifle outside the 911 caller's house when police arrived, and then fled in a vehicle. He was eventually stopped after officers performed a PIT maneuver. As police approached the vehicle, Erickson "raised his rifle and pointed it directly at a deputy," prompting Glader, Smiths, and Reiter to open fire. Erickson was airlifted to the hospital, where he died of his injuries a few days later.</t>
  </si>
  <si>
    <t>['https://assets.nationbuilder.com/cuapb/pages/270/attachments/original/1655880723/Cops_Cleared_in_Bradley_Erickson_Shooting_Death.pdf?1655880723']</t>
  </si>
  <si>
    <t>['Greg Reiter, badge #None', 'Matthew Smith, badge #424']</t>
  </si>
  <si>
    <t>['Department:Forest Lake Police Department', 'Department:Washington County Sheriffs Office']</t>
  </si>
  <si>
    <t>Criminal/Traffic/Petty Case Records Search Results Skip to Main Content Logout My Account Search Menu New Criminal/Traffic/Petty Search Refine Search Location : All MNCIS Sites - Case Search Help Record Count: 5 Search By: Defendant Exact Name: on Party Search Mode: Name Last Name: nielsen First Name: robert Middle Name: michael All All Sort By: Filed Date Case Number Citation Number Defendant Info Filed/Location/Judicial Officer Type/Status Charge(s) Disposition/Level of Sentence 70-CR-05-18710 P043856 Nielsen, Robert Michael 06/25/1958 09/06/2005 Scott Crim/Traf Mandatory Closed Disorderly Conduct Convicted Convicted of a Misdemeanor 27-CR-06-065333 NIELSEN, ROBERT MICHAEL 06/25/1958 09/22/2006 Hennepin Criminal/Traffic/Petty Downtown Crim/Traf Mandatory Closed CONTROLLED SUB CRIME 2ND DEG- POSSESSI Convicted Convicted of a Felony 70-CR-06-23322 Nielsen, Robert Michael 06/25/1958 09/28/2006 Scott Crim/Traf Mandatory Closed Assault-2nd Degree- Dangerous Weapon Convicted Convicted of a Felony Assault-2nd Degree- Dangerous Weapon- Substantial Bodily Harm Dismissed Assault-3rd Degree- Substantial Bodily Harm Dismissed 27-CR-13-12820 NIELSEN, ROBERT MICHAEL 06/25/1958 04/23/2013 Hennepin Criminal/Traffic/Petty Criminal Division 4 Chu, Regina M. Crim/Traf Mandatory Closed DWI - Third-Degree Driving While Impaired; 1 Aggravating Factor Dismissed DWI - Third-Degree Operate Motor Vehicle - Alcohol Concentration 0.08 Within 2 Hours Convicted Convicted of a Misdemeanor 19HA-CR-13-1332 NIELSEN, ROBERT MICHAEL 06/25/1958 04/29/2013 Dakota-Hastings - Criminal/Traffic/Petty Crim/Traf Mandatory Closed Disorderly Conduct- Offensive/Abusive/Noisy /Obscene Convicted Convicted of a Misdemeanor Firefox https://pa.courts.state.mn.us/Search.aspx?ID=100 1 of 1 12/9/2022, 2:44 AM</t>
  </si>
  <si>
    <t>['https://assets.nationbuilder.com/cuapb/pages/1472/attachments/original/1670604025/Nielsen_Robert_Criminal_History.pdf?1670604025']</t>
  </si>
  <si>
    <t>City of Minneapolis Request for Committee Action To: Ways &amp; Means Date: 10/19/2015 Referral: Committee of the Whole From: City Attorney's Office Prepared by: Thomas J. Miller, Assistant City Attorney Presented by: Susan L. Segal, City Attorney File type: Action Subcategory: Settlement Subject: Hugo Chiguil v. Matthew Heger and City of Minneapolis Description: Approving the settlement of this personal injury lawsuit by payment of $8,000.00 payable to Hugo Temich Chiguil and his attorneys, Sawicki &amp; Phelps, from Fund/Org. 06900-1500100- 145400 and authorizing the City Attorney's Office to execute any documents necessary to effectuate the settlement. Previous Actions: None. Ward/Address: Not Applicable Background/Analysis: This lawsuit arises out of a motor vehicle accident that occurred on April 11, 2012, when Mr. Chiguil's vehicle was struck by City of Minneapolis Police squad. Mr. Chiguil's vehicle sustained $4,900.00 in damage. He sustained injuries and incurred in excess of $10,405.87 in treatment expenses. He continues to suffer difficulties as a result of his injuries. Following negotiations and a mediation with his attorney, we have reached a tentative settlement of Mr. Chiguil's personal injury lawsuit against the City in the amount of $8,000.00. This proposed settlement has been discussed with the Police Department and they are in agreement with the terms. We believe that the settlement is in the best interests of the City and recommend approval by this Committee. Financial Review: No additional appropriation required, amount included in current budget. ☐ Future budget impact anticipated. ☐ Approved by the Permanent Review Committee. ☐ Meets Small and Underutilized Business Program goals.</t>
  </si>
  <si>
    <t>['https://d3n8a8pro7vhmx.cloudfront.net/cuapb/pages/270/attachments/original/1615067627/2015HugoChiguil.pdf?1615067627']</t>
  </si>
  <si>
    <t>['Matthew Heger, badge #2877']</t>
  </si>
  <si>
    <t>MPR NEWS › Annotations No charges in officers' kicking incident NOVEMBER ೆೃ, ೅ೃೄ೅ The Olmsted County Attorney's Office decided not to bring felony charges against two St. Paul police officers for alleged police brutality in the arrest of Eric Hightower in August. The incident attracted public attention because a bystander posted a video of the arrest on YouTube. The video shows Officer Jesse Zilge trying to arrest Hightower for threatening to kill his ex-girlfriend. Zilge kicks Hightower once in the upper chest as he is lying on the ground. The video also shows a second officer, Matthew Gorans help to push Hightower into the police car and sprays Mace in his face. Prosecutor Jim Martinson said he watched the video more than a dozen times and reviewed video from seven police squad cars. He said the question is whether a reasonable officer would have used force under the same circumstance. In this case, Martinson said, the officer tried to arrest Hightower first by verbal commands, then by Mace, and only used force when all of those methods had failed. He said Zilge was alone when the incident began and was concerned when a large crowd gathered and started heckling. "It's easy to second-guess and sit down and slow down a video tape and look at it in slow motion and so on and try to make a decision about what you would've done, but the officer doesn't have that luxury," Martinson said. ✕ Both officers returned to work earlier this year after a brief paid leave. Annotations · Report a problem COPY https://outline.com/SMVCmv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</si>
  <si>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["https://d3n8a8pro7vhmx.cloudfront.net/cuapb/pages/270/attachments/original/1626561287/No_charges_in_officers'_kicking_incident.pdf?1626561287"]</t>
  </si>
  <si>
    <t>['Jesse R. Zilge, badge #756870', 'Matthew A. Gorans, badge #235010']</t>
  </si>
  <si>
    <t>4/5/2021 Another MPD officer accused of using racial slur in Apple Valley fight - Bring Me The News https://bringmethenews.com/news/another-mpd-officer-accused-of-using-racial-slur-in-bar-fight 1/1 HOME MN NEWS Another MPD oÊcer accused of using racial slur in Apple Valley _x007f_ght BMTN STAFF · UPDATED: MAR 8, 2018 · ORIGINAL: AUG 1, 2013 Following a controversial video released this week showing two Minneapolis police of}cers using racial slurs in a }ght outside a Green Bay bar, the Star Tribune obtained police records Thursday that described similar behavior by another of}cer. According to the reports, Minneapolis police of}cers William Woodis, Christopher Bennett and Andrew Allen were at Bogart's Place in Apple Valley on Nov. 19 last year before a }ght broke out in the parking lot. The of}cers, who are all white men, were captured on surveillance video chasing down a group of black men. One of the of}cers knocked a man to the ground, calling him a "fat (racial expletive)," the Apple Valley police report states. The three of}cers were arrested. Woodis and Bennet were convicted of disorderly conduct in June, the newspaper reported. Charges against Allen were dismissed. According to online courts records, Woodis was also convicted of DWI in June stemming from a May incident. On Wednesday, Minneapolis Police Chief Janeé Harteau apologized for the behavior of off-duty of}cers Brian Thole and Shawn Powell who were caught on dash cam video last month using racial slurs during an argument with black men. The two were put on administrative leave while an internal affairs investigation takes place. A police spokesperson told the Star Tribune that Woodis, Bennett and Allen are also the subjects of an open internal affairs investigation. All three currently serve as patrol of}cers in the Second and Third precincts.</t>
  </si>
  <si>
    <t>['https://d3n8a8pro7vhmx.cloudfront.net/cuapb/pages/270/attachments/original/1617635746/Another_MPD_officer_accused_of_using_racial_slur_in_Apple_Valley_fight_-_Bring_Me_The_News.pdf?1617635746']</t>
  </si>
  <si>
    <t>['Andrew Allen, badge #37', 'Christopher Bennett, badge #413']</t>
  </si>
  <si>
    <t>4/5/2021 Minneapolis officer accused of sexual assault - StarTribune.com https://www.startribune.com/minneapolis-officer-accused-of-sexual-assault/279081631/ 1/1 ___ MINNEAPOLIS Minneapolis officer accused of sexual assault Minneapolis woman's lawsuit seeks $50,000 in damages for alleged grope. By Libor Jany (https://www.startribune.com/libor-jany/6134700/) Star Tribune OCTOBER 14, 2014 - 5:07AM A Minneapolis woman who says she was sexually assaulted during an arrest earlier this year has filed a $50,000 lawsuit against a police officer. According to the lawsuit, the Minneapolis officer, Donnell Crayton, was called to the area of Park Avenue S. between 18th and 19th Street for a disturbance involving the woman's boyfriend and two security guards. The incident happened on the afternoon of May 3. The woman says in her lawsuit, filed Oct. 2, that after she began arguing loudly with Crayton, he ordered her to get up against the car so he could search her. She alleges that he groped her breast during the pat-down, despite her insistence on being searched by a female officer. The woman says she was ignored when she tried to complain to Crayton's supervisor. "Sexual assault by police officers, who we're taught to trust, is abhorrent," said attorney Tim Phillips. "We are optimistic that a jury will hold officer Crayton accountable." Police spokesman John Elder had not seen the lawsuit Monday and declined to comment.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</si>
  <si>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['https://d3n8a8pro7vhmx.cloudfront.net/cuapb/pages/270/attachments/original/1617641952/Minneapolis_officer_accused_of_sexual_assault_-_StarTribune.com.pdf?1617641952']</t>
  </si>
  <si>
    <t>['Donnell Crayton, badge #1328']</t>
  </si>
  <si>
    <t>Ex-Cop's Jail Sentence For Luring Girls On Facebook Extended May 29, 2015 at 11:28 am https://minnesota.cbslocal.com/2015/05/29/ex-cops-jail-sentence-for-luring-girls-on- facebook-extended/ MINNEAPOLIS (WCCO) - A former Minneapolis Police officer who was previously sentenced to two and a half years in prison for luring underage girls on Facebook had his sentence more than tripled on Thursday. The Minnesota Court of Appeals earlier reversed Bradley Schnickel's 30-month sentence, saying that the district court judge's decision to depart from the sentencing guidelines on a downward departure "improperly relied exclusively on offender-related factors." Those factors included Schnickel, 34, showing remorse for his actions, acceptance of responsibility and a demonstrated willingness for treatment. Investigators found more than 700 Facebook contacts Schnickel had made with middle school and high school-aged girls on his computer. He admitted to posing as a younger man in his 20s, even though he was a decade older and married with children. Schnickel pleaded guilty in February 2014 to charges of criminal sexual conduct, attempted criminal sexual conduct and engaging in electronic communications relating to or describing sexual conduct with a child. On Thursday, Anoka County District Judge James Cunningham sentenced Schnickel to eight and a half years in prison. "We are satisfied with the new sentence and hope that the victims and their families can move on to heal from this terrible ordeal," Anoka County Attorney Tony Palumbo said. "Many lives have been affected by this case." Schnickel will be required to submit a sample of his DNA as part of his new sentence, and will have to register as a sex offender and submit to supervision by the Minnesota Department of Corrections for the remainder of his life.</t>
  </si>
  <si>
    <t>['https://d3n8a8pro7vhmx.cloudfront.net/cuapb/pages/270/attachments/original/1638386753/Schnickel_3_Ex-Cop%E2%80%99s_Jail_Sentence_For_Luring_Girls_On_Facebook_Extended.pdf?1638386753']</t>
  </si>
  <si>
    <t>City of Minneapolis Request for Committee Action To: Ways &amp; Means Date: 10/19/2015 Referral: Committee of the Whole From: City Attorney's Office Prepared by: Thomas J. Miller, Assistant City Attorney Presented by: Susan L. Segal, City Attorney File type: Action Subcategory: Settlement Subject: Griselda Serrano v. Matthew Heger and City of Minneapolis Description: Approving the settlement of this personal injury lawsuit by payment of $9,000.00 payable to Griselda Serrano and her attorneys, Sawicki &amp; Phelps, from Fund/Org. 06900-1500100-145400 and authorizing the City Attorney's Office to execute any documents necessary to effectuate the settlement. Previous Actions: None. Ward/Address: Not Applicable Background/Analysis: This lawsuit arises out of a motor vehicle accident that occurred on April 11, 2012, when the vehicle in which Ms. Serrano was a passenger was struck by a City of Minneapolis Police squad. The vehicle Ms. Serrano was in sustained $4,900.00 in damage. She sustained injuries and incurred in excess of $12,251.75 in treatment expenses. She continues to suffer difficulties as a result of her injuries. Following negotiations and a mediation with her attorney, we have reached a tentative settlement of Ms. Serrano's personal injury lawsuit against the City in the amount of $9,000.00. This proposed settlement has been discussed with the Police Department and they are in agreement with the terms. We believe that the settlement is in the best interests of the City and recommend approval by this Committee. Financial Review: No additional appropriation required, amount included in current budget. ☐ Future budget impact anticipated. ☐ Approved by the Permanent Review Committee. ☐ Meets Small and Underutilized Business Program goals.</t>
  </si>
  <si>
    <t>['https://d3n8a8pro7vhmx.cloudfront.net/cuapb/pages/270/attachments/original/1615764934/2015GriseldaSerrano.pdf?1615764934']</t>
  </si>
  <si>
    <t>By DL News Sta October 22, 2009 07:42 AM We are part of The Trust Project. A Thief River Falls police officer was arrested Wednesday on allegations that he stole lawnmowers, boats and all-terrain vehicles and re-sold them. According to the Minnesota Bureau of Criminal Apprehension, Paul James Kezar, 37, was hired Jan. 5 by the Thief River Falls Police Department. As all such hires, he was on probationary status for his first year. Kezar, who grew up in Thief River Falls and graduated high school there, previously worked as a sheriff's deputy in St. Croix County, Wis., from 2001-02, and as a police officer in Stillwater, Minn., from 2002-05. The case broke as Pennington County Sheriff's deputies investigated a report of a stolen lawnmower and tracked down the current owner Tuesday, who told them he bought it from Kezar. That tip led to information that Kezar had been involved in stealing "several large- ticket items," including boats, trailers and ATVs, according to a news release from the BCA, which is leading the investigation. NEWS Thief River Falls police officer arrested on theft charges A Thief River Falls police o icer was arrested Wednesday on allegations that he stole lawnmowers, boats and all-terrain vehicles and re-sold them. According to the Minnesota Bureau of Criminal Apprehension, Paul James Kezar, 37, was hired Jan. 5... Thief River Falls police officer arrested on theft charges - Detroit Lakes... https://www.dl-online.com/news/thief-river-falls-police-officer-arrested-... 1 of 2 11/25/2022, 9:21 PM Kezar is being held in the Marshall County jail in Warren, according to a dispatcher there RELATED TOPICS: THIEF RIVER FALLS CRIME Thief River Falls police officer arrested on theft charges - Detroit Lakes... https://www.dl-online.com/news/thief-river-falls-police-officer-arrested-... 2 of 2 11/25/2022, 9:21 PM</t>
  </si>
  <si>
    <t>['https://assets.nationbuilder.com/cuapb/pages/1472/attachments/original/1669433016/Kezar_Thief_River_Falls_police_officer_arrested_on_theft_charges_-_Detroit_Lakes_Tribune.pdf?1669433016']</t>
  </si>
  <si>
    <t>['Paul Kezar, badge #None']</t>
  </si>
  <si>
    <t>['Department:Thief River Falls Police Department']</t>
  </si>
  <si>
    <t>4/10/2021 St. Paul activist to sue city over police raid before RNC - StarTribune.com https://www.startribune.com/st-paul-activist-to-sue-city-over-police-raid-before-rnc/30822779/ 1/1 ___ ST. PAUL St. Paul activist to sue city over police raid before RNC By Pat Pheifer (https://www.startribune.com/pat-pheifer/10645666/) Star Tribune OCTOBER 13, 2008 - 2:36PM An attorney for St. Paul activist Mike Whalen, whose duplex was raided by police two days before the Republican National Convention, served notice on Mayor Chris Coleman and the city Friday that they intend to file a federal lawsuit. Attorney Ted Dooley said at a news conference Friday that the suit will ask for damages of $250,000. He said claims made in the police search warrant affidavits were "absolutely preposterous." About two dozen heavily armed police officers surrounded the side-by-side duplex at 949-951 Iglehart Av. the afternoon of Aug. 30 while waiting for a search warrant to be signed and delivered. Anyone who stepped outside was detained, and no one was allowed to enter. When the warrant arrived, Whalen and his housemates and house guests -- members of I- Witness Video -- were handcuffed and led to the back yard while the duplex was searched. No one was arrested, and nothing was seized by police. Whalen and Dooley said they believe that members of the video collective, who were staying in the vacant half of his duplex, were the real targets of the raid. The group documents police action against protesters at political conventions. City Attorney John Choi said, "When we're actually served with a lawsuit, we will review it, and if it is RNC-related we will forward it on to the insurance company for defense and indemnification under the $10 million police liability insurance policy that was in place during the RNC." CARLOS GONZALEZ - STAR TRIBUNE Mike Whalen</t>
  </si>
  <si>
    <t>['https://d3n8a8pro7vhmx.cloudfront.net/cuapb/pages/270/attachments/original/1618091706/St._Paul_activist_to_sue_city_over_police_raid_before_RNC_-_StarTribune.com.pdf?1618091706']</t>
  </si>
  <si>
    <t>['David S. Langfellow, badge #382250']</t>
  </si>
  <si>
    <t>(/) (/submit/) (https://twitter.com/news8news) (https://www.facebook.com/news8000?ref=hl) (https://www.instagram.com/wkbtnews8/?hl=en) (https://www.youtube.com/user/wkbttv) Plea deal for Minnesota deputy accused of sexual abuse Posted: May 7, 2012 9:07 PM Updated: December 21, 2019 10:17 AM by Site sta (https://www.news8000.com/author/sitesta /) ANOKA, Minn. (AP) - A Stearns County sheri 's deputy has reached a plea deal on charges that he sexually abused three teenagers. The St. Cloud Times reports Sgt. Phil Meemken reached the deal Monday as jury selection was scheduled to begin for his trial in Anoka County. Paul Young, head of the violent crime division of the Anoka County Attorney's O ce, tells the newspaper Meemken will plead guilty to one count of fourth-degree criminal sexual conduct and two counts of providing alcohol to a minor. Meemken was facing 25 counts, Including 22 counts of criminal sexual conduct. He was accused of providing alcohol to three teenagers and performing sex acts on them. Meemken has been on administrative leave since December 2009 when the allegations were reported. Submit a Tip (mailto: news8@wkbt.com) // Report an Error (mailto: news8@wkbt.com) STREAM NEWS 8 NOW (https://www.news8000.com/mobile-apps/) Mobile Apps (https://www.news8000.com/mobile-apps/)      LIVE TV Watch Now (/watch-now/) View Archive (/watch-now/)   NEWS 8000 • School Closings (/weather/school-closings) • Community Calendar (/entertainment/events ) By clicking "Accept All Cookies", you agree to the storing of cookies on your device to enhance site navigation, analyze site usage, and assist in our marketing e orts. Cookies Settings Accept All Cookies Plea deal for Minnesota deputy accused of sexual abuse https://www.news8000.com/plea-deal-for-minnesota-deputy-accused-of-sexual-abuse/ 1 of 2 12/6/2022, 9:05 AM</t>
  </si>
  <si>
    <t>['https://assets.nationbuilder.com/cuapb/pages/1472/attachments/original/1670339548/Meemken_Plea_deal_for_Minnesota_deputy_accused_of_sexual_abuse.pdf?1670339548']</t>
  </si>
  <si>
    <t>2/22/2021 BCA investigation complete in St. Paul officer-involved shooting of Billy Hughes https://www.fox9.com/news/bca-investigation-complete-in-st-paul-officer-involved-shooting-of-billy-hughes 1/2 BCA investigation complete in St. Paul officer- involved shooting of Billy Hughes ST. PAUL, Minn. (KMSP) - Investigators with the Minnesota Bureau of Criminal Apprehension have completed their investigation of the deadly oÞcer- involved shooting of Billy Hughes and are turning over the case to the Ramsey County Attorney's OÞce for review. On Aug 5., St. Paul police oÞcers responded to a 911 call of shots Õred in Hughes' housing complex on the 900 block of St. Anthony Avenue. Hughes, 45, was armed with a handgun when he was shot and killed by St. Paul Police OÞcers Vincent Adams and Matthew Jones. A few weeks later, the St. Paul Police Department released the body camera footage of the shooting. The Ramsey County Attorney's OÞce will be determining whether to charge the oÞcers involved in the shooting. When the body camera footage became public, Ramsey County Attorney Jon Choi released a statement saying he was "conÕdent" the charging decision would come more quickly than other oÞcer- involved shooting cases his oÞce has previously worked on. Published September 19, 2018 News | FOX 9 Minneapolis-St. Paul | Sponsored Links getspartans.com How to Create an Instant Workforce Ad Content by Taboola | Schizophrenia | Search Ads | Sponsored Signs of Schizophrenia - Some May Surprise You Watch Live 2/22/2021 BCA investigation complete in St. Paul officer-involved shooting of Billy Hughes https://www.fox9.com/news/bca-investigation-complete-in-st-paul-officer-involved-shooting-of-billy-hughes 2/2 This material may not be published, broadcast, rewritten, or redistributed. ©2021 FOX Television Stations Tophatter.com | Sponsored $6 | Garden Pot f t</t>
  </si>
  <si>
    <t>['https://d3n8a8pro7vhmx.cloudfront.net/cuapb/pages/270/attachments/original/1615903601/BCA_investigation_complete_in_St._Paul_officer-involved_shooting_of_Billy_Hughes.pdf?1615903601']</t>
  </si>
  <si>
    <t>['Matthew A. Jones, badge #327630', 'Vincent A. Adams, badge #720505']</t>
  </si>
  <si>
    <t>4/11/2021 RCA-2017-01236 - Legal settlement - Lenell McKenzie v. City of Minneapolis et al. https://lims.minneapolismn.gov/RCA/1535 1/2 Home &gt; Legislative File 2017-01404 &gt; RCA Legal seƩlement - Lenell McKenzie v. City of Minneapolis et al. (RCA- 2017-01236) ORIGINATING DEPARTMENT City Attorney's OfØce To CommiƩee(s) # CommiƩee Name MeeƟng Date 1 Ways &amp; Means CommiƩee Nov 14, 2017 LEAD STAFF: Sara Lathrop, Assistant City AƩorney PRESENTED BY: Susan Segal, City AƩorney AcƟon Item(s) # File Type Subcategory Item DescripƟon 1 AcƟon SeƩlement Approving the seƩlement of the lawsuit Lenell McKenzie v. City of Minneapolis, et al., by payment of $50,000 to Lenell McKenzie and her aƩorney Zorislav Leyderman and authorizing the City AƩorney's Office to execute any documents necessary to effectuate the seƩlement. Ward / Neighborhood / Address # Ward Neighborhood Address 1. Ward 8 BancroŌ 3800 15th Avenue S 4/11/2021 RCA-2017-01236 - Legal settlement - Lenell McKenzie v. City of Minneapolis et al. https://lims.minneapolismn.gov/RCA/1535 2/2 Background Analysis On July 17, 2016, Minneapolis Police Department officers responded to a 911 call. UlƟmately the officers arrested Lenell McKenzie and used force to arrest her. She claims that the officers used more force than was reasonable, and that by stopping her, searching her car, and arresƟng her they violated her consƟtuƟonal rights, and sued the officers and the City in U.S. District Court. Defendants have denied all liability. At a seƩlement conference the parƟes negoƟated a tentaƟve resoluƟon of this lawsuit for $50,000, including aƩorney's fees, from from Fund/Org. 06900 1500100 145400. The MPD and City AƩorney's Office believe that the proposed seƩlement is in the best interests of the City and recommend approval by this CommiƩee and the City Council. FISCAL NOTE No fiscal impact anƟcipated</t>
  </si>
  <si>
    <t>['https://d3n8a8pro7vhmx.cloudfront.net/cuapb/pages/270/attachments/original/1625760153/RCA-2017-01236_-_Legal_settlement_-_Lenell_McKenzie_v._City_of_Minneapolis_et_al_.pdf?1625760153']</t>
  </si>
  <si>
    <t>['Charles Cape, badge #971', 'David Robins, badge #6046']</t>
  </si>
  <si>
    <t>LiƟgaƟon maƩer of Lucas McDonough v. CliŌon Toles, et al; and State Farm Fire and Casualty Company v. CliŌon Toles, et al. (2020-01257)  OriginaƟng Department: City AƩorney's Office 1. Approving the seƩlement of claims asserted in Lucas McDonough v. CliŌon Toles, et. al., U.S. District Court File No. 19-CV-2238 (PJS/TNL); and State Farm Fire and Casualty Company v. CliŌon Toles et al, U.S. District Court File No. 19-CV- 03185 (PJS/TNL), pursuant to the following terms: 1. The City of Minneapolis shall pay to Lucas McDonough and his aƩorneys $925,000 no later than December 21, 2020; 2. CliŌon Toles and State Farm shall pay to PlainƟff $75,000 no later than December 21, 2020; 3. Lucas McDonough, City of Minneapolis, CliŌon Toles, KaƟa Toles, State Farm Fire and Casualty Company each mutually release one another from any and all claims related to these lawsuits, with the sole excepƟon that CliŌon Toles does not release his claim for aƩorney's Approved LegislaƟve History Date AcƟon MeeƟng Report/Proceeding fees and costs solely in the Minnesota Office of AdministraƟve Hearings, Docket No. 5-6010- 36662 maƩer, which may proceed; and 4. The City AƩorney's Office is authorized to execute any documents necessary to effectuate the seƩlement and dismissal. EffecƟve Date: Dec 10, 2020 AcƟon Number: 2020A-0900 Date AcƟon MeeƟng Report/Proceeding Dec 4, 2020 Adopted, City Council Agenda Council Proceedings Dec 7, 2020 Approved and Signed by Mayor, View Official Act Roll Call - Passed VOTE SUMMARY: AYE (8) NAY (5) VOTE DETAILS: Lisa Bender - Nay Andrea Jenkins - Aye Andrew Johnson - Nay Cam Gordon - Aye Kevin Reich - Aye Steve Fletcher - Aye Phillipe Cunningham - Aye Jeremiah Ellison - Nay Jamal Osman - Nay Lisa Goodman - Aye Alondra Cano - Nay Jeremy Schroeder - Aye Linea Palmisano - Aye Date AcƟon MeeƟng Report/Proceeding Dec 10, 2020 Published</t>
  </si>
  <si>
    <t>['https://d3n8a8pro7vhmx.cloudfront.net/cuapb/pages/270/attachments/original/1625771874/2020-01257_-_Litigation_matter_of_Lucas_McDonough_v._Clifton_Toles__et_al__and_State_Farm_Fire_and_Casualty_Company_v._Clifton_Toles__et_al_.pdf?1625771874']</t>
  </si>
  <si>
    <t>3/20/2021 RCA-2017-01044 - Legal Settlement: Claim of Steven T. Boyer https://lims.minneapolismn.gov/RCA/1273 1/2 Home &gt; RCA Legal Settlement: Claim of Steven T. Boyer (RCA-2017-01044) ORIGINATING DEPARTMENT City Attorney's OfØce To Committee(s) # Committee Name Meeting Date 1 Ways &amp; Means Committee Oct 2, 2017 LEAD STAFF: Thomas J. Miller PRESENTED BY: Susan L. Segal Action Item(s) # File Type Subcategory Item Description 1 Action Settlement Approving the settlement of the Workers' Compensation claim of Steven T. Boyer by payment of $100,000 to Steven T. Boyer and his attorneys, Erickson, Bell, Beckman &amp; Quinn, and authorizing the City Attorney's Office to execute any documents necessary to effectuate the settlement. Previous Actions None. Ward / Neighborhood / Address 3/20/2021 RCA-2017-01044 - Legal Settlement: Claim of Steven T. Boyer https://lims.minneapolismn.gov/RCA/1273 2/2 # Ward Neighborhood Address 1. Not Applicable Background Analysis This claim arises out of multiple work related injuries suffered by Steven T. Boyer while an officer with the Police Department since January 22, 1990. As a consequence of his work-related injuries and corresponding permanent restrictions, Mr. Boyer is entitled to a number of benefits through workers' compensation. Any settlement in excess of $75,000 must be approved by the Council. Following discovery and extensive negotiations with his attorney including a mediation, we have reached a tentative settlement of Mr. Boyer's workers' compensation claim on a full, final and complete basis in the amount of $100,000.00 from Fund/Org. 06900- 1500100-602013-145400. This proposed settlement has been discussed with the Police Department and it is in agreement with the terms. We believe that the settlement is in the best interests of the City and recommend approval by this Committee. FISCAL NOTE No fiscal impact anticipated</t>
  </si>
  <si>
    <t>['https://d3n8a8pro7vhmx.cloudfront.net/cuapb/pages/270/attachments/original/1626642863/Steven_Boyer.pdf?1626642863']</t>
  </si>
  <si>
    <t>['Steven T. Boyer, badge #730']</t>
  </si>
  <si>
    <t>Ex-cop, fireman faces meth charges Published 9:37 am Thursday, August 28, 2008 By Staff Reports https://www.albertleatribune.com/2008/08/ex-cop-fireman-faces-meth-charges/ Former Albert Lea firefighter and part-time New Richland police officer Alan Nielsen was charged in Freeborn County District Court Monday with third-degree burglary and fifth-degree possession of methamphetamine. After law enforcement officials searched Nielsen's house Tuesday as part of an investigation, more charges are expected to be filed later this week. Corey Farris, the South Central Drug Task Force officer with the Freeborn County Sheriff's Office, said Nielsen, 32, has been investigated for meth manufacturing and sale of meth, along with a burglary. At 12:30 a.m. Sunday, a Freeborn County sheriff's deputy pulled Nielsen over because of the suspicion into a burglary, Farris said. Two meth pipes and a bag with meth residue on it were in plain view on the floor of the vehicle and Nielsen and his passenger, Trevor Hovlund, were arrested and brought into the Freeborn County Government Center, he said. Nielsen was charged Monday with the burglary and possession charges, and Hovlund was released without charges because of evidence of the crime, Farris said. Following this, Farris and Freeborn County Sheriff's Office deputies continued the investigation and obtained a search warrant for Nielsen's property south of Albert Lea. During the search at 5:15 p.m. Tuesday, they found two stolen ATV four wheelers - one from Leland, Iowa, and the other from St. Ansgar, Iowa - along with materials related to meth manufacturing, including remnants of a gas generator. The Freeborn County Sheriff's Office filed charges on Nielsen for these discoveries, and the file is awaiting review by the Freeborn County Attorney. Nielsen was released from jail on conditions of the court.</t>
  </si>
  <si>
    <t>['https://assets.nationbuilder.com/cuapb/pages/1472/attachments/original/1670746739/Nielsen_Alan_Ex-Cop_and_Firefighter_Charged.pdf?1670746739']</t>
  </si>
  <si>
    <t>Criminal/Traffic/Petty Case Records Search Results Skip to Main Content Logout My Account Search Menu New Criminal/Traffic/Petty Search Refine Search Location : All MNCIS Sites - Case Search Help Record Count: 4 Search By: Defendant Exact Name: on Party Search Mode: Name Last Name: mars First Name: scott All All Sort By: Filed Date Case Number Citation Number Defendant Info Filed/Location/Judicial Officer Type/Status Charge(s) Disposition/Level of Sentence 27-CR-08-31298 MARS, SCOTT DONALD 12/24/1973 06/20/2008 Hennepin Criminal/Traffic/Petty Downtown Bush, Philip D. Crim/Traf Mandatory Closed Dangerous Weapons- Intentionally Point a Gun Dismissed Dangerous Weapon- Discharge Firearm- Municipality Convicted Conviction deemed a Gross Misdemeanor pursuant to M.S. 609.13 Carrying Pistol-Under Influence of Alcohol Dismissed 4th Degree DWI - Operate Motor Vehicle Under Influence of Alcohol Dismissed 4th Degree- DWI - Operate Motor Vehicle - Alcohol Concentration 0.08 Within 2 Hours Dismissed 62SU-CR-11-5075 911147107 911147107 MARS, SCOTT DONALD 12/24/1973 12/27/2011 Ramsey Criminal/Traffic/Petty Suburban Crim/Traf Mandatory Closed Traffic - DWI - Operate Motor Vehicle Under Influence of Alcohol Dismissed Traffic - DWI - Operate Motor Vehicle - Alcohol Concentration 0.08 Within 2 Hours Convicted Convicted of a Misdemeanor 62SU-VB-15-18479 620800538275 MARS, SCOTT DONALD 12/24/1973 11/09/2015 Ramsey Criminal/Traffic/Petty Suburban Crim/Traf Non-Mand Closed Registration -expired registration Convicted Conviction deemed a Petty Misdemeanor pursuant to Minn. R. Crim. P 23.02 62SU-VB-19-21937 620019544852 MARS, SCOTT DONALD 12/24/1973 12/30/2019 Ramsey Criminal/Traffic/Petty Suburban Crim/Traf Non-Mand Closed No street parking 2-5 AM Convicted Convicted of a Petty Misdemeanor Firefox https://pa.courts.state.mn.us/Search.aspx?ID=100 1 of 1 12/5/2022, 11:06 PM</t>
  </si>
  <si>
    <t>['https://assets.nationbuilder.com/cuapb/pages/1472/attachments/original/1670303940/Mars_Criminal_History.pdf?1670303940']</t>
  </si>
  <si>
    <t>['Scott Mars, badge #4411']</t>
  </si>
  <si>
    <t>STATE TROOPER GUILTY OF SEXUAL ASSAULT Jim Adams, Star Tribune April 21, 2006 http://www.startribune.com/467/story/384961.html A decorated former Minnesota trooper was convicted Friday of sexually assaulting a 14- year-old girl. Lt. Scott Trautner, 41, of Woodbury, was convicted of first-degree criminal sexual conduct by Washington County District Judge Thomas Armstrong after Trautner, who resigned from the State Patrol in December, waived a jury trial. Trautner faces a state-mandated sentence of 12 years in prison when he is sentenced in July. Armstrong said he carefully considered the evidence and exhibits and found Trautner committed the offense. The girl had testified that Trautner had oral sex with her one night in Woodbury. Prosecutor Peter Ivy, an assistant Carver County attorney, handled the case to avoid any conflict of interest for the Washington County attorney's office, which had prosecuted cases in which Trautner was the arresting officer. The incident happened in December 2004, but the girl didn't report it until April 2005 after she had a high school class on date rape and domestic assault, Ivy said. Trautner knew her, but not through his job. Ivy said Trautner testified that he didn't sexually assault the girl, who had been a baby sitter for Trautner's 4-year-old son. Armstrong found that Trautner had a "significant relationship" with the girl, a requirement to prove the sexual assault charge against him. Trautner's attorney, John Pecchia, had no comment on the verdict. Trautner's wife is also a trooper, as was his father. The conviction means he cannot be an officer in Minnesota. He is free on bail until sentencing. Trautner earned a lifesaving award for rescuing a woman from a fire, as well as 34 letters of commendation for his work as a trooper. ©2006 Star Tribune. All rights reserved.</t>
  </si>
  <si>
    <t>['https://d3n8a8pro7vhmx.cloudfront.net/cuapb/pages/270/attachments/original/1509688252/Scott_Trautner_Sexual_Conduct_Article.pdf?1509688252']</t>
  </si>
  <si>
    <t>['Scott Trautner, badge #None']</t>
  </si>
  <si>
    <t>['Department:Minnesota State Patrol']</t>
  </si>
  <si>
    <t>STAR TRIBUNE › Annotations Man shot and killed by St. Paul police is identified NICOLE NORFLEET SEPTEMBER ೃ೅, ೅ೃೄೇ St. Paul police Tuesday identified the man who was shot and killed by police last week in a confrontation on the West Side. Officials said the man was Guillermo Canas, , of St. Paul. There had been some confusion earlier in the day on Canas' exact name, but officials believed that had been resolved. Police said that two officers were confronted by Canas in the area of Plato Boulevard and Wabasha Street on the morning of Aug. , after authorities had received calls about him damaging vehicles. He threw rocks at police, they said, and ignored their orders to stop before one of the officers shot him multiple times. Last week, police identified the officers involved as Mark Grundhauser and Joseph Sandquist. Sandquist fired on the man, police said. The officers, who were not injured during the incident, were put on standard leave. The officers responded after authorities received a number of  calls from residents, some of whom were "absolutely frantic," about a bloodied man who was breaking windows with a pipe and attacking a school bus, Police Chief Tom Smith said last week. One of the two officers retreated when Canas raised a rock believed to be larger than a baseball as he approached, but when the man went toward the other officer, the second officer fired multiple shots, fatally wounding the man, Smith said. Last week's incident was the second fatal shooting of a suspect involving St. Paul police in August. NICOLE NORFLEET Annotations · Report a problem COPY https://outline.com/3qfJEU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</si>
  <si>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['https://d3n8a8pro7vhmx.cloudfront.net/cuapb/pages/270/attachments/original/1626486181/Man_shot_and_killed_by_St._Paul_police_is_identified.pdf?1626486181']</t>
  </si>
  <si>
    <t>['Joseph R. Sandquist, badge #597500', 'Mark A. Grundhauser, badge #244755']</t>
  </si>
  <si>
    <t>Man found in river is identified as missing Hastings 45-year-old May 28, 2008 - 7:25pm The man whose body was found in a Dakota County river has been identified as Edward J. Carlson, 45, of Hastings, the Dakota County Sheriff's Office said Wednesday, adding that foul play is not suspected. Carlson was reported missing May 22. His body was discovered about 4:15 p.m. Monday by fishermen near the Duchene's Landing public boat access to the Vermillion River in Ravenna Township. It apparently had been in the water for several days, officials said. A cause of death has yet to be released. PAUL WALSH Man shot by police is charged with felonies A 21-year-old man wounded by police gun fire in Minneapolis after allegedly trying to take an officer's gun has been charged with two felonies. Ira L. Toles, of Minneapolis, was charged with two counts of obstruction of the legal process or arrest. According to the criminal complaint filed Tuesday in Hennepin County District Court: Officer Derek Chauvin and his partner arrived at the scene of a domestic assault call early Saturday in the 1800 block of Columbus Avenue S. and had to force their way into the apartment. Toles retreated to a bathroom and refused to come out. The victim told the officers that Toles might have a gun and could flee through a window. Chauvin's partner went outside in case Toles tried to escape. Chauvin forced his way into the bathroom and, at gunpoint, ordered Toles to the floor. Toles refused. Chauvin then tried to physically subdue Toles, who was flailing his arms as he charged the officer. During the altercation, Toles forced Chauvin into a corner and tried to take the officer's pistol. Chauvin fired twice, wounding Toles in the abdomen. Even after being shot, Toles continued to struggle with officers as they tried to handcuff him. He was arrested and was in custody in lieu of $20,000 bail.</t>
  </si>
  <si>
    <t>['https://d3n8a8pro7vhmx.cloudfront.net/cuapb/pages/270/attachments/original/1613597722/Chauvin_Shooting_Article.pdf?1613597722']</t>
  </si>
  <si>
    <t>['Marvin A. Schumer, badge #6401', 'Michael Lardy, badge #3974']</t>
  </si>
  <si>
    <t>MPR NEWS › Annotations BCA: Man shot by St. Paul police was firing at officers MAY ೄೃ, ೅ೃೄ೉ St. Paul police shot and killed Jaffort Demont Smith, , of St. Paul, as he fired at them and refused to drop his weapon, the Minnesota Bureau of Criminal Apprehension said on Tuesday. The BCA says police responded around : a.m. Monday to a  call of a man with a gun at Rapid Recovery Towing on Acker Street East. At this early stage of the investigation, the BCA says a woman entered the business followed by a man identified as Smith. Law enforcement investigates St. Paul's first officer-involved shooting of the year at the ೊೃೃ block of Buffalo Street on the North End of the city on Monday. Riham Feshir | MPR News Police later found Smith and the woman near Acker and Buffalo streets. Smith allegedly shot the woman, identified as Beverly Joan Flowers, , and then ran. Officers chased Smith, catching up to him in the backyard of a home a block away. Police say Smith fired at the officers and ignored repeated calls for him to drop his weapon. Flowers was taken by ambulance to Regions Hospital and is still hospitalized. The BCA did not disclose her condition and said the relationship between Smith and Flowers is "part of the ongoing investigation." The four officers are identified as John Corcoran, Mark Grundhauser, Jeffery Korus and Michael Tschida. All four are on standard administrative leave. When the BCA finishes its investigation, the agency says it will send conclusions to the Ramsey County Attorney's Office. Annotations · Report a problem COPY https://outline.com/vXNN2R Outline is a free service for reading and annotating news articles. We remove the clutter so you can analyze and comment on the content. In today's climate of widespread misinformation Outline HOME · TERMS · PRIVACY · DMCA · CONTACT climate of widespread misinformation, Outline empowers readers to verify the facts.</t>
  </si>
  <si>
    <t>['https://d3n8a8pro7vhmx.cloudfront.net/cuapb/pages/270/attachments/original/1626284541/BCA__Man_shot_by_St._Paul_police_was_firing_at_officers.pdf?1626284541']</t>
  </si>
  <si>
    <t>['Michael T. Tschida, badge #694455']</t>
  </si>
  <si>
    <t>Former St. Paul cop charged with arson in August fire at his pizza restaurant https://bringmethenews.com/minnesota-news/former-st-paul-cop-charged-with-arson-in-august-fire-at-his- pizza-restaurant A fire at a nearby grocery store, which broke out on the same day, is still under investigation. • Adam Uren • Mar 2, 2024 A former St. Paul police officer has been charged with starting the fire at his pizza business, Checkerboard Pizza, last August. Tou Mo Cha, 55, of Little Canada, has been charged with 2nd-degree arson in connection with the Aug. 9 fire at 992 Arcade Street. The fire broke out on the same day as a fire across the street at 52 Market &amp; Trading grocery store, which has also been deemed arson and is still under investigation. According to a criminal complaint, Cha was seen on surveillance exiting Checkerboard pizza and then repeatedly entering an adjoining apartment complex. St. Paul Fire Department Per the complaint: "The video shows the defendant's wife coming out of Checkerboard Pizza and going to their vehicle. Then, the defendant goes between the pizza shop and the doorway of the apartment and the fire starts a few minutes after he drives away." An investigation into the blaze confirmed that the fire started in the apartment portion of the building, with gasoline likely used as an accelerant. The complaint claims Cha denied going into the apartment entryway where the fire started, but this was contradicted by the video. The Pioneer Press reports that Cha was a police officer with St. Paul Police Department until 2005, when he resigned from the force in a year in which he had been charged with making terroristic threats, and a year after being charged with lending his service gun that was later used in a pair of drive-by shootings. Cha has not been charged in connection with the fire at 52 Market and Trading, which remains under investigation.</t>
  </si>
  <si>
    <t>['https://assets.nationbuilder.com/cuapb/pages/1473/attachments/original/1709524244/Tou_Mo_Cha_SPPD.pdf?1709524244']</t>
  </si>
  <si>
    <t>['Tou M. Cha, badge #112410']</t>
  </si>
  <si>
    <t>6/28/2021 https://pa.courts.state.mn.us/CaseDetail.aspx?CaseID=1625919295 https://pa.courts.state.mn.us/CaseDetail.aspx?CaseID=1625919295 1/1 Skip to Main Content Logout My Account Search Menu New Criminal/Traffic/Petty Search Refine Search Back Location : All MNCIS Sites - Case Search Help Register of Actions Case No. 71-VB-18-3875 State of Minnesota vs Christopher Patrick Kelley § § § § § Case Type: Crim/Traf Non-Mand Date Filed: 06/28/2018 Location: Sherburne Party Information Lead Attorneys Defendant KELLEY, CHRISTOPHER PATRICK Male DOB: 03/03/1970 Zimmerman, MN 55398 Jurisdiction State of Minnesota DEREK TIMOTHY ARCHAMBAULT 651-351-2121(W) Case Information Charges: KELLEY, CHRISTOPHER PATRICK Statute Level Date Disposition Level of Sentence 1. Speed-exceed posted limit 74/65 169.14.5 Petty Misdemeanor06/27/201807/14/2018 Convicted 07/14/2018 Convicted of a Petty Misdemeanor Events &amp; Orders of the Court DISPOSITIONS 07/14/2018 Disposition 1. Speed-exceed posted limit 74/65 Convicted 07/14/2018 Plea 1. Speed-exceed posted limit 74/65 Guilty 07/14/2018 Payable without appearance 1. Speed-exceed posted limit 74/65 06/27/2018 (PMD) 169.14.5 (169145) Fees - Adult: (Grand Total: $125.00) Due 7/14/2018 Fine: $40.00 Fees: (Fees Total: $85.00) Criminal Surcharge: $75.00 Law Library: $10.00 Level of Sentence: Convicted of a Petty Misdemeanor OTHER EVENTS AND HEARINGS 06/28/2018 Citation E-Filed 07/14/2018 Conviction Sent to DPS Financial Information Defendant KELLEY, CHRISTOPHER PATRICK Total Financial Assessment 126.50 Total Payments and Credits 126.50 Balance Due as of 06/28/2021 0.00 06/28/2018 Transaction Assessment 125.00 07/13/2018 Web Payment Receipt # EP71-2018-06208 KELLEY, CHRISTOPHER PATRICK (125.00) 07/13/2018 Transaction Assessment 1.50 07/13/2018 Web Payment Receipt # EP71-2018-06209 KELLEY, CHRISTOPHER PATRICK (1.50)</t>
  </si>
  <si>
    <t>['https://assets.nationbuilder.com/cuapb/pages/270/attachments/original/1670098543/christopher_kelley_CaseDetail.pdf?1670098543']</t>
  </si>
  <si>
    <t>['Christopher Kelley, badge #3680']</t>
  </si>
  <si>
    <t>MPR NEWS › Annotations Jamar Clark's family sues Minneapolis officers in his fatal shooting JUNE ೃೌ, ೅ೃೄೊ The family of Jamar Clark, the African-American man who was fatally shot by Minneapolis police during a confrontation in , is suing the two officers involved in his death, alleging they violated his civil rights. The civil complaint was filed Thursday in U.S. District Court in Minneapolis. Clark, , was shot while he was on the ground, struggling with police in north Minneapolis on Nov. , . Responding officers Dustin Schwarze Jamar Clark Javille Burns via AP and Mark Ringgenberg had been told he was interfering with a paramedic crew treating his girlfriend outside a late-night birthday party. Schwarze said he fired because his partner yelled that Clark was holding Ringgenberg's gun. He said he feared for Ringgenberg's life. The suit claims the officers' "unreasonable use of excessive force" led to the fatal shooting. The Clark family is seeking punitive and compensatory damages. Minneapolis City Attorney Susan Segal said she could not comment on the suit because it's a pending legal action. Hennepin County Attorney Mike Freeman declined to charge the two officers in the shooting death of Clark, saying the use of force in the situation was justified. Officers Mark Ringgenberg and Dustin Schwarze Hennepin County Attorney That decision was followed by a U.S. Department of Justice investigation, which concluded there was not sufficient evidence to prove beyond a reasonable doubt that the officers willfully violated Clark's civil rights. Brandt Williams contributed to this report. Annotations · Report a problem COPY https://outline.com/kUzhsA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</si>
  <si>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["https://d3n8a8pro7vhmx.cloudfront.net/cuapb/pages/270/attachments/original/1626129966/Jamar_Clark's_family_sues_Minneapolis_officers_in_his_fatal_shooting.pdf?1626129966"]</t>
  </si>
  <si>
    <t>['Dustin Schwarze, badge #6422', 'Mark Ringgenberg, badge #6030']</t>
  </si>
  <si>
    <t>August 27, 2001 11:00 PM We are part of The Trust Project. MINNEAPOLIS (AP) -- A 31-year-old Minneapolis police officer was charged with three counts of criminal sexual conduct Monday after admitting to having sex with a 13-year-old girl in June, court records show. A criminal complaint filed in Hennepin County court said Travis Wade Koenig, of Blaine, met the girl and a 15-year-old girl on a telephone chat service. The girls told Koenig they were 18 and 19 years old, the complaint said. Koenig arranged to meet the girls during the early morning of June 10 at a gas station. From there, Koenig drove them to a hotel in St. Louis Park where he handcuffed the 13-year-old girl and had sex with her. Her friend waited in the bathroom. When she came out, the officer and the 13-year-old girl had sex again while she watched, according to the complaint. Koenig said the sex was consensual and that he thought she was older, according to the complaint. He's charged with two felonies and a gross misdemeanor. The St. Louis Park officer who investigated the incident said it was clear to him the girl was less than 16. He noted that Koenig has worked prostitution details, which requires noticing physical details, including age. Koenig has been relieved of any law-enforcement duties while an SPORTS Officer charged with having sex with minors MINNEAPOLIS (AP) -- A 31-year-old Minneapolis police o icer was charged with three counts of criminal sexual conduct Monday a er admitting to having sex with a 13-year-old girl in June, court records show. Officer charged with having sex with minors https://www.brainerddispatch.com/sports/officer-charged-with-having-... 1 of 2 11/25/2022, 11:11 PM investigation is pending against him, Minneapolis police officials said. Koenig has served on the force since Sept. 27, 1993. Officer charged with having sex with minors https://www.brainerddispatch.com/sports/officer-charged-with-having-... 2 of 2 11/25/2022, 11:11 PM</t>
  </si>
  <si>
    <t>['https://assets.nationbuilder.com/cuapb/pages/1472/attachments/original/1669439604/Koenig_Officer_charged_with_having_sex_with_minors.pdf?1669439604']</t>
  </si>
  <si>
    <t>St. Paul cop charged with punching handcuffed girl pleads not guilty Michael Soucheray was charged in February wtih assault By Jessie Van Berkel Star Tribune March 16, 2017 - 5:48pm https://www.startribune.com/st-paul-cop-charged-with-punching-handcuffed-girl-pleads-not- guilty/416364184/ A St. Paul police officer charged with punching a potentially suicidal 14-year-old girl in the face pleaded not guilty Thursday. In December, Michael P. Soucheray II and another St. Paul police officer responded to a report of a girl who was possibly suicidal at a shelter for sex trafficking victims. According to the complaint, police were called to Brittany's Place, a shelter for sexually exploited girls from 10 to 17 years old regarding a possibly suicidal girl. She refused to speak with Soucheray when he arrived at the scene. The girl didn't want to go to the hospital, became agitated and refused to get in an ambulance. Soucheray told her that he and his partner, officer Chris Rhoades, would take her there instead. They handcuffed her and escorted her to their squad car, but she refused to get in. The girl "was screaming and crying throughout this process," the complaint said. Soucheray pulled her into the squad. At some point afterward, the girl spat in his face. "The defendant then struck [the girl] two times in the face with a closed fist causing her pain," the complaint said. "The defendant also grabbed [her] by the jaw and/or face/neck area. The defendant called [her] a [expletive] [expletive]." She stood up and spat in Soucheray's face, and he responded by punching her in the face twice, grabbing her by the jaw and swearing at her, the complaint states. Soucheray, 38, of Woodbury, was charged with misdemeanor fifth-degree assault and has been on administrative leave. "Mike wants to get back to work," said his attorney, Peter Wold, who asked for a speedy trial Thursday. Soucheray's pretrial date is scheduled for April 10.</t>
  </si>
  <si>
    <t>['https://d3n8a8pro7vhmx.cloudfront.net/cuapb/pages/270/attachments/original/1618066092/Michael_P_Soucheray.pdf?1618066092']</t>
  </si>
  <si>
    <t>KARE್್.COM › Annotations Officers identified in deadly Richfield officer-involved shooting SEPTEMBER ೄ೉, ೅ೃೄೌ Five officers from the Edina and Richfield police departments are on administrative leave. MINNEAPOLIS - The Hennepin County Sheriff's Office has identified five police officers from two departments involved in a chase and officer- involved shooting on Sept. , which led to the death of Brian Quiñones. According to a press release from the Sheriff's Office, the five officers are identified as: Officer Nicholas Pedersen, a four-year veteran of the Edina Police Department Officer Benjamin Wenande, a four-year veteran of the Edina Police Department Officer Joseph Carroll, a four-year veteran of the Richfield Police Department Officer Dylan Schultz, a three-year veteran of the Richfield Police Department Officer Macabe Stariha, a two-year veteran of the Richfield Police Department ✕ The press release states that interviews have been completed with all five officers, who are on standard paid administrative leave. Quiñones, , appeared to livestream his chase by officers, after police said he failed to stop for a red light in Edina and refused to pull over. Quiñones was shot after stopping his car in Richfield. A city of Edina spokesperson said Quiñones "confronted officers with a knife." A Hennepin County Medical Examiner's report said Quiñones died from multiple gunshot wounds. None of the officers were wearing body cameras, but both departments had squad car dash cams in operation. Once its investigation is complete, the Sheriff's Office will turn over its findings to Hennepin County Attorney Mike Freeman for review. Annotations · Report a problem COPY https://outline.com/ZqwafT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</si>
  <si>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['https://d3n8a8pro7vhmx.cloudfront.net/cuapb/pages/270/attachments/original/1626361569/Officers_identified_in_deadly_Richfield_officer-involved_shooting.pdf?1626361569']</t>
  </si>
  <si>
    <t>['Dylan Schultz, badge #208', 'Joseph Carroll, badge #200', 'McCabe Stariha, badge #212']</t>
  </si>
  <si>
    <t>3/15/2021 St. Paul police investigate possibility of 2nd officer dressing as Muslim woman - Bring Me The News https://bringmethenews.com/news/st-paul-police-investigate-possibility-of-2nd-officer-dressing-as-muslim-woman 1/2 HOME MN NEWS St. Paul police investigate possibility of 2nd oÊcer dressing as Muslim woman BMTN STAFF · UPDATED: MAR 8, 2018 · ORIGINAL: FEB 8, 2013 St. Paul police spokesman Howie Padilla con}rmed Friday that an investigation is under way into the possibility of a second of}cer being caught on social media dressed up as a Muslim woman, WCCO reports. The investigation comes days after a St. Paul police of}cer apologized for dressing up as a female Muslim Target employee. St. Paul police opened a probe into the second photo after Twitter user Mukhtar Ibrahim tweeted it to the department on Friday. The tweet photo appears to be of a Facebook photo from 2010, the Star Tribune reports. Ibrahim received a reply that noted St. Paul Police Chief Thomas Smith was looking into the matter. Padilla did not con}rm any information about the identity of the man in the second image, WCCO reports. Ibrahim also tweeted the photo of Of}cer Robert Buth to the St. Paul Police Department on Monday. A K-9 of}cer, Buth issued an apology Tuesday after a photo of him dressed up as a female Muslim Target employee surfaced on social media. Buth said he was dressed in a hijab as part of a Halloween costume. It was posted on Twitter 10 weeks ago. "I apologize to anyone who may have been offended by the recently publicized photo which showed me at a private Halloween party on my personal time," Buth said. "I sincerely regret that the image, which was never intended to become public, may have been viewed to be insensitive to the Muslim community." 3/15/2021 St. Paul police investigate possibility of 2nd officer dressing as Muslim woman - Bring Me The News https://bringmethenews.com/news/st-paul-police-investigate-possibility-of-2nd-officer-dressing-as-muslim-woman 2/2</t>
  </si>
  <si>
    <t>['https://d3n8a8pro7vhmx.cloudfront.net/cuapb/pages/270/attachments/original/1618328016/Robert_Buth_2.pdf?1618328016']</t>
  </si>
  <si>
    <t>['Robert J. Buth, badge #87700']</t>
  </si>
  <si>
    <t>2/15/2017 1626­1698 S 4th St, Minneapolis, MN 55454 to 1898 University Ave NE, Minneapolis, MN 55418 ­ Google Maps https://www.google.com/maps/dir/44.9702459,­93.2472801/45.0074532,­93.2630958/@44.9888655,­93.2647553,14z/am=t/data=!3m1!4b1!4m2!4m1!5i1 2/2 These directions are for planning purposes only. You may 먑�nd that construction projects, traf먑�c, weather, or other events may cause conditions to differ from the map results, and you should plan your route accordingly. You must obey all signs or notices regarding your route. CUAPB002689 7-403 VEHICLES - EMERGENCY RESPONSE (10/12/01) (B-D)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(12/14/07) 4-401.02 VEHICLE - SEAT BELTS (07/26/02) (A-B) Employees operating or riding in City-owned vehicles, or in privately owned vehicles while on City business, shall wear seat and shoulder belts in accordance with the manufacturer's recommendations. Under certain operational needs, sworn personnel may be exempt from wearing the seat and/or shoulder belts. 5-105 PROFESSIONAL CODE OF CONDUCT (01/05/16) (A-D) A. General 4. Employees shall use reasonable judgment in carrying out their duties and responsibilities. They need to weigh the consequences of their actions. (04/01/05) (05/03/05) (01/05/16) CUAPB002691</t>
  </si>
  <si>
    <t>['https://d3n8a8pro7vhmx.cloudfront.net/cuapb/pages/270/attachments/original/1598165216/17-03832_Part_4.pdf?1598165216']</t>
  </si>
  <si>
    <t>['Abdiwahab Ali, badge #30']</t>
  </si>
  <si>
    <t>4/24/2021 RCA-2017-00069 - Legal Settlement - Sheila Potocnik v. Walter Carlson and City of Minneapolis https://lims.minneapolismn.gov/RCA/76 1/2 Home &gt; Legislative File 2017-00056 &gt; RCA Legal SeƩlement - Sheila Potocnik v. Walter Carlson and City of Minneapolis (RCA-2017-00069) ORIGINATING DEPARTMENT City Attorney's OfØce To CommiƩee(s) # CommiƩee Name MeeƟng Date 1 Ways &amp; Means CommiƩee Jan 9, 2017 LEAD STAFF: Andrea Naef, Assistant City AƩorney PRESENTED BY: Susan L. Segal, City AƩorney AcƟon Item(s) # File Type Subcategory Item DescripƟon 1 AcƟon SeƩlement Approving the seƩlement of the lawsuit Sheila Potocnik v. Walter Carlson and City of Minneapolis (Court File No. 13-CV-2093), by payment of $155,000 to Sheila Potocnik and her aƩorneys, and authorizing the City AƩorney's Office to execute any documents necessary to effectuate seƩlement. Ward / Neighborhood / Address # Ward Neighborhood Address 1. Not Applicable 4/24/2021 RCA-2017-00069 - Legal Settlement - Sheila Potocnik v. Walter Carlson and City of Minneapolis https://lims.minneapolismn.gov/RCA/76 2/2 Background Analysis This lawsuit alleges that MPD officers, including Sergeant Walter Carlson, violated the Drivers' Privacy ProtecƟon Act ("DPPA") by improperly accessing PlainƟff's informaƟon in the Minnesota Department of Public Safety Driver and Vehicle Services ("DVS") database for purposes that were unrelated to law enforcement. PlainƟff also sued mulƟple other government enƟƟes. Following moƟon pracƟce, several alleged DPPA violaƟons remain for trial. At a seƩlement conference the parƟes negoƟated a tentaƟve seƩlement in the amount of $155,000.00 from Fund/Org. 06900-1500100-14540 payable to the PlainƟff and her aƩorneys in full seƩlement of all of PlainƟff's DPPA claims against the City and all of its employees. We believe that this seƩlement is in the best interests of the City and recommend its approval. The Police Department also supports this proposed seƩlement. FISCAL NOTE No fiscal impact anƟcipated</t>
  </si>
  <si>
    <t>['https://d3n8a8pro7vhmx.cloudfront.net/cuapb/pages/270/attachments/original/1626361328/Settlement_-_Sheila_Potocnik_v._Walter_Carlson_and_City_of_Minneapolis_-_2017.pdf?1626361328']</t>
  </si>
  <si>
    <t>3/5/2021 Lawsuit settled in 2013 North Side traffic stop - StarTribune.com https://www.startribune.com/lawsuit-settled-in-2013-police-beating-during-north-side-traffic-stop/399399341/ 1/1 LOCAL Lawsuit settled in 2013 North Side traffic stop NOVEMBER 2, 2016 - 11:56AM A 47-year-old woman has been awarded a $105,000 settlement in a November 2013 incident in which she alleged two Minneapolis police officers pulled her over for an unspecified offense and beat her. Celeste Dawkins filed a lawsuit last year alleging that she was beaten by officer Cory Fitch during a Nov. 23, 2013, traffic stop in north Minneapolis. Dawkins alleges that after being pulled over, she got out of her car and was walking around the back to avoid traffic when Fitch "purposely steered" his squad car in her direction, striking her and her vehicle. "Fitch exited his vehicle, yelled obscenities at Dawkins, and proceeded to kick Dawkins with his feet and hit Dawkins with his hands," the suit read. According to the lawsuit, she sustained "severe, neck, back and hip injuries" and was later taken to the hospital. It was unclear what prompted the traffic stop. Dawkins later amended the suit, which sought $100,000 in damages, to include another officer, Jeffrey Sworski, who she also accused of kicking her. The settlement, approved this week by the ways and means committee, awaits full council approval, which is considered a formality. Fitch serves on the board of the Minneapolis Police Federation, which represents the department's rank-and-file officers. "The settlement is still subject to city council approval but we are glad that we were able to achieve justice for our client in this case," said Dawkins' attorney, Oliver Nelson. "Now, hopefully, our client can begin to put the nightmare of this incident behind her." An e-mail to the city attorney's office, which represented the officers, was not returned on Monday afternoon. The police department did not immediately respond to e-mails seeking comment. Libor Jany</t>
  </si>
  <si>
    <t>['https://d3n8a8pro7vhmx.cloudfront.net/cuapb/pages/270/attachments/original/1614988603/Dawkins_Lawsuit_settled_in_2013_North_Side_traffic_stop_-_StarTribune.com.pdf?1614988603']</t>
  </si>
  <si>
    <t>Criminal/Traffic/Petty Case Records Search Results Skip to Main Content Logout My Account Search Menu New Criminal/Traffic/Petty Search Refine Search Location : All MNCIS Sites - Case Search Help Record Count: 5 Search By: Defendant Exact Name: on Party Search Mode: Name Last Name: lettner First Name: ryan All All Sort By: Filed Date Case Number Citation Number Defendant Info Filed/Location /Judicial Officer Type/Status Charge(s) Disposition/Level of Sentence 23-K5-04-000609 LETTNER, RYAN MICHAEL 01/31/1978 11/03/2004 Fillmore Felony Closed Engage in Business of Concealing Criminal Proceeds Dismissed Theft-Take/Use/Transfer Movable Prop-No Consent (Aid/Abet - GOC) Convicted Convicted of a Felony Receiving Stolen Property (Aid/Abet - GOC) Dismissed Tamper With Motor Vehicle/Enter w/o Owner Permission (Aid/Abet - GOC) Dismissed 23-CR-07-153 LETTNER, RYAN MICHAEL 01/31/1978 02/26/2007 Fillmore Crim/Traf Mandatory Closed Receiving Stolen Property (Not applicable - GOC) Convicted Conviction deemed a Misdemeanor pursuant to M.S. 609.13 82-VB-12-18167 889000112948 LETTNER, RYAN MICHAEL 01/31/1978 10/24/2012 - Washington-Stillwater Crim/Traf Non-Mand Closed Traffic - Speeding - Exceed Limit - 65 mph on Freeways and Expressways 82/65 Convicted Conviction deemed a Petty Misdemeanor pursuant to Minn. R. Crim. P 23.02 82-VB-13-21749 820000016878 LETTNER, RYAN MICHAEL 01/31/1978 12/24/2013 - Washington-Stillwater Crim/Traf Non-Mand Closed Motor Vehicle Registration - Failure to Display Current Registration - Expired Plates Convicted Conviction deemed a Petty Misdemeanor pursuant to Minn. R. Crim. P 23.02 73-CR-17-8812 LETTNER, RYAN MICHAEL 01/31/1978 09/29/2017 Stearns Scherer, John H. Crim/Traf Mandatory Closed Prostitution-Patron-Hires, Offers, or Agrees to Hire to Engage in Prostitution in Public Place (Not applicable - GOC) Convicted Conviction deemed a Misdemeanor pursuant to M.S. 609.13 Firefox https://pa.courts.state.mn.us/Search.aspx?ID=100 1 of 1 12/5/2022, 1:20 AM</t>
  </si>
  <si>
    <t>['https://assets.nationbuilder.com/cuapb/pages/1472/attachments/original/1670225240/Lettner_Criminal_History.pdf?1670225240']</t>
  </si>
  <si>
    <t>['Ryan Lettner, badge #None']</t>
  </si>
  <si>
    <t>['Department:Chatfield Police Department']</t>
  </si>
  <si>
    <t>Subject: Concern re: Course Instructor Date:Sun, 26 Aug 2018 15:02:57 -0500 From:mgresist &lt;mgresist@minn.net&gt; To:gail.okane@minneapolis.edu CC:Tim Bildsoe &lt;tbildsoe@gmail.com&gt;, Nathan Gove &lt;nathan.gove@state.mn.us&gt; Dear Ms. O'Kane: Please read the attached letter and supporting documentation which expresses our concern over one of your instructors. We look forward to your response. Michelle Gross, President Communities United Against Police Brutality Subject: Re: Concern re: Course Instructor Date:Wed, 29 Aug 2018 14:22:28 +0000 From:Gail O'Kane &lt;Gail.O'kane@minneapolis.edu&gt; To:mgresist &lt;mgresist@minn.net&gt; CC:Tim Bildsoe &lt;tbildsoe@gmail.com&gt;, Nathan Gove &lt;nathan.gove@state.mn.us&gt; Dear Ms. Gross: Thank you for writing to express your concerns. We will not be offering the courses that you referenced in your email. Best regards, Gail O'Kane Vice President of Academic Affairs Subject: Re: Concern re: Course Instructor Date:Thu, 30 Aug 2018 12:13:50 -0500 From:mgresist &lt;mgresist@minn.net&gt; To:Gail O'Kane &lt;Gail.O'kane@minneapolis.edu&gt; CC:Tim Bildsoe &lt;tbildsoe@gmail.com&gt;, Nathan Gove &lt;nathan.gove@state.mn.us&gt; Dear Ms. O'Kane: Does the college intend to allow Tyrone Barze to teach other courses in the future? Beyond these canceled classes, given his record of harm to the community we continue to be concerned about Ofc. Barze's qualifications to educate other law enforcement officers. Michelle Gross, President Communities United Against Police Brutality Subject: Re: Concern re: Course Instructor Date:Fri, 31 Aug 2018 19:16:55 +0000 From:Gail O'Kane &lt;Gail.O'kane@minneapolis.edu&gt; To:mgresist &lt;mgresist@minn.net&gt; CC:Tim Bildsoe &lt;tbildsoe@gmail.com&gt;, Nathan Gove &lt;nathan.gove@state.mn.us&gt; Dear Ms. Gross: I am able to share information about our course offerings, but am not able to share information regarding individual hiring decisions, because such information is private data as defined by the Minnesota Data Practices Act. Best regards, Gail O'Kane</t>
  </si>
  <si>
    <t>['https://d3n8a8pro7vhmx.cloudfront.net/cuapb/pages/270/attachments/original/1613854071/MCTC_Email_Exchange_re_Barze.pdf?1613854071']</t>
  </si>
  <si>
    <t>By THE ASSOCIATED PRESS | ap@ap.com | PUBLISHED: December 20, 2006 at 8:32 a.m. | UPDATED: November 14, 2015 at 3:44 a.m. Join the Conversation We invite you to use our commenting platform to engage in A Richfield police detective was sentenced Tuesday to two years in federal prison for giving law enforcement information about drug customers to a known drug dealer, the U.S. Attorney's Office said. Robert M. Nielsen, 48, of Prior Lake, pleaded guilty in October to one count of depriving citizens of honest services. Prosecutors said the drug dealer contacted the detective twice in September, worried that two of his customers might be working with law enforcement. On both occasions, the dealer asked Nielsen to obtain information about those customers. Nielsen then ordered unknowing police department employees to look up the names of two customers in various law enforcement databases, including one that the FBI maintains outside of Minnesota. He then passed the information along to the dealer, according to court documents. NEWS Richfield detective gets 2 years in prison for aiding drug dealer Richfield detective gets 2 years in prison for aiding drug dealer - T... https://www.twincities.com/2006/12/20/richfield-detective-gets-2-y... 1 of 3 12/9/2022, 2:49 AM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Richfield detective gets 2 years in prison for aiding drug dealer - T... https://www.twincities.com/2006/12/20/richfield-detective-gets-2-y... 2 of 3 12/9/2022, 2:49 AM Richfield detective gets 2 years in prison for aiding drug dealer - T... https://www.twincities.com/2006/12/20/richfield-detective-gets-2-y... 3 of 3 12/9/2022, 2:49 AM</t>
  </si>
  <si>
    <t>['https://assets.nationbuilder.com/cuapb/pages/1472/attachments/original/1670604034/Nielsen_Robert_Richfield_detective_gets_2_years_in_prison_for_aiding_drug_dealer_%E2%80%93_Twin_Cities.pdf?1670604034']</t>
  </si>
  <si>
    <t>UNITED STATES DISTRICT COURT DISTRICT OF MINNESOTA COURT FILE NO. 06-1016 DSD/SRN Jacob John Kenfield, Plaintiff, vs. Wrecker Services, Inc., and John Does 1-3, individually, Robert J. Kroll, and The City of Minneapolis, Defendants. STIPULATION OF DISMISSAL WITH PREJUDICE AND ORDER FOR DISMISSAL IT IS HEREBY STIPULATED AND AGREED, by and between the above-captioned parties, through their undersigned attorneys of record, that the above-entitled action, and all claims asserted therein, having been completely and fully compromised and settled, may be and hereby is dismissed, on the merits, with prejudice, but without further cost to any party, and the Clerk of said Court, upon the filing of this Stipulation, is hereby authorized and directed to so dismiss said action of record. HEUER &amp; ASSOCIATES, P.A. Dated: 01/22/2007 s/ James A. Heuer James A. Heuer (#44787) Attorneys for Plaintiff 10 South Fifth Street, Suite 950 Minneapolis, MN 55435 (612) 236-0055 CASE 0:06-cv-01016-DSD-SRN Document 17 Filed 01/29/07 Page 1 of 2 2 CHARLES J. NOEL &amp; ASSOCIATES, P.A. Dated: 01/18/2007 s/ Charles J. Noel Charles J. Noel (#79406) Attorneys for Defendant Wrecker Services, Inc. 180 Grand Oak Office Center I 860 Blue Gentian Road Eagan, MN 55121 (651) 365-5020 JAY M. HEFFERN, CITY ATTORNEY Dated: 01/25/2007 s/ Timothy S. Skarda Timothy S. Skarda (#10176X) Tracey Nelson (#0311807) Attorneys for Defendants Robert J. Kroll and The City of Minneapolis 300 Metropolitan Centre 333 South Seventh Street Minneapolis, MN 55402-2453 (612) 673-2553 CASE 0:06-cv-01016-DSD-SRN Document 17 Filed 01/29/07 Page 2 of 2</t>
  </si>
  <si>
    <t>['https://d3n8a8pro7vhmx.cloudfront.net/cuapb/pages/270/attachments/original/1532851600/Kenfield_v_Kroll_et_al_20070125.pdf?1532851600']</t>
  </si>
  <si>
    <t>['Robert J. Kroll, badge #3874']</t>
  </si>
  <si>
    <t>December 15, 1999 05:00 AM We are part of The Trust Project. Associated Press FARIBAULT, Minn. -- A Faribault police officer was charged Tuesday with drunken driving and assault, accused of aggressively following another car, ramming into it and then chasing the driver into a restaurant with a knife. Officer Harold Nielsen, 26, was charged with second-degree assault, terroristic threats, criminal damage to property -- all felonies -- and drunken driving. According to the criminal complaint prepared by the Dakota County Attorney's Office, a 22-year-old college student was driving along Highway 60 on Sept. 2 when he saw a car rapidly approaching behind him, repeatedly flashing its headlights. The light flashing continued for several miles until the student's car was hit from behind. The student then slowed down to turn in to a restaurant parking lot, hoping to find help there, when his car was rammed and spun around. The student was able to pull into the parking lot and ran into the restaurant. Nielsen followed him inside, demanding to know who had damaged his truck, the complaint said. NEWS Faribault officer charged with assault, DUI Faribault officer charged with assault, DUI - Post Bulletin | Rochester ... https://www.postbulletin.com/news/faribault-officer-charged-with-assau... 1 of 2 12/9/2022, 2:33 AM "Nielsen produced a knife and began chasing the victim around the restaurant, threatening to stab the victim," the complaint said. "At one point, several other people entered the restaurant and Nielsen confronted them with the knife, ordering them to leave the restaurant, which they did." Fellow officers from the Faribault Police Department and the Minnesota State Patrol responded and arrested Nielsen, whose blood-alcohol content tested at 0.17 percent. He was off-duty at the time. Investigators said the student's car was damaged beyond repair. Faribault officer charged with assault, DUI - Post Bulletin | Rochester ... https://www.postbulletin.com/news/faribault-officer-charged-with-assau... 2 of 2 12/9/2022, 2:33 AM</t>
  </si>
  <si>
    <t>['https://assets.nationbuilder.com/cuapb/pages/1472/attachments/original/1670574952/Nielson_Harold_Faribault_officer_charged_with_assault__DUI_-_Post_Bulletin.pdf?1670574952']</t>
  </si>
  <si>
    <t>['Harold J. Nielsen, badge #None']</t>
  </si>
  <si>
    <t>['Department:Faribault Police Department']</t>
  </si>
  <si>
    <t>Legal Se lement: Jerrod Burt v. City of Minneapolis, et al. (RCA-2020-01199) ORIGINATING DEPARTMENT To Commi ee(s) # Commi ee Name Mee ng Date 1 Policy &amp; Government Oversight Commi ee Dec 16, 2020 LEAD STAFF: Ivan Ludmer PRESENTED BY: Ivan Ludmer Ac on Item(s) # File Type Subcategory Item Descrip on 1 Ac/on Se lement Authorizing the se lement of the ma er of Jerrod Burt v. City of Minneapolis, et al., Case No. 20-cv-01165-DSD-KMM, by payment in the amount of $170,000 to Mr. Burt and his a orneys, and authorizing the City A orney's Office to execute any documents necessary to effectuate se lement. Ward / Neighborhood / Address RCA-2020-01199 - Legal Settlement: Jerrod Burt v. City of Minneapolis, ... https://lims.minneapolismn.gov/RCA/7109 1 of 2 12/15/2020, 12:04 PM # Ward Neighborhood Address 1. Ward 5 Sumner-Glenwood 1100 Van White Memorial Blvd, Minneapolis Background Analysis On March 2, 2020, Minneapolis police SWAT officers were preparing to execute a no-knock narco/cs arrest warrant on a person whom they had been told possessed a firearm. They were informed by the inves/ga/ng officer that the suspect had go en into a vehicle and redirected to arrest him at that vehicle. At the outset of the stop, they used a flash-sound distrac/on device, intending it to land on top of the car and roll in front before detona/ng. Instead, it broke through the rear windshield, causing burns to the vehicle occupants. The driver of the car, who was not the suspect, brought this lawsuit. The par/es have nego/ated a proposed se lement of all alleged damages, a orneys' fees and costs in the amount of $170,000 from Fund/Org. 06900 1500100 145400. The City A orney's Office and MPD administra/on believe that the proposed se lement is in the best interests of the City and recommend approval by this Commi ee and the City Council. FISCAL NOTE Legal Se lement: Jerrod Burt v. City of Minneapolis, et al. - Fiscal Note RCA-2020-01199 - Legal Settlement: Jerrod Burt v. City of Minneapolis, ... https://lims.minneapolismn.gov/RCA/7109 2 of 2 12/15/2020, 12:04 PM</t>
  </si>
  <si>
    <t>['https://d3n8a8pro7vhmx.cloudfront.net/cuapb/pages/270/attachments/original/1613596161/Burt_v_Schwarze_Settlement.pdf?1613596161']</t>
  </si>
  <si>
    <t>['Dustin Schwarze, badge #6422']</t>
  </si>
  <si>
    <t>3/18/2021 Former Minnesota police officer sentenced for assaulting wife https://www.dakotanewsnow.com/content/news/Former-Minnesota-police-officer-sentenced-for-assaulting-wife-508713031.html 1/3 36° Sioux Falls, SD  Home Weather Sports Submit It Livestream Coronavirus According to court documents, Richard Bruns plead guilty to assault in the second degree with a dangerous weapon and was sentenced to three years in prison on Tuesday. KSFY first reported this story back in June of 2018 when he was originally arrested. The felony charge of threats of violence was dismissed as well as the two misdemeanor domestic assault charges. He was arrested on Friday, June 15th after he and his wife got into an argument and things escalated from there. According to court documents, the incident happened at the couple's home in Adrian following an evening of drinking. The children left the house during the argument to call police. That's when Bruns and his wife got into another argument. She recorded the conversation on her cell phone, where you could hear him unlocking a gun safe and hear his wife yelling to put the gun down because she did not want to die. His wife read a statement in the sentencing hearing on Tuesday. She released this statement to KSFY afterwards, "I do not wish to speak to the media at this time, as I believe the recording and my statement speak for themselves. I am happy justice was served as much as it can be, and look forward to being able to sleep for the next 2 years. I hope my story will give hope to someone else living in fear at this time to come forward and seek help. And for all the women that the system has failed, I hope my story creates change." At the time of the arrest, Bruns was a police officer with the Adrian Police Department, but Chief Shawn Langseth told KSFY News he was placed on administrative leave indefinitely. Most Read Former Minnesota police officer sentenced for assaulting wife Photo courtesy of the Nobles County Sheriff's Office (KSFY) Published: Apr. 17, 2019 at 3:31 PM CDT Police: Sioux Falls man arrested in major fentanyl bust </t>
  </si>
  <si>
    <t>['https://d3n8a8pro7vhmx.cloudfront.net/cuapb/pages/270/attachments/original/1618327362/Richard_Bruns.pdf?1618327362']</t>
  </si>
  <si>
    <t>['Richard D. Bruns, badge #None']</t>
  </si>
  <si>
    <t>['Department:Adrian Police Department']</t>
  </si>
  <si>
    <t>Home &gt;&gt;Legislative File 2022-00935 &gt;&gt;RCA Legal Se lement: Henry James Holmes v. City of Minneapolis, et al. (RCA-2022-00859) ORIGINATING DEPARTMENT City Attorney's Of ce To Commi ee(s) # Commi ee Name Mee ng Date 1 Policy &amp; Government Oversight Commi ee Oct 3, 2022 LEAD STAFF: Gregory Sau er PRESENTED BY: Gregory Sau er Ac on Item(s) # File Type Subcategory Item Descrip on 1 Ac on Se lement Approving the se lement of the ma er of Henry James Holmes, v. City of Minneapolis, et al, Case No. 22-CV-0348 WMW/DTS, by payment of $60,000, to the Magna Law Firm client trust account, in exchange for a full and complete release of all claims against the City of Minneapolis, the named officers, its employees, agents and representa ves, and authorizing the City A orney's Office to execute any and all documents necessary to effectuate se lement. RCA-2022-00859 - Legal Settlement: Henry James Holmes v. City o... https://lims.minneapolismn.gov/RCA/10124 1 of 2 10/3/2022, 12:51 AM Ward / Neighborhood / Address # Ward Neighborhood Address 1. Not Applicable Background Analysis Henry James Holmes brought suit against Minneapolis and two named police officers alleging that he suffered personal injury when the officers used excessive force against him in their arrest of him on May 19, 2018. Minneapolis and the officers have and con nue to deny all liability. A er medical examina ons by two Independent Medical Examiners were complete, the par es met with Federal Magistrate Judge Schultz and conducted a se lement conference. The par es engaged in extensive nego a on and reached a se lement whereby Mr. Holmes agreed to dismiss and waive all claims he has that are in any related to his arrest on May 19, 2018, in exchange for the payment of $60,000 to him through his a orney Oliver Nelson ant the Magna Law Firm. The Minneapolis Police Department and the City A orney's Office recommend approval of this se lement. FISCAL NOTE • Legal Se lement: Henry James Holmes v. City of Minneapolis, et al. - Fiscal Note RCA-2022-00859 - Legal Settlement: Henry James Holmes v. City o... https://lims.minneapolismn.gov/RCA/10124 2 of 2 10/3/2022, 12:51 AM</t>
  </si>
  <si>
    <t>['https://assets.nationbuilder.com/cuapb/pages/270/attachments/original/1665011801/RCA-2022-00859_-_Legal_Settlement_Henry_James_Holmes_v._City_of_Minneapolis__et_al..pdf?1665011801']</t>
  </si>
  <si>
    <t>['Bach Dang, badge #1425', 'Ryan Keyes, badge #3714']</t>
  </si>
  <si>
    <t>By DL News Sta December 03, 2010 07:58 AM We are part of The Trust Project. A former Thief River Falls police officer serving a year in jail for possessing stolen property is accused of violating the terms of his sentence. Paul Kezar, 38, is set to appear at probation-violation hearings Monday and Tuesday in Pennington and Marshall counties, respectively. The hearings stem from an allegation that Kezar stole $100 in dollar coins from a business where he was working in November while on release from the Marshall County Jail. Authorities consequently charged Kezar with misdemeanor theft. He pleaded guilty, was sentenced to 90 additional days in jail and was ordered to pay $100 in restitution. A Marshall County Jail spokeswoman said Thursday that Kezar is no longer taking part in the work-release program. Messages left for Kezar at the jail in Warren, Minn., were not returned. In October 2009, a search of Kezar's home turned up stolen items such as lawnmowers and snowmobiles, worth a total of more than $50,000, NEWS Ex-Thief River Falls police officer in legal trouble again A former Thief River Falls police o icer serving a year in jail for possessing stolen property is accused of violating the terms of his sentence. Paul Kezar, 38, is set to appear at probation-violation hearings Monday and Tuesday in Pennington a... Ex-Thief River Falls police officer in legal trouble again - Detroit Lakes... https://www.dl-online.com/news/ex-thief-river-falls-police-officer-in-leg... 1 of 2 11/25/2022, 9:21 PM authorities said. Kezar pleaded guilty to two felony charges of possessing stolen property in Pennington County and two such charges in Marshall County. Along with a year behind bars, he was sentenced Oct. 28 to also serve 300 hours of community service and up to 20 years of supervised probation. The Thief River Falls Police Department hired Kezar in January 2009, and city officials fired him in October 2009 after he was charged. RELATED TOPICS: CRIME Ex-Thief River Falls police officer in legal trouble again - Detroit Lakes... https://www.dl-online.com/news/ex-thief-river-falls-police-officer-in-leg... 2 of 2 11/25/2022, 9:21 PM</t>
  </si>
  <si>
    <t>['https://assets.nationbuilder.com/cuapb/pages/1472/attachments/original/1669433024/Kezar_Ex-Thief_River_Falls_police_officer_in_legal_trouble_again_-_Detroit_Lakes_Tribune.pdf?1669433024']</t>
  </si>
  <si>
    <t>DEREK CHAUVIN Lethal Force Incidents 4/24/05 Klevar Jacome, Darwin Vivar, Everett Vivar (Died) Darwin Vivar, age 28 and Klevar Jacome, age 35, were killed instantly when a car fleeing Minneapolis police officers Derek Chauvin and Terry Nutter slammed into their car. Everett Vivar, 35, died a few days later. 10/29/06 Wayne Reyes (Died) Police responded after Wayne stabbed his girlfriend and a male friend. He drove off, starting a police pursuit. When police stopped him, they claim he aimed a shotgun toward them. Six Minneapolis police officers -- Dante Dean, Brian Grahme, Shawn Kelly, Oscar Macias, Terry Nutter and Derek Chauvin -- fired on him. He was 42 years old. Communities United Against Police Brutality™ 4200 Cedar Avenue South Minneapolis, Minnesota 55407 612-874-STOP www.CUAPB.org 5/24/06 Ira Toles (Survived) Chauvin and another officer responded to a domestic call. As they entered the apartment, Toles ran into the bathroom. Chauvin kicked the door in and started beating Toles with his gun. When Toles tried to stop Chauvin from beating him, Chauvin shot Toles in the abdomen. Toles survived. 8/8/11 Leroy Martinez (Survived) Chauvin was one of five officers involved in shooting Leroy Martinez near the Little Earth residential community as he ran away from them. Police claim he was holding a pistol. 5/25/20 George Floyd (Died) Minneapolis police officers arrested George, 36, accusing him of buying cigarettes with a counterfeit $20 bill. Officers forced George onto his stomach, handcuffed. Chauvin knelt on his neck, Lane and Keung knelt on his back and legs for nearly nine minutes as George complained that he couldn't breathe. Thao held the crowd back as they pleaded with officers to get off George's neck. Video was captured by Darnella Frazier and went viral. All officers involved were subsequently fired and charged with varying crimes. George's death started a wave of protests worldwide. Source: http://complaints.cuapb.org/police_archive/officer/2377/ Information gathered from City of Minneapolis through data requests as well as mainstream media news articles.</t>
  </si>
  <si>
    <t>["https://d3n8a8pro7vhmx.cloudfront.net/cuapb/pages/270/attachments/original/1618946695/Derek_Chauvin's_History.pdf?1618946695"]</t>
  </si>
  <si>
    <t>['Derek M. Chauvin, badge #1087']</t>
  </si>
  <si>
    <t>Minn. video of prone suspect's death causes clash Officer Timothy Callahan is being accused of editing footage from his personal pen camera that recorded an encounter with police that turned deadly Aug 29, 2012 By Police1 Staff https://www.police1.com/patrol-video/articles/minn-video-of-prone-suspects-death-causes-clash- bNdI08DAj5uhazbO/ MINNEAPOLIS - A lawsuit filed against an officer following a man's death shortly after an encounter with police has lawyers on both sides sparring over whether he withheld key video evidence. Lawyer Robert Bennett, who represents the family of David Smith, 29, and has asked the city to turn over a personal pen camera and a home computer belonging to Officer Timothy Callahan that contains footage of the death, The Star Tribune reported. Bennett said he held the video for six days and may have edited it. Findings from a Force Science Institute study reveal that even before the object coming into view can be recognized as a gun, a shot is off. Smith died in 2009 at a downtown YMCA, where officers were called to respond to a mentally ill man acting disruptively. During the incident, officers Timothy Callahan and Timothy Gorman deployed a TASER on Smith in order to gain compliance. In the video recorded by the pen camera, Smith is struck and falls to the floor, where he is held prone. Medics briefly revived him, but he was later declared dead, the newspaper said. The death was ruled a homicide when a Hennepin County medical examiner said that by kneeling on him, officers caused cardiopulmonary arrest due to asphyxia. Bennett claimed officers violated department policy by holding Smith prone without monitoring his breathing, according to the article. But tragedy can strike even when officers act appropriately, Police Chief Tim Dolan said in February when the suit was filed. Defending Callahan, City Attorney Tracey Fussy said his tape is consistent with that from a TASER-mounted camera and an independent security camera. Callahan held the video until he could consult with a lawyer, as advised by the Minneapolis Police Federation, Fussy said. The case goes to trial next year.</t>
  </si>
  <si>
    <t>["https://d3n8a8pro7vhmx.cloudfront.net/cuapb/pages/270/attachments/original/1624072943/Minn._video_of_prone_suspect's_death_causes_clash_-_Timothy_Callahan.pdf?1624072943"]</t>
  </si>
  <si>
    <t>['Timothy D. Callahan, badge #1598']</t>
  </si>
  <si>
    <t>ESPN.com: NFL [Print without images] Tuesday, August 26, 2003 Griffith charged with one felony count Associated Press MINNEAPOLIS -- Prosecutors charged an Eden Prairie police officer and part-time security guard for the Minnesota Vikings with fraudulently obtaining credit cards in the name of running back Michael Bennett. Brent D. Griffith, 37, of Benson, was also accused in the theft of nearly $1,500 worth of game tickets from a team official. He was charged in Hennepin County on Thursday with one felony count of financial transaction card fraud and one count of theft over $500. "This case highlights just how easy it is for someone's personal information to be exploited for fraudulent purposes,'' said Hennpin County Attorney Amy Klobuchar. Earlier this month, Bennett reported receiving letters from three credit card companies that had opened accounts in his name. Bennett said his correct name and Social Security number were used, but the wrong maiden name of his mother was given. The letters were addressed to the Vikings' Winter Park in Eden Prairie. On Aug. 4, Bennett contacted the team's security representative about receiving credit card statements from a gasoline company of which he had no knowledge. He said he received bills totaling $117.80 from four convenience stores. He alerted the NFL security representative assigned to the Vikings, who began a four-day investigation that eventually led to the police officer. Eden Prairie officers searched the officer's work locker on Aug. 14 and found personal information about several players, including credit card applications, a medical bill, a 1099 tax form, court papers and a hotel rewards card. Griffith was charged only the theft of the tickets and in Bennett's bogus credit cards. According to a news release from Klobuchar's office, Griffith admitted to a detective that he applied for credit cards in Bennett's name. He said he knew it was against the law, but did it because "expenses and stuff like that. I thought I could save money, I guess.'' ESPN.com - Griffith charged with one felony count https://www.espn.com/espn/print?id=1603707&amp;type=HeadlineNews&amp;... 1 of 1 11/23/2022, 7:39 AM</t>
  </si>
  <si>
    <t>['https://assets.nationbuilder.com/cuapb/pages/1472/attachments/original/1669210867/ESPN.com_-_Griffith_charged_with_one_felony_count.pdf?1669210867']</t>
  </si>
  <si>
    <t>3/18/2021 Minneapolis police beating case from 2012 settled for $50,000 - StarTribune.com https://www.startribune.com/minneapolis-police-beating-case-from-2012-settled-for-50-000/275537821/ 1/1 MINNEAPOLIS Minneapolis police beating case from 2012 settled for $50,000 Woman who fell asleep in lobby alleged cops beat her. By Libor Jany (https://www.startribune.com/libor-jany/6134700/) Star Tribune SEPTEMBER 17, 2014 - 8:42PM A woman whose lawsuit against Minneapolis police alleged that she was beaten and dragged by police after falling asleep in the lobby of her downtown apartment building settled the case in August for $50,000, her lawyer said Tuesday. Attorney Paul Applebaum, who represented Alicia Joneja in the federal lawsuit, said his client was "happy that the cops were held accountable." The city has admitted no guilt in settling the case. Joneja said in the lawsuit that after a night of drinking with friends, she got locked out of her loft and fell asleep in the foyer of her building. She alleged she was awakened a few hours later by two officers, one of whom kneed her repeatedly in the abdomen, grabbed her hair and handcuffed one of her hands. According to Joneja, the officer, identified in the lawsuit as Heather Sterzinger, dragged her across the floor by her handcuffed hand, injuring her shoulder. The incident happened in June 2012, according to the lawsuit. Sterzinger and the other officer, Sundiata Bronson, said that Joneja became combative after being awakened and threw a shoe at a firefighter who had also responded, prompting her arrest. It was not clear what role Bronson had in the altercation. Charges against Joneja were later dropped, Applebaum said. Police union officials were not immediately available for comment on the settlement.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</si>
  <si>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['https://d3n8a8pro7vhmx.cloudfront.net/cuapb/pages/270/attachments/original/1626645205/Sundiata_Bronson_2.pdf?1626645205']</t>
  </si>
  <si>
    <t>['Sundiata Bronson, badge #805']</t>
  </si>
  <si>
    <t>3/6/2021 Minneapolis police beating case from 2012 settled for $50,000 - StarTribune.com https://www.startribune.com/minneapolis-police-beating-case-from-2012-settled-for-50-000/275537821/ 1/1 MINNEAPOLIS Minneapolis police beating case from 2012 settled for $50,000 Woman who fell asleep in lobby alleged cops beat her. By Libor Jany (https://www.startribune.com/libor-jany/6134700/) Star Tribune SEPTEMBER 17, 2014 - 8:42PM A woman whose lawsuit against Minneapolis police alleged that she was beaten and dragged by police after falling asleep in the lobby of her downtown apartment building settled the case in August for $50,000, her lawyer said Tuesday. Attorney Paul Applebaum, who represented Alicia Joneja in the federal lawsuit, said his client was "happy that the cops were held accountable." The city has admitted no guilt in settling the case. Joneja said in the lawsuit that after a night of drinking with friends, she got locked out of her loft and fell asleep in the foyer of her building. She alleged she was awakened a few hours later by two officers, one of whom kneed her repeatedly in the abdomen, grabbed her hair and handcuffed one of her hands. According to Joneja, the officer, identified in the lawsuit as Heather Sterzinger, dragged her across the floor by her handcuffed hand, injuring her shoulder. The incident happened in June 2012, according to the lawsuit. Sterzinger and the other officer, Sundiata Bronson, said that Joneja became combative after being awakened and threw a shoe at a firefighter who had also responded, prompting her arrest. It was not clear what role Bronson had in the altercation. Charges against Joneja were later dropped, Applebaum said. Police union officials were not immediately available for comment on the settlement.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</si>
  <si>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['https://d3n8a8pro7vhmx.cloudfront.net/cuapb/pages/270/attachments/original/1615066567/2014Sterzinger_Minneapolis_police_beating_case_from_2012_settled_for__50_000_-_StarTribune.com.pdf?1615066567']</t>
  </si>
  <si>
    <t>['Heather Sterzinger, badge #4241']</t>
  </si>
  <si>
    <t>August 25, 2018 Ms. Gail O'Kane Vice President of Academic Affairs Minneapolis Community and Technical College 1501 Hennepin Avenue Minneapolis, MN 55403 Dear Ms. O'Kane: We are in receipt of your September to December 2018 Continuing Education course catalog. On page 32 of this catalog, the courses De-escalation of a Crisis and Mental Health Crisis Response are listed. Tyrone Barze is shown as the instructor for both courses. Tyrone Barze is a Minneapolis Police Officer with an extensive record of complaints and lawsuits against him for excessive force and offensive speech and conduct. Since October 2012, Ofc. Barze has had eight (8) complaints against him by members of the community. Ofc. Barze has also been the defendant in seven (7) lawsuits for excessive force, wrongful arrest and other misconduct between 2012 and 2015. A synopsis of these lawsuits and media articles about them are enclosed. A number of these suits include information that Ofc. Barze seized and destroyed cell phones or deleted footage that captured his conduct, an unconstitutional action. With his history of excessive force, false arrests, and camera seizures, Ofc. Tyrone Barze is wholly unqualified to teach courses in de-escalation and addressing mental health crises. The Minnesota Peace Officers Standards and Training (POST) Board relies on accreditated sponsors to select appropriate instructors for the courses they will teach. We insist you find a different instructor or cancel these courses. We are deeply disappointed at your selection of Tyrone Barze as an instructor for these courses and insist you rectify this situation immediately. Failure to do so harms the students who pay for these courses as well as the public who relies on police officers to engage in genuine de-escalation. For justice, Michelle F. Gross/es Michelle Gross President C: Tim Bildsoe, Chairman, Minnesota POST Board Nathan Gove, Executive Director, Minnesota POST Board Communities United Against Police Brutality™ 4200 Cedar Avenue South Minneapolis, Minnesota 55407 612-874-STOP www.CUAPB.org Sent via email to gail.okane@minneapolis.edu</t>
  </si>
  <si>
    <t>['https://d3n8a8pro7vhmx.cloudfront.net/cuapb/pages/270/attachments/original/1613854074/MCTC_Letter_re_Barze.pdf?1613854074']</t>
  </si>
  <si>
    <t>Skip to Main Content Logout My Account Search Menu New Civil Search Refine Search Back Location : All MNCIS Sites - Case Search Help Rൾ඀ංඌඍൾඋ ඈൿ Aർඍංඈඇඌ Cൺඌൾ Nඈ. 62-C5-99-004599 ROBERT KROLL JR. VS. MARSDEN BUILDING MAINTENANCE ***FINLEY*** § § § § § § Case Type: Personal Injury Date Filed: 05/18/1999 Location: Ramsey Civil Judicial Officer: Finley,John T. , Pൺඋඍඒ Iඇൿඈඋආൺඍංඈඇ Lead Attorneys Defendant MARSDEN BUILDING MAINTENANCE NANCY L GORES Retained 763-757-2513(W) Plaintiff KROLL, ROBERT, Jr. LISA MONTPETIT BRABBIT Retained 612-333-3999(W) Eඏൾඇඍඌ ๟ Oඋൽൾඋඌ ඈൿ ඍඁൾ Cඈඎඋඍ DISPOSITIONS 08/16/1999 Settled (Judicial Officer: Judge, Presiding) Converted Disposition: Related Participants: KROLL, ROBERT OTHER EVENTS AND HEARINGS 05/18/1999 Converted Filing Fee 05/18/1999 Converted Jury Fee 05/18/1999 CRP-Certificate of Representation (Judicial Officer: Judge, Presiding ) 05/18/1999 FLD-Case Filed (Judicial Officer: Judge, Presiding ) 05/18/1999 IFS-Informational Statement (Judicial Officer: Judge, Presiding ) 05/18/1999 JAS-Judge Assignment (Judicial Officer: Finley,John T. , ) 06/01/1999 Converted Filing Fee 06/01/1999 ANS-Answer Filed (Judicial Officer: Judge, Presiding ) 06/01/1999 IFS-Informational Statement (Judicial Officer: Judge, Presiding ) 06/03/1999 OSI-Order Scheduling Information (Judicial Officer: Judge, Presiding ) 06/03/1999 RSO-Review for Scheduling Order (Judicial Officer: Finley,John T. , ) 06/03/1999 STD-Standard Assignment (Judicial Officer: Judge, Presiding ) 07/26/1999 DOC-Document Filed (Judicial Officer: Judge, Presiding ) 08/16/1999 STL-Settled (Judicial Officer: Judge, Presiding ) 10/29/1999 ORD-Order (Judicial Officer: Judge, Presiding ) 11/16/1999 JDG-Entry of Judgment (Judicial Officer: Judge, Presiding ) 11/16/1999 NOT-Notice (Judicial Officer: Judge, Presiding ) 02/16/2000 ARC-Archive (Judicial Officer: Judge, Presiding ) 03/20/2000 CANCELED Pre-trial (10:15 AM) (Judicial Officer Finley,John T. ,) Other 05/08/2000 CANCELED Jury Trial (10:00 AM) (Judicial Officer Finley,John T. ,) Other 04/06/2007 Converted Pending Activity (Judicial Officer: Judge, Presiding ) http://pa.courts.state.mn.us/CaseDetail.aspx?CaseID=632353812 1 of 1 7/29/2018, 2:56 AM</t>
  </si>
  <si>
    <t>['https://d3n8a8pro7vhmx.cloudfront.net/cuapb/pages/270/attachments/original/1613778289/Marsden_Building_Maintenance_v_Kroll_19990518.pdf?1613778289']</t>
  </si>
  <si>
    <t>MPR NEWS › Annotations Prosecutors: Police justified in fatal shooting of man outside Ramsey day care NOVEMBER ೄೊ, ೅ೃೄೇ Anoka County investigators have determined that two city of Ramsey police officers who fatally shot a man outside of a day care center in August were justified in using their weapons. The Anoka County Attorney's Office declined to issue charges against Ramsey Police officers Jerad Dixon and Richard Webb. On Aug. , the two officers responded to a call of a suspicious vehicle outside the Learning Lodge day care center in Ramsey. When they arrived, a man jumped out of the car and began running away. According to police reports the man pulled a gun out as the officers chased him. Dixon and Webb told him to stop and drop the gun. When he didn't, they shot him. • Earlier: Police shoot, kill man with gun outside Ramsey day care center The man, identified as -year-old Chaz Havenor of Marenisco, Michigan, died later at Mercy Hospital in Coon Rapids. Paul Young, a spokesman for the County Attorney's Office, said all evidence showed the officers were in imminent danger. "It is unfortunate and regrettable that a routine police matter became so dangerous and then turned fatal," said Anoka County Attorney Tony ✕ Palumbo in a statement. The Minnesota Bureau of Criminal Apprehension examined surveillance video, interviewed witnesses and performed forensic and ballastic tests, according to the attorney's office. The toxicology report for Havenor showed he had amphetamine and methamphetamine in his blood. A round was found in the chamber of his pistol, according to the attorney's office. You make MPR News possible. Individual donations are behind the clarity in coverage from our reporters across the state, stories that connect us, and conversations that provide perspectives. Help ensure MPR remains a resource that brings Minnesotans together. Annotations · Report a problem COPY https://outline.com/Gd838z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</si>
  <si>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['https://d3n8a8pro7vhmx.cloudfront.net/cuapb/pages/270/attachments/original/1626884305/Prosecutors__Police_justified_in_fatal_shooting_of_man_outside_Ramsey_day_care_%281%29.pdf?1626884305']</t>
  </si>
  <si>
    <t>['Richard Webb, badge #None']</t>
  </si>
  <si>
    <t>['Department:Anoka County Sheriffs Office']</t>
  </si>
  <si>
    <t>2/22/2021 Financial crimes task force is leaderless | MPR News https://www.mprnews.org/story/2007/01/26/financialtaskforce 1/1 Help Minnesota stay Help Minnesota stay connected! connected! GIVE NOW Financial crimes task force is leaderless St. Paul, Minn. January 26, 2007 6:42 p.m. (AP) - Minnesota's investigative task force for identity theft is in limbo after its commander was removed and two investigators quit, a state senator said Friday. Sgt. Chris Abbas, who led the Minnesota Financial Crimes Task Force, was recalled to the Minneapolis Police Department, his home agency. Detective Jack Talbot said he resigned after learning that Abbas was gone. Another investigator also left in the wake of the reassignment. Sen. Satveer Chaudhary, DFL-Fridley, alleged that Public Safety Commissioner Michael Campion was behind Abbas' removal. Chaudhary, who sits on the oversight council for the task force, held a Capitol news conference to call for Abbas and the investigators to be reinstated. Campion said in a prepared statement that Chaudhary's allegations "falsely mischaracterized the situation" and that Abbas' reassignment was handled properly and legally. Chaudhary said he wants to more information before the Senate Judiciary Committee holds a confirmation hearing for Campion, who has led the Public Safety Department since June 2004. That hearing was set for Tuesday, but Senate Judiciary Committee Chairwoman Mee Moua said Campion had a conflict and the hearing would be rescheduled. Moua said she had heard no complaints about Campion until Friday, but would consider Chaudhary's concerns. Anoka County Attorney Robert Johnson, who heads the Minnesota Financial Crimes Oversight Council, said the group aims to have a new commander within a month. (Copyright 2007 by The Associated Press. All Rights Reserved.)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</si>
  <si>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['https://d3n8a8pro7vhmx.cloudfront.net/cuapb/pages/270/attachments/original/1615906257/Abbas_Financial_crimes_task_force_is_leaderless___MPR_News.pdf?1615906257']</t>
  </si>
  <si>
    <t>['Christopher Abbas, badge #2']</t>
  </si>
  <si>
    <t>By news@duluthnewstribune.com March 20, 2013 11:00 PM We are part of The Trust Project. A former Itasca County sheriff's deputy pleaded guilty on Tuesday to trying to videotape a 17-year-old girl as she entered and exited the shower. Aaron Edward Apitz, 45, of Deer River was charged earlier this month with one felony count of interference with privacy against a minor. An investigation revealed in February that Apitz allegedly tried to videotape the girl in the bathroom. The teen discovered the phone and reviewed the video, which showed that Apitz had placed the phone in the bathroom. According to the Grand Rapids Herald Review, Apitz admitted to setting up an iPhone under a bathroom vanity with the intent of capturing the teenage girl disrobing. Apitz resigned from his position with the Itasca County Sheriff's office on March 5. Defense attorney John Undem confirmed that Apitz accepted a plea agreement. The agreement calls for Apitz to be sentenced on a stay of NEWS Ex-Itasca County deputy pleads guilty to trying to record girl in shower A former Itasca County sheri 's deputy pleaded guilty on Tuesday to trying to videotape a 17-year-old girl as she entered and exited the shower. Aaron Edward Apitz, 45, of Deer River was charged earlier this month with one felony count of interf... Ex-Itasca County deputy pleads guilty to trying to record girl in shower... https://www.duluthnewstribune.com/news/ex-itasca-county-deputy-plea... 1 of 2 11/25/2022, 7:59 PM imposition with the following conditions: He will serve 15 days in the Aitkin County Jail before sentencing; pay $1,085 in fines; be placed on two years of probation; have no contact with the victim; undergo a pre- sentence investigation and a psychiatric evaluation; and submit a DNA sample. Prosecutor Christopher Strandlie says that the investigation is still ongoing and, as part of the plea agreement, if anything else is discovered regarding Apitz he can still be charged. District Court Judge Charles H. LeDuc scheduled sentencing for May 17. RELATED TOPICS: CRIME POLICE Ex-Itasca County deputy pleads guilty to trying to record girl in shower... https://www.duluthnewstribune.com/news/ex-itasca-county-deputy-plea... 2 of 2 11/25/2022, 7:59 PM</t>
  </si>
  <si>
    <t>['https://assets.nationbuilder.com/cuapb/pages/1472/attachments/original/1669428030/Apitz_Ex-Itasca_County_deputy_pleads_guilty_to_trying_to_record_girl_in_shower_-_Duluth_News_Tribune_News__weather__and_sports_from_Duluth__Minnesota.pdf?1669428030']</t>
  </si>
  <si>
    <t>Filed in District Court State of Minnesota State Of Minnesma Conciliation Court Washington County Tenth Judicial District l 3U" 25 2mg Court File Number: 82-c0-19-51sl Case Type: Conciliation EUGENE TIMOTHY STILES, Patrle Gary Stlles VS Order for Judgment on Claim and Bruce Mlchael Ketzner counterclaim Appearances: mlaintiff E'Défendant D Neither Part1 Bfontested D Default \J f Upon evidence received, IT IS ORDERED: is entitled to judgment against for the sum of $ , plus fees of $ , disbursements of $ , and conditional costs of $ for a to l of $ . Judgment shall be entered 1n favor of I $9 25.44% f; (without damages). 's claim ls dismissed without prejudice. 's claim is dismissed without prejudice. 's claim is dismissed with prejudice. shall immediately return to the and that the Sheriff of the county in which the property is located is authorized and directed to effect repossession of such property according to Minn. Stat. § 491A.01, su d. 5 andtFm the r0 ove E] Other emo: f megjgfmflcj 0:0m 9;; #7 52M 7'12?! e. IS x23% C/ZWZL' ' Sinamri'arw"QCGr AHL&amp;//hr (014:1ch 4'S fl I A l I 5f5' o' ' l ' /' ' ' HEMMt'dfimdfln &lt;a1: a flan" 'Lsoh o z" m E a". 'rL-JSC fi/h Pry EI/'c Cami Dated: June 27 2019 fldge DD DUE D JUDGMENT ls declared and entered as stated 1n the Court' s Order for udg nent set forth above, and the Judgment shall become finally effective on the date specified 1n the notice ofjudgment set fort belo Dated: 7' Z" )q Court Administrator/Dep Alf M" NOTICE: THE PARTIES ARE NOTIFIED that Judgment has b n e ered as indicated above, but the Judgment ls stayed by law until 7' 29'1" .(Time) ":33 p.m. (to a1 w 1me for an appeal/removal if desired). THE PARTIES ARE FURTHER NOTIFIED that if the case is remo ed to District Court and the removing party does not prevail as provided in Rule 524 of the Minnesota General Rules of Practice for the District Courts, the opposing party will be awarded $50 as costs. Dated: 7'2'lq Court Administrator/Deputy: 7/446? M" Transcript 0f Judgment: I certify that the above is a correct transcript of the Judgment entered by this Court. Dated: Court Administrator/Deputy: 10-Conciliation Order for Judgment (CIV-113) Order for Judgment on Claim and Counterclaim Rev. 2/2011Page 52 of 81</t>
  </si>
  <si>
    <t>['https://d3n8a8pro7vhmx.cloudfront.net/cuapb/pages/270/attachments/original/1627568708/bruce_ketzner_Judgment_2019-07-02_20210704161343.pdf?1627568708']</t>
  </si>
  <si>
    <t>City reaches settlement in excessive force lawsuit By Libor Jany Star Tribune March 21, 2016 - 8:14pm Text size Minneapolis officials last week agreed to pay $40,000 to settle a federal lawsuit by a man who said that three police officers beat him and detained him in his home on Aug. 6, 2014. The settlement closed the book on a 16-month-old lawsuit that alleges that after the beating, one of the officers asked the man, Jesse McLemore, whether he had "anything else to say, smartass?" McLemore said he was accosted as he was entering his home in the 3500 block of N. Penn Avenue in retaliation for telling the officers that they were trespassing on his property after they "directed unprofessional and hostile language" at him. The City Council approved the settlement on Friday. All three of the officers named in the suit - Jer "James" Yang, Christopher Steward and Shawn Brandt - are still with the department, spokesman John Elder confirmed on Monday. The lawsuit, which sought $70,000 in damages, alleged that the officers used unnecessary and excessive force and that they violated McLemore's free speech rights when they pulled him into his backyard and "savagely beat him, threw him to the ground, and then repeatedly kicked him in the stomach and ribs." McLemore said that he pleaded for breath after one of the officers grabbed him around the neck in a chokehold and tossed him to the ground, where Yang and Steward held him down. He was hospitalized for treatment. In a series of court filings, the city denied any wrongdoing and said the officers had acted appropriately under the circumstances. The suit says that McLemore, a Marine Corps veteran, was charged with obstruction of the legal process with force, but that the charges were later dismissed. In a statement, Minneapolis City Attorney Susan Segal said of settlement: "We determined that a resolution at this amount was in the best interests of the city. There is no admission of liability in the case." McLemore's attorney didn't respond Monday afternoon to an e-mail seeking comment. City officials say the city spent $6.6 million on settlements between 2012 and last September, the last month for which figures have been released.</t>
  </si>
  <si>
    <t>['https://d3n8a8pro7vhmx.cloudfront.net/cuapb/pages/270/attachments/original/1613850983/McLemore_vs_Brandt__Stewart__Yang_Lawsuit_Article.pdf?1613850983']</t>
  </si>
  <si>
    <t>By news@parkrapidsenterprise.com October 29, 2010 06:23 AM We are part of The Trust Project. A former Thief River Falls police officer who pleaded guilty in a stolen- property case was sentenced today to a year behind bars. Paul Kezar, 38, must also serve 300 hours of community service and up to 20 years of supervised probation, Pennington County Attorney Al Rogalla said. Rogalla said Kezar apologized in court to local law enforcement, and following the hearing in Thief River Falls, he was handcuffed and taken into custody. He'll do his time in the Marshall County jail, Rogalla said. Kezar was sentenced on two felony charges of possessing stolen property in Pennington County and two such charges in Marshall County. State District Judge Michael Kraker imposed restrictions on Kezar's Internet use, particularly buying and selling items on sites like Craigslist. Kezar was ordered to be screened for a possible gambling problem. He must also apologize to victims and pay them thousands of dollars in restitution. Authorities said Kezar was involved in stealing items such as boats, NEWS Ex-Thief River Falls cop sentenced to a year in jail A former Thief River Falls police o icer who pleaded guilty in a stolen-property case was sentenced today to a year behind bars. Paul Kezar, 38, must also serve 300 hours of community service and up to 20 years of supervised probation, Penningto... Ex-Thief River Falls cop sentenced to a year in jail - Park Rapids Enterp... https://www.parkrapidsenterprise.com/news/ex-thief-river-falls-cop-sen... 1 of 2 11/25/2022, 9:22 PM trailers, snowmobiles, lawnmowers and all-terrain vehicles. A search of his home turned up several items -- worth a total of more than $50,000 -- that had been reported stolen from businesses and individuals, authorities said. The Thief River Falls Police Department hired Kezar in January 2009. He was charged in October 2009, and city officials fired him the next month. Rogalla said the Minnesota Board of Peace Officer Standards and Training plans to revoke Kezar's peace-officer license. Ex-Thief River Falls cop sentenced to a year in jail - Park Rapids Enterp... https://www.parkrapidsenterprise.com/news/ex-thief-river-falls-cop-sen... 2 of 2 11/25/2022, 9:22 PM</t>
  </si>
  <si>
    <t>['https://assets.nationbuilder.com/cuapb/pages/1472/attachments/original/1669433020/Kezar_Ex-Thief_River_Falls_cop_sentenced_to_a_year_in_jail_-_Park_Rapids_Enterprise.pdf?1669433020']</t>
  </si>
  <si>
    <t>included in the amended summary. CCN 09-221586, 09-231524 10-000757, 10-18663, 10-024031, and 10-380493. There are also three additional squad accident reports all handled by different Traffic Unit Officers included for comparison and they are 10- 306264, 10-083025, and 10-026578. OFFICER PAFF STATEMEN1 I also conducted follow up interviews with Officer Pfaff on 04/08/2011. Officer Pfaff does not recall asking any of the involved parties if they were injured or if they told him, they were injured. Officer Pfaff did not recall if Officer Loonsfoot mentioned if she blacked out or not. SERGEANT PLEOGER STATEMENT On 4/07/2011, I interview Sgt. Pleoger, as he was the supervisor that responded to the original accident. Sgt. Pleoger did a CAPRS supplement immediately after the accident and documented that there were no injuries reported. During the follow up interview, Sgt. Pleoger said that the vehicles had been pulled over to the curb by the time he arrived and they were not in the same position as they were immediately after the accident. Sgt. Pleoger said he spoke to Officer Loonsfoot and Lemieux after the accident and asked them if they were injured and neither one had serious injuries. He did not speak with Karen Holter. Sgt. Pleoger said Officer Loonsfoot was shaken up after the accident and he does not recall if she told him she blacked out or lost her memory at any point. Sgt. Pleoger said that had Officer Loonsfoot told him this he would have had someone come to check 4 1212332 the officers out to make sure they did not bang their heads. He said Officer Loonsfoot did not ask for any medical attention either. Sgt. Pleoger believes he completed the IOD statement after the CAPRS report was done; he looked at the IOD form and said he was his signature on it. After the accident, he drove Officer Loonsfoot and Lemieux to get a different squad for work. I asked Sgt. Pleoger if he spoke with Officer Loonsfoot, Lemieux, or Paff about issuing a citation to Karen Holter and he said no. I asked him if any of the officers discussed with him that Karen Holter was as fault and caused the accident and he said no, he did not think so. Respectfully Submitted, Sgt. Melissa Chiodo Internal Affairs Unit 5 1212333</t>
  </si>
  <si>
    <t>['https://d3n8a8pro7vhmx.cloudfront.net/cuapb/pages/1461/attachments/original/1638334818/13-30393_Pfaff_Part_4.pdf?1638334818']</t>
  </si>
  <si>
    <t>['Michael Pfaff, badge #5675']</t>
  </si>
  <si>
    <t>4/11/2021 Onetime Mpls. cop convicted of sexually abusing teen in hotels, squad car - StarTribune.com https://www.startribune.com/onetime-mpls-cop-convicted-of-sexually-abusing-teen-in-hotels-squad-car/497847901/ 1/1 MINNEAPOLIS Ex-Minneapolis police officer convicted of sexually abusing teen in hotels, squad car Prosecutors say David Campbell warned her not to report him, threatening to shoot her in the head if he got in trouble. By Paul Walsh (https://www.startribune.com/paul-walsh/6134706/) Star Tribune OCTOBER 17, 2018 - 3:48PM A onetime Minneapolis police officer was convicted Wednesday of sexually abusing his son's 16-year-old girlfriend over a period of months, in hotel rooms and during ride- alongs in his police cruiser. David E. Campbell, 60, was found guilty in a bench trial by Hennepin County District Judge Tamara Garcia of three counts of criminal sexual conduct in the third-degree, two counts of fourth-degree criminal sexual conduct, one count of terroristic threats and one count of stalking. The longtime patrol officer, who was put on leave after the allegations surfaced and later retired, will be sentenced on Dec. 3. Lawyers on both sides will be arguing for a term ranging from three years to 4¾ years. The County Attorney's Office said it intends to seek the lengthier sentence. Prosecutors alleged that Campbell had molested the teenager, who had been staying with his family while they lived out of hotels in Bloomington, Roseville and Minneapolis. They said that details of the abuse were first relayed to the detective by a school social worker in St. Paul, who had spoken with the girl and her 17-year-old boyfriend, Campbell's son. She said Campbell had fondled her multiple times, often persisting even when she told him to stop, according to prosecutors. Several of the encounters reportedly happened during ride-alongs while Campbell was on-duty. The victim told authorities that on one such occasion Campbell warned her not to report him, threatening to shoot her in the head if he got in trouble or had his kids taken away from him. Paul Walsh is a general assignment reporter at the Star Tribune. He wants your news tips, especially in and near Minnesota. paul.walsh@startribune.com 612-673-4482 walshpj David Campbell</t>
  </si>
  <si>
    <t>['https://d3n8a8pro7vhmx.cloudfront.net/cuapb/pages/270/attachments/original/1626354784/David_Campbell_article_Oct._17_2018.pdf?1626354784']</t>
  </si>
  <si>
    <t>['David Campbell, badge #956']</t>
  </si>
  <si>
    <t>Skip to Main Content Logout My Account Search Menu New Criminal/Traffic/Petty Search Refine Search Back Location : All MNCIS Sites - Case Search Help R A C N . 55-T1-04-009518 The State of Minnesota vs. SHAWN LAWRENCE PETERS, [Y04066570 § § § § § Case Type: Non- Traffic Misdemeanor Date Filed: 08/30/2004 Location: Olmsted P I Lead Attorneys Defendant PETERS, SHAWN LAWRENCE Male DOB: 05/12/1977 Pro Se KASSON, MN 55944 Jurisdiction State of Minnesota ROCHESTER CITY ATTORNEY 507-328-2100(W) C I Charges: PETERS, SHAWN LAWRENCE Statute Level Date Disposition Level of Sentence 1. (TCIS Amended Charge) PMD THEFT *U328D 609.52 Converted: Offense Level Not Available08/27/200409/08/2004 Convicted E O C DISPOSITIONS 09/08/2004 Disposition (Judicial Officer: Judge, Presiding) 1. (TCIS Amended Charge) PMD THEFT *U328D Convicted 09/08/2004 Plea (Judicial Officer: Judge, Presiding) 1. (TCIS Amended Charge) PMD THEFT *U328D Guilty 09/08/2004 Converted TCIS Criminal Sentence (Judicial Officer: Chase, Joseph F.) 1. (TCIS Amended Charge) PMD THEFT *U328D 08/27/2004 (CNVLEVEL) 609.52 (CNVOFFENSE) Converted Disposition: Fined: $150.00 Restitution: $20.85 Converted Disposition: Other Court Provisions: 541: No Same or Similar Violat 542: Obey All Laws/Good Behvor Converted Disposition: Comments: PAY REST TO KWIK TRIP STORES IN ROCHESTER - LSH OTHER EVENTS AND HEARINGS 08/30/2004 FLD-Case Filed (Judicial Officer: Judge, Presiding ) 09/08/2004 DOC-Document Filed (Judicial Officer: Judge, Presiding ) 09/08/2004 Arraignment (1:00 PM) (Judicial Officer Chase, Joseph F.) Result: Converted Activity Status Flag Occurred 12/08/2004 ARC-Archive (Judicial Officer: Judge, Presiding ) 09/29/2005 Converted Pending Activity (Judicial Officer: Judge, Presiding ) 05/02/2017 Physical Case File Destroyed Per Retention Schedule F I Defendant PETERS, SHAWN LAWRENCE Total Financial Assessment 170.85 Total Payments and Credits 170.85 Balance Due as of 12/27/2022 0.00 09/08/2004 Transaction Assessment 170.85 09/28/2004 Converted Payment Receipt # 04025097 PETERS, SHAWN LAWRENCE, [Y0406 (170.85) Firefox https://pa.courts.state.mn.us/CaseDetail.aspx?CaseID=152548245 1 of 1 12/27/2022, 1:42 AM</t>
  </si>
  <si>
    <t>['https://assets.nationbuilder.com/cuapb/pages/1472/attachments/original/1672127099/Peters_Theft_Register_of_Actions.pdf?1672127099']</t>
  </si>
  <si>
    <t>['Shawn L. Peters, badge #None']</t>
  </si>
  <si>
    <t>UNITED STATES DISTRICT COURT DISTRICT OF MINNESOTA Luis Daniel Garcia, Plaintiff, vs. Blayne Lehner, in his individual capacity as an officer of the City of Minneapolis, and the City of Minneapolis, Defendants. COURT FILE NO. 15-cv-3214 (SRN/HB) STIPULATION OF DISMISSAL WITH PREJUDICE OF CLAIMS AGAINST THE CITY OF MINNEAPOLIS Plaintiff and Defendant City of Minneapolis, by and through their undersigned counsel, stipulate that the Court may dismiss all claims against the City of Minneapolis with prejudice and without costs to either party. Attached as Exhibit A is the executed Settlement Agreement and Release between Plaintiff and the City of Minneapolis. Dated: 6/21/16 PRITZKER OLSEN, P.A. __s/ Eric Hageman______________________ Eric Hageman Lindsay Lien Rinholen 45 South Seventh Street, Plaza VII, Suite 2950 Minneapolis, MN 55402 ATTORNEYS FOR PLAINTIFF CASE 0:15-cv-03214-SRN-HB Document 28 Filed 07/20/16 Page 1 of 2 2 Dated: 7/19/16 SUSAN L. SEGAL City Attorney By s/ Sarah McLaren______________________ SARAH C.S. MCLAREN (#345878) Assistant City Attorney Room 210, City Hall 350 South Fifth Street Minneapolis, MN 55415 Phone: (612) 673-2183 Fax: (612) 673-3362 Sarah.McLaren@minneapolismn.gov Attorneys for Defendant City of Minneapolis CASE 0:15-cv-03214-SRN-HB Document 28 Filed 07/20/16 Page 2 of 2 Exhibit A to Stipulation of Dismissal, Page 1 of 7 CASE 0:15-cv-03214-SRN-HB Document 28-1 Filed 07/20/16 Page 1 of 7 Exhibit A to Stipulation of Dismissal, Page 2 of 7 CASE 0:15-cv-03214-SRN-HB Document 28-1 Filed 07/20/16 Page 2 of 7 Exhibit A to Stipulation of Dismissal, Page 3 of 7 CASE 0:15-cv-03214-SRN-HB Document 28-1 Filed 07/20/16 Page 3 of 7 Exhibit A to Stipulation of Dismissal, Page 4 of 7 CASE 0:15-cv-03214-SRN-HB Document 28-1 Filed 07/20/16 Page 4 of 7 Exhibit A to Stipulation of Dismissal, Page 5 of 7 CASE 0:15-cv-03214-SRN-HB Document 28-1 Filed 07/20/16 Page 5 of 7 Exhibit A to Stipulation of Dismissal, Page 6 of 7 CASE 0:15-cv-03214-SRN-HB Document 28-1 Filed 07/20/16 Page 6 of 7 Exhibit A to Stipulation of Dismissal, Page 7 of 7 CASE 0:15-cv-03214-SRN-HB Document 28-1 Filed 07/20/16 Page 7 of 7</t>
  </si>
  <si>
    <t>['https://d3n8a8pro7vhmx.cloudfront.net/cuapb/pages/270/attachments/original/1614138191/Document_28_Stipulation_of_Dismissal_Against_City.pdf?1614138191']</t>
  </si>
  <si>
    <t>prohibition against using derogatory, indecent, profane or unnecessarily harsh language and I find that the evidence is clear that this allegation is sustained. On September 8, 2021, MPD Officers Kaiser and Sanchez were dispatched to a suspicious person call. They approached a male they believed was a suspect. The male repeatedly questioned the presence of the officers and swore at them repeatedly to which Officer Sanchez responded, In her interview, Officer Sanchez acknowledged making this statement and asserted I have to talk the way that they would understand me and that I could get their attention, which helps a lotta times. was trained to use this language and she said she was not. It should be noted that there was a another unprofessional, unnecessarily harsh verbal interaction recorded by the BWC at the approximate time stamp 22:15:58. Officer Sanchez responds to a difficult to discern comment from an unseen person, -fricking-Christ, maybe for once As the interim Chief of Police, I am responsible for providing clear expectations for what is acceptable behavior in our workplaces as well as what will not be tolerated. The language used by Officer Sanchez was unp agitated subject with whom the officers were interacting. I hold officers of the Minneapolis Police Department to a high standard and expect them to demonstra accountability, and professional service. MPD officers are expected to demonstrate procedural justice in every aspect of professional service: giving others voice and respect, being neutral and building trust in our interactions with others. verbal conduct toward the complainant and other members of the public was disrespectful. Her words undermined trust and damaged professional reputation and the reputation of every Minneapolis police officer. In 2017, former Chief Continue to strengthen your interpersonal communication and your de- to respond in kind. Sanchez failed to meet these clear expectations. As interim Chief of Police with authority to discipline for violations of policy under Minn. Stat 626.89 Subd. 17, I am issuing a suspension of 10-hours to Officer Sanchez for this code of conduct violation. Amelia Huffman Interim Chief of Police CC: IA/OPCR Case File Employee Inspector/Commander</t>
  </si>
  <si>
    <t>['https://assets.nationbuilder.com/cuapb/pages/1608/attachments/original/1753998816/21-10193_Amanda_Sanchez.pdf?1753998816']</t>
  </si>
  <si>
    <t>['Amanda Sanchez, badge #6240']</t>
  </si>
  <si>
    <t>Crime Lab Video Section Request for Service MPD Crime Lab, Room 316 City Hall. Call x3439 or x5452 with questions See general tips for completing your work order DATE: NAME &amp; UNIT: CONTACT INFO (email or /phone): CCN: OFFENSE: DATE &amp; TIME INCIDENT IS ON VIDEO: PROPERTY INVENTORY NUMBERS: PI# PI# PI# Use comments for additional PI#s PI# PI# PI# REQUEST INFORMATION VIDEO ANALYSIS MAKE VIEWABLE ON NETWORK COMPUTER (Incident Only) ISOLATE STILLS IMAGES TO DISC (Best quality, best method to send to SICM/dissemination) PRINT STILL IMAGES VIDEO COPY COPY DISC/USB/OTHER COPY VHS TO DVD COPY SCENE VIDEO Note: Video copies of USB/disc/other media may not be viewable on a City network computer DIGITAL SQUAD VIDEO - see squad video tutorial Use file number if known P# or File# P# or File# P# or File# P# or File# P# or File# P# or File# P# or File# P# or File# SAFE ZONE VIDEO Approx. 14-day DATE: TIME FRAME: HRS - HRS Retention Time INTERSECTION: INTERSECTION: AUDIO ANALYSIS COPY AUDIO TAPE TO DISC CLARIFY VIDEO RECOVERY LOCATION: HRS OF OPERATION: CONTACT NAME: CONTACT PHONE: DVR INFO: DATE/TIME FRAME: INTERIOR CAMERAS EXTERIOR CAMERAS INTERIOR AND EXTERIOR CAMERAS INCIDENT/SUSPECT INFO: COMMENTS, SUSPECT DESCRIPTION, EVENT DESCRIPTION, SPECIAL REQUESTS, ETC *The MPD Crime Lab Unit will select the appropriate method for examination and analysis of evidence unless discussed with the requestor. For Crime Lab Unit use only - Reviewed by: Initials: Date: All businesses with liquor or small grocery licenses are required by City ord. 259.230 to create and supply MPD with surveillance video within 8 hours or be subject to a fine. Licensing will be notified of failure to comply. CUAPB002919 07/24/2014 Ryan Patrick - OPCR Ryan.Patrick@minneapolismn.gov 14-040997 No Valid DL 02/07/2014 @ 20:06 352590 Submit</t>
  </si>
  <si>
    <t>['https://d3n8a8pro7vhmx.cloudfront.net/cuapb/pages/270/attachments/original/1638760505/OPCR_14-13294_Stewart_Redacted_Part_9.pdf?1638760505']</t>
  </si>
  <si>
    <t>['Christopher Steward, badge #6823', 'Patrick V. McMahon, badge #4636']</t>
  </si>
  <si>
    <t>MPR News Notes on the news from the Twin Cities Autopsy report: Franklin shot 10 times Brandt Williams September 23, 2013, 5:46 PM A detailed autopsy report from the Hennepin County Medical Examiner's office obtained by MPR News found nine bullets entered Terrance Franklin's body, and one bullet grazed his scalp. Most of the shots hit him in the head and neck. Yet the Minneapolis police department's account of the shooting said Franklin was shot eight times by police officers. The department described Franklin as weighing close to 200 pounds. However, the autopsy lists Franklin's weight at 173 pounds, fully clothed. Minneapolis police officials haven't responded to a call for comment on the discrepancies. Franklin died on May 10, after fighting with police officers in the basement of an Uptown Minneapolis home. According to an official description released by the MPD last week, Franklin grabbed an officer's gun as he pushed the officer backward onto the floor. Officers say Franklin fired two shots wounding officers Ricardo Muro, and Michael Meath. Officer Lucas Peterson and Meath say they both fired at Franklin. Police say they tried to help Franklin, but he died on the floor. Attorney Mike Padden, who is representing Franklin's parents, says the report shows the shooting didn't happen the way officers described it. The report indicates the penetrating gunshot wounds struck Franklin's right side. Padden says he believes that indicates only one officer shot Franklin, not two. He says he will speak publicly later this week about what he thinks the officers did during the shooting. A Hennepin County Grand Jury cleared the officers of any criminal charges last week. About the blogger Brandt Williams bwilliams@mpr.org Brandt Williams is a reporter with MPR News' Metro Unit. At MPR, Brandt has extensively covered city government, public safety and courts; race and justice; and livability issues in the city of Minneapolis. Brandt grew up in Minneapolis and graduated from the University of Minnesota with a degree in Speech Communications in 1991. Comments for this thread are now closed × 0 Comments MPR News - The Cities 🔒 Privacy Policy Login  1 t Tweet f Share Sort by Best This discussion has been closed. Subscribe ✉ Add Disqus to your siteAdd DisqusAdd d Do Not Sell My Data ⚠ Recommend </t>
  </si>
  <si>
    <t>['https://d3n8a8pro7vhmx.cloudfront.net/cuapb/pages/270/attachments/original/1617899181/Autopsy_report__Franklin_shot_10_times___The_Cities___Minnesota_Public_Radio_News.pdf?1617899181']</t>
  </si>
  <si>
    <t>['Andrew Stender, badge #6791', 'Lucas Peterson, badge #5630', 'Mark Durand, badge #1627', 'Michael Meath, badge #4686', 'Ricardo Muro, badge #4899']</t>
  </si>
  <si>
    <t>After 33 years in law enforcement, Stillwater police chief retires Rebecca Omastiak Updated: February 1, 2021 - 12:23 PM Published: September 29, 2020 - 1:53 PM Stillwater Police Chief John Gannaway is retiring after 13 years as police chief and 33 years in law enforcement. Gannaway made the announcement via the Stillwater Police Department's social media. "I am humbled to have served as your chief," Gannaway wrote. "The support you have had for the police department has always been amazing. There have been times when being in the law enforcement profession has been difficult, and we at the Stillwater Police Department are always awed and thankful for your support." He went on to write that the officers he has worked with "are simply good people trying to do a difficult job." "The past few months, starting with the COVID pandemic and then with the civil unrest, the officers and staff of the Stillwater Police Department have been steadfast, dependable, and dedicated," Gannaway wrote. "This is the most trying time that law enforcement has experienced in the 33 years I have been in the profession. You should be as proud of them as I am." [Stillwater Police Department, Facebook] Home Page News Weather Video Programming Sports Featured on 5 Contact Us Work With Us After 33 years in law enforcement, Stillwater police chief retires - KSTP.com Eyewitness News https://kstp.com/kstp-news/local-news/after-33-years-in-law-enforcement-stillwater-police-chief-retires/ 1 of 2 11/22/2022, 6:53 PM KSTP-TV FCC Public Inspection File KSTC-TV FCC Public Inspection File KSAX-TV FCC Public Inspection File KRWF-TV FCC Public Inspection File Additional Public Information KSTP-TV, KSTC-TV FCC Applications KSAX-TV FCC Applications KRWF-TV FCC Applications Privacy Policy Terms of Use DMCA Notice Contest Rules Do Not Sell My Info Any person with disabilities who needs help accessing the content of the FCC Public File may contact KSTP via our online form or call 651-646-5555 This website is not intended for users located within the European Economic Area. © 2022 KSTP-TV, LLC A Hubbard Broadcasting Company After 33 years in law enforcement, Stillwater police chief retires - KSTP.com Eyewitness News https://kstp.com/kstp-news/local-news/after-33-years-in-law-enforcement-stillwater-police-chief-retires/ 2 of 2 11/22/2022, 6:53 PM</t>
  </si>
  <si>
    <t>['https://assets.nationbuilder.com/cuapb/pages/1472/attachments/original/1669164872/After_33_years_in_law_enforcement__Stillwater_police_chief_retires_-_KSTP.com_Eyewitness_News.pdf?1669164872']</t>
  </si>
  <si>
    <t>['John F. Gannaway, badge #None']</t>
  </si>
  <si>
    <t>['Department:Bayport Police Department']</t>
  </si>
  <si>
    <t>o C STATE OF MINNESOTA BOARD OF PEACE OFFICER STANDARDS AND TRAINING PB 14-012 ORDER FOR In the mafter of: Aaron Joseph Hauer AUTOMATIC REVOCATION Peace Officer License: 19611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Aaron Joseph Hauer ("Respondent") has been a peace officer in Minnesota since October 30, 2007.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May 8, 2014 as evidenced by a certified copy of the complaint, and sentencing order, which are attached hereto and incorporated herein. C) C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I day of MINNESOTA BOARD OF PEACE OFFICER STANDARDS AND TRAINING NEIL W. MELTON Executive Director, Board of Peace Officer Standards and Training cP AG: 435993.v. 01</t>
  </si>
  <si>
    <t>['https://assets.nationbuilder.com/cuapb/pages/1472/attachments/original/1669315498/Hauer_Aaron-14-012-19611.pdf?1669315498']</t>
  </si>
  <si>
    <t>­ The Roosevelt H.S. Security Camera Footage shows that Officer Tapp does not appear to ask Al/Student if she was ok. The footage shows Officer Tapp continuing to walk forward, not looking back at Al/Student (Roosevelt H.S. Security Camera Footage CD) Recommendation The public for which they protect and serve holds Police Officers to a higher standard. The integrity of a Police Department depends on the integrity of each individual officer. Fathers and Mothers put their trust in Police Officers regarding the safety of their children. Parents do not expect Police Officers to place their children in harms way resulting form the actions of a Police Officer. This is one of several awesome responsibilities of a Police Officer. The Minneapolis Police Department assigned Officer Patrick Tapp as a School Resource Officer at Roosevelt High School. During an incident that occurred on April 20, 2010 at Roosevelt H.S., Officer Tapp used force against a student that appeared to be unreasonable. A Roosevelt H.S. Security Camera captured Officer Tapp's actions. A Roosevelt H.S. Staff Member also witnessed Officer Tapp's actions. 37 1216340 After the incident occurred, Officer Tapp submitted a Police Report assigned Case Control Number 10-109153. Officer Tapp included two supplemental reports. On April 20, 2010 at approximately 16:52 hours, Officer Tapp submitted supplement 1. Officer Tapp's description of the events that took place during the incident misrepresents the actual events that the Roosevelt H.S. Security camera recorded. On April 21, 2010 at approximately 12:18 hours, Officer Tapp submitted supplement 2. Officer Tapp's description of the events that occurred during this incident in supplement 2 is not consistent with Officer Tapp's description given in supplement 1. Furthermore, Officer Tapp continued to misrepresent the events that occurred in his supplement 2 that the Roosevelt H.S. security Camera recorded. Only after Roosevelt H.S. Principal Bruce Gilman confronted Officer Tapp and informed Officer Tapp that he seen the Security Camera Video is when Officer Tapp admitted to both Principal Gilman and Sergeant Donna Olson that he was wrong and that he "lost it." This investigator recommends sustained for this allegation. Respectfully Submitted, Mark Internal Af s Unit 38 1216341</t>
  </si>
  <si>
    <t>['https://d3n8a8pro7vhmx.cloudfront.net/cuapb/pages/1461/attachments/original/1638407623/13-30003_Tapp_Part_12.pdf?1638407623']</t>
  </si>
  <si>
    <t>['Patrick Tapp, badge #7198']</t>
  </si>
  <si>
    <t>Former Minnesota sheriff's deputy faces charges of sexually assaulting minor By Tim Speier February 10, 2022 05:55 PM https://www.bemidjipioneer.com/news/minnesota/former-minnesota-sheriffs-deputy-faces-charges-of-sexually- assaulting- minor?utm_medium=email&amp;utm_source=newsletter&amp;utm_campaign=publicsafety&amp;utm_content=500086 GARRISON, Minn. - A former Mille Lacs County sheriff's deputy faces charges of sexually assaulting a girl when she was as young as 6 years old. Russell James Bankey, a 73-year-old Garrison man, was charged Jan. 12 with first-degree criminal sexual conduct in connection to sexually assaulting the girl from about 2009 to 2015. In August 2021, the victim recorded a call with Bankey, according to the criminal complaint. The charges state he apologized and said he assaulted her because "I guess I was lonesome." He also allegedly said he'd be in a "lot of trouble" if it ever got out about what he did. According to the complaint, the victim told the Benton County Sheriff's Office in August that Bankey sexually abused her as far back as she could remember. Almost all the acts occurred at Bankey's residence in Garrison, the complaint stated - hundreds of times until she was 10 or 11 years old. Other times, the assaults happened in his camper during trips in the summer. Mille Lacs County Sheriff Don Lorge said Thursday, Feb. 10, Bankey worked for the sheriff's office part time in court security between Dec. 19, 2016, and Aug. 24, 2021. Lorge noted his hiring took place before Lorge's election to sheriff. Lorge said he could not comment on the charges and added, "the case was conflicted out" when it was learned he worked for the department. Bankey had no disciplinary infractions during his employment, the sheriff said. A spokesperson with the Mille Lacs Band of Ojibwe confirmed Bankey also worked for the Mille Lacs Band Tribal Police Department but was unable to confirm when or what position he held as of Thursday afternoon. A LinkedIn profile with a matching name and likeness states Bankey was the chief law enforcement officer for the Mille Lacs Band between June 1987 and October 1996. The felony charge Bankey faces carries a penalty ranging from not less than 12 years or more than 30 years in prison, a $40,000 fine or both. Bankey will make his initial court appearance March 17.</t>
  </si>
  <si>
    <t>['https://assets.nationbuilder.com/cuapb/pages/270/attachments/original/1649604741/Russell_James_Bankey_Sexual_Assault_Charge.pdf?1649604741']</t>
  </si>
  <si>
    <t>['Russell J. Bankey, badge #None']</t>
  </si>
  <si>
    <t>C C STATE OF MINNESOTA BOARD OF PEACE OFFICER STANDARDS AND TRAINING Re: PB 14-007 ORDER FOR In the maker of Aaron Edward Apitz AUTOMATIC REVOCATION Peace Officer License: 11506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Aaron Edward Apitz ("Respondent") has been a peace officer in Minnesota since October 7, 1992.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July 1, 2013 as evidenced by a certified copy of the complaint, and sentencing order, which are attached hereto and incorporated herein. C I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/3 day of /k/%!it 20!D MINNESOTA BOARD OF PEACE OFFICER STANDARDS AND TRAINING NEIL W. MELTON Executive Director, Board of Peace Officer Standards and Training AG: 435993v. 01</t>
  </si>
  <si>
    <t>['https://assets.nationbuilder.com/cuapb/pages/1472/attachments/original/1669100798/Apitz_Aaron-14-007-11506.pdf?1669100798']</t>
  </si>
  <si>
    <t>7/10/2021 Authorities: Man was killed after pointing handgun at officers | MPR News https://www.mprnews.org/story/2011/04/08/shot-car-chase-suspect-identified 1/1 Authorities: Man was killed after pointing handgun at officers Elizabeth Dunbar St. Paul, Minn. April 8, 2011 11:04 p.m. The man who was shot and killed Thursday by authorities following a high-speed chase through the Twin Cities pointed a handgun at officers, the state Bureau of Criminal Apprehension said Friday. The man was identified Friday as 28-year-old Jason Peter Barsness. The Midwest Medical Examiner's Office in Anoka County said Barsness died of multiple gunshot wounds. According to authorities and Red &amp; White Taxi Company, Barsness got into a cab in south Minneapolis before threatening the driver in or near the Lowry Hill Tunnel on Interstate 94. Barsness then took off in the cab and led authorities on a 40-minute chase that reached speeds of 100 mph. Authorities used spike strips to stop Barsness on Interstate 35E north of the Twin Cities, just south of the I-35E/I-35W split. Officers then confronted Barsness and fired their weapons, the BCA said. Investigators have not said whether Barsness fired the handgun that he allegedly pointed at the officers. The BCA on Friday also identified the two State Patrol troopers and a Minneapolis police officer who fired their weapons in the incident: • Trooper Jared Sturgill, three years with the State Patrol • Trooper Andrew Wayne Gibbs, two years with the State Patrol • Officer Paul Dellwo, two years with the Minneapolis Police Department • Officer Michael Curtis Ploumen, 10 years with the Brooklyn Park Police Department • Officer Adam Daniel Moen, five years with the Brooklyn Park Police Department State trooper Gerald Ladwig and Minneapolis police officers Daniel Ledman and Chris Smith witnessed the incident and are also on administrative leave, investigators said. The incident remains under investigation by the BCA.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</si>
  <si>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['https://d3n8a8pro7vhmx.cloudfront.net/cuapb/pages/270/attachments/original/1625935361/Authorities__Man_was_killed_after_pointing_handgun_at_officers___MPR_News.pdf?1625935361']</t>
  </si>
  <si>
    <t>['Adam Moen, badge #4832', 'Paul Dellwo, badge #1462']</t>
  </si>
  <si>
    <t>• 0 0 STATE OF MINNESOTA BOARD OF PEACE OFFICER STANDARDS AND TRAINING PB 09016 ORDER FOR In the matter of: Alan Kenn Nielsen AUTOMATIC REVOCATION Peace Officer License: 15576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Alan Kenn Nielsen ("Respondent") has been a peace officer in Minnesota since July 5, 2004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March 16, 2009, as evidenced by a certified copy of the complaint, Petition to Enter Plea and sentencing order, which are attached hereto and incorporated herein. 0 0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shaH not in any manner practice or hold them 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/3 day of 20ê9 MINNESOTA BOARD OF PEACE OFFICER STANDARDS AND TRAINING NEIL W. MELTON Executive Director, Board of Peace Officer Standards and Training AG 435993,v 01</t>
  </si>
  <si>
    <t>['https://assets.nationbuilder.com/cuapb/pages/1472/attachments/original/1670745735/Nielsen_Alan-09-016-15576.pdf?1670745735']</t>
  </si>
  <si>
    <t>0 STATE OF MINNESOTA BOARD OF PEACE OFFICER STANDARDS AND TRAINING PB 14-001 ORDER FOR In the matter of: David Richard Clifford AUTOMATIC REVOCATION Peace Officer License: 12142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David Richard Clifford ("Respondent") has been a peace officer in Minnesota since March 18, 1994.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guflt is stayed or executed, an admission of guilt, or a no contest plea. 4. The Board has received information indicating the Respondent was sentenced on a felony-level criminal conviction on July 11, 2013 as evidenced by a certified copy of the complaint, and sentencing order, which are attached hereto and incorporated herein. C C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day of 20L.3 MINNESOTA BOARD OF PEACE OFFICER STANDARDS AND TRAINING NEIL W. MELTON Executive Director, Board of Peace Officer Standards and Training ct'9 j'%'Wttl'k AG: 435993v. Cl</t>
  </si>
  <si>
    <t>['https://assets.nationbuilder.com/cuapb/pages/1472/attachments/original/1669105536/Clifford_David-14-001-12142.pdf?1669105536']</t>
  </si>
  <si>
    <t>['David R. Clifford, badge #1170']</t>
  </si>
  <si>
    <t>0 0 STATE OF MINNESOTA BOARD OF PEACE OFFICER STANDARDS AND TRAINING PBIIOII ORDERFOR In the matter of: Daniel David Kahiow AUTOMATIC REVOCATION Peace Officer License: 4421 I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 1 0 to review complaints against peace officers and to initiate appropriate disciplinary action. 2. Daniel David Kahlow ("Respondent") has been a peace officer in Minnesota since January 1, 1990. 3. Pursuant to Minnesota Statutes section 626,843 1 ,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November 30, 201 0, as evidenced by a certified copy of the complaint, and sentencing order, which are attached hereto and incorporated herein. 0 NOW THEREFORE, pursuant to the above recitals, the Board issues the following: I . IT IS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c2f day of %ée1UZt/' , 201/ MINNESOTA BOARD OF PEACE OFFICER STANDARDS AND TRAINING NEIL W. MELTON Executive Director, Board of Peace Officer Standards and Training AG: 435993,v. 01</t>
  </si>
  <si>
    <t>['https://assets.nationbuilder.com/cuapb/pages/1472/attachments/original/1669354202/Kahlow_Daniel-11-011-10561.pdf?1669354202']</t>
  </si>
  <si>
    <t>['Daniel David Kahlow, badge #None']</t>
  </si>
  <si>
    <t>['Department:Carver County Sheriffs Office']</t>
  </si>
  <si>
    <t>C 0 STATE OF MINNESOTA BOARD OF PEACE OFFECER STANDARDS AND TRAINING In the Matter of the ORDER FOR Peace Officer License of AUTOMATIC REVOCATION Allan R. Kertscher Inactive License Number: 4630 1. The Minnesota Board of Peace Officer Standards and Training ("Board") is authorized pursuant to Minnesota Statutes sections 62684 through 626.90 (2000) and Minnesota Rules chapter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AlLan R. Kertscher ("Respondent") has been a peace officer in Minnesota since July 1, 1978. 3. Pursuant to Minnesota Statues section 626.8431,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Respondent was convicted of a felony-Level criminal offense on June 5, 2000, as evidenced by a certified copy of the Complaint and Summons and a copy of the Court Minutes, which are attached hereto and incorporated herein. NOW THEREFORE, pursuant to the above recitals, the Board issues the following: 0 ORDER 1. IT IS HEREBY ORDERED that Respondent's peace officer license in the State of Minnesota is automatically REVQKED pursuant to Minnesota Statutes section 626.8431. During this period of revocation, Respondent shall not in any manner practice or hold himself out as a peace officer in this state. The revocation shall take effect immediately. 2. 11 IS FURTHER ORDERED that Respondent shall surrender his peace officer license to the Board or to his chief law enforcement officer immediately. The license shall be forwarded to the Board of Peace Officer Standards and Training, 1600 University Avenue West, Suite 200, St. Paul, Minnesota 55 104-3825. 3. IT IS FURTHER ORDERED that the terms of this order are adopted and implemented on this L 7 day of ZIZcU.j , 2000. MINNESOTA BOARD OF PEACE OFFICER STANDARDS AND TRAINING NEIL W. MELTON Executive Director, Board of Peace Office Standards and Training %Za 1ill/&amp;). AG 398163,v, 0</t>
  </si>
  <si>
    <t>['https://assets.nationbuilder.com/cuapb/pages/1472/attachments/original/1669431998/Kertscher_Allan-20-047-4630.pdf?1669431998']</t>
  </si>
  <si>
    <t>['Allan Kertscher, badge #None']</t>
  </si>
  <si>
    <t>['Department:Barnesville Police Department']</t>
  </si>
  <si>
    <t>C C S ' STATE OF MINNESOTA BOARD OF PEACE OFFiCER STANDARDS AND TRAINING PB 10004 ORDER FOR In the matter of: Curt Edward Rude AUTOMATIC REVOCATION Peace Officer License: 8619 I .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Curt Edward Rude ("Respondent") has been a peace officer in Minnesota since August 22, 1984. S 3• Pursuant to Minnesota Statutes section 626,8431 , the license of a peace officer convicted of a felony-level offense is automatically revoked. Under this statute, "conviction" includes a finding of guilt, whether or not the adjudication of guilt includes a finding of guilt, or whether or notthe adjudication of guilt is stayed or executed, an admission of guilt, or a no contest plea. S 4. The Board has received information indicating the Respondent was sentenced on a felony-level criminal conviction on December 21 , 2009, as evidenced by a certified copy of the complaint, and sentencing order, which are attached hereto and incorporated herein. 0 0 NOW THEREFORE, pursuant to the above recitals, the Board issues the following: I . IT 1$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day of . , % MINNESOTA BOARD OF PEACE OFFICER STANDARDS AND TRAINING NEIL W. MELTON Executive Director, Board of Peace : Officer Standards and Training C/;iA%. AG: 435993,v.Of .</t>
  </si>
  <si>
    <t>['https://assets.nationbuilder.com/cuapb/pages/1472/attachments/original/1746156791/Rude-10-004-8619.pdf?1746156791']</t>
  </si>
  <si>
    <t>['Curtis Rude, badge #None']</t>
  </si>
  <si>
    <t>['Department:Austin Police Department']</t>
  </si>
  <si>
    <t>C C STATE OF MINNESOTA BOARD OF PEACE OFFICER STANDARDS AND TRAINING PB 12 004 ORDER FOR In the matter of: William Allan Jacobs AUTOMATIC Peace Officer License: 3573 REVOCATION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William Allan Jacobs ("Respondent") has been a peace officer in Minnesota since July 1, 1978.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April 9, 2012, as evidenced by a certified copy of the complaint, and sentencing order, which are attached hereto and incorporated herein. C 0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SO day of ________________, MINNESOTA BOARD OF PEACE OFFICER STANDARDS AND TRAINING NEILW. MELTON Executive Director, Board of Peace Officer Standards and Training r lad)tv% AG: 435993v. 01</t>
  </si>
  <si>
    <t>['https://assets.nationbuilder.com/cuapb/pages/1472/attachments/original/1669349919/Jacobs_William-12-007-3573.pdf?1669349919']</t>
  </si>
  <si>
    <t>7/12/2021 Lawsuit claims Minneapolis officer knocked woman unconscious - Bring Me The News https://bringmethenews.com/news/lawsuit-claims-minneapolis-officer-knocked-woman-unconscious 1/2 ___ HOME MN NEWS Lawsuit claims Minneapolis officer knocked woman unconscious BMTN STAFF · UPDATED: MAR 8, 2018 · ORIGINAL: APR 18, 2015 A Maple Grove woman is suing a Minneapolis police officer who she says knocked her unconscious during an incident last year, in what is the latest "excessive force" case brought before the department. WCCO reports Madelyn Milton, 23, said she required seven staples in her head last June after being punched by Officer Tyrone Barze Jr., who was responding to a disagreement over a cab fare. "He turned around and hit her in the face," Milton's attorney Robert Bennett told WCCO. "We have eyewitnesses that say he struck her with a full swing, as hard as any of them had ever seen." According to the Associated Press, the lawsuit filed Wednesday said the punch happened after Milton tried to record Barze Jr. as he arrested several of her friends, and seeks damage for "traumatic brain injury" she suffered in the incident. Bennett told the court Wednesday that Barze Jr. has been named in at least four other abuse suits. Milton is also suing the City of Minneapolis. Excessive force is costing the City It is the latest in a line of excessive force lawsuits filed against Minneapolis police officers and the City. Just last month, KSTP reports that the city authorized a payment of $66,421 to settle allegations of excessive force used by Officer Richard Walker. It came after federal jury ruled in February there was enough evidence to show that Walker used excessive force when arresting a man in north Minneapolis in 2012. KSTP notes that the city had paid more than $311,000 to settle cases involving Walker since he joined the force in 2005. In August 2013, the Claims Journal noted that the Minneapolis Police Department was facing 61 lawsuits alleging the use of excessive force that led to injuries, which was more than triple the number pending against St. Paul police. Both the police and the City have said they cannot not comment on the latest lawsuit. 7/12/2021 Lawsuit claims Minneapolis officer knocked woman unconscious - Bring Me The News https://bringmethenews.com/news/lawsuit-claims-minneapolis-officer-knocked-woman-unconscious 2/2</t>
  </si>
  <si>
    <t>['https://d3n8a8pro7vhmx.cloudfront.net/cuapb/pages/270/attachments/original/1626127891/Lawsuit_claims_Minneapolis_officer_knocked_woman_unconscious_-_Bring_Me_The_News.pdf?1626127891']</t>
  </si>
  <si>
    <t>['Richard Walker, badge #7461']</t>
  </si>
  <si>
    <t>3/6/2021 Lawsuit claims Minneapolis officer knocked woman unconscious - Bring Me The News https://bringmethenews.com/news/lawsuit-claims-minneapolis-officer-knocked-woman-unconscious 1/2 HOME MN NEWS Lawsuit claims Minneapolis oÊcer knocked woman unconscious BMTN STAFF · UPDATED: MAR 8, 2018 · ORIGINAL: APR 18, 2015 A Maple Grove woman is suing a Minneapolis police of}cer who she says knocked her unconscious during an incident last year, in what is the latest "excessive force" case brought before the department. WCCO reports Madelyn Milton, 23, said she required seven staples in her head last June after being punched by Of}cer Tyrone Barze Jr., who was responding to a disagreement over a cab fare. "He turned around and hit her in the face," Milton's attorney Robert Bennett told WCCO. "We have eyewitnesses that say he struck her with a full swing, as hard as any of them had ever seen." According to the Associated Press, the lawsuit }led Wednesday said the punch happened after Milton tried to record Barze Jr. as he arrested several of her friends, and seeks damage for "traumatic brain injury" she suffered in the incident. Bennett told the court Wednesday that Barze Jr. has been named in at least four other abuse suits. Milton is also suing the City of Minneapolis. Excessive force is costing the City It is the latest in a line of excessive force lawsuits }led against Minneapolis police of}cers and the City. Just last month, KSTP reports that the city authorized a payment of $66,421 to settle allegations of excessive force used by Of}cer Richard Walker. Walker It came after federal jury ruled in February there was enough evidence to show that Walker used Walker excessive force when arresting a man in north Minneapolis in 2012. KSTP notes that the city had paid more than $311,000 to settle cases involving Walker since he joined the force in 2005. Walker In August 2013, the Claims Journal noted that the Minneapolis Police Department was facing 61 lawsuits alleging the use of excessive force that led to injuries, which was more than triple the number pending against St. Paul police. Both the police and the City have said they cannot not comment on the latest lawsuit. 3/6/2021 Lawsuit claims Minneapolis officer knocked woman unconscious - Bring Me The News https://bringmethenews.com/news/lawsuit-claims-minneapolis-officer-knocked-woman-unconscious 2/2</t>
  </si>
  <si>
    <t>['https://d3n8a8pro7vhmx.cloudfront.net/cuapb/pages/270/attachments/original/1615081444/2018Barze_Lawsuit_claims_Minneapolis_officer_knocked_woman_unconscious_-_Bring_Me_The_News.pdf?1615081444']</t>
  </si>
  <si>
    <t>0 C' STATE OF MINNEOSTA BOARD OF PEACE OFFICER STANDARDS AND TRAINING PB 07001 ORDER FOR In the mailer of: Lori Elizabeth Kratke AUTOMATIC REVOCATION Peace Officer License: 9519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Lori Elizabeth Kratzke ("Respondent") has been a peace officer in Minnesota since July 1, 1987.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July 17, 2006, as evidenced by a certified copy of the Complaint and Petition to Enter a Plea of Guilty in a Felony Case, which are attached hereto and incorporated herein. 0 0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them 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day of , 2006 MINNESOTA BOARD OF PEACE OFFICER STANDARDS AND TRAINING NEIL W. MELTON Executive Director, Board of Peace Officer Standards and Training AG: 435993,v. 01</t>
  </si>
  <si>
    <t>['https://assets.nationbuilder.com/cuapb/pages/1472/attachments/original/1670219377/Kratzke_Lori-07-001-9519.pdf?1670219377']</t>
  </si>
  <si>
    <t>['Lori Kratzke, badge #None']</t>
  </si>
  <si>
    <t>['Department:Ramsey County Sheriffs Office']</t>
  </si>
  <si>
    <t>C STATE OF MINNESOTA BOARD OF PEACE OFFICER STANDARDS AND TRAINING Re: PB-12 001 ORDER FOR In the matter of Travis William Lindberg AUTOMATIC REVOCATION Peace Officer License: 19308 I .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 1 0 to review complaints against peace officers and to initiate appropriate disciplinary action. 2. Travis William Lindberg ("Respondent") has been a peace officer in Minnesota since May 23, 2007. 3. Pursuant to Minnesota Statutes section 626,8431 ,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August 1 , 201 1 , as evidenced by a certified copy of the complaint, and sentencing order, which are attached hereto and incorporated herein. 0 C NOW THEREFORE, pursuant to the above recitals, the Board issues the following: I . IT IS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their original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9 day of , 20j/ MINNESOTA BOARD OF PEACE OFFICER STANDARDS AND TRAINING . NEILW.MELTON Executive Director, Board of Peace Officer Standards and Training cu/MIvkJh] AG: 435993,v. 01</t>
  </si>
  <si>
    <t>['https://assets.nationbuilder.com/cuapb/pages/1472/attachments/original/1670226646/Lindberg_Travis-12-001-19308.pdf?1670226646']</t>
  </si>
  <si>
    <t>['Travis Lindberg, badge #None']</t>
  </si>
  <si>
    <t>['Department:Babbitt Police Department']</t>
  </si>
  <si>
    <t>4/13/2021 Former St. Paul police officer convicted of ID theft has a new job https://www.fox9.com/news/former-st-paul-police-officer-convicted-of-id-theft-has-a-new-job 1/2 Former St. Paul police officer convicted of ID theft has a new job ? Longtime former St. Paul Police OÞcer Ruby Diaz was sentenced in early February to 30 days in the workhouse and 5 years probation for illegally funneling money to her boyfriend in prison. On Tuesday, she oÞcially had a new job. Diaz was found guilty of stealing her friend's identity to wire cash to her gang member boyfriend. The veteran police oÞcer was convicted on identity theft charges, but acquitted on forgery charges. She is now a commissioner with the Minnesota Community Policing Services. David Singleton, the Executive Director for MCPS, said Diaz is already being held accountable for the mistakes that she made. "What we're trying to do is, kids that have started on the wrong path, we want to divert them onto a positive path, and we need positive role models to do that," he said. It's not a law enforcement agency, it's an organization "that believes in solutions and moving forward," Singleton said. The 1-year-old nonproÕt provides public safety, consulting and community mediation, serving as a liaison between the community and police. "She's anxious as far as working with us because she's good at working with kids and doing things in the community," he added. Published February 9, 2015 News | FOX 9 Minneapolis-St. Paul | Watch Live 4/13/2021 Former St. Paul police officer convicted of ID theft has a new job https://www.fox9.com/news/former-st-paul-police-officer-convicted-of-id-theft-has-a-new-job 2/2 Diaz's peace oÞcer license has been placed on inactive status -- a felony conviction results in an automatic license revocation. As for whether she can ever have a job in law enforcement again, Nate Gove, Executive Director of the POST Board, says the odds are not in her favor. "It'd be very diÞcult in Minnesota under our rules. Agencies are required to do a thorough background check," Gove said. Inside the MCPS satellite oÞce, St. James AME Church in St. Paul, Diaz now has a monthly role, a stipend and new responsibilities to look forward to. "She, like I said, has valuable assets to oàer," Singleton said. This material may not be published, broadcast, rewritten, or redistributed. ©2021 FOX Television Stations f t</t>
  </si>
  <si>
    <t>['https://d3n8a8pro7vhmx.cloudfront.net/cuapb/pages/270/attachments/original/1618329143/Former_St._Paul_police_officer_convicted_of_ID_theft_has_a_new_job.pdf?1618329143']</t>
  </si>
  <si>
    <t>['Ruby G. Diaz, badge #152875']</t>
  </si>
  <si>
    <t>STAR TRIBUNE › Annotations BCA investigating fatal shooting by Rochester police officer TIM HARLOW OCTOBER ೅ೇ, ೅ೃೄ೉ Authorities on Monday afternoon are expected to release details about a domestic assault case that ended with a Rochester police officer killing an armed suspect. The incident began Sunday night in Fillmore County in southeastern Minnesota when police were called about a domestic assault. By the time they arrived, the man had left the scene, but law enforcement found him at his home on Dogwood Road about  miles southeast of Lanesboro, said Fillmore County Sheriff Tom Kaase. As Sunday turned into Monday morning, authorities said the suspect became uncooperative and they called in the Rochester/Olmsted Emergency Response Unit. The unit, which operates like a SWAT team, was called to the scene because of the suspect's previous criminal history. It was also believed the man had access to weapons, Kaase said. When police confronted the suspect, a Rochester Police Tactical Officer fatally shot the suspect, who was armed, Kaase said. The officer, identified as Sgt. Steve Thompson, had been a member of the Rochester Police Department for  years and part of the department's emergency response unit since . He is on paid leave pending the investigation, said Captain John Sherwin. This is the first time Thompson has been involved in any kind of incident involving a shooting, Sherwin said. "He has a stellar track record with our agency with a number of awards and commendations and four live-saving awards," he said. "This is a tragedy for all involved. We try to have a peaceful resolution to these situations. Unfortunately this one did not." Members of the Emergency Response Unit undergo nearly  hours of training a year, Sherwin said. Sherwin said neither he nor Chief Roger Peterson can remember an incident in which a Rochester officer had been involved in a fatal shooting. Following normal procedures, the Fillmore County Sheriff's Office has requested the Minnesota Bureau of Apprehension (BCA) conduct the investigation. Annotations · Report a problem COPY https://outline.com/Jgz9Xa Outline is a free service for reading and annotating news articles. We remove the clutter so you can analyze and comment on the content. In today's climate of widespread misinformation, Outline empowers readers to verify the facts. HOME · TERMS · PRIVACY · DMCA · CONTACT</t>
  </si>
  <si>
    <t>['https://d3n8a8pro7vhmx.cloudfront.net/cuapb/pages/270/attachments/original/1626787221/BCA_investigating_fatal_shooting_by_Rochester_police_officer.pdf?1626787221']</t>
  </si>
  <si>
    <t>['Steve Thompson, badge #None']</t>
  </si>
  <si>
    <t>['Department:Rochester Police Department']</t>
  </si>
  <si>
    <t>n STATE OF MINNESOTA BOARD OF PEACE OFFICER STANDARDS AND TRAINING In the Matter of the ORDER FOR Peace Officer License of AUTOMATIC REVOCATION Harold James Nielsen Inactive License Number: 14110 1. The Minnesota Board of Peace Officer Standards and Training ("Board") is authorized pursuant to Minnesota Statutes sections 626.84 through 626.90 (2000) and Minnesota Rules chapter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Harold James Nielsen ("Respondent") has been a peace oflicer in Minnesota since October 15, 1997. 3. Pursuant to Minnesota Statues section 626.8431,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Respondent was convicted of a felony-level criminal offense on September11, 2000, as evidenced by a certified copy of the Complaint and Summons and a copy of the Sentencing Order and Warrant of Commitment, which are attached hereto and incorporated herein. NOW THEREFORE, pursuant to the above recitals, the Board issues the following: C C ORDER 1. IT IS HEREBY ORDERED that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FLTRTFWR ORDERED that Respondent shall surrender his peace officer license to the Board or to his chief law enforcement officer immediately. The license shall he forwarded to the Board of Peace Officer Standards and Training, 1600 University Avenue West, Suite 200, St. Paul, Minnesota 55104-3825. 3. IT IS FURTEER ORDERED that the terms of this order are adopted and implemented on this day of , 2000. MINNESOTA BOARD OF PEACE OFFICER STANDARDS AND TRAINING NEIL W. MELTON Executive Director, Board of Peace Office Standards and Training 1o2izAk AG: 435993.v. DI 2</t>
  </si>
  <si>
    <t>['https://assets.nationbuilder.com/cuapb/pages/1472/attachments/original/1670574944/Nielsen_Harold-01-005-14110.pdf?1670574944']</t>
  </si>
  <si>
    <t>0 0 STATE OF MINNESOTA BOARD OF PEACE OFFICER STANDARDS AND TRAINING PB 15-004 ORDER FOR In the matter of: Ruby Grace Diaz AUTOMATIC REVOCATION Peace Officer License: 16261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Ruby Grace Diaz ('Respondent") has been a peace officer in Minnesota since July 17, 2001.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February 2 , 2015, as evidenced by a certified copy of the Complaint and Summons and a copy of the Sentencing Order and Warrant of Commitment, which are attached hereto and incorporated 0 0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herself out as a peace officer in this state. The revocation shall take effect immediately. 2. IT IS FURTHER ORDERED that the Respondent shall surrender her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2Q day of February, 2015. MINNESOTA BOARD OF PEACE OFFICER STANDARDS AND TRAINING Nathan R. Gove Executive Director, Board of Peace Officer Standards and Training AG: 435993,v. Dl</t>
  </si>
  <si>
    <t>['https://assets.nationbuilder.com/cuapb/pages/1472/attachments/original/1669160332/Diaz_Ruby-15-004-16261.pdf?1669160332']</t>
  </si>
  <si>
    <t>Home &gt; Legislative File 2018-01463 &gt; RCA Legal SeƩlement: DeAngelo Parker, et al. v. MaƩhew Clark, et al. (RCA- 2018-01431) ORIGINATING DEPARTMENT City Attorney's OfØce To CommiƩee(s) # CommiƩee Name MeeƟng Date 1 Ways &amp; Means CommiƩee Dec 4, 2018 LEAD STAFF: Gregory SauƩer PRESENTED BY: Susan Segal AcƟon Item(s) # File Type Subcategory Item DescripƟon 1 AcƟon Legal MaƩer Approving seƩlement of the maƩer of DeAngelo Parker, et al. v. MaƩhew Clark, et al. 18-CV- 1809 ECT/DTS by the payment in the amount of $67,500, in total, to be distributed among the PlainƟffs as they determine, in exchange for the dismissal of all named individual Defendants, and execuƟon of a total and complete release of all claims against the City of Minneapolis, the named individual Defendants, and all other employees and agents of Minneapolis for all claims associated with the events of Feb 21, 2015, as described in the Complaint, and authorizing the City AƩorney's Office to execute all documents necessary to effectuate seƩlement. Previous AcƟons None Ward / Neighborhood / Address # Ward Neighborhood Address 1. Ward 5 Jordan 1122 24th Ave. North Background Analysis PlainƟffs DeAngelo Parker; Regina Coleman, Chiquita Thomas; Gregory Coleman; Ksean Ewing; Maurice Robison; Percy Robison; Regina Coleman, as guardian, o/b/o ReneƩa Robison, ward and protected person; and Chiquita Thomas, as guardian, o/b/a D'Shawna PaƩerson, a minor, sued the City of Minneapolis and twenty-two current and former police officers alleging that the lengŌh of Ɵme of their being detained during the on-scene invesƟgaƟon was unlawful when they were removed from their house in the period immediately aŌer the shooƟng of Police Officer Jordan Davis outside their residence on February 21, 2015. Defendants denied all liability in this acƟon. At a Court Ordered SeƩlent Conference the parƟes were able to negoƟate and reach a seƩlement where the City of Minneapolis would pay the plainƟffs a total of $67,500.00 in total, including aƩorney's fees, to be divided among the plainƟffs as they see fit in exchange for a complete and total relase of the City, the named Officer Defendants and any unnamed employees of the City of Minneapolis. The City AƩorney and the Police Department recommend approval of this seƩlement as it is in the best interests of the City and its current and former employees. FISCAL NOTE No fiscal impact anƟcipated</t>
  </si>
  <si>
    <t>['https://d3n8a8pro7vhmx.cloudfront.net/cuapb/pages/270/attachments/original/1625846444/RCA-2018-01431_-_Legal_Settlement__DeAngelo_Parker__et_al._v._Matthew_Clark__et_al_.pdf?1625846444']</t>
  </si>
  <si>
    <t>['Matthew A. Clark, badge #2001']</t>
  </si>
  <si>
    <t>['Department:University of Minnesota Police Department']</t>
  </si>
  <si>
    <t>0 C) STATE OF MINNESOTA BOARD OF PEACE OFFICER STANDARDS AND TRAINING PBIOOI3 ORDERFOR In the matter of; Anthony Todd Miller AUTOMATIC REVOCATION Peace Officer License: 14161 I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Anthony Todd Miller ("Respondent") has been a peace officer in Minnesota since November 10, 1997. 3. Pursuant to Minnesota Statutes section 626,8431 ,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June 18, 2009, as evidenced by a certified copy of the Complaint and Summons and a copy of the Sentencing Order and Warrant of Commitment, which are attached hereto and incorporated 0 0 herein. NOW THEREFORE, pursuant to the above recitals, the Board issues the following: I . IT IS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10th day of June, 2010 MINNESOTA BOARD OF PEACE OFFICER STANDARDS AND TRAINING NEIL W. MELTON Executive Director, Board of Peace Officer Standards and Training AG: 435993,v. 01</t>
  </si>
  <si>
    <t>['https://assets.nationbuilder.com/cuapb/pages/1472/attachments/original/1670345806/Miller_Anthony-10-013-14161.pdf?1670345806']</t>
  </si>
  <si>
    <t>C STATE OF MINNESOTA BOARD OF PEACE OFFICER STANDARDS AND TRAINING In the Matter of Mark Edward Fonberg ORDER FOR REVOCATION OF LICENSE License No. [#] 9687 I. The Minnesota Board of Peace Officer Standards and Training ("Board") is authorized pursuant to Minn. Stat. § 626.84-626.863 (2004) to license, regulate, and discipline persons who apply for, or hold a peace officer license or part-time peace officer license in the State of Minnesota and is further authorized pursuant to Minn. Stat. § 626.842, 626.843, subd. 1(e) and 214.10 (2002) to initiate appropriate disciplinary action. 2. Mark Edward Forsberg ("Respondent") has been and is now subject to the jurisdiction of the Board from which he holds a peace officer license. 3. Pursuant to Minn. Stat. § 270C.72, subd. 1(2005), the Board must revoke a peace officer license if the peace officer owes delinquent state taxes, penalties, or interest, and the Minnesota Commissioner of Revenue so notifies the Board. 4. On January 18, 2007, the Board received a Notice of License Revocation from the Minnesota Department of Revenue, which advised the Board that Respondent has an outstanding tax liability. Under Minn. Stat. § 270C.72 (2005), the Board must revoke Respondent's peace officer license. ORDER 1. IT IS HEREBY ORDERED that Respondent's peace officer license shall be REVOKED pursuant to Minn. Stat. § 270C72, subd. 1(2005). During the period of revocation, Respondent shall not offer to perform or perform any ifinctions which are specifically reserved for peace officers and part-time peace officers, as defined by Minn. Stat § 626.84, subd. 1(c) and subd. 1(0 (2002). During the period of revocation Respondent shall not use or assume the title "peace officer," "part-time peace officer," or any other title, designation, words, letters, abbreviation, sign, card, or device tending to indicate that [he/she] holds a peace officer license or part-time peace officer license. 0 0 2. JT IS FURTHER ORDERED that the revocation shall take effect immediately and shall remain in effect until the Board receives a Tax Clearance Certificate from the Minnesota Department of Revenue. If a Tax Clearance Certificate is received, the Board shall then issue an Order to rescind this revocation of Respondent's peace officer license. Dated: fl 2 &amp;a7 V / STATE OF MINNESOTA BOARD OF PEACE OFFICER STANDARDS AND TRAINING S IL W. MELTON xecutive Director 0 7</t>
  </si>
  <si>
    <t>['https://assets.nationbuilder.com/cuapb/pages/1472/attachments/original/1669099982/Forsberg_Mark-07-011-9687.pdf?1669099982']</t>
  </si>
  <si>
    <t>['Mark Forsberg, badge #None']</t>
  </si>
  <si>
    <t>['Department:Pequot Lakes Police Department']</t>
  </si>
  <si>
    <t>C C) STATE OF MINNESOTA BOARD OF PEACE OFFICER STANDARDS AND TRAINING PB 12-003 ORDER FOR In the matter of: Timothy Alan Campbell AUTOMATIC REVOCATION Peace Officer License: 10274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Timothy Alan Campbell ("Respondent") has been a peace officer in Minnesota since June 1, 1989.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May 2011, as evidenced by a certified copy of the Complaint and Summons and a copy of the Sentencing Order and Warrant of Commitment, which are attached hereto and incorporated C C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30th day of September, 2011. MINNESOTA BOARD OF PEACE OFFICER STANDARDS AND TRAINING NEIL W. MELTON Executive Director, Board of Peace Officer Standards and Training AG: 435993v. 01</t>
  </si>
  <si>
    <t>['https://assets.nationbuilder.com/cuapb/pages/1472/attachments/original/1669102286/Campbell_Timothy-12-003-10274.pdf?1669102286']</t>
  </si>
  <si>
    <t>['Timothy Campbell, badge #None']</t>
  </si>
  <si>
    <t>['Department:Duluth Police Department']</t>
  </si>
  <si>
    <t>C C STATE OF MINNESOTA BOARD OF PEACE OFFICER STANDARDS AND TRAINING PBIIOO4 ORDERFOR In the matter of: Paul James Kezar AUTOMATIC REVOCATION Peace Officer License: 16611 I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 0 to review complaints against peace officers and to initiate appropriate disciplinary action. 2. Paul James Kezar ("Respondent") has been a peace officer in Minnesota since April 2, 2002. 3. Pursuant to Minnesota Statutes section 626,8431 ,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October 28, 201 0, as evidenced by a certified copy of the Complaint and Summons and a copy of the Sentencing Order and Warrant of Commitment, which are attached hereto and incorporated U • C herein. NOW THEREFORE, pursuant to the above recitals, the Board issues the following: I . IT IS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2nd day of December, 2010. MINNESOTA BOARD OF PEACE OFFICER STANDARDS AND TRAINING NEIL W. MELTON Executive Director, Board of Peace Officer Standards and Training AG: 435993,v. 01</t>
  </si>
  <si>
    <t>['https://assets.nationbuilder.com/cuapb/pages/1472/attachments/original/1669433013/Kezar_Paul-11-004-16611.pdf?1669433013']</t>
  </si>
  <si>
    <t>C C STATE OF MINNESOTA BOARD OF PEACE OFFICER STANDARDS AND TRAINING PB 15-017 ORDER FOR In the matter of: Jason Wyatt Mindmp AUTOMATIC REVOCATION Peace Officer License; 14016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Jason Wyatt Mindrup ("Respondent") has been a peace officer in Minnesota since August 15, 1997.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February 6th, 2015, as evidenced by a certified copy of the Complaint and Summons and a copy of the Sentencing Order and Warrant of Commitment, which are attached hereto and incorporated 0 a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herself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ll day of August, 2015. MINNESOTA BOARD OF PEACE OFFICER STANDARDS AND TRAINING Nathan R. Gove Executive Director, Board of Peace icer Standards an.d Training AG: 435993v. 01</t>
  </si>
  <si>
    <t>['https://assets.nationbuilder.com/cuapb/pages/1472/attachments/original/1670569743/Mindrup_Jason-15-017-14016.pdf?1670569743']</t>
  </si>
  <si>
    <t>C C STATE OF MINNESOTA BOARD OF PEACE OFFICER STANDARDS AND TRAINING In the Matter of the Peace Officer License of Adan Casas-Uriostegui License Number: 13919 1. The Minnesota Board of Peace Officer Standards and Training ("Board") is authorized pursuant to Minnesota Statutes sections 626.84 through 626.90 (1998) and Minnesota Rules chapter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Adan Casas-Uriostegui ("Respondent") has been a peace officer in Minnesota since June 18, 1997. 3. Pursuant to Minnesota Statues section 626.8431,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Respondent was convicted of a felony-level criminal offense on March 9, 2000, as evidenced by a certified copy of the Complaint and Summons and a copy of the Sentencing Order and Warrant of Commitment, which are attached hereto and incorporated herein. NOW THEREFORE, pursuant to the above recitals, the Board ORDER FOR AUTOMATIC REVOCATION issues the following: o 0 os BOAR1t • Lrii11 ORDER ETCEWED I. IT IS T-TEREBY ORDERED that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Respondent shall surrender his peace officer license to the Board or to his chief law enforcement officer immediately. The license shall be Forwarded to Lhe Board of Peace Officer Standards and Training, 1600 University Avenue West, Suite 200, St. Paul, Minnesota 55104-3825. 3. IT IS FURTHER ORDERED that the terms of this order are adopted and implemented on this _____ day of 2000. MINNESOTA BOARD OF PEACE OFFICER STANDARDS AND TRAINING • IL W. MELTON Executive Director, Board of Peace Office Standards and Training AG 3520'J2.v 1)1 7</t>
  </si>
  <si>
    <t>['https://assets.nationbuilder.com/cuapb/pages/1472/attachments/original/1669104724/Casas-Uriostegui_Adan-20-039-13919.pdf?1669104724']</t>
  </si>
  <si>
    <t>['Adan Casas-Uriostegui, badge #None']</t>
  </si>
  <si>
    <t>C C STATE OF MINNEOSTA BOARD OF PEACE OFFICER STANDARDS AND TRAINING In the Matter of the ORDER FOR Peace Officer License of AUTOMATIC REVOCATION David William Larson Inactive License Number: 12010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David William Larson ("Respondent") has been a peace officer in Minnesota since August 1 1993.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June 27, 2000, as evidenced by a certified copy of the Complaint and Summons and a copy of the Sentencing Order and Warrant of Commitment, which are attached hereto and incorporated herein. C C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day of 2001 MINNESOTA BOARD OF PEACE OFFICER STANDARDS AND TRAINING NEIL W. MELTON Executive Director, Board of Peace Officer Standards and Training AG: 435993,v. 01</t>
  </si>
  <si>
    <t>['https://assets.nationbuilder.com/cuapb/pages/1472/attachments/original/1670223862/Larson_David-20-050-12010.pdf?1670223862']</t>
  </si>
  <si>
    <t>['David W. Larson, badge #None']</t>
  </si>
  <si>
    <t>['Department:']</t>
  </si>
  <si>
    <t>0 0 STATE OF MINNESOTA BOARD OF PEACE OFFICER STANDARDS AND TRAINING PB 13-001 ORDER FOR In the matter of: Joseph Lawrence Hunt AUTOMATIC REVOCATION Peace Officer License: 6061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Joseph Lawrence Hunt ("Respondent") has been a peace officer in Minnesota since September 28, 1978. 3. Pursuant to Minnesota Statutes section 626,8431, the hcense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March 30th, 2012, as evidenced by a certified copy of the Complaint and Summons and a copy of the Sentencing Order and Warrant of Commitment, which are attached hereto and incorporated C C)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Hcense to the Board immediately. The license shall be forwarded to the Board of Peace Officer Standards and Training, 1600 University Avenue West, Suite 200, Saint Paul, Minnesota 551 04-3825. 3. IT IS FURTHER ORDERED that the terms of this order are adopted and implemented on this 31St day of July, 2012. MINNESOTA BOARD OF PEACE OFFICER STANDARDS AND TRAINING NEILW. MELTON Executive Director, Board of Peace Officer Standards and Training &amp; AG. 435993,v. 01</t>
  </si>
  <si>
    <t>['https://assets.nationbuilder.com/cuapb/pages/1472/attachments/original/1669318630/Hunt_Joseph-13-001-6061.pdf?1669318630']</t>
  </si>
  <si>
    <t>['Joseph Hunt, badge #None']</t>
  </si>
  <si>
    <t>['Department:Coon Rapids Police Department']</t>
  </si>
  <si>
    <t>c C STATE OF MINNESOTA BOARD OF PEACE OFFICER STANDARDS AND TRAINING PB 09006 ORDER FOR In the matter of: Glen Allen Knippenberg AUTOMATIC REVOCATION Peace Officer License: 14354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Glen Allen Knippenberg ("Respondent") has been a peace officer in Minnesota since May 1, 1998.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May 6, 2008, as evidenced by a certified copy of the Complaint and Summons and a copy of the Sentencing Order and Warrant of Commitment, which are attached hereto and incorporated .4 C C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12 day of September, 2008 MINNESOTA BOARD OF PEACE OFFICER STANDARDS AND TRAINING NEILW. MELTON Executive Director, Board of Peace Officer Standards and Training .64ví*L AG: 435993,v. 01</t>
  </si>
  <si>
    <t>['https://assets.nationbuilder.com/cuapb/pages/1472/attachments/original/1669435157/Knippenberg_Glen-09-006-14354.pdf?1669435157']</t>
  </si>
  <si>
    <t>['Glen Knippenberg, badge #None']</t>
  </si>
  <si>
    <t>0 C' STATE OF MINNESOTA BOARD OF PEACE OFFICER STANDARDS AND TRAINING PB 13-002 ORDER FOR In the mailer of: Phillip Jerome Meemken AUTOMATIC REVOCATION Peace Officer License: 12175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Phillip Jerome Meemken ("Respondent") has been a peace officer in Minnesota since April 4, 1994.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June 2?t , 2012, as evidenced by a certified copy of the Complaint and Summons and a copy of the Sentencing Order and Warrant of Commitment, which are attached hereto and incorporated 0 0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 04-3825. 3. IT IS FURTHER ORDERED that the terms of this order are adopted and implemented on this 1 day of November, 2012. MINNESOTA BOARD OF PEACE OFFICER STANDARDS AND TRAINING NEIL W. MELTON Executive Director, Board of Peace Officer Standards and Training a/hAn AG: 435993v, 01</t>
  </si>
  <si>
    <t>['https://assets.nationbuilder.com/cuapb/pages/1472/attachments/original/1670339542/Meemken_Phillip-13-002-12175.pdf?1670339542']</t>
  </si>
  <si>
    <t>C Q STATE OF MINNESOTA BOARD OF PEACE OFFICER STANDARDS AND TRAINING PB 09001 ORDER FOR In the mailer of: Ryan Michael Lettner AUTOMATIC REVOCATION Peace Officer License: 16441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Ryan Michael Lefiner ("Respondent") has been a peace officer in Minnesota since October 23, 2001.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October 1, 2007, as evidenced by a certified copy of the Complaint and Summons and a copy of the Sentencing Order and Warrant of Commitment, which are attached hereto and incorporated [ C C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11th day of July, 2008. MINNESOTA BOARD OF PEACE OFFICER STANDARDS AND TRAINING NEIL W. MELTON Executive Director, Board of Peace Officer Standards and Training %) 7g,éd AG: 435993,v. 01</t>
  </si>
  <si>
    <t>['https://assets.nationbuilder.com/cuapb/pages/1472/attachments/original/1670225242/Lettner_Ryan-09-001-16441.pdf?1670225242']</t>
  </si>
  <si>
    <t>0• C STATE OF MINNESOTA BOARD OF PEACE OFFICER STANDARDS AND TRAINING PB 07010 ORDER FOR In the mailer of: Robert Michael Nielsen AUTOMATIC REVOCATION Peace Officer License: 11766 1. The Minnesota Board of Peace Officer Standards and Training ("Board") is authorized pursuant to Minnesota Statutes sections 626.84 through 626.90 (2005)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Robert Michael Nielsen ("Respondent") has been a peace officer in Minnesota since April22, 1993.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February 16, 2007, as evidenced by a certified copy of the Complaint and Summons and a copy of the Sentencing order and/or Warrant of Commitment, which are attached hereto and incorporated herein. 0• C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them 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26th day of March, 2007 MINNESOTA BOARD OF PEACE OFFICER STANDARDS AND TRAINING NEILW. MELTON Executive Director, Board of Peace Officer Standards and Training AG: 435993,v. 01</t>
  </si>
  <si>
    <t>['https://assets.nationbuilder.com/cuapb/pages/1472/attachments/original/1670604319/Nielsen_Robert-07-010-11766.pdf?1670604319']</t>
  </si>
  <si>
    <t>C C STATE OF MINNESOTA BOARD OF PEACE OFFICER STANDARDS AND TRAINING PB 17-004 ORDER FOR In the matter of: Joshua McGurran Olson AUTOMATIC REVOCATION Peace Officer License: 21498 OF LICENSE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Joshua McGurran Olson ("Respondent") has been licensed by the Board as a peace officer in the State of Minnesota since July 13, 2012. 3. Pursuant to Minnesota Statutes section 626.8431 (2016), the license of a peace officer convicted of a felony is automatically revoked. Under this statute, 'conviction" includes "a finding of guilt, whether or not the adjudication of guilt is stayed or executed, an admission of guilt, or a no contest plea." 4. The Board has received information indicating the Respondent was convicted of a felony, Damage to Property, as evidenced by a certified copy of the October 25, 2017 Amended Order and Warrant of Commitment issued by the State of Minnesota District Court, Ninth Judicial District, Roseau County, Case Number 68-CR-i 6-340. NOW THEREFORE, pursuant to the above recitals, the Board issues the following: ORDER 1. IT IS HEREBY ORDERED that the Respondent Joshua McGurran Olson's peace officer license in the state of Minnesota is automatically REVOKED pursuant to Minnesota Statutes section 626.8431 (2016). During this period of revocation, Respondent shall not in any manner practice or ho'd himself out as a peace officer in this State. The license revocation shall take effect immediately. 2. IT IS FURTHER ORDERED that the Respondent Joshua McGurran Olson shall surrender his peace officer license to the Board immediately. The C C license shall be forwarded to the Board of Peace Officer Standards and Training, 1600 University Avenue West, Suite 200, Saint Paul, Minnesota 55104-3825. 3. IT IS FURTHER ORDERED that the terms of this Order are adopted and implemented on this 13th day of December, 2017. MINNESOTA BOARD OF PEACE OFFICER STANDARDS AND TRAINING Nathan R. Gove Executive Director 2</t>
  </si>
  <si>
    <t>['https://assets.nationbuilder.com/cuapb/pages/1472/attachments/original/1670748602/Olson_Joshua-17-004-21498.pdf?1670748602']</t>
  </si>
  <si>
    <t>8/18/11 4:55 PM Former officer sentenced Page 1 of 2 http://www.thisweek-online.com/2005/april/29frmbuss.html Former officer sentenced Posted: 4/29/05 by Jared Huizenga Thisweek Newspapers Former Farmington police officer Jermey Buss learned this week the consequences for his relationship with a 16-year-old Farmington girl last fall. Judge David Knutson sentenced Buss to serve 120 days in jail, probation for up to eight years and ordered Buss to pay $1,200 in fines. As a part of the sentence Buss must also register as a predatory offender for 10 years and is not allowed to have contact with minor females not in his immediate family. Buss, 27, pleaded guilty in January to third-degree criminal sexual conduct, a felony in Minnesota. That same month Buss also resigned from the Farmington Police Department. Statements from the minor indicate that during Farmington High School's Homecoming last October, she and a friend were pulled over by Buss while planning to throw toilet paper into trees. She said Buss presented his card and asked to be notified if the girls had information about any underage parties. She said she had contacted Buss with information a couple of times and the two began having telephone conversations and exchanging text messages via cell phone. The girl also said that she had met Buss six or seven times and they had intercourse twice. In November the girl's mother contacted the Farmington Police Department saying she believed an older, married man by the name of Jermey Buss was having contact with her daughter; she had seen several e- mails to her daughter from Buss. She also stated that she found a number on her daughter's cell phone that she believed belonged to the same man. Records revealed that the number matched the official number assigned to Buss by the department. Buss admitted his actions to Dakota County sheriff's investigators and confirmed what they had been told by the girl. Buss also told investigators that he knew his actions were illegal and said he had told the girl the same. "It is very disturbing to see a law enforcement officer abuse his position of trust and responsibility in such an egregious manner as this,î Dakota County Attorney James Backstrom said in a press release. "As a result of his conviction of this serious crime, Jermey Buss will no loner have the opportunity to serve as a police officer.î Jared Huizenga is at farmington.thisweek@ecm-inc.com.</t>
  </si>
  <si>
    <t>['https://d3n8a8pro7vhmx.cloudfront.net/cuapb/pages/270/attachments/original/1618004621/Jeremy_Buss.pdf?1618004621']</t>
  </si>
  <si>
    <t>['Jeremy Buss, badge #None']</t>
  </si>
  <si>
    <t>['Department:Farmington Police Department']</t>
  </si>
  <si>
    <t>Skip to Main Content Logout My Account Search Menu New Civil Search Refine Search Back Location : All MNCIS Sites - Case Search Help R A C N . 27-CV-02-003932 BOLDEN,JEANETTE, VS CITY OF MINNEAPOLIS § § § § § § Case Type: Personal Injury Date Filed: 03/01/2002 Location: - Hennepin Civil Judicial Officer: Rosenbaum, Marilyn Brown P I Lead Attorneys Defendant CALLAHAN, TIMOTHY DONALD Defendant CITY OF MINNEAPOLIS EDWARD A BACKSTROM, III Retained 612-673-2072(W) Minneapolis, MN 55487 Defendant NWAOKOLO, PATRICK ANN FITZGIBBONS Retained 952-933-9753 x62391(W) Defendant NWAOKOLO, ROSITTA ANN FITZGIBBONS Retained 952-933-9753 x62391(W) Plaintiff BOLDEN, DESMOND JOHN E VUKELICH Retained 218-786-0565(W) Plaintiff BOLDEN, JEANETTE JOHN E VUKELICH Retained 218-786-0565(W) E O C DISPOSITIONS 09/17/2002 CONVERTED - DISMISSED-COURT ORDER (Judicial Officer: Rosenbaum, Marilyn Brown) OTHER EVENTS AND HEARINGS 03/01/2002 Converted Documents 03/01/2002 Converted Documents 03/11/2002 Converted Activities (Judicial Officer: Rosenbaum, Marilyn Brown ) 03/11/2002 Standard Assignment (Judicial Officer: Rosenbaum, Marilyn Brown ) 03/11/2002 Converted Activities (Judicial Officer: Rosenbaum, Marilyn Brown ) 03/11/2002 Converted Results (Judicial Officer: Rosenbaum, Marilyn Brown ) 03/22/2002 Converted Documents 04/29/2002 Converted Documents 05/02/2002 Converted Documents 05/03/2002 Converted Documents 05/03/2002 Converted Documents 05/15/2002 Converted Documents 05/28/2002 Converted Documents 05/28/2002 Converted Documents 05/29/2002 Converted Activities (Judicial Officer: Rosenbaum, Marilyn Brown ) 05/29/2002 Converted Results (Judicial Officer: Rosenbaum, Marilyn Brown ) 05/29/2002 Converted Activities 05/29/2002 Referred to Internal Arbitration Program (Judicial Officer: Clerk, Administrative ) 06/05/2002 Converted Activities 08/12/2002 Converted Documents 09/17/2002 Converted Documents 09/17/2002 Converted Activities (Judicial Officer: Rosenbaum, Marilyn Brown ) 09/18/2002 Converted Activities 09/18/2002 Case Withdrawn from Arbitration (Judicial Officer: Clerk, Administrative ) 09/25/2002 Converted Documents 09/25/2002 Converted Activities (Judicial Officer: Rosenbaum, Marilyn Brown ) 09/25/2002 Converted Results (Judicial Officer: Rosenbaum, Marilyn Brown ) Firefox https://pa.courts.state.mn.us/CaseDetail.aspx?CaseID=80528582 1 of 1 6/19/2021, 6:58 PM</t>
  </si>
  <si>
    <t>['https://d3n8a8pro7vhmx.cloudfront.net/cuapb/pages/270/attachments/original/1625759106/27-CV-02-003932_Bolden_vs_Timothy_Callahan.pdf?1625759106']</t>
  </si>
  <si>
    <t>0 C STATE OF MINNESOTA BOARD OF PEACE OFFICER STANDARDS AND TRAINING PB 10 003 ORDER FOR In the matter of: Joseph Alphonse DahI AUTOMATIC REVOCATION Peace Officer License: 4421 .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Joseph Alphonse Dahi ("Respondent") was "grandfathered" as a licensed peace officer in Minnesota, and served in that capacity since July 1, I 978. 3. Pursuant to Minnesota Statutes section 626,8431 ,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sentenced on a felony-level criminal conviction on November 2, 2009, as evidenoed by a certified copy of the complaint, and sentencing order, which are attached hereto and incorporated herein. 0 NOW THEREFORE, pursuant to the above recitals, the Board issues the following: I . IT IS HEREBY ORDERED that the Respondent's peace officer license in the state of Minnesota is automatically REVOKED pursuant to Minnesota Statutes section 6268431 . During this period of revocation, Respondent shall not in any manner practice or hold himself out as a peace officer in this state. The revocation shall take effect immediately. 2. IT IS FURTHER ORDERED that the Respondent shall surrender their peace officer license to the Board immediately. The license shall be forwarded to the Board of Peace Officer Standards and Training, 1600 University Avenue West Suite 200, Saint Paul, Minnesota 55104-3825. 3. IT 1S FURTHER ORDERED that the terms of this order are adopted and implemented on this____ day of J%fl'W , 2OT MINNESOTA BOARD OF PEACE OFFICER STANDARDS AND TRAINING . . NEILW.MELTON Executive Director, Board of Peace . . ,. . . . . Officer Standards and Training AG: 435993,v. Of .</t>
  </si>
  <si>
    <t>['https://assets.nationbuilder.com/cuapb/pages/1472/attachments/original/1669156692/Dahl-10-003-4421.pdf?1669156692']</t>
  </si>
  <si>
    <t>['Joseph Dahl, badge #None']</t>
  </si>
  <si>
    <t>['Department:Watonwan County Sheriffs Office']</t>
  </si>
  <si>
    <t>Statement of Sergeant Walter Carlson Sergeant Walter Carlson was interviewed for this investigation on 10/04/2011 at the MPD Internal Affairs Unit. Sergeant Carlson is in his twenty-fourth year with the MPD and is currently a sergeant assigned to the 13.43 - Personnel Data 13.43 - Personnel Data 25 1228052 13.43 - Personnel Data Sergeant Carlson acknowledged having two phone conversations with complainant, 18 USC 2721 &amp; 2725 get her to stop bothering on 10/08/2010. He stated that he called complainant to 13.43 and he recorded the conversation. 13.43 13.43 - Personnel Data 13.43 - Personnel Data Sergeant Carlson stated that the second conversation began accidentally when he hit redial on his phone and hung up before complainant answered. Moments later she called him back asking if he had called her again. Apparently, instead of telling her that he dialed her number accidentally, Sergeant Carlson told her that he was on his break from work. The second conversation lasted "probably about...ten minutes," and he did not record the second call because it was "her dime" and she implied that she was recording the call. 18 USC 2721 &amp; 2725 18 USC 2721 &amp; 2725 He told her in the second call that he has never investigated her because he has never had a reason to do so. He has had no contact with her since the phone calls other than seeing her at 13.43 13.43 - Personnel Data 27 1228054 13.43 - Personnel Data Sergeant Carlson acknowledged that he accessed the DVS records of 18 USC 2721 &amp; 2725 18 USC 2721 &amp; 2725 and He stated that he did not have any official business- related reason for accessing any of the records. He claimed that he accessed the records to get the address of family members in case took 13.43 and was hiding them. Sergeant Carlson also acknowledged being charged with misconduct of a public official, and also that on 09/15/2011 he signed an agreement to suspend prosecution in which he admitted to accessing the private DVS data of individuals in excess of his lawful authority. He stated that the private DVS records referred to in the agreement were the records of the ten people previously mentioned. He added that he was "always under the understanding" that "as long as you did not distribute or share information from DVS, that merely looking at it for personal...for inquiry, was not gonna be that big of a violation."' 13.43 - Personnel Data 28 1228055</t>
  </si>
  <si>
    <t>['https://d3n8a8pro7vhmx.cloudfront.net/cuapb/pages/1461/attachments/original/1638079239/13-30392_Walter_Carlson_Part_6.pdf?1638079239']</t>
  </si>
  <si>
    <t>6 0 STATE OF MINNESOTA BOARD OF PEACE OFFICER STANDARDS AND TRAINING PB 18-018 ORDER FOR In the matter of: Mohamed Mohamed AUTOMATIC REVOCATION Noor OF LICENSE Peace Officer License: 23327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Mohamed Mohamed Noor ("Respondent") has been licensed by the Board as a peace officer in the State of Minnesota since October 2, 2015.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two felony-level criminal offenses, 3 Degree Murder and 2' Degree Manslaughter as evidenced by a certified copy of the June 18, 2019 State of Minnesota v. Mohamed Mohamed Noor, District Court, County of Hennepin, Case Number 27-CR-i 8-6859. NOW THEREFORE, pursuant to the above recitals, the Board issues the following: ORDER 1. IT IS HEREBY ORDERED that the Respondent Mohamed Mohamed Noor's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 C 2. IT IS FURTHER ORDERED that the Respondent, Mohamed Mohamed Noor shall surrender his peace officer license to the Board immediately. The license shall be forwarded to the Board of Peace Officer Standards and Training, 1600 University Avenue West, Suite 200, Saint Paul, Minnesota 55104- 3825. 3. IT IS FURTHER ORDERED that the terms of this Order are adopted and implemented on this 25th day of June, 2019. MINNESOTA BOARD OF PEACE OFFICER STANDARDS AND TRAINING Nathan R. Cove Executive Director -i •- a 2</t>
  </si>
  <si>
    <t>['https://assets.nationbuilder.com/cuapb/pages/1472/attachments/original/1670747557/Noor_Mohamed-18-018-23327.pdf?1670747557']</t>
  </si>
  <si>
    <t>['Mohamed Noor, badge #5159']</t>
  </si>
  <si>
    <t>C' C STATE OF MINNEOSTA BOARD OF PEACE OFFICER STANDARDS AND TRAINING In the Matter of the ORDER FOR Peace Officer License of AUTOMATIC REVOCATION Tou Mo Cha 540 East County Road D Little Canada, Minnesota 55117 Inactive License Number: 11751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Tou Mo Cha ('Respondent") has been a peace officer in Minnesota since April 20, 1993.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May 5, 2005, as evidenced by a C C certified copy of the Complaint and Summons and a copy of the Sentencing Order and Warrant of Commitment, which are attached hereto and incorporated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FURTHER,PRDERED that the terms of this order are adopted and implemented on this day of 2005 MINNESOTA BOARD OF PEACE OFFICER STANDARDS AND TRMNING NEILW. MELTON Executive Director, Board of Peace Officer Standards and Training AG: 435993,v. 01</t>
  </si>
  <si>
    <t>['https://assets.nationbuilder.com/cuapb/pages/1472/attachments/original/1669105174/Cha_Tou-05-018-11751.pdf?1669105174']</t>
  </si>
  <si>
    <t>C C STATE OF MINNESOTA BOARD OF PEACE OFFICER STANDARDS AND TRAINING PB 19-006 ORDER FOR In the matter of: Jeffery John Masek AUTOMATIC REVOCATION Peace Officer License: 17684 OF LICENSE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Jeffery John Masek ("Respondent") has been licensed by the Board as a peace officer in the State of Minnesota since July 30, 2004.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two felony-level criminal offenses, Child Enticement-Sexual Contact and 2 Degree Sexual Assault of Child as evidenced by a certified copy of the August 15, 2019 State of Wisconsin i.'. Jeffery John Masek, District Court, County of Barron, Case Number 2018CF000157. NOW THEREFORE, pursuant to the above recitals, the Board issues the following: ORDER 1. IT IS HEREBY ORDERED that the Respondent Jeffrey John Masek's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CI C 2. IT IS FURTHER ORDERED that the Respondent, Jeffrey John Masek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3rd day of September, 2019. MINNESOTA BOARD OF PEACE OFFICER STANDARDS AND TRAINING Nathan R. Cove Executive Director 2</t>
  </si>
  <si>
    <t>['https://assets.nationbuilder.com/cuapb/pages/1472/attachments/original/1670305398/Masek_Jeffery-19-006-17684.pdf?1670305398']</t>
  </si>
  <si>
    <t>['Jeffrey Masek, badge #None']</t>
  </si>
  <si>
    <t>c: STATE OF MINNESOTA BOARD OF PEACE OFFICER STANDARDS AND TRAINING PB 17-005 ORDER FOR In the matter of: Christopher Michael Reiter AUTOMATIC REVOCATION Peace Officer License: 20484 OF LICENSE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Christopher Michael Reiter ('Respondent') has been licensed by the Board as a peace officer in the State of Minnesota since September 10, 2009. 3. Pursuant to Minnesota Statutes section 626.8431 (2016), the license of a peace officer convicted of a felony is automatically revoked. Under this statute, "conviction" includes "a finding of guilt, whether or not the adjudication of guilt is stayed or executed, an admission of guilt, or a no contest plea." 4. The Board has received information indicating the Respondent was convicted of a felony, Third Degree Assault, as evidenced by a certified copy of the November 12, 2017 Order and Warrant of Commitment issued by the State of Minnesota District Court, Fourth Judicial District, Hennepin County, Case Number 27-CR-i 7-6475. NOW THEREFORE, pursuant to the above recitals, the Board issues the following: ORDER 1. IT IS HEREBY ORDERED that the Respondent Christopher Michael Reiter's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2. IT IS FURTHER ORDERED that the Respondent Christopher Michael Reiter shall surrender his peace officer license to the Board immediately. The license shall be forwarded to the Board of Peace Officer Standards and C C Training, 1600 University Avenue West, Suite 200, Saint Paul, Minnesota 55104- 3825. 3. IT IS FURTHER ORDERED that the terms of this Order are adopted and implemented on this 261h day of December, 2017. MINNESOTA BOARD OF PEACE OFFICER STANDARDS AND TRAINING Nathan R. Cove Executive Director zL. 2</t>
  </si>
  <si>
    <t>['https://assets.nationbuilder.com/cuapb/pages/1472/attachments/original/1675460059/Reiter_Christopher-17-005-20484.pdf?1675460059']</t>
  </si>
  <si>
    <t>['Christopher Reiter, badge #5938']</t>
  </si>
  <si>
    <t>0 C STATE OF MINNEOSTA BOARD OF PEACE OFFICER STANDARDS AND TRAINING In the Mailer of the ORDER FOR Peace Officer License of: AUTOMATIC REVOCATION JEREMY DANIEL BUSS 16788 WILLOW LANE SW PRIOR LAKE, MINNESOTA 55372 License Number: 17605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Jeremy Daniel Buss, ("Respondent") has been a peace officer in Minnesota since July 1, 2004.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 C convicted of a felony-level criminal offense on April 26, 2005, as evidenced by a certified copy of the Complaint and Summons and a copy of the Sentencing Order and Warrant of Commitment, which are attached hereto and incorporated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QRDERED that the terms of this order are adopted and implemented on this day of //flif 2005 V MINNESOTA BOARD OF PEACE OFFICER STANDARDS AND TRAINING NEIL W. MELTON Executive Director, Board of Peace Officer Standards and Training AG: 435993,v. 01</t>
  </si>
  <si>
    <t>['https://assets.nationbuilder.com/cuapb/pages/1472/attachments/original/1669102010/Buss_Jeremy-05-016-17605.pdf?1669102010']</t>
  </si>
  <si>
    <t>St. Paul Police Department PERSONNEL PROFILE FOR (253400) - HALLSTROM, KURTIS WADE 602 10/04/2022 1 Page Promotional History Date Rank Title Type 05/13/2017 1 Sr. Commander Title Change 02/21/2015 1 Commander Advance 12/27/2014 1 Commander Out Of Title 11/16/2013 6 Sergeant Rtrn Prev Title 02/09/2013 1 Commander Out Of Title 01/07/2006 6 Sergeant Advance 09/13/1999 22 Police Officer Certified St. Paul Police Department PERSONNEL PROFILE FOR (253400) - HALLSTROM, KURTIS WADE 602 10/04/2022 2 Page Date Unit Assignment History 07/20/2019 Eastern District 05/13/2017 Special Operations Unit 12/27/2014 Central District 11/16/2013 Forensic Services Unit 02/09/2013 Property And Evidence 09/10/2011 Property Room 02/03/2007 Eastern District 01/07/2006 Yss-Juvenile 12/18/1999 Central District 09/13/1999 Training St. Paul Police Department PERSONNEL PROFILE FOR (253400) - HALLSTROM, KURTIS WADE 602 10/04/2022 3 Page Disciplinary History 03/19/2001 Discplined By S/C C. LUNA for Vio Dept Policy Addl: MISSED COURT Oral Reprimand - IA File 01-0506 St. Paul Police Department PERSONNEL PROFILE FOR (253400) - HALLSTROM, KURTIS WADE 602 10/04/2022 4 Page Commendations Date Type Commendator 02/27/2020 Thank You Lettr CITIZEN 05/22/2019 Thank You Lettr LIBRARY DIR. CATHERINE PENKERT 04/20/2019 Other COMMUNITY FEEDBACK FORM 06/29/2016 Thank You Lettr CHIEF T. AXTELL 01/26/2015 Thank You Lettr K. MISIEWICZ CRUSHED ICE EVENT 08/18/2014 Unit Citation CHIEF T. SMITH 03/06/2013 Thank You Lettr 57TH PRESIDENTIAL INAUGURATION 01/29/2013 Thank You Lettr INAUGURATION 04/10/2012 Thank You Lettr DENNIS CONROY PH. D. 08/31/2011 Thank You Lettr HABITAT FOR HUMANITY 09/21/2010 Thank You Lettr WEST DISTRICT OPEN HOUSE 11/28/2008 Thank You Lettr COPS &amp; KIDS 09/04/2008 Other CHIEF J HARRINGTON 02/01/2008 Thank You Lettr AFRICAN AMERICAN-PO CONVERSATI 01/02/2007 Thank You Lettr CMDR. HALL 11/22/2005 Thank You Lettr KAMP'S FOOD MARKET 09/14/2000 Medal Of Commendation CHIEF FINNEY</t>
  </si>
  <si>
    <t>['https://assets.nationbuilder.com/cuapb/pages/270/attachments/original/1667360766/Hallstrom_-_Personnel_Information.pdf?1667360766']</t>
  </si>
  <si>
    <t>C C) STATE OF MINNEOSTA BOARD OF PEACE OFFICER STANDARDS AND TRAINING In the Mailer of the ORDER FOR Peace Officer License of: AUTOMATIC REVOCATION SCOTT BRUCE MOGLER 1101 SKYLINE DRIVE NE ALEXANDRIA, MINNESOTA 56308 License Number: 114899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Scoff Bruce Mogler, ("Respondent") has been a peace officer in Minnesota since February 24, 1999.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 C; convicted of a felony-level criminal offense on February 24, 2005, as evidenced by a certified copy of the Complaint and Summons and a copy of the Sentencing Order and Warrant of Commitment, which are attached hereto and incorporated herein.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DRDERED that the terms of this order are adopted and implemented on this /9 day of 2005 MINNESOTA BOARD OF PEACE OFFICER STANDARDS AND TRAINING NEILW. MELTON Executive Director, Board of Peace Officer Standards and Training iatadh) AG: 435993v. 01</t>
  </si>
  <si>
    <t>['https://assets.nationbuilder.com/cuapb/pages/1472/attachments/original/1670571228/Mogler_Scott-05-017-14899.pdf?1670571228']</t>
  </si>
  <si>
    <t>['Scott Mogler, badge #None']</t>
  </si>
  <si>
    <t>['Department:Starbuck Police Department']</t>
  </si>
  <si>
    <t>C) STATE OF MINNESOTA BOARD OF PEACE OFFICER STANDARDS AND TRAINING PB 18-017 ORDER FOR In the matter of: Richard David Bruns AUTOMATIC REVOCATION Peace Officer License: 14958 OF LICENSE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Richard David Bruns ("Respondent") has been licensed by the Board as a peace officer in the State of Minnesota since April 12, 1999.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a felony-level criminal offense, Assault, 2' Degree Dangerous Weapon as evidenced by a certified copy of the May 6, 2019 Petition to Enter Plea of Guilty in Felony Case Pursuant to Rule 15, State of Minnesota v. Richard David Bruns, District Court, County of Nobles, Case Number 53-CR-i 8-547. NOW THEREFORE, pursuant to the above recitals, the Board issues the following: ORDER 1. IT IS HEREBY ORDERED that the Respondent Richard David Brun's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 C) 2. IT IS FURTHER ORDERED that the Respondent, Richard David bruns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13th day of May, 2019. MINNESOTA BOARD OF PEACE OFFICER STANDARDS AND TRAINING Nathan R. Cove Executive Director 2</t>
  </si>
  <si>
    <t>['https://assets.nationbuilder.com/cuapb/pages/1472/attachments/original/1669101646/Bruns_Richard-18-017-14958.pdf?1669101646']</t>
  </si>
  <si>
    <t>0 0 STATE OF MINNEOSTA BOARD OF PEACE OFFICER STANDARDS AND TRAINING PB 04004 ORDER FOR In the mater of: Brent Dwayne Griffith AUTOMATIC REVOCATION Peace Officer License: 12555 1. The Minnesota Board of Peace Officer Standards and Training ("Board") is authorized pursuant to Minnesota Statutes sections 626.84 through 626.90 (2000) and Minnesota Rules 6700 to license, regulate and discipline persons who apply for, petition, or hold peace officer licenses in the State of Minnesota and is further authorized pursuant to Minnesota Statutes section 214.10 to review complaints against peace officers and to initiate appropriate disciplinary action. 2. Brent Dwayne Griffith ("Respondent") has been a peace officer in Minnesota since January 18, 1995. 3. Pursuant to Minnesota Statutes section 626,8431, the license of a peace officer convicted of a felony-level offense is automatically revoked. Under this statute, "conviction" includes a finding of guilt, whether or not the adjudication of guilt includes a finding of guilt, or whether or not the adjudication of guilt is stayed or executed, an admission of guilt, or a no contest plea. 4. The Board has received information indicating the Respondent was convicted of a felony-level criminal offense on October 16, 2003, as evidenced by a certified copy of the Petition to Enter a Plea of Guilty, a transcript of the hearing regarding the plea agreement and the Terms and Conditions of Felony Sentence, which are attached hereto and incorporated herein. C C NOW THEREFORE, pursuant to the above recitals, the Board issues the following: 1. IT IS HEREBY ORDERED that the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the Respondent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6th day of January, 2004 MINNESOTA BOARD OF PEACE OFFICER STANDARDS AND TRAINING NEIL W. MELTON Executive Director, Board of Peace Officer Standards and Training ) !LWSa AG: 435993,v. 01</t>
  </si>
  <si>
    <t>['https://assets.nationbuilder.com/cuapb/pages/1472/attachments/original/1669210621/Griffith_Brent-04-004-12555.pdf?1669210621']</t>
  </si>
  <si>
    <t>0 0 STATE OF MINNESOTA BOARD OF PEACE OFFICER STANDARDS AND TRAINING PB 20-003 ORDER FOR In the matter of: Joshua Matthew AUTOMATIC REVOCATION Demmerly OF LICENSE Peace Officer License: 22953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Joshua Matthew Demmerly ("Respondent") has been licensed by the Board as a peace officer in the State of Minnesota since March 13, 2015.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two felony-level criminal offenses, 4th Degree Criminal Sexual Conduct and Stalking as evidenced by a certified copy of the November 8, 2019 State of Minnesota v. Joshua Matthew Demmedy, District Court gth Judicial District, County of Roseau, Case Number 68-CR-i 9-278. NOW THEREFORE, pursuant to the above recitals, the Board issues the following: ORDER 1. IT IS HEREBY ORDERED that the Respondent Joshua Matthew Demmerly's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 C 2. IT IS FURTHER ORDERED that the Respondent, Joshua Matthew Demmerly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21st day of November, 2019. MINNESOTA BOARD OF PEACE OFFICER STANDARDS AND TRAINING Nathan R. Gove Executive Director 2</t>
  </si>
  <si>
    <t>['https://assets.nationbuilder.com/cuapb/pages/1472/attachments/original/1669158582/Demmerly_Joshua-20-003-22953.pdf?1669158582']</t>
  </si>
  <si>
    <t>C 0 STATE OF MINNESOTA BOARD OF PEACE OFFICER STANDARDS AND TRAINING PB 18-012 ORDER FOR In the mailer of: Julio Frederico Baez AUTOMATIC REVOCATION Peace Officer License: 16987 OF LICENSE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Julio Frederico Baez ("Respondent") has been licensed by the Board as a peace officer in the State of Minnesota since January 21, 2003.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a felony-level criminal offense, Criminal Sexual Conduct 1 Degree Penetration as evidenced by a certified copy of the April 8, 2019 Petition to Enter Plea of Guilty in Felony Case Pursuant to Rule 15, State of Minnesota v. Julio Frederico Baez, District Court, County of Rice &amp; Olmsted, Case Number 66-CR- 18-224 1. NOW THEREFORE, pursuant to the above recitals, the Board issues the following: ORDER 1. IT IS HEREBY ORDERED that the Respondent Julio Frederico Baez's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 0 2. IT IS FURTHER ORDERED that the Respondent, Julio Frederico Baez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22nd day of AprH, 2019. MINNESOTA BOARD OF PEACE OFFICER STANDARDS AND TRAINING Nathan R. Gove Executive Director 2</t>
  </si>
  <si>
    <t>['https://assets.nationbuilder.com/cuapb/pages/1472/attachments/original/1669100920/Baez_Julio-18-012-16987.pdf?1669100920']</t>
  </si>
  <si>
    <t>['Julio Baez, badge #None']</t>
  </si>
  <si>
    <t>['Department:Kasson Police Department']</t>
  </si>
  <si>
    <t>Off-duty Minn. police officer charged with DUI after six cars damaged in crash By S. M. Chavey and Mara H. Gottfried / Pioneer Press on Nov 20, 2017 at 7:16 p.m. Cory James Kochendorfer Courtesy of the Ramsey County Sheriff's Office ST. PAUL-A state trooper responded to the scene of a crash last week in St. Paul to find six damaged cars and one drunken driving suspect - an off-duty St. Paul police officer, according to a criminal complaint filed in Ramsey County District Court. Cory James Kochendorfer, 38, of Woodbury, had a 0.24 blood-alcohol concentration 2 hours and 23 minutes after the crash, the complaint said. He was charged with two counts of third-degree driving while under the influence of alcohol. The legal limit in Minnesota is 0.08. On Nov. 13, Kochendorfer struck a red car with his black pickup truck, damaging both vehicles extensively, according to the complaint. Four other parked cars were damaged as well. The state trooper arrived to find Kochendorfer still sitting in the driver's seat of the truck. The trooper noticed "the faint odor of an alcoholic beverage and other signs of intoxication about the driver," the complaint said. Kochendorfer admitted to drinking one beer. After failing the standard field sobriety tests, Kochendorfer admitted to drinking five beers, according to the complaint. He was taken to police headquarters, where he took a breath test. Kochendorfer has been a St. Paul police officer since 2005 and remains assigned to the department's narcotics unit. "We hold our officers to the highest personal and professional standards - both on duty and off - and I am disappointed one of our officers has put himself in a position to be charged with a crime," Police Chief Todd Axtell said in a statement on Monday. "As we have always done in these situations, we will follow the case closely and take appropriate action." Kochendorfer was disciplined once as a St. Paul police officer - he received a verbal reprimand 10 years ago after a woman reported she felt he was "rude, impatient and unprofessional" when he responded to assist her, according to a letter in Kochendorfer's personnel file. Kochendorfer also works as a real estate agent, and he attended University of Minnesota and St. Cloud State University, according to his LinkedIn profile. Attempts to reach Kochendorfer's attorney by phone were unsuccessful. Kochendorfer has no prior charges of driving while under the influence. His next court hearing will be Dec. 18.</t>
  </si>
  <si>
    <t>['https://d3n8a8pro7vhmx.cloudfront.net/cuapb/pages/270/attachments/original/1511324955/Cory_James_Kochendorfer_Article.pdf?1511324955']</t>
  </si>
  <si>
    <t>['Cory J. Kochendorfer, badge #356975']</t>
  </si>
  <si>
    <t>C C STATE OF MINNESOTA BOARD OF PEACE OFFICER STANDARDS AND TRAINING In the Matter of the ORDER FOR Peace Officer License of AUTOMATIC REVOCATION Brian Paul Denny License Number: 13372 Board File No. PB-97082 1. The Minnesota Board of Peace Officer Standards and Training ("Board") is authorized pursuant to Minnesota Statutes sections 626.84 through 626.90 (1998) and Minnesota Rules chapter 6700 (1999) to license, regulate, and discipline persons who apply for, petition, or hold peace officer licenses in the State of Minnesota and is further authorized pursuant to Minnesota Statutes section 214.10 (1998) to review complaints against peace officers and to initiate appropriate disciplinary action. 2. Brian Paul Denny ("Respondent") has been a peace officer in Minnesota since July 3, 1996. 3. Pursuant to Minnesota Statutes section 626.8431,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Respondent was convicted of a felony-level criminal offense (Felony Theft under Minnesota Statutes section 609.52, subd. 2(3)) on October 28, 1999, as evidenced by a certified copy of the Complaint and Summons and a copy of the Probation Agreement, Plea Transcript and Criminal Judgment and \Varrant of Commitment, which are attached hereto and incorporated herein. NOW TI-WREFORE, pursuant to the above recitals, the Board issues the following: C ORDER 1. IT IS HEREBY ORDERED that Respondent's peace officer license in the State of Minnesota is automatically REVOKED pursuant to Minnesota Statutes section 626.8431. During this period of revocation, Respondent shall not in any manner practice or hold himself out as a peace officer in this state. The revocation shall take effect immediately. 2. IT IS FURTHER ORDERED that Respondent shall surrender his peace officer license to the Board or to his chief law enforcement officer immediately. The license shall be forwarded to the Board of Peace Officer Standards and Training, 1600 University Avenue West, Suite 200, St. Paul, Minnesota 55104-3825. 3. IT IS FURTHER ORDERED that the terms of this order are adopted and implemented on this 6? day of 2000. MINNESOTA BOARD OF PEACE OFFICER STANDARDS AND TRAINING WW. MELTON Executive Director Board of Peace Officer Standards and Training AG: 360375,v. DI 0 9</t>
  </si>
  <si>
    <t>['https://assets.nationbuilder.com/cuapb/pages/1472/attachments/original/1669159178/Denny_Brian-97-082-13372.pdf?1669159178']</t>
  </si>
  <si>
    <t>['Brian Denny, badge #None']</t>
  </si>
  <si>
    <t>['Department:Verndale Police Department']</t>
  </si>
  <si>
    <t>UNITED STATES DISTRICT COURT DISTRICT OF MINNESOTA ______________________________________________________________________________ Andre Madison, Civil File No.: 02-4257 JRT/FLN Plaintiff, vs. City of Minneapolis; Officer Robert Kroll, personally, individually, and in his capacity as a Minneapolis Police officer; Officer James Scheu, personally, individually, and in his capacity as a Minneapolis Police officer; Officer John Bennett, personally, individually, and in his capacity as a Minneapolis Police officer; Officer Lyle Delaney, personally, individually, and in his capacity as a Minneapolis Police officer; Officer Mark LaNasa, personally, individually, and in his capacity as a Minneapolis Police officer; Officer Scott Kossan, personally, individually, and in his capacity as a Minneapolis Police officer; Officer Darren P. Waletzki, personally, individually, and in his capacity as a Minneapolis Police officer; Officer James Novak, personally, individually, and in his capacity as a Minneapolis Police officer; Officers Jane Doe and Richard Roe, unknown and unnamed Minneapolis Police officers, personally, individually, and in their capacities as Minneapolis Police officers; Robert Olson, Chief of Police, personally, individually, and in his official capacity, Defendants. The above-captioned matter having come on before the Court on the Stipulation of the parties for dismissal of the individually-named Defendants. The Court hereby approves the settlement of the case and Orders the case dismissed as to Defendants Officer Robert Kroll, Officer James Scheu, Officer John Bennett, Officer Lyle Delaney, Officer Mark LaNasa, Officer Scott Kossan, Officer Darren P. Waletzki, Officer James Novak, Officers Jane Doe and Richard Roe, and Robert Olson with prejudice and without costs to either party. ORDER OF DISMISSAL WITH PREJUDICE AGAINST DEFENDANTS OFFICER ROBERT KROLL, OFFICER JAMES SCHEU, OFFICER JOHN BENNETT, OFFICER LYLE DELANEY, OFFICER MARK LaNASA, OFFICER SCOTT KOSSAN, OFFICER DARREN P. WALETZKI, OFFICER JAMES NOVAK, JANE DOE, RICHARD ROAD AND ROBERT OLSON CASE 0:02-cv-04257-JRT-FLN Document 23 Filed 08/31/04 Page 1 of 2 2 LET JUDGMENT BE ENTERED ACCORDINGLY Dated: August 31, 2004 s/John R. Tunheim John R. Tunheim Judge of District Court CASE 0:02-cv-04257-JRT-FLN Document 23 Filed 08/31/04 Page 2 of 2</t>
  </si>
  <si>
    <t>['https://d3n8a8pro7vhmx.cloudfront.net/cuapb/pages/270/attachments/original/1532851578/Madison_v_Kroll_et_al_20040831.pdf?1532851578']</t>
  </si>
  <si>
    <t>['Darrin Waletzki, badge #7454', 'Robert J. Kroll, badge #3874']</t>
  </si>
  <si>
    <t>FEBRUARY 21, 2014 On motion by Glidden, seconded, the meeting was adjourned to Room 315, City Hall, for the purpose of discussing the following lawsuits: a) Ibrahim Regai v. City of Minneapolis, et al. b) Jeremy Axel, et al., v. City of Minneapolis, et al. ADJOURNED SESSION Council President Johnson called the adjourned session to order at 10:25 a.m. in Room 315, a quorum being present. Deputy City Attorney, Peter Ginder, stated that the meeting may be closed for the purpose of discussing attorney-client privileged matters involving the following lawsuits: a) Ibrahim Regai v. City of Minneapolis, et al. b) Jeremy Axel, et al., v. City of Minneapolis, et al. At 10:26 a.m., on motion by Glidden, seconded, the meeting was closed. Present - Council Members Kevin Reich, Cam Gordon (In at 10:44 a.m.), Jacob Frey, Blong Yang, Abdi Warsame, Lisa Goodman, Elizabeth Glidden (Out at 11:14 a.m.), Alondra Cano, Lisa Bender(Out at 11:29 a.m.; In at 11:30 a.m.), John Quincy, Andrew Johnson, Linea Palmisano (Out at 10:52 a.m.; In at 10:53 a.m.), President Barbara Johnson. Also Present - Susan Segal, City Attorney, Peter Ginder, Deputy City Attorney, Tim Skarda, Litigation Manager, Assistant City Attorney Tracey Fussy, Kerry Sovell, Paralegel, City Attorney's Office; Inspector Mike Kjos, Police Department; and Jackie Hanson, City Clerk's Office. Skarda summarized the Jeremy Axel, et al., v. City of Minneapolis, et al. lawsuit from 10:30 a.m. to 10:52 a.m. Fussy summarized the Ibrahim Regai v. City of Minneapolis, et al. lawsuit from 10:52 a.m. to 11:30 a.m. At 11:30 a.m., on motion by Reich, seconded, the meeting was opened. On motion by Quincy, seconded, all claims, including claims for attorney's fees and costs asserted in Ibrahim Regai v. Michael Griffin, were settled in the amount of $140,000, payable to Ibrahim Regai and his attorneys Gaskins Bennett Birrell &amp; Schupp from Fund/Org. 6900-150-1500-145400. The City Attorney's Office is authorized to execute any documents necessary to effectuate this settlement. On roll call, the result was: Ayes: Reich, Gordon, Frey, Yang, Warsame, Goodman, Cano, Bender, Quincy, A. Johnson, Palmisano, President Johnson (12) Noes: (0) Absent: Glidden (1) The motion was adopted. The adjourned session of the City Council meeting was tape recorded with the tape on file in the office of the City Clerk. On motion by Quincy, seconded, the meeting was adjourned. Casey Joe Carl, City Clerk</t>
  </si>
  <si>
    <t>['https://d3n8a8pro7vhmx.cloudfront.net/cuapb/pages/270/attachments/original/1614807690/2014IbrahimRegaiCityAction.pdf?1614807690']</t>
  </si>
  <si>
    <t>['Michael Griffin, badge #2475']</t>
  </si>
  <si>
    <t>Minneapolis Officer Tyrone Barze Investigated Again for Police Brutality Tuesday, April 21, 2015 by Susan Du in News http://www.citypages.com/news/minneapolis-officer-tyrone-barze-investigated-again-for-police-brutality- 6544768 About 1,000 people gathered in downtown Minneapolis this winter in protest of police shootings. In the latest excessive force lawsuit filed against Minneapolis Police Officer Tyrone Barze, a doctoral student alleges Barze swiped her phone out of her hands when she tried to record him and then punched her in the face, knocked her out, and left her bleeding in the street. Madelyn Milton says she sustained a traumatic brain injury when her head struck the pavement. See also: Minneapolis Paying Dontae Thomas $25K and His Lawyers $115K to Settle Cop Chokehold Suit The police won't comment on pending litigation, but they do promise to do a thorough investigation of what actually happened the night of June 1, 2014. According to the lawsuit, Milton and a bunch of friends were arguing with a cabbie over their fare when Barze arrived to sort out the dispute. He ordered the group to pay up, but they refused. A couple people then pulled out their phones to start recording Barze, Milton among them. The suit alleges that at this point, Barze confiscated all the phones and started making arrests. When Milton took a couple steps forward in protest, Barze allegedly threw his fist into her face. Officer Tyrone Barze Jr. making a peace sign for the cameras in September 2014. This is all pretty difficult to fathom, but it turns out Barze isn't new to accusations of misconduct. The city just recently agreed to settle with Dontae Thomas, a Patrick Henry High School student whom Barze put in a chokehold. Barze's version of that incident accuses Thomas of trying to incite a fight between black and Hmong students. Thomas maintained that Barze choked him until he passed out because he wouldn't stand up for a search. Either way, the city of Minneapolis is $140,000 poorer for the altercation. Then, Barze was accused of tackling Navell Gordon, a voting rights canvasser, while he went door to door in north Minneapolis asking people to sign a petition. Witnesses with the nonprofit Neighborhoods Organizing for Change said Barze threatened to shoot them for protesting Gordon's arrest. According to the Star Trib, Barze has also been sued for pepper spraying the general manager of an Uptown bar. The city settled that one for $34,000. Send news tips to Susan Du.</t>
  </si>
  <si>
    <t>['https://d3n8a8pro7vhmx.cloudfront.net/cuapb/pages/270/attachments/original/1614268893/2015Tyrone_Barze_City_Pages_Article.pdf?1614268893']</t>
  </si>
  <si>
    <t>6/28/2021 https://pa.courts.state.mn.us/CaseDetail.aspx?CaseID=632346918 https://pa.courts.state.mn.us/CaseDetail.aspx?CaseID=632346918 1/1 Skip to Main Content Logout My Account Search Menu New Civil Search Refine Search Back Location : All MNCIS Sites - Case Search Help Register of Actions Case No. 62-C5-06-005868 MICHAEL ALAN MARSNIK &amp; REBECCA MARSNIK VS. JEFFREY KELLER &amp; CITY OF ST PAUL [SMITH] § § § § § § Case Type: Personal Injury Date Filed: 06/13/2006 Location: Ramsey Civil Judicial Officer: Smith, Joanne M. Party Information Lead Attorneys Defendant City of St. Paul JAMES F X JERSKEY Retained 651-266-8757(W) St. Paul, MN 55102 Defendant KELLER, JEFFREY JAMES F X JERSKEY Retained 651-266-8757(W) ST LOUIS PARK, MN 55426 Plaintiff MARSNIK, MICHAEL ALAN STEVEN J PFEFFERLE Retained 612-573-3000(W) STILLWATER, MN 55082 Plaintiff MARSNIK, REBECCA STEVEN J PFEFFERLE Retained 612-573-3000(W) STILLWATER, MN 55082 Events &amp; Orders of the Court OTHER EVENTS AND HEARINGS 06/13/2006 Converted Filing Fee 06/13/2006 Converted Filing Fee 06/13/2006 FLD-Case Filed (Judicial Officer: Judge, Presiding ) 06/16/2006 JAS-Judge Assignment (Judicial Officer: Wheeler, Steven D. ) 06/22/2006 AFF-Affidavit (Judicial Officer: Judge, Presiding ) 06/29/2006 Converted Jury Fee 06/29/2006 IFS-Informational Statement (Judicial Officer: Judge, Presiding ) 08/30/2006 OSI-Order Scheduling Information (Judicial Officer: Judge, Presiding ) 08/30/2006 STD-Standard Assignment (Judicial Officer: Wheeler, Steven D. ) 10/20/2006 RAS-Reassignment (Judicial Officer: Smith, Joanne M. ) 10/20/2006 UAG-Unassigned-Agreement (Judicial Officer: Wheeler, Steven D. ) 10/23/2006 Converted Filing Fee 10/23/2006 Converted Filing Fee 10/23/2006 ANS-Answer Filed (Judicial Officer: Judge, Presiding ) 10/23/2006 DOC-Document Filed (Judicial Officer: Judge, Presiding ) 10/24/2006 RAS-Reassignment (Judicial Officer: Smith, Joanne M. ) 10/24/2006 UAG-Unassigned-Agreement (Judicial Officer: Wheeler, Steven D. ) 01/18/2007 CLO-Closed (Judicial Officer: Judge, Presiding ) 01/18/2007 ORD-Order (Judicial Officer: Judge, Presiding ) 02/02/2007 CLO-Closed (Judicial Officer: Judge, Presiding ) 02/02/2007 JDG-Entry of Judgment (Judicial Officer: Judge, Presiding ) 04/24/2007 CANCELED Settlement Conference (1:30 PM) (Judicial Officer Smith, Joanne M.) Other 05/02/2007 Converted Pending Activity (Judicial Officer: Judge, Presiding ) 06/04/2007 CANCELED Jury Trial (9:00 AM) (Judicial Officer Smith, Joanne M.) Other</t>
  </si>
  <si>
    <t>['https://assets.nationbuilder.com/cuapb/pages/270/attachments/original/1670097067/Jeffrey_keller_CaseDetail.pdf?1670097067']</t>
  </si>
  <si>
    <t>['Jeffrey W. Keller, badge #342400']</t>
  </si>
  <si>
    <t>3/28/2021 Errant bite ends Minneapolis police dog's career - StarTribune.com https://www.startribune.com/errant-bite-ends-minneapolis-police-dog-s-career/125785888/ 1/1 MINNEAPOLIS Errant bite ends Minneapolis police dog's career Benny, who joined the force in 2003, had made mistakes before last fall's incident when he bit another officer. He's been retired. By STEVE BRANDT Star Tribune JULY 19, 2011 - 12:29AM Sometimes cops get the wrong suspect. Sometimes police dogs bite the wrong man. That's why the city of Minneapolis is planning to pay $25,000 to one of its own, officer Bruce Johnson, and his attorney after one of its canine enforcers bit him on the hands and arms last Oct. 29. The attack on Johnson was one of at least two by Benny the police K-9, who has gone into retirement after costing the city $105,000 in legal settlements. "The dog just got the wrong person," said Johnson's attorney, Robert Bennett. Bennett also represents Abel Miamen, who won an $80,000 settlement from the City Council on July 1 following an attack by Benny. "The dog has had several incidents," Bennett said. According to a report to the council, Johnson, a 39-year veteran of the force, was working in uniform off-duty and using a marked squad car when he heard a call involving a police pursuit on the Broadway Avenue bridge. He arrived as the fleeing vehicle stopped, and officer John Bennett was pulling the suspect out of his vehicle to the ground. Benny ran past Bennett and the suspect and repeatedly bit Johnson. Johnson missed several weeks of work because of injuries and might need surgery, his attorney said. Benny is a 74-pound German Shepherd dog imported from Eastern Europe. He joined the department in 2003 for both patrol and narcotics duties. Bennett started with the department in 1990, and has been with the canine unit since 2003. The police department is reviewing the incident for potential discipline. The $25,000 award is over and above the worker compensation costs paid by the city for lost wages and medical expenses, Bennett said. He argued to the city that the matter constituted a civil rights violation because it represented excessive force. "The dog shouldn't have been deployed the way it was deployed," he said. A City Council committee Monday approved the settlement urged by city lawyers, setting it up for full council approval on Friday. Steve Brandt • 612-673-4438 . Benny the police K-9 worked on Minneapolis patrol and narcotics squads, but several biting incidents have cost the city. The dog is now</t>
  </si>
  <si>
    <t>['https://d3n8a8pro7vhmx.cloudfront.net/cuapb/pages/270/attachments/original/1618005760/John_Bennett_.pdf?1618005760']</t>
  </si>
  <si>
    <t>['Bruce S. Johnson, badge #3298', 'John E. Bennett, badge #406']</t>
  </si>
  <si>
    <t>Minneapolis City of Lakes Police Department lanee L. Harteau Chief of Police 350 South 5th Street - Room 130 Minneapolis MN 55415-1389 612 673-2735 TTY 612 673-2157 Sgt. Tami Reece SCI Minneapolis Police Department Sgt. Reece, RE: IAU Case Number #13-29 LETTER OF REPRIMAND The finding for IAU Case #13-29 is as follows: April 29, 2013 MPD P/P 5-105 (3) Code of Conduct - Judgment...SUSTAINED (Category B) 13.43 - Personnel Data You will receive this Letter of Reprimand. This case will remain a B violation and can be used as progressive discipline for three years until 2/25/2016,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Matthe Clark Assistant Chief of Police City Information and Services www.minneapolismn.gov Affirmative Action Employer 1228205 Page 2 Sgt. Tami Reece Letter of Reprimand I, Sgt. Tami Reece, acknowledge receipt of this Letter of Reprimand. 5(23113 Sgt. Tami Reece Date of Receipt Commander Bruce Folkens Date CC: Commander Bruce Folkens Personnel IAU 1228206 MINNEAPOLIS POLICE DEPARTMENT INTERNAL AFFAIRS COMPLAINT FORM #3401 COMPLAINT INFORMATION INTERNAL AFFAIRS CASE NUMBER: #13-29 CCN: DATE OF INCIDENT: 02/25/2013 TIME OF INCIDENT: 1825 hours LOCATION OF INCIDENT: City of Minneapolis Police Department DATE OF COMPLAINT 02/26/2013 REFERRAL METHOD: Internal Affairs COMPLAINANTS NAME (LAST, FIRST MIDDLE) SEX M❑ F❑ RACE: DATE OF BIRTH: 13.43 - Personnel Data HOME ADDRESS: CITY / STATE / ZIP: TELEPHONE: 13.43 13.43 - Personnel Data 13.43 - Personnel Data POLICY INFORMATION POLICIES ALLEGED TO BE VIOLATED: 5-105 (3) 13.43 CODE OF CONDUCT ACCUSED EMPLOYEE(S) NAME/BADGE: Sergeant Tami Reece Badge #7105 COMPLAINT ALLEGATIONS It has been alleged that on February 25, 2013, at 1825 hours, and 1857 hours, Sergeant Tami Reece sent Lieutenant John Holthusen and Chief Janee Harteau an inappropriate email. RECOMMENDATION (Preliminary Cases Only) K Reckoning Period Expired Before Complaint was Filed K No Basis for Complaint K Closed Pending Further Information K Refer to Precinct with Coaching Documentation K Exceptionally Cleared K Policy Failure K Other COMPLAINANT SIGNATUR 13.43 - Personnel Data DATE 2--2,6-13 COMMANDER REVIEW DATE 1228207</t>
  </si>
  <si>
    <t>['https://d3n8a8pro7vhmx.cloudfront.net/cuapb/pages/1461/attachments/original/1638337030/13-31573_Reece_Part_1.pdf?1638337030']</t>
  </si>
  <si>
    <t>C C STATE OF MINNESOTA BOARD OF PEACE OFFICER STANDARDS AND TRAINING PB 18-008 ORDER FOR In the mailer of: David Edward AUTOMATIC REVOCATION Campbell OF LICENSE Peace Officer License: 11259 1. The Minnesota Board of Peace Officer Standards and Training (Board') is authorized pursuant to Minnesota Statutes sections 626.84 through 626.90 (2016) and Minnesota Rules chapter 6700 (2015) to license,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David Edward Campbell ("Respondent") has been licensed by the Board as a peace officer in the State of Minnesota since January 24, 1992.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felony-level criminal offenses, which include five counts of Criminal Sexual Conduct, one count of Terroristic Threats and one count of Stalking, as evidenced by a certified copy of the October 25, 2018 Findings of Fact, Conclusions of Law and Order, State of Minnesota v. David Edward Campbell, District Court, County of Hennepin, Case Number 27-CR-17-22942. NOW THEREFORE, pursuant to the above recitals, the Board issues the following: ORDER 1. IT IS HEREBY ORDERED that the Respondent David Edward Campbell's peace officer license in the state of Minnesota is automatically REVOKED pursuant to Minnesota Statutes section 626.8431 (2016). During this period of revocation, Respondent shall not in any manner practice or hold himself C C out as a peace officer in this State. The license revocation shall take effect immediately. 2. IT IS FURTHER ORDERED that the Respondent, David Edward Campbell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l0 day of February, 2017. MINNESOTA BOARD OF PEACE OFFICER STANDARDS AND TRAINING Nathan R. Gove 2</t>
  </si>
  <si>
    <t>['https://assets.nationbuilder.com/cuapb/pages/1472/attachments/original/1669102905/Campbell_David-18-008-11259.pdf?1669102905']</t>
  </si>
  <si>
    <t>0 0• STATE OF MThNESOTA BOARD OF PEACE OFFICER STANDARDS AND TRAINING In the Mailer of: James Walton Goss ORDER FOR REVOCATION OF LICENSE LicenseNo.# 1514 1. The Minnesota Board of Peace Officer Standards and Training ("Board") is authorized pursuant to Mimi. Stat. § 626.84-626.863 (2002) to license, regulate, and discipLine persons who appLy for, or hold a peace officer license or pan-time peace officer license in the State of Minnesota and is fiffiher authorized pursuant to Minn. Stat. § 626.842, 626.843, subd. 1(e) and 214.10 (2002) to initiate appropriate disciplinary action. 2. James Walton Goss ("Respondent") has been and is now subject to thejudsdiction of the Board from which he holds a peace officer license. 3. Pursuant to Minn. Stat. § 270.72, subd. 1 (2002), the Board must revoke a peace officer license if the peace officer owes delinquent state taxes, penalties, or interest, and the Minnesota Commissioner of Revenue so notifies the Board. 4. On June 14, 2005, the Board received a Notice of License Revocation from the Minnesota Department of Revenue, which advised the Board that Respondent has an outstanding tax Liability. Under Minn. Stat. § 270.72 (2002), the Board must revoke Respondent's peace officer license. ORDER 1. IT IS HEREBY ORDERED that Respondent's peace officer license shall be REVOKED pursuant to Minn. Stat. § 270.72, subd. 1(2002). During the period of revocation, Respondent shall not offer to perform or perform any functions which are specifically reserved for peace officers and part-time peace officers, as defined by Minn. Stat. § 626.84, subd. 1(c) and subd. 1W) (2002). During the period of revocation Respondent shall not use or assume the title "peace officer," "part-time peace officer," or any other title, designation, words, letters, abbreviation, sign, card, or device tending to indicate that he holds a peace officer license or part-time peace officer license. C C 2. IT IS FURTHER ORDERED that the revocation shall take effect immediately and shall remain in effect until the Board receives a Tax Clearance Certificate from the Minnesota Department of Revenue indicating that Respondent does not owe the State any uncontested delinquent taxes, penalties, or interest and has filed all required returns. If a Tax Clearance Certificate is received, the Board shall then issue an Order to rescind this revocation of Respondent's peace officer license. Dated: June 20, 2005 STATE OF MINNESOTA BOARD OF PEACE OFFICER STANDARDS AND TRAINING /_________ ( 11L .Z6(ELTON "-4kecutive Director 2</t>
  </si>
  <si>
    <t>['https://assets.nationbuilder.com/cuapb/pages/1472/attachments/original/1669209967/Goss_James-05-019-15314.pdf?1669209967']</t>
  </si>
  <si>
    <t>['James W. Goss, badge #None']</t>
  </si>
  <si>
    <t>['Department:Polk County Sheriffs Office']</t>
  </si>
  <si>
    <t>6 0 STATE OF MINNESOTA BOARD OF PEACE OFFICER STANDARDS AND TRAINING PB 16-012 ORDER FOR In the matter of: Jordan James Davis AUTOMATIC REVOCATION Peace Officer License: 19718 OF LICENSE 1. The Minnesota Board of Peace Officer Standards and Training ("Board') is authorized pursuant to Minnesota Statutes sections 626.84 through 626.90 (2016) and Minnesota Rules chapter 6700 (2015) to Ucense, regulate and discipline persons who apply for, petition, or hold peace officer licenses in the State of Minnesota and is further authorized pursuant to Minnesota Statutes section 214.10 (2016) to review complaints against peace officers and to initiate appropriate disciplinary action. 2. Jordan James Davis ("Respondent") has been licensed by the Board as a peace officer in the State of Minnesota since January 7, 2008. 3. Pursuant to Minnesota Statutes section 626.8431 (2016), the license of a peace officer convicted of a felony-level offense is automatically revoked. Under this statute, "conviction" includes "a finding of guilt, whether or not the adjudication of guilt is stayed or executed, an admission of guilt, or a no contest plea." 4. The Board has received information indicating the Respondent was convicted of felony-level criminal offenses, which include five counts of Aiding and Abetting Mail Fraud and one count of Conspiracy to Commit Theft concerning Programs receiving Federal funds, as evidenced by a certified copy of the February 6, 2017 Amended Judgment, United States v. Jordan James Davis, United States District Court, District of Minnesota, Case Number 1 5-CR-0247(2) (PJS/SER). NOW THEREFORE, pursuant to the above recitals, the Board issues the following: ORDER 1. IT IS HEREBY ORDERED that the Respondent Jordan James Davis's peace officer license in the state of Minnesota is automatically REVOKED pursuant to Minnesota Statutes section 626.8431 (2016). During this period of revocation, Respondent shall not in any manner practice or hold himself out as a peace officer in this State. The license revocation shall take effect immediately. ci 0 2. IT IS FURTHER ORDERED that the Respondent Jordan James Davis shall surrender his peace officer license to the Board immediately. The license shall be forwarded to the Board of Peace Officer Standards and Training 1600 University Avenue West, Suite 200, Saint Paul, Minnesota 55104-3825. 3. IT IS FURTHER ORDERED that the terms of this Order are adopted and implemented on this 14th day of February, 2017. i MINNESOTA BOARD OF PEACE OFFICER STANDARDS AND TRAINING Nathan R. Gove Executive Directpr &gt;5%r. 2</t>
  </si>
  <si>
    <t>['https://assets.nationbuilder.com/cuapb/pages/1472/attachments/original/1669157524/Davis_Jordan-16-012-19718.pdf?1669157524']</t>
  </si>
  <si>
    <t>HOME MN NEWS Charges: Video shows Ramsey County sergeant stealing cash during bedroom search The 45-ear-old i facing charge including miconduct in public of ce. ADAM UREN • JUN 5, 2019 A motion-activated camera obtained footage howing a Rame Count heriff' deput allegedl tealing cah and everal other item during the execution of a earch warrant. Jaon Degertrom, 45, ha been charged with miconduct b a public of cer and two count of theft in connection with the incident on March 18 at 661 Geranium Street Eat in St. Paul. According to the charge, reident of the home earched b the Rame Count Violent Crime Enforcement Team (VCET) claimed everal item and cah had been taken during the earch, but not inventoried. Hennepin Count Sheriff' invetigator aigned to the cae learned that one of the reident had a motion- activated camera in her bedroom that wa et off when the of cer carried out the earch warrant. She reported that a cellphone charger, a baeball rookie card, a bag of ilver half-dollar, and a pure containing around $500 wa taken from her room. The camera allegedl howed Degertrom earching the woman' room for an extended period of time, taking the phone charger and tuf ng it in hi pocket. He alo placed the pure on a nighttand before returning to it, "at which point ou can hear the zipper on the pure being pulled, the rutling of paper conitent with mone being folded, and then Defendant can be een tuf ng omething into hi pocket again." Charges: Video shows Ramsey County sergeant stealing cash during be... https://bringmethenews.com/minnesota-news/charges-video-shows-ram... 1 of 2 11/24/2022, 10:54 PM The pure contained around $1,000, but wa inventoried a having onl $552 inide. Degertrom initiall denied taking anthing from the propert that wan't inventoried, but wa then hown the video, and admitted to taking the phone cord, and aid it wa "tupid." He denied however taking the mone or anthing ele. Degertrom had been placed on adminitrative leave on Apr. 2, and in a tatement on Tueda the Rame Count Sheriff' Of ce aid the content of the charge againt him are "troubling and will not be tolerated b thi adminitration." "We will continue to demand that our taff act within the law and uphold the trut placed in u b the communit," it added. Sign up: Subscribe to our daily newsletters Charges: Video shows Ramsey County sergeant stealing cash during be... https://bringmethenews.com/minnesota-news/charges-video-shows-ram... 2 of 2 11/24/2022, 10:54 PM</t>
  </si>
  <si>
    <t>['https://assets.nationbuilder.com/cuapb/pages/1472/attachments/original/1669352157/Charges_Video_shows_Ramsey_County_sergeant_stealing_cash_during_bedroom_search_-_Bring_Me_The_News.pdf?1669352157']</t>
  </si>
  <si>
    <t>['Jason Degerstrom, badge #None']</t>
  </si>
  <si>
    <t>3/5/2021 Minneapolis poised to approve settlements in suits alleging excessive force - StarTribune.com https://www.startribune.com/minneapolis-poised-to-approve-settlements-in-suits-alleging-excessive-force/401194545/ 1/1 MINNEAPOLIS Minneapolis poised to approve settlements in suits alleging excessive force Settlements still must get full council approval later this month. By Libor Jany (https://www.startribune.com/libor-jany/6134700/) Star Tribune NOVEMBER 15, 2016 - 11:39AM Minneapolis officials are poised to approve payments totaling nearly $105,000 to settle lawsuits stemming from two separate incidents in which city police officers were alleged to have used excessive force. The Ways &amp; Means Committee on Monday unanimously approved payments of $86,500 to Jon Gauthier and $18,300 to David Zehringer. The settlements must get City Council approval later this month. Gauthier's attorney Mark Kallenbach, of Minneapolis, called the settlement "fair and sensible" last week, but declined to comment further on the case until it had been approved by the City Council. Officials with the police department and the police union, which represents rank-and- file officers, declined to comment. According to Gauthier's lawsuit, he suffered a broken pelvis, bruised ribs and other injuries on Aug. 27, 2014, after an officer grabbed him and slammed him onto the concrete sidewalk outside his home. Officers James Boyd and Jordan Davis were there checking out a disturbance after a former roommate of Gauthier's broke in and threatened him with physical harm, but the lawsuit alleges that Gauthier, who was intoxicated, was treated as the aggressor throughout the incident. The lawsuit said that officers ignored his pleas to be let inside to use the bathroom, causing him to defecate on himself. In Zehringer's case, he filed a lawsuit accusing four officers - Sean McTaggert, Robert Thunder, Joshua Federly and Michael Gustafson - of using excessive force, punching and kicking him during an investigation of a domestic disturbance involving his neighbors in November of 2013. The city denied wrongdoing in both cases.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DAVE DENNEY - STAR TRIBUNE A Minneapolis Police Department squad car.</t>
  </si>
  <si>
    <t>['https://d3n8a8pro7vhmx.cloudfront.net/cuapb/pages/270/attachments/original/1614955528/Boyd_Minneapolis_poised_to_approve_settlements_in_suits_alleging_excessive_force_-_StarTribune.com.pdf?1614955528']</t>
  </si>
  <si>
    <t>['James Boyd, badge #725', 'Jordan Davis, badge #1434', 'Joshua Federly, badge #1962', 'Michael Gustafson, Jr., badge #2537', 'Robert Thunder, badge #7232', 'Sean McTaggart, badge #4657']</t>
  </si>
  <si>
    <t>STAR TRIBUNE › Annotations Authorities ID victim in officer- involved shooting in Alexandria, Minn. AUGUST ೃೇ, ೅ೃೄ೉ A -year-old man from Alexandria, Minn., shot and killed Tuesday by two undercover agents had charged at them with a knife, authorities said Thursday. The shooting that killed Adam Jo Klimek occurred about : p.m. at a house on the  block of th Avenue E. in Alexandria as agents from the Minnesota Bureau of Criminal Apprehension (BCA) conducted an undercover operation involving the solicitation of minors. According to a statement released Thursday by St. Paul police, who are investigating the shooting at the BCA's request: Klimek entered the house and was told by officers that he was under arrest. At that point, he "brandished a knife and charged at three agents." Two agents, identified by police as Beth Eilers and Dustin Van der Hagen, fired their handguns, striking Klimek. After Klimek fell, the agents administered first aid and called paramedics, who pronounced him dead at the scene. Klimek was on probation after pleading guilty in  to one count of prostitution with someone under age . According to court records in that case, Klimek admitted in Olmsted County Court that he hired a prostitute on Craigslist and intended to have sex, but did not. He said he didn't know she was , but that mistake of age was not a defense. A prison sentence was stayed and he was sentenced to  years of probation,  days on work release and ordered to register as a sex offender. ✕ Eilers has been a BCA special agent for nine years; Van der Hagen has been a special agent in training for one month. He previously worked for  years with the Willmar Police Department, according to the BCA. Neither agent has any disciplinary actions or complaints in their BCA files. St. Paul police spokesman Steve Linders said Thursday that investigators from his department have traveled to Alexandria to interview witnesses and review evidence in hopes of determining what led to the shooting. Their findings will be turned over to the Douglas County attorney's office for review. Meanwhile, the Anoka County medical examiner's office is conducting an autopsy to determine the exact cause of death. The Associated Press contributed to this report. Annotations · Report a problem COPY https://outline.com/uSGxJ6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</si>
  <si>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['https://d3n8a8pro7vhmx.cloudfront.net/cuapb/pages/270/attachments/original/1626796015/Authorities_ID_victim_in_officer-involved_shooting_in_Alexandria__Minn_.pdf?1626796015']</t>
  </si>
  <si>
    <t>['Beth Eilers, badge #None', 'Dustin Vanderhagen, badge #None']</t>
  </si>
  <si>
    <t>['Department:Bureau of Criminal Apprehension']</t>
  </si>
  <si>
    <t>4/12/2021 Federal judge dismisses wrongful death suit against Brooklyn Center officer | MPR News https://www.mprnews.org/story/2014/09/08/brooklyn-center-wrongful-death-suit 1/1 Federal judge dismisses wrongful death suit against Brooklyn Center o¨cer Peter Cox St. Paul, Minn. September 8, 2014 11:50 p.m. A federal judge dismissed a wrongful death lawsuit Monday against a Brooklyn Center police officer. Edmond Fair, 24, was shot by Officer Ryan Soliday during a traffic stop on Aug. 23, 2013. According to court documents, the shooting occurred after a motel security guard asked Soliday and his partner, Officer Katie Deering, to help evict unruly motel guests. • Earlier: Family wants answers after Brooklyn Center cops kill man U.S. District Court Judge David Doty ruled that Soliday was justified in using deadly force. Deering was not a defendant in the lawsuit. When the two officers later saw the driver of a minivan rapidly leave the motel parking lot, they pulled him over for an improper signal. Fair, of Fridley, was driving the van. According to the documents, Fair began to get increasingly agitated after the officers stopped him, telling them he had petty warrants and didn't want to go back to jail. As the two officers tried to handcuff him, there was a struggle and Soliday's partner used a Taser on Fair. But he continued to fight officers, grabbed a Taser and shocked them both. Soliday shot Fair, telling authorities later that he saw Fair reach for his partner's gun. Fair died from his injuries. In his order filed Monday, Doty wrote "the record establishes Soliday's use of deadly force was reasonable and lacking malice, and no reasonable fact- finder could conclude otherwise." Soliday's attorney, Jon Iverson, said the case was clear. "These are tragic situations and no one feels good about the outcome of someone dying," Iverson said. "But the conduct that precipitated it was in their control and the officers have to respond to that." The suit claimed wrongful death and a violation of Fair's rights. The attorney who originally filed the lawsuit, J. Ashwin Madia, withdrew as counsel in July. Fair's mother, Elizabeth, the plaintiff in the suit, could not be reached for comment.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</si>
  <si>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['https://d3n8a8pro7vhmx.cloudfront.net/cuapb/pages/270/attachments/original/1618249167/Federal_judge_dismisses_wrongful_death_suit_against_Brooklyn_Center_officer___MPR_News.pdf?1618249167']</t>
  </si>
  <si>
    <t>['Kate Deering, badge #None', 'Ryan Soliday, badge #None']</t>
  </si>
  <si>
    <t>Legal seƩlement: July 18, 2014 (2014-00768)  OriginaƟng Department: City AƩorney's Office 1. Passage of ResoluƟon authorizing the City AƩorney's Office to proceed with the seƩlement of the following, and authorizing the City AƩorney's Office to execute any documents necessary to effectuate the above seƩlements. 1. Christopher Thompson by payment of $43,000 to Christopher Thompson and his aƩorneys, the Applebaum Law Firm; 2. Claim of Jerry Green by payment of $15,000 to Jerry Green and his aƩorney; 3. Steven Meldahl by cancellaƟon of the following special assessments: RFS 13- 0982876 in the amount of $175; and RF 12- 0954566 in the amount of $275; 4. Dennis Melvin Hill by payment of $7,000 to the Trepanier, MacGillis Baƫna, P. 1. trust account; 2. Rodney Coulter by payment of $25,000 to Rodney Coulter and his aƩorneys; Approved LegislaƟve History 3. Gregory Taylor by payment of $65,000 to Gregory Taylor and his aƩorneys, Schaeffer Halleen, LLC; 4. Sahra Mohamed Ali by payment of $3,500 to Sahra Mohamed Ali and her aƩorneys, Redlinger Law Firm; 5. Munir J. Abdalla by payment of $4,500 to Munir J. Abdalla and his aƩorneys, Redlinger Law Firm and Palmer O'Dea; 6. Allstate Indemnity Company by payment of $3,542.27 to Allstate Insurance Company and their aƩorney, Anthony U. Wacker; 7. Michael Seide by payment of $90,000 to Michael Seide and his aƩorneys, Meuser &amp; Associates; 8. Kokou Micosse by payment of $197,500 to Kokou Micosse and his aƩorneys, Terry, Slane &amp; Ruohonen EffecƟve Date: Jul 26, 2014 ResoluƟon Number: 2014R-312 Primary Author: Council Member Quincy Date AcƟon MeeƟng Report/Proceeding Date AcƟon MeeƟng Report/Proceeding Jul 14, 2014 Approved, Ways &amp; Means CommiƩee Agenda CommiƩee Report Jul 18, 2014 Adopted, City Council Agenda Council Proceedings Voice Vote - Passed Roll Call - Passed VOTE SUMMARY: AYE (13) VOTE DETAILS: Kevin Reich - Aye Cam Gordon - Aye Jacob Frey - Aye Barbara Johnson - Aye Blong Yang - Aye Abdi Warsame - Aye Lisa Goodman - Aye Elizabeth Glidden - Aye Alondra Cano - Aye Lisa Bender - Aye John Quincy - Aye Andrew Johnson - Aye Linea Palmisano - Aye Date AcƟon MeeƟng Report/Proceeding Jul 18, 2014 Approved and Signed by Mayor, View Official Act Jul 26, 2014 Published SupporƟng Documents Allstate Insurance RCA Dennis Melvin v. City of Minneapolis RCA Gregory Taylor v. City of Minneapolis RCA Jerry Green v. City of Minneapolis RCA Kokou Micosse v. City of Minneapolis RCA Michael Seidi v. City of Minneapolis RCA Munir J. Abdalla v. City of Minneapolis RCA Rodney Coulter v. City of Minneapolis RCA Sahra Mohamed Ali v. City of Minneapolis</t>
  </si>
  <si>
    <t>['https://d3n8a8pro7vhmx.cloudfront.net/cuapb/pages/270/attachments/original/1626881290/Craig_Crisp_-_Chris_Thompson_settlement_-_2014.pdf?1626881290']</t>
  </si>
  <si>
    <t>['Craig Crisp, Jr., badge #1337']</t>
  </si>
  <si>
    <t>/ MPR News Notes on the news from the Twin Cities Minneapolis cops lauded for arresting anti- Somali attacker Laura Yuen December 13, 2011, 5:22 PM Remember these guys? Minneapolis police officers Abdiwahab Ali, left, and Mohamed Abdullahi were profiled in my Sept. 8 piece on what it's like to be Muslim in Minnesota. Despite working on the front lines of fighting crime, the two beat cops spoke of additional security measures they faced while traveling through U.S. airports since the 2001 terrorist attacks. Today, the folks at the Department of Homeland Security singled them out - to say thank you. The two men, along with Somali community liaison Officer Jeanine Brudenell and crime-prevention specialist Ahmed Hassan, were honored today with awards of appreciation for their work on a case resulting in a successful federal hate-crime / About the blogger prosecution. In May 2010, Ali and Abdullahi, who patrol the Cedar-Riverside neighborhood, responded to the beating of an 82-year-old Somali man. The attacker punched the man several times, while yelling anti-Muslim and anti-Somali statements and telling him to go back to Africa, according to court documents. Although the man ran away that time, Ali and Abdullahi talked to witnesses. More than two months later, the officers spotted Goerge Loren Thompson, now 64, who was allegedly chasing a 24-year-old Somali man and threatening to kill him. The officers arrested Thompson, who police say was drunk and in possession of two handguns. When Thompson, who is white, learned that Ali and Abdullahi were Somali, police say he threatened to kill them, too. And to top it off, Thompson worked for the Transportation Security Administration, which is part of homeland security. Thompson pleaded guilty to the May 2010 incident and was recently sentenced to six months in prison. After accepting the award today, Abdullahi said the award was humbling. "It's an honor for the job we do in the community," he said. The attack alarmed many Somali residents because it was so unprovoked, said Abdiwahab Ali. Immediately after the beating, the elderly victim changed his route and was afraid to go out, even to the mosque, Ali said. The attacker's sentencing and today's award ceremony will be appreciated by his community as the police continue to earn its trust, he said. "It sends a good message from Homeland Security to the people that a case like this is not going to be tolerated, and it will be prosecuted," Ali said. / Laura Yuen lyuen@mpr.org Laura Yuen is a general assignment reporter covering the Twin Cities as part of MPR News' metro unit. Comments are closed.</t>
  </si>
  <si>
    <t>['https://d3n8a8pro7vhmx.cloudfront.net/cuapb/pages/270/attachments/original/1614613937/Ali_Minneapolis_cops_lauded_for_arresting_anti-Somali_attacker___The_Cities___Minnesota_Public_Radio_News.pdf?1614613937']</t>
  </si>
  <si>
    <t>['Abdiwahab Ali, badge #30', 'Jeanine Brudenell, badge #845', 'Mohamed Abdullahi, badge #28']</t>
  </si>
  <si>
    <t>https://www.mesabitribune.com/news/part-time-babbitt-police-of cer-charged-with-felony- domestic-assault-of-his-girlfriend/article_e0d1653d-1aca-5f78-afe2-37232c508a73.html Part-time Babbitt police of cer charged with felony domestic assault of his girlfriend By JESSE WHITE Staff Writer Mar 30, 2011 CARLTON - A part-time Babbitt police of cer was arrested Sunday for allegedly choking his girlfriend at their residence in Carlton last week. Travis William Lindberg, 32, was charged Tuesday in Carlton County Court with one count of felony domestic assault by strangulation and one count of misdemeanor domestic assault. If convicted of the felony count, Lindberg could get three years in prison and/or a $5,000 ne. Babbitt Police Chief Terry Switajewski said Lindberg is a part-time of cer for the city but that he has only worked one shift in the past year. Part-time of cers are only needed occasionally, Switajewski said. The city has four full-time of cers. Switajewski said Lindberg's future status with the city and department will be discussed during Monday's Babbitt City Council meeting. According to a complaint led in Carlton County, Lindberg's girlfriend went to the Carlton County Sheriff's Department on Sunday alleging Lindberg choked her during an argument at their residence on March 24. Part-time Babbitt police officer charged with felony domestic assault of ... https://www.mesabitribune.com/news/part-time-babbitt-police-officer-c... 1 of 2 12/5/2022, 1:47 AM The woman told law enforcement that the couple began arguing over Lindberg's daughter when, according to the complaint, Lindberg allegedly got very angry and grabbed his girlfriend by the throat, pushing her backwards into a room. The girlfriend stated that she was terri ed and unable to breathe and that she eventually barricaded herself in a room until Lindberg calmed down. At that point, she told of cers, the couple were able to work things out and talk about what happened. On Sunday the girlfriend went to law enforcement because she said Lindberg "once again became angry and started to throw things around the apartment." After taking her complaint, two Carlton County deputies went to Lindberg's residence and placed him under arrest. According to the complaint, Lindberg admitted to grabbing his girlfriend's throat and pushing her into a room. He made his rst court appearance on Tuesday and was released on $1,000 bail. His next court date is scheduled for April 6. Part-time Babbitt police officer charged with felony domestic assault of ... https://www.mesabitribune.com/news/part-time-babbitt-police-officer-c... 2 of 2 12/5/2022, 1:47 AM</t>
  </si>
  <si>
    <t>['https://assets.nationbuilder.com/cuapb/pages/1472/attachments/original/1670226649/Lindberg_Part-time_Babbitt_police_officer_charged_with_felony_domestic_assault_of_his_girlfriend_News_mesabitribune.com.pdf?1670226649']</t>
  </si>
  <si>
    <t>Minneapolis City of Lakes October 29, 2012 Police Department Timothy J. Dolan Chief of Police 350 South 5th Street - Room 130 Minneapolis MN 55415-1389 Office 612 673-2853 TTY 612 673-2157 Officer Tyler Edwards First Precinct Minneapolis Police Department Officer Edwards, RE: IAU Case Number #12-47 LETTER OF REPRIMAND The finding for IAU Case #12-47 is as follows: MPD P/P 5-300 Objectively Unreasonable Non-Deadly Force...SUSTAINED (Category B) You will receive this Letter of Reprimand and have mandatory training conducted by the MPD Training Unit. This case will remain a B violation and can be used as progressive discipline for three years until 04/01/2015,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1 ) Call Minneapolis City Information and Services Janee Harteau Assistant Chief www.ci.minneapolis.mn.us Affirmative Action Employer 1209940 Page 2 Officer Edwards Letter of Reprimand I, Officer Tyler Edwards, acknowledge receipt of this Letter of Reprimand. CC: Inspector Frizell Personnel IAU Offi ylerZa Inspector bell' cl.2./.57-74-mSSIL) Date ate of Receipt 1209941 MINNEAPOLIS POLICE DEPARTMENT INTERNAL AFFAIRS COMPLAINT FORM #3401 COMPLAINT INFORMATION INTERNAL AFFAIRS CASE NUMBER: IA12-47 CCN: 12-096651 DATE OF INCIDENT: 04-01-2012 TIME OF INCIDENT: 0102 Hours LOCATION OF INCIDENT: 601 5th Street North DATE OF COMPLAINT 04/09/2012 REFERRAL METHOD: Internal LAST, FIRST MIDDLE) SEX M❑ F❑ RACE: DATE OF BIRTH: OME ADDRESS: CITY I STATE I ZIP: TELEPHONE: POLICY INFORMATION POLICIES ALLEGED TO BE VIOLATED: P/P 5-300 Objectively Unreasonable Non-Deadly Force ACCUSED EMPLOYEE(S) NAME/BADGE: Officer Tyler Edwards, Badge 1710 COMPLAINT ALLEGATIONS It is alleged that on 04/01/2012 Officer Tyler Edwards used objectively unreasonable non-deadly force during the course of the arrest of one Bryan Avery, DOB 06/11/84. Said force resulting in injury to Mr. Avery, which required hospitalization. Allegations are supported by a video of the incident. RECOMMENDATION (Preliminary Cases Only) K Reckoning Period Expired Before Complaint was Filed K No Basis for Complaint K Closed Pending Further Information K Refer to Precinct with Coaching Documentation K Exceptionally Cleared K Policy Failure K Other DATE COMMANDER REVIEW: DATE 1209942</t>
  </si>
  <si>
    <t>['https://d3n8a8pro7vhmx.cloudfront.net/cuapb/pages/1461/attachments/original/1638088139/13-31132_Edwards_Part_1.pdf?1638088139']</t>
  </si>
  <si>
    <t>https://www.republicaneagle.com/news/gambling-gets-her-sent-to-jail/article_6ec438d6-b47f-58f6-8c42- e9f6bb0397ca.html LOCAL NEWS Gambling gets her sent to jail Woodbury Newsroom Published on Sep 26, 2006 Woodbury resident and former Ramsey County sheriff's deputy Lori Kratzke, 43, must have been feeling lucky after not getting prison time for gambling away stolen money. So she celebrated by going to the casino. After she was sentenced on Sept. 5, she reportedly spent 14 hours gambling at the Treasure Island Resort and Casino in Red Wing. Last Tuesday, Ramsey County District Judge Elena Ostby sentenced Kratzke to 30 days in jail plus the 210 days in the county workhouse, which would have been called for during her probation. The 18-year veteran of the Ramsey County Sheriff's office has been ordered by the judge to attend Gamblers Anonymous meetings and to stay away from all forms of gambling. Officers investigated Kratzke after account discrepancies appeared in 2005. She pleaded guilty to three counts of theft by swindle. A total of $101,165 in two escrow payments was taken by Kratzke as well as $110,000 from a sheriff's department escrow account. Kratzke oversaw property foreclosure sales and escrow accounts while at the Sheriff's department. --Wendy ReuerWoodbury resident and former Ramsey County sheriff's deputy Lori Kratzke, 43, must have been feeling lucky after not getting prison Gambling gets her sent to jail | Local News | republicaneagle.com https://www.republicaneagle.com/news/gambling-gets-her-sent-to-jail/ar... 1 of 2 12/4/2022, 11:54 PM time for gambling away stolen money. So she celebrated by going to the casino. After she was sentenced on Sept. 5, she reportedly spent 14 hours gambling at the Treasure Island Resort and Casino in Red Wing. Last Tuesday, Ramsey County District Judge Elena Ostby sentenced Kratzke to 30 days in jail plus the 210 days in the county workhouse, which would have been called for during her probation. The 18-year veteran of the Ramsey County Sheriff's office has been ordered by the judge to attend Gamblers Anonymous meetings and to stay away from all forms of gambling. Officers investigated Kratzke after account discrepancies appeared in 2005. She pleaded guilty to three counts of theft by swindle. A total of $101,165 in two escrow payments was taken by Kratzke as well as $110,000 from a sheriff's department escrow account. Kratzke oversaw property foreclosure sales and escrow accounts while at the Sheriff's department. Gambling gets her sent to jail | Local News | republicaneagle.com https://www.republicaneagle.com/news/gambling-gets-her-sent-to-jail/ar... 2 of 2 12/4/2022, 11:54 PM</t>
  </si>
  <si>
    <t>['https://assets.nationbuilder.com/cuapb/pages/1472/attachments/original/1670219769/Kratzke_Gambling_gets_her_sent_to_jail_Local_News_republicaneagle.com.pdf?1670219769']</t>
  </si>
  <si>
    <t>REDWOOD FALLS GAZETTE › Annotations Officer, Zilge, who kicked suspect disciplined previously ASSOCIATED PRESS Zilge had been disciplined for excessive use of force in  when he worked for the St. Paul Park police department, according to police records. A St. Paul police officer shown in an online video kicking a suspect who was lying on a sidewalk last month had been disciplined for excessive use of force in  when he worked for the St. Paul Park police department, according to police records. Jesse Zilge, , was placed on leave after a citizen recorded the Aug.  arrest of Eric Hightower. In the video that was posted on YouTube, Hightower is already on the ground and struggling to breathe after being sprayed with a chemical when Zilge kicks him sharply in the chest then, aided by another officer, drags him to his feet and slams his head into the hood of a squad car. In the Feb. , , incident, Zilge was on patrol when he approached three men, believing that one of them had an outstanding warrant for arrest. Zilge questioned Troy Drusch about the whereabouts of another man and about a car theft. A police report written by an investigating sergeant indicates Zilge and Drusch exchanged heated words and that Drusch ended up on the ground. Drusch told the investigating sergeant that Zilge pushed him into a car then threw him to the ground. Two witnesses corroborated Drusch's story. Zilge said "Drusch did bump into the vehicle and Drusch did fall to the ground," ✕ but denied that he pushed the man or tried to harm him, according to the police report. St. Paul Park Police Chief Michael Monahan gave Zilge a written reprimand and extended his one-year probation by six months. Monahan also recommended that Zilge undergo additional training in the use of force and constitutional law. Zilge left St. Paul Park to join the St. Paul department in . "I'm surprised (St. Paul) would invest in somebody with any history like that," Hightower's attorney, Seamus Mahoney, told the Star Tribune (http://tinyurl.com/caxnx ). Hightower, , was accused of threatening to kill his ex-girlfriend and has been charged with stalking, making terroristic threats and criminal damage to property. FBI spokesman Kyle Loven says the agency will look into possible civil rights violations in the latest incident. Annotations · Report a problem COPY https://outline.com/xpFxh6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</si>
  <si>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['https://d3n8a8pro7vhmx.cloudfront.net/cuapb/pages/270/attachments/original/1626561379/Officer__Zilge__who_kicked_suspect_disciplined_previously.pdf?1626561379']</t>
  </si>
  <si>
    <t>['Jesse R. Zilge, badge #756870']</t>
  </si>
  <si>
    <t>4/2/2021 AG Ellison's office, Washington County attorney to review shooting by St. Paul cop | MPR News https://www.mprnews.org/story/2020/12/04/ag-ellisons-office-washington-county-attorney-to-review-shooting-by-st-paul-cop 1/2 Crime, Law and Justice AG Ellison's o¨ce, Washington County attorney to review shooting by St. Paul cop MPR News Staff December 5, 2020 1:52 a.m. A crowd gathers Sunday along Rice Street near the scene where St. Paul police shot a man earlier in the night in St. Paul. Aaron Lavinsky | Star Tribune via AP A special prosecutor will review the case of a former St. Paul police officer fired this week after shooting and wounding an unarmed suspect, Minnesota Attorney General Keith Ellison announced Friday. Chief Todd Axtell fired Officer Anthony Dean for shooting 31-year-old Joseph Javonte Washington. Axtell says Dean's use of force was neither reasonable nor necessary. Washington emerged from a North End dumpster naked and with no possessions Nov. 28 as police tried to arrest him for the alleged sexual assault and kidnapping of his girlfriend earlier that day in Lakeville. Previously Questions remain in St. Paul police shooting of Black man Washington County Attorney Pete Orput said one of his assistants will review the case with Ellison after the Bureau of Criminal Apprehension wraps up its investigation. Orput says they want to avoid any conflict of interest in Ramsey County. "I think we're doing the best we can to make sure this looks fair and reasonable to everybody, including the cop," the county attorney said. Washington faces five felony charges in Dakota county, including rape, kidnapping, and assault. He suffered at least two gunshot wounds and was hospitalized. On Friday, the BCA identified two more officers involved in Washington's shooting. The investigating agency said Officer Flavio Becerra and Sergeant Kathleen Brown used less-lethal weapons, a PepperBall gun and a Taser. Brown has been with St. Paul police for 18 years, and Becerra for three. A total of five officers responded.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4/2/2021 AG Ellison's office, Washington County attorney to review shooting by St. Paul cop | MPR News https://www.mprnews.org/story/2020/12/04/ag-ellisons-office-washington-county-attorney-to-review-shooting-by-st-paul-cop 2/2</t>
  </si>
  <si>
    <t>["https://d3n8a8pro7vhmx.cloudfront.net/cuapb/pages/270/attachments/original/1617369658/AG_Ellison's_office__Washington_County_attorney_to_review_shooting_by_St._Paul_cop___MPR_News.pdf?1617369658"]</t>
  </si>
  <si>
    <t>['Anthony W. Dean, badge #146501', 'Flavio Becerra, badge #304', 'Kathleen M. Brown, badge #81200']</t>
  </si>
  <si>
    <t>Charges: Carver sheriff's deputy stole drugs from dept. EElliizzaabbeetthh DDuunnbbaarr SStt.. PPaauull,, MMiinnnn.. MMaayy 2255,, 22001100 22::5522 PPMM Veteran Carver County sheriff's deputy Daniel Kahlow was charged with removing drugs from the department's evidence room, authorities said. Photo Courtesy of the Bureau of A veteran Carver County sheriff's deputy has been charged with removing drugs from the department's evidence room, authorities said Tuesday. Daniel David Kahlow, 47, was arrested Sunday after showing up to the sheriff's of ce on an off-day. Tim O'Malley, superintendent of the state Bureau of Criminal Apprehension, said a surveillance video showed a person entering the evidence room and drug vault on May 9. An audit later found drugs that had been scheduled for destruction were missing. Investigators linked the incident to Kahlow after his car matched the one seen on May 9. Kahlow was also one of four people in the sheriff's department who had access to the evidence room and drug vault. "This is a story of one person with a high level of authorization and access who discretely fed a drug habit," Carver County Sheriff Bud Olson said. O'Malley said there was no evidence so far that Kahlow took drugs from cases that were still active. But the BCA is helping the sheriff's department inventory all the drugs in the evidence room. MPR News is Reader Funded Before you keep reading, take a moment to donate to MPR News. Your nancial support ensures that factual and trusted news and context remain accessible to all. Donate Today Olson also said the department has changed its security procedures and that only two people have access to the drug vault now. The methamphetamine investigators found on Kahlow the day of his arrest had been among the drugs scheduled to be destroyed, O'Malley said. He said Kahlow also admitted to investigators that he used meth, a highly addictive stimulant. Olson said Kahlow started his law enforcement career in 1989 for the Le Sueur County Sheriff's Of ce. He has been with Carver County for 18 years and is an expert on latent ngerprinting, Olson said. "He was able to show us that he has a lot of talent," Olson said during a news conference in Chaska. "We are shocked. We are angered he would betray all of us." Kahlow has been placed on administrative leave pending the outcome of the investigation. He is being held in the Wright County jail, and it wasn't immediately clear if he had an attorney. (MPR reporter Tim Nelson contributed to this report.) Gallery Charges: Carver sheriff's deputy stole drugs from dept. | MPR News https://www.mprnews.org/story/2010/05/25/drug-theft 1 of 2 11/24/2022, 11:32 PM</t>
  </si>
  <si>
    <t>["https://assets.nationbuilder.com/cuapb/pages/1472/attachments/original/1669354443/Charges_Carver_sheriff's_deputy_stole_drugs_from_dept._MPR_News.pdf?1669354443"]</t>
  </si>
  <si>
    <t>Investigative Facts • Officer Hall had worked the 1st Precinct Desk on 11-20-2012, into 11-21-2012, and was travelling alone in his personal vehicle to his home in North Branch via northbound 1-35 at approximately 0330 hours. • Officer Hall admitted to having one beer and two shots of alcohol after his shift and prior to driving home. He also stated he consumed a meal after drinking the alcohol. • Bryan and Lisa George were also travelling northbound on 1-35 at approximately 0330 hours on 11-21-2012, while engaged in their employment delivering St. Paul Pioneer Press newspapers when they encountered Officer Hall, who approached their vehicle from behind and began exhibiting aggressive driving behavior directed at them. • After observing Officer Hall's driving behavior and becoming fearful, Bryan George called 911 in North Branch for a police response. • Officer Sean Huset of the North Branch Police Department and Deputy Kyle Puelston of the Chisago County Sheriffs Department responded to a dispatched 911 call involving the aggressive driver. • They located Bryan and Lisa George and Officer Hall in their vehicles, both of which were northbound on Falcon Avenue, south of State Highway 95 in North Branch. • Officer Hall was unable to provide a reasonable explanation to Officer Huset when questioned about the reasons for his aggressive driving behavior. • Investigating officers Sean Huset and Kyle Puelston did not find probable cause to administer a PBT test or perform Standardized Field Sobriety Testing (SFST) on Officer Hall. • Officer Hall was issued a citation for Careless Driving at the scene. He later pled guilty to Backing Upon a Roadway or Shoulder, with several conditions, which are listed above. • There is no video or audio of the traffic stop from either responding squad. • There are no MDOT cameras installed in the area of the encounter on 1-35, nor on the surrounding surface streets. • In his statement, Officer Hall admitted that he tailgated, flashed his high beams, gave the occupants of the other vehicle "the finger" with his dome light illuminated, stopped and backed up on the freeway in order to continue the 17 1228203 encounter, made two turns in order to follow the vehicle, and increased his speed to catch back up to the other vehicle. • Officer Hall accepted responsibility for his actions and expressed remorse for them. He also offered several mitigating factors which he felt were contributory. 13.43 - Personnel Data I confirm that the information I provided in this case is true to the best of my knowledge. Respect ly bmitt d, Sergeant Matthew McLean MPD Internal Affairs Unit 18 1228204</t>
  </si>
  <si>
    <t>['https://d3n8a8pro7vhmx.cloudfront.net/cuapb/pages/1461/attachments/original/1638134720/13-31514_Hall_Part_11.pdf?1638134720']</t>
  </si>
  <si>
    <t>November 04, 2004 05:00 AM We are part of The Trust Project. Arrests come after two-month investigation By Janice Gregorson gregor@postbulletin.com PRESTON -- A Chatfield police officer is one of three men facing a string of criminal charges for allegedly taking thousands of dollars worth of tools and equipment from construction sites in and around Chatfield in recent months. Ryan Michael Lettner, 26, an officer with the Chatfield Police Department, was arrested Monday evening along with Jessie Alan Nelson, 23, and John Mark Olson, 20, both of Chatfield. Their arrests are the result of a two-month investigation by the Fillmore County Sheriff's Department and Minnesota Bureau of Criminal Apprehension. Chatfield Police Chief Jeff McCormick said Lettner was put on paid administrative leave Monday and will remain there until the matter is resolved. Lettner has been a full-time officer in Chatfield since April 19, 2002. Before that, he worked part-time with the Lanesboro Police Department. According to the criminal complaints, Lettner allegedly used his position and department equipment to commit the crimes and sell stolen items NEWS Officer among those charged in area thefts Officer among those charged in area thefts - Post Bulletin | Rochester M... https://www.postbulletin.com/news/officer-among-those-charged-in-are... 1 of 2 12/5/2022, 1:23 AM on eBay. Fillmore County Sheriff Jim Connolly said the three are accused of theft and burglary of tools and equipment valued at more than $12,000 from construction sites beginning in August. All three men were arraigned Wednesday in Fillmore District Court. Lettner is charged with two counts of theft, two counts of receiving stolen property, one count of second-degree burglary and one count of third-degree burglary, all felonies. In addition, he is charged with misdemeanor motor vehicle tampering. Olson and Nelson face identical charges, plus an additional count each of third-degree burglary and theft. Judge Robert Benson set Lettner's unconditional bail at $40,000 and conditional bail at $10,000. Olson and Nelson each had bail set at $20,000 without conditions or $5,000 with conditions attached. McCormick heads a department of four full-time and seven part-time officers and asked the community to continue to give the officers their support. "From a personal point of view, I am deeply disappointed by the allegations and believe that in no way do the actions of one reflect the commitment and integrity of the Chatfield Police Department as a whole," he said. Officer among those charged in area thefts - Post Bulletin | Rochester M... https://www.postbulletin.com/news/officer-among-those-charged-in-are... 2 of 2 12/5/2022, 1:23 AM</t>
  </si>
  <si>
    <t>['https://assets.nationbuilder.com/cuapb/pages/1472/attachments/original/1670225247/Lettner_Officer_among_those_charged_in_area_thefts_-_Post_Bulletin.pdf?1670225247']</t>
  </si>
  <si>
    <t>CBSLOCAL.COM › Annotations Police Uniform, Gun Stolen From Off- Duty Mpls. Cop's Truck DECEMBER ೄೆ, ೅ೃೄೆ MINNEAPOLIS (WCCO) - An off-duty Minneapolis police officer was himself the victim of a crime that's a big cause for concern. It happened two days before Thanksgiving, when the officer's personal vehicle was broken into and thieves ran off with a black duffel bag. READ MORE: But it's what was in that duffel bag that has the department on alert and working to catch whoever's responsible. Not only did they steal the officer's gun, but dozens of rounds of ammunition. Police have reason to believe that gun and other gear taken in the theft may now be in the hands of some Minneapolis street gang members. That's because a suspect found with evidence linked to the crime is an admitted gang member, as is his -year-old brother. Minneapolis police officer Bryan Castle was using his personal truck, which he parked in the lot of a Walgreens store on Ford Parkway in St. Paul. But on the afternoon of Nov.  when Castle returned to his truck, he soon realized the vehicle had been broken into and missing was a black duffel bag. ✕ Inside that bag was the officer's light blue uniform, complete with an MPD badge, pants and a turtleneck. READ MORE: Worse yet, the officer's .-caliber Smith and Wesson handgun was gone, along with three loaded magazines and  rounds of ammunition. Thieves also stole miscellaneous police documents and a set of door keys to the Minneapolis Police Department's rd Precinct. A break in the case came later that day when police pulled over a stolen car at th Avenue South and East st Street. The vehicle had been reported stolen in Hopkins the previous day. Behind the wheel, officers arrested a -year-old boy who is a suspected member of the Baby 's street gang. Inside the car they found documents that had been taken from Castle's vehicle. A search warrant was executed at the boy's home at th and Snelling Avenue South in Minneapolis. Unfortunately, neither the officer's gun, ammunition or police uniform were recovered. They are still missing. The -year-old suspect admitted to driving the stolen vehicle and he remains in custody. But according to police, when they questioned him about the missing uniform and gun, he wouldn't talk about it but became very nervous. MORE NEWS: Anyone with information is asked to contact Minneapolis police. Annotations · Report a problem COPY https://outline.com/2ettwc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</si>
  <si>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['https://d3n8a8pro7vhmx.cloudfront.net/cuapb/pages/270/attachments/original/1625768156/Police_Uniform__Gun_Stolen_From_Off-Duty_Mpls._Cop%E2%80%99s_Truck.pdf?1625768156']</t>
  </si>
  <si>
    <t>['Bryan Castle, badge #1027', 'Donnell Crayton, badge #1328']</t>
  </si>
  <si>
    <t>The hits keep coming Monday, February 26, 2007 at 10:59 a.m. By G.R. Anderson Jr. Friday's Minneapolis City Council meeting brought two different payouts over one alleged police misconduct incident. The full council approved a $10,000 payday to Christopher D. Perry and $5,000 to his brother Mario P. Perry, who was a juvenile when the two ran afoul of the cops on November 16, 2004. Payouts over claims of police misconduct are nothing new in this town (see "The Hit Parade Revisited," CP 7/20/2005), but this incident seemed rooted in some rather, uh, dubious behavior. According to a city attorney's memo urging the council to approve settlement, MPD officers James Burns and Michael Geere were cruising the north side looking for "an identified murder suspect known to frequent" 4050 Bryant Avenue North. The officers found a car "with four occupants" illegally parked in the alley behind the address. Officer Burns approached the car and "smelled marijuana and saw a 'philly blunt' in the ashtray," according to the memo from the city attorney's office. From there various high jinks ensued, and accounts predictably differ, but someone on the scene was arrested after allegedly wielding a tire iron, insults were hurled, and at some point the Perry brothers resisted arrest. One thing all parties agree on is that force was used by the police officers. As a result, both brothers "received various scrapes and bruises," and Chris Perry suffered a broken tooth, according to the account from the city attorney's office, which is no doubt vague on some details. The Perry payouts are the third and fourth police-related settlements so far this year, bringing a grand total of 32,000 taxpayer dollars doled out to save the hides of the men in blue in a court of law. Though the number of payouts hit a high in 2004, with some 24 settlements paying out more than $2 million, last year the city forked over only $633,250 over 10 alleged MPD misconduct incidents. Still, payouts over use of force and other allegations against the police likely won't go away soon. "It's a total crapshoot," says one city hall insider. "There is no predictable trend year to year." The Perry situation mostly went up in smoke: An obstruction charge against Chris was dismissed, and Mario was never charged with any crime. "This was a totally unnecessary incident, but they got hurt," says Al Goins, attorney for the Perry brothers, adding that the settlement was "small potatoes." "The city got a look at these kids, decided their records were clean and that they were going to present well in a trial, so they settled. The main issue is whether the city is going to get serious about reigning in its department over use of force."</t>
  </si>
  <si>
    <t>['https://d3n8a8pro7vhmx.cloudfront.net/cuapb/pages/270/attachments/original/1614270336/The_Hits_Keep_Coming_%282007%29.pdf?1614270336']</t>
  </si>
  <si>
    <t>['James L. Burns, badge #884', 'Michael P. Geere, badge #2237']</t>
  </si>
  <si>
    <t>Police Department - Brian O'Hara, Chief of Police 350 S. Fifth St. - Room 130 Minneapolis, MN 55415 TEL 612.673.3559 TO: Aimee Linson, Badge #4172 CC: Internal Affairs Division DATE: April 5, 2023 RE: Administrative Investigation Case #21-07522 CHIEF'S DECISION: Letter of Reprimand This memo summarizes my approach and reasoning for my decision as Chief of Police that the listed policy violations by Lieutenant Linson are sustained. The memo accompanies the enclosed Notice of Discipline. Summary of the Basis for Decision: The facts noted in the case investigation support the conclusion that Lieutenant Linson violated Minneapolis Police Department Policy 5-102 Code of Ethics, and City of Minneapolis Communication Policy Section III(D)(1). I concur with the recommendation from the Police Review Panel that there is Merit to the allegations. Allegations: Allegation #1: MPD P/P 5-102 Code of Ethics x x On April 23, 2012, then Sergeant Linson, forwarded a chain e-mail to several other Minneapolis Police employees. o The subject line contained, "Only in the Ghetto," and contained 16 pictures x Of the 16 pictures, seven included images of African Americans portrayed in a negative light, and most of the photos had a label indicated they were taken from "ReallyGhetto.com" x Lt. Linson stated that she did not remember sending this e-mail, which was sent 10 years prior to her interview with Internal Affairs x MPD P/P 5-102 Code of Ethics requires that sworn members of the department conduct themselves in a professional and ethical manner at all times and not engage in conduct that would tarnish or offend the ethical standards of the department x The Police Conduct Review Panel (PCRP) provided a unanimous recommendation of Merit to this allegation x I agree with the PCRP, that the conduct of (then) Sgt. Linson violated MPD P/P 5-102 Code of Ethics and this allegation is Sustained Allegation #2: City of Minneapolis Communications Policy Section III(D)(1a) x The City of Minneapolis Communications Policy, Section III (General Conditions), D. (Unacceptable Use), 1a. (Ethical Conduct), states "Users shall not intentionally transmit, access or store material that is offensive…Among material which may be considered offensive are messages that contain…racial slurs, or any other comment that addresses someone's…status with regard to public assistance" x On December 27, 2001, (then) Officer Linson signed a receipt of acknowledgement stating that she understood that she was accountable for knowing and abiding by all policies and procedures contained in the MPD P/P manual</t>
  </si>
  <si>
    <t>['https://assets.nationbuilder.com/cuapb/pages/1608/attachments/original/1753998860/21-07522_Aimee_Linson.pdf?1753998860']</t>
  </si>
  <si>
    <t>['Aimee Walker (Linson), badge #4172']</t>
  </si>
  <si>
    <t>Minneapolis City of Lakes Police Department Timothy J. Dolan Chief of Police 350 South 5th Street - Room 130 Minneapolis MN 55415-1389 Office 612 673-2853 TTY 612 673-2157 CPS Rowena Holmes Fourth Precinct Minneapolis Police Department Ms. Holmes, March 28, 2011 RE: IAU Case Number #10-213 LETTER OF REPRIMAND The finding for IAU Case #10-213 is as follows: City of Minneapolis Electronic Communications Policy III, 1(a)...SUSTAINED (Category B) You will receive this Letter of Reprimand. This case will remain a B violation and can be used as progressive discipline for three years until 10/8/2013, which is from the date of incident. This case will remain in the IAU files per the retention period guidelines mandated by State Law. Be advised that any additional violations of Department Rules and Regulations may result in more severe disciplinary action up to and including discharge from employment. Sincerely, Timothy J. Dolan Chief of Police BY: Scott Gerlicher Deputy Chief of Professional Standards City Information and Services www.cfminneapolis.mn.us Affirmative Action Employer 1228010 Page 2 CPS Rowena Holmes Letter of Reprimand I, Ms. Rowena Holmes, acknowledge receipt of this Letter of Reprimand. Ms. na Holmes Date of Receipt Inspector Michael Martin Date CC: Inspector Martin Personnel IAU 1228011 Minneapolis City of Lakes Police Department Timothy J. Dolan Chief of Police 350 South 5th Street - Room 130 Minneapolis MN 55415-1389 Office 612 673-2853 TTY 612 673-2157 CPS Rowena Holmes Fourth Precinct Minneapolis Police Department Ms. Holmes, March 28, 2011 RE: IAU Case Number #10-213 LETTER OF REPRIMAND The finding for IAU Case #10-213 is as follows: City of Minneapolis Electronic Communications Policy III, 1(a)...SUSTAINED (Category B) You will receive this Letter of Reprimand. This case will remain a B violation and can be used as progressive discipline for three years until 10/8/2013, which is from the date of incident. This case will remain in the IAU files per the retention period guidelines mandated by State Law. Be advised that any additional violations of Department Rules and Regulations may result in more severe disciplinary action up to and including discharge from employment. Sincerely, Timothy J. Dolan Chief of Police BY: Scott Gerlicher Deputy Chief of Professional Standards City Information and Services www.ci.minneapolis.mn.us Affirmative Action Employer 1228012 Page 2 CPS Rowena Holmes Letter of Reprimand I, Ms. Rowena Holmes, acknowledge receipt of this Letter of Reprimand. sa4Avaltibibo 7/11/8 Ms owe • a Holmes Date of Receipt Ins ector Michael Martin Date ti CC: Inspector Martin Personnel IAU 1228013</t>
  </si>
  <si>
    <t>['https://d3n8a8pro7vhmx.cloudfront.net/cuapb/pages/1461/attachments/original/1638146979/13-30377_Holmes_Part_1.pdf?1638146979']</t>
  </si>
  <si>
    <t>['Rowena Holmes, badge #2984']</t>
  </si>
  <si>
    <t>City of Minneapolis Request for Committee Action To: Ways &amp; Means Date: 3/14/2016 Referral: N/A From: City Attorney's Office Prepared by: Trina Chernos, Assistant City Attorney Presented by: Susan L. Segal, City Attorney File type: Action Subcategory: City Policies Subject: Defense and indemnification of Officer Blayne Lehner in the matter of Luis Daniel Garcia v. Blayne Lehner and City of Minneapolis Description: Approving City staff's denial of defense and indemnity pursuant to Minn. Stat. sec. 466-07 subd. 1 for Blayne Lehner in the matter of Luis Daniel Garcia v. Blayne Lehner and the City of Minneapolis, U.S. District Court, District of Minnesota Court File No. 15-03214(SRN/HB) and adopting the relevant factual bases as set forth in numbers 1-36, 40-43 and 63-65 of the Findings of Fact, Conclusions of Law and Recommendation of Chief Administrative Law Judge Tammy L. Pust in Office of Administrative Hearings matter 84-6010-32810. Previous Actions: None Ward/Address: Background/Analysis: This Request for City Council Committee Action is in regard to the August 24, 2015 request of Minneapolis Police Officer Blayne Lehner for defense and indemnification pursuant to Minnesota Statute Section 466.07 and Article 26 of the City's labor agreement with the Police Officers' Federation of Minneapolis. This matter comes before you pursuant to the City's Defense and Indemnification Policy and Procedures. On August 5, 2015, the City of Minneapolis was served with a Summons and Complaint in the matter of Luis Daniel Garcia v. Blayne Lehner and the City of Minneapolis, U.S. District Court, District of Minnesota Court File No. 15-03214 (SRN/HB). Plaintiff Garcia's Complaint alleged that on December 29, 2013, Officer Lehner violated Garcia's rights by kicking Garcia in the face while Garcia was handcuffed. Officer Lehner submitted a Request to Defend to the City Attorney's Office. The City Attorney's Office and the Police Department denied defense and indemnification pursuant to the provisions of Minn. Stat. section 466.07. The City Attorney's Office notified Lehner of the City's decision not to provide him with defense and indemnification and of his rights to challenge this decision. Lehner notified the City that he wanted to challenge this decision at a hearing in front of an administrative law judge. That hearing was held on November 12, 2015 before Chief Administrative Law Judge Tammy L. Pust of the State of Minnesota Office of Administrative Hearings. On February 24, 2016, Chief Judge Pust issued Findings of Fact, Conclusions of Law and a Recommendation. Financial Review: No additional appropriation required, amount included in current budget.</t>
  </si>
  <si>
    <t>['https://d3n8a8pro7vhmx.cloudfront.net/cuapb/pages/270/attachments/original/1614137259/2016BlayneLeynerDenialofIndemnification.pdf?1614137259']</t>
  </si>
  <si>
    <t>STAR TRIBUNE › Annotations BCA: Eagan suspect was shot in head, but did he or police fire the fatal shot? PAUL WALSH AUGUST ೆೄ, ೅ೃೄ೉ The man shot at by police in Eagan this week suffered a bullet wound to the head, but investigators have yet to disclose whether it was police or the suspect himself who fired the fatal shot. Also Wednesday, state authorities identified the two officers who opened fire in the shooting late Sunday morning: Sgt. Nathan Tennessen, who has been on the force for  years, and Alison Burstein, who has been an Eagan officer for four years. Police spokesman Aaron Machtemes said neither officer has had any disciplinary actions against them since they joined the force and they "have many letters from the community and department members showing appreciation." In , Tennessen received an award of merit from the department for his community relations work at a substation in a high- crime area. The officers were responding Sunday morning to a  call about a man, later identified as Justin Kulhanek-Derks, reportedly sitting in his car firing a handgun into the air and toward the Forest Ridge apartments in the  block of Ironwood Lane. After police arrived, the officers "were immediately fired upon" by -year- old Kulhanek-Derks, according to a statement from the state Bureau of Criminal Apprehension (BCA). Kulhanek-Derks was then shot and pronounced dead at the scene. The Hennepin County medical examiner's office said he died from a gunshot to the head. BCA spokeswoman Jill Oliveira was asked Wednesday afternoon whether it remains an open question for investigators whether the police gunfire killed the suspect or whether he shot himself. "That is correct," she said. Kulhanek-Derks was a divorced single dad who lived at the apartment complex and had only minor offenses on his criminal record. A neighbor said he had been despondent over a recent breakup with his fiancée. The BCA, in releasing the officers' identities, said both were placed on paid administrative leave, which is standard procedure. Eagan police said a third officer who was at the scene, Mike Reuss, also was placed on leave. He's been with the department and has no disciplinary actions against him. The BCA is investigating the shooting and will turn over its findings to the Dakota County attorney's office for consideration of charges once its work is complete. This was the first fatal officer-involved shooting in Eagan since . Annotations · Report a problem COPY https://outline.com/px8mpr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</si>
  <si>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['https://d3n8a8pro7vhmx.cloudfront.net/cuapb/pages/270/attachments/original/1626788355/BCA__Eagan_suspect_was_shot_in_head__but_did_he_or_police_fire_the_fatal_shot_.pdf?1626788355']</t>
  </si>
  <si>
    <t>['Nathan Tennessen, badge #None']</t>
  </si>
  <si>
    <t>['Department:Eagan Police Department']</t>
  </si>
  <si>
    <t>4/12/2021 Officers ID'd in Brooklyn Center fatal shooting | MPR News https://www.mprnews.org/story/2019/09/06/officers-idd-in-brooklyn-center-fatal-shooting 1/2 Crime, Law and Justice O¨cers ID'd in Brooklyn Center fatal shooting Alisa Roth and Riham Feshir September 6, 2019 12:37 p.m. The Minnesota Bureau of Criminal Apprehension in St. Paul. Jeffrey Thompson | MPR News ¦le Updated: 1:31 p.m. | Posted 7:37 a.m. The Minnesota Bureau of Criminal Apprehension has identified the officers involved in a fatal shooting last Saturday. The three officers are: Brandon Akers, who's been with the department for eight years; Steven Holt, a five-year veteran; and Cody Turner, a 10-year veteran. Brooklyn Center police responded to a domestic 911 call on Aug. 31 involving a man armed with a hammer and a knife. According to the BCA, when police arrived, they attempted to physically restrain 21-year- old Kobe Dimock-Heisler. The officers tased him, but the BCA said in a statement that the tasers were "ineffective."" Shortly after, the BCA says Dimock- Heisler produced a knife. Officers Akers and Turner then shot Dimock-Heisler, who died at the scene. The officers were wearing body cameras that captured the incident. No one else was injured and all three officers are on standard administrative leave. Dimock-Heisler had previously been diagnosed with depression and had been hospitalized several times this year, after attempting to hurt himself. In March, according to state records, he was committed to the psychiatric unit of a local hospital; he had stabbed himself in the belly after getting into a disagreement with his father. It came after medical staff described him as appearing "increasingly depressed, hopeless, [and] lonely." In January, he threatened to kill himself and then ran toward a bridge; he was admitted to the hospital after that. He also reportedly swallowed an entire bottle of an antidepressant medication. Relatives have told KARE 11 that Dimock-Heisler had autism. The family, speaking through an attorney, declined to comment. The BCA continues to investigate the incident. Once the investigation is complete, the BCA will hand over its findings to the Hennepin County Attorney's Office for review.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4/12/2021 Officers ID'd in Brooklyn Center fatal shooting | MPR News https://www.mprnews.org/story/2019/09/06/officers-idd-in-brooklyn-center-fatal-shooting 2/2</t>
  </si>
  <si>
    <t>["https://d3n8a8pro7vhmx.cloudfront.net/cuapb/pages/270/attachments/original/1618243279/Officers_ID'd_in_Brooklyn_Center_fatal_shooting___MPR_News.pdf?1618243279"]</t>
  </si>
  <si>
    <t>['Brandon Akers, badge #None', 'Cody Turner, badge #None', 'Steven Holt, badge #None']</t>
  </si>
  <si>
    <t>By ALEX FRIEDRICH | Pioneer Press PUBLISHED: December 13, 2007 at 11:01 p.m. | UPDATED: November 14, 2015 at 6:12 a.m. A former east metro state trooper has been accused of pointing his gun at his girlfriend during an August dispute in Oakdale. Glen Allen Knippenberg, 33, of Stillwater, was charged with second-degree assault with a dangerous weapon and making terroristic threats, both felonies, as well as domestic assault, a misdemeanor. He is scheduled to appear in court early next year. If convicted, he faces a maximum of five years in prison. Knippenberg declined to comment Thursday. According to a criminal complaint, Knippenberg was a state trooper at the time of the Aug. 16 incident, in which he got into an argument with his girlfriend at her home in Oakdale. They had been in a relationship for about a year, she told police. Prosecutors say that during the argument, Knippenberg pulled out his service handgun and pointed it at his girlfriend's head, asking her repeatedly whether she was going to quit her job. NEWS Stillwater / Ex-trooper charged with assault Stillwater / Ex-trooper charged with assault - Twin Cities https://www.twincities.com/2007/12/13/stillwater-ex-trooper-char... 1 of 4 11/25/2022, 10:05 PM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He eventually holstered the pistol and left her home, the complaint said. State Patrol Lt. Mark Peterson said Knippenberg resigned from the force Oct. 26 after he saw the results of an internal investigation. Peterson would not disclose the results of the investigation or say what it was about. Knippenberg joined the force in 1998 and worked out of the State Patrol's Oakdale office. During his service, he earned 13 commendations and three life-saving awards. He also won an Eagle Squadron award for recording the most DWI arrests in the State Patrol in 2000. In January 2001, Peterson said, Knippenberg received a letter of reprimand for failing on at least one occasion to tape-record himself informing DWI suspects of their rights regarding blood-alcohol concentration tests. Alex Friedrich can be reached at afriedrich@pioneerpress.com or 651-228-2109. Alex Friedrich Tags: Washington County Stillwater / Ex-trooper charged with assault - Twin Cities https://www.twincities.com/2007/12/13/stillwater-ex-trooper-char... 2 of 4 11/25/2022, 10:05 PM</t>
  </si>
  <si>
    <t>['https://assets.nationbuilder.com/cuapb/pages/1472/attachments/original/1669435825/Knippenberg_Ex-trooper_charged_with_assault_%E2%80%93_Pioneer_Press.pdf?1669435825']</t>
  </si>
  <si>
    <t>Criminal/Traffic/Petty Case Records Search Results Skip to Main Content Logout My Account Search Menu New Criminal/Traffic/Petty Search Refine Search Location : All MNCIS Sites - Case Search Help Record Count: 7 Search By: Defendant Exact Name: on Party Search Mode: Name Last Name: kratzke First Name: lori All All Sort By: Filed Date Case Number Citation Number Defendant Info Filed/Location/Judicial Officer Type/Status Charge(s) Disposition/Level of Sentence 82-T0-00-029515 CG 191099 KRATZKE, LORI ELIZABETH 04/10/1963 11/20/2000 - Washington-Stillwater Non- Traffic Misdemeanor Converted Closed (TCIS Amended Charge) DISORDERLY CONDUCT Guilty 62-K3-06-000684 KRATZKE, LORI ELIZABETH 04/10/1963 02/10/2006 Ramsey Criminal/Traffic/Petty Downtown Felony Closed Theft-by Swindle Convicted Conviction deemed a Gross Misdemeanor pursuant to M.S. 609.13 Theft-by Swindle Convicted Conviction deemed a Gross Misdemeanor pursuant to M.S. 609.13 Theft-by Swindle Convicted Conviction deemed a Gross Misdemeanor pursuant to M.S. 609.13 82-K3-07-006902 KRATZKE, LORI ELIZABETH 04/10/1963 10/02/2007 - Washington-Cottage Grove Gross Misd - DWI Closed Traffic - DWI - Operate Motor Vehicle Under Influence of Alcohol Dismissed Traffic - DWI - Operate Motor Vehicle - Alcohol Concentration 0.08 Within 2 Hours Convicted Level Of Sentence Unavailable/ Sentenced Obstruct Legal Process- Lawful Execution Legal Process Dismissed Assault-5th Degree-Fear of Bodily Harm or Death Dismissed 82-VB-14-16604 82110081426502 KRATZKE, LORI ELIZABETH 04/10/1963 09/26/2014 - Washington-Stillwater Crim/Traf Non-Mand Closed Drivers' Licenses - No Drivers License in Possession or Fail to Display Upon Request Convicted Conviction deemed a Petty Misdemeanor pursuant to Minn. R. Crim. P 23.02 19HA-CR-16-4287 KRATZKE, LORI ELIZABETH 04/10/1963 11/15/2016 Dakota-Hastings - Criminal/Traffic/Petty Crim/Traf Mandatory Closed DWI-2ND DEGREE - OPERATE MOTOR VEHICLE UNDER INFLUENCE OF ALCOHOL Dismissed DWI-2ND DEGREE - OPERATE MOTOR VEHICLE-ALCOHOL CONCENTRATION 0.08 WITHIN 2 HOURS Convicted Conviction deemed a Misdemeanor pursuant to M.S. 609.13 82-CR-20-4281 821101031804 KRATZKE, LORI ELIZABETH 04/10/1963 11/16/2020 - Washington-Stillwater Crim/Traf Mandatory Under Court Jurisdiction Disorderly Conduct - Offensive/Abusive /Boisterous/Noisy/Obscene Convicted Convicted of a Misdemeanor Firefox https://pa.courts.state.mn.us/Search.aspx?ID=100 1 of 2 12/4/2022, 11:51 PM 82-CR-21-2888 KRATZKE, LORI ELIZABETH 04/10/1963 08/24/2021 - Washington-Stillwater Crim/Traf Mandatory Under Court Jurisdiction Domestic Abuse No Contact Order - Violate No Contact Order - Misdemeanor (Not applicable - GOC) Convicted Convicted of a Misdemeanor Firefox https://pa.courts.state.mn.us/Search.aspx?ID=100 2 of 2 12/4/2022, 11:51 PM</t>
  </si>
  <si>
    <t>['https://assets.nationbuilder.com/cuapb/pages/1472/attachments/original/1670219720/Kratzke_Lori_Criminal_Record.pdf?1670219720']</t>
  </si>
  <si>
    <t>https://www.hometownsource.com/abc_newspapers/former-coon-rapids-police-of cer-sent-to- prison/article_0b21a09a-f86d-59d5-addd-1f0eb7942dab.html Former Coon Rapids Police of cer sent to prison By Peter Bodley Mar 31, 2012 A former Coon Rapids Police of cer has been sent to prison for sexually assaulting a child. Anoka County District Court Judge Dyanna Street March 30 sentenced Joseph Lawrence Hunt, 61, Coon Rapids, to serve 41 month in prison after he had pleaded guilty in January to a felony rst-degree criminal sexual conduct charge. As part of a plea agreement, two other rst-degree criminal sexual conduct charges and another in the second-degree were dismissed at the sentencing. According to Anoka County Attorney Tony Palumbo, the sentence was within the guidelines in place for rst-degree criminal sexual conduct at the time the crime was committed. He expressed concern for the victim and felt justice was " nally accomplished after so many years," Palumbo said. Hunt was accused of sexually abusing a boy from 1978 to 1987, starting when the boy was seven until he was 15. According to the complaint, an Anoka County Sheriff's Of ce Criminal Investigation Department detective met with a now 40-year-old man in early July Former Coon Rapids Police officer sent to prison | ABC Newspapers | ... https://www.hometownsource.com/abc_newspapers/former-coon-rapids... 1 of 3 11/24/2022, 1:41 PM 2011 regarding allegations of sexual abuse. The man told police that when he was about seven years old Hunt started fondling him and that continued until he was nine years old when the abuse became oral sex until he was 15 years old. At his plea hearing, Hunt admitted repeatedly performing sexual acts on the victim when he was between 13 and 15 years of age. These acts occurred while Hunt was in a position of authority of the victim. According to court documents, prosecutor Amy J. Reed-Hall, assistant Anoka County Attorney, had planned to introduce evidence at trial of additional offenses involving two other victims in later time periods. An earlier motion by defense attorney John Leunig to have Hunt's statement to investigators, in which he admitted to the allegations, suppressed as evidence because it was not voluntary was denied by Street in December 2011. The statement was made during a non-custodial interview before Hunt was arrested, were not subject to the Miranda warning and were voluntary, according to Street's ruling. Hunt was a Coon Rapids Police of cer from 1977 until 2004 when he retired as an investigator. He had been working for a state agency until he was charged with the offense. Peter Bodley is at peter.bodley@ecm-inc.com Former Coon Rapids Police officer sent to prison | ABC Newspapers | ... https://www.hometownsource.com/abc_newspapers/former-coon-rapids... 2 of 3 11/24/2022, 1:41 PM</t>
  </si>
  <si>
    <t>['https://assets.nationbuilder.com/cuapb/pages/1472/attachments/original/1669319301/Former_Coon_Rapids_Police_officer_sent_to_prison_ABC_Newspapers_hometownsource.com.pdf?1669319301']</t>
  </si>
  <si>
    <t>LOCAL Former St. Joe police chief's license revoked for sexual harassment Published 4:13 p.m. CT April 9, 2019 Updated 10:47 a.m. CT Oct. 3, 2019 ST. CLOUD - A former St. Joseph police chief's license was revoked by the Minnesota Board of Peace Officer Standards and Training after an investigation revealed improper behavior that included workplace talk about women's breasts and the display of a sex toy in his office, according to POST Board records. Joel Klein was placed on administrative leave from the St. Joseph Police Department in April 2018 amid undisclosed allegations of misconduct. He resigned in May. Related: St. Joe mayor asks for 'presumption of innocence' until police chief investigation is closed The Minnesota Board of Peace Officer Standards and Training (POST board) conducted an investigation, then revoked Klein's license effective Jan. 24 for sexual harassment, according to a POST settlement agreement and consent order requested by the St. Cloud Times. The POST document is public record under Minnesota statute as a final disciplinary action. According to the agreement signed by Klein, the POST investigation found he had conversations with women about "exchanging sex for additional vacation time," said "all he wanted to do was have sex with college girls," and made comments about colleagues' breast sizes. Related: St. Joseph police chief resigns amid allegations Klein, according to the document, also created "an inappropriate training scenario" which Clairissa Baker SCTimes Former St. Joe police chief's license revoked for sexual harassment https://www.sctimes.com/story/news/local/2019/04/09/former-st-joe-pol... 1 of 2 11/25/2022, 9:41 PM asked employees "to simulate a criminal necrophiliac act." Attempts to reach Klein Tuesday were unsuccessful. Klein appeared with legal representation before a POST committee in October. He waived his right to a formal hearing; there was no trial or "adjudication of fact." Klein had worked with the St. Joseph Police Department since 2001. He became chief in 2013. The city was barred by law from releasing the internal affairs report or commenting on the substance of the complaints because of a state law that says St. Joseph is too small to be subject to releasing such complaints. Related: St. Joe police chief probe would be public if city had 7,500 residents The city identified and made plans to address workplace harassment training, whistleblower and retaliation policies and a police audit system as a result of the investigation, according to past reporting. Follow Clairissa Baker on Twitter @clairissabaker and email her at cmbaker@stcloudtimes.com. Read the full document here: Former St. Joe police chief's license revoked for sexual harassment https://www.sctimes.com/story/news/local/2019/04/09/former-st-joe-pol... 2 of 2 11/25/2022, 9:41 PM</t>
  </si>
  <si>
    <t>["https://assets.nationbuilder.com/cuapb/pages/1472/attachments/original/1669434491/Klein_Former_St._Joe_police_chief's_license_revoked_for_sexual_harassment_St_Cloud_Times.pdf?1669434491"]</t>
  </si>
  <si>
    <t>['Joel Klein, badge #None']</t>
  </si>
  <si>
    <t>['Department:St. Joseph Police Department']</t>
  </si>
  <si>
    <t>ST. PAUL St. Paul police sergeant back at work after allegations she lied in federal case A court in Tennessee said she fabricated facts in a big sex-trafficking case. By Chao Xiong (https://www.startribune.com/chao-xiong/10646266/) Star Tribune MARCH 9, 2016 - 9:33PM The St. Paul police sergeant who was placed on leave last week after being accused of lying in a major federal sex-trafficking case returned to work Wednesday. Sgt. Heather Weyker is working in a noninvestigative capacity in the department's research and development office, said St. Paul police spokesman Steve Linders. Weyker, who joined the department in 1997, was assigned to the juvenile unit before she was placed on leave March 3, the day after the Sixth U.S. Circuit Court of Appeals wrote that she "likely" exaggerated or fabricated aspects of a sex-trafficking case charged in Tennessee. The decision resulted in the dismissal Tuesday of all charges against 16 remaining defendants in a case that once saw as many as 30 people charged. Last week's Appeals Court decision upheld a lower court's acquittal of three men who were convicted in the case in 2012; the court said the whole case "may be fictitious." The court's decision said that Weyker had been caught lying to a grand jury and that she lied on an application to get a key witness' family $3,000 in victim compensation by claiming that the witness, Jane Doe No. 2, had been abducted. The witness denied that she had been abducted. Linders said an internal-affairs investigation prompted by the court's decision has been "placed on hold" pending further information from federal authorities. He did not specify what that information entailed. Minneapolis attorney Gary Wolf, who represents one of the men whose cases were dismissed Tuesday, said he plans to meet with 13 of the men to discuss possible civil action. "All the young men will be contacting lawyers concerning their rights to file a lawsuit concerning the deprivation of their freedom for several years," he said. Wolf said that he wasn't sure whether he'd represent the men in civil action but that he would help them find appropriate representation. St. Paul police sergeant back at work after allegations she lied in federal case https://www.startribune.com/st-paul-police-sergeant-back-at-work-after-... 1 of 2 2/12/2023, 1:59 PM Weyker's other cases are also under review by St. Paul police and the Ramsey County attorney's office. Twitter: @ChaoStrib Chao Xiong is the Hennepin County Courts reporter for the Star Tribune. He previously worked as a Ramsey County, state and Minneapolis general assignment reporter. cxiong@startribune.com 612-673-4391 ChaoStrib St. Paul police sergeant back at work after allegations she lied in federal case https://www.startribune.com/st-paul-police-sergeant-back-at-work-after-... 2 of 2 2/12/2023, 1:59 PM</t>
  </si>
  <si>
    <t>['https://assets.nationbuilder.com/cuapb/pages/1472/attachments/original/1676232480/St._Paul_police_sergeant_back_at_work_after_allegations_she_lied_in_federal_case.pdf?1676232480']</t>
  </si>
  <si>
    <t>['Heather L. Weyker, badge #734950']</t>
  </si>
  <si>
    <t>CBSLOCAL.COM › Annotations Commission Upholds The Firing Of ೎ Mpls. Cops JULY ೅ೋ, ೅ೃೄೇ MINNEAPOLIS (WCCO) - The decision to fire two Minneapolis police officers, both of which are military veterans, for using racial slurs and other derogatory remarks in Green Bay, Wis., last year was upheld by the city's Civil Service Commission. Last week, the commission affirmed the discharge of SWAT officers Brian Thole and Shawn Powell. READ MORE: Under the Veteran's Preference Act, a veteran can only be fired for incompetency or misconduct. The Civil Service Commission, which sat in as a veteran's preference board in this investigation, says it determined that the Minneapolis Police Department had just cause to fire both Thole and Powell. Police Chief Janee Harteau released a statement Monday, saying that she took the firing of the officers very seriously and is committed to take every step possible to ensure public trust in the city's police force. According to investigators, Thole and Powell's actions in Green Bay violated the Minneapolis Police Department's code of conduct. The two got into a scuﬄe with a group of black men and demanded special treatment from Green Bay police because they were cops. No criminal charges were filed as result of the incident. A detailed report states that Thole and Powell repeatedly used racial slurs in reference to black people.. Thole also used derogatory remarks, the report ✕ states, towards the sexuality of Harteau, his boss. READ MORE: He reportedly said she was a "lesbian f-ing chief, who's looking to fire people for any reason." When talking with Green Bay police immediately after the incident, Thole reportedly said it was his First Amendment right to use racial slurs. One Green Bay police officer, who heard this, said he couldn't believe what was coming from the mouth of a Minneapolis police officer. "I felt like I needed to break out the giant crayons and start drawing it on the wall for them," he said. Both Thole and Powell reportedly made disparaging remarks about the Green Bay Police Department. Thole called it a "clown show," and Powell reportedly flicked off an officer. In a memo detailing why she fired Thole and Powell, Harteau said their actions were "damaging and hurtful" not only to the black and GLBT communities, but to the Minneapolis Police Department as well. And although the incident occurred while the two were off duty, the chief said that their conduct was embarrassing and shameful. MORE NEWS: Annotations · Report a problem COPY https://outline.com/d6SP7f Outline is a free service for reading and annotating news articles. We remove the clutter so you can analyze and comment on the content. In today's climate of widespread misinformation Outline HOME · TERMS · PRIVACY · DMCA · CONTACT climate of widespread misinformation, Outline empowers readers to verify the facts.</t>
  </si>
  <si>
    <t>['https://d3n8a8pro7vhmx.cloudfront.net/cuapb/pages/270/attachments/original/1626458117/Commission_Upholds_The_Firing_Of_2_Mpls._Cops.pdf?1626458117']</t>
  </si>
  <si>
    <t>['Brian Thole, badge #7166']</t>
  </si>
  <si>
    <t>6/26/2021 Eighth Circuit tosses out case alleging police corruption - StarTribune.com https://www.startribune.com/eighth-circuit-tosses-out-case-alleging-police-corruption/303359861/ 1/1 LOCAL Eighth Circuit tosses out case alleging police corruption By Randy Furst (https://www.startribune.com/randy-furst/6370613/) Star Tribune MAY 11, 2015 - 11:55PM The Eighth U.S. Circuit Court of Appeals agreed with a district-court decision Monday, rejecting a suit by a Minneapolis police officer who accused the department and former Chief Tim Dolan of trying to silence him for denouncing police misconduct. Sgt. Michael Keefe, now in the 1st Precinct, sued after he was removed as head of the department's Violent Offender Task Force, suspended and demoted from lieutenant. Even if some of Keefe's accusations were true, they did not rise to the level of malice or "inhumane abuse of official power," a three-judge panel ruled. The ruling said Keefe's own actions supported the discipline. "Indeed, Keefe admitted to placing an anonymous call to Chief Dolan's wife and to failing to carry his firearm and badge for several months," the panel said. In addition, it said, the FBI and the Bureau of Alcohol, Tobacco, Firearms and Explosives (ATF) banned Keefe from their offices. "These bans were relied upon as part of the basis for Keefe's demotion." In an interview Monday, Keefe said the FBI banned him after he refused to be interviewed. He said the ATF lifted its ban and gave him an award. Keefe, who is white, had questioned an internal investigation of six Minneapolis police officers, four of them black, after a gang leader claimed they were corrupt. After Keefe confronted the gang leader, the FBI said he'd harmed the inquiry and asked Dolan to take him off the case. Keefe made an anonymous phone call to Dolan's house and told his wife the FBI was corrupt and blackmailing an officer, the appeals court said. He later admitted to making the call. He said he had not carried a gun or badge for several months while serving as an officer because he was afraid of being framed and shot. Now that his case is closed, Keefe said he hopes the Justice Department will call a grand jury. He said his case has turned up details in which police have turned on police, FBI agents and assistant U.S. attorneys. "This is a massive case of corruption," he said. Minneapolis City Attorney Susan Segal said she was pleased with the Eighth Circuit decision. "Everything he has alleged has been extensively reviewed without any evidence there is any basis for his claims," she said. Randy Furst is a Star Tribune general assignment reporter covering a range of issues, including tenants rights, minority rights, American Indian rights and police accountability. rfurst@startribune.com 612-673-4224 randyfurst DAVID BREWSTER - STAR TRIBUNE Michael Keefe in 2008</t>
  </si>
  <si>
    <t>['https://assets.nationbuilder.com/cuapb/pages/270/attachments/original/1671336794/michael_keefe_may_11_2015.pdf?1671336794']</t>
  </si>
  <si>
    <t>FILED The State of Minnesota District Court V59 - . . . . Ramsey County ' " 0 3 20'7" 2nd Judlc1al Dlstrlct Ramsey Criminal Downtown LED 1N DISTRICT COURT STATE 0F MINNESOTA State of Minnesota vs Jason Degerstrom ORDER Case Number: 62-CR-19-4089 CURRENT DEFENDANT INFORMATION Known Address: None Provided Correspondence Address: None Provided Phone Number: None Provided DOB: 04/03/1974 CASE CHARGES Ct Statute Type Description Disposition 1 609.43(2) Charging Misconduct Public Convicted Amende Ofcer/Employee-Exceed Authority d 2 609.52.2(a)(1) Charging Theft-Take/Use/Transfer Movable Prop-No Dismissed Amende Consent d 3 609.52. Charging Theft-Indifferent to Owner Rights Dismissed Amende 2(a)(5)(i) d TERMS OF DISPOSITION OR SENTENCE: COUNT 1 Level of Sentence: Misdemeanor Date Pronounced: February 03, 2020 Offense Information Ct Offense Date Statute Description Offense Disposition l 03/ l 8/201 9 609.43(2) Misconduct Public Convicted Ofcer/Employee-Exceed Authority MOC at Filing GOC Controlling Agency Controlling No. Y2090 St. Paul Police Department 19003128 Sentence Details Local Connement Defendant is sentenced to 60 days in the Ramsey County Correctional Facility. 60 days of that time is stayed for 9 months. Status: Active Status Date: 02/03/2020 Monitoring - Adult File: 62-CR-19-4089 Page 1 of 2 Printed on 02/04/2020 at 9:54 AM State of Minnesota vs Jason Degerstrom Defendant is placed on Probation to the Court for 9 months, monitored by Ramsey Co District Court St. Paul. Start Date: 02/03/2020 Discharge Date: 1 1/03/2020 Status: Active Status Date: 02/03/2020 Conditions - Adult Defendant is placed under the following conditions: Condition Location .Amt :Effective End Restitution reserved ' I i02/03/2020 Remainlaw-abiding , 302/03/2020 § Fees Sentence includes a $300.00 ne. $150.00 is stayed. $150.00 ne imposed. Law Library Fees $10.00 St. Paul Fines 2/3 $150.00 Ramsey County Surcharge $1 .00 Crim/Trafc Surcharge (once per caSe) $75.00 Public Defender Co-Payment $75.00 i I I (waived) Subtotal ' L i i M L $2363.06 U i ' L hue 03/05/2020 GRAND TOTALS ' Date of Sentence: 02/03/2020 Due Date: 03/05/2020 Original Amount: $236.00 The court may refer this case for collection if you fail to make a payment, and collection costs will be added. You have the right to contest a referral for collection based on inability to pay by requesting a hearing no later than the due date. MS. §§ 480.15, subd. 100; 609.104 SIGNATURE Judge Lisa K Janzen Sentence pronounced on 02/03/2020 by District Court Judge Court Administrator: Gwen Upton 651-266-1999 Ifyou have questions regarding the terms ofyour sentence or disposition, please contact your attorney, DEBORAHK ELLIS 651-288-3554, your probation agent or court administrator. File: 62-CR-I9-4089 Page 2 of 2 Printed on 02/04/2020 at 9:54 AM State of Minnesota vs Jason Degerstrom</t>
  </si>
  <si>
    <t>['https://assets.nationbuilder.com/cuapb/pages/1472/attachments/original/1669351682/MCRO_62-CR-19-4089_Sentencing_Order_2020-02-03_20221124224607.pdf?1669351682']</t>
  </si>
  <si>
    <t>While at the bar 13.43 drank heavily, and he had some beers. During the course of the evening 13.43 became angry at him. The argument continued and they left the bar and went home. Once they arrived at their home the argument continued. They went to the bedroom where Officer Dinh tried to go to sleep. 13.43 wanted to continue the argument, but he lay down and faced away from her, telling her that they would talk about it tomorrow. 13.43 was still angry and she removed some picture frames from the wall above the headboard of their bed and she threw them down and broke them. Officer Dinh "kind of got mad at her" and he got up and "punched out" the rest of the pictures, damaging the wall and causing a severe cut to his right hand. and "got up in my [his] face" apparently wanting to fight. Officer Dinh held her back and got her out of the bedroom. He locked the door 13.43 was still angry and tried to go to sleep after wrapping a towel around his hand. 13.43 began pounding on the bedroom door and Officer Dinh realized that he was not going to be able to keep her from wanting to fight him; so he put on a jacket and went to the garage. He was intending to drive his car out into the street and sleep in the car for the night. When he opened the garage door however he saw that the RCSD deputies were there. He was taken into custody and an ambulance was called for the injury to his hand. He stated that he cooperated fully with the deputies, and never identified himself as a Minneapolis Police Officer. Officer Dinh stated that he did wipe blood on 13.43 's face, but that he did not do so intentionally. He stated that his hand was bleeding "pretty bad", and while she was 13 1212271 trying to hit him he got blood on her as he was trying to keep her away. He stated that he never hit 13.43 during the confrontation. Officer Dinh went to trial on this matter on 03/31/2010. He was acquitted of the two domestic assault charges, but was convicted of the disorderly conduct charge. He stated that he was offered a plea deal to have the domestic assault charges dismissed and the disorderly conduct charge continued for dismissal, but he chose to take the entire matter before a jury because he was certain that he had not committed a disorderly conduct. His sentencing is set for 05/18/2010. 13.43 - Personnel Data Officer Dinh concluded the statement by asserting that he tried to handle the situation with 13.43 the best way he could. She was extremely intoxicated and he was just trying to keep the incident from becoming a physical fight. He stated that he tried to 14 1212272 leave before anything happened, but that plan did not work out. He stated that he regrets being arrested. SUMMARY OF ALLEGATIONS AND RECOMMENDATION 13.43 - Personnel Data 15 1212273 13.43 - Personnel Data 16 1212274</t>
  </si>
  <si>
    <t>['https://d3n8a8pro7vhmx.cloudfront.net/cuapb/pages/1461/attachments/original/1638381906/10-01_Dinh_Part_5.pdf?1638381906']</t>
  </si>
  <si>
    <t>['Hien Q. Dinh, badge #1551']</t>
  </si>
  <si>
    <t>Minneapolis City of Lakes July 2, 2013 Police Department Jame L. Harteau Chief of Police 350 South 5th Street - Room 130 Minneapolis MN 55415-1389 612 673-2735 TTY 612 673-2157 Officer Renee Lewis First Precinct Minneapolis Police Department Officer Lewis, RE: IAU Case Number #13-02 LETTER OF REPRIMAND The finding for IAU Case #13-02 is as follows: MPD P/P 1-403 Compliance with Lawful Order...SUSTAINED (Category B) MPD P/P 3-303 Absent without Leave...SUSTAINED (Category B) You will receive this Letter of Reprimand. This case will remain a B violation and can be used as progressive discipline for three years until 01/12/2016,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Eddie Frizell Deputy Chief City Information and Services www.minneapolismn.gov Affirmative Action Employer 1216437 Page 2 Officer Lewis Letter of Reprimand I, Officer Renee Lewis, acknowledge receipt of this Letter of Reprimand. Office Renee Lewis Xafre/ofZeipt Ins, afer Date ; CC: Inspector Schafer • Personnel IAU 1216438 MINNEAPOLIS POLICE DEPARTMENT INTERNAL AFFAIRS COMPLAINT FORM #3401 COMPLAINT INFORMATION INTERNAL AFFAIRS CASE NUMBER: 13-02 CCN: N/A DATE OF INCIDENT: 1/12/13 TIME OF INCIDENT: 2000 LOCATION OF INCIDENT: 3101 Nicollet Ave S. DATE OF COMPLAINT: 1/12/2013 REFERRAL METHOD: Internal COMPLAINANTS NAME (LAST, FIRST MIDDLE) SEX M❑ F❑ RACE: N/A DATE OF BIRTH: N/A 13.43 - Personnel Data HOME ADDRESS: N/A CITY / STATE / ZIP: TELEPHONE: POLICY INFORMATION POLICIES ALLEGED TO BE VIOLATED: 1-403 Compliance wit Lawful Orders; 3-303 Absent Without Leave ACCUSED EMPLOYEE(S) NAME/BADGE: Lewis, Renee #4105 COMPLAINT ALLEGATIONS It is alleged that on January 12, 2013, Officer Renee Lewis failed to comply with a lawful order given to her by her supervisors on the expectations/procedures of when calling in sick. It is alleged that Officer Lewis left a message with a precinct desk officer advising that she needed a sick day instead of contacting a supervisor, as directed in the past. It is also alleged that Officer Lewis failed to report for work without proper authorization and was absent without leave (AWOL). RECOMMENDATION (Preliminary Cases Only) K Reckoning K No Basis for K Suspended K Refer to Precinct K Exceptionally K Policy Failure K Other COMPLAINANT SIGNAT Period Expired Before Complaint was Filed Complaint Pending Further Information with Coaching Documentation Cleared 13.43 - Personnel Data DATE 2_---ii- COMMANDER REVIEW: DATE 1216439</t>
  </si>
  <si>
    <t>['https://d3n8a8pro7vhmx.cloudfront.net/cuapb/pages/1461/attachments/original/1638152900/13-31535_Lewis_Part_1.pdf?1638152900']</t>
  </si>
  <si>
    <t>['Renee Lewis, badge #4105']</t>
  </si>
  <si>
    <t>3/17/2021 Mpls. will settle with K-9 officer who complained of harassment by supervisor - StarTribune.com https://www.startribune.com/minneapolis-to-settle-with-police-officer-alleging-discrimination/566275652/ 1/1 MINNEAPOLIS Minneapolis to settle with police officer alleging discrimination Officer Yvonne "Bonnie" Edwards alleges that a supervisor, Sgt. Andy Stender, harassed her and the city did little to stop his behavior. The City Council approved a $225,000 deal during a closed-door meeting. By Liz Navratil (https://www.startribune.com/liz-navratil/6370437/) Star Tribune DECEMBER 17, 2019 - 12:08PM A longtime Minneapolis police officer who sued the city (http://www.startribune.com/lawsuit-city-did-nothing-when-minneapolis-k-9-officer- complained-of-harrassment/504429692/?refresh=true) for discrimination is poised to receive a $225,000 settlement. Officer Yvonne "Bonnie" Edwards alleges that a supervisor, Sgt. Andy Stender, harassed her and the city did little to stop his behavior. City Council approved the settlement (https://lims.minneapolismn.gov/MarkedAgenda/Council/1335) during a closed-door meeting on Friday. Court paperwork to finalize it has not yet been completed. In her suit, Edwards outlines a number of interactions she had with Stender over four years. The two overlapped in the department's K-9 unit, where Stender served as a supervisor. Edwards claims at one point Stender refused her request to become a trainer saying, "We've had enough women." In 2014, she participated in a dog handling course and Stender took the "unprecedented" action of removing her K-9 shortly before graduation, forcing her to repeat the program, according to the suit. Edwards also claimed that Stender denied her request to get a bomb-sniffing dog, a position that would come with lucrative overtime. She also accused him of meeting privately with his subordinates and forcing them to "choose to ally themselves with him" or Edwards. While Stender's alleged actions are detailed throughout the lawsuit, he is not named as a defendant. The City Attorney's Office declined to comment, through a spokesperson. In a court filing submitted earlier this year, the city either denied or said it did not have sufficient information about many of Edwards' allegations. Both officers are still employed by the city. Neither Edwards nor Stender could be reached on Monday. Edwards' attorney, Nicholas G.B. May, did not respond to a message. Liz Navratil covers Minneapolis City Hall for the Star Tribune. She previously worked in Pennsylvania, where she covered state government and crime - and sometimes both at once. She's part of the team that won a 2019 Pulitzer Prize for Breaking News Reporting. liz.navratil@startribune.com 612-673-4994 liznavratil MINNEAPOLIS POLICE K-9 FOUNDATION FACEBOOK PAGE Sgt. Andy Stender CITY OF MINNEAPOLIS Officer Bonnie Edwards</t>
  </si>
  <si>
    <t>['https://d3n8a8pro7vhmx.cloudfront.net/cuapb/pages/270/attachments/original/1615993310/Mpls._will_settle_with_K-9_officer_who_complained_of_harassment_by_supervisor_-_StarTribune.com.pdf?1615993310']</t>
  </si>
  <si>
    <t>['Andrew Stender, badge #6791', 'Yvonne C. Edwards, badge #1708']</t>
  </si>
  <si>
    <t>By PIONEER PRESS | news@pioneerpress.com PUBLISHED: September 15, 2010 at 11:01 p.m. | UPDATED: November 12, 2015 at 6:56 a.m. Four more criminal sexual conduct charges have been filed against a Stearns County sheriff's sergeant accused of providing alcohol to three juveniles and sexually assaulting them. Phillip Jerome Meemken, 40, now faces 22 felony sex assault charges and three misdemeanors accusing him of providing alcohol to minors and child endangerment. Meemken has been free since posting bail shortly after his first court appearance on the original 21 charges filed against him. He is scheduled to be in Stearns County District Court today for a hearing on the original charges and for a first appearance on the new charges. Meemken has been on paid administrative leave from the sheriff's office since December, when the allegations first came to the attention of the sheriff's office. He remains on paid leave. NEWS Stearns sheriff's sergeant faces new charges in criminal sexual conduct case Stearns sheriff's sergeant faces new charges in criminal sexual cond... https://www.twincities.com/2010/09/15/stearns-sheriffs-sergeant-fa... 1 of 4 12/6/2022, 9:01 AM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Meemken's attorney, Earl Gray, has filed a motion seeking to have separate trials on some of the charges. C.J. Crowell, an assistant Kandiyohi County attorney who is prosecuting the case to avoid a conflict with Stearns County officials, has filed paperwork indicating she intends to seek a sentence above what's called for in state sentencing guidelines if Meemken is convicted. Meemken was in charge of the Stearns County sheriff's office's Explorer Post, and at least two of the alleged victims were members of that group. The Explorer Post is a program to teach young adults about law enforcement. The complaint outlines several instances in which Meemken is accused of getting the teenagers drunk and performing various sex acts on them, some when the teens allegedly were incapacitated because of their intoxication. The new charges came after the mother of one alleged victim contacted a Bureau of Criminal Apprehension investigator with new allegations against Meemken, according to a new court complaint filed Tuesday. Stearns sheriff's sergeant faces new charges in criminal sexual cond... https://www.twincities.com/2010/09/15/stearns-sheriffs-sergeant-fa... 2 of 4 12/6/2022, 9:01 AM</t>
  </si>
  <si>
    <t>['https://assets.nationbuilder.com/cuapb/pages/1472/attachments/original/1670346294/Meemken_Stearns_sheriff%E2%80%99s_sergeant_faces_new_charges_in_criminal_sexual_conduct_case_%E2%80%93_Twin_Cities.pdf?1670346294']</t>
  </si>
  <si>
    <t>0 .0 OAH Docket No.: 5-2402-34724 STATE OF MINNESOTA BOARD OF PEACE OFFICER STANDARDS AND TRAINING In the Matter of the Peace Officer License FINDINGS OF FACT, of Jason Allen Carison CONCLUSIONS OF LAW, License No. 17629 AND FINAL ORDER The above-entitled matter came before the Minnesota Board of Peace Officer Standards and Training on July 26, 2018. Anthony de Sam Lazaro, Assistant Attorney General, appeared on behalf of the Board's Complaint Investigation Committee. Licensee Jason Allen Carlson did not appear before the Board and was not represented by legal counsel. The above-entitled matter came on for a prehearing conference before Administrative Law Judge Jeanne M. Cochran of the Office of Administrative 1-learings on April 27, 2018. There was no appearance by or on behalf of Carlson. The Committee moved for a default judgment. On May 10, Administrative Law Judge Cochran granted the motion and recommended the Board find Carison in default and take action against Carison's license. Based on all the files, records and proceedings herein, and upon the report and recommendation of the Administrative Law Judge, the Board makes the following: FINDINGS OF FACT 1. Based on its independent review of the record, the Board adopts in its entirety and incorporates as its own all of the findings of fact contained in the report and recommendation of the Administrative Law Judge. C 0 2. Any conclusions of law in the report and recommendation of the Administrative Law Judge that should properly be termed findings of fact are hereby adopted as such. CONCLUSIONS OF LAW Based on the foregoing findings of fact, the Board makes the following conclusions of law: 1. The Board is authorized to take disciplinary action against the license of a peace officer for violation of the standards of conduct set forth in Minn. R. ch. 6700. Minn. Stat. § 626.8432, subd. 1(a)(3) (2016). 2. The Board has jurisdiction in this matter under Minn. Stat. § 214.10 (2016). 3. The Board has complied with all relevant, substantive, and procedural requirements of statute and rule in this case. Carison received proper notice of the prehearing conference in this matter. 7 4. Based on its independent review of the record, the Board adopts in its entirety and incorporates as its own all of the conclusions of law in the report and recommendation of the Administrative Law Judge. 5. Any findings of fact in the report and recommendation of the Administrative Law Judge that should properly be termed conclusions of law are hereby adopted as such. 6. This order is in the public interest. ORDER Based on the forgoing findings of fact and conclusions of law, the Board issues the following order: NOW, THEREFORE IT IS HEREBY ORDERED that the Minnesota peace officer license of Jason Allen Carlson is REVOKED. 2 0 0 M NE OTA BOARD OF PEACE OFFICER S AND RD NDTRMNIN Dated220S Timothy Bildsoe, Chairman</t>
  </si>
  <si>
    <t>['https://assets.nationbuilder.com/cuapb/pages/1472/attachments/original/1669103489/Carlson_Jason-17-003-17629.pdf?1669103489']</t>
  </si>
  <si>
    <t>['Jason Allen Carlson, badge #None']</t>
  </si>
  <si>
    <t>['Department:Ely Police Department']</t>
  </si>
  <si>
    <t>7/8/2021 Mpls. officer shot by colleague commits suicide | MPR News https://www.mprnews.org/story/2010/06/07/ngo-suicide 1/2 Mpls. officer shot by colleague commits suicide Brandt Williams and Madeleine Baran Minneapolis June 7, 2010 8:31 p.m. In this 2007 file photo, Minneapolis police officer Duy Ngo is seen with his wife, Mary Soto-Ngo. MPR Photo/Bob Collins A Minneapolis police officer who received a $4.5 million settlement after being shot by a fellow officer has committed suicide, police reported Monday. Duy Dinh Ngo, 38, was found dead on Monday at his home in the 1700 block of Diane Road in Mendota Heights. His wife had called 911 to request police assistance. Officers are at the home and are "investigating the suicide death," according to a statement released by the Mendota Heights Police Department. The Dakota County Medical Examiner's office has not yet released the official cause of death. Ngo received $4.5 million from the city of Minneapolis in 2007 -- four years after he was shot multiple times by a fellow police officer while working undercover in south Minneapolis. Ngo was undercover and on gang surveillance on Feb. 25, 2003, when he was shot by a suspect. He radioed for help, but an officer who responded jumped out of his cruiser and almost immediately began firing at Ngo, hitting him six times. The shooting left Ngo with a mangled left arm and damage to his groin. Attorney Robert Bennett, who represented Ngo during the lawsuit, said the injuries Ngo sustained in the shooting prevented him from working as a patrol officer, but Ngo stayed on the force part time. Bennett said Ngo could have pursued another career, but stayed with the department because he loved being a police officer. "Anybody who knew Duy would understand he was a very bright, intelligent fellow who was able to -- and shouldn't have been shackled into any particular profession," Bennett said on Monday. "He certainly had the ability to learn and do other things, as is evidenced by the fact that he was a combat medic in the Army. He'd certainly learned and understood that very vigorous discipline as well." The settlement was the largest city payout over a lawsuit involving allegations of police misconduct. Gallery 11 of of 11 7/8/2021 Mpls. officer shot by colleague commits suicide | MPR News https://www.mprnews.org/story/2010/06/07/ngo-suicide 2/2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In this 2007 file photo, Minneapolis police officer Duy Ngo is seen with his wife, Mary Soto-Ngo. MPR Photo/Bob Collins</t>
  </si>
  <si>
    <t>['https://d3n8a8pro7vhmx.cloudfront.net/cuapb/pages/270/attachments/original/1625773733/Mpls._officer_shot_by_colleague_commits_suicide___MPR_News.pdf?1625773733']</t>
  </si>
  <si>
    <t>['Charles L. Storlie, badge #6908']</t>
  </si>
  <si>
    <t>3/20/2021 St. Paul officer's record now at issue in trial over threats - StarTribune.com https://www.startribune.com/st-paul-officer-s-record-now-at-issue-in-trial-over-threats/17371259/ 1/1 EAST METRO St. Paul officer's record now at issue in trial over threats The attorney for a woman accused of threatening the St. Paul policeman's son wants details of the man's reprimands. By Pat Pheifer (https://www.startribune.com/pat-pheifer/10645666/) Star Tribune APRIL 7, 2008 - 11:08PM The attorney for Candyce M. Jones, accused of threatening the life of an undercover officer's 10-year-old son, wants to use the officer's personnel file against him. Jones' attorney, Nicole Kubista, told Ramsey County District Judge Edward Wilson at a motion hearing Monday that St. Paul police officer Tom Arnold has numerous sustained and unsustained complaints against him and that she wants to use that information to impeach his testimony at trial. Kubista asked the judge to privately review the nonpublic documents in Arnold's personnel file to determine what information the defense will be allowed to have. Kubista talked about a couple of instances in which Arnold was reprimanded by his superiors, telling the judge: "Those acts go to whether officer Arnold is credible. This is a 'he said/she said' case. It rests on whether the jury believes officer Arnold or Ms. Jones," Kubista said. Assistant County Attorney Richard Dusterhoft said the state "is opposed to this fishing expedition." Arnold signed a release for documents pertaining to complaints regarding Jones, and Dusterhoft said he has sent all the information he has received to Kubista. Public records from the St. Paul Police Department pertaining to Arnold's personnel file were not immediately available. Jones, 32, of Maplewood is charged with two felony counts of terroristic threats after an incident Dec. 23 at a Walgreen's store in Roseville. According to the complaint, Jones and a woman identified only as "Kianna" approached the officer and his son in the store. The officer previously had helped search the homes of Jones and her family as part of a murder investigation and had helped with courtroom security during the trial of Jones' boyfriend, Tyvarus Lindsey. Lindsey was convicted in October of murder in the 2005 death of Leon Brooks in St. Paul. At the Walgreen's, Jones asked the officer whether the boy was his son and said, "With the people you're harassing, he'll end up dead and I'll see to it," the complaint said. Jones has a lengthy criminal record and has been held since her arrest Dec. 27. Kubista also asked the judge to release Jones or to lower her bail, which at $100,000 "outstrips your average terroristic threats case." Wilson said bail will remain as set and took the defense motion under advisement. He is expected to rule before Jones' scheduled trial date of April 21. Pat Pheifer • 651-298-1551</t>
  </si>
  <si>
    <t>["https://d3n8a8pro7vhmx.cloudfront.net/cuapb/pages/270/attachments/original/1616253660/2008Arnold_St._Paul_officer's_record_now_at_issue.pdf?1616253660"]</t>
  </si>
  <si>
    <t>['Thomas D. Arnold, badge #21850']</t>
  </si>
  <si>
    <t>3/21/2021 Video of Minneapolis City Hall police shooting released | kare11.com https://www.kare11.com/article/news/video-of-minneapolis-city-hall-police-shooting-released/89-566101488 1/3 NEWS Minneapolis police officers who shot a suspect inside their interrogation room when he brandished a knife have been cleared, and the BCA has released the body camera video. MINNEAPOLIS - On the afternoon of December 8th, officers walked Marcus Fischer into Minneapolis Police Headquarters and questioned him about a shooting. "We've got more than one person picking you out of a six-person lineup as the shooter," Sgt. Gene Suker and Sgt. Kelly O'Rourke told him. In the video, Fischer confessed then asked for a drink, and as soon as both detectives left the interview room, he pulled a knife and cuts his own neck. "Marcus, put the knife down. Back away from the door and put the knife down," Sgt. O'Rourke said from outside the door. What comes next is captured on officers' body cameras. For several minutes, detectives pleaded with Fischer to drop the knife while they tried to track down a Taser. According to the BCA report, there wasn't one in all of police headquarters. Officer David Martinson realized he has one in his car and retrieves it. They open the door, but his Taser misses. Video of Minneapolis City Hall police shooting released Author: Lou Raguse Published: 5:24 PM CDT June 20, 2018 Updated: 6:27 PM CDT June 20, 2018 Video of Minneapolis City Hall police shooting released 3/21/2021 Video of Minneapolis City Hall police shooting released | kare11.com https://www.kare11.com/article/news/video-of-minneapolis-city-hall-police-shooting-released/89-566101488 2/3 Officer Jerome Carey and Sgt. Gene Suker fired their guns. Suker told BCA agents Fischer ran to the door with the knife. The video, which is blurred to cover the blood coming from Fischer's neck, seems to show him take a couple steps toward the officers. Watch a composite of the police body cam video. The video contains graphic content and viewer discretion is advised. The report says Fischer was patted down twice, once when he was arrested and once before entering the interview room, but police never found the four-inch knife hidden in his waistband. Fischer survived the shots and the slashes to his neck. He pleaded guilty to assault for walking toward police with the knife. And Washington County Attorney Pete Orput cleared the officers, writing that the shooting was justified. The shooting was also captured on the interview room surveillance camera. The BCA wouldn't release that. Fischer's father said he's watched that tape and still believes there was no need for the officers to shoot his son. 3/21/2021 Video of Minneapolis City Hall police shooting released | kare11.com https://www.kare11.com/article/news/video-of-minneapolis-city-hall-police-shooting-released/89-566101488 3/3 LOADING NEXT ARTICLE...</t>
  </si>
  <si>
    <t>['https://d3n8a8pro7vhmx.cloudfront.net/cuapb/pages/270/attachments/original/1616358367/Video_of_Minneapolis_City_Hall_police_shooting_released.pdf?1616358367']</t>
  </si>
  <si>
    <t>['Gene Suker, badge #7004', 'Jerome Carey, badge #972']</t>
  </si>
  <si>
    <t>Minneapolis City of Lakes Police Department Timothy J. Dolan Chief of Police 350 South 5th Street - Room 130 Minneapolis MN 55415-1389 Office 612 673-2853 TTY 612 673-2157 Officer Hien Dinh Fifth Precinct Minneapolis Police Department Officer Dinh, October 19, 2010 RE: IAU Case Number #10-01 LETTER OF REPRIMAND The finding for IAU Case #10-01 is as follows: MPD P/P 5-102 Code of Ethics (Domestic Assault)... SUSTAINED (Category B) 13.43 - Personnel Data You will receive this Letter of Reprimand in regards to Code of Ethics (Domestic Assault) policy violation. This sustained violation will remain a B violation and can be used as progressive discipline for three years until 1/1/2013,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City Information and Services BY: Scott Gerlicher Deputy Chief www.ci.minneapolis.mn.us Affirmative Action Employer 1212256 Page 2 Officer Hien Dinh Letter of Reprimand I, Officer Hien Dinh, acknowledge receipt of this Letter of Reprimand. / 0 Of icer Hien Dinh Date of Receipt Lab_ 1-"- • kk - ( Inspector Frizell Date CC: Inspector Frizell Personnel IAU 1212257 MINNEAPOLIS POLICE DEPARTMENT INTERNAL AFFAIRS COMPLAINT FORM #3401 COMPLAINT INFORMATION INTERNAL AFFAIRS CASE NUMBER. 10-01 CCN: n/a DATE OF INCIDENT: 01/01/2010 TIME OF INCIDENT: 0130 HRS LOCATION OF INCIDENT: 4572 Allendale Dr. White Bear Township, MN DATE OF COMPLAINT: 01/01/2010 REFERRAL METHOD: Internal COMPLAINANTS NAME (LAST, FIRST MIDDLE) SEX M❑ F❑ RACE: DATE OF BIRTH: 13.43 HOME ADDRESS: CITY! STATE / ZIP: TELEPHONE: 13.43 13.43 - Personnel Data POLICY INFORMATION POLICIES ALLEGED TO BE VIOLATED: 5-102 CODE OF ETHICS; 13.43 - Personnel Data ACCUSED EMPLOYEE(S) NAME/BADGE: Officer Hien Dinh #1551 COMPLAINT ALLEGATIONS It is alleged that Officer Dinh failed to conduct himself in a professional and ethical manner when his actions led to his arrest for various charges, including domestic assault, on 01/01/2010 while off-duty at his home in White Bear lake Township, MN. Further, that Officer Dinh's actions brought discredit to the department, exemplified by a conviction by a jury for disorder! conduct on 03/ / 010. 13.43 - Personnel Data 13.43 - Personnel Data RECOMMENDATION (Preliminary Cases Only) K Reckoning Period Expired Before Complaint was Filed K No Basis for Complaint K Suspended Pending Further Information K Refer to Precinct with Coaching Documentation K Exceptionally Cleared K Policy Failure K Other CO 13.43 - Personnel Data DATE 4 -° 7-10 co DATE 1212258</t>
  </si>
  <si>
    <t>['https://d3n8a8pro7vhmx.cloudfront.net/cuapb/pages/1461/attachments/original/1638381919/10-01_Dinh_Part_1.pdf?1638381919']</t>
  </si>
  <si>
    <t>Minneapolis City of Lakes July 2, 2013 Police Department Janee L Harteau Chief of Police 350 South 5th Street - Room 130 Minneapolis MN 55415-1389 612 673-2735 TTY 612 673-2157 Officer Jonahs Novak Fifth Precinct Minneapolis Police Department Officer Novak, RE: IAU Case Number #12-226 LETTER OF REPRIMAND The finding for IAU Case #12-226 is as follows: MPD P/P 5-102 Code of Ethics...SUSTAINED (Category B) You will receive this Letter of Reprimand. This case will remain a B violation and can be used as progressive discipline for three years until 10/27/2015,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Eddie Frizell Deputy Chief City Information and Services www.minneapolisrnn.gov Affirmative Action Employer 1228169 Page 2 Officer Novak Letter of Reprimand I, Officer Jonahs Novak, acknowledge receipt of this Letter of Reprimand. Offi r Jonahs Novak /0"hel j et; Inspector Diaz CC: Inspector Diaz Personnel IAU ci i3 Date of Receipt 7- gr /3 Date 1228170 MINNEAPOLIS POLICE DEPARTMENT INTERNAL AFFAIRS COMPLAINT FORM #3401 COMPLAINT INFORMATION INTERNAL AFFAIRS CASE NUMBER: 12-226 CCN: N/A DATE OF INCIDENT: 10/27/2012 TIME OF INCIDENT: 2312 LOCATION OF INCIDENT: 12450 Business Park Blvd. Champlin, MN. DATE OF COMPLAINT: 10/29/2012 REFERRAL METHOD: External COMPLAINANTS NAME (LAST, FIRST MIDDLE) 13.43 RACE: N/A DATE OF BIRTH: N/A 13.43 - Personnel Data HOME ADDRESS: N/A CITY I STATE / ZIP: TELEPHONE: POLICY INFORMATION POLICIES ALLEGED TO BE VIOLATED: 5-102 Code of Ethics ACCUSED EMPLOYEE(S) NAME/BADGE: Novak, Jonahs #5221 COMPLAINT ALLEGATIONS It is alleged that on October 27, 2012, Officer Novak was off-duty and at an American Legion located at 12450 Business Pk. Blvd. Champlin, Minnesota, when he is alleged to have: -Taken Jell-O shots from a bar without paying from them. •Refused to leave when asked by staff and refused to leave when asked by Champlin Police officers. •Used indecent and profane language towards Champlin police officers. •Attemnted to use his nosition to receive snecial consideration as a police officer by identifvina himself as a police officer and displaying his Minneapolis Police badge. RECOMMENDATION (Preliminary Cases Only) K Reckoning Period Expired Before Complaint was Filed K No Basis for Complaint K Suspended Pending Further Information K Refer to Precinct with Coaching Documentation K Exceptionally Cleared K Policy Failure K Other COMPLAINANT SIGNATURE. COMMANDER REVIEW 13.43 - Personnel Data DATE 2- 7-/3 DATE -2_.-- 7- /) 1228171</t>
  </si>
  <si>
    <t>['https://d3n8a8pro7vhmx.cloudfront.net/cuapb/pages/1461/attachments/original/1638332044/13-31443_Novak_Part_1.pdf?1638332044']</t>
  </si>
  <si>
    <t>['Jonahs Novak, badge #5221']</t>
  </si>
  <si>
    <t>St. Paul Police Department PERSONNEL PROFILE FOR (595500) - MURPHY, STACY JO 508 10/04/2022 1 Page Promotional History Date Rank Title Type 05/21/2022 1 Assistant Chief Of Police Appointed 06/06/2020 1 Deputy Chief Appointed 10/14/2017 3 Commander Advance 12/17/2011 7 Sergeant Advance 09/03/2002 11 Police Officer Certified St. Paul Police Department PERSONNEL PROFILE FOR (595500) - MURPHY, STACY JO 508 10/04/2022 2 Page Date Unit Assignment History 05/21/2022 Chief'S Office 06/06/2020 Comm Engage Admin 10/14/2017 Training 07/02/2016 Chief'S Office 12/14/2013 Sup Serv Admin 12/15/2012 Community Services 12/11/2011 Yss-Juvenile 07/10/2010 Inspection 01/02/2010 Central District 01/01/2008 Western District 02/21/2004 West.Dist/N.Ofc 03/01/2003 Eastern District 09/03/2002 Training St. Paul Police Department PERSONNEL PROFILE FOR (595500) - MURPHY, STACY JO 508 10/04/2022 3 Page Disciplinary History 10/09/2003 Discplined By CHIEF FINNEY for Prvnt Accident Addl: CN 03 219 220 Oral Reprimand - IA File 04-0307 St. Paul Police Department PERSONNEL PROFILE FOR (595500) - MURPHY, STACY JO 508 10/04/2022 4 Page Commendations Date Type Commendator 04/21/2021 Thank You Lettr RA CO EMERGENCY COMMUNICATION 08/23/2018 Unit Citation CHIEF T. AXTELL 02/22/2018 Lettr Of Recog CHIEF T. AXTELL 09/07/2017 Medal Of Commendation CHIEF T. AXTELL 08/28/2017 Thank You Lettr EQUITY &amp; IMPLICIT BIAS TRAININ 09/29/2016 Lettr Of Recog CHIEF T. AXTELL 12/13/2013 Thank You Lettr SHOP WITH A COP 05/20/2013 Thank You Lettr MAYOR CHRISTOPHER COLEMAN 03/06/2013 Thank You Lettr 57TH PRESIDENTIAL INAUGURATION 02/22/2013 Thank You Lettr JOSH LYNAUGH VISITATION DETAIL 01/29/2013 Thank You Lettr RED BULL CRASHED ICE 01/29/2013 Thank You Lettr INAUGURATION 11/09/2011 Thank You Lettr CHIEF T. SMITH 12/07/2010 Thank You Lettr SHOP WITH COPS 08/09/2010 Thank You Lettr CITIZEN 07/22/2010 Lettr Of Recog CHIEF T. SMITH 06/06/2010 Thank You Lettr NEW BRIGHTON PD 12/23/2009 Thank You Lettr SHOP WITH COPS 01/07/2009 Thank You Lettr SHOP WITH COPS 12/18/2008 Thank You Lettr ROSEVILLE PD 12/18/2008 Thank You Lettr CHIEF C. SLETNER 09/04/2008 Other CHIEF J. HARRINGTON 11/17/2006 Thank You Lettr DAKOTA CNTY COMM CORR 03/28/2006 Other CHIEF J. HARRINGTON 01/14/2006 Thank You Lettr CHIEF J.HARRINGTON 07/08/2004 Lettr Of Recog CHIEF J. HARRINGTON</t>
  </si>
  <si>
    <t>['https://assets.nationbuilder.com/cuapb/pages/270/attachments/original/1667361041/Murphy_-_Personnel_Information.pdf?1667361041']</t>
  </si>
  <si>
    <t>['Stacy J. Murphy (Sanborn), badge #4']</t>
  </si>
  <si>
    <t>C () STATE OF MINNESOTA BOARD OF PEACE OFFICER STANDARDS AND TRAINING In the Matter of the FINDINGS OF FACT, Peace Officer License of CONCLUSIONS, AND Larry Joseph Costello ORDER License Number: 912 On December 19, 2003, Administrative Law Judge George A. Beck ("AU") issued his Findings of Fact, Conclusions of Law, and Recommendation ("AU report") in the above-entitled matter (Office of Administrative Hearings Docket No. 1-2402-15627-2). The above-entitled matter came before the Board of Peace Officer Standards and Training ("Board") on January 22, 2004. Thomas NI. O'Hem, Assistant Attorney General, appeared on behalf of the Complaint Investigation Committee of the Board of Peace Officer Standards and Training ("Committee"). Respondent Larry Joseph Costello did not appear before the Board. Based on all the files, records, and proceedings herein, and having reviewed and considered the written and oral submissions of the parties, the Board makes the following: FINDINGS OF FACT 1. The Board hereby adopts and incorporates as its own the Findings in the AU report, attached hereto and made a part hereof 2. On November 14, 2003 the Committee served a Notice of and Order for Hearing and Prehearing Conference upon Respondent Larry Joseph Costello. 3. Respondent Larry Joseph Costello failed to file a Notice of Appearance with the Administrative Law Judge, and failed to appear at the Prehearing Conference scheduled on December 18, 2003. Therefore. Respondent Larry Joseph Costello is in default in this proceeding. 4. Pursuant to Minn. R. 1400.6000, the allegations in the Notice of and Order for Hearing and Prehearing Conference are hereby taken as true. Based on the foregoing Findings of Fact, the Board makes the following: • C C CONCLUSIONS 1. The Board hereby adopts and incorporates as its own the Conclusions in the Amended AU report. 2. The Board has jurisdiction over this matter pursuant to Minn. Stat. § 214.10 and 14.50 (2002). 3. The Board gave proper notice in this matter and has ftdfilled all relevant substantive and procedural requirements of law and rules. 4. Respondent Larry Joseph Costello violated the standards of conduct required of licensees, in particular Minn. R. 6700.1600 (C) in that he was convicted of Misconduct of a Public Official in violation of Minn. Stat. § 609.43(2). Based upon the foregoing Findings of Fact and Conclusions, the Board issues the following: ORDER I. NOW THEREFORE, IT IS HEREBY ORDERED that the license of Respondent Larry Joseph Costello as a peace oficer in the State of Minnesota is REVOKED effective immediately. 2. II IS FURTHER ORDERED that Respondent Larry Joseph Costello shall immediately surrender his peace officer license to the Board. 3. IT IS FURTHER ORDERED that henceforth Respondent Larry Joseph Costello shall not perform any duties attributed to a peace officer in the State of Minnesota. Dated: /2- ,2004 \Villiam Martinez. Chair 7</t>
  </si>
  <si>
    <t>['https://assets.nationbuilder.com/cuapb/pages/1472/attachments/original/1669105699/Costello_Larry-03-005-912.pdf?1669105699']</t>
  </si>
  <si>
    <t>['Larry Costello, badge #None']</t>
  </si>
  <si>
    <t>['Department:Clay County Sheriffs Office']</t>
  </si>
  <si>
    <t>NEWS Judge sentences Meemken to prison David Unze dunze@stcloudtimes.com Published 2:57 p.m. CT Sept. 4, 2015 Former Stearns County sheriff's Sgt. Phil Meemken has been sentenced to two years in prison after admitting that he violated the terms of his probation from a sex offense conviction. Meemken, 45, was using marijuana and methamphetamine, failed to complete sex offender treatment, possessed pornography and failed to keep in contact with his probation agent, according to court records. He had been on probation since June 2012, when he was sentenced after pleading guilty to one count of fourth-degree criminal sexual conduct and two counts of providing alcohol to a minor. Meemken originally was charged in April 2010 with more than 20 counts that accused him of providing alcohol to juveniles and then sexually assaulting them. Meemken was in charge of the Sheriff's Office Explorer Post, and two of the alleged victims were members of that group. The Explorer Post is a program to teach young adults about law enforcement. Meemken was sentenced in June 2012 to two years in prison, with all but nine months stayed on several conditions. Meemken served about 220 days before he was released. He was arrested in August after a probation agent said he wasn't complying with the terms of his probation. At a hearing Thursday, a probation agent testified that Meemken was a threat to the community given his recent behavior and that the behavior might lead him back to re- offending, according to court records. Stearns County District Court Judge Vicki Landwehr sentenced Meemken to the remainder of his two-year sentence, which includes 10 years of conditional release after he Judge sentences Meemken to prison https://www.sctimes.com/story/news/local/2015/09/04/judge-sentences... 1 of 2 12/6/2022, 9:02 AM has served his prison time. The complaint originally charging Meemken outlines several instances in which Meemken is accused of getting the teenagers drunk and performing various sex acts on them, some when the teens allegedly were incapacitated because of their intoxication. Meemken admitted that he drank alcohol with the minors but said he was so intoxicated that he doesn't remember anything else. He testified during his plea hearing that he had no reason to dispute victim's claims. The felony conviction required Meemken to register as a predatory offender and it cost him his peace officer's license and his job. He later was sued in federal court by his accusers in his criminal case, but he was dismissed from the lawsuit after he filed for bankruptcy protection. A U.S. District Court judge also dismissed Stearns County, the Boys Scouts of America and the Central Minnesota Council of the Boy Scouts of America as defendants. Follow David Unze on Twitter @sctimesunze or contact him at 255-8740. Judge sentences Meemken to prison https://www.sctimes.com/story/news/local/2015/09/04/judge-sentences... 2 of 2 12/6/2022, 9:02 AM</t>
  </si>
  <si>
    <t>['https://assets.nationbuilder.com/cuapb/pages/1472/attachments/original/1670339554/Meemken_Judge_sentences_Meemken_to_prison.pdf?1670339554']</t>
  </si>
  <si>
    <t>By ALEX FRIEDRICH | Pioneer Press PUBLISHED: December 20, 2007 at 11:01 p.m. | UPDATED: November 14, 2015 at 7:50 a.m. Former east metro state trooper Glen Allen Knippenberg, accused of pointing his service weapon at an Oakdale girlfriend during a argument last year, is now accused of threatening the life of a second girlfriend in Stillwater. The 33-year old Knippenberg has been charged with making terroristic threats, a felony that carries a maximum penalty of five years in prison if he's convicted. Knippenberg declined to comment. According to a criminal complaint, Knippenberg, a Stillwater resident and state trooper at the time, was at the home of a girlfriend in mid-August when the two began arguing. At the time, she told police, she was trying to move out of the house. At one point, the complaint states, Knippenberg told her, "If you lie to me again, I'll find you and I'll put a (expletive) bullet in your (expletive) head." The woman told police she was shocked, because Knippenberg had his service weapon on at the time. She was able to leave the house a short time later. NEWS Former Minnesota trooper charged with another felony Former Minnesota trooper charged with another felony - Twin Cities https://www.twincities.com/2007/12/20/former-minnesota-trooper-... 1 of 4 11/25/2022, 10:06 PM Join the Conversation We invite you to use our commenting platform to engage in insightful conversations about issues in our community. We reserve the right at all times to remove any information or materials that are Knippenberg also has been accused of pulling out his service handgun and pointing it at a girlfriend's head during an argument at her Oakdale home in June 2006. He eventually holstered the pistol and left her home, the complaint states. In that case, he has been charged with second-degree assault with a dangerous weapon and making terroristic threats, both felonies, as well as domestic assault, a misdemeanor. If convicted, he faces a maximum of five years in prison for the most serious charge. Knippenberg resigned from the force Oct. 26 after seeing the results of an internal investigation, said a State Patrol spokesman, who would not disclose the results of the investigation or say what it was about. Knippenberg joined the force in 1998 and worked out of the State Patrol's Oakdale office. During his service, he earned 13 commendations and three life-saving awards. He also won an Eagle Squadron award for recording the most DWI arrests in the State Patrol in 2000. In January 2001, Knippenberg received a letter of reprimand for failing on at least one occasion to tape-record himself informing DWI suspects of their rights regarding blood-alcohol concentration tests. Alex Friedrich can be reached at afriedrich@pioneerpress.com or 651-228-2109. postComment=false Alex Friedrich Former Minnesota trooper charged with another felony - Twin Cities https://www.twincities.com/2007/12/20/former-minnesota-trooper-... 2 of 4 11/25/2022, 10:06 PM</t>
  </si>
  <si>
    <t>['https://assets.nationbuilder.com/cuapb/pages/1472/attachments/original/1669435832/Knippenberg_Former_Minnesota_trooper_charged_with_another_felony_%E2%80%93_Pioneer_Press.pdf?1669435832']</t>
  </si>
  <si>
    <t>By PIONEER PRESS | news@pioneerpress.com PUBLISHED: January 29, 2009 at 11:01 p.m. | UPDATED: November 13, 2015 at 1:16 a.m. By Frederick Melo fmelo@pioneerpress.com Former cops who fired guns are sentenced 2 apologize, will serve home monitoring Two former Minneapolis police officers will serve 30 days of electronic home monitoring for firing their guns outside a house party after a neighbor asked partygoers to quiet down. Scott Mars, 35, and William Thornbury, 28, pleaded guilty last month to one count each of reckless discharge of a firearm. The men, who lost their jobs with the Minneapolis Police Department, were sentenced Thursday by Hennepin County District Judge Philip Bush. NEWSCRIME &amp; PUBLIC SAFETY Two former Minneapolis cops sentenced to home monitoring for firing guns during a party Two former Minneapolis cops sentenced to home monitoring for fir... https://www.twincities.com/2009/01/29/two-former-minneapolis-co... 1 of 4 12/5/2022, 11:10 PM An additional count of carrying a pistol while under the influence was dropped. On May 28, a neighbor to a Minneapolis house party confronted partygoers about noise. Afterward, prosecutors contend, the two off-duty officers left the party and pulled up to the neighbor's in a black SUV. One yelled a profanity out the window, and two guns were fired as the vehicle sped away. Officers recovered two 9mm bullet casings and three .45-caliber casings from the area. "The decision I made that night is embarrassing for me, the department and the city," said Thornbury, addressing the judge before his sentence was handed down. "It brought shame on me, my family and the department. … I'm just looking to move on." Over the objection of Dakota County prosecutor Phil Prokopowicz, Bush lowered each count from a felony to a gross misdemeanor. He then sentenced both men to 365 days in jail, with 335 days stayed for two years provided they remain law-abiding. Mars and Thornbury also were ordered to serve two years' probation. Instead of serving the remaining month of his sentence in jail, Bush said Mars has the option of serving 30 days of electronic home monitoring, beginning Feb. 4. He said Thornbury, who is unemployed but plans to enter the military, may do the same or complete 160 hours of community service within the next four months. Both men must pay several hundred dollars in fines and court fees. "My actions were reckless … and I am sorry for my behavior," Mars told the judge. Prokopowicz told the court that the incident, which received widespread media attention, hurt public confidence in the police department. "Police officers do have a lot of standing in the community and with that goes a lot of public trust," he said. "The fact that it did involve police officers (impacted) that trust." Frederick Melo can be reached at 651-228-2172. Two former Minneapolis cops sentenced to home monitoring for fir... https://www.twincities.com/2009/01/29/two-former-minneapolis-co... 2 of 4 12/5/2022, 11:10 PM</t>
  </si>
  <si>
    <t>['https://assets.nationbuilder.com/cuapb/pages/1472/attachments/original/1670303946/Mars_Two_former_Minneapolis_cops_sentenced_to_home_monitoring_for_firing_guns_during_a_party_%E2%80%93_Twin_Cities.pdf?1670303946']</t>
  </si>
  <si>
    <t>UNITED STATES ATTORNEY'S OFFICE District of Minnesota U.S. ATTORNEY ERICA H. MACDONALD FOR IMMEDIATE RELEASE CONTACT: Tasha Zerna November 6, 2020 (612) 664-5743 FORMER MINNEAPOLIS POLICE OFFICER CHARGED WITH ILLEGALLY ACQUIRING CONTROLLED SUBSTANCES, EXTORTION, VIOLATION OF CIVIL RIGHTS United States Attorney Erica H. MacDonald today announced an 11-count federal indictment charging TY RAYMOND JINDRA, 28, with acquiring controlled substances by deception, extortion under color of official right, and deprivation of rights under color of law. JINDRA, who was taken into custody earlier today, made his initial appearance before Magistrate Judge Becky R. Thorson in U.S. District Court in St. Paul, Minnesota. According to the allegations in the indictment, from September 2017 through October 2019, JINDRA, a former police officer with the Minneapolis Police Department ("MPD"), abused his position in order to obtain and attempt to obtain controlled substances including methamphetamine, heroin, oxycodone, cocaine, and other drugs by deception, extortion, and conducting unconstitutional searches and seizures. According to the allegations in the indictment, as part of his scheme, JINDRA diverted controlled substances for his own purposes by various means in the course of his duties as a MPD officer. JINDRA diverted controlled substances by not reporting, logging, placing into evidence, or informing his partner or other officers on scene about the controlled substances that he had confiscated. On some occasions, JINDRA would find ways to interact with or search an individual, vehicle, or residence so that he could surreptitiously recover controlled substances without his partner's knowledge. At times, JINDRA conducted searches beyond the scope warranted under the circumstances in attempt to recover controlled substances. At times, JINDRA would turn off his body-worn camera when he found, concealed or diverted controlled substances he lawfully possessed in the course of his duties as a MPD officer. United States Attorney Erica H. MacDonald thanks the FBI for its skilled investigative work on this case and the Minneapolis Police Department for its immediate notification to the FBI and substantial assistance in bringing this indictment. Assistant U.S. Attorneys Amber M. Brennan and Michelle E. Jones are prosecuting the case. The charges contained in the indictment are merely accusations, and the defendant is presumed innocent unless and until proven guilty. Defendant Information: TY RAYMOND JINDRA, 28 Elk River, Minn. Charges: • Acquiring controlled substances by deception, 6 counts • Extortion under color of official right, 2 counts • Depravation of rights under color of law, 3 counts ### Additional news available on our website. Follow us on Twitter and Facebook. United States Attorney's Office, District of Minnesota: (612) 664-5600</t>
  </si>
  <si>
    <t>['https://d3n8a8pro7vhmx.cloudfront.net/cuapb/pages/270/attachments/original/1604696008/TY_JINDRA_Federal_Indictment_Media_Release.pdf?1604696008']</t>
  </si>
  <si>
    <t>['Ty Jindra, badge #3291']</t>
  </si>
  <si>
    <t>EMAILS &amp; CORRESPONDENCE On 10/07/2010, Sgt. Rich Lee sent an e-mail to Officer Pfaff telling him to add to his CAPRS report why he amended the accident report. Lt. Skoro retained a copy of the e-mail chain and I have included it. I also included the original e-mails sent from the Chief's Office to Lt. Skoro including the letter from Mrs. Holter, requesting the accident get a second look. Mrs. Holter sent on March 10, 2011 requesting an update on the case included in the file. At the request of Lt. Glampe, on 4/07/2011, Lt. Skoro sent me an e-mail documenting his involvement with the case. This was done in lieu of a formal statement from Lt. Skoro. Mary Rainville forwarded him an e-mail on 10/13/2010 regarding the letter from Karen Holter. He then called Sgt. Simonson and asked about the case. After speaking with Sgt. Simonson, he determined there were issues with the accident that needed clarification and he asked Lt. Glampe to review it. The e-mail is included with the amended summary. TRAFFIC UNIT CHECK LIST &amp; ACCIDENT REPORTS During the original investigation, I called Sgt. Olson with the Traffic Unit and requested a copy of the Traffic Unit Training Check List for Officer Pfaff. Sgt. Olson was away from the office and called me after I turned the case in, he explained that Sgt. Hoffman had maintained those check lists and she no longer works in the unit. He said he checked Officer Pfaff s file and the checklist was not in the file and could not be 2 1212330 located and he did not know how long they were retained. Sgt. Hoffman has since retired from MPD. On 04/05/2011, Sgt. Simonson forwarded me a copy of the amended Accident Review Summary memo showing that the Traffic Accident Investigators deemed the accident as preventable; it is included with this amended summary. Sgt. Simonson also amended the State Accident Report narrative on 3/22/11 and Lt. Glampe gave me a copy of the report and advised me to add it to the case file. It should be noted that the State Accident Diagram could not be amended. I brought the amended report to Chief Gerlicher on 3/22/11 and he advised me to put it in the front of the file so all could easily see it. HOTSHEET During the original investigation I called the auto desk and spoke with Geza Papp and asked if they kept copies of old hot sheets on paper or electronically and he said no. On 4/5/2011, I called the auto desk and spoke with Geza again and he re-confirmed they do not keep any records of old hot sheets and his supervisor Karen Ojeda confirmed this. I spoke with Marvin Bachmeier at BIS during the original investigation and he said they did not maintain old hot sheet information. There is no way to retrieve a hard copy or electronic version of the hot sheet from 07/27/2010. SQUAD ACCIDENT AUDIT Lt. Glampe completed a CAPRS review of squad accidents that Officer Pfaff handled from July 2009 through January 2011. There were six accidents and they are 3 1212331</t>
  </si>
  <si>
    <t>['https://d3n8a8pro7vhmx.cloudfront.net/cuapb/pages/1461/attachments/original/1638334811/13-30393_Pfaff_Part_3.pdf?1638334811']</t>
  </si>
  <si>
    <t>By GRACE PASTOOR | Forum News Service PUBLISHED: April 21, 2017 at 8:29 a.m. | UPDATED: April 26, 2017 at 11:30 a.m. ROSEAU, Minn. - A former Roseau County sheriff's deputy has been charged with stalking after allegedly harassing two Minnesota Bureau of Criminal Apprehension agents through text messages, letters and other venues. Joshua McGurran Olson, 35, was arrested April 5 in Clearwater County and is currently being held in the Roseau County Jail after being officially charged Wednesday. According to a criminal complaint, the stalking began after two BCA agents, listed as D.N. and N.A., investigated Olson in 2016 after he was accused of "shooting up" a cabin in Roseau during a dispute over access to a road. After he was convicted of a felony and lost his job as a deputy, Olson "appeared to harbor resentment" against the BCA and his former employer and began harassing the two agents, the complaint said. The stalking included "disturbing" text messages sent to the spouse of N.A. implying that the family was being watched and that they should "make sure the kids are safe," and that N.A. "should be eliminated." NEWSCRIME &amp; PUBLIC SAFETY Fired MN deputy harassed BCA agents who busted him, charges say Fired MN deputy harassed BCA agents who busted him, charges sa... https://www.twincities.com/2017/04/21/fired-mn-deputy-harassed-... 1 of 4 12/11/2022, 2:46 AM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Olson is also accused of posting fliers around Roseau claiming that D.N. was a sex offender and was wanted by authorities. D.N. also allegedly received letters at home and at work criticizing his appearance. According to the complaint, Olson was arrested after an April 5 incident, during which D.N.'s son was at home and heard two noises that sounded like gunfire. The son and a friend saw a blue Chevrolet Trailblazer driving down the road, the complaint said, and called police. Law enforcement eventually found Olson at his father's house in Clearwater County and saw a blue Chevrolet parked outside the home. Olson eventually left the residence after an hour of negotiation and was arrested. The complaint states that Olson said he had been near D.N.'s house, but that he did not fire a gun at the home. He later said he hit the agent's mailbox with a shovel. Olson's next court appearance had not been scheduled as of 3 p.m. Thursday. The headline on this article was edited to reflect that the officers allegedly harassed were with the Bureau of Criminal Apprehension, not the Border Patrol. Grace Pastoor Tags: Crime, Minnesota Fired MN deputy harassed BCA agents who busted him, charges sa... https://www.twincities.com/2017/04/21/fired-mn-deputy-harassed-... 2 of 4 12/11/2022, 2:46 AM</t>
  </si>
  <si>
    <t>['https://assets.nationbuilder.com/cuapb/pages/1472/attachments/original/1670748611/Olson_Joshua_Fired_MN_deputy_harassed_BCA_agents_who_busted_him__charges_say_%E2%80%93_Twin_Cities.pdf?1670748611']</t>
  </si>
  <si>
    <t>Criminal/Traffic/Petty Case Records Search Results Skip to Main Content Logout My Account Search Menu New Criminal/Traffic/Petty Search Refine Search Location : All MNCIS Sites - Case Search Help Record Count: 9 Search By: Defendant Exact Name: on Party Search Mode: Name Last Name: olson First Name: joshua Middle Name: mcgurran All All Sort By: Filed Date Case Number Citation Number Defendant Info Filed/Location /Judicial Officer Type/Status Charge(s) Disposition/Level of Sentence 68-CR-16-340 Olson, Joshua McGurran 07/13/1981 04/28/2016 Roseau Rasmusson, Anne Marie Crim/Traf Mandatory Closed Damage to Prop-1st Deg-Value Reduced Over $1000 (Not applicable - GOC) Convicted Convicted of a Felony Falsely Reporting Crime (Not applicable - GOC) Convicted Convicted of a Misdemeanor 68-CR-16-816 Olson, Joshua McGurran 07/13/1981 10/04/2016 Roseau Crim/Traf Mandatory Closed Stalking - False Allegations Against Peace Officer (Not applicable - GOC) Dismissed Disorderly Conduct-Offensive/Abusive /Noisy/Obscene Convicted Convicted of a Misdemeanor Disorderly Conduct-Offensive/Abusive /Noisy/Obscene Convicted Convicted of a Misdemeanor 68-CR-17-349 Olson, Joshua McGurran 07/13/1981 04/18/2017 Roseau Rasmusson, Anne Marie Crim/Traf Mandatory Closed Stalking - Pattern of Stalking Conduct (Not applicable - GOC) Convicted Convicted of a Felony Threats of Violence (Not applicable - GOC) Dismissed Threats of Violence (Not applicable - GOC) Dismissed 04-CR-17-1101 Olson, Joshua McGurran 07/13/1981 04/19/2017 Beltrami Melbye, John G. Crim/Traf Mandatory Closed Stalking (Not applicable - GOC) Convicted Convicted of a Felony 68-CR-17-390 Olson, Joshua McGurran 07/13/1981 05/03/2017 Roseau Marben, Kurt J. Crim/Traf Mandatory Closed Stalking - False Allegations Against Peace Officer Convicted Convicted of a Gross Misdemeanor 68-CR-19-288 Olson, Joshua McGurran 07/13/1981 04/05/2019 Roseau Rasmusson, Anne Marie Crim/Traf Mandatory Closed Theft (Not applicable - GOC) Convicted Convicted of a Felony 68-CR-19-796 Olson, Joshua McGurran 07/13/1981 10/07/2019 Roseau Schieferdecker, Eric P. Crim/Traf Mandatory Closed Assault - 4th Degree - Peace Officer - Physically Assaults (Not applicable - GOC) Convicted Convicted of a Gross Misdemeanor Obstructing Legal Process (Not applicable - GOC) Dismissed Disorderly Conduct - Brawling or Fighting (Not applicable - GOC) Dismissed 68-CR-19-884 Olson, Joshua McGurran 07/13/1981 11/08/2019 Roseau Rasmusson, Anne Marie Crim/Traf Mandatory Closed Domestic Abuse; Violates order for protection w/in 10 years of previous conviction/adj of delinq. Convicted Convicted of a Gross Misdemeanor 45-CR-22-114 Olson, Joshua McGurran 07/13/1981 05/13/2022 Marshall Crim/Traf Mandatory Dormant Terroristic Threats-Reckless Disregard Risk (Not applicable - GOC) Dismissed Damage to Property - 1st Degree - Public Safety Motor Vehicle (Not applicable - GOC) Convicted Convicted of a Felony Firefox https://pa.courts.state.mn.us/Search.aspx?ID=100 1 of 1 12/11/2022, 2:39 AM</t>
  </si>
  <si>
    <t>['https://assets.nationbuilder.com/cuapb/pages/1472/attachments/original/1670748604/Olson_Joshua_Criminal_History.pdf?1670748604']</t>
  </si>
  <si>
    <t>Charges: Former MN police chief used $65K in city funds on personal items By Melissa Turtinen Published 4/9/2022 https://www.fox9.com/news/charges-minnesota-police-chief-used-city-credit-card-buy-65k-personal-items.amp (FOX 9) - The former chief of the Alexandria Police Department is accused of using his city-issued credit card to buy more than $65,000 of personal items. Richard Wyffels, 57, was charged Friday with theft by swindle after a year-long investigation into his alleged financial crimes, the Minnesota Bureau of Criminal Apprehension (BCA) said in a news release Friday. According to the criminal complaint, Wyffels used his city-issued credit card to make $65,724.04 in personal purchases from Dec. 16, 2014, through July 7, 2020, while he was police chief. The purchases he made include: computers, computer software, technology equipment, snow shovels and lawn care tools, a Star Tribune subscription, cell phones and services, a Nest smoke/carbon monoxide sensor and surveillance cameras, TVs, rodent control products, a car battery, an iPad, a spotting scope, and gas, among other items. Court documents say "numerous items" Wyffels "unlawfully purchased" with his city credit card haven't been recovered nor have been located at the Alexandria Police Department, while some items were discovered at Wyffels' home and others were liquidated for monetary gain. Court documents allege Wyffels bought a Swarovski Spotting Scope and several accessories on Dec. 1, 2015, for $4,920.85 using his city credit card. The BCA learned Wyffels sold the scope on eBay for $3,710, and he deposited the money into his bank account. Wyffels' PayPal account includes at least 10 other items totaling about $12,388.47 that he had sold with descriptions that matched items Wyffels had purchased with his city credit card and that were missing from the police department, charges said. Court records allege on April 5, 2020, Wyffels bought a car battery for $149.99 at Fleet Farm in Alexandria, which he used in his Toyota Corolla and then sold the car. In his home on April 8, 2021, the BCA executed a search warrant on Wyffels' home in Alexandria, where authorities found several items Wyffels bought with his city credit card, including an iHome alarm clock, calculator, WiFi equipment, tools, light switches, door handles, cameras and various other items, charges state. Wyffels' position with the police department allowed him to authorize his own fraudulent activity on his city card, charges said, adding that his "authority combined with the high number of purchases for smaller value items significantly impedes BCA ability to recover the items." On April 8, the BCA conducted "an operation" at Wyffels' home in an attempt to recover "additional items unlawfully purchased," at which time Wyffels was taken into custody, charges said. The investigation is ongoing. Wyffles, who retired from the police department on Sept. 30, 2020, has a bail hearing scheduled for April 11.</t>
  </si>
  <si>
    <t>['https://assets.nationbuilder.com/cuapb/pages/270/attachments/original/1649603284/Richard_Wyffels_Theft_Article.pdf?1649603284']</t>
  </si>
  <si>
    <t>['Richard Wyffels, badge #None']</t>
  </si>
  <si>
    <t>['Department:Alexandria Police Department']</t>
  </si>
  <si>
    <t>MINNEAPOLIS POLICE DEPARTMENT INTERNAL AFFAIRS COMPLAINT FORM #3401 COMPLAINT INFORMATION INTERNAL AFFAIRS CASE NUMBER: 10-211 CCN: 10-298514 DATE OF INCIDENT: 09/28/2010 TIME OF INCIDENT: 2242 LOCATION OF INCIDENT: 3 rd Ave S I 10th St S / Mpls MN DATE OF COMPLAINT: 10/06/2010 REFERRAL METHOD: Internal Affairs COMPLAINANTS NAME (LAST, FIRST MIDDLE) SEX M❑ F❑ RACE: DATE OF BIRTH: 13.43 HOME - Personnel Data ADDRESS: CITY / STATE I ZIP: TELEPHONE: 13.43 POLICY INFORMATION POLICIES ALLEGED TO BE VIOLATED: 5-103 USE OF DISCRETION / 7-403 VEHICLES - EMERGENCY RESPONSE ACCUSED EMPLOYEE(S) NAME/BADGE: Officer Sundiata Bronson Badge #0805 COMPLAINT ALLEGATIONS It is alleged that on September 28, 2010 at approximately 2242 hours, Officer Sundiata Bronson operated an MPD Squad Car in a manner not consistent with MPD Policy and Procedure, while traveling at the listed location, which resulted in a Personal Injury Accident. RECOMMENDATION (Preliminary Cases Only) K Reckoning Period Expired Before Complaint was Filed K No Basis for Complaint K Suspended Pending Further Information K Refer to Precinct with Coaching Documentation K Exceptionally Cleared K Policy Failure K Other CI - _ 13.43 - Personnel Data DATE II- '-/O Ca DATE 1228000 Minneapolis Police Department Internal Affairs Unit Administrative Case #10-211 Sergeant Mark Montgomery March 24, 2011 CASE BACKGROUND On September 28, 2010 at approximately 2242 hours, Officers Sundiata Bronson and Sarah Frisk, their work assignment was squad 160. Officers Bronson and Frisk were actually driving marked squad 112. Officer Bronson was the driving officer while Officer Frisk was the passenger officer. On the listed date at the listed time, Officers Bronson and Frisk heard MPD dispatch air a PERG1UN call and assign the PERGUN call to squad 121. Officer Frisk used the squad radio to inform MPD dispatch that squad 160 would assist squad 121. While en route to assist squad 121, Officers Bronson and Frisk were involved in a motor vehicle accident at the intersection located at 3rd Ave. S. / 10th St. S. CASE INVESIGATION This investigator reviewed CAPRS Report 10-298514, which is regarding the squad- involved accident, VisiNet Incident Detail Report, MN State Accident Report and the MN State Patrol Report. This investigator reviewed video from a surveillance camera, of the incident location at the incident time, from the building (1001 3rd Ave. S.) located on the southeast corner of 3rd Ave. S. / 10th St. S. This investigator also conducted recorded statements from Officer Sarah Frisk and Officer Sundiata Bronson. First, CAPRS Report 10-298514 indicates that Minneapolis Marked Squad 112 (assigned to squad 160) was traveling north on 3rd Ave. S. at 10th St. S. Squad 112 entered the intersection at 10th St. S. from 3rd Ave. S. against a red semaphore. Squad 112 then collided with two vehicles that were traveling east on 10th St. S. proceeding through a green semaphore. 1228001</t>
  </si>
  <si>
    <t>['https://d3n8a8pro7vhmx.cloudfront.net/cuapb/pages/1461/attachments/original/1638069137/13-30350_Bronson_Part_2.pdf?1638069137']</t>
  </si>
  <si>
    <t>13.43 - Personnel Data Allegation#2: It is alleged that on 04/25/2010, after Officer Appledorn used force when arresting AP Ross, she did not notify her supervisor of the force used, nor did she complete a use of force report immediately at the end of her shift, as required. If these allegations were found to be true, it would violate Minneapolis Police Department Policy and Procedures: 5-306 USE OF FORCE - REPORTING AND POST INCIDENT REQUIREMENTS Any sworn MPD employee that uses force shall comply with the following requirements: • CAPRS Report Required - Supervisor Notification Required. All other force, injuries or alleged injury incidents require both a CAPRS report and supervisor notification. The sworn employee shall remain on scene and immediately notify a supervisor by phone or radio of the force that was used. • A CAPRS report entitled "FORCE" shall be completed as soon as practical, but no later than the end of that shift. A supplement describing the use of force incident in detail shall be completed and entered directly into the CAPRS reporting system (no handwritten force reports). Employees shall ensure that all applicable force portions of the CAPRS report are completed in full. • Sworn employees shall complete a CAPRS report entitled "PRIORI" for all incidents in which a person has a prior injury, or prior alleged injury, and there is actual physical contact or transportation by the police. 14 1212299 Investigative Facts • Officer Appledorn did not notify a supervisor of the force used in her arrest • Officer Appledorn stated in her interview that she did not write a force review report; because she did not believe she had used force. • 13.43 said after reading Officer Appleton's report he notified her that she needed to complete a force report the next day. • 13.43 sent an email to Internal Affairs explaining why he did not complete a supervisor's use of force report. Recommendation Officer Appledorn did not notify a supervisor of the force used or write a force report because she did not believe that she had used force. She told 13.43 that she did not believe that she had used force and said during her interview, that she still did not believe that she had used force on 04/25/10. Officer Appledorn said that she looked at it as part of a take down technique. Officer Appledorn could have easily left out the fact in her supplement that she slapped the AP with an open hand while handcuffed. But having that information in her report and still not doing a force report indicates that Officer Appledorn did feel like she had not used force. Even though Officer Appledorn violated policy, I do believe that she believed that she was not using the type of force that needed to be reported, which is a training issue. It is recommended that this allegation be SUSTAINED. 15 1212300 I confirm that the information I provided in this case is true to the best of my knowledge. Respectfully Submitted, MAA)Uld - an Callaway Internal Affairs Unit 18 1212301</t>
  </si>
  <si>
    <t>['https://d3n8a8pro7vhmx.cloudfront.net/cuapb/pages/1461/attachments/original/1638002741/13-30015_Appledorn_Pt_6.pdf?1638002741']</t>
  </si>
  <si>
    <t>2/25/2021 Minneapolis police officer fired for unspecified misconduct - StarTribune.com https://www.startribune.com/second-minneapolis-police-officer-fired-for-unspecified-misconduct/366788511/ 1/1 MINNEAPOLIS Minneapolis police officer fired for unspecified misconduct Blayne Lehner is an 18-year veteran of the department. It was the second such dismissal in a week. By Liz Sawyer (https://www.startribune.com/liz-sawyer/6370533/) and Libor Jany (https://www.startribune.com/libor-jany/6134700/) Star Tribune JANUARY 28, 2016 - 9:31PM A Minneapolis police officer has been fired for unspecified misconduct - the second dismissal of a Minneapolis officer in a week - officials said Wednesday. Blayne Lehner, an 18-year veteran, was fired after a complaint, authorities said. The police department released a statement citing data privacy laws, saying it could not comment on the case. Officials did confirm that the police union would appeal Lehner's firing. The union was unavailable for comment. Minneapolis City Council Member Blong Yang, who heads the Public Safety Committee, also declined to comment. Lehner, who is on the board for the Police Officers Federation of Minneapolis, received a department award of merit in 2013. He was named in a 2012 lawsuit alleging that he was among several officers who entered a home without a warrant in September 2011, where a 19-year-old was repeatedly stomped on, according to City Pages. Lehner was accused of knocking the man unconscious from kicks to the head and torso. City Pages reported that the City Council approved an $85,000 settlement in the case, where the city did not admit guilt. Earlier in 2012, the weekly publication identified Lehner as the officer who allegedly assaulted a KSTP cameraman during an Occupy rally downtown. Lehner has previously worked in 911 response as well as in the Third and Fifth precincts. Officer Rod Webber was fired last week, nearly a year after a profanity-laced video surfaced online of him berating a 17-year-old Somali boy, saying, "Plain and simple, if you [expletive] with me, I'm gonna break your legs before you get a chance to run." Lt. Bob Kroll, president of the police union, said that the union was weighing an appeal of Webber's dismissal, believed to be the seventh of Chief Janeé Harteau's tenure. Lehner's discharge would mark the eighth. liz.sawyer@startribune.com 612-673-4648 libor.jany@startribune.com 612-673-4064 Liz Sawyer covers breaking news, crime and corrections for the Star Tribune. She previously wrote about suburban life in the south metro. liz.sawyer@startribune.com 612-673-4648 bylizsawyer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FEED LOADER Minneapolis police officer Blayne Lehner</t>
  </si>
  <si>
    <t>['https://d3n8a8pro7vhmx.cloudfront.net/cuapb/pages/270/attachments/original/1614280412/Minneapolis_police_officer_fired_for_unspecified_misconduct_-_StarTribune.com.pdf?1614280412']</t>
  </si>
  <si>
    <t>['Blayne Lehner, badge #4073', 'Roderick Weber, badge #7612']</t>
  </si>
  <si>
    <t>4/10/2021 April 6: Family wins $225,000 settlement against Minneapolis police - StarTribune.com https://www.startribune.com/april-6-family-wins-225-000-settlement-against-minneapolis-police/201693541/ 1/1 ___ MINNEAPOLIS April 6: Family wins $225,000 settlement against Minneapolis police By Matt McKinney (https://www.startribune.com/matt-mckinney/6370539/) Star Tribune JUNE 1, 2013 - 9:41PM A family that sued a Minneapolis police over a 2011 raid of their home, one that led to the shooting of two dogs and a list of ugly allegations against officers, has won a $225,000 settlement, a city spokesman confirmed this week. The allegations laid out in James and Aisha Keten's lawsuit against 15 members of the department portray the officers as cavalier and reckless, firing weapons at targets near children, screaming profanities and racial slurs, and taking cash from the family while searching for a rifle. The search warrant's focus was Lamont Keten, a suspect in an April 3, 2011, shooting. He was in custody by the time the police SWAT team arrived at his brother James Keten's duplex. The warrant authorized the police to search for a .223 rifle that had been used in the shooting, according to court documents. Two days before the search, James Keten had spoken to police about the shooting when he agreed to meet the officer assigned to the case, according to the lawsuit. Two days later, as Keten and his wife and two daughters ate breakfast and prepared for their day, the SWAT team entered the ground-floor duplex. A dog in the front living room was shot immediately, as was a second dog in the kitchen, according to the lawsuit and the city's response. The Ketens said that their daughters, ages 1 and 3, were eating breakfast at the kitchen table at the time, and that some of the dog's blood splattered on the 3-year-old girl. The city disputed some of these allegations but agreed that the 3-year-old was at the kitchen table when a dog in the kitchen was shot and killed. The Ketens' account of the search warrant included several more allegations, all of which the city disputed: that officers beat James Keten in the head, neck and face during the search, ordering him to "shut up" while using profanity and racial slurs, that his wife's purse was searched and that officers took $9,400 from it, and that officers broke furniture and tore down curtains. The City Council approved a $225,000 settlement on March 29. In a prepared statement, Police Chief Janeé Harteau said: "This incident occurred two years ago, and I do not have all the details about the case. However, as the new chief, I can reassure everyone that police misconduct will not be tolerated by the department. I fully support our officers in the work they do to keep our city safe each day but will also hold them accountable for their actions to ensure they are consistent with our core values." Matt McKinney is a reporter on the Star Tribune's state team. In 15 years at the Star Tribune, he has covered business, agriculture and crime. mckinney@startribune.com 612-673-7329 _mattmckinney</t>
  </si>
  <si>
    <t>['https://d3n8a8pro7vhmx.cloudfront.net/cuapb/pages/270/attachments/original/1618069835/April_6__Family_wins__225_000_settlement_against_Minneapolis_police_-_StarTribune.com.pdf?1618069835']</t>
  </si>
  <si>
    <t>['Aaron C. Morrison, badge #4859', 'Chad Fuchs, badge #2145', 'Christopher Garbisch, badge #2214', 'George J. Peltz, badge #5546', 'Kendall A. Chambers, badge #1078', 'Lucas Peterson, badge #5630', 'Mark E. Beaupre, badge #362', 'Mark Kaspszak, badge #3642', 'Mark L. Osland, badge #5376', 'Nicholas H. Rowe, badge #6179', 'Peter C. Rud, badge #6200', 'Scott Creighton, badge #1331', 'Steven Lynch, badge #4303', 'Steven W. Mosey, badge #4875', 'Todd Babekuhl, badge #246']</t>
  </si>
  <si>
    <t>STAR TRIBUNE › Annotations Man fatally shot by St. Paul police is identified CHAO XIONG DECEMBER ೄೋ, ೅ೃೄ೅ St. Paul police identified the man they shot and killed Monday as -year- old Melvin D. Fletcher Jr. Fletcher, , of Brooklyn Park, was fatally shot by at least one officer after allegedly robbing the Kowalski's Market at  Grand Av. Police also identified the officers involved as Theodore Mackintosh, an -year veteran of the force, and Jeffrey Thissen, a -year veteran. Neighbors said Fletcher was a good person and was attending a technical college. "This wasn't like him," said a sobbing Jackie Johnson, who lived next door. "Oh please, Junior, tell me you didn't do it!" "He's not that kind of kid," said neighborhood block captain Sharon Harper. Harper said Fletcher was friendly and well-mannered. But court records show one troubling event in his young life. In , Fletcher and a Hopkins High School friend, Anthony DiLoreto, robbed a Bremer Bank in Danbury, Wis. Fletcher was  at the time. He was tried as an adult, and pleaded guilty to robbery with threat of force, a felony. ✕ According to court documents: DiLoreto, then , drove Fletcher to the bank. He waited outside as the getaway driver while Fletcher robbed the bank with a gun. Fletcher told police the gun belonged to DiLoreto. DiLoreto heard sirens and fled, leaving Fletcher behind. Fletcher was arrested as he walked through a field. DiLoreto was arrested at home and later convicted of robbery with use of force and possession of burglarious tools. Fletcher was sentenced to three years, but that was stayed for  years of probation. The Monday shooting started as an : a.m. robbery call at Kowalski's. According to police, Fletcher pointed a gun at people in the store and took an undisclosed amount of money. He fled through a rear entrance. Officers chased him on foot, and shots were fired as they followed him down a wooded area to Ayd Mill Road. At least one officer shot Fletcher, according to a news release Tuesday. He was taken to Regions Hospital, where he later died. Police have declined to reveal more details, including whether Fletcher made any threatening gestures toward the officers, who are on administrative leave. It's the third officer-involved shooting this year for the department. In October, Victor T. Gaddy, , and Chue Xiong, , were fatally shot by officers on the same day. Gaddy was being investigated for narcotics, and authorities said he tried to pin an officer between two cars. Xiong apparently stole a gun and crossbow from his parents' home. He was fatally shot in an exchange of gunfire that wounded one officer. The cases, which are not related, remain under investigation. Chao Xiong • -- Twitter: @ChaoStrib Annotations · Report a problem COPY https://outline.com/48Pm9E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</si>
  <si>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['https://d3n8a8pro7vhmx.cloudfront.net/cuapb/pages/270/attachments/original/1626490716/Man_fatally_shot_by_St._Paul_police_is_identified.pdf?1626490716']</t>
  </si>
  <si>
    <t>['Jeffrey C. Thissen, badge #679500', 'Theodore B. Mackintosh, badge #428000']</t>
  </si>
  <si>
    <t>C p STATE OF MINNESOTA BOARD OF PEACE OFFICER STANDARDS AND TRAINING In the Matter of the FINDINGS OF FACT, Peace Officer License of CONCLUSIONS, AND Carl Louis Kratzke, Jr. ORDER License Number: 13685 On August 22, 2000, Administrative Law Judge Phyllis A. Reha ("AU") issued her Findings of Fact, Conclusions of Law, and Recommendation ("AU report") in the above-entitled matter (Office of Administrative Hearings Docket No. 9-9402-12983-2). The above-entitled matter came before the Board of Peace Officer Standards and Training ("Board") on September 28, 2000. Michele M. Owen, Assistant Attorney General, appeared on behalf of the Complaint Investigation Committee of the Board of Peace Officer Standards and Training ("Committee"). Carl Louis Kratzke, Jr. did not appear before the Board. Based on all the files, records, and proceedings herein, and having reviewed and considered the written and oral submissions of the parties, the Board makes the following: FINDINGS OF FACT 1. The Board hereby adopts and incorporates as its own the Findings in the AU report, attached hereto and made a part hereof. 2. On June 28, 2000, the Committee personally served a Notice of and Order for Hearing and Prehearing Conference upon Respondent Carl Louis Kratzke, Jr. 3. Respondent Carl Louis Kratzke, Jr. failed to file a Notice of Appearance with the Administrative Law Judge, failed to appear at the Prehearing Conference scheduled on August 9, 2000, and failed to request that the Prehearing Conference be continued. Therefore, Respondent Carl Louis Kratzke. Jr. is in default in this proceeding. 4. Pursuant to Minn. R. 1400.6300 (1999), the allegations in the Notice of and Order for Hearing and Prehearing Conference are hereby taken as true. Based on the foregoing Findings of Fact, the Board makes the following: Ct C CONCLUSIONS 1. The Board hereby adopts and incorporates as its own the Conclusions in the AU report. 2. The Board has jurisdiction over this matter pursuant to Minn. Stat. § 214.10 and 14.50 (2000). 3. The Board gave proper notice in this matter and has fulfilled all relevant substantive and procedural requirements of law and rules. 4. Respondent Carl Louis Kratzke, Jr. violated Minn. R. 6700.1600 C and L (1999), in that he was convicted of a gross misdemeanor violation of Minn. Stat. § 609.43, subd. 2 (2000). Minn. R. 6700.1600 C and L (1999) make a gross misdemeanor conviction under that statute a violation of the standards of conduct required of licensees. Based upon the foregoing Findings of Fact and Conclusions, the Board issues the following: ORDER 1. NOW THEREFORE, IT IS HEREBY ORDERED that the license of Respondent Carl Louis Kratzke, Jr. as a peace officer in the State of Minnesota is REVOKED effective immediately. 2. IT IS FURTHER ORDERED that Respondent Carl Louis Kratzke, Jr. shall immediately surrender his peace officer's license to the Board. 3. IT IS FLTRTFWR ORDERED that henceforth Respondent Carl Louis Kratzke, Jr. shall not perform any duties attributed to a peace officer in the State of Minnesota. Dated: AM. T , 200 T.J. AG:410231,vOi</t>
  </si>
  <si>
    <t>['https://assets.nationbuilder.com/cuapb/pages/1472/attachments/original/1670218646/Kratzke_Carl-20-026-13685.pdf?1670218646']</t>
  </si>
  <si>
    <t>['Carl Kratzke, badge #None']</t>
  </si>
  <si>
    <t>Because of the motor vehicle accident, which involved three units, HCMC Ambulance Service transported both the driving Officer Bronson and passenger Officer Frisk, from unit #1, to HCMC for medical treatment. The driver of unit #2 listed as OT2/Hillestad stated that he had some pain in his neck and shoulder areas but was not medically treated. The driver of unit #3 listed as OT1/ Hiner did not complain of any injury. Second, the VisiNet Browser Incident Detail Report indicates that Officer Bronson and Officer Frisk; their assignment was squad 160 on the incident date of 09/28/2010. At the approximate incident time of 2240 hours, Officers Bronson and Frisk were responding to assist squad 121 on a PERGUN call. Third, the MN State Accident Report accurately depicts this incident regarding a motor vehicle accident, which involved one Minneapolis Police Squad and two civilian vehicles. Fourth, MPD Traffic Accident Investigator Sgt. Brad Simonson requested the assistance from the MN State Patrol in the recovery of data from the Airbag Control Module (ACM) and Power Control Module (PCM) Event Data Recorders (EDR) from the involved MPD Squad Car. The involved squad car is a 2008 Ford Crown Victoria Police Interceptor with vehicle identification number (VIN 13.37 - Security &amp; Trade Secret MN State Patrol Sgt. P.C. Skoglund #97 successfully recovered the downloaded data from both the Airbag Control Module (ACM) and the Power Control Module (PCM). The examination of the data recorded from the ACM deployment indicated that neither k the driver's seatbelt nor the front passenger's seatbelt were buckled. Sgt. Skoglund examined the data recorded b PCM. The PCM examination indicated that the squad achieved a high speed o 60.4 MPH. Through training and experience, Sgt. Skoglund believes that the vehicle spe quad car at the time of the initial collision w 44)/ MPH. Next, this investigator viewed surveillance video from 1001 3"I Ave. S., which captured the squad involved injury accident. Marked squad 112 (assignment 160) was traveling north on 31d Ave. S. approaching 10th St. S. straddling the white line, which divides the left and right lanes of traffic. The semaphore at 10th St. S. was red and marked squad 112 proceeded through the intersection at 10th St. S. from 3rd Ave. S. against the red light. Marked squad 112 then struck two vehicles simultaneously that were traveling east on 10th St. S. Marked squad 112 continued traveling forward after striking two vehicles and struck the semaphore located on the northeast corner of the intersection located at 3"' Ave. S. / 10th St. S. and came to rest. The first vehicle struck by marked squad 112 came to rest in the middle of the listed intersection. The second vehicle struck by marked squad 112 came to rest in the north lane of eastbound traffic approximately a 1/4 block east of the listed intersection. 1228002 Finally, this investigator conducted recorded statements from marked squad 112 (assignment 160) passenger Officer Sarah Frisk and Driving Officer Sundiata Bronson. 1228003</t>
  </si>
  <si>
    <t>['https://d3n8a8pro7vhmx.cloudfront.net/cuapb/pages/1461/attachments/original/1638069145/13-30350_Bronson_Part_3.pdf?1638069145']</t>
  </si>
  <si>
    <t>4/5/2021 Lawyer fees push city's tab to $270k in excessive force suit - StarTribune.com https://www.startribune.com/lawyer-fees-push-city-s-tab-to-270k-in-excessive-force-suit/300877231/ 1/1 ___ LOCAL Lawyer fees push city's tab to $270k in excessive force suit Judge awards substantial amount to cover victim's legal representation. By Libor Jany (https://www.startribune.com/libor-jany/6134700/) Star Tribune APRIL 21, 2015 - 9:41PM A federal judge this week ruled that the city of Minneapolis will have to pay more than $240,000 in legal fees and expenses of a college student who said he was beaten by police in his Dinkytown area apartment. The award stemmed from a 2013 lawsuit in which the student, Daniel Fancher, alleged that a city police officer had struck him in the head with a flashlight, after barging into Fancher's apartment without a search warrant. A jury last November awarded Fancher $27,640 in damages, concluding that the officer, Sokhom Klann, had used excessive force during the June 2012 incident. The latest ruling, made on Tuesday by U.S. District Judge David S. Doty, said the city must pay $243,500 in fees for three lawyers from the Minneapolis-based firm, Gaskins, Bennett, Birrell and Schupp, which regularly represents victims of police brutality. Bob Bennett, one of the firm's partners, called the decision "a significant judgment," even after Doty rejected his request for $373,100 to cover fees. Klann's attorney had argued that the amount was unreasonable. "We respect the judge's opinion, and I believe the case can finally be settled," Bennett said by telephone Tuesday afternoon. Fancher, who was 19 and attending the University of Minnesota at the time, filed suit after he said Klann and his partner entered Fancher's apartment, on the 1500 block of SE. 8th Street, in the early hours of June 7, 2012, while chasing teenagers who had apparently thrown a rock at their squad car. Fancher said he saw the officers in the apartment hallway and asked them "if there was a problem," according to the lawsuit. "Without verbally responding to Fancher, Klann reached out and grabbed Fancher by the neck and then struck him in the head, likely with Klann's flashlight," the suit read. Obstruction charges against Fancher, who was arrested along with two of his friends, were eventually dropped, his lawyer said. Matt Laible, a spokesman for the city, said city officials are pleased Doty reduced Fancher's request for legal fees. "We need to make tough calls every day on litigation cases we handle, weighing the amount of settlement demands against the risks of going through trial," Laible said in an e-mail Tuesday. "In this case, I believe we made the right call."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</si>
  <si>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["https://d3n8a8pro7vhmx.cloudfront.net/cuapb/pages/270/attachments/original/1617635331/Lawyer_fees_push_city's_tab_to__270k_in_excessive_force_suit_-_StarTribune.com.pdf?1617635331"]</t>
  </si>
  <si>
    <t>THE MINNESOTA DAILY › Annotations Demonstrators rally against police brutality JANUARY ೅ೃ, ೄೌೌೋ More than  people of all ages, races and backgrounds marched almost two miles in the streets of downtown Minneapolis Monday afternoon to protest police brutality. The rally began just after  p.m. on the mall in front of the Hennepin County Government Center. After a brief statement from organizers, the procession set out for St. Michael's Church in South Minneapolis. More than  people from the University, including members of the Progressive Student Organization, the University Young Women and University faculty joined the protest. Onlookers honked and waved as protesters' cries of "If we don't get no justice, they don't get no peace," and "The people, united, will never be defeated," echoed off the downtown buildings. The protesters were calling for terroristic threat charges against -year-old Lawrence Miles Jr. and assault charges against -year-old Andre Madison to be dropped. The People for Justice for Lawrence Miles Jr. and Andre Madison, the event sponsor, claim that the two black males are victims of racially motivated police brutality. Professor of Political Science August Nimtz Jr., who participated in the rally, said a victory for Miles would be an important step toward healing the problem of police brutality. "Everything we know about this indicates that it was indeed a cover-up," Nimtz said of the case against Miles. Miles sustained injuries from a shotgun blast in August when Minneapolis Police officer Charles Storlie saw the youth run away with a toy pistol. Storlie then shot him in the back. Police claim Miles pointed the gun at officers; some witnesses say Miles never pointed the toy gun at anyone. The Minneapolis Police Department and Hennepin County District Attorney's office found no wrongdoing on the part of Storlie. Miles was charged with making terroristic threats. He will stand trial Jan. . Madison was visiting at a friend's apartment in north Minneapolis last July when police raided the building looking for drugs. No drugs were found, but more than  shots were fired in the botched campaign, two of which hit Madison in the neck and arm. Police claim Madison threatened them with a shotgun, an assertion Madison disputes. He is currently serving a -month sentence for assaulting a police officer. Protesters claim these incidents are not isolated, but are indicative of an atmosphere of racism and police brutality plaguing not only Minneapolis, but the entire nation. Nimtz said the group marched on Martin Luther King Jr. Day not to celebrate the gains of the struggle, but to continue it. "We consciously decided to use the day itself to press forward the way Dr. King would have - to make it real," he said. Annotations · Report a problem COPY https://outline.com/TDs6uM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</si>
  <si>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['https://d3n8a8pro7vhmx.cloudfront.net/cuapb/pages/270/attachments/original/1625772799/Demonstrators_rally_against_police_brutality.pdf?1625772799']</t>
  </si>
  <si>
    <t>Medaria Arradondo Chief of Police Minneapolis Police Department 350 South 5th Street, Room 130 Minneapolis, MN 55415 From the desk of: TO: CC: Officer Alexander Walls Badge #7498 MPD Internal Affairs DATE: February 24, 2021 RE: CHIEF'S DECISION: OPCR Administrative Case #20-00847 YDischarge Suspension X Written Reprimand YPermanent Demotion Duration: YTemporary Demotion Duration: ____ _ SUMMARY OF BASIS FOR DECISION This memo summarizes my approach and reasoning for my decision as Chief of the Minneapolis Police Department that Officer Alexander Walls receive a Written Reprimand. This memo accompanies the enclosed MPD Worksheet. Policies Violated: MPD 7•402(1V){B)(2)(a) Pursuit Policy Facts Supporting Decision (see also Investigation Summary): On 9/18/2019, Officer Walls and Officer Thao were assigned to marked Minneapolis Police squad 123. Officer Thao was driving; Officer Walls was passenger. Officer Walls and Officer Thao observed an "unlicensed Hyundia Sonata" exiting the parking lot located at 1530 6th Street South. 4 Officer Thao noted in his statement, "the area we were in had a history of stolen vehicle(s) by Somali juvenile males. The driver seemed to be a Somali juvenile male. "5 Based off the recent events in the area, Officer Thao began to follow the vehicle. Officer Thao followed the vehicle as it turned northbound on to 15th Av S, eastbound on to Riverside Parkway, then northbound onto Cedar Av S toward Washington. The vehicle made a west bound turn onto the 3rd Street South exit off of Washington Av S, going through a yellow light.6 Officer Thao stated the suspect vehicle sped up, passed two vehicles on the left hand side, crossing the double yellow dividing lines, to make a right hand turn onto 3rd Street S. Officer Thao activated the squad lights and sirens, then proceeded to catch up to the vehicle, which had exited onto Hiawatha Av going southbound. The determination was made to disengage the vehicle when the vehicle "began to drive away at excessive speeds and failed to stop for the lights and sirens." 7 Facts of this Case: Did Officer Walls violate the department's Pursuit Policy? • Officer Walls aired the reason for the stop. • Officer Walls aired the direction of the travel. • Officer Thao cannot be heard on BWC or MVR relaying what the speeds were as they were behind the suspect vehicle. • Officer Walls can be heard on BWC telling Officer Thao, "if he doesn't stop up here we're gonna discontinue. Stop. Stop. We're done." • Elapsed time from the lights/sirens being turned on, until the discontinuation of the stop was 1 minutes and 30seconds. • Officer Walls stated he realized he had made a mistake in failing to air speeds during the flee. As Chief of Police I am responsible for providing clear expectations on what is acceptable behavior in our workplaces as well as what will not be tolerated. Based on my review of the facts of this investigation and Officer Walls admission that he in fact failed to communicate via his radio the speeds during the flee I am issuing a written reprimand to Officer Walls.</t>
  </si>
  <si>
    <t>['https://assets.nationbuilder.com/cuapb/pages/1608/attachments/original/1753998645/20-00847_Alexander_Walls.pdf?1753998645']</t>
  </si>
  <si>
    <t>['Alexander Walls, badge #7498']</t>
  </si>
  <si>
    <t>By Kay Fate, &lt;a href="mailto:kfate@postbulletin.com"&gt;kfate@postbulletin.com&lt;/a&gt; February 07, 2015 01:33 AM We are part of The Trust Project. AUSTIN - The former chief of police in Brownsdale was sentenced Friday to more than seven years in prison for assaulting a woman he met in a bar. Jason Mindrup, 44, was convicted of one count each of second- and third-degree criminal sexual conduct by a Mower County jury on Oct. 30 - exactly a year to the day he was charged with three felonies in the case. Jurors acquitted Mindrup of first-degree criminal sexual conduct after deliberating for five hours. District Court Judge Jeffrey Kritzer handed down a 90-month term for the second-degree count; no sentence was pronounced for the lesser charge. On Aug. 31, 2013, a woman called law enforcement at about 2 a.m. to report a sexual assault. The woman told authorities she had been at a bar in Waltham earlier in the night with a male friend and also had spoken to Mindrup. She and the friend left the bar and walked to a tractor repair shop nearby, leaving her purse and cellphone at the bar. The woman said Mindrup drove past the shop, then backed up, pulled into the back lot and offered her a ride NEWSMD Former Brownsdale cop sent to prison for sex assault Former Brownsdale cop sent to prison for sex assault - Post Bulletin | R... https://www.postbulletin.com/newsmd/former-brownsdale-cop-sent-to-p... 1 of 3 12/9/2022, 1:02 AM home. Instead of taking her home, the complaint says, Mindrup drove a couple miles out of town, got out of the truck and undressed, then got back into the truck. Mindrup "roughly assaulted" her, the report says, and used force in other attempts. He eventually got dressed and drove the woman back to the bar, which was closed. The bartender let the woman in to get her purse and described her as "crying and looking scared," according to the complaint, but wouldn't tell the bartender what happened. Mindrup looked into the window of the bar, and the woman became more upset, the complaint says. The bartender spoke to Mindrup, who said he was seeing if the woman needed a ride home. The victim left the bar, walked to a nearby friend's house and called authorities. Mindrup, who took the stand in his own defense, said he was worried about the woman when he saw her near the tractor shop and offered her a ride home. Mindrup told the jury the woman asked to go to his house; instead, he drove a couple of miles out of town and parked while he decided where to take her, then just took her back to the bar. He denied assaulting her. A DNA expert with the Minnesota Bureau of Criminal Apprehension testified that saliva found on the victim's breasts - while not "definitively" a match to Mindrup - likely couldn't have come from anyone else. The case was prosecuted by former Olmsted County senior assistant attorney Julie Germann to avoid conflicts of interest. As Brownsdale police chief, Mindrup often worked with Mower County prosecutors. Former Brownsdale cop sent to prison for sex assault - Post Bulletin | R... https://www.postbulletin.com/newsmd/former-brownsdale-cop-sent-to-p... 2 of 3 12/9/2022, 1:02 AM</t>
  </si>
  <si>
    <t>['https://assets.nationbuilder.com/cuapb/pages/1472/attachments/original/1670569755/Mindrup_Former_Brownsdale_cop_sent_to_prison_for_sex_assault_-_Post_Bulletin.pdf?1670569755']</t>
  </si>
  <si>
    <t>1461422 From the desk of: Medaria Arradondo Chief of Police Minneapolis Police Department 350 South 5th Street, Room 130 Minneapolis, MN 55415 (612) 673-3550 TO: Officer Luis Porras Badge #5786 CC: MPD Internal Affairs DATE: December 10th, 2020 RE: IAU/Investigation Case #19-07651 CHIEF'S DECISION: ❑Discharge XSuspension Duration:MHours Written Reprimand ❑Permanent Demotion ❑Temporary Demotion Duration: SUMMARY OF BASIS FOR DECISION This memo summarizes my approach and reasoning for my decision as Chief of the Minneapolis Police Department that Officer Daniel Payne receive a Written Reprimand. This memo accompanies the enclosed MPD Worksheet. Policies Violated: MPD 5-102.01 Minnesota Law Enforcement Code of Ethics Facts Supporting Decision (see also Investigation Summary): On May 26, 2019, Sergeant Luis Porras was off-duty, driving his personal vehicle within the City of Apple Valley, MN. Porras was travelling on Granada Drive and turned into the American Legion parking lot at 2045 hours. Apple Valley Police Officer Sean Marben observed Porras as he drove without headlights on and failed to signal his turn into the parking lot. Officer Marben conducted a traffic stop. 1461423 Porras and his passenger exited the vehicle and approached Officer Marben. Through observations, field sobriety tests and a PBT, Officer Marben developed the probable cause to place Porras under arrest for 4th Degree DWI. Porras was read the Implied Consent Advisory and given a breath test. The result of the breath test was 0.13 BAC. Porras was booked and processed at the Apple Valley Police Station. He was issued a citation for 4th Degree DWI and released. Porras pled guilty to and was convicted of DWI- Alcohol Level at .08 or More, Minnesota State Statue 169A.201(15). Upon the completion of this thorough investigation I reviewed the investigative case file materials and made my decision. Facts of this Case: • Porras drove his personal vehicle after he consumed four to five at an Apple Valley Sports Bar. • Porras drove a short distance to the Apple Valley American Legion. Apple Valley Police Officer Marben conducted a traffic stop on Porras. • Officer Marben established probable cause to arrest Porras for DWI. • Porras gave a breath sample with a BAC of .13. He was cited and released. • Porras pled to and was convicted of a misdemeanor DWI in Dakota County. • Porras completed eight hours of DWI/Alcohol related education. • Porras attended a MADD impact panel. • Porras recognized the decision to drive under the influence as bad and acknowledged that it was 100% his fault. • Porras looks back at the decision with remorse and embarrassment. • Porras has learned from the decision to drive under the influence and made lifestyle changes. As Chief of Police I am responsible for providing clear expectations on what is acceptable behavior in our workplaces as well as what will not be tolerated. Based on my review of the facts of this investigation and Sergeant Porras' statement of remorse and embarrassment I am suspending Sergeant Porras for hours. 13.43 1461424 1461428</t>
  </si>
  <si>
    <t>['https://assets.nationbuilder.com/cuapb/pages/1509/attachments/original/1753849696/19-07651_Luis_Porras.pdf?1753849696']</t>
  </si>
  <si>
    <t>['Luis C. Porras, badge #5786']</t>
  </si>
  <si>
    <t>2/25/2021 Mpls. won't defend officer in force lawsuit - StarTribune.com https://www.startribune.com/city-attorney-decides-against-defending-ex-cop-in-federal-lawsuit/372058981/ 1/1 MINNEAPOLIS City attorney decides against defending ex-cop in federal lawsuit Blayne Lehner, the fired officer, is accused of kicking a man in the face. By Libor Jany (https://www.startribune.com/libor-jany/6134700/) Star Tribune MARCH 14, 2016 - 10:11PM The Minneapolis city attorney's office's decision to not represent a former city police officer sued for kicking a handcuffed suspect during a 2012 arrest drew a strong rebuke Monday from police union officials. The officer, Blayne Lehner, who was fired in January for unspecified misconduct, was accused in a federal lawsuit of using excessive force against Luis Daniel Garcia during a traffic stop in the Kingfield neighborhood, violating his civil rights. The suit, filed in 2015, alleges that Lehner kicked Garcia in the face and broke the 18-year-old's jaw and several teeth after he became combative in the back of a squad car. Last fall, the city declined to provide representation or to indemnify Lehner, who appealed the decision. An administrative judge ruled in the city's favor earlier this month. On Monday, the issue was presented to the City Council's Ways and Means Committee, which voted unanimously against having the city defend Lehner. The matter will go to the full City Council for approval. Police union President Lt. Bob Kroll criticized the decision, saying it could have a chilling effect on officers who, without the city's legal backing, might become more passive for fear of being prosecuted or sued. Kroll also called the decision "direct retaliation because of his involvement" with the Police Officers Federation of Minneapolis, which represents the city's nearly 850 rank-and-file officers. "He's obviously being treated differently than others," Kroll said. Lehner sits on the federation's board, which is in the midst of contract negotiations with the city. Assistant city attorney Susan Trammell declined to comment, citing confidentiality provisions on personnel matters and because many case details have been kept secret under a protective order issued by the court. Lehner has faced other legal problems, including a 2012 excessive-force lawsuit that accused him of beating a suspect unconscious. He also was alleged to have assaulted a KSTP video journalist during an Occupy rally downtown. Officials at police headquarters and in City Hall have been tight-lipped about the reason for Lehner's termination, although some have hinted that the latest suit was the final straw in the department's decision to fire him.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HANDOUT Former Minneapolis Police Officer Blayne Lehner</t>
  </si>
  <si>
    <t>["https://d3n8a8pro7vhmx.cloudfront.net/cuapb/pages/270/attachments/original/1614281997/Mpls._won't_defend_officer_in_force_lawsuit_-_StarTribune.com.pdf?1614281997"]</t>
  </si>
  <si>
    <t> Support the Timberjay by making a donation. (/supportus/ ) Welcome! Log in (/) Serving Northern St. Louis County, Minnesota You have 2 free items remaining before a subscription is required. Subscribe now! (/subscribe/?town_id=0) | Log in (/login.html) Ely police o cer arrested for child abuse Posted Friday, February 4, 2011 11:00 pm Scott Stowell Ely police o cer Jason Carlson, 32, was arrested on Thursday, Jan. 27 for allegedly hitting his six-year-old daughter. The incident occurred around 5 p.m. at Carlson's home in Aurora. According to a report from the St. Louis County Court Administration, Carlson's wife, Ann, contacted the St. Louis County Sheri 's O ce about three hours after an altercation between Carlson and his daughter. Ann told the responding deputy that their daughter was throwing a t, so she summoned her husband to handle the situation because he can "usually get the children to mind." She added that Carlson had been drinking beer in the garage before the altercation. She said her husband told her she needed to "take the bull by the horns" and do what needed to be done. He grabbed the child either by the shoulder or her clothing, slammed her against the wall and slapped her. He then forcefully carried her down the hall, put her in bed and told her to stop crying. Ely police officer arrested for child abuse - The Timberjay http://timberjay.com/stories/ely-police-officer-arrested-for-child-abuse,7928 1 of 5 11/22/2022, 1:47 AM She told the deputy that Carlson does not normally punish their children to that extent. However, she believed her husband's actions were excessive and crossed the line from discipline to abuse. At the time of the deputy's contact, she said the mark remained on her daughter's face and might be bruised by morning. Carlson was arraigned on Friday, Jan. 28 and faces one count of malicious punishment of a child. He is on supervised release and is not allowed contact with his wife or any of his children. The Ely City Council met with the Ely Police Commission in a closed session on Tuesday to discuss the matter. Afterward, the commission placed Carlson on paid administrative leave. Carlson has been an Ely police o cer since 2005. His next hearing will be on Wednesday, Feb. 9 at 9:30 a.m. at the St. Louis County Courthouse in Virginia. Keywords Ely, Ely Police Department, Jason Carlson, Ely City Council, Ely Police Commission Comments NO COMMENTS ON THIS ITEM PLEASE LOG IN TO COMMENT BY CLICKING HERE (/LOGIN.HTML?REFERER=%2FSTORIES%2FELY-POLICE-OFFICER-ARRESTED-FOR- CHILD-ABUSE%2C7928) OTHER ITEMS THAT MAY INTEREST YOU Bird feeder bonanza? (/stories/bird-feeder-bonanza,19652 ) Council inks union deal with ambulance director (/stories/council-inks-union- deal-with-ambulance-director,19635 ) Township won't fund ambulance purchase (/stories/township-wont-fund- ambulancepurchase,19636 ) They're all together ooky (/stories/theyre-all-together-ooky,19637 ) ADVANCED SEARCH (/SEARCH.HTML) THIS WEEK'S E-EDITION  Ely police officer arrested for child abuse - The Timberjay http://timberjay.com/stories/ely-police-officer-arrested-for-child-abuse,7928 2 of 5 11/22/2022, 1:47 AM</t>
  </si>
  <si>
    <t>['https://assets.nationbuilder.com/cuapb/pages/1472/attachments/original/1669103537/Ely_police_officer_arrested_for_child_abuse_-_The_Timberjay.pdf?1669103537']</t>
  </si>
  <si>
    <t>Medaria Arradondo Chief of Police Minneapolis Police Department 350 South 5th Street, Room 130 Minneapolis, MN 55415 From the desk of: TO: CC: Officer Timothy Thao Badge #7203 MPD Internal Affairs DATE: February 24, 2021 RE: CHIEF'S DECISION: OPCR Administrative Case #20-00847 YDischarge Suspension X Written Reprimand YPermanent Demotion Duration: YTemporary Demotion Duration:. ___ _ SUMMARY OF BASIS FOR DECISION This memo summarizes my approach and reasoning for my decision as Chief of the Minneapolis Police Department that Officer Timothy Thao receive a Written Reprimand. This memo accompanies the enclosed MPD Worksheet. Policies Violated: MPD 7-402(1V)(A)(3) Pursuit Policy Facts Supporting Decision (see also Investigation Summary): On 9/18/2019, Officer Walls and Officer Thao were assigned to marked Minneapolis Police squad 123. Officer Thao was driving; Officer Walls was passenger. Officer Walls and Officer Thao observed an "unlicensed Hyundia Sonata" exiting the parking lot located at 1530 6th Street South. 4 Officer Thao noted in his statement, "the area we were in had a history of stolen vehicle(s) by Somali juvenile males. The driver seemed to be a Somali juvenile male. "5 Based off the recent events in the area, Officer Thao began to follow the vehicle. Officer Thao followed the vehicle as it turned northbound on to 15th Av S, eastbound on to Riverside Parkway, then northbound onto Cedar Av S toward Washington. The vehicle made a west bound turn onto the 3rd Street South exit off of Washington Av S, going through a yellow light. 6 Officer Thao stated the suspect vehicle sped up, passed two vehicles on the left hand side, crossing the double yellow dividing lines, to make a right hand turn onto 3rd Street S. Officer Thao activated the squad lights and sirens, then proceeded to catch up to the vehicle, which had exited onto Hiawatha Av going southbound. The determination was made to disengage the vehicle when the vehicle "began to drive away at excessive speeds and failed to stop for the lights and sirens." 7 Facts of this Case: Did Officer Thao violate the department's Pursuit Policy? • Officer Thao observed an unlicensed vehicle in an area which recently had seen a rise in vehicle thefts and car jackings. • Officer Thao observed the suspect vehicle driving in a manner he believed was 11reckless." • Officer Thao attempted to stop the vehicle. • The location where the stop was initiated was not condusive to a safe stop. • When it was clear the vehicle was not going to pull over and speeds became too high, Officer Thao shut off his lights and siren. • Total elapsed time for the incident was less than 3 minutes. • Officer Thao recognized that he should not have pursued the vehicle; stating in the future he would not pursue. As Chief of Police I am responsible for providing clear expectations on what is acceptable behavior in our workplaces as well as what will not be tolerated. Based on my review of the facts of this investigation and Officer Thao's admission that he in fact should not have pursued the vehicle I am issuing a written reprimand to Officer Thao.</t>
  </si>
  <si>
    <t>['https://assets.nationbuilder.com/cuapb/pages/1608/attachments/original/1753998648/20-00847_Timothy_Thao.pdf?1753998648']</t>
  </si>
  <si>
    <t>['Timothy Thao, badge #7203']</t>
  </si>
  <si>
    <t>3/5/2021 Man, 3 Mpls. police officers who traded shots are identified - StarTribune.com https://www.startribune.com/man-3-mpls-police-officers-who-traded-shots-are-identified/181376021/ 1/1 MINNEAPOLIS Man, 3 Mpls. police officers who traded shots are identified By Paul Walsh (https://www.startribune.com/paul-walsh/6134706/) and Nicole Norƌeet (https://www.startribune.com/nicole-norƌeet/6370611/) Star Tribune staff writers NOVEMBER 30, 2012 - 2:48AM Police on Thursday identified the three officers who fired on a 22-year-old man in a late- night exchange of gunfire in south Minneapolis. David T. Embaye, of Minneapolis, was wounded about 11 p.m. Wednesday near E. 38th Street and Columbus Avenue S. after he fled for several blocks from a stopped vehicle, then shot at officers, police said. Police recovered a weapon connected to Embaye, said Sgt. William Palmer, a police spokesman. The police who shot at Embaye were officers Walter Alvarado, Omar Foulkes and Brandon Kitzerow. Alvarado started as a community service officer with the department in 2007. Foulkes started in 2006 and Kitzerow in 2001. The three and another officer who witnessed the incident are on standard paid administrative leave. Terry Hake, 57, who lives near a pond at E. 37th Street and Chicago Avenue, said he was in bed Wednesday night when at least 20 shots rang out. One bullet came through the wall and hit his dresser at the foot of his bed. "I got lucky," said Hake, a quadriplegic. "My dresser was sitting in the right place." When his personal care assistant took out a shirt from the dresser and shook it, a bullet fell out, Hake said. Several other disabled occupants live in the duplex, but nobody was hurt, he said. However, three vehicles in the home's garages were damaged. Incoming Police Chief Janeé Harteau gave this account of what happened: Police went to the area after their ShotSpotter system was activated. Upon arrival, they noticed a suspicious vehicle leaving the area. Police stopped the vehicle and a man got out. As he was running from the vehicle, he fired at officers. They returned fire and hit him. He was taken to Hennepin County Medical Center and police said he is expected to survive. The driver of the stopped vehicle was in custody, Harteau said. Embaye was under arrest at the hospital on probable cause of prohibited person in possession of a gun. His criminal history in Minnesota includes a felony conviction in 2009 for first-degree aggravated robbery. pwalsh@startribune.com (mailto:pwalsh@startribune.com) • 612-673-4482 nicole.norfleet@startribune.com (mailto:nicole.norfleet@startribune.com) 612-673-4495 Paul Walsh is a general assignment reporter at the Star Tribune. He wants your news tips, especially in and near Minnesota. paul.walsh@startribune.com 612-673-4482 walshpj Nicole Norfleet covers the fast-paced retail scene including industry giants Target and Best Buy. She previously covered commercial real estate and professional services. nicole.norǡeet@startribune.com 612-673-4495 nicolenorǡeet RICHARD SENNOTT - STAR TRIBUNE Police tape lies on the ground on the 3700 block of Columbus Avenue where a suspect and Minneapolis police exchanged gunfire.</t>
  </si>
  <si>
    <t>['https://d3n8a8pro7vhmx.cloudfront.net/cuapb/pages/270/attachments/original/1614985683/Foulkes_Man__3_Mpls._police_officers_who_traded_shots_are_identified_-_StarTribune.com.pdf?1614985683']</t>
  </si>
  <si>
    <t>['Brandon Kitzerow, badge #3712', 'Omar Foulkes, badge #2077', 'Walter Alvarado, badge #81']</t>
  </si>
  <si>
    <t>7/10/2021 April 8: Questions remain after fatal police chase in Minneapolis - StarTribune.com https://www.startribune.com/april-8-questions-remain-after-fatal-police-chase-in-minneapolis/17374174/ 1/1 ___ MINNEAPOLIS Questions remain after fatal police chase in Minneapolis Loved ones and some in the Somali community wonder whether a police pursuit was necessary. By TERRY COLLINS Star Tribune AUGUST 14, 2008 - 2:28PM As Hanna Abukar was laid to rest Monday, members of the Somali community were questioning the police chase that preceded her death a day earlier in south Minneapolis. "There's anger and a total lack of understanding what happened and why did it happen," Omar Jamal, executive director of the Somali Justice Advocacy Center, said following Abukar's funeral. "It's a very difficult situation right now." Minneapolis police are still investigating the pursuit in which a 15-year-old boy who had been fleeing officers at high speeds in a stolen vehicle crashed into a car driven by Abukar at Lake Street and Stevens Avenue S. around 8 a.m. Sunday morning. A police supervisor had called off the 12-block chase for public safety reasons about a half-mile before the crash that killed Abukar, 26, and injured her son and another boy as they were heading to Sunday school at a mosque. The boys remain hospitalized in critical and stable conditions, respectively. On Monday, police released the names of three veteran officers involved in the chase: Thomas Mack, Jonathan Petron and Eric Shogren. The officers, who work in the Third Precinct, have been put on standard administrative leave. The teen -- who fled the scene but later was arrested at a nearby Kmart -- remains in custody. Criminal charges, ranging from criminal vehicular homicide to auto theft, could come as early as today, said police spokesman Sgt. William Palmer. The teen also could face a more serious charge of fleeing a scene that involved a death, Palmer said. Police have not release information on why the boy stole the car and whether he has a prior record. Dozens attended a service for Abukar on Monday, as Muslim tradition calls for burial within 24 hours. Under gray skies, several chanted prayers over her gravesite in Burnsville. Within minutes, they shoveled mounds of dirt over the married mother of two children. Her grieving husband, Osman Abukar, could be seen shaking his head in disbelief as he received numerous hugs from mourners. He declined to talk publicly about his wife out of respect for the traditional Islamic mourning period of at least three days. Jamal said he's received countless calls from local Somalis and others wondering if such a pursuit was necessary. "That's what the community is asking," Jamal said. "We will deal with that soon." Those who knew Hanna Abukar described her as a loving and caring person. A benefit will be held in her honor at 7 p.m. Wednesday at the Doubletree Park Place hotel in St. Louis Park, 1500 Park Place Blvd., where she worked, Jamal said. Terry Collins • 612-673-1790 CARLOS GONZALEZ - DML - THE STAR TRIBUNE STAR TRIB Osman Akubar was consoled during his wife's funeral Monday at a cemetery in Burnsville. Hanna Abukar died when a teen driving a</t>
  </si>
  <si>
    <t>['https://d3n8a8pro7vhmx.cloudfront.net/cuapb/pages/270/attachments/original/1625958065/April_8__Questions_remain_after_fatal_police_chase_in_Minneapolis_-_StarTribune.com.pdf?1625958065']</t>
  </si>
  <si>
    <t>['Eric Shogren, badge #6521', 'Jonathan Petron, badge #5671', 'Thomas Mack, badge #4315']</t>
  </si>
  <si>
    <t>3/18/2021 Minneapolis officer wounds man suspected in shooting - StarTribune.com https://www.startribune.com/minneapolis-officer-wounds-man-suspected-in-shooting/127297968/ 1/2 MINNEAPOLIS Minneapolis officer wounds man suspected in shooting Man shot someone and minutes later is shot himself by Minneapolis police. By Matt McKinney (https://www.startribune.com/matt-mckinney/6370539/) and PAUL Walsh AUGUST 9, 2011 - 9:59PM A man suspected of shooting someone at a south Minneapolis public housing complex Monday night was confronted and shot minutes later by Minneapolis police, authorities said. As he recovered from a police gunshot at Hennepin County Medical Center, Leroy Martinez, 23, of 1426 Penn Av. N., was charged Tuesday with second-degree assault in connection with a shooting near the playground of the Little Earth of United Tribes public housing complex. Like Martinez, the victim in that shooting is expected to live. The shootings took place around 11:15 p.m., when two off-duty officers working for the housing complex and three on-duty officers heard gunshots near 25th Street and Cedar Avenue S. As they responded to the gunfire, officers saw a man running. The officers ran after him. The accounts of police and an eyewitness interviewed by the Star Tribune differ on what happened next. According to police, Martinez drew his gun, refused orders to drop it and was shot by Minneapolis officer Terry Nutter. Yet Delora Iceman, who lives at Little Earth of United Tribes, said the man had thrown his gun to the ground and held his hands in the air when Nutter shot him, after the officer warned that he would do so. "He had no reason to shoot that little boy," said Iceman, who said she witnessed the scene from her balcony. Minneapolis police spokesman Sgt. Bill Palmer disputed Iceman's account. "That is not consistent with other statements ... from other independent witnesses," he said. Officers Steven Herron, Derek Chauvin and Brandon Brugger and Lt. Gwen Gunter were also at the scene, according to the department. Nutter, Herron, Chauvin and Brugger had been in the area tracking and arresting a fugitive on a felony warrant when they heard the gunshots. Nutter has been a police officer since 2004 and has long worked off-duty at the Little Earth of United Tribes, according to Little Earth president and CEO Bill Ziegler. "A great officer," said Ziegler. "This is one of the officers that I totally trust." Ziegler vouched for the officer's actions, as well, saying he spoke to witnesses who told him Martinez drew his weapon. A surveillance video of the shooting exists, according to Ziegler, but the security camera may have been partially obstructed by a tree. A copy of the video was turned over to the Police Department, he said. All of the officers were put on standard three-day administrative leave. Police and the department's internal affairs unit are conducting separate investigations. Anyone with information about the incident is urged to call police at 612-692-TIPS. Matt McKinney • 612-673-7329 Paul Walsh • 612-673-4482 Matt McKinney is a reporter on the Star Tribune's state team. In 15 years at the Star Tribune, he has covered business, agriculture and crime.</t>
  </si>
  <si>
    <t>['https://d3n8a8pro7vhmx.cloudfront.net/cuapb/pages/270/attachments/original/1617887760/Brandon_Brugger_2.pdf?1617887760']</t>
  </si>
  <si>
    <t>['Brandon Brugger, badge #846', 'Derek M. Chauvin, badge #1087', 'Gwendolyn Gunter, badge #2528', 'Steven Herron, badge #2975', 'Terry Nutter, badge #5228']</t>
  </si>
  <si>
    <t>Deputy gets license suspension, 40 hours commmunity service for role in accident A Dakota County Sheriff's deputy will serve 40 hours of community service and have his driver's license suspended one year for his role in the Aug. 30 accident that killed Farmington resident Bill Wallace. Written By: Farmington Newsroom | May 13th 2008 - 12am. https://www.rivertowns.net/news/1064017-deputy-gets-license-suspension-40-hours- commmunity-service-role-accident A Dakota County Sheriff's deputy will serve 40 hours of community service and have his driver's license suspended one year for his role in the Aug. 30 accident that killed Farmington resident Bill Wallace. Joshua James Williams will also pay a $380 fine after being sentenced Tuesday in a Scott County courtroom. Williams will spend his community service time speaking to new drivers and law enforcement training programs about the importance of being attentive while driving. Williams was in the final week of his own field officer's training program when he was responding to a call and made a U-turn on Highway 3 to find the correct address. He turned in front of Wallace, who was on a motorcycle. Bonnie Pitsenburger, Wallace's sister, was not surprised by the decision. Williams was convicted of careless driving, a misdemeanor with a maximum sentence of 90 days and a maximum fine of $1,000. But Pitsenburger said she was still disappointed with the penalty. "I know people that have done much less than what he did and got much more community service than that," Pitsenburger said. "I feel a little short-changed in the way our system is set up." Pitsenburger believes Williams' role as a law enforcement officer should hold him up for stiffer punishment than what he received. "(The sentence) is not even close to what the standard could have been. What I feel it should have been," Pitsenburger said. "We all have to be accountable for our actions, and honestly, I don't think 40 hours cuts it. "I think he should have been held up more as an example." Pitsenburger lives just three blocks from the corner of Highway 3 and 200th Street, where the accident happened. Wallace was on his way to her house to watch a Minnesota Vikings pre- season game when Williams turned in front of him. "I have to go by that on a daily basis. My husband has to go by that on a daily basis," Pitsenburger said. "As far as I'm concerned he got a slap on the wrist and we got slapped in the face." Internal investigation The Dakota County Sheriff's department has been waiting for the court case against Williams to be resolved before beginning its own investigation. Now that Williams has been sentenced, chief deputy Dave Bellows expects the department to look into whether Williams violated any department policies and whether he should be disciplined for his actions. "Frankly, you look at the entire incident and you look at anything and everything as it applies to the incident," Bellows said. "You're always looking at what is the appropriate discipline in the matter." Williams has been assigned to court security since the accident. Bellows hopes to have the department's investigation wrapped up within two weeks.</t>
  </si>
  <si>
    <t>['https://d3n8a8pro7vhmx.cloudfront.net/cuapb/pages/270/attachments/original/1618010375/Joshua_James_Williams_Gets_License_Suspension_%281%29.pdf?1618010375']</t>
  </si>
  <si>
    <t>7/12/2021 Attorneys for Jamar Clark family members confirm agreement on $200,000 settlement | MPR News https://www.mprnews.org/story/2019/08/09/attorneys-for-jamar-clark-family-members-confirm-agreement-on-200000-settlement 1/2 Crime, Law and Justice Attorneys for Jamar Clark family members confirm agreement on $200,000 settlement Brandt Williams Minneapolis August 9, 2019 9:05 p.m. Family and community members prepare to release balloons to remember Jamar Clark on Nov. 15, 2016 in Minneapolis, a year after he was killed. Sam Harper for MPR News 2016 Attorneys for the family of Jamar Clark say they've reached a tentative settlement with the city of Minneapolis in their wrongful death lawsuit. Clark was shot and killed by a police officer in 2015. The attorneys say the parties reached a settlement amount of $200,000. Attorney David Suro said members of the Clark family desired justice and they believe the deal falls short of that. He said the family wants the city to fire one of the officers involved in the shooting. They'd also like to see a community center named after Clark. But that's not included in the tentative agreement. According to a court document filed Friday, Minneapolis City Attorney Susan Segal said "defense counsel learned from the media that Plaintiff was stating that a settlement had occurred" at a what she termed a mediation on Wednesday. Segal goes on to say it took until Friday to reach attorney William Starr to confirm the agreement. Previous attempts to reach a settlement had failed. In May, talks broke down, at least in part because the city would not offer an amount that approached the $20 million payout the city agreed to in the shooting of Justine Ruszczyk, also known by the surname Damond, who was killed by an officer in 2017. Previously Jamar Clark settlement talks end without agreement Mohamed Noor, was convicted of murder and manslaughter in Ruszczyk's death on April 30. The officer who shot Clark, Dustin Schwarze, was not charged with a crime. Ruszczyk had called police for help and was unarmed when she was shot. Schwarze was dropped from the Clark family's lawsuit, but his partner, Mark Ringgenberg is still named because attorneys say he instigated the shooting of Clark. Because Ruszczyk was white, and Clark was African- American, activists have said city leaders need to show that they value black lives as much as the lives of white people. Related Ruszczyk case aside, Minneapolis police misconduct suits down The Minneapolis city council still has to approve the tentative settlement, which could happen at an Aug. 23 meeting.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7/12/2021 Attorneys for Jamar Clark family members confirm agreement on $200,000 settlement | MPR News https://www.mprnews.org/story/2019/08/09/attorneys-for-jamar-clark-family-members-confirm-agreement-on-200000-settlement 2/2 © 2021 Minnesota Public Radio. All rights reserved.</t>
  </si>
  <si>
    <t>['https://d3n8a8pro7vhmx.cloudfront.net/cuapb/pages/270/attachments/original/1626130463/Attorneys_for_Jamar_Clark_family_members_confirm_agreement_on__200_000_settlement___MPR_News.pdf?1626130463']</t>
  </si>
  <si>
    <t>3/18/2021 Minneapolis police officer fired for punching handcuffed man sues city for job, wages - StarTribune.com https://www.startribune.com/minneapolis-police-officer-fired-for-punching-handcuffed-man-sues-city-for-job-wages/566348652/ 1/2 MINNEAPOLIS Minneapolis police officer fired for punching handcuffed man sues city for job, wages Alexander Brown, who was fired for beating a man, alleges the city backed out of an agreement to rehire him. By Chao Xiong (https://www.startribune.com/chao-xiong/10646266/) Star Tribune DECEMBER 19, 2019 - 5:10PM A Minneapolis police officer who was fired (http://www.startribune.com/minneapolis- police-officer-fired-for-2016-beating-of-handcuffed-native-man-partner-also-faces- termination/506012022/?refresh=true) for punching a handcuffed American Indian man is suing the city, claiming that it agreed to rehire him and then backed out of the deal. Alexander Brown and the Police Officers Federation of Minneapolis filed suit against the city of Minneapolis Wednesday in Hennepin County District Court. The suit alleges that after Chief Medaria Arradondo fired Brown in February, the union challenged the termination and reached a settlement agreement with the city in October. The city had agreed to rehire Brown and reimburse him for lost wages, the suit said. "Plaintiff Brown has been ready and able to work since October 31, 2019," the suit said. "Defendant City required Plaintiff to remain at home prepared to work since October 31, 2019 …" The suit accuses the city of breach of contract, violating state law by failing to pay Brown and violating the federal Fair Labor Standards Act. The city issued a statement saying the city attorney's office hadn't reviewed the suit, and had no comment. Brown's suit is asking a judge to compel the city to honor the agreement, subject the city to penalties for its violations, award Brown and the union legal costs and award Brown compensatory damages in excess of $50,000, a starting amount commonly listed in civil suits. Brown's suit included a copy of the settlement agreement reached with the city on October 31, 2019. The document said the city would agree to rehire Brown, impose an 80-hour suspension for his actions and reimburse him for lost wages. The agreement was signed by union president, Lt. Bob Kroll, and Arradondo. Brown and his former partner Peter Brazeau struck a man who kicked at them while he was handcuffed and lying on the ground in downtown Minneapolis in December 2016. Their use of force was deemed excessive by an internal review panel, which recommended that they be disciplined. They were ordered to undergo extra training, and returned to street duty for nearly a year until Arradondo fired them. The officers were cleared of criminal wrongdoing. An arbitrator ruled in October (http://www.startribune.com/firing-of-minneapolis- officer-who-struck-handcuffed-man-reduced-to-2-week-suspension/565749592/? refresh=true) that Brazeau could have his job back. The decision found that he violated the department's policy on excessive force and should serve an 80-hour suspension without pay. Video (04:04) : Newly released surveillance video shows a Dec. 2016 incident in which two Minneapolis police officers beat a handcuffed</t>
  </si>
  <si>
    <t>['https://d3n8a8pro7vhmx.cloudfront.net/cuapb/pages/270/attachments/original/1617289530/Alexander_Brown.pdf?1617289530']</t>
  </si>
  <si>
    <t>3/7/2021 $350K lawsuit filed on behalf of teen injured by Metro Transit Police - StarTribune.com https://www.startribune.com/suit-filed-on-behalf-of-st-paul-youth-injured-by-metro-transit-police/393148041/ 1/2 LOCAL Suit filed on behalf of St. Paul youth injured by Metro Transit Police He seeks at least $350,000 from Metro Transit over alleged attack. By Janet Moore (https://www.startribune.com/janet-moore/6370516/) Star Tribune SEPTEMBER 12, 2016 - 8:09PM A lawsuit alleging Metro Transit Police used excessive force in restraining a 17-year-old St. Paul youth with autism at a Green Line light-rail station was transferred to federal court late last week. Marcus Abrams, now 18, claims he was attacked by two Metro Transit Police officers at the Lexington Avenue LRT stop about 7 p.m. on Aug. 31, 2015, after he finished work at the State Fair. Abrams says the attack caused him to suffer a seizure on the light-rail station platform, requiring hospital care, and he continues to suffer "lasting" pain as a result of the incident. Abrams, through a court-appointed guardian, is seeking $350,000 in compensatory damages, and an unspecified amount of punitive damages. The suit, originally filed in Ramsey County Court in July, will now be heard in U.S. District Court. Metro Transit spokesman Drew Kerr said the agency had no comment because litigation is pending. The suit was filed against officers Richard Wegner and Paul Buzicky, and the Metropolitan Council, which oversees operation of the Green Line. Court documents state that Abrams and friends "horsed around" on the light-rail platform as they waited for a train. Wegner approached Abrams, asked if he was drunk and then requested identification. When Abrams said he didn't have identification, Wegner "body slammed" him to the station's concrete surface, causing him to lose consciousness and prompting a seizure. While his body was "shaking uncontrollably," the suit says, the officers allegedly "delivered knee strikes, punches and used restraint techniques to handcuff Abrams." Abrams suffered from injuries to his mouth, head, face, neck, teeth, brain, torso and wrists, and was taken to Regions Hospital in St. Paul for treatment, according to the suit. He tested negative for illegal drugs and alcohol. Wegner, who was on probation at the time of the incident, later failed probation and was let go by the Metro Transit Police Department. Officer Buzicky remains with the - department. Metro Transit said an internal investigation was conducted following the incident. No "sustained violations" against either officer were found as a result of that investigation, Kerr said. The incident prompted a protest by about 100 members of Black Lives Matter last fall before the Minnesota Vikings' home opener. Transportation reporter Janet Moore covers trains, planes, automobiles, buses, bikes and pedestrians. Moore has been with the Star Tribune for 21 years, previously covering business news, including the retail, medical device and commercial real estate industries. janet.moore@startribune.com 612-673-7752 RICHARD TSONG-TAATARII - STAR TRIBUNE Marcus Abrams, now 18, says he was attacked by two Metro Transit Police officers at the Lexington Avenue LRT stop about after</t>
  </si>
  <si>
    <t>['https://d3n8a8pro7vhmx.cloudfront.net/cuapb/pages/270/attachments/original/1618068907/Paul_A_Buzicky_2.pdf?1618068907']</t>
  </si>
  <si>
    <t>['Paul A. Buzicky, badge #88650']</t>
  </si>
  <si>
    <t>New officer joins Roberts Police Department news@newrichmond-news.com Published on Feb 25, 2004 JJ Haefner began patrolling the streets of Roberts on Monday as its new full-time COPS officer. The 30-year-old New Richmond resident completed his criminal justice studies at Chippewa Valley Tech in May and says he is glad to be working in a small community. "I wanted to start my career in a small town and Roberts is a nice community," he said. Prior to joining the Roberts Police Department, Haefner worked as a security guard in Bloomington, Minn. He also works as a part-time police officer with the Village of Somerset and Elmwood, positions he says he will continue to serve in. Haefner beat out 35 other candidates for the position. The COPS position is partially funded through a special grant and will pay a portion of Haefner's salary until Jan., 2005, at which time the Village of Roberts will be responsible for the entire salary. Police Chief Ricci Prein said he expects Haefner to do well in his new position. "He really stood out among the other candidates and I think he will do well because he isn't afraid to stay late or volunteer when he is needed," Prein said. Haefner has lived in New Richmond for the past year with his wife. The couple has a four- month-old daughter named Reese. New hiring policy aims to ensure qualified candidates The 36 candidates for the police officer's position were met with a more lengthy and much stricter application process, put in place late last year in Roberts. "The hiring of our last officer has shown us how times have changed and we really need to put a policy in place to ensure we get the best candidate for the job," Prein said. The former COPS officer was terminated in November after two months with the department following an in-depth report to the village from police chief Ricci Prein. The report included indications that Davin Miller was not a Wisconsin Board certified police officer, which in turn, means that he did not meet the job requirements for the full-time COPS position. Miller was hired in September, but was placed on leave two weeks later when questions arose about his qualifications. Miller also resigned from the Stillwater Police Department in 2000 amid an allegation and later a criminal charge that he misappropriated funds from a local Boy Scout affiliated Explorer Post, which he oversaw during his employment. The new hiring policy created by Prein requires successful candidates to undergo two criminal and background checks and appear before a special committee made up of officers from surrounding police departments. Finalists for the position must also appear before the Roberts Public Safety Committee, who makes the final decision for the department. "We don't want another situation like we had and I think that having a panel of law enforcement officers at the initial interview is an excellent way to begin the selection process," Prein said. "Even before candidates have the first interview, we are doing an initial background check. Then the final five candidates undergo a more complete background and criminal check." "With this new policy, we are getting the absolute best candidate for the job," Prein explained.</t>
  </si>
  <si>
    <t>['https://assets.nationbuilder.com/cuapb/pages/1472/attachments/original/1670343749/Miller_Davin_Fired_from_Roberts_Police_Department_Republican_Eagle.pdf?1670343749']</t>
  </si>
  <si>
    <t>By SARAH HORNER | shorner@pioneerpress.com | Pioneer Press PUBLISHED: September 8, 2011 at 11:01 p.m. | UPDATED: November 11, 2015 at 2:58 a.m. A state insurance fraud investigator and former Coon Rapids police officer is accused of repeatedly molesting a young boy, officials said. Joseph Hunt, 60, faces four counts of criminal sexual conduct, three in the first degree and one in the second degree, for allegedly sexually abusing a boy with whom he had a significant relationship between 1978 and 1987, according to a criminal complaint filed Wednesday. The alleged abuse overlaps his time as an officer for the Coon Rapids police, where Hunt served from 1977 until he retired as an investigator in 2004, according to Cathy Sorensen, city clerk for Coon Rapids. He has worked as an investigator in the insurance fraud division of the Minnesota Department of Commerce since 2005. Hunt has not been arrested. He could not be reached for comment Thursday. The alleged victim, who is now an adult, came forward to investigators about the abuse in July, the criminal complaint said. Authorities would not disclose Hunt's relationship to the man, but Hunt's family said the abuse happened to a relative. NEWS Former Coon Rapids police officer charged with sexually abusing boy Former Coon Rapids police officer charged with sexually abusing ... https://www.twincities.com/2011/09/08/former-coon-rapids-police-o... 1 of 4 11/24/2022, 1:39 PM According to the criminal complaint, the man told detectives that Hunt started fondling him when he was about 7 years old. The abuse escalated to oral sex when he turned 9 and continued until he was about 15, occurring about five times a week, often at Hunt's house. When interviewed by investigators, Hunt admitted to the abuse, saying he estimated it started when the boy was 6 or 7 and stopped when he turned 13, the complaint said. Hunt, of Coon Rapids, has three children with his wife, Karen Hunt. "My siblings and I are really going through a lot right now and would prefer not to make any other comment," Hunt's daughter, Kerri Sireno, said about the charges. Allegations against police officers are rare but they do happen, said Paul Sommer, spokesman for the Anoka County sheriff's office. "Law enforcement members are a slice of society just like everybody else, so there is good and bad just like everybody else," Sommer said. Coon Rapids Police Chief Brad Wise refrained from commenting about the former officer. Hunt was placed on investigatory leave Thursday from his post with the Department of Commerce. "We learned today that the Anoka County sheriff's office has charged Joseph L. Hunt with several counts of serious criminal conduct …," Commerce Commissioner Mike Rothman said in a written statement. "We will continue to take swift and aggressive action in this matter." Hunt is expected to appear in court on the charges in the coming weeks, Sommer said. Sarah Horner can be reached at 651-228-5539. Sarah Horner | Legal affairs reporter Sarah Horner joined the Pioneer Press in 2011. She covers legal affairs in St. Paul and the surrounding suburbs. Former Coon Rapids police officer charged with sexually abusing ... https://www.twincities.com/2011/09/08/former-coon-rapids-police-o... 2 of 4 11/24/2022, 1:39 PM</t>
  </si>
  <si>
    <t>['https://assets.nationbuilder.com/cuapb/pages/1472/attachments/original/1669319239/Former_Coon_Rapids_police_officer_charged_with_sexually_abusing_boy_%E2%80%93_Twin_Cities.pdf?1669319239']</t>
  </si>
  <si>
    <t>13.43 - Personnel Data Allegation # 2: It is alleged that Officer Hien Dinh failed to be decorous in his conduct and brought discredit to the department when he committed actions, specifically damaging property during an argument that led to his arrest during an off-duty incident 17 1212275 on 01/01/2010 at his home. If this allegation is found to be true, it would violate the following department policy: 13.43 - Personnel Data Investigative Facts • RCSD deputies responded to the home of Officer Dinh and 13.43 on 01/01/2010 on a report of a physical domestic. • The deputies observed that areas of the home were in disarray, consistent with a struggle. • Deputies observed blood, damage to pictures, and damage to a wall in the bedroom used by Officer Dinh and 13.43 • Officer Dinh had serious cuts to one of his hands when the deputies found him in the garage of the home. • In her interview, 13.43 would not state if Officer Dinh had punched holes in the bedroom wall or not. • Officer Dinh stated that he did punch the holes into the wall that are shown in the RCSD photographs. 18 1212276 • Officer Dinh stated that he damaged the wall when he punched pictures during an argument with 13.43 • He was convicted on the disorderly conduct charge, but didn't quite understand why as he felt he had not done anything wrong. Recommendation To sustain this allegation it would be necessary to show to a preponderance of the evidence that Officer Dinh brought discredit to the department as a result of actions that led to his arrest and subsequent conviction for disorderly conduct. Officer Dinh was fortunate in that his arrest occurred during other high-profile situations involving other Minneapolis Police officers. As a result, Officer Dinh's arrest was never reported in the media. However, any time that an employee of the Minneapolis Police Department is arrested it brings discredit to the department. A conviction for a crime tarnishes the image of the department even more. In this case, there were no physical injuries to 13.43 - Personnel Data (confirmed by her as well as the photographs taken the day after the incident), and she told this investigator that he did not hit her that night and that he has not hit her in the past. The only evidence of an assault is from the statements made to the RCSD deputies that responded to the home that night, and from the 911 call made by 13.43 in which she states that 13.43 had assaulted her. However, there were pictures of the damage inside the house, allegedly caused by Officer Dinh. 13.43 was evasive when asked if Officer Dinh had punched the bedroom wall. Officer Dinh admitted punching the wall and causing the damage. 19 1212277 A jury heard the evidence in the case and found Officer Dinh guilty of disorderly conduct for his actions on the morning of 01/01/2010. As opposed to a preponderance of the evidence that is needed for this internal investigation, the burden of proof for a criminal conviction is proof beyond a reasonable doubt. As a result of the jury's verdict, based on a higher level of proof, this investigator has no option but to recommend that this allegation be SUSTAINED against Officer Dinh. 13.43 - Personnel Data 20 1212278</t>
  </si>
  <si>
    <t>['https://d3n8a8pro7vhmx.cloudfront.net/cuapb/pages/1461/attachments/original/1638381911/10-01_Dinh_Part_6.pdf?1638381911']</t>
  </si>
  <si>
    <t>3/16/2021 St. Paul police recognized for work with autistic community - StarTribune.com https://www.startribune.com/st-paul-police-recognized-for-work-with-autistic-community/492539531/ 1/2 ST. PAUL St. Paul police recognized for work with autistic community Cops Autism Response Education volunteers hope to spread their teachings across the country. By Chao Xiong (https://www.startribune.com/chao-xiong/10646266/) Star Tribune SEPTEMBER 6, 2018 - 9:24PM When St. Paul police started the Cops Autism Response Education (CARE) program (http://www.startribune.com/a-st-paul-police-officer-is-leading-efforts-to-ensure- encounters-with-autistic-people-end-safely/314794001/) in 2015, its goals were simple - reach out to parents of children with autism to improve police responses in their community. Now the program is being recognized by the Minnesota Department of Human Services for its "innovative" services, and CARE volunteers hope to spread their teachings across the country. DHS Commissioner Emily Piper on Wednesday presented the department and CARE founding officer Rob Zink with one of its six annual Circle of Excellence Awards. "We recognize their work as developing best practices, and hope this will grow to law enforcement partners and first responders throughout the state," Piper said. Zink credited Deputy Chief of Major Crimes Paul Iovino with introducing the concept in response to community frustration with police at calls involving people on the autism spectrum. Iovino sought out Zink's help because two of Zink's three sons have autism. Zink said his sons motivated him. LEILA NAVIDI - STAR TRIBUNE St. Paul Police officer Rob Zink visited in 2015 with Devont'e Ray-Burns, 12, who has autism and other disabilities, outside Ray-Burns' Minnesota DHS @MinnesotaDHS Today, @DHSCommPiper presented a 2018 Circle of Excellence Award to @sppdmn for their Cops Autism Response Education program. CARE helps police &amp; communities understand how people with #autism can be best supported in situations involving law enforcement: go.usa.gov/xUwBU 4:54 PM · Sep 5, 2018 14 7 Share this Tweet 3/16/2021 St. Paul police recognized for work with autistic community - StarTribune.com https://www.startribune.com/st-paul-police-recognized-for-work-with-autistic-community/492539531/ 2/2 "You've always been creative and served our community well regardless of what they looked like, regardless of who they are," said Chief Todd Axtell. The CARE program teaches police how to handle situations involving people on the spectrum and educates families about how police respond to calls. St. Paul police were also reportedly the first department in the state to use a smartphone application (http://www.startribune.com/st-paul-cops-debut-app-to-help-the- vulnerable/442416333/) that provides information about a person's diagnosis, medications, caregiver contact information and suggested ways to calm a person. "We've connected with so many families," said Charlene Wilford, a CARE volunteer whose son has autism. "I think everybody should be doing" what CARE does. Chao Xiong is the Hennepin County Courts reporter for the Star Tribune. He previously worked as a Ramsey County, state and Minneapolis general assignment reporter. cxiong@startribune.com 612-673-4391 ChaoStrib</t>
  </si>
  <si>
    <t>['https://d3n8a8pro7vhmx.cloudfront.net/cuapb/pages/270/attachments/original/1615905286/Zink_St._Paul_police_recognized_for_work_with_autistic_community.pdf?1615905286']</t>
  </si>
  <si>
    <t>['Robert J. Zink, badge #756900']</t>
  </si>
  <si>
    <t>STAR TRIBUNE › Annotations Police officers involved in fatal Minneapolis shooting are identified MAY ೄೇ, ೅ೃೄ೅ Minneapolis police on Monday identified two officers involved in a fatal shooting early Saturday in south Minneapolis. The officers who fired the shots that killed -year-old DelShawn Crawford Sr. in an apartment at  th Av. E. were Laura Turner and Chad Meyer, police spokesman Sgt. William Palmer said Monday in a news release. Just before : a.m. Saturday, the two were among four patrol officers responding to reports of a domestic assault in the building, police said.  operators heard someone being told to put down a knife on the phone as officers headed to the scene. When they arrived, they heard a woman screaming from a second-floor apartment. Initially refused entry to the unit, Turner and Meyer forced their way in and immediately were confronted by an man armed with a knife, police said. When he approached the officers and would not put down the knife, they "were forced to defend themselves and shot and killed the suspect," Palmer wrote. Crawford, formerly of Gary, Ind., is the father of -year-old twin boys who live in the Twin Cities with his ex-wife. He had just finished a prison term for felony domestic assault-strangulation and had a long record of domestic assault and other crimes, court records show. Turner, a U.S. Army Reserve veteran, joined Minneapolis police as a cadet in January  and has served on the overnight shift in the Third Precinct since , police said. In , she was awarded a Medal of Commendation for entering a burning home to search for a missing resident. Meyer joined the Minneapolis Police Department in January  after serving with the Chisago County Sheriff's Office. He has been assigned to the Third Precinct since October , almost always on the overnight shift, police said. In August , he was nominated for a Medal of Valor and received a Medal of Commendation for his actions to capture an armed gang member. In June , he received a Medal of Valor for helping capture an armed suspect who pointed a handgun at four officers; in that incident, Meyer shot the -year-old suspect in the arm. Two months later, Meyer was awarded a Medal of Commendation for his actions to subdue an armed robbery suspect. Meyer was nominated by the Third Precinct as  Officer of the Year. Both officers remain on standard paid administrative leave while the investigations by the Homicide and Internal Affairs Units continue. Earlier, non-fatal shooting Last month, another knife-wielding man was shot by police in south Minneapolis. On April , Robert John Yellow Wolf confronted a panhandler and assaulted a former girlfriend, who then called , according to police. When officers arrived, Yellow Wolf refused to drop his knife and advanced toward an officer. The officer shot Yellow Wolf several times. Yellow Wolf, , of Minneapolis, suffered noncritical injuries. Annotations · Report a problem COPY https://outline.com/XsktdR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</si>
  <si>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['https://d3n8a8pro7vhmx.cloudfront.net/cuapb/pages/270/attachments/original/1626307739/Police_officers_involved_in_fatal_Minneapolis_shooting_are_identified.pdf?1626307739']</t>
  </si>
  <si>
    <t>['Chad Meyer, badge #4759', 'Laurarose Turner, badge #7340']</t>
  </si>
  <si>
    <t>3/17/2021 New park police chief had clear career path - StarTribune.com https://www.startribune.com/new-park-police-chief-had-clear-career-path/220711891/ 1/2 BLOG MPLS. () New park police chief had clear career path By bill mcauliffe AUGUST 23, 2013 - 9:55AM The son of a Minneapolis Park Police sergeant, Jason Ohotto grew up wanting to be the same thing. Sunday he'll go a significant step further, becoming chief of the 33-officer department. Ohotto, 43, grew up in Bloomington, graduated from Metropolitan State University in 1998 and earned a master's in public and non-profit administration in 2003. He has been a patrol agent, officer, sergeant, lieutenant and captain since 1998. Along the way he was honored for apprehending a murder suspect in Powderhorn Park, capturing an armed suspect in Peavey Park, arresting a drug dealer in Elliot Park and resucitating an overdose victim in Matthews Park. In a phone interview, Ohotto fielded a few questions about the job and the department. What are the biggest challenges ahead? Employee turnover, he said. Five retirements this year will cost the department experience and knowledge, not to mention the cumulative training time, Ohotto said. "For a small agency, that's a significant challenge," he said. What are the distinctions between the Park Police and the Minneapolis Police Department? The bosses, Ohotto said: Park Police work for parks commissioners, while city police work for the mayor and city council. City police spend a lot of their day responding to calls from citizens, while Park Police spend a lot of time working with park staff and users. "That being said, we have a mission that is really mutually beneficial to one another," Ohotto said. "We're all interested in making Minneapolis safe, catching criminals and doing all that stuff." What park ordinance is most frequently violated, or the one most people seem unaware of (if they're different)? Drinking alcohol illegally in the parks, and letting dogs run off-leash. "Those are real minor crimes, but they're also crimes that drive a large number of our complaints," Ohotto said. People also seem largely unaware of park hours, Ohotto said. Developed parks are closed between midnight and 6 a.m.; undeveloped parks, such as wild areas along the Mississippi River and areas without paths and lighting, are closed between 10 p.m. and 6 a.m. By the way, Ohotto pointed out, it is legal to drink alcohol in the parks, but only if it's 3.2 beer, and only if the drinkers have a special permit and a special area to drink in, and a park police officer is present. So, no jug of wine and thou? Nope, Ohotto said. "Alcohols fuels more serious crimes if left uncontrolled," Ohotto said. "The more serious crimes - domestic assaults, robberies - most of the time the people commiting those crimes are alcohol-impaired. We treat alcohol enforcement seriously. It's a liveability 3/17/2021 New park police chief had clear career path - StarTribune.com https://www.startribune.com/new-park-police-chief-had-clear-career-path/220711891/ 2/2 offsense. Our aim is to make sure that by enforcing something that's viewed as minor, or relatively petty, we prevent that from turning into something more serious." Photo: Jason Ohotto. Courtesy of Minneapolis Park and Recreation Board.</t>
  </si>
  <si>
    <t>['https://d3n8a8pro7vhmx.cloudfront.net/cuapb/pages/270/attachments/original/1616347476/New_park_police_chief_had_clear_career_path.pdf?1616347476']</t>
  </si>
  <si>
    <t>['Jason Ohotto, badge #30262']</t>
  </si>
  <si>
    <t>Amelia Huffman Interim Chief of Police Minneapolis Police Department 350 South 5th Street, Room 130 Minneapolis, MN 55415 (612) 673-3550 Amelia.Huffman@minneapolismn.gov TO: CC: DATE: RE: Officer Clifton Toles Office of Police Conduct Review May 12, 2022 OPCR Case #21-08926 CHIEF'S DECISION: ❑Discharge KSuspension Duration: KPermanent Demotion KTemporary Demotion, Duration: Written Reprimand K No Merit This memo summarizes my approach and reasoning for my decision as Chief of Police to issue a letter of reprimand to Officer Toles. This memo accompanies the enclosed MPD Notice of Discipline letter. Policies Violated: 3-801 (III)(A)(1) Off-Duty Employment B Sustained 13.43 - Personnel Data 3-801 (III)(A)(20) Summary of the Basis for Decision: Off-duty Sign-on B Sustained The facts noted in the case investigation support the conclusion that Officer Toles violated Minneapolis Police Department policies. • On 8/22/21, a complaint was received in the Office of Police Conduct Review and the investigator was initially unable to determine the identity of Minneapolis Police Department officers working off-duty jobs at the venue. During the investigation of that complaint, it was found that Officer Toles was working off-duty at The Armory. 1945820 • According to MPD records, Officer Toles had not submitted an off-duty employment request and was not approved to work at this off-duty location as required by policy 13.43 - Personnel Data • According to MECC records, Officer Toles failed to contact MECC to log-on with an off-duty call sign. This left no record in the dispatch system that Officer Toles was working at this location at this time. Furthermore, had he needed assistance from other officers, his location would not be known to dispatchers. • During his interview, Officer Toles acknowledged these oversights and mistakes. As the interim Chief of Police, I am responsible for providing clear expectations for what is acceptable behavior in our workplaces as well as what will not be tolerated. The Police Conduct Review panel recommended a finding of merit for 13.43 policy violations in this case and I concur with their recommendation. While the individual violations of the off-duty work policies alone are primarily administrative, together they undermine the Department's ability to hold officers accountable for their conduct while working in the Minneapolis Department uniform and with the authority of the Minneapolis Police Department. I hold officers of the Minneapolis Police Department to a high standard and expect them to demonstrate our department's core values of Trust, Accountability and Professional Service. Officer Toles' violations in this matter undermine accountability and public trust. 13.43 - Personnel Data As interim Chief of Police with authority to discipline for violations of policy under Minn. Stat. §626.89 Subd. 17, I am issuing a written reprimand to Off Toles for his failure to obtain approval prior to working at this off-duty site and his failure to contact MECC to obtain log in with a call sign at the start of this off- duty shift. 13.43 - Personnel Data DocuSigned by: As414 H÷44• FBFE4338427B46A... Amelia Huffman Interim Chief of Police 5/12/2022 1945821</t>
  </si>
  <si>
    <t>['https://assets.nationbuilder.com/cuapb/pages/1608/attachments/original/1753998847/21-08926_Clifton_Toles.pdf?1753998847']</t>
  </si>
  <si>
    <t>Officer Novak stated that the manager asked him to leave, but Officer Novak said he did not leave because he did not feel that he did anything wrong. He said that he told the manager that he was a police officer because the bar manager implied he took the shots. Officer Novak said that he also told the bar manager he was a member of a VFW, he volunteers at a VFW, has held benefits at a VFW, and was a supporter of a VFW. He advised that the manager said that he was going to call the police. Officer Novak said that he told the manager that he understood and that he was a police officer. Officer Novak said that he did not recall showing the manager his badge. Officer Novak said that he observed Champlin police officers arrive and recognized the female officer as a friend of a friend. Officer Novak said that the Champlin officers approached him and, at that time, he thought the Champlin officer's demeanor was challenging. However, looking back, he believed he may have "read them" incorrectly. He stated that he believed Champlin officers informed him that Legion staff wanted him to leave. He advised that the Champlin officers asked him to leave and later ordered him to leave. Officer Novak said that he exited slowly and the reason he didn't leave quickly was because he was still "heated" from the argument/discussion with the manager. He said that he was not in the "right state of mind" and was "upset". Officer Novak said that he identified himself as a police officer to the Champlin officers and displayed his Minneapolis police badge. He said that the female Champlin officer knew him, but the male Champlin officer continued asking for identification, so he got mad and displayed his badge. Officer Novak stated that he did not display his badge or reveal his position as a Minneapolis police officer in order to receive special consideration or as a threat to Champlin officers. Officer Novak admitted to swearing at Champlin officers several times because he was still upset with the manager and their interaction. Officer Novak said that he made a mistake. He admitted his behavior was uncalled for and said it was "not acceptable". Officer Novak said that if he could do the night over again, he would have left the bar when asked. He said that his conduct towards the Champlin officers was "very unprofessional". 11 1228182 CASE SUMMARY Champlin police officers responded to an unwant call at an American Legion located in Champlin, Minnesota. Officer Novak was off-duty and was identified as the unwanted person at the Legion. Officer Novak was alleged to have taken Jell-O shots from a bar without paying from them and refused to leave the Legion when asked by staff. Champlin officers asked and later ordered Officer Novak to leave the Legion. Officer Novak admitted to swearing at Champlin officers. Officer Novak identified himself as a Minneapolis police officer and displayed his Minneapolis police badge to Champlin officers. Eventually, Officer Novak exited the Legion, but in slow manner. Officer Novak stated that it was not his intention to take the Jell-O shots. Champlin officers said they did not arrest Officer Novak because he was a police officer. Respectfully submitted Sgt. Jon Hoff Internal Affairs Unit 12 1228183</t>
  </si>
  <si>
    <t>['https://d3n8a8pro7vhmx.cloudfront.net/cuapb/pages/1461/attachments/original/1638332037/13-31443_Novak_Part_7.pdf?1638332037']</t>
  </si>
  <si>
    <t>1 Patrick, Ryan P From: no-reply@minneapolismn.gov Sent: Sunday, October 06, 2013 6:40 PM To: Police Review Subject: Office of Police Conduct Review Complaint City of Minneapolis First Name * DONALD Last Name * HOLMES Email websterwipd@gmail.com Phone (715) 919-0276 Phone Type Cell Phone 2 Phone Type 2 Address * po box 275 Apt/Suite City webster State WI Zip 54893 Location of Incident * webster wisconsin CCN WEBSTER PD CASE # W13-0574 Date * 10-05-2013 Time * 956 AM/PM PM Description of Incident * On Saturday October 5, 2013 while working in a marked squad for the village of Webster I was operating stationary radar. My vehicle was facing east. My position was about 100 feet west of Lakeland Avenue South on Alder Street West. At about 9:50pm a vehicle turned right off of Lakeland Avenue South onto Alder Street West. The vehicle passed me and continued west. Rear stationary radar speed was 39mph. The vehicle was around the Pike Avenue South intersection when it reached that speed. At about that intersection is a 25mph speed limit sign that is posted. There were no other vehicles on Alder Street West. I turned around and caught up with the vehicle. I stopped it about 100 yards west of Old 35 on Fairgrounds road at 9:56pm. I radioed in my location and the license plate of the vehicle. I approached the vehicle and seen a male driver and female passenger. The driver gave me his driver's license and told me the insurance for the vehicle was through a public school and that it belonged to that school. He opened his wallet and attempted to show me a police ID card for the City of Minneapolis. I told him the reason I stopped him was for his speed. I told him to wait in the vehicle until I returned. While in the squad car the 2 driver exited his vehicle and walked towards me. I asked him what he wanted and he gave me his new driver's license and I told him to stay in the vehicle. I issued him a citation for his speed (V211085-0) and walked back to his vehicle. When I told him the citation was for speed he became upset and began to argue the speed limits in the village. I calmly told him the speed didn't change until he left village limits which were after the school. He still was angry and yelled at me about the speed other things. I remained calm and ended the contact with him. He yelled out the window that he would see me in court and that I should never come down to Minneapolis. During the interaction I had a ride along who was standing outside of the squad car right next to it. He said that he could even hear the yelling coming from the driver. No charges for disorderly conduct have been filed. The entire traffic stop was recorded with audio and video. This it all the information I have at this time. Donald Holmes, Webster Police Department Officer Name ROBERT GREGORY SCHNICKEL Badge# UNKNOWN Squad# UNKNOWN Witness Witness Phone Witness Phone Type Witness Address Witness Apt/Suite Witness City Minneapolis Witness State MN Witness Zip Investigator Preference * None Gender Do not wish to disclose Date of Birth Race Signature: ______________________________________ This is an email generated from the City of Minneapolis website. * Required fields are indicated with an asterisk.</t>
  </si>
  <si>
    <t>['https://d3n8a8pro7vhmx.cloudfront.net/cuapb/pages/270/attachments/original/1581996295/13-23559_Part_1.pdf?1581996295']</t>
  </si>
  <si>
    <t>['Robert Schnickel, badge #6223']</t>
  </si>
  <si>
    <t>St. Paul Police Department PERSONNEL PROFILE FOR (236500) - BARRAGAN, PAMELA MARGARITA 503 10/04/2022 1 Page Promotional History Date Rank Title Type 10/14/2017 4 Commander Advance 01/07/2006 2 Sergeant Advance 09/11/1999 1 Police Officer Certified 03/01/1996 1 Comm Liaisn Off Certified St. Paul Police Department PERSONNEL PROFILE FOR (236500) - BARRAGAN, PAMELA MARGARITA 503 10/04/2022 2 Page Date Unit Assignment History 03/30/2019 Community Partnerships 10/14/2017 City-Wide Services 10/01/2016 Community Engagement 09/19/2015 Central District 12/14/2013 Sexual Violence 01/22/2011 Training 06/06/2009 Gang Unit 01/07/2006 Yss-Juvenile 08/20/2005 Community Services 07/24/2004 Eastern District 07/10/2004 Family &amp; Sexual Violence 11/03/2001 Family Violence 12/18/1999 Central District 09/11/1999 Training 03/01/1996 Central District St. Paul Police Department PERSONNEL PROFILE FOR (236500) - BARRAGAN, PAMELA MARGARITA 503 10/04/2022 3 Page Disciplinary History 02/14/2018 Discplined By SR CDR J MAIDMENT for Prvnt Accident Addl: 18--032098 Oral Reprimand - IA File 18-0410 01/14/2014 Discplined By CDR M NASH for Prvnt Accident Addl: 14-004-244 Oral Reprimand - IA File 14-0301 05/06/2000 Discplined By SR. COMM. D. JENSEN for Prvnt Accident Oral Reprimand - IA File 00-0616 St. Paul Police Department PERSONNEL PROFILE FOR (236500) - BARRAGAN, PAMELA MARGARITA 503 10/04/2022 4 Page Commendations Date Type Commendator 10/10/2021 Medal Of Commendation CHIEF T. AXTELL 12/04/2020 Thank You Lettr DC STACY MURPHY 12/22/2017 Thank You Lettr CITIZEN 05/25/2017 Unit Citation CHIEF T. AXTELL 02/22/2013 Thank You Lettr JOSH LYNAUGH VISITATION DETAIL 02/22/2013 Thank You Lettr JOSH LYNAUGH VISITATION DETAIL 11/19/2011 Thank You Lettr ST PAUL RED AND BLUE CARES 10/21/2011 Thank You Lettr ST PAUL CONNECTIONS 2011 08/21/2010 Thank You Lettr DEPUTY DEWEY'S FUNERAL 12/23/2009 Thank You Lettr SHOP WITH COPS 06/09/2009 Thank You Lettr LEMA 04/01/2009 Thank You Lettr ECHO MN 01/07/2009 Thank You Lettr SHOP WITH COPS 09/25/2008 Unit Citation CHIEF J. HARRINGTON 09/23/2008 Thank You Lettr IRAQ VETERANS AGAINST THE WAR 09/23/2008 Thank You Lettr IRAQ VETERANS AGAINST THE WAR 09/04/2008 Other CHIEF J HARRINGTON 06/10/2008 Thank You Lettr BEST PREP 01/22/2008 Thank You Lettr ABSOLUTE SOFTWARE 01/14/2006 Thank You Lettr CHIEF J. HARRINGTON 10/05/2005 Thank You Lettr METRO STATE UNIV 07/08/2004 Unit Citation CHIEF J. HARRINGTON 11/26/2002 Lettr Of Recog CHIEF WM FINNEY 09/26/2002 Unit Let Recognition CHIEF W. FINNEY 08/28/2001 Thank You Lettr WS COMM HEALTH SERV 05/16/2001 Thank You Lettr MN DEPT OF PUBLIC SAFETY 12/29/2000 Thank You Lettr CITIZEN 06/12/2000 Thank You Lettr METRO STATE UNIV</t>
  </si>
  <si>
    <t>['https://assets.nationbuilder.com/cuapb/pages/270/attachments/original/1667360360/Barragan_-_Personnel_Information.pdf?1667360360']</t>
  </si>
  <si>
    <t>['Pamela M. Barragan, badge #236500']</t>
  </si>
  <si>
    <t>https://www.hometownsource.com/sun_thisweek/news/publicsafety/burnsville-cop-cleared-in-shooting- of-armed-man/article_bb9ca189-a6e2-5f31-b6d6-58c663e12f8d.html Burnsville cop cleared in shooting of armed man By John Gessner Jun 8, 2017 A Burnsville police sergeant had legal justixcation to kill an armed and suicidal man last September, Dakota County Attorney James Backstrom announced Wednesday. Sgt. Steve Stoler, who shot the man three times after the man pointed his gun at Stoler, isn't criminally liable, said Backstrom, who reviewed the case for possible charges. Stoler shot 48-year-old Jamie Joseph Lewis to protect himself and others from death or great bodily harm and to prevent the escape of a yeeing felon who had threatened deadly force - both of which are justixcations under Minnesota law, Backstrom said in a news release. "Although I have concluded that the use of deadly force by this police ofxcer was legally justixed in this instance, any loss of life is a tragic occurrence," Backstrom said. Police responded at 8¨20 p.m. Sept. 26 to a crisis call from Lewis' former girlfriend at the Dahcotah View Apartments, 1605 Cliff Road E., where he lived. She said Lewis was upset that she had recently broken up with him and had made numerous suicide threats before leaving the apartment with a handgun, according to the news release. She also told police Lewis had a history of severe depression and was a convicted felon who had told her "he would go to prison for 10 years if caught with a weapon and that he would rather die than go back to prison." With guidance from a State Patrol helicopter, police located Lewis at about 9¨30 p.m. near a commercial building next to the apartment complex. Stoler and ofxcer Bret Levin were the xrst to arrive. Levin shone his squad spotlight on Lewis. Through their riye scopes the ofxcers saw Lewis lying on the ground holding a gun. He ignored their repeated shouts to drop it. Lewis pointed it at his head a few times before sitting up and pointing it "directly towards" Stoler, causing him to "fear for his life, the lives of fellow ofxcers, and members of the public nearby." Stoler xred his riye seven times, striking Lewis three times. Next to his body was a loaded .45-caliber handgun. Lewis had a blood-alcohol concentration of 0.62. Before arriving at the scene Stoler and other ofxcers were informed of Lewis' vulnerable state - the breakup, depression, suicide warnings and the fact he had recently quit his job, the news release said. Lewis had said he would "go down xghting" to avoid 10 years in prison for being caught with a gun. He had been drinking beer and taking No Doze. A "reasonable ofxcer would believe that Lewis was not only a threat to himself, but to police ofxcers who would come into contact with him," the news release said. It was the second fatal ofxcer-involved shooting in Burnsville in 2016. On March 17 last year, three ofxcers killed Map Kong, 38, of Chaska, outside the McDonald's at 2901 Highway 13 W. Kong had been sitting in his car acting erratically and brandishing a large knife. He ignored repeated warnings to drop the knife before bolting from the car with the knife and running toward Highway 13. The Dakota County grand jury concluded that ofxcers Taylor Jacobs, John Mott and Maksim Yakovlev were legally justixed in using deadly force.</t>
  </si>
  <si>
    <t>['https://d3n8a8pro7vhmx.cloudfront.net/cuapb/pages/270/attachments/original/1626490317/Burnsville_cop_cleared_in_shooting_of_armed_man___Public_Safety___hometownsource.com.pdf?1626490317']</t>
  </si>
  <si>
    <t>['Steven M Stoler, badge #40']</t>
  </si>
  <si>
    <t>['Department:Burnsville Police Department']</t>
  </si>
  <si>
    <t>Lt. Jensen: Could we talk for a second. Sgt. Nelson: Sure. (Can hear door open/shut). Sgt. Nelson: Alright they are back in the room. Officer Bronson: I wanted to clarify, urn, after watching the video, urn, I realized the light was red, um, I did drive through after, uh, recently drove through that intersection of what I (inaudible), I looked ahead at the next light and that's what I was doing, I think, I believe I was doing when I proceeded through the intersection. Urn, as far as I, at the time I think it was reasonable speed, um. Officer Bronson stated that he did not activate the switch for his emergency equipment. In fact, Officer Bronson stated that it was never his intent to activate that switch. I asked Officer Bronson if he considered himself to be responding to an emergency and he gave the following answer to my question: Q. Okay did you consider yourself responding to an emergency? A. I considered myself responding to this, in my belief's it was, I was going as a backup squad. I wasn't going as an initial emergency. It wasn't an emergency, no one was there, they had no idea of an emergency going on. They didn't see it go on. I was just responding to the area so, no, I was not going to an emergency situation Officer Bronson stated that he did not visually scan the intersection for vehicles or pedestrians and stated that he only realized that the accident was imminent when his partner, Officer Frisk, had said something to him just before the accident. After the impact from the accident Officer Bronson stated that he checked to see if his partner was ok and then waited for first responders to arrive to the accident scene. Officer Bronson stated that both he and his partner, Officer Frisk, were injured in the accident. I asked Officer Bronson if he had ever received emergency driving training in his career as a police officer and he stated that he had received such training while attending the Minneapolis Police Academy. 1228006 SUMMARY OF ALLEGATION Allegation #1 It is alleged that on September 28, 2010 at approximately 2242 hours, Officer Sundiata Bronson was driving MPD Marked Squad 112 and was responding to a PERGUN call as an assisting squad to primary squad 121. MPD Marked Squad 112 was traveling without its emergency equipment activated, at speeds greater than the speed limit and did not stop for a red light at the intersection located at 3rd Ave. S. / 10th St. S., causing an injury accident. If this allegation were true, it would violate the following: 7-403 VEHICLES - EMERGENCY RESPONSE (10/12/01)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(12/14/07) 1228007</t>
  </si>
  <si>
    <t>['https://d3n8a8pro7vhmx.cloudfront.net/cuapb/pages/1461/attachments/original/1638069117/13-30350_Bronson_Part_5.pdf?1638069117']</t>
  </si>
  <si>
    <t>C STATE OF MINNESOTA BOARD OF PEACE OFFICER STANDARDS AND TRAINING In the Matter of the Eligibility for FINDINGS OF FACT, Peace Officer License of CONCLUSIONS, AND Kevin M. Kuschel ORDER On December 28. 2000, Administrative Law Judge George A. Beck ("AU") issued his Findings of Fact, Conclusions of Law, and Recommendation ("AU report") in the above-entitled matter (Office of Administrative Hearings Docket No. 1-2402-13246-2). The above-entitled matter came before the Board of Peace Officer Standards and Training ("Board") on March 22, 2001. Michele M. Owen, Assistant Attorney General, appeared on behalf of the Complaint Investigation Committee of the Board of Peace Officer Standards and Training ("Committee"). Kevin M. Kuschel ("Respondent") did not appear before the Board. Based on all the files, records, and proceedings herein, and having reviewed and considered the written and oral submissions of the parties, the Board makes the following: FINDINGS OF FACT 1. The Board hereby adopts and incorporates as its own the Findings in the AU report, attached hereto and made a part hereof. 2. On November 2, 2000, the Committee served a Notice of and Order for Hearing and Preheabng Conference upon Respondent at his last known address, P.O. Box 242, Watkins, Minnesota 55389. Notice was also mailed to Respondent at 2020 - 15th Street N., Apt. 306, St. Cloud, MN 56303. All of the mailings were returned to the Board. 3. Respondent Kevin M. Kuschel did not file a Notice of Appearance with the Administrative Law Judge, did not appear at the Prehearing Conference scheduled on December 19, 2000, and failed to request that the Prehearing Conference be continued. Therefore, Respondent Kevin M. Kuschel is in default in this proceeding. 4. Pursuant to Minn. R. 1400.6300 (1999), the allegations in the Notice of and Order for Hearing and Prehearing Conference are hereby taken as true. C C Based on the foregoing Findings of Fact, the Board makes the following: CONCLUSIONS 1. The Board hereby adopts and incorporates as its own the Conclusions in the AU report. 2. The Board has jurisdiction over this matter pursuant to Minn. Stat. § 214.10 and 14.50 (2000). 3. The Board gave proper notice in this matter and has fulfilled all relevant substantive and procedural requirements of law and rules. 4. Respondent Kevin M. Kuschel violated Minn. R. 6700.1600 C (1999), in that he was convicted of two gross misdemeanor offenses in Steams County, Minnesota District Court. Minn. R. 6700.1600 C (1999) makes a gross misdemeanor conviction a violation of the standards of conduct required of licensees. 5 Respondent did not report either arrest or gross misdemeanor conviction to the Board, which is a violation of Minn. R. 6700.1610. subp. 2(1999). Based upon the foregoing Findings of Fact and Conclusions, the Board issues the following: ORDER 1. NOW THEREFORE, IT IS HEREBY ORDERED that the license of Respondent Kevin M. Kuschel as a peace officer in the State of Minnesota is REVOKED effective immediately. 2. IT IS FURTHER ORDERED that Respondent Kevin M. Kuschel shall immediately surrender his peace officer's license to the Board upon his receipt of this Order. 3. IT IS FURTHER ORDERED that henceforth Respondent Kevin M. Kuschel shall not perform any duties attributed to a peace officer in the State o in esota. Dated: T.J. DOJ44. Chair AG: 458572,v. 0)</t>
  </si>
  <si>
    <t>['https://assets.nationbuilder.com/cuapb/pages/1472/attachments/original/1670220883/Kuschel_Kevin-01-003-8222.pdf?1670220883']</t>
  </si>
  <si>
    <t>7/10/2021 Minneapolis man files federal lawsuit against police officers who stopped him from filming crime scene - StarTribune.com https://www.startribune.com/man-files-federal-lawsuit-against-police-officers-who-stopped-him-from-filming-crime-scene/360500101/ 1/2 ___ BLOG MPLS. () Man files federal lawsuit against police officers who stopped him from filming crime scene By liborjany112 DECEMBER 3, 2015 - 5:37PM A city man who was thrown to the ground and had his video camera seized while filming a crime scene last fall has filed a federal civil rights lawsuit against three Minneapolis police officers involved in the incident. In the lawsuit, filed Nov. 28 in U.S. District Court in Minneapolis, Derrick Revies, 46, alleges that the officers - Matthew Lindquist and two officers who were only identified by their last names, Moua and McDonough - violated his constitutionally protected right to record law enforcement officers carrying out their duties in public spaces, and also accused them of excessive force, false arrest and battery. According to the suit, Revies was walking past a crime scene on the 1000 block of Currie Avenue on the night of Aug. 1, 2014 when he whipped out his phone and started recording "police officers, medical personnel, and a possible victim and/or suspect inside the area that was taped off." One of the officers walked over and started to aggressively shoo Revies away, the suit said. At one point the officer snatched his camera away and telling him that he would "return his camera once they reach an area of the sidewalk where Mr. Revies could remain," according to the suit. Revies is the founder of Film the Police Minneapolis, a YouTube channel that features user-submitted videos of police activity in public. The suit read: "Shortly after, while Mr. Revies was lawfully recording the incident from a place where he had a legal right to be, Defendant Officer Moua approached Mr. Revies and gave him vague and conflicting instructions to move to a different area." Revies contends that he complied with all of the officer's commands, but Lundquist still "forcefully tackled him to the ground, handcuffed him, and arrested him." The lawsuit says that the other two officers jumped on Revies and pinned him to the ground, causing him to "suffer sever and excruciating pain." He was arrested and booked into Hennepin County Jail, but no charges were filed. "At the time of the arrest, Mr. Revies was not committing any crimes, was in the area to which was directed by Officer Moua, and was not interfering or obstructing the officers in any way," the suit alleges. Revies later posted a heavily edited video of the encounter on YouTube, in which one of the officers is heard repeatedly saying, "You've been told to leave," before apparently taking Revies to the ground. In the nearly 10-minute clip, he is later heard pleading with the officer to let him go, but a voice says, "it's too late." The suit seeks unspecified damages. Here is the YouTube video: 7/10/2021 Minneapolis man files federal lawsuit against police officers who stopped him from filming crime scene - StarTribune.com https://www.startribune.com/man-files-federal-lawsuit-against-police-officers-who-stopped-him-from-filming-crime-scene/360500101/ 2/2 My Baby Boy is Home After Traumatic Spinal Surgery My Baby Boy is Home After Traumatic Spinal Surgery</t>
  </si>
  <si>
    <t>['https://d3n8a8pro7vhmx.cloudfront.net/cuapb/pages/270/attachments/original/1625952191/Minneapolis_man_files_federal_lawsuit_against_police_officers_who_stopped_him_from_filming_crime_scene_-_StarTribune.com.pdf?1625952191']</t>
  </si>
  <si>
    <t>['Matthew Lindquist, badge #4169']</t>
  </si>
  <si>
    <t>Minneapolis City of Lakes June 10, 2011 Police Department Timothy J. Dolan Chief of Police 350 South 5th Street - Room 130 Minneapolis MN 55415-1389 Office 612 673-2853 TTY 612 673-2157 Officer Michael Pfaff Traffic Unit Minneapolis Police Department Officer Pfaff, RE: IAU Case Number #10-219 • LETTER OF REPRIMAND The finding for IAU Case #10-219 is as follows: 13.43 - Personnel Data MPD P/P 4-410 City Vehicles and On Duty Accidents...SUSTAINED (Category B) You will receive this Letter of Reprimand. This case will remain a B violation and can be used as progressive discipline for three years until 7/27/2013, which is from the date of incident. This case will remain in the IAU files per the retention period guidelines mandated by State Law. Be advised that any additional violations of Department Rules and Regulations may result in more severe disciplinary action up to and including discharge from employment. Sincerely, Timothy J. Dolan Chief of Police BY: Scott Gerlicher Deputy Chief of Professional Standards City Information and Services www.ci.minneapolis.mn.us Affirmative Action Employer 1212325 Page 2 Officer Michael Pfaff Letter of Reprimand I, Officer Michael Pfaff, acknowledge receipt of this Letter of Reprimand. Officer Michael P f \ Date of Receipt etAPCW.a_aaa Captain Weddel Date CC: Captain Weddel Personnel IAU 1212326 MINNEAPOLIS POLICE DEPARTMENT Internal Affairs Unit Room 130-City Hall 350 South Fifth Street Minneapolis, Minnesota 55415 612 673-2057 MEMORANDUM 10-22-2009 To: File #10-219 From: Lt. Travis Glampe Subject: 13.43 - Personnel Data In response to requested follow-up by Inspector Gerold, the following have been addressed: -Pictures taken by Officer Pfaff are now included. -The stolen vehicle the officers were attempting to catch up to had been recovered 18 days earlier and was not classified as a stolen car by the Impound Lot on 07-27-2010. A post-collision conversation between Loonsfoot and Lemieux heard on the squad video could be construed to indicate that they weren't sure about what happened. Based on this, Sgt. Chiodo asked both officers to validate that they were in fact turning around in an effort to apprehend this stolen vehicle. -Officer's Pfaff's "Traffic Unit Training Checklist" is not available and its location is unknown. -Lt. Skoro was asked to write a memo detailing his contact with the complainant in this case. This was done in lieu of a formal interview. -Sgt. Pleoger was interviewed and his statement is contained within the case file. -In an effort to assure that the case summary accurately what reflects what witness Kahin stated, I completed a summary of Kahin's statement. The following is my summary: (note-this summary is not meant to supersede Sgt. Chiodo's summary. It is meant to be a second version for the reader) Kahin was on the sidewalk walking with his daughter and wife when he observed the collision. He said Holter was in the left lane and the officers (Loonsfoot and Lemieux) were in the right lane. The officers turned on their lights and siren and turned from the right lane, making a u- turn in front of Holter. Kahin said the officers were too close and going to fast at the time they made the u-turn. He further said that traffic was busy as it was during the afternoon rush hour. 1212327</t>
  </si>
  <si>
    <t>['https://d3n8a8pro7vhmx.cloudfront.net/cuapb/pages/1461/attachments/original/1638334825/13-30393_Pfaff_Part_1.pdf?1638334825']</t>
  </si>
  <si>
    <t>3/18/2021 Retired cop Sundiata Bronson continues to cost Minneapolis huge coin | City Pages 54.241.145.63/news/retired-cop-sundiata-bronson-continues-to-cost-minneapolis-huge-coin-7768660 1/3 Retired cop Sundiata Bronson continues to cost Minneapolis huge coin Wednesday, October 21, 2015 by Cory Zurowski in News King looked like this after o¨cers beat him for carrying a gun - despite having a permit. When Sundiata Bronson graduated from the Minneapolis Police Academy in 2009, a career in the thin blue line represented a fresh start for the then 26-year-old. A steady paycheck in a respected profession also meant he could forget about his money woes and stave off a pending eviction. Bronson went to work for the MPD and two years in, he was recognized with the Life Saving Award, a commendation "for acts that contribute to the saving of a life." Nobody knew that the hero would turn out to be a sadist, and his unchecked aggression would cost Minneapolis taxpayers more than $500,000. One case relates to events on June 18, 2012, when a man named Zachary King crossed paths with Bronson and several other police officers. 3/18/2021 Retired cop Sundiata Bronson continues to cost Minneapolis huge coin | City Pages 54.241.145.63/news/retired-cop-sundiata-bronson-continues-to-cost-minneapolis-huge-coin-7768660 2/3 Early that morning, King, who was walking to his car, had a handgun in a holster underneath his shirt. "Hey you! What's that bulge under your shirt?" one officer said. King stopped, slowly raised both his hands, and answered, "I have a conceal and carry permit. That's my gun," court records say. Officer Joshua Stewart pushed King hard against a wall. King reiterated the fact that he had a permit to carry. It was in his wallet, he told them. Stewart proceeded to confiscate King's weapon, shouting, "Gun! Gun! Gun!" Bronson and two other officers forced him to the ground and continued to beat him up, despite King's pleas. Finally, the pummeling stopped and officers fished out the promised gun permit. King wound up in the hospital, as did officers Stewart and Bronson. When medical personnel began snapping photographs of King's injuries, Bronson tried to stop them. From there, King was hauled off to the Hennepin County Jail, where he was booked for obstruction of justice. All charges against him were ultimately dismissed, but six months later, King filed a federal civil rights lawsuit against the city and four police officers. He named Stewart and Bronson as instigators. The case didn't go to trial; last week, the city agreed to shell out $122,000 to King as a part of a settlement agreement. It's not the first time the city has paid out on Bronson's behalf. Over the last couple years, the city has settled six brutality lawsuits involving Bronson, racking up nearly $521,000 in legal fees, while another case is still pending. What is Bronson's side of the story? The former MPD officer - he quit the force last year - didn't return phone calls to his Blaine home. 3/18/2021 Retired cop Sundiata Bronson continues to cost Minneapolis huge coin | City Pages 54.241.145.63/news/retired-cop-sundiata-bronson-continues-to-cost-minneapolis-huge-coin-7768660 3/3 Meanwhile, his money woes are back: According to Anoka County property records, his house was foreclosed upon earlier this year. © 2021 CITY PAGES. ALL RIGHTS RESERVED.</t>
  </si>
  <si>
    <t>['https://d3n8a8pro7vhmx.cloudfront.net/cuapb/pages/270/attachments/original/1626645114/Sundiata_Bronson.pdf?1626645114']</t>
  </si>
  <si>
    <t>['Joshua Stewart, badge #6824', 'Sundiata Bronson, badge #805']</t>
  </si>
  <si>
    <t>7/14/2021 Officers involved in Minneapolis shooting identified - Twin Cities https://www.twincities.com/2008/02/25/officers-involved-in-minneapolis-shooting-identified/ 1/2 ___ ___ By By PIONEER PRESS PIONEER PRESS | | news@pioneerpress.com news@pioneerpress.com PUBLISHED: PUBLISHED: February 25, 2008 at 11:01 p.m. February 25, 2008 at 11:01 p.m. | UPDATED: | UPDATED: November 14, 2015 at 7:53 November 14, 2015 at 7:53 a.m. a.m.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Minneapolis police have identified the three officers involved in a shooting Minneapolis police have identified the three officers involved in a shooting Tuesday that left a 47-year-old woman with non-life threatening injuries. Tuesday that left a 47-year-old woman with non-life threatening injuries. Around 1 a.m., Officer Kyle Joseph, Officer Ryan McCann and Officer Paul Around 1 a.m., Officer Kyle Joseph, Officer Ryan McCann and Officer Paul O'Hanlon responded to a 911 call of a woman with a knife inside an apartment at O'Hanlon responded to a 911 call of a woman with a knife inside an apartment at 305 W. Franklin Ave. in Minneapolis, according to Minneapolis police. 305 W. Franklin Ave. in Minneapolis, according to Minneapolis police. Officers told her to drop the knife, but she refused, police said. They tried to Officers told her to drop the knife, but she refused, police said. They tried to subdue her with a Taser, but were unsuccessful. The woman then came at them subdue her with a Taser, but were unsuccessful. The woman then came at them with the knife. Fearing for their safety, officers shot her, police said. with the knife. Fearing for their safety, officers shot her, police said. The woman was taken to Hennepin County Medical Center with injuries to her The woman was taken to Hennepin County Medical Center with injuries to her lower torso. Her name has not been released. lower torso. Her name has not been released. The officers are on paid administrative leave, which is standard procedure. The officers are on paid administrative leave, which is standard procedure. Joseph started with the department in 2001 as a community service officer. Joseph started with the department in 2001 as a community service officer. McCann and O'Hanlon both joined the department as recruit officers in 2002. McCann and O'Hanlon both joined the department as recruit officers in 2002. NEWS NEWS Officers involved in Minneapolis Officers involved in Minneapolis shooting identified shooting identified 7/14/2021 Officers involved in Minneapolis shooting identified - Twin Cities https://www.twincities.com/2008/02/25/officers-involved-in-minneapolis-shooting-identified/ 2/2 VIEW COMMENTS VIEW COMMENTS others, hateful, off-topic or reckless to the community. See our full others, hateful, off-topic or reckless to the community. See our full terms of use terms of use here here.</t>
  </si>
  <si>
    <t>['https://d3n8a8pro7vhmx.cloudfront.net/cuapb/pages/270/attachments/original/1626270770/Officers_involved_in_Minneapolis_shooting_identified_%E2%80%93_Twin_Cities.pdf?1626270770']</t>
  </si>
  <si>
    <t>['Kyle Joseph, badge #3639', "Paul O'Hanlon, badge #5274", 'Ryan McCann, badge #4547']</t>
  </si>
  <si>
    <t>Duluth no longer paying officer charged in shooting Records show that Tyler Leibfried received nearly $40,000 in pay and benefits between the September 2020 shooting and his removal from the payroll in January. Written By: Tom Olsen | 5:13 pm, Apr. 29, 2021 The city of Duluth is no longer paying a police officer who has been criminally charged with shooting an unarmed man through the door of a downtown apartment last fall. Tyler Leibfried has not been paid since Jan. 15, according to payroll records released to the News Tribune this week after several months of requests for public information on the officer's employment status. Leibfried does, however, technically remain employed by the city, as a complaint stemming from the Sept. 12 shooting has yet to be fully resolved. Under state law, any decision to fire or otherwise discipline an employee is not public until "final disposition" of the action, which includes union arbitration rights. Leibfried, 29, of Hermantown, was placed on standard administrative leave after wounding 23- year-old Jared Fyle at the Kingsley Heights Apartments. An investigation resulted in two felony charges - intentional and reckless discharge of a firearm - filed in State District Court on Nov. 30. The records show that Leibfried, who had a gross salary of $84,938 in 2020, was paid approximately $28,000 in salary and $11,000 in benefits in the roughly four months between the shooting and his removal from the payroll. PREVIOUSLY: The News Tribune had repeatedly requested information on Leibfried's status after the Duluth Police Department publicly announced that he had violated use-of-force policies and said he would remain "off-duty indefinitely." But officials would not disclose whether he was still receiving a paycheck. The city in early March provided a single-page "payroll history report," but refused to provide more detailed timesheet records sought by the News Tribune in accordance with the state's Government Data Practices Act. Officials argued the records would reveal the "subject and nature of the complaint" and disciplinary action taken against Leibfried that has yet to be finalized. The release of more comprehensive records this week came after the city and newspaper jointly requested an opinion from the Minnesota Department of Administration's Data Practices Office, which conducted an informal resolution process earlier this month. State law makes public a government employee's "payroll time sheets or other comparable data that are only used to account for employee's work time for payroll purposes, except to the extent that release of time sheet data would reveal the employee's reasons for the use of sick or other medical leave or other not public data." A five-year veteran of the Duluth police force, Leibfried was previously docked 12 hours of vacation time and received a six-month extension of his probationary period when he crashed his squad car after driving "in excess of 70 (mph)" down First Street in the downtown and East Hillside area, according to personnel records previously provided by the city. He also received letters of reprimand for a "vehicle use/operation/care" violation in August 2017 and an "unintentional discharge" of his patrol rifle in November 2017. Leibfried is due back in court July 19 and could stand trial later this year.</t>
  </si>
  <si>
    <t>['https://d3n8a8pro7vhmx.cloudfront.net/cuapb/pages/270/attachments/original/1624057825/Duluth_no_longer_paying_officer_charged_in_shooting_Tyler_Liebfried.pdf?1624057825']</t>
  </si>
  <si>
    <t>['Tyler Liebfried, badge #None']</t>
  </si>
  <si>
    <t>MINNEAPOLIS Minneapolis police officer relieved of duty pending outcome of investigation Efrem Hamilton is the subject of complaints for firing his service gun after a car accidentally backed into his squad car. By Libor Jany (http://www.startribune.com/libor-jany/219430401/) Star Tribune DECEMBER 8, 2016 - 8:48PM A Minneapolis police officer has been relieved of duty pending the outcome of an internal probe into a Nov. 20 episode in which he fired one shot at a vehicle that had inadvertently rammed his squad car, police union officials confirmed Thursday. Union president Lt. Bob Kroll said that the officer, Efrem Hamilton, was relieved of duty on Wednesday "pending an investigation," but declined to provide details about the nature of the inquiry. Hamilton previously had been placed on paid administrative leave. Kroll said Hamilton, whom he called a respected officer and former Marine, is likely to be questioned by Internal Affairs investigators next week concerning his role in the shooting, which happened during a downtown scuffle just after bar-closing. A spokesman for the Hennepin County attorney's office said Thursday afternoon that the case had been sent to his office for possible prosecution but had been sent back for "additional investigation." "It's not unusual for cases to come to us and we think that there's a couple more things that it needs and send it back," said the spokesman, Chuck Laszewski. He wouldn't comment on whether charges are being considered. The internal investigation followed the filing of complaints with the city by the six people who were in the vehicle. They accused the officer of acting improperly by firing his service handgun at their car. Hamilton was responding to the scene of a large brawl-turned-shooting near Target Field, authorities said. But when a car that was trying to back away from the chaotic scene struck his squad, he fired a single round at the vehicle, hitting its side. No one was hurt. Departmental insiders said it was not uncommon for criminal charges to be weighed against an officer who discharges his weapon under similar circumstances. They pointed to a 2015 incident in which a policeman was investigated by Internal Affairs after he fired at a suspected shoplifter who tried to run him over outside of the Cub Foods in south Minneapolis' Windom neighborhood. Minneapolis City Council Member Blong Yang, chairman of the Public Safety committee, declined to comment, saying he hadn't been briefed on the Internal Affairs probe. Police department officials did not immediately respond to a request for comment on Thursday afternoon. Several community groups, including the Minneapolis NAACP and the Twin Cities Coalition for Justice, have called for the officer to be punished, holding several demonstrations in the weeks since the shooting. Another rally is planned for Friday afternoon on the second floor of the county Government Center. Staff writer Liz Sawyer contributed to this report. Mpls. officer relieved of duty during probe into firing shot at car - StarTri... http://www.startribune.com/minneapolis-police-officer-relieved-of-duty-... 1 of 2 12/9/2016 10:42 AM libor.jany@startribune.com 651-925-5033 StribJany Mpls. officer relieved of duty during probe into firing shot at car - StarTri... http://www.startribune.com/minneapolis-police-officer-relieved-of-duty-... 2 of 2 12/9/2016 10:42 AM</t>
  </si>
  <si>
    <t>['https://d3n8a8pro7vhmx.cloudfront.net/cuapb/pages/270/attachments/original/1614269118/2016Efrem_Hamilton.pdf?1614269118']</t>
  </si>
  <si>
    <t>['Efrem Hamilton, badge #2611']</t>
  </si>
  <si>
    <t>13.43 - Personnel Data Allegation # 2: It is alleged that on various occasions between 03/20/2003 and 10/14/2010, Sergeant Walter Carlson accessed the confidential criminal history and DVS records of 18 USC 2721 &amp; 2725 members of the family as well as as well as other 18 USC 2721 &amp; 2725 without having an official, business-related reason for doing so. If this allegation is found to be true it would violate the following department policy: 4-501 CONFIDENTIAL DEPARTMENT RECORDS, REPORTS AND INFORMATION (06/21/02) (A-D) Numerous official files, documents, records, reports and information 31 1228058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MN State statutes related to data practices. If an employee is uncertain of the status of any document, he/she should consult with the Manager of Support Services. (04/22/09) Employees shall only access Department of Motor Vehicle (DMV) records for official business-related reasons. (04/22/09) Investigative Facts • 13.43 - Personnel Data • Complainant believes that Sergeant Carlson has been looking things up about her and her family. • Audits of the DVS records of the family and show that Sergeant Carlson has accessed the DVS records of them on multiple occasions. • CAPRS records show that there is no case involving a family member or that Sergeant Carlson was investigating. • The DVS audits were submitted to the St. Paul City Attorney's Office for review, and Sergeant Carlson was charged with one gross misdemeanor count of misconduct of a public official. • Sergeant Carlson settled the criminal case by signing an agreement to suspend prosecution. 32 1228059 • Part of the agreement was that Sergeant Carlson attested to the court that he did in fact access DVS records in excess of his lawful authority. • The criminal case was suspended for one year, providing that Sergeant Carlson is to have no same or similar offenses and pay three hundred dollars in prosecution costs. • Sergeant Carlson admitted that he accessed the DVS records of nine members of the family and and that he had no official business- related reason for doing so. • He explained that the reason he accessed the records was so that he could keep track of addresses that incident were to occur. might take 13.43 to if a parental kidnapping Investigative Summary To sustain this allegation it would be necessary to show to a preponderance of the evidence that Sergeant Carlson accessed the confidential criminal history and DVS records of 18 USC 2721 &amp; 2725 as well as six other members of the family and 18 USC 2721 &amp; 2725 without having an official, business-related reason for doing so. Although there is no proof that Sergeant Carlson conducted criminal history checks on complainant and her family, DVS audits show that Sergeant Carlson's user name and password were used to access the DVS records of the ten listed individuals. Further, Sergeant Carlson admitted to the court and in his statement for this investigation that he accessed the DVS records of the ten individuals named in the 33 1228060</t>
  </si>
  <si>
    <t>['https://d3n8a8pro7vhmx.cloudfront.net/cuapb/pages/1461/attachments/original/1638079246/13-30392_Walter_Carlson_Part_7.pdf?1638079246']</t>
  </si>
  <si>
    <t>Backman pleads guilty to misconduct charges James Allen May 24, 2021 Updated May 24, 2021 https://www.fergusfallsjournal.com/news/backman-pleads-guilty-to-misconduct- charges/article_553c839a-bca1-11eb-831e-13c8f9566a64.html Former Otter Tail County deputy Kelly Backman has entered a petition to enter a guilty plea with the Otter Tail County District Court for the charge of misconduct of a public officer/employee- exceed authority, in exchange for dropping the fourth-degree DWI charges. The document, drafted and signed on Monday, along with his attorney, Kevin J. Short of Minneapolis, details what is being proposed to resolve this part of the case. Backman will plead guilty based on the plea agreement with the prosecutor, Pam Foss of Clay County, where he would serve 30 days either in jail, or on electronic home monitoring with the alcohol testing component at his expense. The balance of the sentence, 335 days, would be stayed for a period of two years. As well, Backman would be placed on supervised probation for up to two years and pay a fine of $1,000 along with $75 surcharge and $10 library fee. The defendant shall submit to and successfully complete chemical dependency evaluation and follow all recommendations. In the petition, Backman's attorney also said he has completed an in-patient chemical dependency program in the state of Maryland and is living in a sober house with 14 other men in Maryland, attends daily AA meetings and is working full time for a company that is owned by his AA sponsor. Backman is also apparently scheduled to begin 30 days of home monitoring on June 15. However, the petition is subject to final approval by a judge, at a sentencing hearing, which has not yet been scheduled at this time. Backman and another deputy were involved in a law enforcement sting on Oct. 2, 2020, which ended in a fatal crash. While in pursuit of a vehicle being driven by Cody Freitag, a suspect with active warrants, Freitag's van ran a stop sign at the intersection of West Cavour Avenue and North Union Avenue at high speed. The collision between Freitag's eastbound vehicle and a northbound vehicle, resulted in the death of Steve and Diane Christianson, residents of North Marien Street in Fergus Falls. Freitag was injured in the collision and placed under arrest. He was charged Oct. 7, 2020, with two counts of felony criminal vehicular homicide and two felony counts of fleeing a peace officer. Immediately after the crash, two Fergus Falls police officers were called in to help with the criminal investigation. Both deputies were asked at that time to provide a voluntary blood sample. Backman refused to provide a blood sample but did provide a preliminary breath test that showed no presence of alcohol. Backman was observed and accompanied at the sheriff's office until a blood sample could be drawn. The results of the sample indicated that Backman tested positive for Alprazolam (an anti-anxiety med), which he was prescribed, but also fentanyl and norfentanyl, a Schedule II controlled substance, while acting in his official capacity as a deputy. The quantitative test results showed a level of 3 ng/ml of fentanyl and 1.7 ng/ml of norfentanyl. According to the report, a therapeutic range for fentanyl is 1 ng/ml, indicating that Backman was under the influence of fentanyl during the time of the pursuit.</t>
  </si>
  <si>
    <t>['https://d3n8a8pro7vhmx.cloudfront.net/cuapb/pages/270/attachments/original/1636432006/Backman_pleads_guilty_to_misconduct_charges.pdf?1636432006']</t>
  </si>
  <si>
    <t>['Kelly D. Backman, badge #None']</t>
  </si>
  <si>
    <t>['Department:Otter Tail County Sheriffs Office']</t>
  </si>
  <si>
    <t>By news@duluthnewstribune.com August 05, 2011 11:00 PM We are part of The Trust Project. A former part-time police officer and security guard was sentenced this week to 90 days in jail for assaulting his girlfriend. Travis William Lindberg, 32, of Carlton also faces a one-year prison sentence if he fails to meet terms of his probation. Lindberg was NEWS Carlton man, a former cop, sentenced for strangulation assault of girlfriend A former part-time police o icer and security guard was sentenced this week to 90 days in jail for assaulting his girlfriend. Travis William Lindberg, 32, of Carlton also faces a one-year prison sentence if he fails to meet terms of his probatio... Carlton man, a former cop, sentenced for strangulation assault of girlfrie... https://www.duluthnewstribune.com/news/carlton-man-a-former-cop-se... 1 of 3 12/5/2022, 1:43 AM sentenced Monday in Carlton County Court on one felony count of domestic assault by strangulation for assaulting his girlfriend earlier this year. Lindberg pleaded guilty to the charge on June 6. A misdemeanor charge of domestic assault with the intent to inflict bodily harm was dismissed. Judge Robert Macaulay sentenced Lindberg to one year and one day of incarceration, but as part of the plea agreement stayed the sentence for three years of probation. Lindberg will, however, be required to serve 90 days in jail (with credit for three days already served), pay a $500 fine, have no contact with the victim, complete the Domestic Abuse Intervention Program, be subject to random searches, not consume alcohol and not possess any firearms. Macaulay ordered that Lindberg serve the first 45 days of his sentence in jail and indicated the rest may be staggered, depending on the outcome of a Dec. 5 review hearing to determine if Lindberg has been in compliance with the terms of his sentence. Lindberg was formerly a part-time law enforcement officer with the city of Babbitt, a civilian security officer who worked at the 148th Fighter Wing in Duluth and an on-call EMT/firefighter with the Carlton Fire Department. Lindberg has reportedly been terminated by the city of Babbitt and the Carlton Fire Department because of the charges and suspended from the 148th Fighter Wing. According to the criminal complaint filed in the case, Lindberg's girlfriend told Carlton County Sheriff's deputies the two got into an argument about Lindberg's daughter March 24. During the argument, the victim alleged that Lindberg got very angry and grabbed her by her throat and pushed her backward into a room. The woman told authorities that she was "terrified" and she was unable to breathe. She said she then barricaded herself in the room until Lindberg calmed down. Carlton man, a former cop, sentenced for strangulation assault of girlfrie... https://www.duluthnewstribune.com/news/carlton-man-a-former-cop-se... 2 of 3 12/5/2022, 1:43 AM She said she and Lindberg tried to talk about what happened, but Lindberg once again became angry and started to "throw things around the apartment." After that episode, the girlfriend decided to report the incident to authorities, who went to Lindberg's address, questioned him and subsequently arrested him. RELATED TOPICS: CARLTON CRIME POLICE Carlton man, a former cop, sentenced for strangulation assault of girlfrie... https://www.duluthnewstribune.com/news/carlton-man-a-former-cop-se... 3 of 3 12/5/2022, 1:43 AM</t>
  </si>
  <si>
    <t>['https://assets.nationbuilder.com/cuapb/pages/1472/attachments/original/1670226654/Lindber_Carlton_man__a_former_cop__sentenced_for_strangulation_assault_of_girlfriend_-_Duluth_News_Tribune.pdf?1670226654']</t>
  </si>
  <si>
    <t>7/12/2021 Minneapolis settles suit with man who alleged police beating - StarTribune.com https://www.startribune.com/minneapolis-settles-suit-with-man-who-alleged-police-beating/95135534/ 1/2 ___ MINNEAPOLIS Minneapolis settles suit with man who alleged police beating The incident was captured on video (http://www.startribune.com/video/53256597.html? elr=KArksUUUoDEy3LGDiO7aiU) , and it led to a police department-wide review. The council approved paying $235,000 to settle Derryl Jenkins' lawsuit. By Matt McKinney (https://www.startribune.com/matt-mckinney/6370539/) Star Tribune MAY 28, 2010 - 11:44PM The Minneapolis City Council on Friday approved paying $235,000 to settle a lawsuit brought by a man who said he was punched, kicked and tasered by at least six police officers during a traffic stop -- an incident that was captured on video. Derryl Jenkins filed the suit Feb. 1, about a year after he was pulled over in north Minneapolis. City Attorney Susan Segal confirmed the settlement in an e-mail to the Star Tribune. The city agreed to pay $150,000 to Jenkins and $85,000 for his attorney's fees. Police Chief Tim Dolan ordered police officers to watch the video of the incident and later ordered a review of many arrests that resulted in medical treatment. Calls to Jenkins' attorneys on Friday were not returned. The settlement marks the latest for a city that has paid out millions of dollars over police brutality allegations: $885,622 for incidents that occurred in 2007, $700,900 for incidents that occurred in 2008 and $356,000 so far for incidents that occurred in 2009. Cases sometimes take several years to wind through the system, so the cost of settlements for incidents that occurred last year could grow. In his lawsuit, Jenkins said he didn't know why he was pulled over on Penn Avenue N. at 3 a.m. on Feb. 19, 2009, while driving to a friend's house to listen to music. Police said he was driving 15 mph over the speed limit. In the video, police officer Richard Walker walks up to Jenkins' car and, a few seconds later, Jenkins' door opens. The two men talk to each other for more than a minute, but then Jenkins steps out of his vehicle even as Walker tells him to remain seated inside. As soon as Jenkins emerges from his car, Walker wrestles him to the ground, stopping briefly to call for backup. Several officers responded and later wrote in their reports that they used force, including punching and kicking, to try to control and handcuff Jenkins. He was also tasered. Chief Dolan reviewed video of the incident and said he disapproved of officers kicking Jenkins. He ordered all officers to review the video with a supervisor and discuss the proper use of force. Jenkins suffered a cut above his eye that needed seven stitches, chipped teeth and an injured thumb. Walker had two split lips and a bloody nose. Matt McKinney • 612 673-7329 Matt McKinney is a reporter on the Star Tribune's state team. In 15 years at the Star Tribune, he has covered business, agriculture and crime. mckinney@startribune.com 612-673-7329 _mattmckinney FEED LOADER - DML - Derryl Jenkins was photographed at North Memorial Medical Center after a traffic stop and altercation with Minneapolis police. 7/12/2021 Minneapolis settles suit with man who alleged police beating - StarTribune.com https://www.startribune.com/minneapolis-settles-suit-with-man-who-alleged-police-beating/95135534/ 2/2</t>
  </si>
  <si>
    <t>['https://d3n8a8pro7vhmx.cloudfront.net/cuapb/pages/270/attachments/original/1626128190/Minneapolis_settles_suit_with_man_who_alleged_police_beating_-_StarTribune.com.pdf?1626128190']</t>
  </si>
  <si>
    <t>['Christopher Tuma, badge #7339', 'George Warzinik, badge #7575', 'John Trangsrud, badge #7293', 'Michael Honeycutt, badge #3141', 'Richard Walker, badge #7461', 'Scott J. Dahlquist, badge #1394', 'Shawn Powell, badge #5792']</t>
  </si>
  <si>
    <t>3/18/2021 St. Paul Police use bait cars to catch thieves targeting idling vehicles https://www.fox9.com/news/st-paul-police-use-bait-cars-to-catch-thieves-targeting-idling-vehicles 1/3 St. Paul Police use bait cars to catch thieves targeting idling vehicles ST. PAUL, Minn. (FOX 9) - St. Paul Police say 37 cars have been stolen over the last two weeks and more than half of them were cars that were left running. So, they sought to change that. Even before the sun came up, a trap was being set on St. Paul's east side Thursday morning. "Unfortunately, the weather is pretty warm, but if you look, we should have pretty good foot traÞc along Payne Avenue," said Sgt. Jason Brubaker, of St. Jason Paul PD. Every trap needs bait and in this case, the lure is on four wheels. "We're going to put a couple of lines in the water and see if we can catch some Õsh," Brubaker said. St. Paul Police, with help from Maplewood Police, put two bait cars near the corner of Payne and Magnolia Avenues with their engines running and their doors unlocked. Each car has a camera inside that provides a live feed to the oÞcers waiting just down the block with uniformed oÞcers in a squad car on standby nearby. Published December 20, 2018 News | FOX 9 Minneapolis-St. Paul | Watch Live WATCH LIVE DEREK CHAUVIN TRIAL Jury selection for the Derek Chauvin trial continues for an eighth day, starting with a motions hearing at 8:30 a.m. × 3/18/2021 St. Paul Police use bait cars to catch thieves targeting idling vehicles https://www.fox9.com/news/st-paul-police-use-bait-cars-to-catch-thieves-targeting-idling-vehicles 2/3 "What we are looking for is people looking for a crime of opportunity," Brubaker said. "They see a car warming up. It's extremely quick. They pop into a car and they are gone." That's what happened a couple of months ago when the driver of a car left his engine running when he went into a convenience store. Within about a minute, another car pulled up and one of its occupants notices the empty care idling. The person got his friend to hop in it with him and they took oà. "For some people whose vehicles are being taken, it's the most expensive thing they own. If they can't get to their job, can't get their paycheck, trying to get to the doctor's appointment trying to get to school. It not only aàects that person, it aàects the entire family," Brubaker said. Unlike the man who stole the bait car back in June, there wasn't even a nibble on the trap on the east side Thursday, but police say their bait cars will be back and anyone who tries to take one for a ride will get caught. "We want to let criminals know we're out here and if you take one of these vehicles, it may end up being the St. Paul Police Department's and hopefully we'll have that deterrent on that," Brubaker added. Police also say it's not all on the thieves, as leaving your car running is against the law. If a police oÞcer comes across it, you could end up with a ticket as well as a Õne. This material may not be published, broadcast, rewritten, or redistributed. ©2021 FOX Television Stations f t WATCH LIVE DEREK CHAUVIN TRIAL Jury selection for the Derek Chauvin trial continues for an eighth day, starting with a motions hearing at 8:30 a.m. × 3/18/2021 St. Paul Police use bait cars to catch thieves targeting idling vehicles https://www.fox9.com/news/st-paul-police-use-bait-cars-to-catch-thieves-targeting-idling-vehicles 3/3</t>
  </si>
  <si>
    <t>['https://d3n8a8pro7vhmx.cloudfront.net/cuapb/pages/270/attachments/original/1617993464/Jason_Brubaker_2.pdf?1617993464']</t>
  </si>
  <si>
    <t>['Jason D. Brubaker, badge #82800']</t>
  </si>
  <si>
    <t>3/6/2021 St. Paul police name 2 officers involved in shooting - Twin Cities https://www.twincities.com/2012/07/03/st-paul-police-name-2-officers-involved-in-shooting/ 1/2 By By PIONEER PRESS PIONEER PRESS | | news@pioneerpress.com news@pioneerpress.com PUBLISHED: PUBLISHED: July 3, 2012 at 11:01 p.m. July 3, 2012 at 11:01 p.m. | UPDATED: | UPDATED: November 9, 2015 at 3:23 p.m. November 9, 2015 at 3:23 p.m. St. Paul police have identified two officers involved in the non-lethal shooting of a St. Paul police have identified two officers involved in the non-lethal shooting of a man following a domestic situation earlier this week. man following a domestic situation earlier this week. On Wednesday, police said the officers are Joseph Higgins, a seven-year veteran On Wednesday, police said the officers are Joseph Higgins, a seven-year veteran of the department, and Ramar Davis, a five-year veteran of the department. of the department, and Ramar Davis, a five-year veteran of the department. On Tuesday, the officers went to the 200 block of Aurora Avenue, near University On Tuesday, the officers went to the 200 block of Aurora Avenue, near University Avenue and Rice Street, about 4 a.m. Kevin Lloyd Carroll's girlfriend had called Avenue and Rice Street, about 4 a.m. Kevin Lloyd Carroll's girlfriend had called police because he was trying to "forcibly" get into her home, where he also lived. police because he was trying to "forcibly" get into her home, where he also lived. The officers then located Carroll, 47, next to a vehicle near Galtier Street and The officers then located Carroll, 47, next to a vehicle near Galtier Street and Fuller Avenue. Fuller Avenue. Police said Carroll refused the officers' orders to show his hands and get down on Police said Carroll refused the officers' orders to show his hands and get down on the ground. Police said that led to Higgins firing his service weapon, as he feared the ground. Police said that led to Higgins firing his service weapon, as he feared for his life. for his life. Carroll is at Regions Hospital with what are believed to be non-life-threatening Carroll is at Regions Hospital with what are believed to be non-life-threatening injuries. injuries. Higgins and Davis remain on three-day administrative leave per department Higgins and Davis remain on three-day administrative leave per department policy. policy. NEWS NEWS St. Paul police name 2 officers St. Paul police name 2 officers involved in shooting involved in shooting 3/6/2021 St. Paul police name 2 officers involved in shooting - Twin Cities https://www.twincities.com/2012/07/03/st-paul-police-name-2-officers-involved-in-shooting/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t>
  </si>
  <si>
    <t>['https://d3n8a8pro7vhmx.cloudfront.net/cuapb/pages/270/attachments/original/1618092462/Ramar_Davis_-_St._Paul_police_name_2_officers_involved_in_shooting_%E2%80%93_Twin_Cities.pdf?1618092462']</t>
  </si>
  <si>
    <t>['Joseph P. Higgins, badge #284925', 'Ramar W. Davis, badge #145530']</t>
  </si>
  <si>
    <t>FILED The State of Minnesota District Court Ramsey County DEC 1 8 2015 2nd Judicial District Ramsey Criminal Downtown Rwy Dims." State of Minnesota vs THOMAS KEITH RUDENICK ORDER WARRANT OF COMMITMENT Case Number: 62-CR-15-5241 CURRENT DEFENDANT INFORMATION ' '1 l ' ~ ~ ~ ~ Known Address: 6070 138th StreetN Correspondence Address: 6070' 138th Street Hugo, MN 55038 Hugo, MN 55038 Phone Number: None Provided DOB: 11/29/1958 CASE CHARGES Ct Statute Type Description Disposition 1 609.52.2(a)(1) Charging Theft-Take/Use/Transfer Movable Prop-No Convicted Consent l609.52.3(3)(a) Penalty Theft-Value of Property or Services _ $1001-$5,000 2 609.43(2) Charging Misconduct Public Dismissed Officer/Employee-Exceed Authority TERMS OF DISPOSITION 0R SENTENCE: COUNT 1 V » Level of Sentence: Felony Sentence is a stay of imposition pursuant to MS. 609.135. _ :Successful completion of probation will result in a misdemeanor conviction. Date Pronounced: December 18, 2015 Offense Information ~ ,Ct Offense Date Statute Description Offense Disposition H 1 05/25/201 5 609.52.2(a)( 1) Theft-Take/Use/Transfer Movable Convicted Prop-No Consent MOC at Filing I GOC Controlling Agency Controlling No. TT019 ' St. Paul Police Department 15013216 ~ ~ ~ ~ Sentence Details Local Confinement Defendant is sentenced to 1 day in the Ramsey County Correctional Facility. Defendant is to serve 1 day. Credit for time served amount is 1 day. Status: Active Status Date: 12/ 1 8/2015 ~ HII l|||l||||||||l||| Sentencing Order Printed on 12/18/2015 at 9:55 AM ~ 62-CR-15-5241 4133157 ~ ~ ~ ~ ~ ~ ~ ~ ~ » Monitoring - Adult | File: 62-CR-15-524l Page 1 of 3 State of Minnesota vs THOMAS KEITH RUDENICK Defendant is placed on Probation to the Court for 2 years and 6 months, monitored by Ramsey Co District Court St. Paul. Start Date: 12/18/2015 : Status: Active Conditions - Adult Discharge Date: 06/18/2018 Status Date: l2/l 8/2015 Defendant is placed under the following conditions: ~ Condition ' Leeann ' " 'A'mt ' ' .Enanve nee V Pay Restitution before Fines, Fees and $351.50 12/18/2015 V Surcharges Supply DNA sample 12/1 8/2015 No same or similar 12/ 18/2015 Remain law-abiding 112/18/2015 Fees Sentence includes a $150.00 fine. Law Library Fees $10.00 County/ Sheriff &amp; Felony Fines $150.00 Ramsey County Surcharge $1.00 Crim/Traffic Surcharge (once per case) $75.00 , Subtotal $236.00 '01/17/2016 ~ Date of Sentence: 12/18/2015 Due Date: 01/17/2016 a / (1"Sd' Original Amount: $236.00 The court may refer this case for collection if you fail to make a payment, and collection costs will be added. You have the right to contest a referral for collection based on inability to pay by requesting a hearing no later than the due date. MS. §§ 480.15, subd. 10c; 609.104 CREDIT TIME SERVED Count 1: 1 day File: 62-CR-15-5241 Page 2 of 3 Printed on 12/18/2015 at 9:55 AM State of Minnesota vs THOMAS KEITH RUDENICK ' SIGNATURE Judge Salvador Rosas Sentence pronounced on 12/18/2015 by District Court Judge Court Administrator: Gwen Upton 651-266-1999 If you have questions regarding the terms of your sentence or disposition, please contact your attorney, JOHN ANTHONY TORRES 612-861-4926, your probation agent or court administrator. Page 3 of 3 Printed on 12/18/2015 at 9:55 AM File: 62-CR-15-5241 State of Minnesota vs THOMAS KEITH RUDENICK</t>
  </si>
  <si>
    <t>['https://assets.nationbuilder.com/cuapb/pages/270/attachments/original/1669099453/MCRO_62-CR-15-5241_Sentencing_Order_2015-12-18_20221122004113.pdf?1669099453']</t>
  </si>
  <si>
    <t>['Thomas Rudenick, badge #None']</t>
  </si>
  <si>
    <t>City of Minneapolis Minneapolis Police Department GRIEVANCE SETTLEMENT AGREEMENT AND The Police Officers' Federation of Minneapolis Sundiata Bronson, Grievant (Grievance # 11-11) This Settlement Agreement is made and entered into by and between the City of Minneapolis (the "City") and the Police Officers' Federation of Minneapolis (the "Federation"). WHEREAS, Grievant Sundiata Bronson ("Grievant"") is represented by his exclusive bargaining representative, the Federation; and, WHEREAS, the City and the Federation are parties to a Labor Agreement ("Labor Agreement") that governs the relationship between them, effective January 1, 2009 through December 31, 2011; and, WHEREAS, the Labor Agreement's stated purpose and intent is to achieve and maintain sound, harmonious and mutually beneficial working and economic relations between the parties; and, WHEREAS, the City imposed discipline against the Grievant for violating Police Department Policy and Procedure 5-103, Use of Discretion at a C level and 7-403, Emergency Vehicle Operation at a C level. IM 13.43 - Personnel Data and, WHEREAS, the Federation timely filed and processed Grievance No. 11-11 alleging that the City did not have just cause to discipline the Grievant; and, WHEREAS, Article 5, Section 5.4 of the Labor Agreement states: "The Chief of Police shall have the full authority of the City Council to resolve the grievance." WHEREAS, the City, the Federation and the Grievant desire to amicably settle all issues relating to this grievance and without resort to arbitration; NOW THEREFORE, the City, the Federation and the Grievant agree as follows: 1. The Federation and Grievant shall withdraw with prejudice Grievance # 11-11 and accept sustained findings of 5-103 Use of Discretion and 7-403 Emergency Vehicle Operation, both at a C level, for which the Minneapolis Police Department will impose a written reprimand. 2. 13.43 - Personnel Data 3. The Minneapolis Police Department may, in its discretion, require the Grievant to complete driving training. 1 1227998 4. The. Federation, as an entity and on behalf of its members individually agrees that this Settlement Agreement shall not be used in any arbitration or other proceeding, except to enforce the terms of this agreement. The Federation's bargaining unit members are bound by this Agreement as if they had entered into it individually. Neither the terms nor existence of this Agreement shall establish any precedent within the City and are without precedent or prejudice to future cases involving other City employees. The terms of this Agreement, the circumstances of this case and the discussions leading to this Agreement will not be referred to, directly or indirectly, in any future case involving any other City employee. The terms of this Agreement shall be of no value as evidence, and will not be submitted as evidence, in any arbitration, appeal or other proceeding involving any other City employee. If this provision is violated in any arbitration, hearing or trial, a mistrial may be declared. If the Federation or its representative violates this provision and causes the mistrial, the Federation shall be responsible for the Arbitrator's or Hearing Officer's fee and Court Reporter's fees, if any, and other expenses associated with the mistrial. FOR THE CITY: PIMA J. Dolan, Chief of Police Dated: mg „ii 2 FEDERATION: Delmonico, President Dated tS2A6/// 1227999</t>
  </si>
  <si>
    <t>['https://d3n8a8pro7vhmx.cloudfront.net/cuapb/pages/1461/attachments/original/1638069132/13-30350_Bronson_Part_1.pdf?1638069132']</t>
  </si>
  <si>
    <t>Investigative Facts ­ The surveillance camera from 1001 3rd Ave. S. captured and recorded the entire injury accident involving MPD Marked Squad 112 and two civilian vehicles on September 28, 2010 at approximately 2242 hours Ill ­ Officer Sundiata Bronson was the driver of Marked Squad 112 (assignment 160) on September 28, 2010 at approximately 2242 hours.121 ­ Marked Squad 112 was traveling at a speed greater than 30 mph at the time of the accident on September 28, 2010 at approximately 2242 hours. 31 ­ Prior to the injury accident on September 28, 2010 at approximately 2242 hours, Marked Squad reached a top traveling speed of 60.4 mph.t41 ­ Marked Squad 112's speed at the initial point of impact during the injury accident on September 28, 2010 at approximately 2242 hours was 44.5 mph.E'I ­ Marked Squad 112 was traveling north on 3rd Ave. S. approaching the intersection at 10th St. S.E61 ­ Marked Squad 112 proceeded through a red light at 10th St. S. from 3`d Ave. S. and struck two civilian vehicles.r1 ­ There were no obstructions blocking a clear view of the semaphore for 3`d Ave. S. traffic traveling north.E81 ­ Marked Squad 112 did not have its emergency lights or siren activated prior to entering the intersection at 10th St. S., against a red light, from 3fli Ave. S.191 111 Surveillance Video from 1001 3"I Ave. S. 121 CAPRS Report 10-298514, MN State Accident Report 10-298514 131 MN State Patrol Report Pg 2 paragraph 4 141 MN State Patrol Report Pg. 2 paragraph 2 [5] MN State Patrol Report Pg. 2 paragraph 4 [61 CAPRS Report 10-298514 supplements 21 and 22 / MN State Accident Report 10-298514 / Surveillance Video [7] Surveillance Video / CAPRS Report 10-298514 supplement 21 / Officer Frisk Statement Pg. 5 Lines 1-9 181 Surveillance Video / CAPRS Report 10-298514 supplement 21 / Officer Frisk Statement Pg. 5 Lines 5-6 191 Surveillance Video / Officer Frisk Statement Pg. 3 Lines 31-33 1228008 Allegation #2 It is alleged that Officer Sundiata Bronson's actions on September 28, 2010 at approximately 2242 hours caused an injury accident involving one Minneapolis Police Squad and two civilian vehicles. If this allegation were true, it would violate the following: 5-103 USE OF DISCRETION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EQUALITY OF ENFORCEMENT: Officers shall provide fair and impartial law enforcement to all citizens. LOYALTY: Officers shall be faithful to their oath of office, strive to uphold the principles of professional police service, and advance the mission of the Department. Investigative Facts See above Investigative Facts Respectfully Submitted, Sgt. Mark Montgomery Internal Affairs Unit 1228009</t>
  </si>
  <si>
    <t>['https://d3n8a8pro7vhmx.cloudfront.net/cuapb/pages/1461/attachments/original/1638069124/13-30350_Bronson_Part_6.pdf?1638069124']</t>
  </si>
  <si>
    <t>Hennepin Co. deputy charged with child sex crimes Criminal charges detail how Masek allegedly began an inappropriate conversation with what he thought was a 15-year-old girl. Author: KARE Staff Published: 4/30/2018 8:40:28 PM Updated: 9:51 AM CDT May 1, 2018 MINNEAPOLIS - A Hennepin County deputy is on administrative leave after being charged with three child sex crimes. According to court records in Barron County, Wisconsin, 60-year-old Jeffrey Masek was charged Monday with three felonies: using a computer to facilitate a child sex crime, child enticement-sexual contact, and attempted second-degree sexual assault of a child. A criminal complaint states Masek was caught during an undercover operation, where a Rice Lake police officer placed a personal ad looking for a sexual relationship on a website, using the persona of a girl under the age of 16. On March 22, she received an email off that personal ad, from a man who described himself as an experienced, single white man that was a professional in their early 50s. The email went into graphic detail and requested to share photos. It was signed, "Thanks Jeff." A few more emails were shared, some including nude photos of a white man, and the two exchanged phone numbers. A search of the number given was registered to a 60-year-old Jeffrey Jon Masek, from Polk County, Wis. or Cottage Grove, Minn. A text conversation, which is included in the criminal charges, details how the undercover officer, posing as a young girl, told the man she was "almost 16" and him responding that the youngest he's been with was 18. He also described himself as an aeronautical engineer "at the Phd level." At one point, the officer asked the man if he's ever talked to other 15-year-old girls and he responded no. He stated, "Honestly, it scares the heck out of me" due to "legal reasons." The two planned to meet at Farm and Fleet, where the man said he'd be driving a gold 1999 GMC Sierra. In a check of vehicles registered to Masek, the officer learned he owned a vehicle of the same year, make and color. At 6 p.m., April 28, a vehicle matching the description of Masek's entered the Cedar Mall parking lot and the undercover officer received a text message stating, "I'm here." Officers took Masek into custody and while he was being arrested, he allegedly said, "This is the worst day in my life." He also advised officers he was a Hennepin County Sheriff's deputy. In an interview with authorities, Masek admitted sending the graphic text messages but said the only reason he showed up for the meeting was that he thought the girl would find someone else and be preyed on and he would end up reading about a dead body, according to the charges. When asked if law enforcement would find any other communication with minors, he admitted he was speaking wih a possible 12-year-old but stopped when he became suspicious it might be a sting operation. Masek appeared in court on Monday. His preliminary hearing is scheduled for June 4. The Hennepin County Sheriff's Office provided KARE 11 with the following statement: "The Hennepin County Sheriff's Office has learned that Deputy Jeffrey Jon Masek has been arrested on criminal charges in Rice Lake, Wisconsin, and is being held in custody in the Barron County Jail in Barron, Wisconsin. Masek has been placed on Administrative Leave pending internal investigation. The criminal charges are being investigated by Rice Lake Police."</t>
  </si>
  <si>
    <t>['https://assets.nationbuilder.com/cuapb/pages/1472/attachments/original/1670306077/Masek_Hennepin_Co_Deputy_Charged_with_Child_Sex_Crimes_%28KARE%29.pdf?1670306077']</t>
  </si>
  <si>
    <t>STAR TRIBUNE › Annotations St. Paul reaches settlement with man who claimed he was kicked and tasered by police APRIL ೅ೄ, ೅ೃೄೈ The city of St. Paul has reached a settlement with a man who says he was tasered and kicked by police while he was working on a car in a garage several years ago. The St. Paul City Council will likely approve a , settlement Wednesday with Frankie Edward Adams and his attorney. Adams sued the city of St. Paul and Sgt. Steve Anderson as well as Officers Soren Mahowald, John Pyka, Abraham Cyr and Craig Rhode. According to the amended complaint filed in U.S. District Court: Adams was working on a car on the night of Jan. , , when police searched the property. When Adams saw the first officer enter the garage and point a firearm at him, he turned around and kneeled down and placed his hands behind his head. After other officers rushed in, Adams says he was tasered in the back and kicked to the floor by Cyr. Adams alleged that Anderson continued to kick him in the head. Rhode allegedly reached down and grabbed Adams by the mouth and jaw and tried to drag him backwards and Cyr tasered Adams again. Anderson continued to kick Adams and swore at him. Adams tried to crawl under the car he was working on so he could protect his head and neck, but was dragged out, handcuffed and walked into the ✕ apartment. Once inside, Adams was stripped and searched in front of several children. According to the complaint, one of the officers called for paramedics, but when medics arrived they were told that Adams was "going to jail, not to the hospital." After Adams was booked, he blacked out walking to the bathroom and fell to the ground. When he woke and went to the restroom and saw the extent of his injuries and pushed a button for help. A nurse at the jail said that Adams should be hospitalized, and he was taken to Regions Hospital. Adams' eye sockets were so bruised that they were swollen shut for several weeks after the incident. He also suffered black out episodes and cognitive deficiency for nearly a year. Adams was never charged with a crime as a result of the search warrant, the complaint said. While Judith Hanson, an assistant city attorney, said in the city's response to the complaint that the city denied Adams was kicked as described in the complaint, she said that he was tasered twice. Hanson also said that Adams' injuries were caused by his own actions or were preexisting and unrelated to the incident. Hanson said that any force officers used against Adams was reasonable. Decades ago, Adams' testimony helped convict gang leader Robert G. (Buster) Jefferson for the  firebombing deaths of five St. Paul children. Adams was indicted on five drug charges and faced potential prison, but he agreed to testify that he overheard Buster Jefferson and his half-brother, Robert J. (Duddy) Jefferson, admit to their roles in the firebombing. In exchange, prosecutors agreed to drop all but one of the drug charges against Adams. In January, Robert J. Jefferson, who was  at the time of the crime, saw his sentence reduced to  years after initially being sent away for life with no chance of parole. Annotations · Report a problem COPY https://outline.com/qUaGmd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</si>
  <si>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['https://d3n8a8pro7vhmx.cloudfront.net/cuapb/pages/270/attachments/original/1626451973/St._Paul_reaches_settlement_with_man_who_claimed_he_was_kicked_and_tasered_by_police.pdf?1626451973']</t>
  </si>
  <si>
    <t>['Abraham T. Cyr, badge #139000', 'Craig D. Rhode, badge #569900', 'John E. Pyka, badge #556010', 'Soren M. Mahowald, badge #435000', 'Steve J. Anderson, badge #17250']</t>
  </si>
  <si>
    <t>3/6/2021 What we know about Brian Quinones, the man shot dead by police in Richfield - Bring Me The News https://bringmethenews.com/minnesota-news/what-we-know-about-brian-quinones-the-man-shot-dead-by-police-in-richfield 1/2 HOME MN NEWS What we know about Brian Quinones, the man shot dead by police in Rich_x007f_eld The 30-year-old died after police said he confronted of}cers with a knife. ADAM UREN · SEP 9, 2019 The fatal, of}cer-involved shooting of Brian Quinones in Rich}eld Saturday night has subsequently led to protests and complaints of excessive use of police force. The 30-year-old died after he was subject of a police chase between Edina and Rich}eld, which he live-streamed in his car. Twelve minutes into the video, Quinones got out with what appears to be a knife in his left hand. Moments later shots are heard, with police }ring about 12 times. In a statement on Sunday, Edina and Rich}eld Police Department said Quinones "confronted of}cers with a knife" at 77th Street East and Chicago Avenue in Rich}eld. His death sparked protests at the scene and a march on Sunday night, that brie~y led to the shutting down of I-494 in Rich}eld. Quinones worked the night-shift at General Mills, per his Facebook page, but was an aspiring hip- hop artist known as Blessed The MC, citing in~uences including Kanye, DMX, Kid Cudi, Nas and Eminem, among many others. Posts he made on his Facebook page in the days before his death provided a foreshadowing of what would occur. One of his }nal Facebook posts stated: "So sorry," and he also uploaded his entire album, "T.I.M.E.: This Is My Everything." This album featured lyrics that some of his friends suggest referred to what was going to happen, including the line: "Get ready, cuz it's gonna hurt, right?" and "They killed him. This ain't the way it's supposed to go. They killed him, and I'm just supposed to be here." A married father of a 12-year-old boy, Quinones was a barber as well as a musician, his brother, Joshua Quinones, told KSTP. His brother also told the TV station that Quinones had been having suicidal thoughts, and he had grown concerned having spoken to him just before the chase and shooting, and tried to reach out to him when he saw his Facebook stream. 3/6/2021 What we know about Brian Quinones, the man shot dead by police in Richfield - Bring Me The News https://bringmethenews.com/minnesota-news/what-we-know-about-brian-quinones-the-man-shot-dead-by-police-in-richfield 2/2 Friends described him to the Star Tribune as a loving family man, though one noted he had struggled in the recent years with "}nances, his living situation and relationships." Quinones lived in Rich}eld, according to the Hennepin County Medical Examiner's Of}ce. His Facebook page states he was originally from Ponce, Puerto Rico, though he has lived in Minnesota for a long time and attended high school in the Twin Cities. The City of Edina said that the investigation into his shooting will be conducted by the Hennepin County Sheriff's Of}ce, with more information expected to be released in the coming days. "The City of Edina grieves alongside the family of the deceased, the of}cers involved and their families, and the Rich}eld and Edina communities," its statement said. KARE 11's Lou Raguse notes that Quinones' family is being represented by attorney Robert Bennett, who recently secured a $20 million settlement from the City of Minneapolis over the shooting of Justine Damond. Sign up: Subscribe to our BREAKING NEWS newsletters</t>
  </si>
  <si>
    <t>['https://d3n8a8pro7vhmx.cloudfront.net/cuapb/pages/270/attachments/original/1615067964/2019Labathe_What_we_know_about_Brian_Quinones__the_man_shot_dead_by_police_in_Richfield_-_Bring_Me_The_News.pdf?1615067964']</t>
  </si>
  <si>
    <t>['Dylan Schultz, badge #208', 'Joseph Carroll, badge #200', 'Joseph R. Labathe, badge #375760', 'McCabe Stariha, badge #212']</t>
  </si>
  <si>
    <t>['Department:Richfield Police Department', 'Department:St. Paul Police Department']</t>
  </si>
  <si>
    <t>7/11/2021 Activist Al Flowers sues Minneapolis police for alleged force used in arrest - StarTribune.com https://www.startribune.com/activist-al-flowers-sues-minneapolis-police-for-alleged-force-used-in-arrest/313113031/ 1/2 ___ MINNEAPOLIS Activist Al Flowers sues Minneapolis police for alleged force used in arrest Suit asserts that officers violated the activist's rights in 2014 incident. By Nicole Norfleet (https://www.startribune.com/nicole-norfleet/6370611/) Star Tribune JULY 10, 2015 - 1:39PM Community activist Al Flowers has filed a lawsuit against Minneapolis police department and specifically two officers whom he alleges used excessive force during an arrest a year ago at his home. The lawsuit was filed in federal court Wednesday after it was moved from Hennepin County District Court. Flowers was arrested July 25, 2014, after police went to check on his daughter for an electronic home-monitoring violation. According to the complaint, officers Christopher Reiter and Jon Schliesing told Flowers several times when asked during the incident that they did not have a warrant. One of the officers reportedly grabbed Flowers by his throat and threw him to the ground. After Flowers was handcuffed, he was punched repeatedly and kicked by additional officers before being dragged outside and thrown inside the squad car. Police took Flowers to the Hennepin County Medical Center, where it was determined that he had sustained severe injuries to his head, eyes, ribs and back, according to the lawsuit. Flowers needed stitches to his right eye and on the front of his head. A week later, X-rays showed that he suffered a fracture to his ribs. The complaint asserts that excessive force was used on Flowers and that officers violated his rights to due process and to be free from unreasonable search and seizure. He also said they falsely imprisoned him and were negligent. In an answer to the lawsuit, the city attorney's office admitted that police did not have a paper warrant. The city denied that Flowers was struck after he was handcuffed, but said he was punched while on the ground and kneed, and that additional officers had to go inside the home and help get him cuffed. The city denied that police assaulted Flowers and that the arrest was improper. The city attorney's office said Flowers' damages were caused by his own actions. The lawsuit follows a complaint Flowers filed last fall with the city's Civil Rights Department and an independent investigation called for by Minneapolis Mayor Betsy Hodges and Police Chief Janeé Harteau. The independent investigation has been completed and the Office of Police Conduct Review has reviewed the case as well, and no discipline has been issued in the case, said Minneapolis police spokesman Scott Seroka. "My position on this case has never wavered. I fully support the actions of my officers," Harteau said in a statement. Twitter: @nicolenorfleet Nicole Norfleet covers the fast-paced retail scene including industry giants Target and Best Buy. She previously covered commercial real estate and professional services. RICHARD SENNOTT - STAR TRIBUNE In this 2014 file photo, Al Flowers directed a meeting of community leaders and police officials about the recent outbreak of violence 7/11/2021 Activist Al Flowers sues Minneapolis police for alleged force used in arrest - StarTribune.com https://www.startribune.com/activist-al-flowers-sues-minneapolis-police-for-alleged-force-used-in-arrest/313113031/ 2/2 nicole.norfleet@startribune.com 612-673-4495 nicolenorfleet</t>
  </si>
  <si>
    <t>['https://d3n8a8pro7vhmx.cloudfront.net/cuapb/pages/270/attachments/original/1626050147/Activist_Al_Flowers_sues_Minneapolis_police_for_alleged_force_used_in_arrest_-_StarTribune.com.pdf?1626050147']</t>
  </si>
  <si>
    <t>['Christopher Reiter, badge #5938', 'Jon Schliesing, badge #6356']</t>
  </si>
  <si>
    <t>3/16/2021 Retired St. Paul cop repeatedly punched juvenile in group home, charges say - StarTribune.com https://www.startribune.com/retired-st-paul-cop-repeatedly-punched-juvenile-in-group-home-charges-say/367869821/ 1/2 ST. PAUL Retired St. Paul cop repeatedly punched juvenile in group home, charges say The suspect, Clemmie H. Tucker, Sr., previously pleaded guilty in federal court on drug charges. By Chao Xiong (https://www.startribune.com/chao-xiong/10646266/) Star Tribune FEBRUARY 5, 2016 - 11:18PM A retired St. Paul police officer working as a counselor in a group home punched a juvenile "too many times to count," according to charges filed Friday. Clemmie H. Tucker Sr., 64, was charged in Ramsey County District Court with one count of malicious punishment of a child for the Jan. 30 incident that left the 14-year-old boy's face bruised and swollen. Tucker, who retired from the department as a sergeant in the 1990s after 23 years, has a troubled past. In 2006, he pleaded guilty in federal court to possessing about 22 pounds of cocaine and 8 pounds of methamphetamine estimated to be worth $4 million. "People who know me best know I am not a criminal," Tucker told the judge when he was sentenced to five years in prison. "I made a mistake." In his most recent run-in with the law, he allegedly assaulted a teenager, talked over the boy while police were questioning the boy and then left the scene despite orders from police to stay put. According to the complaint: Police responded to a group home about 7:40 p.m. for an assault. Tucker told police the boy assaulted another juvenile. The boy, who was in tears, told police that Tucker assaulted him "for no reason." The boy said that he had argued with another teenager over video games and that he had punched the other teenager. Tucker called police and confronted the boy. The boy said he stood up in front of Tucker because the other kids picked on him and he didn't want to look weak. Tucker pushed the boy to the ground. "[The boy] said he tried to get up and Tucker punched him in the face and head, 'too many times to count,' " the complaint said. The account was corroborated by a witness and surveillance video, which showed the boy did not swing at Tucker. Another juvenile in the home told police that he witnessed the first altercation between the two boys, and then Tucker's reaction. He told police that Tucker told the boy, " 'I wish you would hit me like that, I'd [expletive] you up.' " The juvenile said that was when the boy stood up in front of Tucker and was assaulted. "The juvenile male stated that once [the boy] was on the ground, Tucker continued to punch him multiple times," the complaint said. "Tucker was hitting [the boy] with both hands and [the boy] was trying to hide under the table." Tucker was breathless after the assault, the witness said. Tucker drove away from the scene and was later fired from the group home. He was a Golden Gloves boxing champion in his teens, according to the complaint. Twitter: @ChaoStrib TOM SWEENEY - STAR TRIBUNE Former St Paul police officer Clemmie Tucker, in the white hat, in 2006. 3/16/2021 Retired St. Paul cop repeatedly punched juvenile in group home, charges say - StarTribune.com https://www.startribune.com/retired-st-paul-cop-repeatedly-punched-juvenile-in-group-home-charges-say/367869821/ 2/2 Chao Xiong is the Hennepin County Courts reporter for the Star Tribune. He previously worked as a Ramsey County, state and Minneapolis general assignment reporter. cxiong@startribune.com 612-673-4391 ChaoStrib</t>
  </si>
  <si>
    <t>['https://d3n8a8pro7vhmx.cloudfront.net/cuapb/pages/270/attachments/original/1615990810/Retired_St._Paul_cop_repeatedly_punched_juvenile_in_group_home__charges_say_-_StarTribune.com.pdf?1615990810']</t>
  </si>
  <si>
    <t>['Clemmie Tucker, Sr., badge #None']</t>
  </si>
  <si>
    <t> Support the Timberjay by making a donation. (/supportus/ ) Welcome! Log in (/) Serving Northern St. Louis County, Minnesota You have 2 free items remaining before a subscription is required. Subscribe now! (/subscribe/?town_id=0) | Log in (/login.html) Carlson resigns as Ely police o cer City's employee committee recommends denial, urges termination instead Posted Wednesday, February 1, 2017 4:15 pm Keith Vandervort ELY - Ely police o cer Jason Carlson, who avoided jail time after striking a plea agreement in court and admitting to an illegal sexual relationship with an underage girl, submitted his resignation to the city o cials last week. The city's employee relations committee recommended that the City Council deny the request. The Council will discuss and could take action on the issue at their next meeting on Feb. 7. Carlson, an 11-year veteran of the city's police force, was on paid administrative leave with the city from April 2015 until he has placed on unpaid leave two weeks ago. During that 21-month stretch he was paid $27.81 an hour (40 hours per week). According to Clerk-Treasurer Harold Langowski, if the City Council accepted Carlson's resignation, rather than proceed with an investigation and possible termination action, Carlson could also collect the monetary equivalent of 720 hours of sick time accrued while he was on Carlson resigns as Ely police officer - The Timberjay https://www.timberjay.com/stories/carlson-resigns-as-ely-police-officer... 1 of 5 11/22/2022, 1:48 AM paid administrative leave. "The employee relations committee met last week and agreed to recommend to the council to deny the resignation request at this time and have the city attorney proceed with the investigation into a possible termination procedure," Langowski said. "The city attorney is continuing talks with Carlson's union representative." Just before the start of the Jan. 17 jury trial Carlson pleaded guilty to misconduct by a public o cial, a gross misdemeanor. A felony third-degree sexual conduct charge was dismissed. Later that day, council members placed Carlson on unpaid leave, the initial step in a process that could lead to the termination of his employment. A Feb. 24 sentencing date is scheduled in St. Louis Circuit Court for Carlson on the misconduct charge. Under state law he could be subject to one year imprisonment or a ne of $3,000. Terms of the plea agreement appear to call for no jail time, with probation and possible nes. The criminal case against Carlson, 38, who now lives in Aurora, stems from an investigation initiated in the spring of 2015. He was placed on paid leave shortly after the allegations surfaced, and refused requests by the city that he resign. The police department has been operating without a full complement of seven o cers for almost two years. Comments NO COMMENTS ON THIS ITEM PLEASE LOG IN TO COMMENT BY CLICKING HERE (/LOGIN.HTML?REFERER=%2FSTORIES%2FCARLSON-RESIGNS-AS-ELY-POLICE- OFFICER%2C13168) OTHER ITEMS THAT MAY INTEREST YOU Bird feeder bonanza? (/stories/bird-feeder-bonanza,19652 ) Council inks union deal with ambulance director (/stories/council-inks-union- deal-with-ambulance-director,19635 ) Township won't fund ambulance purchase (/stories/township-wont-fund- ambulancepurchase,19636 ) They're all together ooky (/stories/theyre-all-together-ooky,19637 ) ADVANCED SEARCH (/SEARCH.HTML) THIS WEEK'S E-EDITION  Carlson resigns as Ely police officer - The Timberjay https://www.timberjay.com/stories/carlson-resigns-as-ely-police-officer... 2 of 5 11/22/2022, 1:48 AM</t>
  </si>
  <si>
    <t>['https://assets.nationbuilder.com/cuapb/pages/1472/attachments/original/1669103604/Carlson_resigns_as_Ely_police_officer_-_The_Timberjay.pdf?1669103604']</t>
  </si>
  <si>
    <t>Relevant people Survivor, Minnesotan, passionate about doing the right thing. Tweets mostly about sexual violence. DMs confidential. Speaking requests @ abbyhonold.com Abby Honold @abbyhonold Follow What's happening Oscars 2021: Viola Davis presents Tyler Perry with the Jean Hersholt Humanitarian Award Trending with #Oscars , Best Picture Oscars 2021 · LIVE Viola Davis 30.2K Tweets Entertainment · Trending Halle Berry Halle Berry's hairstyle becomes a talking point with viewers as the Oscar-winning actor presents two awards at the 93rd Academy Awards 8,522 Tweets Entertainment · Trending COVID-19: News and updates for Minnesota COVID-19 · LIVE Show more Terms of Service Privacy Policy Cookie Policy Ads info © 2021 Twitter, Inc. More Search Twitter · Jul 24, 2018 Abby Honold @abbyhonold I'm going to take some time to talk about my friend Brooke Morath (with her permission). Brooke's case was featured in Star Tribune article on Sunday: When rape is reported in Minnesota and nothing h… A Star Tribune examination of more than 1,000 recent sexual assault cases shows pervasive failings… m.startribune.com 5 72 114 · Jul 24, 2018 Abby Honold @abbyhonold Brooke was attacked, maced, and raped as she walked to her car in March 2015. The response from Minneapolis Police was swift; her statement was taken and evidence was collected. Brooke assumed that her case would be investigated thoroughly. Unfortunately, she was wrong. 2 12 33 Abby Honold @abbyhonold Replying to @abbyhonold Her assigned investigator, Brian Carlson (who retired a month before this story would be published) did not -collect surveillance footage -follow up on an extremely credible tip -respond truthfully to questions from Brooke or her family -document his investigation fully 10:23 AM · Jul 24, 2018 · Twitter for iPhone Retweets 6 Likes 27 · Jul 24, 2018 Abby Honold @abbyhonold Replying to @abbyhonold This is where Brooke and I started fighting a similar battle - even though we never spoke until early 2018. I was also raped in Minneapolis; 5 months before Brooke. I knew the identity of my attacker and reported him, and things did not go my way either. After authorities did not charge her rapist, U stude… After authorities did not charge her rapist Daniel Drill-Mellum, U student fought back m.startribune.com 1 3 27 · Jul 24, 2018 Abby Honold @abbyhonold My attacker was a serial rapist and fraternity member named Daniel Drill- Mellum. I have spoken to 19 confirmed victims of his. He has been in prison since August 2016. By the time of Brooke's attack, he had already been reported by two different women to the Minneapolis police Thread 1 Search Twitter 1 5 29 · Jul 24, 2018 Abby Honold @abbyhonold Brooke did not know Daniel. She didn't see his face until he was arrested almost a year later - in December 2015, after an attempt to flee the country. Brooke saw his mugshot on TV and immediately had a panic attack, feeling that this may be her attacker as well. 1 3 21 · Jul 24, 2018 Abby Honold @abbyhonold Brooke received a call from Sgt Carlson that week, who told her that the DNA in her kit would be tested against a known serial assailant in Dinkytown. She assumed it was Drill-Mellum, but it was not. 1 3 19 · Jul 24, 2018 Abby Honold @abbyhonold When Brooke asked for her DNA to be tested against Drill-Mellum, Sgt Carlson said that he didn't know who that was. Brooke didn't quite believe that, and kept pushing. He then changed his story, and said that there were "jurisdictional issues" with testing the DNA. 1 3 22 1 Search Twitter 1</t>
  </si>
  <si>
    <t>['https://d3n8a8pro7vhmx.cloudfront.net/cuapb/pages/270/attachments/original/1626357980/Brian_Carlson_-_Twitter_thread.pdf?1626357980']</t>
  </si>
  <si>
    <t>['Brian K. Carlson, badge #978']</t>
  </si>
  <si>
    <t>Felony DUI Arrest Dismissed After Lab Test Finds No Drugs, Raising Questions About Deputy's Observations Wright County Watch MN https://wrightcountywatch.wordpress.com/2025/08/01/felony-dui-arrest-dismissed-after-lab-test-finds- no-drugs-raising-questions-about-deputys-observations/ WRIGHT COUNTY, MN - A Wright County man arrested for Felony DUI based on a deputy's detailed observations of severe drug impairment had all charges dismissed after a state crime lab analysis found no controlled substances in his system, according to a summary of court records. The case, involving Wright County Sheriff's Deputy Matthew Lisic, adds another incident to a documented pattern where the deputy's methods for initiating criminal investigations have faced significant scrutiny in court. The outcome highlights a stark contrast between a deputy's subjective field assessment and objective, scientific evidence. The Incident: A Detailed Account of Impairment The incident occurred on March 22, 2025, when Deputy Lisic responded to a report of a Ford van stuck in the mud in Maple Lake Township. The driver was identified as a man from Maple Lake, who explained he had gotten stuck after realizing the surface of the field he was driving in was too soft. According to a summary of the deputy's report, upon interacting with the driver, Deputy Lisic "noticed indicators of methamphetamine use." The report detailed a specific and extensive list of alleged symptoms: • His eyes were bloodshot. • He was clenching and unclenching his hands. • He was twitching his fingers. • His heart rate was visibly rapid in his neck. • His eyes and cheeks were tremoring. Based on this assessment and subsequent field sobriety tests, Deputy Lisic arrested the driver for driving under the influence of a controlled substance. A search warrant was obtained to collect a urine sample, which was sent to a crime lab for analysis. The Outcome: A Scientific Contradiction Despite the deputy's detailed and confident observations of drug impairment, the case against the driver was ultimately dismissed on April 25, 2025. The reason cited was that the results of the urine sample "failed to show the presence of controlled substances." This outcome is legally significant because probable cause for a DWI arrest relies on an officer's ability to articulate specific facts supporting their belief of impairment. When those articulated facts are later contradicted by objective evidence, it can call the reliability of the officer's field assessments and the credibility of their testimony into question. Part of a Broader Pattern This case does not exist in isolation. It is one of several documented incidents involving Deputy Lisic where his methods have been challenged or invalidated: • In a 2021 DWI case, a Wright County judge issued a formal order finding that Deputy Lisic had engaged in an "unlawful expansion of the initial stop" and "lacked probable cause to arrest," leading to the suppression of all evidence and dismissal of the charges. • In an April 2024 traffic stop, the deputy reported a similar "checklist" of symptoms to justify a 38-minute roadside detention and K-9 sniff, which ultimately found no drugs. The dismissal in this Felony DUI case serves as a critical reminder of the high stakes involved in DWI arrests and the essential role that objective, scientific evidence plays in the justice system, particularly when it stands in direct opposition to an officer's subjective observations. 86-CR-25-1718</t>
  </si>
  <si>
    <t>['https://assets.nationbuilder.com/cuapb/pages/1472/attachments/original/1755299520/Lisic_Felony_DUI_Arrest_Dismissed_After_Lab_Test_Finds_No_Drugs.pdf?1755299520']</t>
  </si>
  <si>
    <t>['Matthew Lisic, badge #None']</t>
  </si>
  <si>
    <t>['Department:Wright County Sheriffs Office']</t>
  </si>
  <si>
    <t>https://www.republicaneagle.com/news/public_safety/st-paul-park-police-cleared-of-fault-in-murders/article_c3bd8d2f- c25d-51f5-9be7-861c80bbeb70.html NEWS / PUBLIC SAFETY St. Paul Park police cleared of fault in murders Scott Wente Published on Jun 9, 2011 A federal judge ruled that the St. Paul Park Police Department and one of its officers are not at fault in connection with a 2006 double murder. The department and officer Jesse Zilge were dismissed from a case involving a home- security firm and the family of Teri L. Lee, who with her boyfriend Timothy Hawkinson Sr., was murdered by Lee's ex-boyfriend Steven Van Keuren in her West Lakeland Township home. In the civil litigation involving ADT Security Services and Lee's sister, the security firm sought to have St. Paul Park police and the Washington County Sheriff's Office found at fault because they failed to arrest Van Keuren in the days prior to the murders. Among ADT's claims were that Zilge's failure to arrest Van Keuren for violating a no- contact order constituted negligence and that an officer was obligated under law to make an arrest rather than issue a citation for that offense. U.S. District Judge John Tunheim late last month ruled against ADT in that part of the civil case, clearing St. Paul Park police of fault. The sheriff's office was cleared of fault in a March ruling. According to police and court records, Van Keuren was charged with assaulting Lee, in her home July 29, 2006. He was released from Washington County Jail with conditions, including that he have no contact with Lee or her children. Almost two months after his arrest, Van Keuren appeared at Oltman Middle School in St. Paul Park on Sept. 20, 2006, where Lee's daughter was playing volleyball. School staff were informed of his presence, apparently in violation of the no-contact order, and called police. Van Keuren had left the school by the time Zilge arrived on scene. Zilge interviewed Lee and her daughter and confirmed the no-contact order, but did not arrest Van Keuren because he did not know where the man went after leaving the school. Van Keuren lived in River Falls, Wis., but Zilge did not believe he had authority to request that Wisconsin police arrest him. According to court records, Zilge said that in that situation the department's policy is to issue a citation for violating the no-contact order, a process he had used in other cases. Zilge was advised by the Washington County Attorney's Office to issue a misdemeanor citation and to seek a warrant for Van Keuren's arrest. Zilge prepared the citation that day but waited to mail it so that he could review the completed police report for accuracy. Zilge was then off work for four days. He returned for his regular shift on Sept. 25, three days after Van Keuren killed Lee and her Hawkinson after breaking into the home. In his May 23 ruling, Tunheim concluded that Zilge "simply unable to fulfill the domestic abuse statutes' mandate" because Van Keuren's whereabouts were not known. He said the question before the court was whether Zilge's actions were discretionary and protected by official immunity. "Unable to physically arrest Van Keuren, (Zilge) was compelled to exercise discretion in apprehending Van Keuren as best he could," the judge wrote. "As such, he is entitled to official immunity." St. Paul Park Police Chief Mike Monahan said last week that his department was criticized after the incident, and he was glad the court looked at the facts. "It's a tragic event, but we followed the law and the rules of criminal procedure," Monahan said.</t>
  </si>
  <si>
    <t>['https://d3n8a8pro7vhmx.cloudfront.net/cuapb/pages/270/attachments/original/1626561514/St._Paul_Park_police_cleared_of_fault_in_murders___Public_Safety___republicaneagle.com.pdf?1626561514']</t>
  </si>
  <si>
    <t>NEWS City denies Brothers liquor license transfer Jenny Berg jberg@stcloudtimes.com Published 8:50 p.m. CT Nov. 23, 2015 Updated 9:04 a.m. CT Nov. 24, 2015 St. Cloud council members wrestled Monday with a liquor license request from a business operator who did not reveal that he was convicted of a felony for receiving stolen property while he was a police officer. On a 4-3 vote the council denied a request to transfer the liquor license for Brothers Bar &amp; Grill. The license would have gone from Xenia LLC, the current owners of the downtown St. Cloud restaurant and bar, to L &amp; L of St. Cloud LLC which is owned by Paul Larson of Stillwater and Ryan Lettner of Oak Park Heights. According to Greg Engdahl, city clerk, Lettner failed to disclose his complete employment history on the license application. Lettner said he did not include his work as a Chatfield police officer because that job ended in 2004, and the application asked for 10 years of employment history. Lettner was convicted of a felony in Fillmore County. Lettner said the felony case entailed his renters paying him for rent with tools instead of cash, which he then sold. Lettner said he was convicted of receiving stolen property. Engdahl recommended City Council deny the application request. He cited a section of the ordinance code that states a license may not be granted to or held by any person who is not of "good moral character or repute." Lettner and Larson own a restaurant in Stillwater. He said he and Larson "are very involved in the communities where we do business." Larson said he feels Lettner has a "very strong moral character." He added that obtaining City denies Brothers liquor license transfer https://www.sctimes.com/story/news/local/2015/11/23/city-denies-broth... 1 of 2 12/5/2022, 1:25 AM the liquor license is integral to the Brothers Bar business, and that people will will lose their jobs if the restaurant closes. Two people spoke at the hearing about Lettner and the conviction. John Palmer, who was attending the meeting on another matter, said he felt he was compelled to speak on Lettner's behalf, although he had never met him. Palmer works with felons in a prison ministry program. "I do know that convicted felons are human beings," he said, adding that he thinks someone who has served their time should not be further punished. Brian Schoenborn, a developer who owns the building where Brothers Bar &amp; Grill is a tenant, said he wasn't intending to speak but wanted to tell City Council members that Larson and Lettner are outstanding people and restaurant operators. "They are a wonderful addition to our community from a business standpoint," Schoenborn said. Councilman John Libert said he is hesitant issuing a liquor license given the applicant's felony conviction and application omissions. "It's the trust factor that's a concern there," he said. Council President Jeff Goerger did not support the transfer of the liquor license. "I put some real importance on the recommendations we get from our staff on an issue like this," he said. Engdahl said an approval of the transfer request would have had to have been made contingent upon payment of about $1,400 in delinquent utility bills and receipt of a certificate of liquor liability insurance. Council members Steve Laraway, Dave Masters, Goerger and Libert voted against the liquor license transfer. Follow Jenny Berg at www.facebook.com/sctimesjenny and on Twitter @bergjenny. City denies Brothers liquor license transfer https://www.sctimes.com/story/news/local/2015/11/23/city-denies-broth... 2 of 2 12/5/2022, 1:25 AM</t>
  </si>
  <si>
    <t>['https://assets.nationbuilder.com/cuapb/pages/1472/attachments/original/1670225249/Lettner_City_denies_Brothers_liquor_license_transfer_SC_Times.pdf?1670225249']</t>
  </si>
  <si>
    <t>7/10/2021 Excessive force suit filed in north Minneapolis drug raid - StarTribune.com https://www.startribune.com/alleged-mistaken-identity-in-n-mpls-drug-raid-leads-to-lawsuit/410453845/ 1/2 ___ MINNEAPOLIS Excessive force suit filed in north Minneapolis drug raid The lawsuit, filed Tuesday in Hennepin County District Court, alleges brain injuries, trauma and a dead dog. By Libor Jany (https://www.startribune.com/libor-jany/6134700/) Star Tribune JANUARY 11, 2017 - 7:44PM A man alleges in a newly filed lawsuit that a group of Minneapolis police officers beat him up in his home and shot his dog in a case of mistaken identity that he said left him afraid to ever answer the door again. Tomas Garcia-Orihuela, who was 39 at the time of the incident, said that officers, acting on a tip from a drug informant, raided his house on Aug. 6, 2015, looking for a cache of cocaine they suspected was there. Garcia-Orihuela said the officers threw him to the ground, handcuffed him, and began kicking and hitting him, while repeatedly yelling, "Where are the drugs?" and "Tell me where you have the drugs." A sweep of the house did not turn up any drugs. City officials didn't respond to a request for comment on Wednesday afternoon. The suit filed Tuesday in Hennepin County District court names the city of Minneapolis, the Minneapolis Police Department, Officer Ricardo Muro and several unidentified officers as defendants. No damage figure was specified. The lawsuit says that Muro, who obtained the search warrant that led to the early- morning raid of Garcia-Orihuela's home in the Hawthorne neighborhood, wrote in an affidavit that he had received information from a reliable informant that a drug dealer nicknamed Pisa was stashing guns and cocaine at his house. Garcia-Orihuela said he was lying down in the living room playing with his dog, when Muro and a team of SWAT officers forced open the front door of the home. The lawsuit further contends that police shot and killed Garcia-Orihuela's dog as soon as they entered the house, even though "it did not attempt to attack the officers." Garcia-Orihuela, who denied ever dealing drugs or going by the name "Pisa," said in the suit that the ordeal left him with a traumatic brain injury. He added that he "feels intense fear when anyone comes to the door" and still has nightmares about the incident. "He was even more afraid because the officers spoke to him only in English and he could not understand what was going on," the suit read. A call Wednesday to Garcia-Orihuela's attorney wasn't immediately returned. Muro, a decorated officer who currently is working in the department's weapons unit, has previously been named in two excessive-force lawsuits, both of which were dismissed. While police didn't find any drugs, they did recover three guns from various parts of the house, according to court filings. Garcia-Orihuela, whose legal status prohibits him from possessing firearms, was charged and is expected to go to trial next month.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7/10/2021 Excessive force suit filed in north Minneapolis drug raid - StarTribune.com https://www.startribune.com/alleged-mistaken-identity-in-n-mpls-drug-raid-leads-to-lawsuit/410453845/ 2/2 libor.jany@startribune.com 612-673-4064 StribJany</t>
  </si>
  <si>
    <t>['https://d3n8a8pro7vhmx.cloudfront.net/cuapb/pages/270/attachments/original/1625932189/Excessive_force_suit_filed_in_north_Minneapolis_drug_raid_-_StarTribune.com.pdf?1625932189']</t>
  </si>
  <si>
    <t>St. Paul Police Department PERSONNEL PROFILE FOR (275900) - HENRY, AXEL CONWELL 600 10/04/2022 1 Page Promotional History Date Rank Title Type 07/20/2019 1 Commander Rtrn Prev Title 07/09/2016 1 Sr. Commander Title Change 10/02/2010 1 Commander Advance 01/07/2006 4 Sergeant Advance 09/08/1998 32 Police Officer Certified St. Paul Police Department PERSONNEL PROFILE FOR (275900) - HENRY, AXEL CONWELL 600 10/04/2022 2 Page Date Unit Assignment History 07/20/2019 Narcotics 07/09/2016 Eastern District 04/16/2016 Inspection 03/21/2015 Sup Serv Admin 02/09/2013 Central District 12/04/2010 Family &amp; Sexual Violence 09/25/2010 Station Cmmndr 03/03/2007 Eastern District 01/07/2006 Central District 03/04/2000 Eastern District 01/15/2000 Central District 02/06/1999 West.Dist/S.Ofc 12/12/1998 West.Dist/N.Ofc 09/08/1998 Training St. Paul Police Department PERSONNEL PROFILE FOR (275900) - HENRY, AXEL CONWELL 600 10/04/2022 3 Page Disciplinary History 06/13/2017 Discplined By SR CDR A HENRY for Prvnt Accident Addl: 17-135393 Oral Reprimand - IA File 17-0804 11/02/2002 Discplined By CHIEF FINNEY for Prvnt Accident Addl: CN 02-242-138 Oral Reprimand - IA File 02-1218 07/01/1999 Discplined By COMM. T. LESLIE for Vio Dept Policy Written Reprimand - IA File 99-0712 St. Paul Police Department PERSONNEL PROFILE FOR (275900) - HENRY, AXEL CONWELL 600 10/04/2022 4 Page Commendations Date Type Commendator 12/03/2020 Unit Citation CHIEF T. AXTELL 08/06/2020 Other RETIRED CHIEF T. SMITH (SPPD) 07/11/2018 Thank You Lettr N. LANGE MPUC 08/25/2014 Thank You Lettr MAYOR CHRISTOPHER COLEMAN 11/18/2013 Thank You Lettr LITTLE BOHEMIA NEIGHBORHOOD 03/23/2012 Thank You Lettr CITIZEN 03/08/2012 Thank You Lettr 18TH ANNUAL CITIZEN POLICE ACA 03/07/2012 Thank You Lettr RA CO PUBLIC HEALTH 11/21/2011 Thank You Lettr AIMCOP CITIZENS ACADEMY 07/28/2011 Thank You Lettr CITIZEN 07/26/2011 Thank You Lettr DOUGLAS CO DOMESTIC VIOLENCE 07/25/2011 Thank You Lettr ST PAUL CLASS ABOUT THE BLUEPR 07/14/2011 Thank You Lettr MN INTERNATIONAL CENTER 07/07/2011 Thank You Lettr WOMEN'S ADVOCATES 06/24/2011 Thank You Lettr A/C K. WUORINEN 01/27/2011 Medal Of Commendation CHIEF T. SMITH 11/06/2009 Thank You Lettr CHILDREN MENTAL HEALTH 09/24/2009 Lettr Of Recog CHIEF J. HARRINGTON 06/25/2009 Lettr Of Recog CHIEF J. HARRINGTON 04/21/2009 Other OFFICER OF THE YEAR 2008 11/28/2008 Thank You Lettr COPS &amp; KIDS 10/15/2008 Thank You Lettr TRAVELERS CORP SECURITY-RNC 09/25/2008 Medal Of Commendation CHIEF J. HARRINGTON 09/04/2008 Other CHIEF J HARRINGTON 01/29/2007 Thank You Lettr CITIZEN 07/08/2004 Medal Of Commendation CHIEF J. HARRINGTON 10/31/2002 Medal Of Commendation CHIEF WM FINNEY 07/24/2002 Lettr Of Recog CHIEF W. FINNEY 12/13/2001 Thank You Lettr CHURCH OF HOLY APOSTLES 03/21/2001 Medal Of Commendation CHIEF FINNEY 06/29/2000 Lettr Of Recog CHIEF W. FINNEY 09/26/1999 Thank You Lettr ST.JOSEPH SCHOOL MUSIC</t>
  </si>
  <si>
    <t>['https://assets.nationbuilder.com/cuapb/pages/270/attachments/original/1667359820/Henry_-_Personnel_Information.pdf?1667359820']</t>
  </si>
  <si>
    <t>['Axel C. Henry, badge #275900']</t>
  </si>
  <si>
    <t>https://www.crowrivermedia.com/hutchinsonleader/news/public_safety/public_safety_briefs/sheriàs-deputy-will-not-be- charged-in-shooting-death/article_2f7809af-93a1-5d62-a8a2-3d7751793c78.html BREAKING TOP STORY Sherià's deputy will not be charged in shooting death By TERRY DAVIS davis@hutchinsonleader.com Feb 9, 2016 A duplex at 523/525 Harmony Lane S.W. was the site of a shooting incident Nov. 1, 2015, that left a resident of the upper unit dead and resulted in the wounding of a Hutchinson police oÞcer. FILE PHOTO McLeod County Attorney Mike Junge has determined charges will not be Õled against a McLeod County sherià's deputy who shot a Hutchinson man during a scuße at the man's Harmony Lane home. According to an investigation report completed by the Minnesota Bureau of Criminal Apprehension and turned over to Junge Jan. 28, Luverne Christensen was shot in the head after Christensen had shot Hutchinson police oÞcer Jacob Willers in the leg. When Christensen pointed the gun at the head of an oÞcer holding his legs, and refused to stop resisting arrest, Deputy Matthew Wyatt shot Christensen, causing immediate death. Terry Davis Wyatt's use of deadly force was authorized by law, Junge said in a statement released Tuesday. Junge cited Minnesota Statute 609.066, subdivision 2, which "authorizes the use of deadly force to protect any person from apparent death or great bodily harm." Police were initially called to Christensen's home at 525 Harmony Lane at about 4:20 p.m. Sunday, Nov. 1, by a neighbor reporting Christensen exhibiting strange behavior. Police were told Christensen had a gun, claimed he was sought on an outstanding warrant, and that police would not take him. Hutchinson police were joined by McLeod County Sherià's OÞce deputies and Minnesota State Patrol troopers, who, led by OÞcer Karl Willers, negotiated with Christensen for an hour and 40 minutes. Christensen, who grew up near Dassel, told oÞcers he was sought on a fraud charge, was on probation and he wouldn't allow himself to be arrested. Christensen also claimed he had a gun. OÞcers believed he showed signs of being "high on drugs." About 6 p.m., Christensen agreed to come down a Öight of stairs and stepped onto an outdoor stoop, where he set the warrant papers on a garbage bin. When Christensen stepped back into his apartment, oÞcers rushed him in an attempt to subdue him. Christensen, the investigation concluded, resisted and kept his right hand hidden from oÞcers. While oÞcers tried to pin his legs and arms, Christensen was able to Õre one round from a .357 caliber Rossi Magnum, striking Jacob Willers in the lower leg. The gun was found later to have been loaded with six rounds. Christensen refused orders to stop resisting and pointed the gun at the head of the oÞcer holding his legs. Wyatt asked if Christensen still had the gun, and when he was told "yes" by several of the other oÞcers, he shot Christensen one time in the head. An autopsy of Christensen body classiÕed his death as a homicide attributed to a gunshot wound to the head. Methamphetamine was present in Christensen's body and was listed as a signiÕcant condition of death. Also present in his blood were morphine, alprazolam and citalopram. He had been prescribed morphine and alprazolam for at least a year prior to his death. OÞcers told investigators later Christensen exhibited almost super-human strength while resisting them. In the press release, Junge said this is not unusual of people using methamphetamine. A spokesman for Hutchinson Police Department said Tuesday Jacob Willers is still on restricted duty following his injury.</t>
  </si>
  <si>
    <t>["https://d3n8a8pro7vhmx.cloudfront.net/cuapb/pages/270/attachments/original/1627047652/Sheriff's_deputy_will_not_be_charged_in_shooting_death___Public_Safety___crowrivermedia.com.pdf?1627047652"]</t>
  </si>
  <si>
    <t>['Matthew A. Wyatt, badge #None']</t>
  </si>
  <si>
    <t>['Department:McLeod County Sheriffs Office']</t>
  </si>
  <si>
    <t>UNITED STATES DISTRICT COURT DISTRICT OF MINNESOTA Christopher Lollie, Plaintiff, vs. Officers Michael Johnson, Bruce Schmidt, and Lori Hayne, both individually and in their official capacities as police officers for the City of St. Paul, and the City of St. Paul, Case No. l4-CV-4784 (SRN/HB) SETTLEMENT AGREEMENT AND RELEASE Defendants. This Settlement Agreement and Release is entered into by and between Christopher Lollie ("Lollie") and the City of Saint Paul ("Defendant"). This Settlement Agreement and Release sets forth the terms that conclude and dispose of the lawsuit entitled Christopher Lollie v. Officers Michael Johnson, Bruce Schmidt and Lori Hayne, individually and in their fficial capacity as City of Saint Paul Police Officers and the City of Saint Paul, and later captioned Christopher Lollie v. City of Saint Paul, venued in United States District Court, District of Minnesota, Case No. 14- cY-4784 (SRN/HB). NOW, THEREFORE, in consideration of the mutual promises set forth herein, it is agreed by and between the parties as follows: 1. The City of Saint Paul shall pay the sum of $100,000.00 to Christopher Lollie and his attorney Andrew Irlbeck in full, final and complete settlement of all claims to date arising out of the incident on January 31,2014, which have been or could have been asserted in this lawsuit, including any costs, disbursements and attorney's fees available under 42 U.S.C. $ 1988. 2. In consideration of the payment referenced in paragraph 1 above, Lollie does hereby release, discharge, and acquit the City of Saint Paul, its officers, agents and employees, including but not limited to Officers Michael Johnson, Bruce Schmidt and Lori Hayne, in their individual and official capacity as City of Saint Paul Police Officers, of and from all manner of actions, suits, claims or damages, whether known or unknown, that Lollie, his heirs, successors and assigns ever had, have or ever can have to claim to have against Defendant regarding any damage, loss or injury sustained by Lollie that he claimed or could have claimed in this lawsuit arising from the incident on January 31, 2014. All parties fuither agree that neither they nor their agents, their attorneys and other persons speaking or working on their behalf, will initiate contact with the media or otherwise to make any representations or characterizations regarding the parties involved in this case. 3. In consideration of the promises made herein pursuant to the Settlement Agreement and Release the parties hereto agree to immediately stipulate to the dismissal with prejudice of Lollie's Complaint, but without costs or disbursements awarded to any party by the Court. 4. Defendant asserts that this is a compromise of a disputed claim and that any promises or payments made pursuant to this Settlement Agreement and Release are not to be construed as an admission of liability on the part of any person or party. 2 5. The terms of this Settlement Agreement and Release are contractual in nature and not a mere recital. The parties agree there are no other written or oral agreements or understandings that modiff the terms set forth in this Settlement Agreement and Release. 1// Dated: L/ /Z ,zot6 332 Minnesota Street, Suite W-1610 Saint Paul, MN 55101 Telephone: (65 1 ) 366-6909 Fax: (651) 223-5179 ,2016 750 City Hall and Court House l5 West Kellogg Boulevard Saint Paul, MN 55T02 Telephone: (65 1 ) 266-8727 Fax: (651) 266-8787 Email: j udy. hans o n@c i. s tp aul. mn. us R LOLLIE Plaintiff IRLBECK, #392626 for Plaintiff irst National Bank Building soN, #207408 At\orneys for Defe ndant s 2016 uM #223098</t>
  </si>
  <si>
    <t>['https://d3n8a8pro7vhmx.cloudfront.net/cuapb/pages/270/attachments/original/1626486704/Christopher_Lollie_settlement.pdf?1626486704']</t>
  </si>
  <si>
    <t>['Bruce A. Schmidt, badge #607400', 'Lori J. Hayne, badge #268900']</t>
  </si>
  <si>
    <t>4/13/2021 St. Paul police officer found guilty of ID theft charge - StarTribune.com https://www.startribune.com/st-paul-police-officer-found-guilty-of-id-theft-charge/285664651/ 1/2 ___ EAST METRO St. Paul cop found guilty of ID theft charge But jurors acquitted longtime officer Ruby Diaz on two forgery charges By Chao Xiong (https://www.startribune.com/chao-xiong/10646266/) Star Tribune DECEMBER 12, 2014 - 4:44PM A Ramsey County jury has found a longtime St. Paul police officer and former gang investigator guilty of identity theft for using her best friend's information to wire money to a boyfriend who was also a felon in prison. Ruby Diaz, 38, was found not guilty, however, of two forgery charges against her.. Jurors reached the verdicts late Friday afternoon after beginning deliberations the day before. Diaz, of Lauderdale, was charged in June in Ramsey County District Court with two counts of aggravated forgery and one count of electronic use of false pretense to obtain identity after allegedly assuming another woman's identity and wiring $1,500 to boyfriend and inmate Ramone D. Smaller, then a 21-year-old gang member imprisoned for attempted murder. Diaz took the witness stand on her own behalf Thursday and accused her co-workers of harassing her in the early 2000s for dating another felon. That's the reason, she testified, she used her friend Mao Lee's personal information to create an e-mail address and accounts with the Minnesota Department of Corrections (DOC) and Western Union so she could wire the $1,500 earlier this year to Smaller. Diaz testified that she became romantically involved with Smaller, 22, after he turned 21 last year. She first met the purported gang member when he was a 12-year-old seventh- grader at Humboldt High School and she was the school resource officer. Diaz told the court that she mentored Smaller and that he reconnected with her in 2013. Smaller is serving six years in prison for attempted murder, and is charged with 12 felonies for violent drive-by shootings and other alleged crimes. Assistant Hennepin County Attorney Andrew LeFevour, who prosecuted the case due to a conflict of interest in the Ramsey County Attorney's office, told jurors that Diaz used Lee's name, birth date and home address to defraud the DOC and Western Union. Records from both agencies showed that Lee appeared as the contributor to Smaller's prison account, he said. Diaz's attorneys, William Bulmer and Sam Savage, told jurors that she never intended to defraud anyone. Diaz used her own bank account and credit cards to wire Smaller money, and her own home address was listed as the billing address, Bulmer told jurors. Diaz also used her own cellphone number as a back up contact, Bulmer said. She used Lee's information as a first-glance identity to protect herself from the brutal harassment she received from co-workers in the early 2000s, Bulmer argued. Diaz testified Thursday that co-workers followed her in unmarked cars, flashed their lights at her and refused to back her up on calls when she worked in the gang unit because she was dating a different felon in the early 2000s. Twitter: @ChaoStrib FEED LOADER - STAR TRIBUNE FILE PHOTO St. Paul police officer Ruby Diaz 4/13/2021 St. Paul police officer found guilty of ID theft charge - StarTribune.com https://www.startribune.com/st-paul-police-officer-found-guilty-of-id-theft-charge/285664651/ 2/2 Chao Xiong is the Hennepin County Courts reporter for the Star Tribune. He previously worked as a Ramsey County, state and Minneapolis general assignment reporter. cxiong@startribune.com 612-673-4391 ChaoStrib</t>
  </si>
  <si>
    <t>['https://d3n8a8pro7vhmx.cloudfront.net/cuapb/pages/270/attachments/original/1618329365/St._Paul_police_officer_found_guilty_of_ID_theft_charge_-_StarTribune.com.pdf?1618329365']</t>
  </si>
  <si>
    <t>2327:14 Champlin Officer Johans: "Yeah, sorry". 2327:25 Champlin Officer Kennedy: "It's not our choice, brother". 2327:30 Champlin Officer Kennedy: "You're a cop, right?" 2327:35 Champlin Officer Kennedy: "Are you?" 2327:42 Champlin Officer Kennedy: "If you are, why would you have this attitude with us?" 2327:43 Champlin Officer Kennedy: "C'mon, brother" 2328:01 Champlin Officer Kennedy: "Get out" (stated three times) and a male voice responds (Officer Novak): "Fuck you" (three times). 2328:07 Officer Novak: "I'll leave on my own accord-fuck you". 2328:11 Champlin Officer Kennedy: "You're leaving now or you're gonna go to jail". 2328:12 Officer Novak: "I'll leave". 2324:34 Officer Novak: "I know about you". 2328:44 Champlin Officer Kennedy: "Do you got i.d?" 2328:45 Champlin Officer Novak: "Yeah, I got i.d.". 2328:46 Champlin Officer Kennedy: "Let me see your i.d". 2328:48 Officer Novak: "What do you want, what do you want?" 2328:51 Champlin Officer Kennedy: "If you're gonna refuse to identify yourself, you are under arrest" 2329:16 Officer Novak: "I can't believe a brother like you would treat us like that". 2329:29 Champlin Officer Kennedy: "Go". 2329:28 Champlin Officer Johans: "Novak, move". 2329:47 Officer Novak: "Fucking pull me out here like anybody else, fuck you". 5 1228176 2329:48 Champlin Officer Kennedy: "You got a problem with the management...". 2329:51 Officer Novak: "I got a problem with you, you fucking....". 2330:17 Officer Novak: "I know you". 233:18 Champlin Officer Johans: "I know you too". 2330:20 Officer Novak: "Give me my flicking i.d. I know you. Fuck you". 2330:27 Champlin Officer Kennedy: "Get out or you are under arrest. I am not going to tell you again". 2330:34 A group appears in squad camera view. A shorter person (believed to be Officer Novak) is being pushed back by a much larger person, followed by the two Champlin officers. 2330:35 Champlin Officer Kennedy: "Get off the property now". 2330:38 Officer Novak: "You flicking prick". Statement of Champlin Police Officer Leslie Johans On February 8, 2013, an interview was conducted at the Champlin Police Department with Champlin police Officer Leslie Johans. Officer Johans said that she has been a Champlin police officer for five years. Below is summary of the interview. Officer Johans said that she responded to the Champlin American Legion on October 27, 2013. She was working alone, but Champlin police Officer Kennedy responded as her back-up. Officer Johans said that she was called to a disturbance where one was reported to have been stealing shots, picking fights, and refusing to leave. When she arrived, Officer Johans stated that she spoke with the reporting party, Daryl Harmon. Officer Johans said that Harmon reported that a person inside the bar was asked to leave a few times and refused. She said that Harmon reported the person inside the bar identified himself as a police officer and after Harmon said he was going to call the police, the unwant told Harmon to go ahead and call the police. Officer Johans immediately recognized the unwant as Minneapolis police Officer Novak. Officer Johans stated that Officer Novak is a friend of her ex-boyfriend (former Champlin police officer and current Minneapolis police Officer 13.43 and that Officer Novak lives in Champlin. Officer Johans believed Officer Novak recognized her as well. Officer Johans stated that Officer Novak appeared to be drinking a mixed drink and showed signs of being intoxicated. She observed that Officer Novak was swaying back 6 1228177</t>
  </si>
  <si>
    <t>['https://d3n8a8pro7vhmx.cloudfront.net/cuapb/pages/1461/attachments/original/1638332013/13-31443_Novak_Part_4.pdf?1638332013']</t>
  </si>
  <si>
    <t>Former deputy caught in sex sting sentenced • Ryan OConnell, Rice Lake Chronotype • Aug 15, 2019 Former Hennepin County Sheriff's Department deputy Jeffrey J. Masek, 61, was sentenced to 8 years in prison on Aug. 15. A former Minnesota sheriff's deputy will spend 8 years in prison after being sentenced for attempting to meet a 15-year-old girl-actually a Rice Lake Police officer-for sex in April 2018. Jeffrey J. Masek was sentenced on Aug. 15 in Barron County Circuit Court for child enticement and attempted second degree assault of a child. Masek, 61, had a law enforcement badge in his wallet the night he was arrested. He was a deputy for the Hennepin County Sheriff's Department in Minnesota at the time. Before the court hearing began, Masek grasped hands with two pastors from his church and hugged his wife. He would not touch them again. "Jeffery Masek crossed the line from fantasy to reality when he got into his car and drove to Rice Lake," Judge James Bitney said. Police had discovered role-playing chats on Masek's phone involving the fantasy of having sex with a daughter or granddaughter. Masek has no children or grandchildren. Before sentencing, Masek told the court he was sorry and stated, "I thought I was above the law and I wasn't. I was well below the law." Since being arrested, he has found faith and has witnessed a plethora of miracles, including marrying his wife two weeks ago, he said. Masek read Romans 12:21 to the court: Do not be overcome by evil, but overcome evil with good. That is what I've been doing, he said. His supporters spoke to his transformation and asked the judge for mercy. Masek's attorney, Eric Nelson, stated his client had a support system he'd been lacking and was a low risk for reoffending, and that the public would be protected by putting Masek on probation that included internet monitoring. Assistant District Attorney John O'Boyle asked for two 4-year confinement sentences-followed by probation-to be served consecutively because Masek had attempted to text with who he thought was a 15-year-old for nearly a month, often not being replied to. Bitney described Masek's text messages as being hard to read due to their graphic nature. Messages referenced a slang term describing unprotected sexual intercourse and included his statement, "I will treat this like a fun sex education night." Bitney said he took into consideration the read-in charge of using a computer to facilitate a child sex crime, which carries a 5-year minimum sentence upon conviction. "The sexual exploitation of children is only a mouse click or two away," the judge said. For child enticement, Masek was sentenced to 6 years in prison consisting of 3 years initial confinement and 3 years probation. For attempted second degree sexual assault of a child, he was sentenced to 10 years in prison consisting of 5 years initial confinement and 5 years probation. The sentences will be served consecutively, meaning Masek will be incarcerated for 8 years and then spend 8 years on probation. He was given 11 days of jail credit. Upon release, Masek will not be allowed unsupervised contact with females under age 18, and he is required to register as a sex offender for life. Masek is the ninth man to be sentenced as part of Rice Lake Police Department's sex sting operations that began in February 2018. The investigations led to charges against 14 men. Of the six men who have been sentenced on plea deals, Masek's is the longest by 3 years. Masek pleaded guilty in March and has been the only man to be sentenced to consecutive sentences.</t>
  </si>
  <si>
    <t>['https://assets.nationbuilder.com/cuapb/pages/1472/attachments/original/1670306079/Masek_Former_deputy_caught_in_sex_sting_sentenced.pdf?1670306079']</t>
  </si>
  <si>
    <t>MINNEAPOLIS POLICE DEPARTMENT Internal Affairs Unit Administrative Case #10-214 Sgt. Scott Zierden 10/28/2011 CASE BACKGROUND This investigation was started after an e-mail complaint was received through the City's website. 18 USC 2721 &amp; 2725 complainant, stated in the e-mail that she and other members of her family, particularly her brother 18 USC 2721 &amp; 2725 being 13.43 by Sergeant Walter Carlson (#1001). This 13.43 unauthorized DVS and criminal history records checks of the family. are allegedly includes 13.43 - Personnel Data According to complainant, 18 USC 2721 &amp; 2725 18 USC 2721 &amp; 2725 wanted to develop a 1 1228028 relationship with 13.43 Complainant contacted 13.43 and attempted to arrange a meeting between 13.43 - Personnel Data 13.43 Complainant received a phone call from Sergeant Carlson indicating his displeasure with the meeting and expressing his desire to keep family. Complainant alleged that Sergeant Carlson called her twice on 10/08/2010 13.43 away from anyone in the 13.43 - Personnel Data 13.43 - Personnel Data . During the second call, Sergeant Carlson referenced complainant's current place of employment as well as her educational status. When complainant asked him how he knew these things, he allegedly "admitted to looking me and my [complainant's] family up on his computer at his place of employment." CASE INVESTIGATION The Minneapolis Police Department's prohibition against accessing confidential department records, reports and information has been in place since 06/21/2002. The additional prohibition of accessing Department of Motor Vehicle Services (DVS) records without "official business-related reasons" was added to the policy on 04/22/2009. Kim Jacobson of the DVS was contacted and an audit was requested for the DVS records of 18 USC 2721 &amp; 2725 Jacobson stated that the records could only be checked for the past seven years. [The DVS records of 18 USC 2721 &amp; 2725 Miss were requested because had used complainant's name as an alias during several arrests. 18 USC 2721 &amp; 2725 was murdered in November 2005.] 2 1228029 The audit was returned and showed that Sergeant Carlson has accessed the DVS records of 18 USC 2721 &amp; 2725 fifty-one times on thirty-four separate dates since March 2003, and three times on three separate dates since April 2009. The DVS records of 18 USC 2721 &amp; 2725 were accessed by Sergeant Carlson nineteen times on nine separate dates since March 2003, and ten times on four separate dates since April 2009; and the DVS records of 18 USC 2721 &amp; 2725 were accessed by Sergeant Carlson five times on five separate dates since March 2003, and one time since April 2009. Workforce records show that Sergeant Carlson was assigned to be working during all the checks done from 05/28/2008 to the present. Workforce records are not readily available for the checks conducted prior to that date. After the interviews with complainant and 18 USC 2721 &amp; 2725 it was determined that additional audits for DVS records should be obtained. Audits were requested for the DVS records of 18 USC 2721 &amp; 2725 18 USC 2721 &amp; 2725 These additional audits showed that Sergeant Carlson accessed the DVS records of five times on five separate dates prior to April 2009; three times on two separate dates before and three times on two separate dates after April 2009; 18 USC 2721 &amp; 2725 five times on five separate dates before and one time after April 2009; 18 USC 2721 &amp; 2725 eight times on five separate dates before and one time after April 2009; 18 USC 2721 &amp; 2725 seventeen times on fourteen separate dates before and 3 1228030</t>
  </si>
  <si>
    <t>['https://d3n8a8pro7vhmx.cloudfront.net/cuapb/pages/1461/attachments/original/1638079265/13-30392_Walter_Carlson_Part_2.pdf?1638079265']</t>
  </si>
  <si>
    <t>DocuSign Envelope ID: C878587C-5B00-429F-8F67-467EA0E2EB0A Minneapolis City of Lakes TO: Jon Schliesing CC: Office of Police Conduct Review DATE: May 22, 2023 RE: Administrative Investigation Case #22-01125 CHIEF'S DECISION: Written Reprimand Police Department - Brian O'Hara, Chief of Police 350 S. Fifth St. - Room 130 Minneapolis, MN 55415 TEL 612.673.3559 www.minneapolismn.gov This memo summarizes my approach and reasoning for my decision as Chief of Police that the listed policy violation by Sgt. Schliesing is sustained. The memo accompanies the enclosed Notice of Discipline Form. Summary of the Basis for Decision: 13.43 - Personnel Data there preponderance of the evidence that Sgt. Schliesing failed to recognize that the squad involved in this incident was in a pursuit and did not assume the role of the pursuit supervisor Sgt. Schliesing violated Minneapolis Police Department Policy 7-402 Pursuits, and the allegation is Sustained. Allegations: Allegation #1: 7-402 Pursuit Policy • Sgt. Schliesing was the on-duty supervisor during this incident. • The involved squad aired that a vehicle took off from them and that they were trying to catch up to it. • The involved squad aired several transmissions during which their siren could be heard. • Sgt. Schliesing should have recognized this as a pursuit or should have asked on the air whether this was a pursuit but did not. • In reviewing the PIMS report, officers indicated that this was not a pursuit. Based on the statements of the officers, Sgt. Schliesing should have again recognized that this should have been considered a pursuit. 13.43 - Personnel Data • There is a preponderance of the evidence to support the allegation that Sgt. Schliesing failed to recognize this incident as a pursuit and did not assume the duties of the pursuit supervisor, and violated MPD P/P 7-402. This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1942638 DocuSign Envelope ID: C878587C-5B00-429F-8F67-467EA0E2EBOA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Sgt. Schliesing failed to meet our standards when he failed to identify that the actions of the officers in this case may have violated the pursuit policy. The violation in this matter undermines public trust. As Chief of Police with authority to discipline for violations of policy under Minn. Stat 626.89 Subd. 17, I am issuing to Written Reprimand to Sgt. Schliesing for the violation of MPD P/P 7-402 Pursuit Policy. DocuSigned by: '--2946C44486C04AA... Brian O'Hara Chief of Police Enclosure: Written Reprimand CC: OPCR Case File DC Schoenberger 1942639</t>
  </si>
  <si>
    <t>['https://assets.nationbuilder.com/cuapb/pages/1608/attachments/original/1753998611/22-01125_Jon_Schliesing.pdf?1753998611']</t>
  </si>
  <si>
    <t>['Jon Schliesing, badge #6356']</t>
  </si>
  <si>
    <t>3/6/2021 Minneapolis settles cop brutality case - StarTribune.com https://www.startribune.com/minneapolis-settles-cop-brutality-case/84249742/ 1/2 MINNEAPOLIS Minneapolis settles cop brutality case Minneapolis will pay $125,000 in all for the incident caught on cameras. By STEVE BRANDT Star Tribune FEBRUARY 12, 2010 - 9:16PM A man who was caught breaking into cars in a downtown Minneapolis parking ramp will be paid $75,000 by the city after videos showed a police office kicking him repeatedly and tasing him as he lay on the pavement. The City Council on Friday approved that settlement of the man's federal lawsuit, plus attorney fees that his lawyer, Frederick Goetz, estimates at about $50,000. The settlement goes to Nicholas Kastner of Roseville. In December 2008, police apprehended Kastner and another man breaking into a car in the ramp at 19 S. 4th St. The driver with Kastner, Brian Thomas McCarthy of St. Paul, sideswiped a police car before McCarthy fled on foot and Kastner lay face down. According to Kastner's lawsuit, officer Sherry Appledorn "stomped on his back, kicked him at least a dozen times and shocked him at least twice with her Taser." Goetz said that Appledorn's partner, Joseph Will, also punched Kastner's head. The incident was captured by ramp cameras and cameras in the squad car and Taser. Appledorn later was disciplined; Will was not. "We did find the force to be excessive," Police Chief Tim Dolan said after the council voted 11-0 for the settlement. The department had clarified use of force rules because of previous incidents, according to Dolan. "We made it very clear that kicking and punching for the sake of compliance is not appropriate unless officers can justify why they are skipping over other control techniques," Dolan said. Goetz credited department leaders with taking police violence seriously, but added: "There needs to be a top-to-bottom culture change. There's no place for street justice. ... When it comes to punishment, leave that to the courts." Kastner suffered bruises to his back and shoulders but no lasting physical damage, Goetz said. Still, he added, "It was an intensely traumatic experience." He described Kastner, who pleaded guilty to two misdemeanors and served three weeks in jail, as "a simple man who spends his days living with his grandmother, serving as her de facto home health aide." McCarthy was sentenced to nearly three years in prison after pleading guilty to second-degree assault. Dolan said that the incident needs to be considered in terms of the crash into the police cruiser that was parked to block the men from exiting. "It was a very, very high-stress situation," Dolan said. He said that Appledorn still believes she took action to force Kastner to the pavement, something video recordings don't show. Meanwhile, two activists on police brutality issues asked a court to order Dolan to comply with city ordinances by more frequently disciplining officers involved in police conduct complaints sustained by the Civilian Review Authority. Michelle Gross and Dave Bicking also asked the court to order the civilian review board to notify the council that Dolan isn't complying. The council is considering Dolan's reappointment. Dolan and the board agree that he has discretion in imposing discipline for sustained cases, but the civilian board recently faulted him for doing so for only five of 37 officers involved in complaints sustained by the board. Dolan has said he won't discipline if the process is unfair. Steve Brandt • 612-673-4438 3/6/2021 Minneapolis settles cop brutality case - StarTribune.com https://www.startribune.com/minneapolis-settles-cop-brutality-case/84249742/ 2/2</t>
  </si>
  <si>
    <t>['https://d3n8a8pro7vhmx.cloudfront.net/cuapb/pages/270/attachments/original/1615090957/Minneapolis_settles_cop_brutality_case_-_StarTribune.com.pdf?1615090957']</t>
  </si>
  <si>
    <t>D In CAPRS Report 10-109153 supplement 1, Officer Tapp transcribed that a family member of Al arrived and inquired about Al's injury. Officer Tapp transcribed that at this time, Al showed him a small abrasion on her hip, approximately Y2" in diameter. (CAPRS Report 10-109153 supplement 1) D The Roosevelt H.S. Nurse informed Principal Gilman that Al/Student injury was a'/2' cut. (Gilman Statement Pg. 3 Lines 5-6) (Olson Memo to IAU paragraph 8) D In CAPRS Report 10-109153 supplement 1, Officer Tapp transcribed that he explained to Al's family member that his contact with Al was accidental. (CAPRS Report 10-109153 supplement 1) D The Roosevelt H.S. Security Camera Footage shows Officer Tapp's contact with Al/Student which appears to be deliberate and intentional. (Roosevelt H.S. Security Camera Footage CD) D In CAPRS Report 10-109153 supplement 2, Officer Tapp changed the description of what occurred between himself and Al from what he described in supplement 1. In supplement 2, Officer Tapp transcribed that while he was escorting Al from the classroom to her Dean's Office, Al continued to speak with foul language, cursing at her co-combatant and being disrespectful to (School) Staff and himself. (CAPRS Report 10-109153 supplement 2) 34 1216337 D The Roosevelt H.S. Security Camera Footage shows Al/Student walking directly behind Hall Monitor Walter Smith next to the right wall. Co-combatant A2/Student M is walking next to the left wall approximately 15 feet in front of Al. Three School Staff Members are in between Al and A2. It does not appear that Al is cursing at A2 or being disrespectful to School Staff or Officer Tapp. (Roosevelt H.S. Security Camera Footage CD) D Walter Smith stated that there was no verbal exchange between Al/Student and anyone else at that time. The (two) girls had stopped talking. The interaction was almost quiet. Smith stated that Officer Tapp initiated the verbal exchange between himself and Al/Student when he stated to her "oh you think you're tough?" (Smith Statement Pg. 7 Lines 10-15 and Pg. 2 Lines?-9) D In CAPRS Report 10-109153 supplement 2, Officer Tapp transcribed that Al turned her attention to him and made a comment stating to the effect that Officer Tapp "was a coward and had no courage without his flicking gun." (CAPRS Report 10-109153 supplement 2) 35 1216338 ­ This investigator asked Walter Smith, who was standing directly in front of Al /Student at this time, if Al/Student made a comment to Officer Tapp stating that "he was a coward and had no courage without his fucking gun." Walter Smith stated "No way." "No way." "No way in Hell." "I'm sorry." "You know in the military we call that covering our ass but you know what I can't help anybody when you make a mistake." (Smith Statement Pg. 7 Lines 44-46) ­ In CAPRS Report 10-109153 supplement 2, Officer Tapp transcribed that Al's remark offended him. He then approached Al and bumped his right hip into her left hip, in order to prevent further offensive language. Officer Tapp transcribed that Al then lost her balance and bumped her right hip into a guardrail on the side of the ramp on which they were walking. (CAPRS Report 10-109153 supplement 2) ­ The Roosevelt H.S. Security Camera Footage shows that Al/Student did not lose her balance. It appeared as though Officer Tapp's body contact drove Al, into the right wall. (Roosevelt H.S. Security Camera Footage CD) ­ In CAPRS Report 10-109153 supplement 2, Officer Tapp transcribed that he immediately checked to see if Al/Student was ok, as his intent was not to bounce her off the guardrail. (CAPRS Report 10-109153 supplement 2) 36 1216339</t>
  </si>
  <si>
    <t>['https://d3n8a8pro7vhmx.cloudfront.net/cuapb/pages/1461/attachments/original/1638407619/13-30003_Tapp_Part_11.pdf?1638407619']</t>
  </si>
  <si>
    <t>From the desk of: Medaria Arradondo Chief of Police Minneapolis Police Department 350 South 5th Street, Room 130 Minneapolis, MN 55415 TO: Officer Craig Brown CC: MPD Internal Affairs DATE: October 20, 2021 RE: Administrative Case # 20-02268 Discharge X Suspension Duration: 30 hours Written Reprimand Permanent Demotion Temporary Demotion Duration: No Merit SUMMARY OF BASIS FOR DECISION This memo summarizes my approach and reasoning for my decision as Chief of the Minneapolis Police Department that the allegations against Officer Craig Brown are sustained. This memo accompanies the enclosed Discharge, Suspension Demotion Form. Policies Violated: MPD Policy and Procedure 5-102 Code of Ethics MPD Policy and Procedure 2-110 Harassment (Reference City of Minneapolis Anti- Discrimination, Harassment &amp; Retaliation Policy) Facts Supporting Decision (see also Investigation Summary): In February of 2020, reported to that had received text messages of a sexual nature from Craig Brown. HR opened an Anti-Discrimination, Harassment &amp; Retaliation investigation in collaboration with Minneapolis Police Department Internal Affairs. and Officer Brown were interviewed as were who spoke with and Officer Brown about the events as they were taking place. also provided text messages she exchanged with Officer Brown. reported that Officer Brown inquired about her relationship status several times with others and directly through texts with her. stated that this made her feel uncomfortable. The text messages provided corroborate that Officer Brown did ask if she was seeing someone in two separate texts. Officer Brown he would Officer Brown he texted her again regarding her relationship status stated that she would avoid answering these text messages due to feeling uncomfortable. During the investigation, Officer Brown acknowledged asking others for phone number and inquiring about her relationship status Officer Brown acknowledged that his text messages could be perceived as sexual in nature as sexual in nature Officer Brown acknowledged engaging in text conversations with that During his Loudermill hearing, Officer Brown apologized and stated that he never meant to make feel uncomfortable. He said his comments were made in an effort to connect and he has learned from this incident. Based on the facts articulated in this investigation, I find the evidence supports the allegation that Officer Craig Brown violated MPD Policy and Procedure 2-110, Harassment, which references the City of Minneapolis Anti-Discrimination, Harassment &amp; Retaliation Policy; his conduct toward had the effect of unreasonably interfering with her work performance and created an intimidating, hostile or offensive work environment. This conduct is also a violation of MPD Policy and Procedure 5-102 Code of Ethics standards of this department As Chief of Police, I am responsible for providing clear expectations for what is acceptable behavior in our workplaces as well as what will not be tolerated. As Chief of Police with authority to discipline for violations of policy under Minn. Stat. §626.89 Subd. 17, I am imposing a suspension of 30 hours. Medaria Arradondo Chief of Police</t>
  </si>
  <si>
    <t>['https://assets.nationbuilder.com/cuapb/pages/1608/attachments/original/1753998655/20-02268_Craig_Brown.pdf?1753998655']</t>
  </si>
  <si>
    <t>['Craig Brown, badge #832']</t>
  </si>
  <si>
    <t>0 0 STATE OF MINNESOTA BOARD OF PEACE OFFICER STANTh4RDS AND TRAINING In the Matter of the FINIUNGS OF FACT, Peace Officer License of CONCLUSIONS, AND Davin Reed Miller ORDER License Number: 10451 On September 17, 2001, Administrative Law Judge Allan W. Klein ("AU") issued his Amended Findings of Fact, Conclusions of Law, and Recommendation ("Amended AU report") in the above-entitled matter (Office of Administrative Hearings Docket No. 6-2402-14360-2). The above-entitled matter came before the Board of Peace Officer Standards and Training ("Board") on November 15, 2001. Michele M. Owen, Assistant Attorney General, appeared on behalf of the Complaint Investigation Committee of the Board of Peace Officer Standards and Training ("Committee"). Davin Reed Miller did/did not appear before the Board. Based on all the files, records, and proceedings herein, and having reviewed and considered the written and oral submissions of the panics, the Board makes the following: FINDINGS OF FACT 1. The Board hereby adopts and incorporates as its own the Findings in the Amended AU report, attached hereto and made a part hereof. 2. On July 3, 2001, the Committee sen'ed a Notice of and Order for Hearing and Prehearing Conference upon Respondent. 3. Respondent Davin Reed Miller failed to file a Notice of Appearance with the Administrative Law Judge, and failed to appear at the Prehearing Conference scheduled on August 7, 2001. Respondent Davin Reed Miller contacted the Administrative Law Judge to indicate that he would not be appearing. The Administrative Law Judge advised Respondent Davin Reed Miller of the consequences of his failure to appear and Respondent Davin Reed Miller understood them. In a letter dated August 5, 2001, which was faxed to the Administrative Law Judge on the following day, Respondent Davin Reed Miller expressed his intention to not C) C appear and his desire to "move on from this episode and resume a professional career in another field." Respondent Davin Reed Miller failed to request that the Prehearing Conference be continued. Therefore, Respondent Davin Reed Miller is in default in this proceeding. 4. Pursuant to Minn. R. 1400.6300 (1999), the allegations in the Notice of and Order for Hearing and Prehearing Conference are hereby taken as true. Based on the foregoing Findings of Fact, the Board makes the following: CONCLUSIONS 1. The Board hereby adopts and incorporates as its own the Conclusions in the Amended AU report. 2. The Board has jurisdiction over this matter pursuant to Minn. Stat. § 214.10 and 14.50 (2000). 3. The Board gave proper notice in this matter and has fulfilled all relevant substantive and procedural requirements of law and rules. 4. Respondent Davin Reed Miller violated Minn. R. 6700.1600 (A), (C), and (L) and 6700.1610, subd. 2 (1999), in that he was convicted of gross misdemeanor theft in violation of Minn. Stat. § 609.52, subds. 2(1) and 3(3)00 (2000) and he did not report his conviction to the Board. Minn. R. 6700.1600 (1999) makes a conviction under that statute a violation of the standards of conduct required of licensees. Based upon the foregoing Findings of Fact and Conclusions, the Board issues the following: ORDER 1. NOW THEREFORE, IT IS HEREBY ORDERED that the license of Respondent Davin Reed Miller as a peace officer in the State of Minnesota is REVOKED effective immediately. 2. IT IS FURTHER ORDERED that Respondent Davin Reed Miller shall immediately surrender his peace officer license to the Board. 2 lb 0 0 3. IT IS FURTHER ORDERED that henceforth Respondent Davin Reed Miller shall not perform any duties attributed to a peace officer in the State of Minnesota. Dated: // 2001 T.J. DOL 3, air AG:513480,v 01 3</t>
  </si>
  <si>
    <t>['https://assets.nationbuilder.com/cuapb/pages/1472/attachments/original/1670343746/Miller_Davin-01-009-10451.pdf?1670343746']</t>
  </si>
  <si>
    <t>Sergeant Downing said that prior to documenting Officer Lewis behavior, he took steps to informally speak with her. He said that he had spoken informally with Officer Lewis two or three times. Additionally, several roll call reminders were given to all officers. Statement of Sergeant Goset An interview was conducted with Sergeant Goset on March 4, 2013. Sergeant Goset is assigned to the 5th Precinct as a 13.43 supervisor, but supervised Officer Lewis in the past. Below is a summary of the interview. Sergeant Goset said that while supervising Officer Lewis in the past, he had some issues with her leaving a note indicating she was going to take a sick day instead of calling a supervisor. He said that he spoke with her and she seemed to have corrected her behavior. Sergeant Goset said that he was aware that Officer Lewis had some other incidents with other supervisors regarding sick time use/procedures, but he could not recall specific dates. Sergeant Goset said that he administered a document to Officer Lewis completed by Sergeant Downing titled "Notice of Coaching". Statement of Officer Renee Lewis An interview was conducted with Officer Renee Lewis on March 18, 2013, at the IAU. Officer Lewis transferred to the 1St Precinct on January 13, 2013. Below is a summary of the interview. Officer Lewis stated that on January 12, 2013, she was not feeling well and wanted to take a sick day. She said she called the precinct and spoke with the desk officer (Jon Edwards). Officer Lewis said that she asked Officer Edwards to place a note on the board. She could not recall the time she called the desk but said it was evening. 13.43 13.43 Officer Lewis said that her intention was to call back later, but she took some cold medicine and fell asleep. She said that she woke up the next morning and noticed Sgt. Radke had called her cell phone. Officer Lewis said that by the time she woke, Sergeant Radke was already gone. Officer Lewis stated that she had been spoken to in the past about the procedures/expectations for calling in sick. However, she could not recall the specific dates. She also recalled being spoken to by Sergeant Downing at one point and being shown something that had to do with whom to notify/speak with when calling in sick. Officer Lewis stated that she did not remember speaking with Sergeant Radke regarding October 16, 2012, (regarding the October 11 incident), but said she was not saying it did not happen. 5 1216444 Officer Lewis said that she did not remember being administered a "Notice of Coaching" by Sergeant Goset on July 22, 2012. However, she said that she was not going to say it did not occur. Officer Lewis said she was aware of Section 17.10 of the MPD Federation Contract. She said that it was not her intention to disregard lawful orders from her supervisors. CASE FACTS/SUMMARY On January 12, 2013, Officer Lewis called the 5th Precinct desk officer and requested to take a sick day. She said that she was not feeling well and intended to call back to speak with a supervisor. However, she took some cold medicine, fell asleep, and did not wake up until the next day, when her shift was over and the supervisor was gone. Officer Lewis admitted that supervisors spoke with her in the past about the procedures/expectations for calling in sick/taking time off She stated that she was aware of what was expected of her. 5th Precinct supervisors documented (via Word documents) coaching sessions that were given to Officer Lewis, but did not complete official coaching forms or send the documented coaching sessions to IAU for review. Respectfully submitted, Sergeant Jon Hoff Internal Affairs Unit 6 1216445</t>
  </si>
  <si>
    <t>['https://d3n8a8pro7vhmx.cloudfront.net/cuapb/pages/1461/attachments/original/1638152893/13-31535_Lewis_Part_4.pdf?1638152893']</t>
  </si>
  <si>
    <t>3/6/2021 Richfield, Edina officers not charged in shooting death of Brian Quinones | MPR News https://www.mprnews.org/story/2020/02/10/richfield-edina-officers-not-charged-in-shooting-death-of-brian-quinones 1/2 Crime, Law and Justice Rich¦eld, Edina o¨cers not charged in shooting death of Brian Quinones Brandt Williams Minneapolis February 10, 2020 9:50 p.m. A screenshot taken from the dashcam video of Edina police o¨cer Nicholas Pedersen seconds before Brian Quinones was shot and killed by Edina and Rich¦eld police o¨cers on Sept. 7, 2019. Courtesy of Hennepin County Attorney's O¨ce Five police officers from Richfield and Edina will not face any criminal charges in the shooting death of Brian Quinones. In a statement on Monday, Hennepin County Attorney Mike Freeman wrote that the officers were justified in their use of deadly force when they killed the 30-year- old. The shooting occurred on the evening of Sept. 7, 2019, at an intersection in Richfield. Edina officer Nicholas Pedersen saw a car moving erratically on the road, and he attempted to pull Quinones over. None of the officers were wearing body cameras. But parts of the incident were captured by cameras mounted on the squads' dashboards. One video shows Quinones advancing toward Pedersen with a pointed object in his hand as the officer shouts at him to drop his knife. In another video, Quinones appears to run at an officer before several officers fire between 10 and 11 shots. The Hennepin County Medical Examiner found Quinones died after being shot seven times. Toxicology tests showed he "was not under drug or alcohol influence during the incident," according to a statement from the county attorney's office. Officers Pedersen and Benjamin Wenande of the Edina Police Department and officers Joseph Carroll and A photograph of Brian Quinones (left) and his brother Joshua is a¨xed to a candle at a memorial in Rich¦eld on Sept. 9, 2019. Christine T. Nguyen | MPR News Macabe Stariha from the Richfield Police Department fired their weapons at Quinones. Richfield officer Dylan Schultz tried unsuccessfully to subdue Quinones with a Taser. Members of the Quinones family and community members have questioned why police weren't able to subdue him with a less-than-lethal weapon. Family members feared Quinones, a husband and the father of a 12-year-old, had been feeling suicidal. Quinones' brother Joshua posted an angry response to Freeman's decision on his Facebook page. "How in the f--- are you gon' tell me that ALL 5 OFFICERS are innocent after THEY MURDERED MY BROTHER IN SUCH A VIOLENT WAY…" he wrote and added that his brother's death was unnecessary. In a statement the Richfield Police Department said it's committed to helping to heal the community. "The incident deeply impacted the Quinones family, the officers involved, and our community," reads the statement. 3/6/2021 Richfield, Edina officers not charged in shooting death of Brian Quinones | MPR News https://www.mprnews.org/story/2020/02/10/richfield-edina-officers-not-charged-in-shooting-death-of-brian-quinones 2/2 The Hennepin County Sheriff's Office, which handled the investigation, had refused family and activists' requests to release the video before now. Correction (Feb. 11, 2020): Nicholas Pedersen's name was misspelled in an earlier version of this story.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</si>
  <si>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['https://d3n8a8pro7vhmx.cloudfront.net/cuapb/pages/270/attachments/original/1615068890/2019Labathe_Richfield__Edina_officers_not_charged_in_shooting_death_of_Brian_Quinones___MPR_News.pdf?1615068890']</t>
  </si>
  <si>
    <t>Nielsen pleads guilty to helping drug dealer Pat Minelli Oct 4, 2006 Updated Oct 3, 2014 https://www.swnewsmedia.com/shakopee_valley_news/news/nielsen-pleads-guilty-to- helping-drug-dealer/article_6660768a-d18a-58df-b262-857b3464efbd.html A 48-year-old Richfield police detective from Prior Lake, facing a drug-related charge in Hennepin County and three counts of assault in Scott County, pleaded guilty Tuesday to federal charges that he passed on police information to a drug dealer. Robert M. Nielsen admitted that he had police colleagues in Richfield find information regarding a drug dealer's customer, which he then gave to the dealer, according to the U.S. Attorney's Office in Minneapolis. Nielsen faces a prison sentence of 21 to 27 months in federal prison. Nielsen's troubles began Sept. 20 when he was arrested while off-duty by Minnesota Bureau of Criminal Apprehension agents after allegedly making a cocaine buy at a Burger King restaurant. He was charged in Hennepin County District Court with second- degree possession of a controlled substance. Anoka County prosecutors are handling that case to avoid any conflict of interest, since Nielsen worked out of Hennepin County as a detective. Nielsen was charged last Thursday in Scott County with two counts of second-degree assault and one count of third-degree assault for injuring his wife as they fought for control of a shotgun at a Shakopee residence, according to court records. According to the Scott County court complaint: Shakopee police were dispatched to a home on the 1500 block of Liberty Circle after a 911 hang-up call on Sept. 26. When officers arrived at 11:37 a.m., they found Nielsen with a shotgun. Police said he got up and tried twice to break the driver's side window on a car, then walked between two nearby town homes. Police, assisted by Scott County sheriff's deputies, located Nielsen again, who then held the muzzle of the 20- gauge shotgun to his head. Officers ordered him to drop the gun and when he refused, they shot him with non-lethal bean bags. Nielsen then took a few steps and threw down the weapon. Nielsen earlier had called his wife and asked her to meet him at the Shakopee home, she told police. She said he called again and asked what she was doing. When she responded that she was coming to meet him, he asked why, she told police. When she arrived, she saw Nielsen sitting on the patio with the shotgun on his lap, covered with clothing. His wife said she called 911 and then took the gun away from Nielsen. Nielsen then tried to take the gun back and the couple ended on the ground, fighting. Nielsen kicked his wife in the ribs and pulled her with his fingers under her jaw line. He eventually recovered the gun. His wife then ran from the scene and he began following her. She told police she ducked inside of a nearby town home that was open and hid until police arrived. She sustained a broken rib, scratches, cuts and bruises. Nielsen's first appearance in Scott County District Court is scheduled Friday. Federal authorities said Nielsen has been contacted by a drug dealer on Sept. 13 seeking information on one of the dealer's customers. The dealer feared the customer could be cooperating with law enforcement. Nielsen twice had his Richfield police colleagues obtain information on the customer from law enforcement databases, said authorities. The second occurrence was on the same day Nielsen allegedly bought the cocaine. Authorities set up the buy and arrested Nielsen outside the restaurant. A federal sentencing date has not been set. The assault charges in Scott County carry a maximum penalty of 10 years in prison and a $20,000 fine.</t>
  </si>
  <si>
    <t>['https://assets.nationbuilder.com/cuapb/pages/1472/attachments/original/1670604474/Nielsen_Robert_Nielsen_pleads_guilty_to_helping_drug_dealer.pdf?1670604474']</t>
  </si>
  <si>
    <t>UNITED STATES DISTRICT COURT DISTRICT OF MINNESOTA Robert Lilienfeld, Plaintiff, v. Troy Carlson, individually and in his official capacity as a Minneapolis Police Officer, John Haugland, individually and in his official capacity as a Minneapolis Police Officer, Defendants. Court File No. ________________ NOTICE OF REMOVAL OF ACTION TO FEDERAL COURT Defendants Troy Carlson and John Haugland, through their attorneys, Sara J. Lathrop and Lindsey E. Middlecamp, Assistant City Attorneys, Minneapolis City Attorney's Office, Room 210, City Hall, 350 South Fifth Street, Minneapolis, MN 55415, hereby remove this action from the Fourth Judicial District of the State of Minnesota to this Court, and give notice to the Plaintiff and to this Court as follows: 1. Defendants Troy Carlson and John Haugland are the Defendants in CASE 0:16-cv-02542-RHK-KMM Document 1 Filed 07/27/16 Page 1 of 4 2 a civil action in the District Court of the Fourth Judicial District of the State of Minnesota entitled Robert Lilienfeld v. Troy Carlson and John Haugland. The Complaint has been served and was filed in the State Court. No other pleadings have been served. No trial date has been set. 2. On July 7, 2016, a copy of the Summons and Complaint in the above- entitled action was served upon Defendants via their attorney, with permission by Defendants. A copy of the Summons is attached as Exhibit 1. A copy of the Complaint is attached as Exhibit 2. A copy of the state court Notice of Filing Removal is attached as Exhibit 3. A copy of Defendant's Civil Cover Sheet is attached as Exhibit 4. 3. This Notice of Removal of Action to Federal Court is filed pursuant to 28 U.S.C. § 1441(a) and (c). The Plaintiff's lawsuit, being captioned in the State Court, is a civil action alleging that City of Minneapolis employees violated the Plaintiff's rights under the U.S. Constitution, federal statutory law, state statutory claims and torts, resulting in injury to the Plaintiff. 4. The Complaint alleges that Defendants violated Plaintiff's constitutional civil rights and asserts claims under 42 U.S.C. § 1983. These are claims over which this Court has original jurisdiction pursuant to 28 U.S.C. § CASE 0:16-cv-02542-RHK-KMM Document 1 Filed 07/27/16 Page 2 of 4 3 1343, as they arise under the laws of the United States within the meaning of 28 U.S.C. § 1331, and these claims are therefore removable under 28 U.S.C. § 1441. 5. The City of Minneapolis files herewith a copy of all process, pleadings and orders served upon it in this action. The City has sent written notice of the filing of this Notice of Removal of Action to Federal Court to Plaintiff, and will promptly file a copy of this Notice with the Clerk of the District Court for the Fourth Judicial District of the State of Minnesota, County of Hennepin. Defendants sign this pleading in accordance with Federal Rule of Civil Procedure 11. WHEREFORE, notice is hereby given that the said action is removed from the State Court to this Court for trial or such other determination as this Court may make regarding the action and in accordance with its jurisdictional limits CASE 0:16-cv-02542-RHK-KMM Document 1 Filed 07/27/16 Page 3 of 4 4 under 28 U.S.C. § 1441. Dated: July 27, 2016 SUSAN L. SEGAL City Attorney By /s/ Sara J. Lathrop SARA J. LATHROP (#0310232) LINDSEY E. MIDDLECAMP (#0390613) Assistant City Attorneys 350 South Fifth Street City Hall, Room 210 Minneapolis, MN 55415 sara.lathrop@minneapolismn.gov (612) 673-2072 Attorneys for Defendants CASE 0:16-cv-02542-RHK-KMM Document 1 Filed 07/27/16 Page 4 of 4</t>
  </si>
  <si>
    <t>['https://d3n8a8pro7vhmx.cloudfront.net/cuapb/pages/270/attachments/original/1614459699/2016RobertLilienfeldRemoval.pdf?1614459699']</t>
  </si>
  <si>
    <t>['John Haugland, badge #2813', 'Troy Carlson, badge #998']</t>
  </si>
  <si>
    <t>Skip to Main Content Logout My Account Search Menu New Criminal/Traffic/Petty Search Refine Search Back Location : All MNCIS Sites - Case Search Help R A C N . 82-K7-00-006054 The State of Minnesota vs. DAVIN REED MILLER § § § § § Case Type: Gross Misdemeanor Date Filed: 10/20/2000 Location: - Washington-Stillwater P I Lead Attorneys Defendant MILLER, DAVIN REED Male DOB: 06/13/1959 JAMES M VENTURA Retained 952-473-8064(W) HUDSON, WI 54016 Jurisdiction State of Minnesota COUNTY ATTORNEY PROSECUTOR 651-430-6115(W) C I Charges: MILLER, DAVIN REED Statute Level Date Disposition Level of Sentence 1. (TCIS Amended Charge) GMD THEFT (Not applicable - GOC) 609.52.2133A Converted: Offense Level Not Available10/20/199701/17/2001 Convicted E O C DISPOSITIONS 01/17/2001 Disposition (Judicial Officer: Judge, Presiding) 1. (TCIS Amended Charge) GMD THEFT (Not applicable - GOC) Convicted 01/17/2001 Plea (Judicial Officer: Judge, Presiding) 1. (TCIS Amended Charge) GMD THEFT (Not applicable - GOC) Guilty 01/17/2001 Converted TCIS Criminal Sentence (Judicial Officer: Armstrong,Thomas G. ,) 1. (TCIS Amended Charge) GMD THEFT (Not applicable - GOC) 10/20/1997 (CNVLEVEL) 609.52.2133A (CNVOFFENSE) Converted Disposition: Probation: 2 Years Probation NCIC: MN082013G - Wash Cty Probation Office Length of Stay: 2 Years Probation Type: Supervised Converted Disposition: Surcharge: $25.00 Costs: $5.00 Converted Disposition: Other Court Provisions: 349: Per Rest or Cost Pd 541: No Same or Similar Violat 542: Obey All Laws/Good Behvor Converted Disposition: Comments: AIF GOULET PLEA; PD REST W/CASHIER CK TO CTY ATTY; DOES NOT APPLY FOR POST MN LISC OTHER EVENTS AND HEARINGS 10/20/2000 FLD-Case Filed (Judicial Officer: Judge, Presiding ) 10/30/2000 DOC-Document Filed (Judicial Officer: Judge, Presiding ) 11/03/2000 DOC-Document Filed (Judicial Officer: Judge, Presiding ) 11/13/2000 DOC-Document Filed (Judicial Officer: Judge, Presiding ) 11/28/2000 CANCELED Rule 5 Hearing (8:59 AM) (Judicial Officer Arg Judge, Stillwater) Other 11/29/2000 DOC-Document Filed (Judicial Officer: Judge, Presiding ) 11/29/2000 ORD-Order (Judicial Officer: Cass,John Edward , ) 12/06/2000 CRP-Certificate of Representation (Judicial Officer: Judge, Presiding ) 12/06/2000 DOC-Document Filed (Judicial Officer: Judge, Presiding ) 12/12/2000 Rule 5 Hearing (8:59 AM) (Judicial Officer Doyscher,David ,) Result: Converted Activity Status Flag Occurred 12/26/2000 CANCELED Rule 5 Hearing (8:59 AM) (Judicial Officer Arg Judge, Stillwater) Other 01/12/2001 DOC-Document Filed (Judicial Officer: Judge, Presiding ) 01/17/2001 Sentencing (9:00 AM) (Judicial Officer Armstrong,Thomas G. ,) Result: Converted Activity Status Flag Occurred 01/31/2001 CLO-Closed (Judicial Officer: Judge, Presiding ) Firefox https://pa.courts.state.mn.us/CaseDetail.aspx?CaseID=576409338 1 of 2 12/6/2022, 10:17 AM 01/31/2001 ORD-Order (Judicial Officer: Armstrong,Thomas G. , ) 01/31/2001 PTN-Petition (Judicial Officer: Judge, Presiding ) 03/14/2001 TSC-Transcript Filed (Judicial Officer: Judge, Presiding ) 08/01/2002 PIF-Paid in Full (Judicial Officer: Judge, Presiding ) 09/01/2002 ARC-Archive (Judicial Officer: Judge, Presiding ) 01/06/2006 ARC-Archive (Judicial Officer: Judge, Presiding ) 02/02/2007 Converted Pending Activity (Judicial Officer: Judge, Presiding ) F I Defendant MILLER, DAVIN REED Total Financial Assessment 30.00 Total Payments and Credits 30.00 Balance Due as of 12/06/2022 0.00 01/17/2001 Transaction Assessment 30.00 08/01/2002 Converted Payment Receipt # 02032422 NO NAME AVAILABLE (30.00) Firefox https://pa.courts.state.mn.us/CaseDetail.aspx?CaseID=576409338 2 of 2 12/6/2022, 10:17 AM</t>
  </si>
  <si>
    <t>['https://assets.nationbuilder.com/cuapb/pages/1472/attachments/original/1670343757/Miller_Davin_Theft_Conviction_Register_of_Actions.pdf?1670343757']</t>
  </si>
  <si>
    <t>From the desk of: Medaria Arradondo Chief of Police Minneapolis Police Department 350 South 5th Street, Room 130 Minneapolis, MN 55415 TO: Officer David Rodriguez Badge #6085 CC: MPD Internal Affairs DATE: January 4th, 2021 RE: IAU/Investigation Case #20-05357 CHIEF'S DECISION: ϒDischarge Suspension Duration: X Written Reprimand ϒPermanent Demotion ϒTemporary Demotion Duration:__________ SUMMARY OF BASIS FOR DECISION This memo summarizes my approach and reasoning for my decision as Chief of the Minneapolis Police Department that Officer David Rodriguez receive a Written Reprimand. This memo accompanies the enclosed MPD Worksheet. Policies Violated: MPD 9-201 (III)(B) (2) (a) Searching and Seizure Facts Supporting Decision (see also Investigation Summary): This case was referred to the Office of Police Conduct Review by the Joint Supervisors after a cellphone video of the stop was posted on YouTube. The YouTube channel's host posted the IA phone number and asked viewers to call and file complaints. The Internal Affairs Unit received several calls regarding the video. The video posted on YouTube documents part of an incident in which 2 officers initiated a Suspicious Vehicle stop on a parked vehicle. Officer's reports stated that as they drove past the parked vehicle, they observed that the two front seat occupants appeared to be unconscious. Officers stopped and made contact with the occupants, and eventually had them step out of the vehicle. Both occupants were searched and placed in separate squads while their vehicle was searched. Suspected marijuana and 2 open bottles of liquor were found in the car. The occupants were advised on several misdemeanor offenses and released at the scene with the vehicle. Officers seized and later disposed of the suspected marijuana and liquor. Upon the completion of this investigation I reviewed the investigative case file materials and made my decision. Facts of this Case: Did Officer Rodriguez violate the department's Search and Seizure Policy regarding documenting the seizure of contraband? • Officer Lynch and Officer Rodriguez were searching and dealing with the car's occupants, they directed responding officers to search the front seat area of the vehicle. • During the search of the vehicle, officers found and seized suspected marijuana from under the driver's seat and two open liquor bottles in the hatchback area. • This seized contraband was placed in squad 221's trunk by Officer Rodriguez. • Officer Rodriguez stated in his interview that he disposed of the contraband in the trash cans in the precinct parking lot. • Neither officers' BWCs were activated while disposing of the items, and it was past the retention date for the precinct's cameras when I learned that the items were disposed of at that location. • Officer Lynch added remarks to Visinet that a search had occurred and the justification for it. • The Visinet remarks did not specify which officers conducted the search, but the Visinet files did show all of the squads that assisted on the call, and all of their BWC's were activated and recording during the search. As Chief of Police I am responsible for providing clear expectations on what is acceptable behavior in our workplaces as well as what will not be tolerated. Based on my review of the facts of this investigation and Officer Rodriguez's admission that he in fact disposed of the recovered contraband and did not document its seizure and disposal I am issuing a written reprimand to Officer Rodriguez.</t>
  </si>
  <si>
    <t>['https://assets.nationbuilder.com/cuapb/pages/1608/attachments/original/1753998678/20-05357_David_Rodriguez.pdf?1753998678']</t>
  </si>
  <si>
    <t>['David Rodriguez, badge #6085']</t>
  </si>
  <si>
    <t>3/21/2021 Jury says Minnesota sheriff did not fire two deputies in retaliation - StarTribune.com https://www.startribune.com/jury-says-minnesota-sheriff-did-not-fire-two-deputies-in-retaliation/206006251/ 1/2 EAST METRO Jury says Minnesota sheriff did not fire two deputies in retaliation Deputies had alleged Ramsey County Sheriff Matt Bostrom fired them over campaign work. By Anthony Lonetree (https://www.startribune.com/anthony-lonetree/6370607/) Star Tribune MAY 3, 2013 - 11:32PM A federal jury on Friday rejected claims that Ramsey County Sheriff Matt Bostrom had two probationary deputies fired in retaliation for working on the re-election campaign of predecessor Bob Fletcher. Joseph Miller, 30, and Alexander Graham, 26, had been hired by Fletcher after the 16- year incumbent lost the November 2010 election to Bostrom, but then were terminated in February 2011 after Bostrom took office and additional background checks were conducted on them. They sued Bostrom in U.S. District Court, alleging that they'd been dismissed for political reasons. After the jury's verdict was read, Bostrom deferred comment to his attorney, Charles Nauen, who said: "We're pleased … now it's time to move on." In closing arguments, Nauen told jurors that Bostrom was not personally involved in the decision to fire the men, having delegated personnel matters to his chief deputy, and that the background checks were essential to ensure law enforcement officers have the character and proper attitude to serve. "You can't hold up politics as a shield if you're unsuitable for the job," Nauen said. He noted, too, that Bostrom had retained several administrators who had been appointed by Fletcher. Mark Gehan, an attorney for Miller and Graham, alleged that Bostrom worked behind the scenes with Commander Brad Camitsch to ensure that the background reports compiled by Sgt. Erik Lerfald would have the "smoking guns" needed to prompt the men's dismissals by Chief Deputy John Kirkwood. To rebut Bostrom's claim that he didn't have a hand in personnel matters, Gehan noted that Bostrom had written an e-mail about another Fletcher supporter after taking office and then followed it up with a 24-minute phone call verified by cellphone records. He said that Miller and Graham were "singled out" from a group of probationary employees and that as a result of the firings, their hopes for law-enforcement careers had ended. According to the background checks, Miller had been arrested for two bar fights, but not convicted in either case, and failed two previous psychological evaluations in Ramsey County. Graham, who previously worked temporarily in the Ramsey County jail, was described by supervisors as lacking professionalism while in that role. He also was accused of intentionally riling up inmates. Miller and Graham did not, however, have any performance or disciplinary issues during their five weeks as sworn deputies. On Thursday, Fletcher testified that it was common practice to allow probationary employees with no major performance issues to resign instead of firing them, thereby protecting future employment prospects. 3/21/2021 Jury says Minnesota sheriff did not fire two deputies in retaliation - StarTribune.com https://www.startribune.com/jury-says-minnesota-sheriff-did-not-fire-two-deputies-in-retaliation/206006251/ 2/2 Miller, who attended closing arguments, was not in attendance when Friday's verdict was read. Graham declined to comment. Anthony Lonetree has been covering St. Paul Public Schools and general K-12 issues for the Star Tribune since 2012-13. He began work in the paper's St. Paul bureau in 1987 and was the City Hall reporter for five years before moving to various education, public safety and suburban beats. alonetree@startribune.com 612-673-4109</t>
  </si>
  <si>
    <t>['https://d3n8a8pro7vhmx.cloudfront.net/cuapb/pages/270/attachments/original/1616342696/2013_Jury_says_Minnesota_sheriff_did_not_fire_two_deputies_in_retaliation.pdf?1616342696']</t>
  </si>
  <si>
    <t>['Alexander Graham, badge #510']</t>
  </si>
  <si>
    <t>MINNEAPOLIS POLICE DEPARTMENT Internal Affairs Unit IAU Administrative Case #12-226 Sergeant Jon Hoff CASE BACKGROUND On October 27, 2012, Champlin police officers were dispatched to an American Legion located at 12450 Business Park Boulevard, in Champlin, Minnesota, for an unwanted person. The unwanted person was later identified as Minneapolis police officer Jonahs Novak. Officer Novak is alleged to have refused to leave upon request and caused ' problems inside the American Legion, which led to the Champlin police being called. Officer Novak was eventually identified and sent from the property. This case was originally assigned to Sergeant Chiodo and later transferred to this investigator upon Sergeants Chiodo's transfer from IAU in January 2013. Summary of Allegations It is alleged that on October 27, 2012, Officer Jonahs Novak was off-duty and at an American Legion located at 12450 Business Park Boulevard located in Champlin, Minnesota, when he engaged in behavior that could violate the ethical standards of the Minneapolis Police Department and Minnesota Law Enforcement Code of Ethics. It is alleged that Officer Novak: • Took Jell-O shots from a bar without paying from them. • Refused to leave when asked by staff and refused to leave when asked by Champlin police officers. • Used indecent and profane language toward Champlin police officers. • Attempted to use his position as a Minneapolis police officer to receive special consideration by identifying himself as a police officer and displaying his Minneapolis police badge. 1228172 If these allegations are found to be true, Officer Novak could be in violation of the following department policies and procedures: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5-102.01 MINNESOTA LAW ENFORCEMENT CODE OF ETHICS (08/01/91) (A- D)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2 1228173</t>
  </si>
  <si>
    <t>['https://d3n8a8pro7vhmx.cloudfront.net/cuapb/pages/1461/attachments/original/1638332058/13-31443_Novak_Part_2.pdf?1638332058']</t>
  </si>
  <si>
    <t>New Ulm police chief pleas to a misdemeanor charge By Nancy Madsen nmadsen@mankatofreepress.com Dec 17, 2015 https://www.mankatofreepress.com/news/local_news/new-ulm-police-chief-pleas-to-a- misdemeanor-charge/article_389c96fe-a504-11e5-b2d3-e3551c172bcf.html NEW ULM - New Ulm Police Chief Myron Wieland pleaded guilty Thursday to a misdemeanor as part of an agreement dealing with charges from a domestic incident in August. Wieland will spend a year on probation and pay a $300 fine, said Watonwan County Attorney Stephen Lindee, who prosecuted the case. There is a stay of adjudication on the charge and Wieland faces no additional jail time under sentencing by Nicollet County Judge Todd Westphal at Brown County District Court. After a year, the charge will be dismissed. Lindee said the case drew more scrutiny because of Wieland's public position. "This agreement was approved by the victim and the judge said today that it is in line with how things usually go, given that this is a first-time offender with no prior criminal history," Lindee said. Wieland, 54, had been charged with two counts of domestic assault and a count of disorderly conduct, all misdemeanors. He was arrested after an incident precipitated by an argument over money with his wife that took place at his house Aug. 24. His wife said Wieland threw her against a wall then placed his hands around her neck and threw her on the bed, according to the criminal complaint. At that point she told Wieland to get out of the house or she would call 911. He stopped assaulting her at that point and she left the house. An order for Wieland to live outside their home had been lifted in a previous court appearance. To avoid a conflict of interest, Wieland was housed in Faribault County Jail and his case was investigated by Washington County Sheriff's Department. City Manager Brian Gramentz said Wieland will remain on administrative leave while the city seeks guidance from the Minnesota Police Officers Standards and Training Board about the police chief's license. Gramentz said he expects a fairly quick response from the board. "We need to verify that he can or cannot maintain his license," he said. In August, the standards coordinator for the Police Officers Standards and Training Board said that if Wieland is convicted of certain types of misdemeanors, he will be required to go before the POST Complaint Committee for a license review. Wieland has been with the New Ulm Police Department for 28 years, serving as a patrol officer, sergeant and commander before becoming chief Feb. 1, 2009. New Ulm police chief to be suspended two weeks By Nancy Madsen nmadsen@mankatofreepress.com Dec 22, 2015 https://www.mankatofreepress.com/news/local_news/new-ulm-police-chief-to-be-suspended- two-weeks/article_719cc574-a8f5-11e5-a4e7-47c90dd79eee.html?mode=jqm NEW ULM - New Ulm Police Chief Myron Wieland is suspended for two weeks without pay as the result of a guilty plea last week to misdemeanor disorderly conduct. The guilty plea Thursday came from an agreement dealing with charges from a domestic incident in August. He has been on administrative leave from the city police department since the incident. "After applying applicable city policies to this situation, a determination was made that Police Chief Myron Wieland, violated the Professional Conduct of Peace Officers Policy and was issued a two-week suspension without pay," the city said in a news release issued Tuesday afternoon. The decision came after the city's personnel committee reviewed the records. City Manager Brian Gramentz said on Tuesday morning that a meeting with Wieland would also take place. Wieland will face no license review from the Minnesota Police Officers Standards and Training Board.</t>
  </si>
  <si>
    <t>['https://d3n8a8pro7vhmx.cloudfront.net/cuapb/pages/270/attachments/original/1613807432/Myron_Wieland_Domestic_Assault_Incident.pdf?1613807432']</t>
  </si>
  <si>
    <t>['Myron Wieland, badge #None']</t>
  </si>
  <si>
    <t>['Department:New Ulm Police Department']</t>
  </si>
  <si>
    <t>7/10/2021 Carjacking suspect killed by police is identified - StarTribune.com https://www.startribune.com/carjacking-suspect-killed-by-police-is-identified/119497989/ 1/2 ___ EAST METRO Carjacking suspect killed by police is identified Police say Jason P. Barsness carjacked a cabdriver and led police on a chase before officers killed him. By Chao Xiong (https://www.startribune.com/chao-xiong/10646266/) Star Tribune APRIL 9, 2011 - 12:25AM Hours before he allegedly carjacked a Minneapolis cabdriver at gunpoint Thursday and led authorities on a high-speed chase that ended in his death, Jason P. Barsness left two cryptic messages. "It's the final countdown ..." he wrote on Facebook at 12:02 a.m. Thursday. An hour later, he left a voicemail for his friend Elysah Dawson. "Hey, I was just wondering if I could come over," Dawson recalled him saying. But Dawson didn't get the message until about 7:30 a.m. By that time, authorities say, Barsness had led officers on about a 40-minute chase reaching speeds of 100 miles an hour. He eventually faced gunfire from five officers when he pointed a gun at them on Interstate 35E just south of Forest Lake. He died of multiple wounds, according to the state Department of Public Safety (DPS). "I thought it was unusual for him to call," Dawson said. "When I woke up and I saw this happening on the news, I just had a sick feeling." The officers who fired shots were troopers Jared Sturgill and Andrew Gibbs, Minneapolis police officer Paul Dellwo and Brooklyn Park police officers Michael Ploumen and Adam Moen. Trooper Gerald Ladwig did not fire but witnessed the shooting. Minneapolis police spokesman Sgt. Stephen McCarty said that two of their officers, Daniel Ledman and Chris Smith, also witnessed the shooting. All eight officers are on paid leave, which is routine. Barsness, 28, waved down a Red and White Taxi cab about 5 a.m. in south Minneapolis, said the company's general manager Pat White. He smelled of alcohol but didn't appear drunk. The cabdriver grew suspicious of a north metro address Barsness provided. When the cabdriver asked how he was going to pay, Barsness allegedly turned violent. White said that Barsness pressed a gun against the driver's head, threatened to kill him, ordered him out on Interstate 94 westbound in the Lowry tunnel, robbed him and fled in the cab. The stolen cab hit spike strips that authorities had laid across I-35E at 80th Street in Columbus, sending it into a ditch. Officers confronted Barsness, and he was shot. Authorities have not discussed a possible motive for his actions, or said how many times he was struck by gunfire and from which officers. Court records show that Barsness' criminal record includes convictions for drunken driving, disorderly conduct and domestic assault. He pleaded guilty in February to driving after his license was cancelled, and was given a stayed sentence of 90 days in jail and one year probation. Barsness' Facebook and voice messages troubled Dawson, who said Barsness was trying to get his life together. He planned to stay away from alcohol and had a new job, she said. "He was a really good guy, a really big heart," she said. "He really cared about his mom, really respected her, helped her. I just don't believe this." 7/10/2021 Carjacking suspect killed by police is identified - StarTribune.com https://www.startribune.com/carjacking-suspect-killed-by-police-is-identified/119497989/ 2/2 Barsness' last known address is in Cass Lake, but authorities said he may also have an address in Minneapolis. Chao Xiong • 612-270-4708 Follow Chao on Twitter: @ChaoStrib Chao Xiong is the Hennepin County Courts reporter for the Star Tribune. He previously worked as a Ramsey County, state and Minneapolis general assignment reporter. cxiong@startribune.com 612-673-4391 ChaoStrib</t>
  </si>
  <si>
    <t>['https://d3n8a8pro7vhmx.cloudfront.net/cuapb/pages/270/attachments/original/1625935097/Carjacking_suspect_killed_by_police_is_identified_-_StarTribune.com.pdf?1625935097']</t>
  </si>
  <si>
    <t>C C) STATE OF MINNESOTA BOARD OF PEACE OFFICER STANDARDS AND TRAINING In the Matter of the FINDINGS OF FACT, Peace Officer License of CONCLUSIONS, AND Alan Knowlton II ORDER License Number: 13490 On June 27, 2000, Administrative Law Judge Beverly Jones Heydinger ("AU") issued her Findings of Pact, Conclusions of Law, and Recommendation ("AU report") in the above- entitled matter (Office of Administrative Hearings Docket No. 15-2402-12888-2). The above entitled matter came before the Board of Peace Officer Standards and Training ("Board") on July 27, 2000. Michele M. Owen, Assistant Attorney General, appeared on behalf of the Complaint Investigation Committee of the Board of Peace Officer Standards and Training ("Committee"). Alan Knowlton II did not appear before the Board. Based on all the files, records, and proceedings herein, and having reviewed and considered the written and oral submissions of the parties, the Board makes the following: FINDINGS OF FACT 1. The Board hereby adopts and incorporates as its own the Findings in the AU report, attached hereto and made a part hereof. 2. On May 9, 2000, the Committee served a Notice of and Order for Hearing upon Respondent's attorney, Dean S. Grau. Upon receipt of the Order for Hearing, Mr. Grau notified Michele Owen, counsel for the Committee, that he no longer represented Alan Knowlton. 3, The Committee arranged for personal service on Mr. Knowlton at 1038 Grant Street, Anoka, Minnesota 55303, the last known address filed with the Board. Persons at that address told the process server that Alan Knowlton no longer lived there. 4. The Post Office informed the Attorney General's office that Alan Knowlton's mail was still being accepted at the Anoka address. 0 5. On June 14, 2000, the Notice of and Order for Hearing and Prehearing Conference was sent by certified mail, return receipt requested, and by first class mail, addressed to Alan Knowlton, 1038 Grant Street, Anoka, Minnesota 55303. The return receipt was received hy the Attorney General's Office and the notice sent by first class mail was not returned. 6. Respondent Alan Knowlton failed to file a Notice of Appearance with the Administrative Law Judge, failed to appear at the Prehearing Conference scheduled on June 21, 2000, and failed to request that the Prehearing Conference be continued. Therefore, Respondent Alan Knowlton is in default in this proceeding. 4. Pursuant to Minn. R. 1400.6300 (1999), the allegations in the Notice of and Order for Hearing are hereby taken as true. Based on the foregoing Findings of Fact, the Board makes the following: CONCLUSIONS 1. The Board hereby adopts and incorporates as its own the Conclusions in the AU report. 2. The Board has jurisdiction over this matter pursuant to Minn. Stat. § 214.10 and 14.50 (2000). 3. The Board gave proper notice in this matter and has fulfilled all relevant substantive and procedural requirements of law and rules. 4. Respondent Alan Knowlton II violated Minn. R. 6700.1600 C (1999), in that he was convicted of a gross misdemeanor violation of Minn. Stat. §609.43, subd. 2 (2000). Minn. R, 6700.1600 C (1999) makes a conviction under that statute a violation of the standards of conduct required of licensees. Based upon the foregoing Findings of Fact and Conclusions, the Board issues the following: o 0 ORDER 1. NOW THEREFORE, IT IS HEREBY ORDERED that the license of Respondent Alan Knowlton II as a peace officer in the State of Minnesota is REVOKED effective immediately. 2. IT IS FURTHER ORDERED that Respondent Alan Knowlton II shall immediately surrender his peace officer's license to the Board. 3. IT IS FURTHER ORDERED that henceforth Respondent Alan Knowlton II shall not perform any duties attributed to a peace officer in the State of Minnesota. Dated: 7/7 ,2000 /&gt; T.J. DOuJC(1, Chair AG: 397403,v. UI</t>
  </si>
  <si>
    <t>['https://assets.nationbuilder.com/cuapb/pages/1472/attachments/original/1669438243/Knowlton_Alan-20-027-13490.pdf?1669438243']</t>
  </si>
  <si>
    <t>['Alan Knowlton, badge #None', 'Travis Koenig, badge #3770']</t>
  </si>
  <si>
    <t>['Department:Minneapolis Police Department', 'Department:Ramsey County Sheriffs Office']</t>
  </si>
  <si>
    <t>Following the collision Holter approached Kahin and asked if he saw the collision. Kahin confirmed he had and provided his name and number to Holter. Another police officer arrived and Kahin provided his name and number to the police officer. He further told this officer that he saw the collision. He is unsure if the officer actually recorded this information. -Photos taken by the central garage, along with the damage estimate for the squad, have been included. -Sgt. Chiodo asks Ploeger, Loonsfoot, and Pfaff about issuing a citation for this collision. Sgt. Chiodo told me there was no assumption that involved officers should issue a citation. This questioning was done in effort to determine if a person who caused a collision with a squad, resulting in damages to City property, would be issued a citation. All officers present, including the involved officers, have the authority to issue a citation and none was issued. -Sgt. Chiodo does present questions that contain multiple questions within one larger question. All officers involved had Federation representation present. There are limited objections to the questions and it appears that the officers had no trouble understanding or answering the questions. -Sgt. Chiodo contacted BIS and the Impound Lot. BIS confirmed that there is no way to go back and check the electronic version of the hot sheet on 07-27-2010. The Impound Lot confirmed that they do not keep copies of the paper version of past hot sheets. -I attempted to review squad accidents that Pfaff responded to. There is no log kept of such responses by traffic officers. To do this review I pulled up Pfaff's activity log on Visinet and compared it to squad accident reports in CAPRS. This was done from 07-01-2009 to 01-01-2011. As such there may be some omissions. I was able to find 6 squad accidents that Pfaff responded to. I also pulled 3 other squad accidents that other traffic officers responded to. These were randomly pulled from CAPRS. The reader can compare Pfaff's documentation to other officers. -Although Sgt. Pfaff was reinterviewed, he was not asked if he knew "he should have asked the officers if they were injured". This is a basic principle of traffic accident investigation that all officers are taught. The first question responding officers should always ask is "Are you injured?" -Sgt. Simonson completed an amended state accident report on 3-22-2011. At the request of D.C. Gerlicher that was included in the front of the case file. -I have added a dividing page in the "Policy and Procedure" section that indicates where the Traffic Unit Internal Manual begins. In speaking with Sgt. Scott Olson, he estimates that this version of the manual has been in place since mid-2008. 2 1212328 MINNEAPOLIS POLICE DEPARTMENT Internal Affairs Unit Administrative Case #10-219 Sgt. Melissa Chiodo 04/12/2011 AMENDED SUMMARY After Inspector Lucy Gerold reviewed the case, there were follow up questions she asked regarding the case investigation and additional information she requested. I addressed these questions and concerns and I have provided the answers and requested documentation in this amended case summary. PHOTOS &amp; SQUAD ESTIMATE Officer Pfaff took13 photos of the two vehicles that were involved in the accident. Both vehicles had been driven to the side of the road prior to Officer Pfaff's arrival on scene so the pictures do not reflect how the cars ended up immediately after the accident. The original squad video shows that both drivers moved the vehicles to the side of the road immediately after the accident occurred. There are five photos of Squad 310 taken by a shop after the city towed it from the scene. I have included these photos and a copy of the City of Minneapolis's estimate to repair the squad, $3680.26. 1 1212329</t>
  </si>
  <si>
    <t>['https://d3n8a8pro7vhmx.cloudfront.net/cuapb/pages/1461/attachments/original/1638334834/13-30393_Pfaff_Part_2.pdf?1638334834']</t>
  </si>
  <si>
    <t>Skip to Main Content Logout My Account Search Menu New Criminal/Traffic/Petty Search Refine Search Back Location : All MNCIS Sites - Case Search Help R A C N . 62-K1-99-003594 The State of Minnesota vs. CARL LOUIS KRATZKE, [3/111899] § § § § § Case Type: Gross Misdemeanor Date Filed: 12/07/1999 Location: Ramsey Criminal/Traffic /Petty Downtown P I Lead Attorneys Defendant KRATZKE, CARL LOUIS Female DOB: 05/23/1973 PAULA A COALE Retained 612-666-5582(W) WHITE BEAR LAKE, MN 55110 Jurisdiction State of Minnesota CHERI ANN TOWNSEND 651-438-4438(W) C I Charges: KRATZKE, CARL LOUIS Statute Level Date Disposition Level of Sentence 1. MISCON.PUBLIC OFFICIAL (Not applicable - GOC) 609.43.2 Converted: Offense Level Not Available11/18/199901/21/2000 Convicted 2. THEFT-MISD (Not applicable - GOC) 609.52 Converted: Offense Level Not Available11/18/199901/21/2000 Dismissed 3. RECV/CONC STOLEN PROP (Not applicable - GOC) 609.53.1 Converted: Offense Level Not Available11/18/199901/21/2000 Dismissed E O C DISPOSITIONS 01/21/2000 Disposition (Judicial Officer: Judge, Presiding) 1. MISCON.PUBLIC OFFICIAL (Not applicable - GOC) Convicted 01/21/2000 Disposition (Judicial Officer: Judge, Presiding) 2. THEFT-MISD (Not applicable - GOC) Dismissed 01/21/2000 Disposition (Judicial Officer: Judge, Presiding) 3. RECV/CONC STOLEN PROP (Not applicable - GOC) Dismissed 01/21/2000 Plea (Judicial Officer: Judge, Presiding) 1. MISCON.PUBLIC OFFICIAL (Not applicable - GOC) Guilty 01/21/2000 Converted TCIS Criminal Sentence (Judicial Officer: Scherer, Richard S.) 1. MISCON.PUBLIC OFFICIAL (Not applicable - GOC) 11/18/1999 (CNVLEVEL) 609.43.2 (CNVOFFENSE) Converted Disposition: Pronounced: 180 Days Confinement NCIC: MN062023C - Ramsey County Workhouse Probation: 2 Years Probation NCIC: MN062013J - Ramsey Co. Court - St. Paul Conditional: 10 Days Length of Stay: 2 Years Probation Type: Unsupervised Converted Disposition: Fined: $900.00 Fine Stayed: $750.00 Converted Disposition: Comments: 180 DYS &amp; $900 SS CT 2 YRS 1)10 DYS STS AUTH TO SERVE TIME IN HENN CTY TSI 1-24-00 9AM 2)NO THEFT OFFENSES 3)$150+ OTHER EVENTS AND HEARINGS 12/07/1999 DOC-Document Filed (Judicial Officer: Judge, Presiding ) 12/07/1999 FLD-Case Filed (Judicial Officer: Judge, Presiding ) 01/11/2000 CANCELED 1st Appearance District Court (1:00 PM) (Judicial Officer PM Arraignments, Ramsey Crm) Other 01/21/2000 CRP-Certificate of Representation (Judicial Officer: Judge, Presiding ) 01/21/2000 DOC-Document Filed (Judicial Officer: Judge, Presiding ) 01/21/2000 1st Appearance District Court (1:00 PM) (Judicial Officer Scherer, Richard S.) Result: Converted Activity Status Flag Occurred Firefox https://pa.courts.state.mn.us/CaseDetail.aspx?CaseID=672278211 1 of 2 12/4/2022, 11:46 PM 01/21/2000 Sentencing (2:36 PM) (Judicial Officer Scherer, Richard S.) Result: Converted Activity Status Flag Occurred 01/24/2000 RVW-Case Status Review (Judicial Officer: Judge, Presiding ) 01/27/2000 CLO-Closed (Judicial Officer: Judge, Presiding ) 02/16/2000 PIF-Paid in Full (Judicial Officer: Judge, Presiding ) 03/03/2000 TSC-Transcript Filed (Judicial Officer: Judge, Presiding ) 01/21/2002 RVW-Case Status Review (Judicial Officer: Judge, Presiding ) 06/01/2002 ARC-Archive (Judicial Officer: Judge, Presiding ) 09/23/2004 ARC-Archive (Judicial Officer: Judge, Presiding ) 04/06/2007 Converted Pending Activity (Judicial Officer: Judge, Presiding ) F I Defendant KRATZKE, CARL LOUIS Total Financial Assessment 180.00 Total Payments and Credits 180.00 Balance Due as of 12/04/2022 0.00 01/21/2000 Transaction Assessment 180.00 02/16/2000 Converted Payment Receipt # 00308943 NO NAME AVAILABLE (180.00) Firefox https://pa.courts.state.mn.us/CaseDetail.aspx?CaseID=672278211 2 of 2 12/4/2022, 11:46 PM</t>
  </si>
  <si>
    <t>['https://assets.nationbuilder.com/cuapb/pages/1472/attachments/original/1670219221/Kratzke_Carl_Criminal_Case_Register_of_Actions.pdf?1670219221']</t>
  </si>
  <si>
    <t>UNITED STATES DISTRICT COURT DISTRICT OF MINNESOTA Michael L. Barnes Jr., Plaintiff, v. City of Minneapolis and John Doe, Defendants. Case No: NOTICE OF REMOVAL TO FEDERAL COURT Defendant City of Minneapolis, through its attorney, Tracey N. Fussy, Assistant City Attorney, 350 South Fifth Street, Suite 210, Minneapolis, MN 55415, hereby gives notice to the State Court and Plaintiff, Michael L. Barnes, as follows: 1. City of Minneapolis is a Defendant in a civil action in the District Court of the Fourth Judicial District of the State of Minnesota entitled Michael L. Barnes Jr. v. City of Minneapolis and John Doe, and a trial has not yet been had thereon. 2. A copy of the Summons is attached as Exhibit A. A copy of the Complaint is attached as Exhibit B. A copy of the Answer of Defendant City of Minneapolis is attached as Exhibit C. 3. This Notice of Removal to Federal Court is filed pursuant to Title 28, United States Code, § 1441(a) and (b), said action in the State Court commenced CASE 0:15-cv-00029-WMW-SER Document 1 Filed 01/07/15 Page 1 of 4 2 against Defendant being a civil action alleging that Defendant violated the civil rights of the Plaintiff resulting in injury. 4. The Complaint alleges a violation of Plaintiff's rights protected under 42 U.S.C. § 1983. These are claims over which this Court has original jurisdiction pursuant to 28 U.S.C. § 1343, as they arise under the laws of the United States within the meaning of 28 U.S.C. § 1331, and this claim is therefore removable under 28 U.S.C. § 1441. The Complaint also alleges several State law claims. 5. Defendant City of Minneapolis, files herewith a copy of all process, pleadings and orders served upon them in this action, have sent written notice of the filing of this Notice of Removal to Federal Court to Plaintiff, and will promptly file a copy of this Notice with the Clerk of the District Court for the Fourth Judicial District of the State of Minnesota, County of Hennepin, and attach the Federal Rules of Civil Procedure, Rule 11 affidavit. 7. Pursuant to 28 U.S.C. 1446(b)(2)(A), all defendants who have been properly joined and served consent to the removal of this action. WHEREFORE, notice is hereby given this action is removed from the State Court to this Court for trial or such other determination as this Court may make CASE 0:15-cv-00029-WMW-SER Document 1 Filed 01/07/15 Page 2 of 4 3 regarding the action and in accordance with its jurisdictional limits under 28 U.S.C. § 1441. Dated: January 7, 2015 SUSAN L. SEGAL City Attorney By /s/ Tracey N. Fussy TRACEY N. FUSSY (#0311807) Assistant City Attorney City Hall, Room 210 350 South 5th Street Minneapolis, MN 55415 (612) 673-2254 Attorneys for Defendants CASE 0:15-cv-00029-WMW-SER Document 1 Filed 01/07/15 Page 3 of 4 4 AFFIDAVIT OF TRACEY N. FUSSY STATE OF MINNESOTA ) )SS COUNTY OF HENNEPIN ) Tracey N. Fussy, being first duly sworn, states and alleges as follows: Affiant is an attorney with the Office of the City Attorney for the City of Minneapolis and represents Defendant City of Minneapolis; she has read the foregoing Notice of Removal to Federal Court and knows the contents thereof; the same is true of her own knowledge, except as to any matters stated therein on information and belief, and as to those matters, she believes them to be true. Subscribed and sworn to before me this _____ day /s/ Tracey N. Fussy . of ______________, 2015. __________________________ Notary Public My Commission expires: CASE 0:15-cv-00029-WMW-SER Document 1 Filed 01/07/15 Page 4 of 4</t>
  </si>
  <si>
    <t>['https://d3n8a8pro7vhmx.cloudfront.net/cuapb/pages/270/attachments/original/1614474283/2016MichaelBarnesRemoval.pdf?1614474283']</t>
  </si>
  <si>
    <t>4/12/2021 News Releases - Officers Identified in Minneapolis Officer Involved Shooting https://dps.mn.gov/divisions/ooc/news-releases/Pages/Officers-Identified-in-Minneapolis-Officer-Involved-Shooting.aspx 1/2 Alcohol and Gambling Enforcement Bureau of Criminal Apprehension Driver and Vehicle Services Emergency Communication Networks Homeland Security and Emergency Management Minnesota State Patrol Office of Communications Office of Justice Programs Office of Pipeline Safety Office of Traffic Safety State Fire Marshal NEWS RELEASE Bruce Gordon, Director of Communications CONTACT: Jill Oliveira 651-793-2726 jill.oliveira@state.mn.us FOR IMMEDIATE RELEASE December 18, 2019 Officers Identified in Minneapolis Officer Involved Shooting ST. PAUL - The Minnesota Department of Public Safety Bureau of Criminal Apprehension (BCA) has identified the Minneapolis police officers who discharged their weapons during an officer involved shooting incident that happened on December 15. All are on standard administrative leave. Sergeant Troy Carlson has been with the Minneapolis Police Department for 15 years. Sergeant Carlson discharged his firearm. Officer Donnell Crayton has been with the department for 11 years. Officer Crayton discharged his firearm. Officer Daniel Ledman has been with the department for 13 years. Officer Ledman discharged his firearm. Officer Kyle Pond has been with the department for six years. Officer Pond discharged his firearm. Officer Andrew Reed has been with the department for five years. Officer Reed discharged less lethal munitions. Officer Travis Williams has been with the department for 13 years. Officer Williams discharged his firearm. Officer Jason Wolff has been has been with the department for six years. Officer Wolff discharged his firearm. Officer Aaron Womble has been with the department for five years. Officer Womble discharged his firearm. Officer Toua Yang has been with the department for six years. Officer Yang discharged his firearm. The Hennepin County Medical Examiner on Tuesday identified the person who died as Chiasher Fong Vue, 52, of 3114 Thomas Avenue North in Minneapolis. Vue died of multiple gunshot wounds. The BCA is investigating the shooting incident at the request of the Minneapolis Police Department. Officers responded to the Thomas Avenue home shortly after 3 a.m. Sunday following a 911 call about a man now identified as Vue carrying a knife and shooting a gun inside of the home. Several family members had escaped the home unharmed. One family member who remained inside the home was not injured during the incident but was taken to North Memorial Medical Hospital in Robbinsdale for evaluation of an unrelated condition. Responding officers contacted Vue by phone and, speaking through an interpreter, attempted to convince him to exit the home. After appearing briefly at the front door, Vue went back inside and returned to the doorway with a rifle. At one point, Vue raised his rifle and began shooting. Officers returned fire, striking Vue. Officers and medical personnel staged nearby immediately began lifesaving efforts. Vue was transported to North Memorial Medical Hospital where he was pronounced deceased. No officers were injured during the incident. Portions of the incident were captured on the officers' body cameras. BCA crime scene personnel recovered a rifle from the location where Mr. Vue was shot. The BCA investigation is ongoing. When the investigation is complete, the BCA will provide its findings without recommendation to the Hennepin County Attorney's Office for review. ### 445 Minnesota Street, Suite 100 | Saint Paul, Minnesota 55101-5155 | dps.mn.gov 4/12/2021 News Releases - Officers Identified in Minneapolis Officer Involved Shooting https://dps.mn.gov/divisions/ooc/news-releases/Pages/Officers-Identified-in-Minneapolis-Officer-Involved-Shooting.aspx 2/2</t>
  </si>
  <si>
    <t>['https://d3n8a8pro7vhmx.cloudfront.net/cuapb/pages/270/attachments/original/1625762260/Officers_that_killed_Chiasher_Vue_-_2019.pdf?1625762260']</t>
  </si>
  <si>
    <t>['Aaron Womble, badge #7851', 'Andrew Reed, badge #5915', 'Daniel Ledman, badge #4062', 'Donnell Crayton, badge #1328', 'Jason Wolff, badge #7859', 'Toua Yang, badge #7892', 'Travis Williams, badge #7779', 'Troy Carlson, badge #998']</t>
  </si>
  <si>
    <t>https://www.messagemedia.co/millelacs/news/local/mille-lacs-deputy-onamia-school-liaison- charged-with-criminal-sexual-conduct/article_4089ab9a-f3c7-11e2-bcb3-0019bb30f31a.html Mille Lacs deputy, Onamia school liaison charged with criminal sexual conduct Jul 23, 2013 Deputy Aaron Joseph Heuer, 29, of Isle, was charged July 23 in Otter Tail County District Court with four counts of rst-degree criminal sexual conduct and four counts of second-degree criminal sexual conduct. According to the criminal complaint led in Otter Tail County District Court, the Otter Tail County Sheriff's Of ce received information on July 17 regarding a criminal sexual assault involving four different children. The complaint states that the alleged abuse occurred at the Lutheran Island Camp in Henning in Otter Tail County in June while Heuer and the children were shing from a boat. Heuer had previously been employed by the camp and was currently working as a volunteer shing guide, which he has done for the last three years. The complaint states that Heuer had spent two years at the camp as a maintenance and grounds person and three years as a camp counselor. Mille Lacs deputy, Onamia school liaison charged with criminal sexual... https://www.messagemedia.co/millelacs/news/local/mille-lacs-deputy-... 1 of 3 11/24/2022, 12:48 PM The four alleged victims told investigators on July 17 that over the course of three or four days Heuer had touched them sexually under their clothes, had oral sexual contact with them, masturbated in front of them, and showed them pornographic videos on his phone. One said Heuer told them he would push them out of the boat if they did not engage in sexual contact with him. Another said a similar incident had occurred on a lake in Aitkin County and that Heuer told them not to tell anyone. According to the Bureau of Criminal Apprehension, investigators believe Heuer knew all of the victims prior to the incidents. Heuer has been placed on administrative leave from the Mille Lacs County Sheriff's Of ce and currently is in the Otter Tail County Jail. He appeared before Judge Waldemar Senyk, who signed an order for release under the following conditions: - Post bond - Do not leave Minnesota without written court approval - Keep court/attorney informed of current address - No alcohol/controlled substance use - No contact with victim(s) - Random testing Mille Lacs deputy, Onamia school liaison charged with criminal sexual... https://www.messagemedia.co/millelacs/news/local/mille-lacs-deputy-... 2 of 3 11/24/2022, 12:48 PM - Remain law-abiding - Make all future court appearances - No contact with persons under age 18 - Make and maintain contact with attorney - Pay bail with conditions Heuer is scheduled to appear before Judge Senyk on Aug. 5. BCA agents are conducting the investigation with the assistance of the Mille Lacs, Otter Tail and Aitkin County sheriff's of ces and the Aitkin County Attorney's Of ce. Heuer, who has been with the Mille Lacs County Sheriff's Of ce for six years, has also served as the Onamia school district police liaison. According to Onamia Superintendent John Varner, Heuer was not a district employee but was assigned to the district by the sheriff's of ce. "As far as we know there have been no incidents involving Heuer here," Varner said. Heuer was reassigned to patrol duty at the end of the 2012-13 school year. Mille Lacs Health System con rmed on July 23 that Heuer worked for the health system as an on-call EMT. The health system said Heuer was subject to background checks and that hospital staff were not aware of any personal or professional issues. For more on this story, see the July 31 Messenger or check back to this page. Mille Lacs deputy, Onamia school liaison charged with criminal sexual... https://www.messagemedia.co/millelacs/news/local/mille-lacs-deputy-... 3 of 3 11/24/2022, 12:48 PM</t>
  </si>
  <si>
    <t>['https://assets.nationbuilder.com/cuapb/pages/1472/attachments/original/1669315826/Mille_Lacs_deputy__Onamia_school_liaison_charged_with_criminal_sexual_conduct_Local_messagemedia.co.pdf?1669315826']</t>
  </si>
  <si>
    <t>3/7/2021 Testimony begins in trial of St. Paul cop accused of excessive force | MPR News https://www.mprnews.org/story/2019/11/13/testimony-begins-in-trial-of-st-paul-cop-accused-of-excessive-force 1/2 Crime, Law and Justice Testimony begins in trial of St. Paul cop accused of excessive force Brandt Williams November 13, 2019 7:35 p.m. (Left to right) Pastor Darryl Spence, Tyrone Terrill and Nick Khaliq view the police footage showing a man being bit by a St. Paul police K-9 as well as kicked by an o¨cer Friday, Nov. 4, 2016 at Golden Thyme Coffee and Cafe in St.Paul. Sam Harper for MPR News The trial of a St. Paul police officer charged with violating a man's civil rights began in federal court Wednesday. In 2016, officer Brett Palkowitsch repeatedly kicked Frank Baker while Baker was being bitten by a police dog. Federal prosecutors say Palkowitsch used excessive force. Palkowitsch has pleaded not guilty. He is on paid administrative leave. In opening statements, prosecutors said after Palkowitsch kicked Baker, breaking several ribs and collapsing his lungs, Palkowitsch bragged about it. They said he texted a picture of Baker in the hospital to another officer. They also said Palkowitsch ignored his training, which instructed officers to not use force when a K-9 is biting someone. Yet in her opening statement, defense attorney Deborah Ellis said Palkowitsch actually saved Baker from possibly losing his leg by stepping in when the K- 9 handler failed to take control of the situation. She said Palkowitsch focused his attention on Baker's hands moving towards his midsection, fearing he had a gun. No gun was found. Former St. Paul police officer Joseph Dick, who now works for the FBI, testified that he believed Frank Baker, 53, in the o¨ces of his attorney in 2017. Tim Nelson | MPR News Palkowitsch was an officer who often escalated situations that did not need to be escalated. He said he wished that he had told Palkowitsch to back off the night of June 24, 2016. Police were responding to a report of a fight, and told that a man with dreadlocks and a white T-shirt was in the area and had a gun. Baker, who wore his hair like that at the time, was in a Jeep nearby talking on his cellphone when police ordered him to get out with his hands up. A police car dash camera shows a police dog dragging Baker to the ground, as Baker screams in pain. At the same time, officers are shouting commands at Baker to turn over and put his hands out. When Baker was not complying, an officer, later identified as Palkowitsch, can be seen delivering three kicks to Baker. SPPD Sgt. Jason Brodt, who trains K-9 officers, testified that officers are trained not to apply force to someone who is being bitten by a police dog. However, under cross examination, the trainer said there are exceptions. If a person being bitten by a dog pulls a gun, surrounding officers would be authorized to use force. In 2017, Baker sued the city and settled the lawsuit for $2 million - the city's largest ever police misconduct 3/7/2021 Testimony begins in trial of St. Paul cop accused of excessive force | MPR News https://www.mprnews.org/story/2019/11/13/testimony-begins-in-trial-of-st-paul-cop-accused-of-excessive-force 2/2 payout. Testimony in Palkowitsch's trial is expected to last into next week. Correction (Nov. 13, 2019): A previous version of this story had incorrect information about what defense attorney Deborah Ellis said during her opening statement. This version has been corrected.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</si>
  <si>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['https://d3n8a8pro7vhmx.cloudfront.net/cuapb/pages/270/attachments/original/1617992556/Jason_A_Brodt_.pdf?1617992556']</t>
  </si>
  <si>
    <t>['Brett R. Palkowitsch, badge #520305', 'Jason A. Brodt, badge #79240']</t>
  </si>
  <si>
    <t>3/20/2021 St. Paul officer describes unwritten police 'code of silence' during federal civil rights trial | MPR News https://www.mprnews.org/story/2019/11/14/st-paul-police-officer-describes-code-of-silence-during-federal-civil-rights-trial 1/2 Crime, Law and Justice St. Paul o¨cer describes unwritten police 'code of silence' during federal civil rights trial Brandt Williams St. Paul November 14, 2019 9:08 p.m. Left to right: Pastor Darryl Spence, Tyrone Terrill and Nick Khaliq view the police footage showing Frank Baker being bit by a St. Paul police K-9 as well as kicked by an o¨cer in November 2016 in St. Paul. Sam Harper for MPR News 2016 Updated: 5:17 p.m. A St. Paul police officer described an unwritten "code of silence" during a federal trial on Wednesday. Brian Ficcadenti testified during the trial of fellow officer Brett Palkowitsch, who is charged with violating the civil rights of Frank Baker. In 2016, Palkowitsch kicked Baker as he was being bitten by a police dog. Federal prosecutors say Palkowitsch used excessive force. Palkowitsch has pleaded not guilty. He is on paid administrative leave. Ficcadenti, who released the K-9 on Baker, testified that he regrets his actions that night and his silence until now. He was a new K-9 handler on the night of June 24, 2016. He testified that looking back on the incident now, he wouldn't have released the dog, named Falco, so quickly to apprehend Baker, who was suspected of carrying a gun. Baker was later found to be unarmed. Ficcadenti testified that he felt like Baker was not a threat while he was in the jaws of the dog. And he said he felt like Palkowitsch's three kicks were not necessary. Frank Baker, 53, in the o¨ces of his attorney on March 27, 2017. Tim Nelson | MPR News However, Ficcadenti has been reluctant to criticize Palkowitsch until now. Ficcadenti said he feared that if he spoke out, other officers would retaliate against him for breaking an unwritten code of silence. However, defense attorneys asked Ficcadenti about another possible reason why he is coming forward with this criticism now: immunity from prosecution. A copy of an immunity agreement between Ficcadenti and the government was displayed in court. According to the agreement, Ficcadenti is immune from prosecution by the feds, as long as he testifies truthfully in this trial. Without the deal, attorneys say Ficcadenti faced seven to nine years in prison. Defense attorney Deborah Ellis said both Palkowitsch and Ficcadenti were the targets of a criminal civil rights investigation. However, now Ficcadenti is not in criminal jeopardy. Tension in the courtroom Ficcadenti was visibly uncomfortable when he was asked about his decision to agree to cooperate with the investigation and get immunity. One exchange was especially tense. "It's not a comfortable position to be in?" asked Ellis. 3/20/2021 St. Paul officer describes unwritten police 'code of silence' during federal civil rights trial | MPR News https://www.mprnews.org/story/2019/11/14/st-paul-police-officer-describes-code-of-silence-during-federal-civil-rights-trial 2/2 "No," Ficcadenti responded. "More comfortable than being over here?" Ellis asked, pointing to Palkowitsch sitting at the defense table. Ficcadenti shifted uneasily and said, "Could be." "Being there you're not facing time away from your family?" Ellis added. "No," Ficcadenti responded. In 2017, Baker sued the city and settled the lawsuit for $2 million - the city's largest ever police misconduct payout.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</si>
  <si>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["https://d3n8a8pro7vhmx.cloudfront.net/cuapb/pages/270/attachments/original/1616254345/2016_St._Paul_officer_describes_unwritten_police_'code_of_silence'.pdf?1616254345"]</t>
  </si>
  <si>
    <t>['Brett R. Palkowitsch, badge #520305', 'Brian J. Ficcadenti, badge #195100']</t>
  </si>
  <si>
    <t>Skip to Main Content Logout My Account Search Menu New Criminal/Traffic/Petty Search Refine Search Back Location : All MNCIS Sites - Case Search Help R A C N . 20-CR-11-193 State of Minnesota vs Luke Gordon Nash § § § § § § Case Type: Crim/Traf Mandatory Date Filed: 03/15/2011 Location: Dodge Judicial Officer: Collins,Larry M. , P I Lead Attorneys Defendant Nash, Luke Gordon Male DOB: 05/05/1964 DOD: 02/07/2021 STEVEN E ROLSCH Retained 507-280-1943(W) Mantorville, MN 55955 Jurisdiction State of Minnesota SCOTT L SCHREINER 507-451-0254(W) C I Charges: Nash, Luke Gordon Statute Level Date Disposition Level of Sentence 1. Traffic - DWI - Operate Motor Vehicle Under Influence of Alcohol (Not applicable - GOC) 169A.20.1(1) Gross Misdemeanor02/10/201103/30/2011 Dismissed 2. Traffic - DWI - Operate Motor Vehicle - Alcohol Concentration 0.08 Within 2 Hours 169A.20.1(5) Gross Misdemeanor02/10/201103/30/2011 Convicted 03/30/2011 Convicted of a Gross Misdemeanor E O C DISPOSITIONS 03/30/2011 Plea (Judicial Officer: Collins,Larry M. ,) 1. Traffic - DWI - Operate Motor Vehicle Under Influence of Alcohol (Not applicable - GOC) None 2. Traffic - DWI - Operate Motor Vehicle - Alcohol Concentration 0.08 Within 2 Hours Guilty 03/30/2011 Disposition (Judicial Officer: Collins,Larry M. ,) 1. Traffic - DWI - Operate Motor Vehicle Under Influence of Alcohol (Not applicable - GOC) Dismissed 2. Traffic - DWI - Operate Motor Vehicle - Alcohol Concentration 0.08 Within 2 Hours Convicted 03/30/2011 Sentenced 2. Traffic - DWI - Operate Motor Vehicle - Alcohol Concentration 0.08 Within 2 Hours 02/10/2011 (GMD) 169A.20.1(5) (169A2015) Monitoring - Adult: Type: Supervised probation Agency: Dodge Fillmore Olmsted Community Corrections Term of 2 Yr 03/30/2011 - 03/30/2013 Status: Closed 03/20/2012 Local Confinement: Agency: Steele County Jail Term: 1 Yr Time To Serve: None Stay 1 Yr 0 Mo 0 Days For 2 Yr Status: Active 03/30/2011 Fee Totals: Chem Dep Assess 1st Offense (State Share) $25.00 County/Sheriff &amp; Felony Fines $980.00 Fee Totals $ $1,005.00 Condition - Adult: Firefox https://pa.courts.state.mn.us/CaseDetail.aspx?CaseID=1614345968 1 of 2 12/9/2022, 1:50 AM 1. Probation, 03/30/2011, Active 03/30/2011 2. Contact with probation, 03/30/2011, Active 03/30/2011 3. Follow all instructions of probation, 03/30/2011, Active 03/30/2011 4. No alcohol/controlled substance use, 03/30/2011, Active 03/30/2011 5. No possession of alcohol or drugs, 03/30/2011, Active 03/30/2011 6. No mood-altering chemicals, except as prescribed by a doctor 03/30/2011, Active 03/30/2011 7. Random testing, 03/30/2011, Active 03/30/2011 8. Follow recommendations of evaluation, DWI Class, Madd Impact Panel, AA sessions 03/30/2011, Active 03/30/2011 9. Remain law-abiding, 03/30/2011, Active 03/30/2011 10. Pay costs, 03/30/2011, Active 03/30/2011 Level of Sentence: Convicted of a Gross Misdemeanor OTHER EVENTS AND HEARINGS 03/15/2011 Citation 03/17/2011 Order to Recuse (Judicial Officer: Wieners, Joseph F. ) 03/25/2011 Certificate of Representation 03/25/2011 Affidavit of Mailing 03/29/2011 Substitution of Counsel 03/30/2011 Sentencing (11:30 AM) (Judicial Officer Collins,Larry M. ,) Result: Held 03/30/2011 Petition to Enter Guilty Plea (Judicial Officer: Collins,Larry M. , ) 03/30/2011 Chemical Dependency Evaluation Report (Judicial Officer: Collins,Larry M. , ) 03/30/2011 Conviction Sent to DPS 04/05/2011 Sentencing Order (Judicial Officer: Collins,Larry M. , ) 03/20/2012 Discharge from Probation or Monitoring (Judicial Officer: Wieners, Joseph F. ) F I Defendant Nash, Luke Gordon Total Financial Assessment 1,005.00 Total Payments and Credits 1,005.00 Balance Due as of 12/09/2022 0.00 03/30/2011 Transaction Assessment 1,005.00 Firefox https://pa.courts.state.mn.us/CaseDetail.aspx?CaseID=1614345968 2 of 2 12/9/2022, 1:50 AM</t>
  </si>
  <si>
    <t>['https://assets.nationbuilder.com/cuapb/pages/1472/attachments/original/1670572361/Nash_Conviction_Register_of_Actions.pdf?1670572361']</t>
  </si>
  <si>
    <t>['Luke G. Nash, badge #None']</t>
  </si>
  <si>
    <t>['Department:Dodge County Sheriffs Office']</t>
  </si>
  <si>
    <t>Charges: Sheriff's deputy was on drugs during high-speed chase in Fergus Falls that turned deadly Kelly Backman had fentanyl in his system at the time of the chase, which ended when the suspect crashed into another vehicle, killing a married couple. Melissa Turtinen https://bringmethenews.com/minnesota-news/charges-deputy-was-on-drugs-during-high-speed- chase-that-turned-deadly An Otter Tail County sheriff's deputy is accused of being on drugs during an Oct. 2, 2020, high- speed police chase that ended when the suspect crashed into another vehicle, killing a married couple. Kelly Douglas Backman, 43, of Fergus Falls, was charged Feb. 19 in Otter Tail County with misconduct of a public officer and fourth-degree DWI in connection to the chase that involved a suspect named Cody Freitag. The chase ended with Freitag crashing into the vehicle of Steven J. Christianson, 72, and Diane L. Christianson, 71, who were killed as a result. After the crash, investigators asked Backman and fellow Deputy Michael Wing to provide a voluntary blood sample, with Wing's coming back showing no alcohol or control substances in his system, the complaint states. Backman, however, refused to provide a voluntary blood sample. He did provide a preliminary breath test, which showed no alcohol, charges say. A blood sample was taken later, which was positive for Alprazolam, which he was prescribed, as well as 3.0 ng/mL of fentanyl and 1.7 ng/mL of nor-fentanyl. It was determined Backman was under the influence of the synthetic opioid fentanyl at the time he was operating his squad car, the complaint says. Investigators found some discrepancies involving Backman's work as a narcotics investigator, including him not logging drugs into evidence in two instances in August, charges say. Meanwhile, investigators conducted a search warrant on Backman's desk and lockers, where they found a large baggie of glass pipes and grinders, a small plastic vile that appeared to be empty. In a temporary evidence locker only Beckman had access to, investigators found a Pelican-style case with burned tinfoil, a small plastic bottle with a blue lid that contained a white powdery substance and a scale. If convicted, Beckman faces up to 90 days in jail and/or a $1,000 fine for the DWI charge and up to one year in prison and/or a $3,000 fine for the misconduct charge. The chase, subsequent crash According to the criminal complaint, deputies Backman and Michael Wing were working the night of Oct. 2, 2020. Wing and Backman were driving separate unmarked police vehicles trying to locate and arrest Freitag, who was a fugitive wanted for felony third-degree controlled substance, fleeing in a motor vehicle and other offenses. Backman, who was working undercover, attempted to buy controlled substances from Freitag at a convenience store in Fergus Falls as a ruse to arrest Freitag. When he spotted Freitag pull into the parking lot, he radioed Wing, who approached the vehicle in his uniform and Freitag took off. Freitag drove away at a "extremely high rate of speed," with Wing following him and Backman following behind Wing. Wing went to follow Freitag around a turn, but he hit a curb, which disabled his vehicle, charges state. Backman continued with the pursuit, with his lights and siren activated. He was about 2-3 blocks behind Freitag and they were going upwards of 70-80 mph, noting Freitag was driving dangerously and wasn't stopping at stop signs. Then, at the intersection of Cavour and Union streets, Backman saw a cloud of dust and figured Freitag had crashed. When he approached the scene, he saw Freitag crashed into the Christiansons' sedan. The pair later died in a hospital. Meanwhile, Freitag on the ground near the passenger door of the van he had been driving, charges say. Freitag was charged in October in connection to the warrants and police chase.</t>
  </si>
  <si>
    <t>['https://d3n8a8pro7vhmx.cloudfront.net/cuapb/pages/270/attachments/original/1614039081/Kelly_Bachman_High_During_High_Speed_Chase.pdf?1614039081']</t>
  </si>
  <si>
    <t>https://www.messagemedia.co/millelacs/news/crime_courts/two-new-charges-for-former-deputy /article_bb9fb266-1fa5-11e3-9436-001a4bcf6878.html Two new charges for former deputy Sep 18, 2013 Former Mille Lacs County deputy Aaron Joseph Heuer, 29, of Isle, was charged Monday, Sept. 9, with two new felony counts of molesting a child, the fth child he is charged with sexually abusing. Heuer was charged July 23 in Otter Tail County District Court with four counts of rst-degree criminal sexual conduct and four counts of second-degree criminal sexual conduct. The rst criminal complaint led in Otter Tail County District Court, states the Otter Tail County Sheriff's Of ce received information on July 17 regarding a criminal sexual assault involving four different children. The complaint states that the alleged abuse occurred at the Lutheran Island Camp in Henning in Otter Tail County in June while Heuer and the children were shing from a boat. Two new charges for former deputy | Crime/Courts | messagemedia.co https://www.messagemedia.co/millelacs/news/crime_courts/two-new-c... 1 of 3 11/24/2022, 12:48 PM On Sept. 9, a second criminal complaint, led in Otter Tail County District Court, charged Heuer with one count of rst-degree criminal sexual conduct with a person under 13, and one count of second-degree criminal sexual conduct with a person under 13. According to court documents led with Otter Tail County, a Kanabec County boy's mother reported to law enforcement of cials that her son had spent a lot of time with Heuer a few years ago, going to camp and on shing trips. The mother reported she and her son were watching TV and saw a report on the news about prior charges led against Heuer. She asked her son if anything had happened and he began to cry, the court record states. He told his mother the same thing happened to him as happened to the other kids. A Kanabec County detective met with the boy and got information about the alleged molestation. The boy told the detective the molestation happened often in Heuer's bedroom and in one incident, at the camp. According to Mille Lacs County Attorney Jan Jude, the investigation of alleged incidents at Heuer's home in Mille Lacs County was turned over to Kanabec County. "It is not unusual to con ict out a case where the county attorney has previous contact with the accused," Kanabec County Chief Sheriff Brian Smith said. It eliminates any possibility of questionable practices in the investigation, and since Heuer was a Mille Lacs County Deputy the case was sent to Kanabec County. The charges state that in 2009, Heuer's home in Isle was the scene of some of the alleged sexual abuse. The Kanabec County Sheriff's of ce sent the complete investigation to the Kanabec County Attorney. Smith said the charges determined by the investigative Two new charges for former deputy | Crime/Courts | messagemedia.co https://www.messagemedia.co/millelacs/news/crime_courts/two-new-c... 2 of 3 11/24/2022, 12:48 PM team were led in Otter Tail County. The prosecution has exibility to determine where a case will be tried. This is a complicated case because there are multiple venues, Smith said. Jim Ratz of the Aitkin County Attorney Of ce said the investigation is still underway in that county. Michelle Eldien, assistant Otter Tail County Attorney, said her of ce cannot prosecute some of the charges. She will prosecute what is within her jurisdiction, but acts that happened outside Otter Tail County are within the jurisdiction of the county they occurred in or the county where the victim lives. Kanabec County or Mille Lacs County will have to determine where some of the charges will be prosecuted. Heuer was a Mille Lacs County Deputy for six years before being terminated in July. Two new charges for former deputy | Crime/Courts | messagemedia.co https://www.messagemedia.co/millelacs/news/crime_courts/two-new-c... 3 of 3 11/24/2022, 12:48 PM</t>
  </si>
  <si>
    <t>['https://assets.nationbuilder.com/cuapb/pages/1472/attachments/original/1669315840/Two_new_charges_for_former_deputy_Crime_Courts_messagemedia.co.pdf?1669315840']</t>
  </si>
  <si>
    <t>Police Department - Brian O'Hara, Chief of Police 350 S. Fifth St. - Room 130 Minneapolis, MN 55415 TEL 612.673.3559 TO: Jamie Arriola, Badge #0224 CC: Office of Police Conduct Review DATE: December 8, 2022 RE: Administrative Investigation Case #21-03803 CHIEF'S DECISION: ܈ Letter of Reprimand This memo summarizes my approach and reasoning for my decision as Chief of Police that the listed policy violation by Officer Arriola is sustained. The memo accompanies the enclosed Notice of Discipline Form. Summary of the Basis for Decision: Allegation #1: It is alleged that Officer Arriola violated MPD P/P 7-106 Assigned Calls after observing a property damage accident that was more urgent than the music call to which he had been assigned. Officer Arriola failed to address the call that occurred in front of him. x Officer Arriola was the passenger in a squad, which was driven by his partner Officer Brenny. Officers were dispatched to a low priority music call, when they observed a property damage accident occur in front of them. x Both officers acknowledged the accident, and choose to continue to their assigned call, without addressing the accident. x The Police Conduct Review Panel issued a unanimous recommendation of Merit to this allegation. x I concur with the recommendation of the Police Conduct Review Panel. Officer Arriola admitted to being aware of the accident but choose to continue to a lower priority call. There is a preponderance of the evidence to support the allegation that Officer Arriola violated MPD P/P 7- 106 Assigned Calls, and this allegation is Sustained. The facts noted in the case investigation support the conclusion that Officer Arriola violated Minneapolis Police Department Policy 7-106 Assigned Calls. I concur with the recommendation from the Police Conduct Review Panel that Officer Arriola observed a property damage accident occur in front of him, but he ignored the incident and proceeded to the lower priority call to which he had been assigned.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Arriola failed to meet our standards when he ignored the property damage accident he observed. The violation in this matter undermines public trust and accountability. As Chief of Police with authority to discipline for violations of policy under Minn. Stat 626.89 Subd. 17, I am issuing a Letter of Reprimand to Officer Arriola for the listed policy violation: Allegation #1: MPD P/P 7-106 Assigned Calls. Sustained - Letter of Reprimand Brian O'Hara Chief of Police Enclosure: Discipline Form CC: OPCR Case File Inspector Gomez</t>
  </si>
  <si>
    <t>['https://assets.nationbuilder.com/cuapb/pages/1608/attachments/original/1753998783/21-03803_Jaime_Arriola.pdf?1753998783']</t>
  </si>
  <si>
    <t>['Jaime Arriola, badge #224']</t>
  </si>
  <si>
    <t>STAR TRIBUNE › Annotations Grandson of pioneering black Minneapolis cop sues police department LIBOR JANY OCTOBER ೅೅, ೅ೃೄೋ The grandson of Minneapolis' first African-American female cop has sued the city's police department, saying his rough treatment during a February traffic stop left him with emotional scars and a broken finger. Rico McKinnies alleged in his excessive force lawsuit that not only did he suffer "stress, fear, shame, humiliation, and embarrassment" from the Feb.  episode, but that he also lost wages and incurred medical expenses. McKinnies is the grandson of Deoloris "Dee" Dunn, who joined the department in  as its first black female officer after answering a classified job ad. She spent  years on the force before retiring with the rank of sergeant. After Dunn's death in January - several weeks before the stop involving her grandson occurred - Police Chief Medaria Arradondo remembered her as a "true pioneer" whose "perseverance, professionalism and leadership paved the way for many women." The suit, filed last month and later moved to federal court, lists as co- defendants the city of Minneapolis and the three officers who were at the scene: Rachel Reiersgord, Chad Conner and J. Spies. It seeks more than , in damages. ✕ A police spokeswoman said Monday that the department's policy is to not comment on pending litigation. In its response, filed Monday, attorneys for the city said that McKinnies repeatedly refused to produce his driver's license and proof of insurance when asked, and that he started resisting as he was being led into the police squad. The city denied most of McKinnies' allegations, including that the officers used excessive force on him. On the night in question, McKinnies was pulled over by Reiersgord and Connor for an unspecified traffic violation in the area of N. th Avenue and th Street, his attorney said. McKinnies denied any wrongdoing and asked to speak with the officers' supervisor, to no avail. Shortly afterward, Spies arrived and the officers conferred with one another on how to proceed, as McKinnies dialed  to request a supervisor come to the scene, the suit said. The officers later ordered McKinnies out of the car and cuffed his hands behind his back, the suit alleged. Even though McKinnies said that he wasn't resisting, Spies began twisting his fingers as the officer shoved him into the back seat of a police squad. In doing so, the officer fractured one of McKinnies' fingers, causing him to cry out in pain, the lawsuit contends. According to McKinnies, neither of the other two officers intervened when this happened, and only then was a supervising sergeant called to the scene. "His grandmother taught him that if he feels something suspicious was going on, he should ask for a supervisor, and that's what he did in this case," said his attorney, Zorislav Leyderman, referring to Dunn. "How does a person end up with a broken finger after the police officer's attempts to place them in a squad?" He said body camera footage of the encounter exists. A pretrial conference is set for Thursday. When reached for comment Monday, Lt. Bob Kroll, police union president, said that he hadn't seen the suit and couldn't comment. Libor Jany is the Minneapolis crime reporter for the Star Tribune. He joined the newspaper in , after stints in newsrooms in Connecticut, New Jersey, California and Mississippi. He spent his first year working out of the paper's Washington County bureau, focusing on transportation and education issues, before moving to the Dakota County team. libor.jany@startribune.com -- StribJany Annotations · Report a problem COPY https://outline.com/5NfwhT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</si>
  <si>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['https://d3n8a8pro7vhmx.cloudfront.net/cuapb/pages/270/attachments/original/1626362859/Grandson_of_pioneering_black_Minneapolis_cop_sues_police_department.pdf?1626362859']</t>
  </si>
  <si>
    <t>['Chad Conner, badge #1263', 'Jacob Spies, badge #6754', 'Rachael Lynch (Reiersgord), badge #5934']</t>
  </si>
  <si>
    <t>4/10/2021 St. Paul officer on trial for allegedly punching handcuffed teen girl - StarTribune.com https://www.startribune.com/st-paul-officer-on-trial-for-allegedly-punching-handcuffed-14-year-old-girl/421047953/ 1/2 ___ EAST METRO St. Paul officer claims self-defense for allegedly punching handcuffed 14-year- old girl Girl, 14, leaves in tears after testifying in case authorities call assault. By Chao Xiong (https://www.startribune.com/chao-xiong/10646266/) Star Tribune MAY 2, 2017 - 9:06PM A 14-year-old girl walked out of court in tears Tuesday several minutes after watching squad video of herself allegedly being punched by a St. Paul police officer as she sat handcuffed in the back seat. "I don't want to [testify]," she said on the first day of testimony in the officer's trial. Authorities believe officer Michael P. Soucheray II physically assaulted the girl last year while trying to take her from a shelter for sexually exploited girls to a hospital due to her self-harming. Soucheray's attorney, Peter Wold, argued that after the girl spat in his face, he used "a trained reaction" called "startle, flinch, response" to distract the girl in an act of self- defense. Wold said that "at best," Soucheray may have scraped the side of her face. Soucheray, 39, is charged in Ramsey County District Court with one count of misdemeanor fifth-degree assault. Assistant Minneapolis city attorney Christopher Bates is prosecuting the case to avoid conflicts of interest. Soucheray and his partner, officer Chris Rhoades, were responding to Brittany's Place on the night of Dec. 1 for a possibly suicidal girl, according to the criminal complaint. She refused to cooperate, so they handcuffed her and placed her in the squad. After being spat upon, Soucheray punched the girl twice in the face, the complaint said. He allegedly grabbed her by the jaw or neck and swore at her. A 10-minute squad video played in court showed Soucheray in the back seat swing an arm at the girl, who was belted to the seat with her hands handcuffed behind her. She had just spat on him. Soucheray moved in front of the girl, and his back blocked the view during the rest of the alleged assault. "He just punched me!" the girl screamed several times. The girl screamed and cried as she was driven to jail. She swore at Soucheray, pleaded with him to explain his actions and complained that the handcuffs were too tight. "… I'm going to kill myself anyway," she said at one point. "… I didn't mean to do it. I'm sorry. Please!" The girl told Bates she had self-harmed that day, didn't want to go to the hospital and had a panic attack. She left the witness stand under cross-examination by Wold, but returned after a short break. Wold tried to show that the girl calmed down after her arrest. He also asked if she was scraped on the face. "I wasn't scraped," she said. "I was punched in the side of my face." Soucheray is on paid administrative leave. Soucheray, Wold said, is married to a St. Paul officer who is a use-of-force trainer. DAVID JOLES - STAR TRIBUNE St. Paul police officer Michael Soucheray II arrives for opening statements and testimony at the Ramsey County Courthouse on Tuesday DAVID JOLES &amp;#X2022; STR TRIBUNE St. Paul police officer Michael Soucheray II for opening statements and testimony at the Ramsey County Courthouse Tuesday, May 2, 4/10/2021 St. Paul officer on trial for allegedly punching handcuffed teen girl - StarTribune.com https://www.startribune.com/st-paul-officer-on-trial-for-allegedly-punching-handcuffed-14-year-old-girl/421047953/ 2/2 The Ramsey County attorney's office declined to press charges against the girl for spitting on Soucheray. Such actions can be charged as felony assault. Testimony resumes Wednesday. Chao Xiong is the Hennepin County Courts reporter for the Star Tribune. He previously worked as a Ramsey County, state and Minneapolis general assignment reporter. cxiong@startribune.com 612-673-4391 ChaoStrib</t>
  </si>
  <si>
    <t>['https://d3n8a8pro7vhmx.cloudfront.net/cuapb/pages/270/attachments/original/1618066366/St._Paul_officer_on_trial_for_allegedly_punching_handcuffed_teen_girl_-_StarTribune.com.pdf?1618066366']</t>
  </si>
  <si>
    <t>Prosecutor forced to drop a dozen cases after Fergus Falls deputy charged Otter Tail County Sheriff's Deputy Kelly Backman was charged in Otter Tail County District Court on Friday, Feb. 19, with one gross misdemeanor count of misconduct by a public officer/exceeding authority and one misdemeanor count of fourth-degree driving while intoxicated. The latter charge alleges Backman had fentanyl in his system at the time of an Oct. 2 crash, which killed a husband and wife. Written By: Matt Henson | 10:48 am, Feb. 23, 2021 https://www.echopress.com/news/crime-and-courts/6900783-Prosecutor-forced-to-drop-a-dozen- cases-after-Fergus-Falls-deputy-charged FERGUS FALLS, Minn. - Otter Tail County prosecutor Michelle Eldien had to drop about a dozen cases in which Otter Tail County Sheriff's Deputy Kelly Backman was a crucial witness. Eldien would not comment on what type of charges were thrown out. Backman was charged in Otter Tail County District Court on Friday, Feb. 19, with one gross misdemeanor count of misconduct by a public officer/exceeding authority and one misdemeanor count of fourth-degree driving while intoxicated. The latter charge alleges Backman had fentanyl in his system at the time of an Oct. 2 crash, which killed a husband and wife. Grand Forks defense lawyer Ted Sandberg, who is not connected to the case, told Forum News Service that prosecutors had no other choice but to drop the charges in those cases where Backman was a witness. "That's the very hard medicine. There is absolutely a serious question of public safety," said Sandberg, a former homicide prosecutor in Detroit. "There is a question on whether or not he is really telling the truth about the narcotics transfer," he said. During a follow-up investigation after a pursuit by Backman led to a fatal crash, officers claim they noticed a mix of hard drugs and prescription medications that appeared to be missing or were lied about in evidence reports. A toxicology report found fentanyl in Backman's system at the time of the case, according to court documents. Investigators also claim they found pipes for smoking drugs and grinders in Backman's desk and locker at work, along with a container that appeared to be consumed for drug use. Officers also noted that in an evidence locker that only Backman had access to, there were more signs that drugs had been smoked and used, along with a scale. Sandberg said, in a way, the discovery is a positive thing, because it could have gone on for years and escalated. "In the short-term, it might be painful for the community to have to digest, but at the same time this is how the system works, and it worked well. Police officers rarely get into this kind of trouble," he said. While a dozen cases involving Backman have been dropped, Sandberg said, it would be tough to argue that the charges of vehicular homicide against Cody Freitag should be dropped in his case. "At some point, you have to start asking, 'Alright, but what was your conduct, sir, even if the police officer's conduct at the beginning was improper?" Sandberg said. According to court papers, Backman and another deputy, Michael Wing, lured Freitag to a gas station in order to arrest the 31-year-old for outstanding warrants for domestic violence and drugs. Freitag became aware of the presence of the officers and fled, with both deputies giving chase in separate vehicles, court documents stated. Court papers say Backman was in pursuit when Freitag ignored a stop sign in downtown Fergus Falls and hit another car at high speed. The crash killed 72-year-old Steve Christianson and his 71-year- old wife, Diane. Backman's first court date has not been set. If convicted of the DWI charge for allegedly driving with fentanyl in his system during the pursuit, and on the misconduct charge, he could spend more than a year behind bars. Forum News Service reporter David Olson contributed to this story.</t>
  </si>
  <si>
    <t>['https://d3n8a8pro7vhmx.cloudfront.net/cuapb/pages/270/attachments/original/1636432211/Prosecutor_forced_to_drop_a_dozen_cases_after_Fergus_Falls_deputy_charged.pdf?1636432211']</t>
  </si>
  <si>
    <t>By David Olson July 24, 2003 11:00 PM We are part of The Trust Project. Larry Costello said Thursday he surrendered his peace officer license and will never again hold a job in law enforcement. The former Clay County sheriff sent the Minnesota Board of Peace Officer Standards and Training he was giving up his license in a letter sent to the agency several days ago. The Post Board's complaint committee had been scheduled to discuss Costello's license status at a meeting Thursday. Citing data privacy law, board officials wouldn't say whether the hearing happened. "It's moot," said Costello, who took disability retirement in May 2002 for a bad back. He was slated to receive $60,676 per year for the disability. In June, Costello pleaded guilty in Clay County District Court to a charge of misconduct of a public officer. He admitted violating a Minnesota law in 2001 when he spent public funds to purchase six two-way radios for personal use. NEWSMD Costello gives up law license Larry Costello said Thursday he surrendered his peace o icer license and will never again hold a job in law enforcement. The former Clay County sheri sent the Minnesota Board of Peace O icer Standards and Training he was giving up his license... Costello gives up law license - InForum | Fargo, Moorhead and West Fa... https://www.inforum.com/newsmd/costello-gives-up-law-license 1 of 3 11/22/2022, 2:31 AM He was ordered to do 100 hours of community service work and was fined $345. Immediately after he retired, Costello said he notified the standards board that his license was inactive. He also said he never planned to find another job in law enforcement, which would mean the loss of his disability benefits. Costello said he thought the step meant his license was dead. He was surprised, he said, when he got a letter from the standards board several weeks ago inviting him to attend Thursday's meeting of the complaint committee, at which his licensure would be discussed. Costello said he responded with his letter officially surrendering his license. Future employment in a field other than law enforcement remains a possibility, Costello said. But because of poor health he has no plans at this time to pursue a new career. "I'm not getting any better." Costello said the hearing on his license was scheduled after he pleaded guilty to the misconduct charge in June. Board officials can't comment on matters that come before the complaint committee until action has been taken by the full board. Information can be released once a settlement and consent order is reached, said Mary Bjornberg, the board's assistant director. The 100 hours of community service he was ordered to do should be completed by the end of the weekend, Costello said. Costello is satisfying his obligation by volunteering with the Dilworth Lions Club, something he has been doing since 1985. A federal lawsuit remains pending against Costello. Costello gives up law license - InForum | Fargo, Moorhead and West Fa... https://www.inforum.com/newsmd/costello-gives-up-law-license 2 of 3 11/22/2022, 2:31 AM In that case, a former deputy, Kathy Cline, claims Costello harassed, assaulted, stalked and discriminated against her during her employment. She also claims the county failed to protect her civil rights as an employee. Costello has denied the allegations. Readers can reach Forum reporter Dave Olson at (701) 241-5555 By David Olson I'm a reporter and a photographer and sometimes I create videos to go with my stories. I graduated from Minnesota State University Moorhead and in my time with The Forum I have covered a number of beats, from cops and courts to business and education. I've also written about UFOs, ghosts, dinosaur bones and the planet Pluto. You may reach me by phone at 701-241-5555, or by email at dolson@forumcomm.com Costello gives up law license - InForum | Fargo, Moorhead and West Fa... https://www.inforum.com/newsmd/costello-gives-up-law-license 3 of 3 11/22/2022, 2:31 AM</t>
  </si>
  <si>
    <t>['https://assets.nationbuilder.com/cuapb/pages/1472/attachments/original/1669105993/Costello_gives_up_law_license_-_InForum_Fargo__Moorhead_and_West_Fargo_news__weather_and_sports.pdf?1669105993']</t>
  </si>
  <si>
    <t>Amelia Huffman Interim Chief of Police Minneapolis Police Department 350 South 5th Street, Room 130 Minneapolis, MN 55415 (612) 673-3550 Amelia.Huffman@minneapolismn.gov TO: CC: DATE: RE: Officer Troy Dillard Office of Police Conduct Review May 12th, 2022 OPCR Case #21-08926 CHIEF'S DECISION: ❑Discharge KSuspension Duration: KPermanent Demotion KTemporary Demotion, Duration: Written Reprimand K No Merit This memo summarizes my approach and reasoning for my decision as Chief of Police to issue a letter of reprimand. This memo accompanies the enclosed MPD Notice of Discipline letter. Policies Violated: 3-801 (III)(A)(1) Off-Duty Employment B Sustained 13.43 - Personnel Data 4-223 3-801 (IV)(A)(6) (III)(A)(20) BWC Activation Off-duty Sign-on B B Sustained Sustained Summary of the Basis for Decision: The facts noted in the case investigation support the conclusion that Officer Dillard violated Minneapolis Police Department policies. • On 8/22/21, a complaint was received in the Office of Police Conduct Review and the investigator was initially unable to determine the identity of Minneapolis Police Department 1942497 officers working off-duty jobs at the venue. During the investigation of that complaint, it was found that Officer Dillard was working off-duty at The Armory. • According to MPD records, Officer Dillard had not submitted an off-duty employment request and was not approved to work at this off-duty location as required by policy • 13.43 - Personnel Data • According to MECC records, Officer Dillard failed to contact MECC to log-on with an off-duty call sign. This left no record in the dispatch system that Officer Dillard was working at this location at this time. Furthermore, had he needed assistance from other officers, his location would not be known to dispatchers. • Officer Dillard had in-person contact with the complainant who was in an adversarial situation with civilian site security. He did not activate his Body Worn Camera during this interaction. Officer Dillard stated that he was never involved with the incident that resulted in the complaint. He noted that he was present with Lt. McCree and observed security dealing with the incident from about 6 feet away. Lt. McCree indicated in his interview that he had been called by security to assist in dealing with the incident. • At his Loudermill hearing, Officer Dillard acknowledged making a couple of mistakes in this matter. As the interim Chief of Police, I am responsible for providing clear expectations for what is acceptable behavior in our workplaces as well as what will not be tolerated. The Police Conduct Review panel recommended a finding of merit for four policy violations in this case, and I concur with their recommendation. While the individual violations of the off-duty work policies alone are primarily administrative, together they undermine the Department's ability to hold officers accountable for their conduct while working in the Minneapolis Department uniform and with the authority of the Minneapolis Police Department. Similarly, proper body worn camera usage is an important vehicle for accountability. I hold officers of the Minneapolis Police Department to a high standard and expect them to demonstrate our department's core values of trust, accountability and professional service. Officer Dillard's violations in this matter undermine accountability and public trust. As interim Chief of Police with authority to discipline for violations of policy under Minn. Stat. §626.89 Subd. 17, I am issuing a written reprimand to Officer Dillard for his failure to obtain approval prior to working at this off-duty site, his failure to contact MECC to obtain log in with a call sign at the start of off-duty work and his failure to activate his BWC. 13.43 - Personnel Data DocuSigned by: Andz4 H÷444• FBFE4338427B46A... Amelia Huffman Interim Chief of Police 5/12/2022 1942498</t>
  </si>
  <si>
    <t>['https://assets.nationbuilder.com/cuapb/pages/1608/attachments/original/1753998834/21-08926_Troy_Dillard.pdf?1753998834']</t>
  </si>
  <si>
    <t>['Troy Dillard, badge #1547']</t>
  </si>
  <si>
    <t>1 WORK PRODUCT: PRIVILEGED AND CONFIDENTIAL To: Thomas Plunkett From: Susan Johnson Date: October 30, 2020 Re: Alex Kueng Subject: Interview of Officer Scott Creighton __________________________________________________________________- Officer Scott Creighton Formerly Minneapolis 4th Precinct Officer Scott Creighton was interviewed at 1811 University Avenue N.E, Minneapolis, MN on October 29, 2020 Those present were: Thomas Plunkett, attorney for Alex Kueng; and Susan Johnson, investigator for Thomas Plunkett. Natalie Paule, attorney for Tou Thao joined remotely by cell phone. Creighton has been a career officer as has his father (40 years with the Minneapolis Police Department) and his father- in- law (28 years with the Minneapolis Police Department). Creighton started out with 4 years in the Air Force, 2 years in the Air Force reserve, a short stint as a corrections officer in Merced County, CA, and 3 years as a deputy in Fresno County, CA. In 1993, he was hired as an officer with the Minneapolis Police Department where he has served for 28 years. His assignments included 5 years in the 3rd precinct as a 911 27-CR-20-12953 Filed in District Court State of Minnesota 11/23/2020 2:55 PM Exh. C State v. Kueng 27-CR-20-12953 2 patrol officer, 1 year in public housing and 22 years in the 4th precinct as a member of the Community Response Team (CRT) working narcotics and weapons on the street. He has received numerous citations including being honored as the officer of the year in the 4th precinct and receiving the Medal of Valor. (The Medal of Valor may be awarded to any MPD employee for an act of bravery that demonstrates obvious self-sacrifice in the face of death or serious physical injury.) He has no history of discipline with the department. Creighton did not review his body worn camera footage or his reports prior to this interview. On May 6, 2019, Creighton was on a "buy/bust detail" and was asked to stop and arrest a person in a motor vehicle who was thought to have bought or sold dope. Creighton was working with Officer Alexandra DuBay. They were the first squad to stop the vehicle. Creighton went to the passenger side of the car and ordered the passenger to get out of the car but was reluctant and resistant. Creighton learned that the passenger was George Floyd. Creighton recalled that Floyd was an exceptionally large man. Creighton who was 6'1" tall and then weighed about 230 pounds thought Floyd was about 3 to 4 inches taller and 50 pounds heavier. Floyd was very emotional. He was transported to the precinct for an interview but taken from the precinct to the hospital by ambulance. 27-CR-20-12953 Filed in District Court State of Minnesota 11/23/2020 2:55 PM 3 Creighton said that taking orders from a supervisor in the police department would be the same as in any other job. If you had four days on the job and a higher-up person gave you instructions, you would follow them. Based on Creighton's experience and training, he believes that the two rookie officers at the Floyd incident in May of 2020 did what they were trained to do in following more senior officers. Creighton said that he could not imagine a situation where an officer with three days of experience would challenge a more senior officer on the scene. Field training does not fully prepare a trainee for work on the street. Until the last 10 days of training, the field training officer makes all the decisions. Creighton has noticed a change in policing starting about 14 years ago. People who are arrested are more likely to fabricate accusations against officers and use a great deal more manipulation. For example, now it is not uncommon for an arrested person to claim, "I can't breathe" as a way to manipulate what is happening during an arret. 27-CR-20-12953 Filed in District Court State of Minnesota 11/23/2020 2:55 PM</t>
  </si>
  <si>
    <t>['https://d3n8a8pro7vhmx.cloudfront.net/cuapb/pages/270/attachments/original/1626394585/Scott_Creighton_-_2019_arrest_of_George_Floyd.pdf?1626394585']</t>
  </si>
  <si>
    <t>MINNEAPOLIS POLICE DEPARTMENT Internal Affairs Unit Administrative Case #12-289 Sgt. Matthew McLean 2-28-2013 CASE BACKGROUND This case was opened for investigation on 12-11-2012, after Deputy Chief Travis Glampe received information from the Chisago County Sheriff's Office that Officer Jeff Hall had been cited for Careless Driving on 11-21-2012, at approximately 0330 hours. Police reports from the North Branch Police Department and the Chisago County Sheriff's Department state that Officer Hall had followed a motorist, tailgated, flashed his high beams, made an obscene gesture towards the occupants, stopped his vehicle and backed up on 1-35 to an exit ramp in order to continue with the encounter. Officer Hall was observed by responding officers to be following the complainants and was stopped and cited for careless driving. CASE INVESTIGATION North Branch Police Department I requested squad MVR video from NBPD Patrol Supervisor Sgt. Rick Sapp, who checked and advised me that the responding officer, Officer Sean Huset, did not activate his video or audio equipment during the stop. On 12-14-2012, I sent an email request for Officer Huset to contact me to arrange a time to provide a statement via his chain of command. Police reports obtained via fax from NBPD showed that Officer Huset conducted the traffic stop, and during his next shift, went to the home of the occupants of the other vehicle to conduct follow up interviews with the driver and his wife. The police reports from NBPD are summarized below: 1 1228187 Officer Huset reported that at 0329 hours he was dispatched to a driving complaint that originated on 1-35 near Co. Rd. 17. The information received was that the caller was being followed by an aggressive driver on the freeway, and onto the local surface roads. As Officer Huset arrived in the area, he observed the complainant's car northbound on Falcon Avenue, south of Co. Rd. 95 with another vehicle, later determined to be driven by Officer Hall, following behind. Officer Huset performed a traffic stop on and identified the driver as Jeff Allen Hall. Officer Huset reports that Officer Hall handed him his Minnesota Driver's License and a Minneapolis Police Identification Card. Deputy Kyle Puelston from the Chisago County Sheriff's Department was at the passenger side of Hall's vehicle, and states he observed a handgun on the front seat. Deputy Puelston took possession of the gun, cleared it, and secured it in his squad for the duration of the stop. Deputy Puelston then went to the complainant's car, , and identified the driver as Bryan Leroy George, 36024 Falcon Way, North Branch, MN 55056, DOB 7-20- 1967, and the passenger as his wife, Lisa Ann George, DOB 4-27-1965, same address. Officer Huset asked Officer Hall what was going on, and he reports that Officer Hall told him that he thought the vehicle in front of him was not allowing him to pass or go by, and that they "were just playing games on the freeway." Officer Huset asked about backing up on the freeway, and stated Officer Hall acted confused as if he hadn't done so. Note: Officer Hall lives east of 1-35. He exited at Co. Rd. 17 and turned west (away from his home) and then north on Falcon Avenue to follow the George's, who reside on Falcon Avenue. Officer Huset knew the location of Hall's home address, and asked him why he was following the vehicle in a direction opposite his home. He stated Hall told him he "was following the vehicle and was going to wait and see if they turned off to the left and then he was going to go home." If this was true, Hall would have turned right at Co. Rd. 17 and then north on Forest Blvd. which would take him home, but instead he turned westbound (left) in order to continue to follow the George's. Officer Huset responded that this did not make sense, and asked Officer Hall several more times what he meant to accomplish or gain by following the vehicle, and Hall never 2 1228188</t>
  </si>
  <si>
    <t>['https://d3n8a8pro7vhmx.cloudfront.net/cuapb/pages/1461/attachments/original/1638134733/13-31514_Hall_Part_3.pdf?1638134733']</t>
  </si>
  <si>
    <t>five times on four separate dates after April 2009; 18 USC 2721 &amp; 2725 three times on three separate dates before and four times on two separate dates after April 2009; = six times on two separate dates before and thirteen times on two separate dates after April 2009. The audit showed that Sergeant Carlson has not accessed the DVS records of 18 USC 2721 &amp; 2725 CAPRS was checked for any cases involving any of the above listed parties. Most of them have been listed in CAPRS for various reasons, however, Sergeant Carison's name could not be found in connection with any of the cases, except one. 18 USC 2721 &amp; 2725 Suspecting that Sergeant Carlson may be accessing the records of parties with which there is no active criminal investigation, this investigator contacted Lisa Madsen- Kaupang of the Business Technology Unit. Ms. Madsen-Kaupang conducted an audit of the above listed parties to determine if Sergeant Carlson has run checks of them through NCIC or another criminal history database. The results of that audit showed that none of the above-listed parties were checked through NCIC by Sergeant Carlson. The NCIC report will be retained in a section of the file titled "NCIC Audit." 4 1228031 Hennepin County court records show that a petition for an order for protection was filed by 18 USC 2721 &amp; 2725 petition was filed by against 18 USC 2721 &amp; 2725 18 USC 2721 &amp; 2725 against on 10/13/2010. A custody 13.43 - Personnel Data DVS audits showed that Sergeant Carlson accessed the records of 10/04/2010 and 10/14/2010; complainant 10/13/2010; 18 USC 2721 &amp; 2725 18 USC 2721 &amp; 2725 on 11/10/2010. The 18 USC 2721 &amp; 2725 on 10/08/2010 and on 10/12/2010 and 11/06/2010; on 10/04/2010 and 10/14/2010: on 10/08/2010. Because the above-listed records were accessed around the date of the family court cases, it appeared that Sergeant Carlson was possibly accessing DVS records for personal use. As a result, the DVS audits and case information were brought to Martha Holton-Dimick of the Minneapolis City Attorney's Office for review of possible criminal violations of Minnesota State Statute 13.09. The Minneapolis City Attorney's Office asked the Saint Paul City Attorney's Office to review the case to avoid a potential conflict of interest. The case was sent to Andrea Miller of the Saint Paul City Attorney's Office. On 08/17/2011 Sergeant Carlson was charged by complaint with one count of misconduct of a public official (Minn. Stat. 609.43(2) &amp; (4)),.a gross misdemeanor. Sergeant Carlson was placed on administrative leave the same day. When Sergeant Carlson was relieved of duty, Captain Huffman, Lieutenant Glampe and this investigator were present. Sergeant Carlson was told several times not to say anything about the charges that he faced until he had spoken to representation. However, Sergeant Carlson tried several times to address the charges, admitting that he 18 USC 2721 &amp; 2725 on on 10/12/2010; and 5 1228032 looked into the records of people in the family, stating "Did I look people up on DVS to confirm an address? Yes." He was then told again that he should not discuss the case. On 09/15/2011, Sergeant Carlson made his first appearance in court to address the criminal charge against him. At that time the prosecution agreed to continue the case without prosecution. Sergeant Carlson signed an Agreement to Suspend Prosecution agreement form with the prosecutor; agreeing to pay three hundred dollars in prosecution costs and acknowledging that he "accessed private DVS data unrelated to any official business during 2009 - 2010 in excess of his authority." He was returned to duty the next day. A copy of the agreement will be retained in this file in the section titled "Criminal Complaint." 13.43 - Personnel Data 13.43 - Personnel Data After the criminal case against Sergeant Carlson had been dealt with by the court, complainant, 18 USC 2721 &amp; 2725 , attempted to get information from the case. 13.43 6 1228033</t>
  </si>
  <si>
    <t>['https://d3n8a8pro7vhmx.cloudfront.net/cuapb/pages/1461/attachments/original/1638079271/13-30392_Walter_Carlson_Part_3.pdf?1638079271']</t>
  </si>
  <si>
    <t>3/11/2021 Woman alleges excessive force used in 2016 traffic stop in Minneapolis - StarTribune.com https://www.startribune.com/woman-alleges-excessive-force-used-in-2016-traffic-stop-in-minneapolis/412744283/ 1/2 MINNEAPOLIS Woman alleges excessive force used in 2016 traffic stop in Minneapolis Driver alleges she was assaulted during a traffic stop in July 2016. By Libor Jany (https://www.startribune.com/libor-jany/6134700/) Star Tribune FEBRUARY 3, 2017 - 8:46PM A woman who was accused of resisting police during a traffic stop last summer has filed a federal lawsuit against the two Minneapolis officers who pulled her over, claiming that they used excessive force in making their arrest. In a six-page lawsuit filed this week in U.S. District Court, Lenell McKenzie contends that she dialed 911 after being pulled over, fearing for her safety. The suit claims that she was talking to a dispatcher when the officers, Charles Cape and David Robins, began assaulting her without warning. A message left for her attorney on Friday afternoon wasn't immediately returned. The suit, which also names the city of Minneapolis as a defendant, says that as a result of the assault, McKenzie, 40, "suffered emotional trauma and distress, hearing loss, medical expenses, and lost wages," and that she hasn't been able to return to work. The traffic stop at the center of the suit occurred in south Minneapolis last July 17. McKenzie said that she had just dropped off a friend when she saw flashing lights in her rearview mirror and pulled over to the side of the road. She suspects that a neighbor called police to report her vehicle as suspicious, according to the lawsuit. She said that she became nervous "as a result of the [officers'] words and actions" and sat down on the curb to speak with the 911 dispatcher. As she did so, Cape, who spotted what he believed was a bag of crack cocaine in her glove compartment that actually turned out to be a small quantity of marijuana - ordered her to hand over her keys so he could search the car, the lawsuit said. When she didn't immediately respond, McKenzie was handcuffed, slammed against the squad car, thrown to the ground, then punched, kneed and elbowed in the face, the suit says. She was later booked into the Hennepin County jail on charges of obstructing a police officer, but the charges were eventually dropped, online records show. Lt. Bob Kroll, president of the Police Officers Federation of Minneapolis, said the officers used force only after the woman resisted arrest and began kicking them. "The force use was minimal," said Kroll, adding that McKenzie was stopped for speeding and because her vehicle was parked too far away from the curb near a suspected drug house. "She was given clear and concise commands that she did not comply with," he said. The officers weren't wearing body cameras, he said, but the encounter was captured on their squad's dashboard camera. He added: "The officers do not want any settlement or go-away money." Robins is a three-year veteran of the force, while Cape has been with the department for about four years. City attorney Susan Segal said through a spokesperson Friday that her office, which defends police officers accused of misconduct, was "gathering all relevant evidence and will be defending against this lawsuit." Police officials on Friday didn't immediately respond to an e-mail requesting comment. 3/11/2021 Woman alleges excessive force used in 2016 traffic stop in Minneapolis - StarTribune.com https://www.startribune.com/woman-alleges-excessive-force-used-in-2016-traffic-stop-in-minneapolis/412744283/ 2/2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</si>
  <si>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['https://d3n8a8pro7vhmx.cloudfront.net/cuapb/pages/270/attachments/original/1615510562/Woman_alleges_excessive_force_used_in_2016_traffic_stop_in_Minneapolis_-_StarTribune.com.pdf?1615510562']</t>
  </si>
  <si>
    <t>2/26/2021 Minneapolis police officer involved in weekend shooting ID'd - Twin Cities https://www.twincities.com/2008/05/26/minneapolis-police-officer-involved-in-weekend-shooting-idd/ 1/2 ___ ___ By By PIONEER PRESS PIONEER PRESS | | news@pioneerpress.com news@pioneerpress.com PUBLISHED: PUBLISHED: May 26, 2008 at 11:01 p.m. May 26, 2008 at 11:01 p.m. | UPDATED: | UPDATED: November 13, 2015 at 5:56 p.m. November 13, 2015 at 5:56 p.m. The Minneapolis police officer who shot a man during a domestic assault call The Minneapolis police officer who shot a man during a domestic assault call Saturday has been identified. Saturday has been identified. Officer Derek Chauvin, a seven-year veteran, shot and wounded Ira Latrell Toles Officer Derek Chauvin, a seven-year veteran, shot and wounded Ira Latrell Toles at a south-side apartment early Saturday. at a south-side apartment early Saturday. According to police: According to police: Just before 2 a.m., 911 dispatchers received a call from a residence at 1828 Just before 2 a.m., 911 dispatchers received a call from a residence at 1828 Columbus Ave. S. According to police, the 911 call remained open, and an Columbus Ave. S. According to police, the 911 call remained open, and an operator could hear a woman yelling for someone to stop hitting her. operator could hear a woman yelling for someone to stop hitting her. Chauvin and another officer who responded had to force their way into the Chauvin and another officer who responded had to force their way into the apartment. apartment. Toles ran from the officers as soon as they got inside, but they caught and tried Toles ran from the officers as soon as they got inside, but they caught and tried to subdue him, according to police. In the struggle, Toles grabbed at one of the to subdue him, according to police. In the struggle, Toles grabbed at one of the officer's guns. Chauvin fired at Toles and hit him in the torso. officer's guns. Chauvin fired at Toles and hit him in the torso. Toles was taken to Hennepin County Medical Center. Toles was taken to Hennepin County Medical Center. The officers are on paid administrative leave pending an investigation of the The officers are on paid administrative leave pending an investigation of the shooting, as is standard Minneapolis police department policy. shooting, as is standard Minneapolis police department policy. NEWS NEWS Minneapolis police officer Minneapolis police officer involved in weekend shooting involved in weekend shooting ID'd ID'd 2/26/2021 Minneapolis police officer involved in weekend shooting ID'd - Twin Cities https://www.twincities.com/2008/05/26/minneapolis-police-officer-involved-in-weekend-shooting-idd/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Chauvin started the Minneapolis Police Academy in October 2001. He has Chauvin started the Minneapolis Police Academy in October 2001. He has worked in the first, third, fourth precincts and the water works security detail. worked in the first, third, fourth precincts and the water works security detail. Earlier this year, he was awarded a department medal of valor for his response Earlier this year, he was awarded a department medal of valor for his response in an incident involving a man armed with a gun. in an incident involving a man armed with a gun.</t>
  </si>
  <si>
    <t>['https://d3n8a8pro7vhmx.cloudfront.net/cuapb/pages/270/attachments/original/1614395125/2008_Chauvin_Minneapolis_police_officer_involved_in_weekend_shooting_ID%E2%80%99d.pdf?1614395125']</t>
  </si>
  <si>
    <t>3/15/2021 St. Paul reaches $60,000 settlement with cop who claimed harassment - StarTribune.com https://www.startribune.com/st-paul-reaches-60-000-settlement-with-cop-who-claimed-harassment/266689971/ 1/2 ST. PAUL St. Paul reaches $60,000 settlement with cop who claimed harassment City to pay a female sergeant who claims she was sexually harassed by boss in 2010. By Nicole Norƌeet (https://www.startribune.com/nicole-norƌeet/6370611/) Star Tribune JULY 10, 2014 - 8:02PM St. Paul has reached a $60,000 settlement with a St. Paul police sergeant who sued the city and senior police officials claiming that she was the victim of sexual harassment and discrimination, according to a City Council agenda made available Thursday. Aine M. Bebeau, 50, who worked for the department for more than 26 years, has been on unpaid administrative leave for more than year after reporting that she was sexually harassed by Eugene Polyak, who is now senior commander of citywide services. An internal affairs investigation found evidence that Polyak didn't follow proper procedure and was in violation of the workplace conduct policy. Under terms of the settlement agreement that is likely to be approved by the City Council next week, Bebeau agreed to not seek reinstatement. According to court records, the city had asked for Bebeau to resign voluntarily. The agreement also said that the defendants in the suit - the city, Polyak, Chief Tom Smith, former Assistant Chief Ken Reed and Assistant Chief Kathy Wuorinen - don't admit to any wrongdoing. According to a lawsuit filed by Bebeau in July 2013, Polyak allegedly made inappropriate sexual statements to her several times in 2010, when Bebeau was working for Polyak in the juvenile unit. The suit alleged that Polyak at first complained to Bebeau about his marital problems. His statements, however, became more inappropriate over time, progressing to suggestions that the two have drinks and sex, the suit said. Bebeau reported Polyak's alleged behavior to Reed and Wuorinen during a meeting later that year but was later reprimanded for improper conduct at the meeting. A day later, Bebeau was placed on paid administrative leave, according to her personnel file. The department posted no-trespassing posters with her picture at some of the department's offices where they could be seen by employees and the public, the suit said. Bebeau's file shows that after she was put on leave in December 2010, she returned a month later, only to go on leave again in August 2011. She stopped receiving pay in March 2013. Polyak's personnel file shows that he was disciplined in April 2011 in connection with the harassment allegations. He was suspended for six days. He also was ordered to attend training on workplace conduct and management and to meet with Reed and work on leadership issues. Smith said in a letter to Polyak that Polyak had admitted to making inappropriate remarks including some that were offensive. "There are many issues regarding this incident which are of concern to me," Smith wrote. "Your actions reflect poorly on you and the department." According to his personnel file, Polyak was also disciplined in another case in 2002 for a preventable accident. He has more than 20 commendations during his nearly 30-year career with the St. Paul police. 3/15/2021 St. Paul reaches $60,000 settlement with cop who claimed harassment - StarTribune.com https://www.startribune.com/st-paul-reaches-60-000-settlement-with-cop-who-claimed-harassment/266689971/ 2/2 Bebeau, meanwhile, has been reprimanded three times for conduct unbecoming a police officer and once for insubordination, according to her personnel file. She's had 26 commendations over her St. Paul police career. Staff writer Chao Xiong contributed to this report. Twitter: @stribnorfleet Nicole Norfleet covers the fast-paced retail scene including industry giants Target and Best Buy. She previously covered commercial real estate and professional services. nicole.norǡeet@startribune.com 612-673-4495 nicolenorǡeet</t>
  </si>
  <si>
    <t>['https://d3n8a8pro7vhmx.cloudfront.net/cuapb/pages/270/attachments/original/1617289551/Aine_Bebeau.pdf?1617289551']</t>
  </si>
  <si>
    <t>['Aine M. Bebeau, badge #35000', 'Eugene P. Polyak, badge #548400']</t>
  </si>
  <si>
    <t>MINNEAPOLIS As snooping cases come to a close, Minneapolis payouts total more than $1.2 million 13 suits over driver's license privacy violations are resolved; 1 remains. By Adam Belz (https://www.startribune.com/adam-belz/6370450/) Star Tribune JUNE 3, 2018 - 6:02AM All but one of the snooping lawsuits filed against the city of Minneapolis over breaches of driver's license data have been settled or dismissed, with the city paying $1.2 million to compensate victims. After voting in May to pay $193,500 to TV anchor Alix Kendall (http://www.startribune.com/minneapolis-to-pay-193k-to-settle-tv-anchor-s-snooping- case/482319431/) , whose information was repeatedly looked up by Minneapolis police officers for no good reason, the City Council has now settled 13 of the 34 lawsuits filed against it, while another 20 have been dismissed or dropped, according to data provided by the City Attorney's Office. The $1.2 million in payouts does not include the time dedicated to the cases by Minneapolis employees, especially City Attorney Susan Segal's office. "We've handled all these cases internally in our office," Segal said. "It's been a very painful lesson to all of us in making sure that privacy rights are honored and that we are following all rules and laws related to the handling of data." Minneapolis was one of several local governments sued after widespread misuse of the state's Driver and Vehicle Services database. Mostly over-curious cops looked at photographs, addresses and driving records of dozens of Minnesotans, many of them local celebrities. The snooping first became a scandal in 2012, and one woman, former St. Paul police officer Anne Marie Rasmusson, received more than $1 million in settlements, including $392,500 from the city of Minneapolis. That was the largest payout for the city, and the dollar figures for settlements across the state came down after KSTP producer Beth McDonough's case was thrown out in U.S. District Court (http://www.startribune.com/federal-judge-throws-out-3-major-driver-s- license-snooping-cases/246622531/) in 2014. The Eighth U.S. Circuit Court of Appeals threw out nine lawsuits in 2016 (http://www.startribune.com/court-deals-blow-to-driver-data-snooping- cases/392209101/) , ruling that the statute of limitations had run out on many of the lookups and that plaintiffs had to do more than point to a high volume of lookups to be entitled to damages. "The amount of damages that could be claimed was reduced," said Sonia Miller-Van Oort, a lawyer with Sapientia Law Group who has represented several plaintiffs in data privacy lawsuits. As has been the case across the state, the names of the people who looked up driver's license data have not been released. Citing an exemption in the public records law for "electronic access data," the state Department of Public Safety declined to release the names of any of the snoopers (http://www.startribune.com/minnesota-law-allows-driver-s-license-snoopers-to-stay- in-shadows/415401364/) , and the state agency that interprets the open records law said DPS got it right. GLEN STUBBE - STAR TRIBUNE FILE "It's been a very painful lesson to all of us in making sure that privacy rights are honored and that we are following all rules and laws The last case pending against the city of Minneapolis is a lawsuit filed by Amy Krekelberg, a Minneapolis police officer who said employees of 40 different entities in the state accessed her private information nearly 1,000 times from 2003 to 2013. The city of St. Paul settled its part of the Krekelberg lawsuit by agreeing to pay her $29,500 in 2017 (https://www.twincities.com/2017/02/22/st-paul-approves-29k-to-officer- who-says-cops-snooped-in-her-drivers-license-data/) . Miller-Van Oort said that the cases helped keep government accountable. "Litigation is an important way in which these types of issues can be brought to light and corrected," Miller-Van Oort said. Adam Belz was the agriculture reporter for the Star Tribune. adam.belz@startribune.com 612-673-4405 adambelz</t>
  </si>
  <si>
    <t>['https://d3n8a8pro7vhmx.cloudfront.net/cuapb/pages/270/attachments/original/1626528767/As_snooping_cases_come_to_a_close__Mpls.payouts_total_more_than__1.2M_-_StarTribune.com.pdf?1626528767']</t>
  </si>
  <si>
    <t>['Geoffrey Toscano, badge #7257']</t>
  </si>
  <si>
    <t>Skip to Main Content Logout My Account Search Menu New Criminal/Traffic/Petty Search Refine Search Back Location : All MNCIS Sites - Case Search Help R A C N . 62-K6-99-003591 The State of Minnesota vs. ALAN ROBERT KNOWLTON, [MCE/3 /111899] § § § § § Case Type: Gross Misdemeanor Date Filed: 12/07/1999 Location: Ramsey Criminal/Traffic /Petty Downtown P I Lead Attorneys Defendant KNOWLTON, ALAN ROBERT Male DOB: 09/18/1968 DEAN S GRAU Retained 612-338-3646(W) STILLWATER, MN 55082 Jurisdiction State of Minnesota CHERI ANN TOWNSEND 651-438-4438(W) C I Charges: KNOWLTON, ALAN ROBERT Statute Level Date Disposition Level of Sentence 1. MISCON.PUBLIC OFFICIAL (Not applicable - GOC) 609.43.2 Converted: Offense Level Not Available11/18/199901/21/2000 Convicted 2. MISCND.PUB OFFICIAL/RPT (Not applicable - GOC) 609.43.4 Converted: Offense Level Not Available11/18/199901/21/2000 Dismissed 3. THEFT GM (Not applicable - GOC) 609.52.2134 Converted: Offense Level Not Available11/18/199901/21/2000 Dismissed E O C DISPOSITIONS 01/21/2000 Disposition (Judicial Officer: Judge, Presiding) 1. MISCON.PUBLIC OFFICIAL (Not applicable - GOC) Convicted 01/21/2000 Disposition (Judicial Officer: Judge, Presiding) 2. MISCND.PUB OFFICIAL/RPT (Not applicable - GOC) Dismissed 01/21/2000 Disposition (Judicial Officer: Judge, Presiding) 3. THEFT GM (Not applicable - GOC) Dismissed 01/21/2000 Plea (Judicial Officer: Judge, Presiding) 1. MISCON.PUBLIC OFFICIAL (Not applicable - GOC) Guilty 01/21/2000 Converted TCIS Criminal Sentence (Judicial Officer: Scherer, Richard S.) 1. MISCON.PUBLIC OFFICIAL (Not applicable - GOC) 11/18/1999 (CNVLEVEL) 609.43.2 (CNVOFFENSE) Converted Disposition: Pronounced: 180 Days Confinement NCIC: MN062023C - Ramsey County Workhouse Probation: 2 Years Probation NCIC: MN062013J - Ramsey Co. Court - St. Paul Conditional: 10 Days Length of Stay: 2 Years Probation Type: Unsupervised Converted Disposition: Fined: $900.00 Fine Stayed: $750.00 Converted Disposition: Other Court Provisions: 377: Sentence to Service Converted Disposition: Comments: 180 DYS &amp; $900 SS CT 2 YRS 1)10 DYS STS AUTH TO DO TIME IN HENNEPIN CTY TSI 1-24-00 9AM 2)NO THEFT OFF 3)$150+ OTHER EVENTS AND HEARINGS 12/07/1999 DOC-Document Filed (Judicial Officer: Judge, Presiding ) 12/07/1999 FLD-Case Filed (Judicial Officer: Judge, Presiding ) 01/11/2000 CANCELED 1st Appearance District Court (1:00 PM) (Judicial Officer PM Arraignments, Ramsey Crm) Other 01/21/2000 CRP-Certificate of Representation (Judicial Officer: Judge, Presiding ) 01/21/2000 DOC-Document Filed (Judicial Officer: Judge, Presiding ) 01/21/2000 1st Appearance District Court (1:00 PM) (Judicial Officer Scherer, Richard S.) Result: Converted Activity Status Flag Occurred Firefox https://pa.courts.state.mn.us/CaseDetail.aspx?CaseID=672320689 1 of 2 11/25/2022, 10:56 PM 01/21/2000 Sentencing (1:01 PM) (Judicial Officer Scherer, Richard S.) Result: Converted Activity Status Flag Occurred 01/27/2000 CLO-Closed (Judicial Officer: Judge, Presiding ) 02/10/2000 MCE-Referred to Minnesota Collection Enterprise (Judicial Officer: Judge, Presiding ) 03/03/2000 TSC-Transcript Filed (Judicial Officer: Judge, Presiding ) 03/14/2000 SAR-Special Account Review (Judicial Officer: Judge, Presiding ) 03/31/2000 PIF-Paid in Full (Judicial Officer: Judge, Presiding ) 01/21/2002 RVW-Case Status Review (Judicial Officer: Judge, Presiding ) 03/01/2003 ARC-Archive (Judicial Officer: Judge, Presiding ) 09/23/2004 ARC-Archive (Judicial Officer: Judge, Presiding ) 04/06/2007 Converted Pending Activity (Judicial Officer: Judge, Presiding ) F I Defendant KNOWLTON, ALAN ROBERT Total Financial Assessment 127.50 Total Payments and Credits 127.50 Balance Due as of 11/25/2022 0.00 01/21/2000 Transaction Assessment 127.50 03/31/2000 Converted Payment Receipt # 00008839 NO NAME AVAILABLE (150.00) Firefox https://pa.courts.state.mn.us/CaseDetail.aspx?CaseID=672320689 2 of 2 11/25/2022, 10:56 PM</t>
  </si>
  <si>
    <t>['https://assets.nationbuilder.com/cuapb/pages/1472/attachments/original/1669438645/Knowlton_62-K6-99-3591_Register_of_Actions.pdf?1669438645']</t>
  </si>
  <si>
    <t>['Alan Knowlton, badge #None']</t>
  </si>
  <si>
    <t>THE CITY OF 1VIINNEAPOLIS and POLICE OFFICERS' FEDERATION OF MINNEAPOLIS (John Trangsrud, Grievant) SETTLEMENT AGREEMENT REGARDING GRIEVANCE NO. 12-12 RECITALS A. The City of Minneapolis ("Employer") and the Police Officers' Federation of Minneapolis ("Federation") are parties to a Collective Bargaining Agreement ("Labor Agreement") that is currently in effect: All references to ."articles" and "sections" herein are to the parties' Labor Agreement. 13.43 - Personnel Data D. Article 5, Section 5.4 states: "The Chief of Police shall have the full authority of the City Council to resolve the grievance." Page 1 of 3 1212302 • E. The Federation and the City wish to resolve this matter amicably and without resort to arbitration, and without agreement as to whether the Labor Agreement was violated. NOW THEREFORE, the parties hereby agree as follows: AGREEMENT 1. The Federation withdraws Grievance # 12-12 over the suspension of the Grievant 2. As consideration for withdrawing the Grievance, 13.43 - Personnel Data 13.43 - Personnel Data a written reprimand, imposed for 'violation of MPD Policy and Procedure•5-103, Use of Discretion, at a B level. 13.43 - Personnel Data 4. The MPD and the Federation shall split equally any Arbitrator fees associated with the cancellation of the scheduled arbitration hearing. • 5.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 referred to, 'directly or indirectly, in any future case involving any City employee. The Page 2 of 3. 1212303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CITY OF MINNEAPOLIS: et Harteau ief of Police -4-11 13 Date FOR THE FEDERATION: C. Delmonico ident, Police Federation Page 3 of 3 1212304 MINNEAPOLIS POLICE DEPARTMENT INTERNAL AFFAIRS COMPLAINT FORM #3401 1 COMPLAINT INFORMATION INTERNAL AFFAIRS CASE NUMBER: IA 11-103 CCN: 11-153135 DATE OF INCIDENT May 30, 2011 TIME OF INCIDENT 23:33 LOCATION OF INCIDENT: 3111 Emerson Avenue North, Minneapolis DATE OF COMPLAINT June 30, 2011 REFERRAL METHOD: Internal COMPLAINANTS NAME (LAST, FIRST MIDDLE) SEX M❑ F❑ RACE DATE OF BIRTH 13.43 - Personnel Data HOME ADDRESS: N/A CITY / STATE / ZIP: TELEPHONE POLICY INFORMATION POLICIES ALLEGED TO BE VIOLATED: 13.43 - Personnel Data ACCUSED EMPLOYEE(S) NAME/BADGE: 13.43 - Personnel Data John Trangsrud #7293 13.43 - Personnel Data COMPLAINT ALLEGATIONS It is alleged that on May 30, 2011 the aforementioned officers violated MPD Policy; 13.43 - Personnel Data while effecting the arrest of Kenya Louis Corday Montgomery. This allegation is related to MPD CCN 11-153135. RECOMMENDATION (Preliminary Cases Only) K K K K K K K Reckoning Period Expired Before Complaint was Filed No Basis for Complaint Closed Pending Further Information Refer to Precinct with Coaching Documentation Exceptionally Cleared Policy Failure Other ii,A , . . A \ \ RE: DATE (P- 0 0 1 13.43 - Personnel Data DATE 1212305</t>
  </si>
  <si>
    <t>['https://d3n8a8pro7vhmx.cloudfront.net/cuapb/pages/1461/attachments/original/1638413232/13-30815_Trangsrud_Part_1.pdf?1638413232']</t>
  </si>
  <si>
    <t>Former deputy given probation for Taser incident - Twin Cities https://www.twincities.com/2015/06/03/former-deputy-given-proba... 1 of 4 11/28/2025, 12:51 AM By PUBLISHED: June 3, 2015 at 8:37 AM CDT | UPDATED: February 7, 2025 at 11:10 PM CST Taylor Fenrich The former Meeker County sheriff's deputy who used a Taser on another law enforcement officer in February was sentenced Wednesday to one year of probation and 80 hours of community service. At a sentencing hearing, Assistant McLeod County Attorney Elizabeth Smith recommended 48 hours of jail for Taylor Fenrich, though District Judge Michael Thompson ordered no jail time. During his remarks, Fenrich described the Feb. 17 incident as "isolated." "I'd like to avoid any time in jail if possible," he told Thompson. After listening to Fenrich, Thompson noted Fenrich had a clean record as a law enforcement officer until the incident. "This is one of those times where you let your temper get the best of you," Thompson said. Thompson said jail was unnecessary, especially given that Fenrich has suffered already, both in terms of losing his job and being subjected to media publicity. Former deputy given probation for Taser incident - Twin Cities https://www.twincities.com/2015/06/03/former-deputy-given-proba... 2 of 4 11/28/2025, 12:51 AM Meeker County Sheriff Brian Cruze terminated Fenrich on March 27 after completing an internal investigation into the incident. As part of the sentence issued Wednesday, Thompson ordered Fenrich to submit a letter to the editor, or paid advertisement, apologizing publicly for his actions. On Wednesday evening, Fenrich sent a 455-word letter via email to the Independent Review, making a formal apology and describing the ordeal as a "whirlwind nightmare." "I have fallen from 'cop' to 'criminal' in a matter of months," the letter states. "I intend to move forward and will learn from this ordeal. In time, I hope I can regain the trust of those which I have let down." Also as part of his sentence, Fenrich was fined $100, and he is prohibited from having contact with the victim in the case, Eden Valley Police Chief Ernest Junker, unless Junker initiates the contact. Fenrich's letter includes an apology specifically to Junker. "I would like you to know that I am sorry for my overreaction and I know it was wrong," Fenrich wrote. "I am sorry for the pain and discomfort that my actions caused. I also would like you to know that any hurtful words that I said during this incident were said out of anger, and were not sincere." Law enforcement has been silent about what was said between Junker and Fenrich on Feb. 17, prompting Fenrich to zap Junker on his neck with a Taser. A criminal complaint filed March 19 states a "verbal argument" between the two took place at the Sheriff's Office. Both the Kandiyohi Sheriff's Office and the McLeod County Attorney's Office have refused the Independent Review's requests to release investigation reports regarding the incident. On April 22, Fenrich pleaded guilty to fifth-degree misdemeanor assault and, after a court hearing, issued a statement regarding the incident. "It is important for me to show the public that I take responsibility for my actions in reference to this incident," he stated at the time. In the statement, Fenrich alleged the incident occurred in response to "workplace sexual harassment," not an argument. Cruze said some comments were "sexual in nature" but isolated to the incident itself and did not appear part of an ongoing issue constituting harassment. Former deputy given probation for Taser incident - Twin Cities https://www.twincities.com/2015/06/03/former-deputy-given-proba... 3 of 4 11/28/2025, 12:51 AM   After learning about the incident, Cruze asked the Kandiyohi Sheriff's Office to investigate to avoid a potential conflict of interest. The McLeod County Attorney's Office then filed a charge. Former deputy given probation for Taser incident - Twin Cities https://www.twincities.com/2015/06/03/former-deputy-given-proba... 4 of 4 11/28/2025, 12:51 AM</t>
  </si>
  <si>
    <t>['https://assets.nationbuilder.com/cuapb/pages/1472/attachments/original/1764312839/Former_deputy_given_probation_for_Taser_incident_%E2%80%93_Twin_Cities.pdf?1764312839']</t>
  </si>
  <si>
    <t>['Taylor Fenrich, badge #None']</t>
  </si>
  <si>
    <t>['Department:Meeker County Sheriffs Office']</t>
  </si>
  <si>
    <t>By Daily Globe News April 23, 2012 07:56 PM We are part of The Trust Project. LUVERNE -- According to Rock County Sheriff Evan Verbrugge, his department is just ready to move on now that the criminal case against one of their own has been resolved. "It's good that we have an ending," Verbrugge said. "It's good to know we've come to some type of resolution." That resolution has been anticipated ever since information was discovered in December regarding allegations of sexual misconduct between Rock County Deputy Kyle Kreun and a teenage girl. During a hunting trip together, a colleague discovered a topless photo of a 16-year-old girl on Kreun's phone. The investigating officer learned Kreun had been dispatched to a complaint of underage alcohol consumption, and from there developed a relationship with one of the girls involved in the call. According to the criminal complaint, the 28-year-old deputy obtained the girl's cell phone number during the call about the underage drinking, and started communicating with her often. Kreun took the girl on a ride-along with her parents' approval and employed her as a NEWS Rock County deputy ordered to surrender license, do jail time LUVERNE -- According to Rock County Sheri Evan Verbrugge, his department is just ready to move on now that the criminal case against one of their own has been resolved. Rock County deputy ordered to surrender license, do jail time - The Glob... https://www.dglobe.com/news/rock-county-deputy-ordered-to-surrender... 1 of 3 12/5/2022, 12:06 AM babysitter to watch his children. During that ride-along, the girl said, Kreun put his hand on her leg many times and kissed her when he dropped her off. Eventually the two engaged in sexual contact. A juvenile who was interviewed during the investigation said she and others, including the victim, had been to Kreun's house drinking. Kreun was placed on administrative leave when the investigation began, but as of Thursday, was ordered to surrender his peace officer license. Kreun was charged last week with child endangerment and contributing to the delinquency of a minor, both gross misdemeanor charges. He entered into a plea agreement and pleaded guilty to both charges Thursday. He was sentenced to serve 75 days in jail, a $2,000 fine and four years probation, according to court documents. He will also be required to have a psychological sexual evaluation and is ordered to comply with all recommendations made by the assessor. Kreun is ordered to report to the Nobles County Jail no later than June 1 to serve his 75 days. At the plea hearing, Judge Terry Vajgrt told Kreun he had broken the public's trust with conduct beyond the realm of decency. "He'll do jail time, and that doesn't go unnoticed," Verbrugge said Monday. "He was a police officer, and now he has to go to jail for what he did. I believe he got a fair sentence." While there has been support from the general public, Verbrugge said he feels bad for the rest of the staff, who are having the incident thrown in their faces. The department is continuing to do their jobs effectively, he said, even if they are working with a tarnished image in the eyes of some. Rock County deputy ordered to surrender license, do jail time - The Glob... https://www.dglobe.com/news/rock-county-deputy-ordered-to-surrender... 2 of 3 12/5/2022, 12:06 AM "A majority of the people understand that it was one person, not the department. His decision was not the staff's decision," Verbrugge stated. The people that are being difficult about the situation are those who the department "deals with in a frequent manner," he said. The civil process dealing with Kreun's dismissal from the department is being handled separately from the criminal file. Kreun was hired in 2009 and also served as the county's K-9 officer. Daily Globe Reporter Justine Wettschreck can be reached at 376-7322. RELATED TOPICS: CRIME Rock County deputy ordered to surrender license, do jail time - The Glob... https://www.dglobe.com/news/rock-county-deputy-ordered-to-surrender... 3 of 3 12/5/2022, 12:06 AM</t>
  </si>
  <si>
    <t>['https://assets.nationbuilder.com/cuapb/pages/1472/attachments/original/1670220482/Kreun_Rock_County_deputy_ordered_to_surrender_license__do_jail_time_-_The_Globe_News.pdf?1670220482']</t>
  </si>
  <si>
    <t>['Kyle J. Kreun, badge #None']</t>
  </si>
  <si>
    <t>['Department:Rock County Sheriffs Office']</t>
  </si>
  <si>
    <t>3/18/2021 Minneapolis officer ordered back on the job after firing for punching handcuffed man | MPR News https://www.mprnews.org/story/2019/12/02/minneapolis-officer-ordered-back-on-the-job-after-firing-for-punching-handcuffed-man 1/2 Crime, Law and Justice Minneapolis o¨cer ordered back on the job after ¦ring for punching handcuffed man Brandt Williams Minneapolis December 2, 2019 10:08 p.m. Minneapolis police in October 2015. Courtesy of Minneapolis Police Department 2015 A Minneapolis police officer who was fired after he punched a handcuffed man in his face several times has been given his job back. Officer Peter Brazeau was fired earlier this year for using excessive force. But an arbitrator, citing mitigating factors, reduced Brazeau's termination to an 80-hour suspension without pay. In December 2016, officers Brazeau and Alexander Brown struggled with a man in downtown Minneapolis. According to the arbitrator's report, the officers were trying to put the unnamed man in "protective custody" and take him to the hospital. Brazeau told his supervisor that the man was intoxicated and trying to "start fights with people." At first, the man was cooperative, said Brazeau. But the man became combative once he was in cuffs. The report says Brazeau told supervisors that as the man was cuffed and on his back, he kicked Brazeau in the chest, knocking the wind out of the officer and the body-worn camera off his uniform. "Then, I placed my knee on his chest and delivered three to four strikes to his face," said Brazeau. Officer Brown also struck the man in his face while the two tried to get him under control, reads the report. The report says medical responders administered ketamine, a powerful sedative, to calm the man down. The use of the drug by medical responders on people in police custody would later spark controversy. In a 2018 study, the city's police conduct review office found eight instances in which officers gave an opinion or asked EMS employees to inject ketamine into people. The man was taken to the hospital where he was diagnosed with traumatic brain injury and a broken nose, but he left before being discharged. The report says doctors were not able to determine "or suggest" how the man received the injuries. Brazeau had reported that the man had blood on his face and hands before he and his partner took the man into custody. According to the report, Chief Medaria Arradondo sacked Brazeau telling him in a departmental communication, "your actions were unwarranted and unacceptable." Labor arbitrator Sherwood Malamud found the termination to be excessive punishment for an officer given multiple departmental awards. Malamud added that Brazeau's work in the First Precinct "at a job performance level of exceeds expectations, serves as mitigating factors which make the imposition of the discharge penalty inappropriate." State law allows Brazeau to challenge a termination through a "veteran's preference" process. He received an honorable discharge from the Marine Corps after twice being deployed to serve in Iraq. He joined the Minneapolis Police Department in 2013. Malamud also directed the Minneapolis police department to retrain Brazeau on a few different aspects of handcuffing, including "how to address continued resistance by a handcuffed individual due to their level of intoxication or mental impairment." Police spokesperson John Elder said Brazeau is not yet back on the job. 3/18/2021 Minneapolis officer ordered back on the job after firing for punching handcuffed man | MPR News https://www.mprnews.org/story/2019/12/02/minneapolis-officer-ordered-back-on-the-job-after-firing-for-punching-handcuffed-man 2/2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</si>
  <si>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['https://d3n8a8pro7vhmx.cloudfront.net/cuapb/pages/270/attachments/original/1617289536/Alexander_Brown_2.pdf?1617289536']</t>
  </si>
  <si>
    <t>['Peter Brazeau, badge #750']</t>
  </si>
  <si>
    <t>Minneapolis I :e Department Internal Affairs Unit Disciplinary Worksheet, page 2 of 3 23/ Date of Hearing STEP 3 - LOUDERMILL HEARING Compose Discipline Letter ° 756 Time of Hearing .5e c, T7 /(0 Location of Hearing Recommended Discipline -77er Was the employee present at the hearing? [ 'Yes 11 No Has the employee been advised of the final recommendation? IleYes 11 No Does the employee agree with the final recommendation? K Yes El No AGGRAVATING AND/OR MITIGATING FACTORS C Deputy Chief's Signature/Employee Number /tc IJC 07 7c)/ 0 Date !"--4 c) Panel Member in Attendance Panel Member in Attendance r1Concur E Not Concur lyConcur El Not Concur 2 1216301 Minneapolis I Department Internal Affairs Unit Disciplinary Worksheet, page 3 of 3 STEP 5- CHIEF- FINAL DISPOSITION 1-(z d(" c,6,.&lt; it, .)-- 4e1:5- • , /2//, , /45 /,,,/ 74-/-6-07- 4_e. z-n.r I -e ' f -c--W / ,,,ZY/i- ,/ ,(-74 L. ,i-i7,' 7 /4---r-e ////.// . ,-6-- ,62.4,-a; (Z--, Chief 6f Police Signature MP-1408 (Revised 10/08) Date 3 1216302 MINNEAPOLIS POLICE DEPARTMENT INTERNAL AFFAIRS COMPLAINT FORM #3401 COMPLAINT INFORMATION INTERNAL AFFAIRS CASE NUMBER: 10-66 CCN: 10-109153 DATE OF INCIDENT: 04/20/2010 TIME OF INCIDENT: 0943 LOCATION OF INCIDENT: Roosevelt High School DATE OF COMPLAINT: 04/21/2010 REFERRAL METHOD: Internal Affairs COMPLAINANTS NAME (LAST, FIRST MIDDLE) SEX M❑ F❑ RACE: DATE OF BIRTH: 13.43 - Personnel Data HOME ADDRESS: CITY / STATE / ZIP: TELEPHONE: 13.43 POLICY INFORMATION POLICIES ALLEGED TO BE VIOLATED: 5-303 AUTHORIZED USE OF FORCE / 5-101.01 TRUTHFULNESS ACCUSED EMPLOYEE(S) NAME/BADGE: Officer Patrick Tapp Badge #7198 COMPLAINT ALLEGATIONS It is alleged that on April 20, 2010, regarding CAPRS Report 10-109153, while on duty as a Minneapolis Police School Resource Officer, you used force on Al that appeared to be unreasonable. It is further alleged that on April 20, 2010, regarding CAPRS Report 10-109153, you transcribed and submitted supplemental report #1. Within supplemental report #1, the actions that you described pertaining to the force you used on Al did not appear to be consistent with the actual force used, which is displayed on the Roosevelt High School Security Camera. On April 21, 2010, regarding CAPRS Report 10-109153, you transcribed and submitted supplemental report #2. Within supplemental report #2, the actions that you described pertaining to the force you used on Al contradict supplemental report #1. In addition, the actions that you described in supplement #2 pertaining to the police actions that you actually performed during this incident also do not appear to be consistent with the actual actions performed by you, which are displayed on the Roosevelt High School Security Camera. RECOMMENDATION (Preliminary Cases Only) K Reckoning Period Expired Before Complaint was Filed K No Basis for Complaint K Suspended Pending Further Information K Refer to Precinct with Coaching Documentation K Exceptionally Cleared K Policy Failure K Other CO I . A kli kl _ Z DATE 01-- Ai(- PO 13.43 - Personnel Data COMMANDER REVIEW DATE 1216303 MINNEAPOLIS POLICE DEPARTMENT Internal Affairs Unit Administrative Case #10-66 Sgt. Mark Montgomery April 29, 2010 CASE BACKGROUND On Tuesday April 20, 2010 at approximately 09:43 hours at Roosevelt High School, two female students, Al/ and A2/ engaged in a physical fight in classroom 282 while class was in progress. Roosevelt High School Staff had to separate Al/ and A2/... Roosevelt High School Staff requested Officer Patrick Tapp's assistance regarding this incident. Officer Tapp accompanied Roosevelt High School Staff, while they escorted Al/ and A2/. to their Dean's Office. During this time, Officer Tapp made physical contact with Alt, which caused an injury to All . All's family member arrived at Roosevelt H.S. to pick up All inquired about the injury Al, received. Officer Tapp explained the incident and the cause of the injury to Alt's family member. 1 1216304</t>
  </si>
  <si>
    <t>['https://d3n8a8pro7vhmx.cloudfront.net/cuapb/pages/1461/attachments/original/1638407638/13-30003_Tapp_Part_2.pdf?1638407638']</t>
  </si>
  <si>
    <t>Brooklyn Park pays $2.8 million to settle police brutality lawsuit City of Brooklyn Park will pay a man who was shot in the back by an officer. By Karen Zamora Star Tribune July 30, 2015 - 8:10pm https://www.startribune.com/brooklyn-park-pays-2-8-million-to-settle-police-brutality- lawsuit/320194671/ The city of Brooklyn Park has agreed to pay $2.85 million to settle a police brutality lawsuit filed by a 23-year-old Minneapolis man who was gravely wounded when he was shot three times in the back by a probationary officer. The settlement, the largest in the city's history and among the largest in similar suits statewide, was reached Wednesday. Officer Jason Chadbourne, who had been on the force for nine months when he shot Shoua Yang on Jan. 25, 2014, is on paid administrative leave pending an employment hearing. "The settlement represents some level of justice," said Robert Bennett, the attorney who represented Yang. "The system actually does work." Attorney Jason Hiveley, who represented the city, said in a statement that the city and its insurer "determined that [the] settlement would avoid exposing the city to a potentially large jury verdict and substantial attorneys' fees and costs." The city declined to comment further on the allegations contained in the lawsuit. According to the lawsuit, on that snowy January evening, Yang, then 22, attended a party at a Brooklyn Park banquet hall with his cousin and a friend. A few hours later, a fight broke out, and the cousin was subsequently punched in the eye. The three men decided to go home and were heading to their car to leave. Around the same time, Chadbourne, a 23-year-old probationary officer at the time, and his partner arrived at the scene. Chadbourne had turned off the squad-car camera and body microphone, the lawsuit said. Chadbourne followed the men to "determine if they were responsible for the alleged assault," the lawsuit said. He "never issued any command directly to Yang" and "was in possession of no information that the driver … had committed a crime," the lawsuit said. ADVERTISEMENT Chadbourne stood behind the car as Yang backed it out of its parking spot, the suit said, and Yang was unaware that Chadbourne was near the vehicle. "Chadbourne could not see into the [car] because it was covered in snow," the lawsuit said. "Despite having no idea who or what he was shooting at, Chadbourne fired six gunshots into the [car]." Yang was hit three times - in the back, neck and shoulder. Moments later, Chadbourne turned on his squad-car camera and body microphone. When later asked about the missing four minutes of videotape, Chadbourne said the "equipment was not working properly." That statement was shown to be false, according to the lawsuit. Yang was rushed to a hospital and underwent emergency surgery for "severe, life-threatening and permanent" injuries, according to the lawsuit. His left kidney was removed. Later, Yang was charged in Hennepin County District Court with first- and second-degree assault in connection with the incident. According to the criminal complaint against him, Yang was "speeding in reverse in a car aimed at the officer who opened fire" and Chadbourne fired several shots at the car because he "was in a position where he was in danger of being pinned between the defendant's vehicle and the row of vehicles behind him." But according to the lawsuit, Chadbourne was never in danger of being hit by the car, which rolled into an adjacent vehicle only after Yang was shot. No weapons or drugs were found on Yang or his companions. During Yang's criminal trial, Chadbourne lied to the judge about discussing the case with his partner before the testimony, the lawsuit claimed. Yang was acquitted by a Hennepin County District Court jury of both assault charges this January. He then sued Chadbourne. "There's no amount of money that would make it worth being shot by a police service weapon," Bennett said. "It's a very serious thing, and even more serious is the injustice that was done to him by charging him with crimes he didn't commit."</t>
  </si>
  <si>
    <t>['https://d3n8a8pro7vhmx.cloudfront.net/cuapb/pages/270/attachments/original/1636334752/Brooklyn_Park_pays.pdf?1636334752']</t>
  </si>
  <si>
    <t>['Jason Chadbourne, badge #None']</t>
  </si>
  <si>
    <t>['Department:Brooklyn Park Police Department']</t>
  </si>
  <si>
    <t>Police Department - Brian O'Hara, Chief of Police 350 S. Fifth St. - Room 130 Minneapolis, MN 55415 TEL 612.673.3559 Summary of Alleged Conduct It is alleged that on May 14, 2023, Officer Garcia Blas was driving off-duty in his personal vehicle in St. Louis Park when a Police Officer Observed Garcia Blas make a left lane change across two lanes without signaling. The Officer conducted a traffic stop on Garcia Blas. The officer could smell the odor of an alcoholic beverage coming from inside the vehicle. The Officer also noticed that Garcia Blas also had slurred speech and admitted to having seven Miller Lights. When Garcia Blas was asked to get out of the vehicle to conduct FSTs, Garcia stated, based on his knowledge from "his department" he was not going to do the SFST. The Officer asked Garcia where he worked and Garcia replied, the Minneapolis Police Department. Garcia declined to do SFST or provide a portable breath test sample. Garcia was placed under arrest. Handcuffs were placed on Garcia, and he was placed into the back seat of the squad car. Garcia was read the breath advisory. Garcia stated that he wanted to talk to an attorney. The officer then started to drive towards Hopkins PD so that Garcia could contact an attorney. During transport Garcia stated that he needed to vomit. The officer pulled over and Garcia attempted to vomit. After Garcia attempted to vomit, Garcia asked to go to the hospital. The Officer took Garcia to Methodist Hospital. Once at Methodist Hospital, the Officer wrote a search warrant for a blood or urine. The warrant was served, and a nurse collected a blood sample. Garcia was released at the hospital pending blood results. On June 8, 2023, Officer Malmstedt received the results of the blood draw. The results showed a .18 BAC in Garcia's blood. Garcia Blas was charged with: #: 1Level: Gross Misdemeanor Status: COURT/PENDING Statute:169A.20.1(5) Description: Traffic - DWI - Operate Motor Vehicle - Alcohol Offender Last Name: Garcia First: Blas Middle: Del Villar DOB: 06-20-1997 #: 2Level: Gross Misdemeanor Status: COURT/PENDING Statute: 169A.26.1(a)Description: Traffic - DWI - Third-Degree Driving While Impaired Offender Last Name: Garcia First: Blas Middle: Del Villar DOB: 06-20-1997 On October 13, 2023 Garcia was convicted with: Traffic-DWI-Operate Motor Vehicle Under Influence of Alcohol. Statute: 169A.20.1(1) A Misdemeanor. Local Confinement: Agency: Hennepin County Workhouse - Adult Corrections Term: 90 Days Stay: 90 Days For 2 Yr Local Confinement: Agency: Hennepin County Workhouse - Adult Corrections Term: 6 Days Time To Serve: 6 Days Serve As: Sentence To Serve Service - Adult: Service - Adult: Type: sentence to service 6 Days For 365 Days In Lieu of Confinement: 6 Days Start: 10/13/2023 Due: 10/12/2024 Monitoring - Adult: Monitoring - Adult: Type: Supervised probation Agency: Hennepin County Community Corrections - Adult Field Services Term of 2 Yr 10/13/2023 - 10/13/2025 Status: Active 10/13/2023 Condition - Adult: Condition - Adult: 1. No driver license violations, 10/13/2023 2. No driving without insurance, 10/13/2023 3. No alcohol-related traffic offenses, 10/13/2023 4. No drug-related traffic offenses, 10/13/2023 5. No careless driving, 10/13/2023 6. No reckless driving, 10/13/2023 7. No same or similar, 10/13/2023 8. Complete Comprehensive Assessment, Provide verification to probation of defendants completion of a suitable chemical use assessment, recommendations and VIP, 10/13/2023 Fees: (Grand Total: $378.00) Fees: (Grand Total: $378.00) Fine Totals: $300.00 Fine: $300.00 Law Library Fees: $3.00 Municipality Fines: $300.00 Crim/Traffic Surcharge (once per case): $75.00 Chemical Dependency Assessment (State Share): $25.00 (Waived) Level of Sentence: Level of Sentence: Convicted of a Misdemeanor Garcia Blas has paid all his fines and has his driving privileges reinstated. DocuSign Envelope ID: 7B62C8F8-7B97-435B-8223-B9374F7D91F4 DocuSign Envelope ID: 7B62C8F8-7B97-435B-8223-B9374F7D91F4 05/09/2024</t>
  </si>
  <si>
    <t>['https://assets.nationbuilder.com/cuapb/pages/1509/attachments/original/1753848417/EVT-00000097-1_Blas_Garcia.pdf?1753848417']</t>
  </si>
  <si>
    <t>['Blas Garcia, badge #1488']</t>
  </si>
  <si>
    <t>Minneapolis City of Lakes Police Department Timothy J. Dolan Chief of Police 350 South 5th Street - Room 130 Minneapolis MN 55415-1389 Office 612 673-2853 TTY 612 673-2157 September 21, 2010 Officer Sherry Appledorn First Precinct Minneapolis Police Department RE: IAU Case Number #10-70 Notice of Suspension (10 hour suspension without pay) Officer Appledorn, The finding for IAU Case #10-70 is as follows: MPD P/P 5-306 Use of Force Reporting ...SUSTAINED (Category B) 13.43 - Personnel Data As discipline for this incident you are suspended for 10 hours without pay. This case will remain a "B" violation and will remain on file until 4/25/2013,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By: Scott Gerlicher Deputy Chief City Information and Services www.ci.minneapolis.mn.us Affirmative Action Employer 1212282 Page 2 Officer Sherry Appledorn Suspension Letter I, Officer Sherry Appledorn, acknowledge receipt of this Notice of Suspension. Officer rry Appledorn \A"a2)(),- Inspector Kristine Arneson TJD:mar CC: Personnel IAU Inspector Arneson ft te of Receipt 104 \ Date 1212283 MINNEAPOLIS POLICE DEPARTMENT INTERNAL AFFAIRS COMPLAINT FORM #3401 COMPLAINT INFORMATION INTERNAL AFFAIRS CASE NUMBER: 10-70 CCN: 10-114581 DATE OF INCIDENT: 04/25/2010 TIME OF INCIDENT: 02:40 LOCATION OF INCIDENT: 315 1st Ave. N. Minneapolis, MN 55401 DATE OF COMPLAINT: 04/26/2010 REFERRAL METHOD: COMPLAINANTS NAME (LAST, FIRST MIDDLE) SEX M❑ F❑ RACE: DATE OF BIRTH: 13.43 - Personnel Data HOME ADDRESS: CITY / STATE / ZIP: TELEPHONE: POLICY INFORMATION POLICIES ALLEGED TO BE VIOLATED: 13.43 - Personnel Data REQUIREMENTS (08/17/07) with the following requirements: Required. as soon as practical, but no later than the end of that in detail shall be completed and entered directly into the Employees shall ensure that all applicable force portions 306 USE OF FORCE - REPORTING AND POST INCIDENT Any sworn MPD employee that uses force shall comply • CAPRS Report Required - Supervisor Notification • A CAPRS report entitled "FORCE" shall be completed shift. A supplement describing the use of force incident CAPRS reporting system (no handwritten force reports). of the CAPRS report are completed in full. ACCUSED EMPLOYEE(S) NAME/BADGE: Officer Sherry Appledorn/ 00214 COMPLAINT ALLEGATIONS On 04/25/2010 at 03:20 hrs, at 315 1st Ave N., in Minneapolis, it is alleged that Officer Appledorn was working plain clothes, when she witnessed AP1 Ross, run up to a bouncer working at the Karma night club and punch the bouncer in the face. It is further alleged that Officer Appledorn ran up to Ross, identified herself as a police officer and with the assistance of another bouncer from the night club, escorted Ross to her squad and handcuffed him. Officer Appledorn already had another person in custody in the back seat of her squad, so she asked Ross to sit on the ground, until the booking van arrived. Ross refused to sit on the ground, tensed up, turned his head toward Officer Appledorn and tried to push off the squad. Officer Appledorn slapped Ross in the face twice, with an open palm, while Ross was in handcuffs. Officer Appledorn reported that this was a distraction that allowed her to get Ross to the ground. Officer Appledorn did not write a Use of Force report after her shift, nor did she notify a supervisor of her use of force. The next day a supervisor reviewing reports saw her report and sent it back to Officer Appledorn to complete a Use of Force report. 1212284 RECOMMENDATION (Preliminary Cases Only) K No Basis for Complaint K Suspended Pending Further Information K Refer to Precinct with Coaching Documentation K Exceptionally Cleared K Policy Failure K Other COMPLAINANT SIGNATURE 13.43 - Personnel Data 1212285</t>
  </si>
  <si>
    <t>['https://d3n8a8pro7vhmx.cloudfront.net/cuapb/pages/1461/attachments/original/1638002747/13-30015_Appledorn_Pt_1.pdf?1638002747']</t>
  </si>
  <si>
    <t>3/18/2021 Police: Officers Involved In Shooting To Return To Duty - WCCO | CBS Minnesota https://minnesota.cbslocal.com/2011/08/12/police-officers-involved-in-mpls-shooting-to-return-to-duty/ 1/2 DEREK CHAUVIN TRIAL Jury Selection Continues, Major Decisions To Come Friday Derek Chauvin Trial, Day 8 Live Updates: Jury Count Returns To 9 After 2 Previously Seated Jurors Were Excused Father Of Missing St. John's Student Josh Guimond Files Lawsuit Against Stearns County In Search For Answers Witnesses: Elderly Asian Woman Beats Up Man Attacking Her In San Francisco Gov. Walz, Lt. Gov. Flanagan In Quarantine After Staff Member Tests Positive For COVID Vaccine Error Leads To Some Receiving Saline Shots Imaz Wright, Fatally Shot In George Floyd Square, Was 'One Of The Leaders Of Change' 1 Dead In Head-On Semi, Pickup Truck Crash On I-94 Judge Warns Media At Derek Chauvin Trial Of Possible Removal FOLLOW US OUR | NEWSLETTER MOST VIEWED Sign up and get our latest headlines delivered right to your inbox! Email address Subscribe Now! Police: OfØcers Involved In Shooting To Return To Duty August 12, 2011 at 10:53 am Filed Under: Derek Chauvin, Leroy Martinez, Little Earth, Timothy Dolan Leroy Martinez (credit: Minneapolis Police) READ MORE: MINNEAPOLIS (WCCO) - Minneapolis police announced Friday that the ofØcers involved in the Little Earth residential community shooting, which left one man with a bullet wound in his torso last Monday, have been authorized to return to duty. After reviewing the investigation, Minneapolis Police Chief Timothy Dolan said the ofØcers involved in the incident acted "appropriately and courageously." Derek Chauvin Trial, Day 9 Live Updates: Jury Selection Continues, Major Decisions To Come Friday The shooting occurred near the Little Earth residential community, located on the 2400 block of Ogema Place, just before 11:15 p.m. OfØcers Terry Nutter, Steve Herron, Derek Chauvin, Brandon MENU NEWS WEATHER SPORTS BEST OF VIDEO INFO &amp; MORE CBSN Minnesota WATCH NOW  Derek Chauvin Trial: Jury Selection  3/18/2021 Police: Officers Involved In Shooting To Return To Duty - WCCO | CBS Minnesota https://minnesota.cbslocal.com/2011/08/12/police-officers-involved-in-mpls-shooting-to-return-to-duty/ 2/2 Follow Us NEWS Minnesota News Minneapolis News St. Paul News Business Consumer Crime Politics Entertainment HealthWatch Water Cooler WEATHER Minnesota Weather Live Radar School Closings &amp; Delays On The Spot Weather Watcher Network Weather App SPORTS Vikings Twins Wild Timberwolves Lynx United FC Gophers High School Sports Rally WATCH + LISTEN Video Library Seen On WCCO-TV Only CBS Best Of Contests CORPORATE About Us WCCO TV Advertise FAQ Broadcast Feedback ©2021 CBS Broadcasting Inc. All Rights Reserved. Powered by WordPress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 Police: Woman In Her 70s Fatally Stabbed In South Minneapolis MPD, FBI, ATF Joining Forces To Crack Down On 'George Floyd Square' Crime READ MORE: MORE NEWS: Brugger and Gwen Gunter responded to the shooting and saw the suspect - 23-year-old Leroy Martinez - running from the scene with a pistol, police said. The ofØcers took chase, and after repeatedly telling Martinez to drop the gun, an ofØcer shot him in the torso. More Than 2 Million COVID Vaccine Doses Administered In MN: 'Brighter Days Are On The Horizon' Martinez is an Alaskan Native American who was living with relatives nearby. Investigators believe Martinez may have been targeting a fellow resident when the initial shots were Øred. He was charged Tuesday with felony second-degree assault by the Hennepin County Attorney's OfØce. He faces up to seven years in prison and up to $14,000 in Ønes if convicted. Asian-American Minnesotans Speak Out Amidst Wave Of Racist Attacks: 'It's Very Painful' He was treated for the bullet wound at the Hennepin County Medical Center.</t>
  </si>
  <si>
    <t>['https://d3n8a8pro7vhmx.cloudfront.net/cuapb/pages/270/attachments/original/1617887765/Brandon_Brugger_3.pdf?1617887765']</t>
  </si>
  <si>
    <t>Skip to Main Content Logout My Account Search Menu New Criminal/Traffic/Petty Search Refine Search Back Location : All MNCIS Sites - Case Search Help R A C N . 82-K8-01-000919 The State of Minnesota vs. LUKE LOUIS MCCLELLAN § § § § § Case Type: Misdemeanor Date Filed: 02/20/2001 Location: - Washington-Stillwater P I Lead Attorneys Defendant MCCLELLAN, LUKE LOUIS Male DOB: 05/21/1955 EDWARD F KAUTZER Retained 651-645-9359(W) HASTINGS, MN 55033 Jurisdiction State of Minnesota MICHAEL A WELCH 651-464-3397(W) C I Charges: MCCLELLAN, LUKE LOUIS Statute Level Date Disposition Level of Sentence 1. (TCIS Amended Charge) THEFT-MSD (Not applicable - GOC) 609.52 Converted: Offense Level Not Available02/05/200108/13/2001 Convicted 2. MISCONDUCT OF OFFICER (Not applicable - GOC) 609.43.2 Converted: Offense Level Not Available02/05/200108/13/2001 Dismissed E O C DISPOSITIONS 08/13/2001 Disposition (Judicial Officer: Judge, Presiding) 1. (TCIS Amended Charge) THEFT-MSD (Not applicable - GOC) Convicted 08/13/2001 Disposition (Judicial Officer: Judge, Presiding) 2. MISCONDUCT OF OFFICER (Not applicable - GOC) Dismissed 08/13/2001 Plea (Judicial Officer: Judge, Presiding) 1. (TCIS Amended Charge) THEFT-MSD (Not applicable - GOC) Guilty 08/13/2001 Converted TCIS Criminal Sentence (Judicial Officer: Muehlberg, Stephen L.) 1. (TCIS Amended Charge) THEFT-MSD (Not applicable - GOC) 02/05/2001 (CNVLEVEL) 609.52 (CNVOFFENSE) Converted Disposition: Pronounced: 30 Days Probation NCIC: MN082015J - Wash Cty District Crt Length of Stay: 1 Years Probation Type: Unsupervised Converted Disposition: Fined: $700.00 Fine Stayed: $400.00 Surcharge: $35.00 Costs: $10.00 Converted Disposition: Other Court Provisions: 541: No Same or Similar Violat Converted Disposition: Comments: NO THEFT, DIS CT 2 OTHER EVENTS AND HEARINGS 02/20/2001 FLD-Case Filed (Judicial Officer: Judge, Presiding ) 02/22/2001 DOC-Document Filed (Judicial Officer: Judge, Presiding ) 02/23/2001 CRP-Certificate of Representation (Judicial Officer: Judge, Presiding ) 02/27/2001 DOC-Document Filed (Judicial Officer: Judge, Presiding ) 03/07/2001 DOC-Document Filed (Judicial Officer: Judge, Presiding ) 03/14/2001 CANCELED Rule 5 Hearing (8:59 AM) (Judicial Officer Arg Judge, Cottage Grove) Other 03/21/2001 Rule 5 Hearing (8:59 AM) (Judicial Officer Armstrong,Thomas G. ,) Result: Converted Activity Status Flag Occurred 03/28/2001 DOC-Document Filed (Judicial Officer: Judge, Presiding ) 03/29/2001 DOC-Document Filed (Judicial Officer: Judge, Presiding ) 05/16/2001 Pre-trial (1:00 PM) (Judicial Officer Armstrong,Thomas G. ,) Result: Converted Activity Status Flag Occurred Firefox https://pa.courts.state.mn.us/CaseDetail.aspx?CaseID=576413754 1 of 2 12/6/2022, 8:34 AM 07/11/2001 Omnibus Hearing (10:00 AM) (Judicial Officer Muehlberg, Stephen L.) Result: Converted Activity Status Flag Occurred 07/25/2001 PSI-Pre-Sentence Investigation (Judicial Officer: Judge, Presiding ) 08/07/2001 DOC-Document Filed (Judicial Officer: Judge, Presiding ) 08/08/2001 PSI-Pre-Sentence Investigation (Judicial Officer: Muehlberg, Stephen L. ) 08/09/2001 DOC-Document Filed (Judicial Officer: Judge, Presiding ) 08/13/2001 CANCELED Sentencing (1:00 PM) (Judicial Officer Muehlberg, Stephen L.) Other 08/13/2001 Sentencing (1:43 PM) (Judicial Officer Muehlberg, Stephen L.) Result: Converted Activity Status Flag Occurred 08/23/2001 ORD-Order (Judicial Officer: Muehlberg, Stephen L. ) 09/19/2001 CLO-Closed (Judicial Officer: Judge, Presiding ) 09/24/2001 ARC-Archive (Judicial Officer: Judge, Presiding ) 11/02/2002 ARC-Archive (Judicial Officer: Judge, Presiding ) 02/02/2007 Converted Pending Activity (Judicial Officer: Judge, Presiding ) F I Defendant MCCLELLAN, LUKE LOUIS Total Financial Assessment 345.00 Total Payments and Credits 345.00 Balance Due as of 12/06/2022 0.00 08/13/2001 Converted Payment Receipt # 01030827 NO NAME AVAILABLE (345.00) 08/13/2001 Transaction Assessment 345.00 Firefox https://pa.courts.state.mn.us/CaseDetail.aspx?CaseID=576413754 2 of 2 12/6/2022, 8:34 AM</t>
  </si>
  <si>
    <t>['https://assets.nationbuilder.com/cuapb/pages/1472/attachments/original/1670337803/McClellan_Criminal_Conviction_Register_of_Actions.pdf?1670337803']</t>
  </si>
  <si>
    <t>['Luke McClellan, badge #None', 'Phillip Meemken, badge #None']</t>
  </si>
  <si>
    <t>['Department:Cottage Grove Police Department', 'Department:Stearns County Sheriffs Office']</t>
  </si>
  <si>
    <t>7/10/2021 Fmr. Cop Won't Get Job Back After Tasering Incident - WCCO | CBS Minnesota https://minnesota.cbslocal.com/2010/11/19/fmr-cop-wont-get-job-back-after-tasering-incident/ 1/3 Another Night Of Unrest In Uptown Central Minnesota Convenience Store Catches Fire State Rep. John Thompson Cited For Driving With Suspended License, Accused Officer Of Racial Profiling 'Truly A Senseless Act': Youth Baseball Coach Jay Boughton Killed In Shooting On Hwy. 169 Uptown Residents Question Law Enforcement Response To Recent Crime Robbinsdale Works To Remove Invasive Carp From Crystal Lake Video Shows Minneapolis Police Chase That Ended In Leneal Frazier's Death 3-Year-Old Boy And Adult Man Shot Friday Night In Minneapolis Two People Arrested In Dakota County Homicide FOLLOW US OUR | NEWSLETTER MOST VIEWED Sign up and get our latest headlines delivered right to your inbox! Email address Subscribe Now! Fmr. Cop Won't Get Job Back After Tasering Incident November 19, 2010 at 9:39 pm Filed Under: Fired, incident, Minneapolis News, Police Department Todd Lappegaard is shown Tasering a teen who has his hands on the hood of his squad car. (credit: Minneapolis Police Department) READ MORE: READ MORE: MINNEAPOLIS (WCCO) - A former Minneapolis police officer fired after a Tasering incident will not be coming back to work, confirmed the police union Friday. Todd Lappegaard lost his job after dash cam video showed him Tasering a teenager who had his hands on his squad car. 3-Year-Old Boy And Adult Man Shot Friday Night In Minneapolis The Police Union says an arbitrator ruled in the city's favor. On April 30, 2009, Rolando Ruiz was arrested near the Minneapolis 2nd Precinct near Central Avenue. Reward Offered For Information On Hwy 169 Fatal Shooting, Police Release New Video According to the criminal complaint, Lappegaard saw Ruiz throwing a brick through the windshield of an officer's personal vehicle outside the second precinct building on Central Avenue. Video from Lappegaard's dashboard camera caught the scene. The video didn't show what happened before Ruiz was told to put his hands on the hood, but it did show Lappegaard use a Taser on the back of Ruiz's neck. MENU NEWS WEATHER SPORTS CBS+ VIDEO INFO &amp; MORE CBSN Minnesota WATCH NOW  CBSN National Coverage  7/10/2021 Fmr. Cop Won't Get Job Back After Tasering Incident - WCCO | CBS Minnesota https://minnesota.cbslocal.com/2010/11/19/fmr-cop-wont-get-job-back-after-tasering-incident/ 2/3 Follow Us Reward Offered For Information On Hwy 169 Fatal Shooting, Police Release New Video MORE NEWS: Two People Arrested In Dakota County Homicide Ruiz said he had already surrendered when Lappegaard used the Taser on him. Fargo Woman Charged With Driving 137 MPH On Interstate Amy Torres allegedly led police on a chase when they tried to pull her over, but ran out of gas on an I-90 bridge linking Wisconsin and Minnesota. Apple Valley Man's Death By Fireworks Was 'Likely Accidental,' ME Says Police in Apple Valley say a man was killed on the Fourth of July when a firework he was holding went off and hit him in the head. Prosecutors Ask Judge In Derek Chauvin Trial To Change 'Trauma' Wording In Sentencing Order Prosecutors have asked the judge who handled former Minneapolis police Officer Derek Chauvin's murder trial in George Floyd's death to rewrite his sentencing order to delete … Police Make Contact With Missing Waite Park Woman Waite Park police say they have made contact with a 35-year-old woman who had been missing since early June, according to her family and friends. 7/10/2021 Fmr. Cop Won't Get Job Back After Tasering Incident - WCCO | CBS Minnesota https://minnesota.cbslocal.com/2010/11/19/fmr-cop-wont-get-job-back-after-tasering-incident/ 3/3 ©2021 CBS Broadcasting Inc. All Rights Reserved. Powered by WordPress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t>
  </si>
  <si>
    <t>['https://d3n8a8pro7vhmx.cloudfront.net/cuapb/pages/270/attachments/original/1625925910/Fmr._Cop_Won%E2%80%99t_Get_Job_Back_After_Tasering_Incident_%E2%80%93_WCCO___CBS_Minnesota.pdf?1625925910']</t>
  </si>
  <si>
    <t>['Todd L. Lappegaard, badge #3968']</t>
  </si>
  <si>
    <t>PERA DISABILITY &amp; WORK COMP LAWYERS IN MN › Annotations Former Minneapolis Police Officer Works to Set the Record Straight JEN YACKLEY AUGUST ೅ೃ, ೅ೃ೅ೃ Retired Officer Brandy Steberg takes issue with the way the City of Minneapolis has communicated his exit from the Police Department Minneapolis, MN August ,  - Retired Minneapolis Police Officer Brandy Steberg announced today that he is seeking to set the record straight when it comes to his departure from the Department. Steberg and another officer, Mark Bohnsack were initially terminated following a November  incident at the department's fourth precinct. While Bohnsack got his job back through arbitration, the city has insinuated through the media that Steberg was fired when in truth he was not. "I honorably served the City of Minneapolis as a Police Officer for  years," said Steberg. "In , I was named Minnesota's Officer of the Year. I was one of the most decorated Minneapolis Police Officers in the department. Now that has been tarnished by the city who wants to use me as a political pawn to look good." Steberg contends that the city isn't being truthful to the public in order to repair its image following the Department's involvement in the death of George Floyd on May . "I am appalled and ashamed of the lack of leadership and integrity from Chief Arradondo and his administration," said Steberg. "They talk a good game about requiring leadership and integrity from officers, but they aren't able to show it themselves when it matters most." Steberg settled with the city regarding this matter in January of this year, months before the Floyd incident. The former officer contends that the department is trying to sway public opinion by making him look guilty to deflect attention away from the department's current issues. "I suffered a debilitating injury on duty that would later result in my in-the- line-of-duty medical retirement. Before I retired, the City terminated me for what were very clearly politically-motivated reasons," said Steberg. "I commenced a grievance with the assistance of the Minneapolis Federation of Police and asserted various claims against the City of Minneapolis, including a claim for in-the-line of duty benefits." Steberg's attorney, Jen Yackley, principle partner at Meuser, Yackley and Rowland said that her client has been used in a way that isn't truthful or fair. "Unfortunately, the City has tried to use Brandy to score political points," she said. "Brandy's case was settled in January. The City acknowledged that he was disabled in the line of duty. His termination was rescinded, and he separated from service on his own terms." "I'm glad Brandy has an opportunity to set the record straight, when the City doesn't seem to be interested in telling the truth about what happened." Steberg said he is happy for his former colleague, Bohnsack, getting his job back. He hopes that the city will retract its words regarding the circumstances surrounding his departure. "Enough is enough. I don't think it is necessary for my family to have to hear I was fired, when in truth I wasn't" said Steberg. "I am being used at a time when the city needs to do something to look good in the eyes of the public. The city is using untruths from my case to soften the department's image all at my expense." Steberg says he plans to tell his side of the story until the city changes its stance. "The Minneapolis Police Department was a place I served faithfully for  years," he said. "I feel that the service I did should be respected and not used for the benefit of damage control." To interview any of the above newsmakers please contact media liaison Robb Leer at .. or via email robbl@leercommunication.com. brandy steberg Jen minneapolis police department police officer retirement Annotations · Report a problem COPY https://outline.com/5KxC9Z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</si>
  <si>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['https://d3n8a8pro7vhmx.cloudfront.net/cuapb/pages/270/attachments/original/1625774271/Former_Minneapolis_Police_Officer_Works_to_Set_the_Record_Straight.pdf?1625774271']</t>
  </si>
  <si>
    <t>IN RE: THE MATTER OF THE CITY OF MINNEAPOLIS (Minneapolis Police Department) and Settlement Agreement POLICE OFFICERS' FEDERATION OF MINNEAPOLIS (Brandon Bartholomew, Grievant) RECITALS A. The City of Minneapolis ("City") and the Police Officers' Federation of Minneapolis ("Federation") are parties to a collective bargaining agreement ("Labor Agreement") that is currently in effect. All references to "articles" and "sections" herein are references to the parties' Labor Agreement. 13.43 - Personnel Data C. The Federation grieved the suspension, Grievance # 12-18, citing a violation of "Sections 4.1 &amp; 4.2." D. Article 5, Section 5.4 states: "The Chief of Police shall have the full authority of the City Council to resolve the grievance." E. The Federation and the City wish to resolve this matter amicably and without resort to arbitration, and without agreement as to whether the Labor Agreement was violated. Page 1 of 3 1210128 NOW THEREFORE, the Federation and the City hereby agree as follows: AGREEMENT 1. The Federation withdraws Grievance # 12-18 over the suspension of the Grievant and shall so notify the arbitrator. 2. The City shall impose and the Federation shall accept on behalf of the Grievant a 5-hour suspension for violation of MPD Policy and Procedure, Section 5-303, Use of Force, at a B level. 13.43 - Personnel Data 4.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5.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Page 2 of 3 1210129 Hearing Officer's fee and court reporter's fees, if any, and other expenses associated with the mistrial. ACCEPTED AND AGRRED TO: FOR THE FEDERATION: Date: n C. Delmonico ident, Police Federation Date: R THE CITY OF MINNEAPOLIS lee Harteau C ief of Police /a/4,VacAo /02 /0/ Aol-) Page 3 of 3 1210130 i Minneapolis City of Lakes July 18, 2012 Police Department Timothy J. Dolan Chief of Police 350 South 5th Street- Room 130 Minneapolis MN 55415-1389 Office 612 673.2853 TTY 612 673-2157 Sgt. David Robinson Fourth Precinct Minneapolis Police Department RE: IAU Case Number #11-14 LETTER OF REPRIMAND Sgt. Robinson, The finding for IAU Case #11-14 is as follows: MPD P/P 5-307 Supervisor Force Review...SUSTAINED (Category B) 13.43 - Personnel Data You will receive this Letter of Reprimand. This case will remain a B violation and can be used as progressive discipline for three years until 01/18/2014,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City Information and Services Sincerely, Timothy J. Dolan Chief of Police Janee Harteau Assistant Chief www.d.rninneapolisinn.us Affirmative Action Employer 1210131 Page 2 Sgt. David Robinson Letter of Reprimand I, Sgt. David Robinson, acknowledge receipt of this Letter of Reprimand. Sgt. vid Robinson CC: Inspector Martin Personnel IAU I 2- Date of R ceip: 1210132</t>
  </si>
  <si>
    <t>['https://d3n8a8pro7vhmx.cloudfront.net/cuapb/pages/1461/attachments/original/1638005033/13-30551_Bartholomew_and_Robinson_Pt_1.pdf?1638005033']</t>
  </si>
  <si>
    <t>['Brandon Bartholomew, badge #324', 'David M. Robinson, badge #6060']</t>
  </si>
  <si>
    <t>SOUTH METRO Belle Plaine cop faces 2nd DWI Bryan M. Pasek was off-duty, allegedly going 96 mph when stopped. State Patrol stopped him. By Paul Walsh (https://www.startribune.com/paul-walsh/6134706/) Star Tribune NOVEMBER 21, 2012 - 7:14PM An off-duty Belle Plaine police officer is on indefinite leave from the force after being accused Tuesday of drunken driving for the second time in less than 10 years. Officer Bryan M. Pasek, 32, was traveling 96 miles per hour in a pickup truck when a state trooper stopped him shortly before 2:30 a.m. on southbound Hwy. 169 between Jordan and Belle Plaine, according to the State Patrol. Pasek was previously arrested on suspicion of drunken driving in 2003 and charged with a gross misdemeanor. He accepted a deal to plead guilty to a misdemeanor and avoided potential discipline from the state's licensing board for peace officers. A test taken Tuesday at the Shakopee Police Department measured Pasek's blood- alcohol content at 0.17 percent, Patrol Lt. Eric Roeske said. That's more than twice the legal limit for driving in Minnesota. Pasek was booked into the Scott County jail on suspicion of third-degree drunken driving, a gross misdemeanor. He posted bond and was released later Tuesday. Reached at home Wednesday, the 10-year veteran of the department declined to discuss his arrest. Belle Plaine City Administrator David Murphy would not say whether the officer is still being paid during his leave. Chief of Police Tom Stolee was not available for comment Wednesday. Murphy said in a statement that the city will deal with the case "in accordance with the applicable [labor union] contract, the city's employee personnel handbook, and the policies and procedures of the Police Department." The department's policy manual says officers can be placed on paid disciplinary leave as a result of "being arrested for, or charged with, a criminal offense which would erode public confidence in the department." Murphy said that termination is "one of the possible outcomes" if Pasek is convicted of gross-misdemeanor drunken driving. In the previous case, Pasek pleaded guilty in February 2004 to fourth-degree drunken driving, a misdemeanor. He had been found in his car at a stop sign in Ring Lake Township on Oct. 5, 2003, leaning forward with his head on the steering wheel, according to a criminal complaint. His blood-alcohol level was 0.20 percent, the Belle Plaine cop faces 2nd DWI https://www.startribune.com/belle-plaine-cop-faces-2nd-dwi/180347691/ 1 of 2 12/27/2022, 12:55 AM complaint said. His sentence included a $1,025 fine and 100 hours of community service. He also was suspended from work without pay for three days. Pasek's personnel file with Belle Plaine contains one other reprimand, for insubordination, according to information supplied by the city. It was issued in March 2006 after he failed to fill out daily activity logs, as he'd been ordered. State regulations do not speak specifically to drunken-driving allegations and the disciplining of peace officers, said Paul Monteen, standards coordinator for the Minnesota Board of Peace Officer Standards and Training. However, an officer convicted of any gross misdemeanor is required to appear before the board's complaint committee and is subject to discipline, Monteen said. That is not the case for misdemeanor convictions. A felony conviction means the automatic loss of license. Peter Ivy, the Carver County prosecutor who handled Pasek's earlier case for Scott County officials, said that in 2004 that he offered Pasek the deal to plead to a lesser charge because he didn't want to see one big mistake ruin the officer's career. Ivy added that Pasek should be careful to never again drive drunk, saying, "If he ever did something like this again, I would have no sympathy." Staff writer Pat Pheifer contributed to this report. Paul Walsh • 612-673-4482 Paul Walsh is a general assignment reporter at the Star Tribune. He wants your news tips, especially in and near Minnesota. paul.walsh@startribune.com 612-673-4482 walshpj Belle Plaine cop faces 2nd DWI https://www.startribune.com/belle-plaine-cop-faces-2nd-dwi/180347691/ 2 of 2 12/27/2022, 12:55 AM</t>
  </si>
  <si>
    <t>['https://assets.nationbuilder.com/cuapb/pages/1472/attachments/original/1672124548/Pasek_2_Belle_Plaine_cop_faces_2nd_DWI.pdf?1672124548']</t>
  </si>
  <si>
    <t>Sheriff sued by DNR, faces possible charges for creating 'possession tag' for farmer who killed an elk The sheriff told the farmer that killing elk may be an option and he wouldn't be charged, according to the suit. By Paul Walsh The Minnesota Star Tribune August 8, 2025 at 5:21PM https://www.startribune.com/dnr-sues-minnesota-sheriff-for-allowing-farmer-to-kill-elk-issuing-fake- tag-to-let-him-keep-the-meat/601451622 A sheriff in far northwest Minnesota has been sued by state conservation officials and faces possible prosecution on allegations that he fabricated an "elk possession tag" for a farmer who killed the animal near his house. The Minnesota Department of Natural Resources (DNR) said in the lawsuit filed Thursday that Kittson County Sheriff Matt Vig not only concocted the document but assured Carl Christopherson - who killed the elk days before getting the tag - that he would not be charged for taking the animal without proper licensing from the state. The suit is asking the court to bar Vig or anyone else with the Sheriff's Office from issuing these permits. It points out that the DNR alone legally controls granting the right to hunt and possess wild animals in Minnesota. On the criminal front, the state Bureau of Criminal Apprehension said Friday that it investigated Vig and the farmer, then turned over its findings to the Kittson County Attorney's Office for consideration of charges. As of Friday afternoon, neither men have been charged, according to court records. Given the scarcity of elk in Minnesota, winning a DNR license to hunt elk through a lottery is a coveted prize and can only be granted once in a hunter's lifetime. The Minnesota Star Tribune reached out Friday to Vig and Christopherson for their reaction to the suit and the criminal investigation. The DNR's latest count of elk is 233, which are concentrated in three herds in northern Minnesota and included animals that roam back and forth into Manitoba. The agency issues licenses for elk hunting in the fall. Kill totals per season range from five to 20. The DNR said in the suit that it learned in early April about the elk being shot and the sheriff "was issuing permits to take or possess elk." A conservation officer contacted Vig, who then wrote a detailed report and provided it to DNR. According to the report, obtained Friday by the Minnesota Star Tribune: On Jan. 10, Christopherson complained to Vig about elk coming on his farmland east of Lancaster for years and eating his hay, beet pulp and seed crops. Christopherson said he's been constantly chasing the elk off his land, but they keep returning, the report continued. The situation became so bad, the farmer said, he was forced to grow his alfalfa crop several miles away. "I informed Carl that he should have the right to protect his property from animals," Vig wrote. "I told Carl that shooting an elk may be an option to protect his property from damages." On Jan. 31, Christopherson notified Vig that he shot and killed one of about 15 elk that were in his yard eating beet pulp meant for his cattle. The farmer said another 40 elk were munching on hay bales. "Carl said he was frustrated and upset," Vig wrote. "He grabbed his .223 rifle, opened up his kitchen window and shot one of several elk that were walking by his house. He shot the elk in the head, which died on impact." Vig wrote that he told Christopherson he could keep the elk and process it without concern of being charged with a crime. On Feb. 3, Vig's report disclosed, he gave Christopherson what he labeled an "elk possession tag" allowing him to keep the venison. Full-grown elk in Minnesota can reach weights nearing a half-ton. The suit said the DNR is turning to the court for a resolution because of ongoing tension between the DNR and Vig "on the question of whether [Vig and the Sheriff's Office] possess the authority to issue permits for the taking or possession of elk and other wild animals." Minnesota law allows for farmers to receive financial compensation from the Department of Agriculture for crop or fence damage caused by wild elk.</t>
  </si>
  <si>
    <t>['https://assets.nationbuilder.com/cuapb/pages/1473/attachments/original/1754701347/Sheriff_sued_by_DNR.pdf?1754701347']</t>
  </si>
  <si>
    <t>['Matthew Vig, badge #None']</t>
  </si>
  <si>
    <t>['Department:Kittson County Sheriffs Office']</t>
  </si>
  <si>
    <t>6° Duluth, MN Duluth Police officer Tyler Leibfried under investigation involving sexual assault allegations This investigation resulted from the 20th complaint against Leibfried since he joined the Duluth Police Department. By Dan Wolfe Published: Dec. 10, 2025 at 3:24 PM CST | Updated: 8 hours ago  News Watch Live Latest Video First Alert Weather Northern News Now+  DULUTH, Minn. (Northern News Now) - A Duluth Police officer with a tumultuous history on the force is now under investigation involving two allegations of sexual assault. In July, Northern News Now's Dan Wolfe confirmed Leibfried was on administrative leave and Duluth Police officer Tyler Leibfried under investigation involving sexu... https://www.northernnewsnow.com/2025/12/10/breaking-duluth-police-... 1 of 7 12/11/2025, 12:23 AM under investigation. According to the Duluth Police Department, Leibfried remains on paid leave. Wednesday afternoon, Northern News Now confirmed the Minnesota Bureau of Criminal Apprehension (BCA) has wrapped up its investigations into the allegations. The first alleged incident happened in November, 2024. A woman told officers she was drinking with Leibfried and some other coworkers at a Duluth bar. She claims Leibfried continually bought her drinks to the point she was very intoxicated. The victim says Leibfried ultimately took advantage of her intoxication by having sex with her in his truck. As the BCA investigated, another victim came forward with a similar story. The BCA performed a lengthy investigation into both alleged incidents and forwarded its findings to St. Louis County Attorney Kim Maki. After reviewing the investigation, Maki declined to criminally charge Leibfried. According to court documents, the case does not meet the St. Louis County Attorney's Office standard for charging for the offenses of criminal sexual conduct in the first or third degree. "I do want to emphasize one point. While I do not believe the evidence is sufficient to pursue charges, neither do I believe that the Alleged Victim's report was in bad faith. Her version of events appears consistent with the evidence, and her lack of memory of what occurred put her in an extremely difficult position. She was cooperative with the investigation, and there is no indication that the report was made vindictively," said Maki. However, the Duluth Police Department tells Northern News Now's Dan Wolfe that they are in the midst of their own investigation into the reports of sexual assault. "We take allegations against our officers very seriously and investigate each complaint thoroughly," said Chief Mike Ceynowa. Leibfried has a long, tumultuous history serving in the Duluth Police Department. Northern News Now obtained a list of complaints officer Leibfried has faced throughout his time with DPD. In his nine years on the force, he's been the center of 20 complaints. Duluth Police officer Tyler Leibfried under investigation involving sexu... https://www.northernnewsnow.com/2025/12/10/breaking-duluth-police-... 2 of 7 12/11/2025, 12:23 AM Several have resulted in suspensions and letters of reprimand. DPD provided the list following a Northern News Now data request. (kbjr) However, an incident in 2020 had the Duluth Police Department calling for his termination and cost the city $600,000 in the form of a lawsuit settlement. Officer Leibfried was responding to a domestic incident at a downtown apartment when he thought he heard gunshots on the other side of a door. He fired several shots into an apartment door, striking Jared Fyle, who was unarmed. Leibfried was the first DPD officer to be charged for an on-the-job shooting. DPD tried to terminate Leibfried, but he was reinstated after being found not guilty of the charges against him. However, the city awarded Fyle $600,000 following a civil suit over the shooting. Stay with Northern News Now as we continue to track developments in this story. Click here to download the Northern News Now app or our Northern News Now First Alert weather app. Duluth Police officer Tyler Leibfried under investigation involving sexu... https://www.northernnewsnow.com/2025/12/10/breaking-duluth-police-... 3 of 7 12/11/2025, 12:23 AM</t>
  </si>
  <si>
    <t>['https://assets.nationbuilder.com/cuapb/pages/1472/attachments/original/1765434356/Duluth_Police_officer_Tyler_Leibfried_under_investigation_involving_sexual_assault_allegations.pdf?1765434356']</t>
  </si>
  <si>
    <t>3/6/2021 Ex-Mpls. cop gets 2 years prison for fraud tied to nonprofit | MPR News https://www.mprnews.org/story/2017/01/24/jordan-davis-2-years-prison-community-action-fraud 1/2 Ex-Mpls. cop gets 2 years prison for fraud tied to nonpro¦t Brandt Williams Minneapolis January 24, 2017 6:00 p.m. A screen shot of former Minneapolis police O¨cer Jordan Davis's interview. Courtesy Minneapolis Police Department Updated 2:20 p.m. | Posted 12 p.m. A judge on Tuesday sentenced former Minneapolis police officer Jordan Davis to two years in prison for his role in defrauding Community Action of Minneapolis, a nonprofit once run by his father, Bill Davis, who'd earlier been convicted of fraud. Jordan Davis had managed a Ben &amp; Jerry's ice cream shop in Minneapolis funded by the nonprofit from 2002 to 2006. Prosecutors said he left after that to become a Minneapolis police officer but still received payments from the nonprofit totaling $140,000 over four years for what was a "no-show" job at the ice cream shop. Davis took the stand during his trial to deny that the $34,000 a year gig was a "no-show" job and that he'd served as a consultant available on 24/7 call to respond to emergencies and do technical support while being employed full time as a Minneapolis police officer. Federal court Judge Patrick Schiltz on Tuesday called Jordan a "minor participant" in the fraud scheme orchestrated by his father, who last year pleaded guilty to defrauding the nonprofit and misusing taxpayer funds. The money was supposed to help low-income Minneapolis residents with heating costs, career assistance and other vital services. According to the indictment, the financial staff at Community Action of Minneapolis repeatedly advised Bill Davis to stop the payments to his son but William Davis refused. In his trial, Bill Davis admitted to using Community Action dollars to buy and deck out a car, travel to the Bahamas with his girlfriend, travel to an out-of-town wedding and attend a Democratic Party function in Puerto Rico. He also said he falsely claimed to be married to get health insurance through the agency for his then-fiance. Investigators have said Davis may have taken upwards of $350,000 over the years for personal use but auditors documented far more overall misspending at the agency. Bill Davis also said during his trial that it was his idea to keep paying Jordan. Under questioning, he said there "may have been a conversation" between the two about the arrangement but they didn't talk much about it. Davis said he intervened at least once with Community Action fiscal staff to make sure the checks continued to Jordan. Bill Davis was initially supposed to be sentenced last week, but it was delayed. Jordan Davis will serve his sentence at federal prison in Duluth so he can be near his family, Schiltz added Tuesday. Fred Bruno, Jordan Davis' attorney, had argued against a prison sentence saying he feared Davis would face abuse given that he once served as a police officer. Davis was wounded while working as a police officer in 2015. Bruno said the shooting wasn't an accident. "That was a targeted hit," said Bruno. "Someone has it in for my client." Bruno also asked the judge to be lenient because Davis, unlike other people convicted of white collar crimes, did not use the ill-gotten gains for lavish gifts or trips. "This is the opposite," said Bruno, who added that Davis got a $30,000 annual salary and "drove a 'beater' he inherited from CAM." 3/6/2021 Ex-Mpls. cop gets 2 years prison for fraud tied to nonprofit | MPR News https://www.mprnews.org/story/2017/01/24/jordan-davis-2-years-prison-community-action-fraud 2/2 Schiltz said he'd sentenced other law enforcement officials to the federal prison camp in Duluth and none had faced retaliation. Bill Davis has not yet been sentenced.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</si>
  <si>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['https://d3n8a8pro7vhmx.cloudfront.net/cuapb/pages/270/attachments/original/1618008151/Jordan_Davis_-_Ex-Mpls._cop_gets_2_years_prison_for_fraud_tied_to_nonprofit___MPR_News.pdf?1618008151']</t>
  </si>
  <si>
    <t>C) STATE OF MINNESOTA BOARD OF PEACE OFFICER STANDARDS AND TRAINING In the Matter of the Peace Officer License of Joel SETTLEMENT AGREEMENT Klein, No. 14702 AND CONSENT ORDER IT IS HEREBY STIPULATED AND AGREED by Respondent Joel Klein and the Minnesota Board of Peace Officer Standards and Training that without thai or adjudication of any issue of fact or law herein: I. In May 2018, the Board received information that Respondent had engaged in sexual harassment in violation of the standards of conduct for licensed peace officers set forth in Minn. It 6700.IÔOON (2017). 2. The Board's executive director initiated an investigation into this information. The investigation concluded that Respondent had engaged in sexual harassment and creating a hostile work environment by: A. Engaging in improper conversations with female coworkers regarding exchanging sex for additional vacation time; B. Stating that all he wanted to do was to have sex with college girls; C. Making comments about women that Respondent interacted with regarding their breast size and that he would like to have sex with them; D. Asking employees inappropriate questions about their sex lives; E. Creating an inappropriate training scenario during which employees were asked to simulate a criminal necrophiliac act; and F. Displaying a sex toy within his office and on his door. 3. In October 2018, Respondent appeared with counsel in front of the Committee. C C) 4. Respondent expressly waives the formal hearing and all other procedures before the Board to which he may be entitled under the Minnesota and United States constitutions, statutes, or rules. 5. This settlement agreement and consent order and the files, records, and proceedings associated with this matter constitute the entire record and shall be reviewed by the Board in its consideration of the mater. 6. In the event that the Board in its discretion does not approve this settlement, this settlement is withdrawn and shall be of no evidentiary value and shall not be relied upon nor introduced by either party. Respondent agrees that if the Board rejects this settlement and this case proceeds to hearing, Respondent will assert no claim that the he was prejudiced by the Board's review and discussion of this settlement or of any records relating hereto. NOW, TI-IEREFORE, in consideration of the foregoing, Respondent and the Board hereby agree to the following: A. Respondent's peace officer license is hereby REVOKED. B. Respondent hereby acknowledges that he has read, understands, and agrees to this settlement agreement and consent order and has freely and voluntarily signed the agreement without threat or promise by the Board or any of its members, employees, or agents. When signing the settlement agreement, Respondent acknowledges that he is frilly aware that the settlement agreement and consent order must be approved by the Board. The Board may approve the settlement agreement and consent order as proposed, propose changes to the order, or reject it. If the changes are acceptable to Respondent, the settlement agreement will take effect and the order as modified will be issued. If the changes are unacceptable to Respondent or the Board rejects the settlement agreement, this settlement agreement and consent order will be of no effect except as specified herein. 2 C 0 C. Respondent acknowledges that he has been represented by legal counsel in this matter. 0. This settlement agreement contains the entire agreement between the parties, there being no other agreement of any kind, oral or otherwise, which varies this settlement agreement. RESPONDENT Date±___________ __________ JOLEIN - RESPONDENT Subscribed and sworn to before me on ____ this 9 day of tQC . - (seal) My Commission Expires: b - - 2..U%3 COMPLAINT INVESTIGATION COM1SIITrEE Dated: / 2 '1 K COMPLAINT INVESTIGATION COMMITTEE OF THE MINNESOTA BOARD OF PEACE OFFICER MA' AHN1NG Chair 3 C C ORDER Upon consideration of the foregoing settlement agreement and based upon all the files, records and proceedings herein, all terms of the settlement agreement are approved and hereby issued as an Order ofthis Board on this theZ4 daj'°%)18. Dated: ' z42o9 OF PEACE OFFICER TIM BILDSOE Board Chair 4</t>
  </si>
  <si>
    <t>['https://assets.nationbuilder.com/cuapb/pages/1472/attachments/original/1669433915/Klein_Joel-18-001-14702.pdf?1669433915']</t>
  </si>
  <si>
    <t>POLICE OFFICERS' FEDERATION OF MINNEAPOLIS, Union, SETTLEMENT AGREEMENT Grievance 11-22 (Walter Carlson, Badge #1001) and CITY OF MINNEAPOLIS, Employer. The City of Minneapolis ("City") and the Police Officers' Federation of Minneapolis ("Federation"), parties to a collective bargaining agreement under which the above-entitled grievance was filed, hereby enter into the following agreement: • Whereas, beginning December 28, 2011, the City suspended Walter Carlson ("Grievant") without pay 13.43 for 13.43 violation of the MPD's Policy and Procedure Manual Section 4-501 following Internal Affairs investigation number 10-214; Whereas, the Federation grieved the suspension, Grievance # 11-22, citing a violation of Sections 4.1 and 4.2 of its labor agreement with the City of Minneapolis; Whereas, Article 5, Section 5.4 ofthe parties' labor agreement states: "The Chief of Police shall have the full authority of the City Council to resolve the grievance." Whereas, the Federation and the City wish to resolve this matter amicably and without resort to arbitration; NOW THEREFORE, the parties agree as follows: 1. The Federation withdraws Grievance # 11-22 over the suspension. of the Grievant. 2. The 13.43 suspension shall be 13.43 a ten (10) hour suspension, imposed for violation of MPD Policy and Procedure 4-501 (Confidential Department Records, Reports and Information) at a C level. Page 1 of 2 1228025 13.43 - Personnel Data 4.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PO FEDERATION: . Delmonico, President FOR THE GRIEVANT: A.,/edA2 Walter Carlson, Grievant Date: Date: Page 2 of 2 1228026 MINNEAPOLIS POLICE DEPARTMENT INTERNAL AFFAIRS COMPLAINT FORM #3401 COMPLAINT INFORMATION INTERNAL AFFAIRS CASE NUMBER: 10-214 CCN: N/A DATE OF INCIDENT: Various TIME OF INCIDENT: N/A LOCATION OF INCIDENT: Various DATE OF COMPLAINT: REFERRAL METHOD: COMPLAINANTS NAME (LAST, FIRST MIDDLE) SEX M❑ F❑ RACE: DATE OF BIRTH: 13.43 - Personnel Data HOME ADDRESS: CITY / STATE / ZIP: TELEPHONE: 13.43 13.43 - Personnel Data POLICY INFORMATION POLICIES ALLEGED TO BE VIOLATED: 13.43 - Personnel Data 4-501 CONFIDENTIAL DEPARTMENT RECORDS, REPORTS AND INFORMATION; 13.43 13.43 - Personnel Data ACCUSED EMPLOYEE(S) NAME/BADGE: Sgt. Walter A. Carlson #1001 COMPLAINT ALLEGATIONS 13.43 - Personnel Data 13.43 - Personnel Data Further, that Sgt. Carlson has accessed the confidential DVS records of 18 USC 2721 &amp; 2725 with no official, business-related reason for doing so, leading to criminal charges against him for misconduct of a public official. 13.43 - Personnel Data 13.43 - Personnel Data RECOMMENDATION (Preliminary Cases Only) K Reckoning Period Expired Before Complaint was Filed K No Basis for Complaint K Closed Pending Further Information K Refer to Precinct with Coaching Documentation K Exceptionally Cleared K Policy Failure K Other COMPLAINANT SIGNATURE: DATE 0 1(.01-/i (See signed complaint of 18 USC 2721 &amp; 2725 as well) DATE 1228027</t>
  </si>
  <si>
    <t>['https://d3n8a8pro7vhmx.cloudfront.net/cuapb/pages/1461/attachments/original/1638079257/13-30392_Walter_Carlson_Part_1.pdf?1638079257']</t>
  </si>
  <si>
    <t>Police Department - Brian O'Hara, Chief of Police 350 S. Fifth St. - Room 130 Minneapolis, MN 55415 TEL 612.673.3559 TO: Rebecca Madich, Badge 5867 CC: Office of Police Conduct Review DATE: January 25, 2023 RE: Administrative Investigation Case #20-05313 CHIEF'S DECISION: Written Reprimand This memo summarizes my approach and reasoning for my decision as Chief of Police that the listed policy violations by Officer Madich is sustained. The memo accompanies the enclosed Notice of Discipline Form. Summary of the Basis for Decision: Allegation #1: It is alleged that Officer Madich failed to follow the Domestic Protocol when she did not complete a Domestic Abuse Report on May 8, 2020. MPD P/P 7-314(IV)(A)(6) Domestic Abuse. x On March 8, 2020 Officer Madich and her partner (now separated from employment) responded to a 17 year old who stated that she was assaulted by her husband, who just left the scene. x Officer Madich noted in VisiNet and informed investigators that she had dealt with this victim on a previous domestic incident (February 6, 2020) and arranged for the victim to find safe housing, which was difficult because the victim is a juvenile. x In this incident, Officer Madich stated that she believes she contacted "La Case De Esperanza" in St. Paul, as they assist Latino women in need of housing, and believe that they may come and pick-up the victim. However, she did not wait with the victim/complainant until they arrived. x Officer Madich the failed to document the Domestic Assault in PIMS as required by MPD P/P 7/314(IV)(A)(6). x The Police Conduct Review Panel issued a determination of Merit to this allegation. x I concur with the Police Conduct Review Panel that there is Merit to this allegation and that there is a preponderance of the evidence to prove that Officer Madich failed to follow the Domestic Protocol. This allegation is Sustained. The facts noted in the case investigation support the conclusion that Officer Madich violated Minneapolis Police Department Policy 7-314(IV)(A)(6). I concur with the recommendation from the Police Conduct Review Panel that there is Merit to this allegation and the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inaction to completely drain it.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Madich failed to meet our standards when she left a juvenile victim of domestic abuse without transportation or housing and failed to document the domestic assault alleged by the victim. The violation in this matter undermines public trust and public safety. As Chief of Police with authority to discipline for violations of policy under Minn. Stat 626.89 Subd. 17, I am issuing the following discipline to Officer Madich: Allegation #1 MPD P/P 7-314(IV)(A)(6) Domestic Abuse Protocol Allegation is Sustained. Discipline: Letter of Reprimand Brian O'Hara Chief of Police Enclosure: Discipline Form CC: OPCR Case File Commander Kingsbury</t>
  </si>
  <si>
    <t>['https://assets.nationbuilder.com/cuapb/pages/1608/attachments/original/1753998675/20-05313_Rebecca_Madich.pdf?1753998675']</t>
  </si>
  <si>
    <t>['Rebecca Madich (Novak Quehl), badge #5867']</t>
  </si>
  <si>
    <t>SPECIAL MEETING OF THE PEQUOT LAKES CITY COUNCIL TUESDAY, JUNE 28, 2005 PEQUOT LAKES CITY HALL Members Present: Mayor C. Malecha, Council Members Greer, Bolz- Andolshek, Nagel Pfeiffer, and Sjoblad Members Absent: Council Member Ryan Staff Present: Sandra Peine, City Clerk; John Ryan, Deputy Police Chief 1. Call Meeting to Order Mayor Malecha called the regular meeting of the Pequot Lakes City Council to order at 6: 15 p. m. 1. 1 Pledge of Allegiance Mayor Malecha led with the Pledge of Allegiance 2. Chamber Building Lease This item was withdrawn until a later date. 3. Update on Highway 371 The Clerk informed the Council that Congressman Oberstar has contacted MnDOT regarding safety concerns with the highway going through town. 4. Police Department Resignations a. Chief Mark Forsberg COUNCIL MEMBER SJOBLAD MOVED TO ACCEPT MARK FORSBERG' S RESIGNATION. COUNCIL MEMBER PFEIFFER SECONDED THE MOTION. MOTION CARRIED 6- 0. b. Officer Travis' Loeffler COUNCIL MEMBER PFEIFFER MOVED TO ACCEPT TRAVIS LOEFFLER' S RESIGNATION AS POLICE OFFICER. COUNCIL MEMBER SJOBLAD SECONDED THE MOTION. MOTION CARRIED 6- 0. City Council Minutes June 28, 2005 Page 2 C. Procedure to Fill Police Department Vacancies Deputy Chief Ryan updated the Council with plans for interim police coverage for the City. Council Member Sjoblad indicated that the Cities of Nisswa and Breezy Point have both stated that they would be willing to help cover if needed. The Council discussed procedure for filling the Police Chief vacancy. The Council directed the Clerk to advertise for the Police Chief position locally and on the Chief's Association web site, Sheriff's Association web site, and League of Minnesota Cities web site. The Council also directed the Clerk to advertise for the Police Officer position locally and on the POOL Line. COUNCIL MEMBER PFEIFFER MOVED THAT THE FOLLOWING PROCEDURE TAKE PLACE FOR THE SELECTION OF A POLICE CHIEF: ROUND 1 - THIS TEAM WILL REVIEW APPLICATIONS AND NARROW DOWN THE NUMBER OF APPLICATIONS TO APPROXIMATELY 15. THE TEAM WILL CONSIST OF ERIC KLANG OR DEBBIE BACKDAHL FROM THE COUNTY, AMY STANSFIELD FROM THE STATE PATROL, KIM COUGHLIN, CROSBY POLICE CHIEF, JOANNE JOHNSON AND RAY NIEMANN. ROUND 2 -THIS TEAM WILL INTERVIEW THE APPLICANTS THAT ROUND 1 TEAM HAS SELECTED. THEY WILL NARROW DOWN THE FIFTEEN APPLICANTS TO 4. THE TEAM WILL CONSIST OF DEBI BACKDAHL, JUSTIN BOLZ-ANDOLSHEK, CHRIS GREER, DAVE SJOBLAD, RAY NIEMANN, AND JOANNE JOHNSON. ROUND 3 - THIS TEAM WILL INTERVIEW THE TOP FOUR APPLICANTS. THIS TEAM WILL CONSIST OF THE CITY COUNCIL. TIME FRAME FOR THIS PROCESS WILL BE AS FOLLOWS: ADVERTISE FOR POSITION - RUN AD FOR TWO WEEKS - DEADLINE IS JULY 15, 2005, AT 4: 00 P. M. ROUND 1 - JULY 21 - 22 ROUND 2 - JULY 25 - 29 ROUND 3 - SPECIAL CITY COUNCIL MEETING ON AUGUST 9, 2005 - 6: 30 P. M. COUNCIL MEMBER BOLZ-ANDOLSHEK SECONDED THE MOTION. MOTION CARRIED 6- 0. City Council Minutes June 28, 2005 Page 3 COUNCIL MEMBER BOLZ-ANDOLSHEK MOVED TO ADVERTISE FOR A POLICE OFFICER TO FILL TRAVIS LOEFFLER' S POSITION. COUNCIL MEMBER NAGEL SECONDED THE MOTION. MOTION CARRIED 6- 0. Council Member Sjoblad stated that Deputy Chief Ryan' s responsibilities and work load will increase dramatically during the interim until a new police chief is appointed. He suggested that he be compensated for the increased responsibilities. COUNCIL MEMBER SJOBLAD MOVED TO TEMPORARILY INCREASE DEPUTY CHIEF RYAN' S WAGE TO $20.45 PER HOUR EFFECTIVE JUNE 22, 2005 UNTIL A NEW POLICE CHIEF BEGINS WORK. COUNCIL MEMBER PFEIFFER SECONDED THE MOTION. MOTION CARRIED 6- 0. Council Member Greer thanked Mark Forsberg for his 21 years of service to the City of Pequot Lakes. The Council concurred. Mayor Malecha indicated that the Mayor of Breezy Point has contacted her regarding the possibility of combining police departments. She indicated that this issue will be discussed at the July Council meeting. 5. Adjournment There being no further business, COUNCIL MEMBER PFEIFER MOVED TO ADJOURN THE MEETING. COUNCIL MEMBER NAGEL SECONDED THE MOTION. MOTION CARRIED 6- 0. The regular meeting of the City Council adjourned at 7:37 p. m. Respectfully submitted, Z A A'-e andra A. Peine City Clerk</t>
  </si>
  <si>
    <t>['https://assets.nationbuilder.com/cuapb/pages/1472/attachments/original/1669164515/06-28-2005_Special_City_Council_Minutes.pdf?1669164515']</t>
  </si>
  <si>
    <t>['Mark Forsberg, badge #None', 'Travis Loeffler, badge #None']</t>
  </si>
  <si>
    <t>['Department:Crow Wing County Sheriffs Office', 'Department:Pequot Lakes Police Department']</t>
  </si>
  <si>
    <t>Skip to Main Content Logout My Account Search Menu New Criminal/Traffic/Petty Search Refine Search Back Location : All MNCIS Sites - Case Search Help R A C N . 07-CR-10-230 State of Minnesota vs Richard Glenn Miller § § § § § § Case Type: Crim/Traf Mandatory Date Filed: 01/27/2010 Location: Blue Earth Judicial Officer: Johnson, Kurt D. P I Lead Attorneys Defendant Miller, Richard Glenn Male DOB: 03/27/1973 JAMES DAVID FLEMING Retained 651-757-1600(W) Mankato, MN 56001-6398 Jurisdiction State of Minnesota TRICIA MARIE NIEBUHR 507-645-9541(W) C I Charges: Miller, Richard GlennStatute Level Date Disposition Level of Sentence 1. Harassment-Stalking-Intent to Injure 609.749.2(a)(1)Gross Misdemeanor11/11/200910/11/2010 Convicted10/11/2010 Conviction deemed a Misdemeanor pu E O C DISPOSITIONS 08/31/2010 Plea (Judicial Officer: Johnson, Kurt D.) 1. Harassment-Stalking-Intent to Injure Guilty 10/11/2010 Disposition (Judicial Officer: Johnson, Kurt D.) 1. Harassment-Stalking-Intent to Injure Convicted 10/11/2010 Stay of Imposition Pursuant to M.S. 609.135 1. Harassment-Stalking-Intent to Injure 11/11/2009 (GMD) 609.749.2(a)(1) (6097492a1) Fee Totals: Law Library Fees $2.00 County/Sheriff &amp; Felony Fines $900.00 Crim/Traffic Surcharge (once per case) $75.00 Fee Totals $ $977.00 Monitoring - Adult: Type: Supervised probation Agency: Blue Earth County Probation Term of 1 Yr 10/11/2010 - 10/11/2011 Status: Closed 09/26/2011 Condition - Adult: 1. Remain law-abiding, 10/11/2010, Active 10/11/2010 Level of Sentence: Conviction deemed a Misdemeanor pursuant to M.S. 609.13 OTHER EVENTS AND HEARINGS 01/27/2010 Complaint Summons (Judicial Officer: Harrelson,George I. , ) 02/08/2010 Affidavit of Service 02/08/2010 Request for Disclosure 02/08/2010 Certificate of Representation 02/18/2010 First Appearance (8:15 AM) (Judicial Officer Johnson, Kurt D.) Result: Held 02/18/2010 Interim Condition for Miller, Richard Glenn - Complete booking - Do not leave Minnesota without written court approval - Keep court/attorney informed of current address - No alcohol/controlled substance use Firefox https://pa.courts.state.mn.us/CaseDetail.aspx?CaseID=1613351590 1 of 2 12/6/2022, 11:00 AM - No possession of alcohol or drugs - Random testing - Released on own recognizance - Remain law-abiding - Make all future court appearances 02/18/2010 Statement of Rights (Judicial Officer: Johnson, Kurt D. ) 02/18/2010 Order for Release (Judicial Officer: Johnson, Kurt D. ) 02/18/2010 Schedule Hearing (Judicial Officer: Johnson, Kurt D. ) 03/18/2010 Correspondence 04/06/2010 Omnibus Hearing (10:30 AM) (Judicial Officer Johnson, Kurt D.) Result: Held 04/06/2010 Notice of Appearance (Judicial Officer: Johnson, Kurt D. ) 04/08/2010 Order-Other (Judicial Officer: Johnson, Kurt D. ) 04/08/2010 Notice of Filing of Order 05/03/2010 CANCELED Omnibus Hearing (10:45 AM) (Judicial Officer Johnson, Kurt D.) Other 08/31/2010 Plea Hearing (12:00 PM) (Judicial Officer Johnson, Kurt D.) Result: Held 08/31/2010 Petition to Enter Guilty Plea (Judicial Officer: Johnson, Kurt D. ) 08/31/2010 Probation Referral Notification (Judicial Officer: Johnson, Kurt D. ) 08/31/2010 Order-Presentence Investigation (Judicial Officer: Johnson, Kurt D. ) 08/31/2010 Notice of Appearance (Judicial Officer: Johnson, Kurt D. ) 09/27/2010 CANCELED Pre-trial (9:00 AM) (Judicial Officer Johnson, Kurt D.) Settled 10/01/2010 Presentence Investigation Report 10/05/2010 CANCELED Jury Trial (8:30 AM) (Judicial Officer Johnson, Kurt D.) Settled 10/11/2010 Sentencing (10:45 AM) (Judicial Officer Johnson, Kurt D.) Result: Held 10/11/2010 Sentencing Order (Judicial Officer: Johnson, Kurt D. ) 10/18/2010 Correspondence 10/25/2010 Probation Agreement 09/26/2011 Discharge from Probation or Monitoring 09/26/2011 Notice of Filing of Order F I Defendant Miller, Richard Glenn Total Financial Assessment 977.00 Total Payments and Credits 977.00 Balance Due as of 12/06/2022 0.00 10/13/2010 Transaction Assessment 977.00 06/10/2011 Counter Payment Receipt # 0007-2011-006371 Miller, Richard Glenn (977.00) Firefox https://pa.courts.state.mn.us/CaseDetail.aspx?CaseID=1613351590 2 of 2 12/6/2022, 11:00 AM</t>
  </si>
  <si>
    <t>['https://assets.nationbuilder.com/cuapb/pages/1472/attachments/original/1670346893/Miller_Richard_Stalking_Conviction_Register_of_Actions.pdf?1670346893']</t>
  </si>
  <si>
    <t>['Richard G. Miller, badge #None']</t>
  </si>
  <si>
    <t>4/12/2021 No charges for officers who killed Brooklyn Center man with Autism; mother 'appalled' by decision - Bring Me The News https://bringmethenews.com/minnesota-news/no-charges-for-officers-who-killed-brooklyn-center-man-with-autism-mother-appalled-by-decision 1/2 HOME MN NEWS No charges for oÊcers who killed Brooklyn Center man with Autism; mother 'appalled' by decision The 21-year-old was shot dead on Aug. 31, 2019. ADAM UREN · UPDATED: AUG 5, 2020 · ORIGINAL: AUG 5, 2020 Hennepin County Attorney Mike Freeman has said no charges will be brought against two police of}cers who fatally shot a young man in Brooklyn Center last year. Freeman said the of}cers involved in the shooting of Kobe Dimock-Heisler, 21, on Aug. 31, 2019, was justi}ed as the of}cers "had a reasonable fear" that they and two other of}cers "were in danger of death or great bodily harm." The attorney says an investigation found that Dimock-Heisler was in possession of a knife and "attempted to stab one of the of}cers," after police were called to the scene of a domestic disturbance involving the 21-year-old, who was on the Autism spectrum, and his grandparents who had raised him. Video released as part of the decision showed a chaotic scene inside his grandparents' house, and the moment two of}cers opened }re, striking Dimock-Heisler six times. But Dimock-Heisler's mother said she was "appalled" by the decision, and has called for an independent investigation into the incident. What did the report say happened? Per the Hennepin County Attorney and the Minnesota Bureau of Criminal Apprehension report, the incident had started at a Wendy's Restaurant, where Dimock-Heisler grew angry that staff had gotten his order wrong. He argued with his grandfather, and the argument continued when they got home, with Dimock- Heisler grabbing a kitchen knife and a hammer. His grandfather called 911 as he was scared, but as police arrived he came out of the house and "told them the situation had calmed down." Of}cers Cody Turner and Brandon Akers however said they were required to go into the house to assess the situation. Another of}cer, Joseph Vu, at the scene spoke to Dimock-Heisler, who began to cry only to "suddenly" spring up and run toward his grandmother. 4/12/2021 No charges for officers who killed Brooklyn Center man with Autism; mother 'appalled' by decision - Bring Me The News https://bringmethenews.com/minnesota-news/no-charges-for-officers-who-killed-brooklyn-center-man-with-autism-mother-appalled-by-decision 2/2 Turner used his Taser as the four of}cers attempted to stop the Dimock-Heisler, but it had "no effect," with Akers and a fourth of}cer, Stephen Holt, also discharging their Tasers. Dimock-Heisler was able to reach the couch and allegedly retrieved another knife that was "hidden there," and attempted to stab Vu. Strangled cries of "knife! knife!" from one of the of}cers are heard just moments before Turner and Akers open }re. Here's bodycam footage of the moment he was shot. Warning: Upsetting content. Mother calls for independent investigation At a press conference Wednesday afternoon, Dimock-Heisler's mother, Amity Dimock, called the decision by Freeman not to charge the of}cers "appalling." She accused Freeman's report of containing multiple "bald-face lies ... that does not portray what happened." "To me, he was just trying to get away from the police," she said, re-iterating that the family had asked them not to intervene as they had already de-escalated the situation. "This is murder," she continued, accusing both Freeman and the Minnesota Bureau of Criminal Apprehension of "always covering" for police. She continued to demand an independent investigation into her son's death. Freeman had this to say on Wednesday: "We are saddened by the death of Mr. Dimock-Heisler and we have extended our sympathies to his grandfather and grandmother who have raised him since age 6. "However, the four Brooklyn Center police of}cers who initially responded to the scene used de- escalation tactics and seemed to have calmed down Mr. Dimock-Heisler. Even when he sprang from his chair, grabbed a knife and attempted to stab one of the of}cers, three of}cers }red their Tasers, with no effect. Then, and only then, did they }re their guns."</t>
  </si>
  <si>
    <t>["https://d3n8a8pro7vhmx.cloudfront.net/cuapb/pages/270/attachments/original/1618243509/No_charges_for_officers_who_killed_Brooklyn_Center_man_with_Autism__mother_'appalled'_by_decision_-_Bring_Me_The_News.pdf?1618243509"]</t>
  </si>
  <si>
    <t>3/21/2021 Mpls. police detective sues over alleged retaliation, exam cheating - StarTribune.com https://www.startribune.com/longtime-mpd-detective-files-suit-claiming-department-retaliation/394615771/ 1/2 MINNEAPOLIS Mpls. police detective sues over alleged retaliation, exam cheating The $75,000 whistleblower suit was filed in Hennepin County District Court last week. By Libor Jany (https://www.startribune.com/libor-jany/6134700/) Star Tribune SEPTEMBER 23, 2016 - 10:17PM A longtime Minneapolis police detective has filed a $75,000 lawsuit against the city, saying that it retaliated against him after he refused to "manufacture" charges against a man who accused a fellow officer of brutality and then later cooperated with federal investigators in their probe of the incident. Sgt. Mark Osland, who works in the department's assault unit, alleged that he was repeatedly passed over for promotion for agreeing to cooperate with the FBI probe of embattled officer Michael Griffin. The lawsuit also accused the department of overlooking Osland because of lingering resentment toward him by Assistant Police Chief Kris Arneson, against whom he filed a complaint in 2007 when she was serving as the inspector of the Fifth Precinct. Osland also contends that department officials failed to act after he reported an officer cheating on an exam for lieutenant promotions. City Attorney Susan Segal said in an e-mail Friday that the allegations are "without merit" and that her office will "vigorously defend the City of Minneapolis against them." In the lawsuit, filed Sept. 14 in Hennepin County District Court, Osland alleged that he was singled out after he refused to bring charges against a man who sued the city and Griffin over a 2010 confrontation in front of the now-defunct Envy nightclub. He contends the request was made by Sgt. Gary Nelson, an internal affairs investigator, who explained that it would give the city "leverage in the civil lawsuit if there were criminal charges against the individual." Osland said in his lawsuit that he believed that Nelson approached him at the request of a superior. "Sergeant Osland was shocked that Sergeant Nelson was asking him to do something illegal and immoral because, for the charges to have any legitimacy, Sergeant Osland would have to hide the video from the prosecutor," the suit read. The suit alleged that the 27-year veteran was denied promotion to the rank of lieutenant after he spoke with FBI agents who were investigating Griffin. Such action would be in violation of the state's whistleblower law, which is intended to protect people who come forward with complaints. Osland's lawsuit charges that after meeting with the FBI, he was again passed over for promotion by several officers who were ranked below him on a list of lieutenant candidates, and later put under the supervision of a police commander whom he had investigated while he was with internal affairs. The lawsuit also said that Osland had witnessed the cheating on June 16, 2015, when he and two other applicants were taking the role-playing portion of the lieutenant's exam. But when he contacted the department's human resources liaison, he was told that the case had been closed, the suit alleges. Police officials on Friday declined to comment, citing a department policy on pending litigation. - PHOTO PROVIDED BY CANDIDATE Mark Osland in 2010. 3/21/2021 Mpls. police detective sues over alleged retaliation, exam cheating - StarTribune.com https://www.startribune.com/longtime-mpd-detective-files-suit-claiming-department-retaliation/394615771/ 2/2 In 2010, Osland and two other police sergeants sued Arneson, claiming that she favored lesbian officers and that they had endured a "hostile work environment" after handing over information about her to investigators from the city's Department of Human Rights. That suit was later settled out of court.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</si>
  <si>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['https://d3n8a8pro7vhmx.cloudfront.net/cuapb/pages/270/attachments/original/1616361817/Mpls._police_detective_sues_over_alleged_retaliation__exam_cheating_-_StarTribune.com.pdf?1616361817']</t>
  </si>
  <si>
    <t>['Mark L. Osland, badge #5376']</t>
  </si>
  <si>
    <t>3/1/2021 https://mndaily.com/243932/news/ctcedarriverside/?print=true https://mndaily.com/243932/news/ctcedarriverside/?print=true 1/4 The Minnesota Daily • March 20, 2018 • https://mndaily.com/243932/news/ctcedarriverside/ Cedar-Riverside residents call for greater representation in Minneapolis Police Department Members of the West Bank neighborhood are asking MPD to appoint more ofUcers from their community. Isabella Murray Cedar-Riverside residents and city o_x0081_cials are calling for greater diversity in the Minneapolis Police Department. Neighborhood residents argue that having more East African o_x0081_cers on the force will build trust between police and the community. Requests for more East African o_x0081_cers came a_x007f_er two Somali o_x0081_cers patrolling Cedar-Riverside were promoted to sergeants. "Constituents have come and asked for o_x0081_cers that speak their languages and understand them better," said Ward 6 Minneapolis City Council member Abdi Warsame. "[Having East African o_x0081_cers] breaks down barriers of understanding between law enforcement and residents that can occur from language and cultural di_x0080_erences." Ananya Mishra Two children walk past police cars parked outside Riverside Plaza on Monday, March 19. Residents of the Cedar-Riverside neighborhood want to see more East African o_x0081_cers policing their community. 3/1/2021 https://mndaily.com/243932/news/ctcedarriverside/?print=true https://mndaily.com/243932/news/ctcedarriverside/?print=true 2/4 Just 8 percent of sworn MPD o_x0081_cers are of African American descent, according to MPD human resources consultant Dan Villarreal. MPD doesnʼt segment minority groups further than African American, Hispanic, Native American, Hawaiian and Asian. While MPD numbers arenʼt speci}ed further than general minority groups, Sergeant Dave Burbank said the department does have community engagement teams to conduct outreach with certain minority groups. There is an engagement team speci}cally for the East African community. "We are working to diversify our police force, so there is a need to get more East African o_x0081_cers on the department," Burbank said. Community service o_x0081_cers are part of this diversi}cation process. CSOs assist the police department and community by mediating between department personnel and local communities. CSOs can eventually become full-time police o_x0081_cers, according to Burbank. "We have three CSOs that are of Somali descent. We had four, but one was just promoted to the cadet academy to become a full-time o_x0081_cer," he said. 3/1/2021 https://mndaily.com/243932/news/ctcedarriverside/?print=true https://mndaily.com/243932/news/ctcedarriverside/?print=true 3/4 Two Somali police o_x0081_cers, Abdiwahab Ali and Mohammed Abdullahi, previously served the community. But the two le_x007f_ their roles as patrolling o_x0081_cers a_x007f_er being promoted to sergeants. Though this was a success for the o_x0081_cers, Warsame said their departure has resulted in a loss of trust between the community and MPD. "The neighborhood knew O_x0081_cers Mo and Ali by name and asked for them by name during emergencies," Warsame said. "That extreme sense of trust and comfortability was built over time and is hard to replicate with o_x0081_cers not as familiar with the community." Mohamed Ali, director of the Cedar Riverside Opportunity Center, said thereʼs been a notable shi_x007f_ in the o_x0081_cers community members con}de in. "With Mo and Ali, weʼd be praying with them at the mosque, sitting with them at the restaurants. On Friday, youʼd see them in uniforms, and on Saturday youʼd play soccer with them," he said. Abdirizak Bihi, director of Somali Education and Social Advocacy Center, said some residents have noticed the loss of Ali and Abdullahi more than others, but the community has started to warm to their replacements. "I walk around a lot and do a lot of social services in the community, and I see o_x0081_cers all over the place," he said. Still, Bihi acknowledged that Somali o_x0081_cers would better serve the community, as they could navigate language barriers and serve as role models for residents. Warsame said he will meet with MPD Chief Medaria Arradondo soon to discuss adding more East African o_x0081_cers to the department. 3/1/2021 https://mndaily.com/243932/news/ctcedarriverside/?print=true https://mndaily.com/243932/news/ctcedarriverside/?print=true 4/4</t>
  </si>
  <si>
    <t>['https://d3n8a8pro7vhmx.cloudfront.net/cuapb/pages/270/attachments/original/1614647960/Ali_Cedar-Riverside_calls_for_greater_representation_mndaily.com.pdf?1614647960']</t>
  </si>
  <si>
    <t>['Abdiwahab Ali, badge #30', 'Mohamed Abdullahi, badge #28']</t>
  </si>
  <si>
    <t>STAR TRIBUNE › Annotations Friends of motorcyclist killed in collision with Minneapolis police vehicle seek answers MATT MCKINNEY MAY ೄೈ, ೅ೃೄೆ Riding his motorcycle down Blaisdell Avenue S. in Minneapolis on Friday, his girlfriend seated behind him, Ivan Romero Olivares had money in his pocket and a plan: it was Mother's Day in Mexico, and he was on his way to wire cash to his mother before calling. In a split second, everything changed for the -year-old baker, who was widely known as Ivan Romero. A police SUV rushing along W. th Street to a deadly shooting in Uptown pulled across Blaisdell. Romero struck the rear passenger side of the vehicle and flew off the Yamaha, landing on the pavement. He died instantly, according to an autopsy report issued Tuesday. His girlfriend, Joselin Torrejon-Villamil, survived. The deadly chain of events has shaken Romero's friends, including Oscar Ramirez, who said Tuesday he's still looking for answers from police. "I feel like the police try to make excuses," he said, referring to a Minneapolis Police Department statement issued a day after the collision that said the police vehicle was traveling below the speed limit and had its flashing lights and siren on. "We want to know the truth." The Police Department has not said who had the green light in the collision, though three witnesses to the crash, two of whom gave statements to the police, told the Star Tribune that the police squad went through a red light. Two of those witnesses estimated the police vehicle's speed at  mph to  ✕ mph as it passed vehicles heading west on W. th Street. A third witness said she couldn't estimate the police vehicle's speed, saying she didn't get a good look. Minneapolis police officers surveyed the scene where a police vehicle and motorcycle collided at the intersection of Blaisdell and th in Minneapolis, Min., Friday, May , . The police statement said witnesses, accident reconstruction evidence and video show the squad car was traveling "well below the posted speed limit," but police officials have said they could not comment further or release the video because the investigation was continuing. Authorities also have been reluctant to offer many details of the shooting that preceded the crash by half an hour, saying that they wanted to continue gathering facts and not respond to speculation. According to a Saturday news release, Terrance T. Franklin, , died during a struggle with officers in a basement at  Bryant Av. S. Police said that they were chasing Franklin because of a tip he had committed an earlier burglary and that the shots were fired after he tried to grab an officer's machine pistol. Two officers were wounded, but police haven't described who fired the fatal shots or whether the officers and Franklin were shot with the machine pistol. Franklin's family members also have called on police to explain how he died. On Tuesday, Mayor R.T. Rybak, defended Police Chief Janeé Harteau's handling of the case, saying it was important to get a thorough understanding of the incident before speaking publicly. "This is an incredibly serious, tragic incident that has taken a life and deeply upset many people," Rybak said. "Our hearts go out to this family. We recognize how significant it is. That's why we're doing everything we can to understand what happened." Ramirez said he met Romero several years ago when they both worked for the New French Bakery. Romero, originally from Morales, Mexico, didn't have many relatives in Minnesota. He and Ramirez bought motorcycles and sometimes took longer trips through western Wisconsin. Last year, Romero bought the sleek, black Yamaha he was riding when he died. "He was like a baby with a new toy," said Benjamin Garcia, another friend of Romero's. "He was a great friend; a hard worker," Ramirez said, adding that it was Romero's uncle who had to call his parents in Morales. "That was their only boy, so they are really heartbroken," Ramirez said. Annotations · Report a problem COPY https://outline.com/sJqKM5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</si>
  <si>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['https://d3n8a8pro7vhmx.cloudfront.net/cuapb/pages/270/attachments/original/1626560489/Friends_of_motorcyclist_killed_in_collision_with_Minneapolis_police_vehicle_seek_answers.pdf?1626560489']</t>
  </si>
  <si>
    <t>['Joshua Young, badge #7897']</t>
  </si>
  <si>
    <t>Questionable Marijuana Odor Stop Expansion - Challenging Probable Cause Wright County Watch MN https://wrightcountywatch.wordpress.com/2025/03/08/questionable-marijuana-odor-stop-expansion- challenging-probable-cause/ Traffic ticket Officer Comments: Named caller driving complaint with contact information aired by msp. Located vehicle and stopped, driver identified and could smell marijuana from vehicle, driver said he had not been smoking earlier, some was in the Car which was why there was a smell, provided small amount in plastic non-compliant baggie from his pocket, citation issued/warned for tint. Officer Name Matthew Lisic 86-CR-25-1377 Marijuana Odor Stop by Wright County Deputy Raises Legal Questions Amidst Pattern of Scrutiny WRIGHT COUNTY, MN - A traffic stop initiated from a driving complaint recently evolved into a roadside marijuana investigation conducted by a Wright County Sheriff's deputy whose methods have previously been scrutinized in court. The incident, involving Deputy Matthew Lisic and driver Tadych, highlights the complex legal landscape surrounding cannabis odor since its legalization and adds another example to the deputy's documented history of escalating minor stops into criminal inquiries. According to a summary of the officer's comments, the stop was initiated after a named caller reported a driving complaint. After locating and stopping the vehicle, Deputy Lisic reported he "could smell marijuana from vehicle." This observation prompted him to expand the scope of the stop beyond the initial complaint to question the driver about marijuana. The driver reportedly admitted he had not been smoking but that some marijuana was in the car, which was the source of the smell. He then produced a small amount of cannabis from his pocket in a "plastic non-compliant baggie." The encounter concluded with a citation or warning for window tint, while the initial driving complaint was seemingly set aside. The "Odor-Plus" Standard in Minnesota Law The deputy's decision to expand the stop based on the odor of marijuana touches on one of the most significant recent changes in Minnesota law. Following the 2023 Minnesota Supreme Court ruling in State v. Torgerson, the mere odor of cannabis is no longer sufficient on its own to provide probable cause for a search of a vehicle. Because cannabis is legal for adults to possess and consume, its scent alone does not automatically imply a crime is being committed. For a search to be constitutional, law enforcement must have "odor-plus"-the smell of marijuana plus other articulable evidence that points to a specific criminal violation, such as driving while impaired or an "open container" violation for possessing cannabis in non-compliant packaging. In the Tadych stop, the driver's own admission and his production of the non-compliant baggie provided the deputy with the "plus" factor, establishing an open-container violation. However, other court rulings have found that the very act of questioning a driver about a marijuana odor, without a pre-existing "plus" factor, can itself be an unconstitutional expansion of a stop. Part of a Documented Pattern This incident does not exist in a vacuum. Deputy Lisic's history, as documented in public court records, shows a pattern of escalating encounters that have been challenged or invalidated in court. In a 2021 DWI case, a Wright County judge ruled that Deputy Lisic had engaged in an "unlawful expansion of the initial stop" and "lacked probable cause to arrest," leading to the suppression of all evidence. In a separate 2025 Felony DUI case, charges were dismissed after a state crime lab found no controlled substances in a driver's system, directly contradicting the deputy's detailed report of observing numerous symptoms of methamphetamine impairment. While the stop of Mr. Tadych resulted in only a minor citation, it exemplifies a policing method that has been found unconstitutional in other instances. It underscores an ongoing tension between law enforcement tactics and the evolving interpretation of constitutional rights in a post-legalization Minnesota, particularly when conducted by an officer with a documented history of having his methods successfully challenged in court.</t>
  </si>
  <si>
    <t>['https://assets.nationbuilder.com/cuapb/pages/1472/attachments/original/1755299125/Lisic_Questionable_Marijuana_Odor_Stop_Expansion.pdf?1755299125']</t>
  </si>
  <si>
    <t>3/15/2021 Farmington officer charged with felony | Post Bulletin https://www.postbulletin.com/farmington-officer-charged-with-felony/article_4267fe46-2acb-5d36-a189-76c33d199056.html 1/4 Trending Articles NEW ARTICLES Farmington ofåcer charged with felony Written By: postbulletin Administrator | 6:00 am, Dec. 4, 2004 Associated Press HASTINGS, Minn. -- A 27-year-old Farmington police ofècer was charged with a felony Friday for allegedly having sex with a 16-year-old female high school student. Dakota County Attorney James Backstrom said Jermey Daniel Buss was charged with third-degree criminal sexual conduct, a felony, and misconduct by a peace ofècer, a misdemeanor. District Judge Rex Stacey on Friday set bail at $2,500 with conditions, including that Buss not have contact with the girl in question or any other girls, other than family members, younger than 18. He made bail Friday and was released. Bill Michael, the Minneapolis attorney representing Buss, said the ofècer "had been cooperating with this investigation and looks forward to continuing in that fashion to resolve this matter." Farmington police chief Daniel Siebenaler said in a statement that Buss would stay on administrative leave until the matter was resolved. Siebenaler said he would not comment further. The investigation into the matter started on Nov. 28 when the girl's mother contacted police with suspicions that an adult man was having a relationship with her daughter. Police investigators quickly determined the man involved was Buss, who had recently been hired by Farmington Police Department The investigation was turned over to the Dakota County Sheriff's WELLNESS Struggling with the time change? Better sleep hygiene can help INDIGENOUS IMPACTS An original essay: COVID-19 has changed my life in many ways CORONAVIRUS COVID-19: How many vaccines have SE Minnesota counties administered? See the latest numbers ‹ › E-Paper Log in SUBSCRIBE NOW $4 for 16 weeks Vaccine Tracker 28° 3/15/2021 Farmington officer charged with felony | Post Bulletin https://www.postbulletin.com/farmington-officer-charged-with-felony/article_4267fe46-2acb-5d36-a189-76c33d199056.html 2/4 Farmington Police Department. The investigation was turned over to the Dakota County Sheriff s Department to avoid conéicts of interest. Prosecutors allege in the criminal complaint that Buss had sent e-mails and met with the girl about a dozen times, during which there was "some hugging and kissing." He was off duty the two times they allegedly had sex, records show. Buss also allegedly called the girl several times on his city-issued cellular phone. He told an investigator that he èrst met the teen during Farmington High School's homecoming week as she was driving around preparing to throw toilet paper into trees. Suggested Articles GOVERNMENT AND POLITICS Jane Fonda joins Indigenous opposition to Line 3 BASKETBALL Gophers ofåcially 'part ways' with basketball coach Richard Pitino HOCKEY The Sky's the limit: Dodge County goalie has had tremendous career for 'Cats SPORTS Gabe Madsen plans to transfer Gabe Madsen E-Paper Log in SUBSCRIBE NOW $4 for 16 weeks Vaccine Tracker 28° 3/15/2021 Farmington officer charged with felony | Post Bulletin https://www.postbulletin.com/farmington-officer-charged-with-felony/article_4267fe46-2acb-5d36-a189-76c33d199056.html 3/4 p SPORTS Tschetter in the running for Mr. Basketball Account Manage My Account Privacy Policy Terms and Conditions News Subscription Options Email Newsletters E-Paper Our News Network Contact Get Help News Advertising Stewartville's Will Tschetter (42), putting up a shot over Caledonia's Casey Schultz (2) during a game earlier this season, is among the final 10 candidates for this year's Mr. Basketball award in Minnesota. (Joe Ahlquist / (jahlquist@postbulletin.com Businesses To Follow E-Paper Log in SUBSCRIBE NOW $4 for 16 weeks Vaccine Tracker 28° 3/15/2021 Farmington officer charged with felony | Post Bulletin https://www.postbulletin.com/farmington-officer-charged-with-felony/article_4267fe46-2acb-5d36-a189-76c33d199056.html 4/4 Advertising Work with Us More JobsHQ Motors HomesHQ Shop Social © Post Bulletin and Forum Communications Company 1700 Greenview Dr SW, Rochester, MN 55902 (507) 285-7600 E-Paper Log in SUBSCRIBE NOW $4 for 16 weeks Vaccine Tracker 28°</t>
  </si>
  <si>
    <t>['https://d3n8a8pro7vhmx.cloudfront.net/cuapb/pages/270/attachments/original/1618004628/Jeremy_Buss_2.pdf?1618004628']</t>
  </si>
  <si>
    <t>Minnesota DVS Nicholas Hwang was issued a 7 day temporary DL on 04/04/2013. Nicholas Hwang's DL was revoked on 04/11/2013. He passed the DWI/Drug written test on 4/10/2013. On 04/25/2013, his DL was conditionally reinstated with an Ignition Interlock Restriction. Nicholas Hwang applied for an Employment Exemption for the Ignition Interlock. He was approved for the exemption which authorizes him to drive an employer-owned vehicle not equipped with and Ignition Interlock device if it is operated on the job for employment purposes only. (See the Included MN DVS documentation for all of the details) Anoka County Courts • Per Register of Actions (Case Number 02-CR-13-2319), State of Minnesota vs. Nicholas Inkuen Hwang, Nicholas Hwang entered into a plea agreement. He Plead guilty to DWI - Operating a Motor Vehicle Under the Influence of Alcohol, a misdemeanor. The charge of DWI - Operate a Motor Vehicle - Alcohol Content 0.08 within 2 Hours, was dismissed. Please see the Included Register of Actions. Investigative Facts Allegation #: It is alleged that Officer Nicholas Hwang operated a vehicle while under the influence of alcohol on April 4th, 2013, and was arrested for 4th Degree DWI and DWI .08 or more, by Centennial Lakes Police in the City of Shoreview, State of Minnesota. If found to be true, it would violate the following: 1208087 5-102 CODE OF ETHICS •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Investigative Facts • On April 4th, 2013, Officer Nicholas Hwang, while driving a motor vehicle, was stopped in the City of Shoreview by a Centennial Lakes Police Officer for failing to signal 100 prior to turning and for the vehicle displaying impounded plates. • The vehicle belonged to Officer Hwang's brother, and officer Hwang did not know the vehicle was displaying impounded plates. • Officer Hwang had been drinking alcohol prior to the stop. • Officer Hwang submitted to field sobriety tests. • Officer Hwang was arrested for DWI and transported to the Centennial Lakes Police Station, where he submitted to a test to determine the alcohol content of his blood. • The results of the test showed his blood alcohol content to be .19. • Officer Hwang was cited for 4th Degree DWI and DWI .08 or more. • On September 3rd, 2013, Officer Hwang went to court on the above charges. He pled guilty to DWI - Operate a Motor Vehicle under the Influence of Alcohol, a misdemeanor. • The charged of DWI - Operate Motor Vehicle - Alcohol Concentration .08 within two hours, was dismissed. I confirm that the information I provided in this case is true to the best of my knowledge. Respectfully Submitted, Sergeant Rolf Markstrom Internal Affairs Unit 1208088 Minneapolis City of Lakes RR March 6, 2014 Police Department JaneO L. Harteau Chief of Police 350 South 5th Street Minneapolis MN 55415-1389 612 673-2735 TTY 612 673-2157 Officer Nicholas Hwang Fifth Precinct Minneapolis Police Department RE: IAU Case Number #13-53 Notice of Suspension (10 hours suspension without pay) Officer Hwang, The finding for IAU Case #13-53 is as follows: MPD P/P 5-102 Code of Ethics...SUSTAINED (Category C) As discipline for this incident you are suspended for 10 hours without pay. This case will remain a "C" violation and will remain on file until 04/04/2018,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Janee Harteau Chief of Police Call Minneapolis City Information and Services By: Matthew Clark Assistant Chief www.minneapolismn.gov Affirmative Action Employer 1208089 Page 2 Officer Nicholas Hwang Suspension Letter I, Officer Nicholas Hwang, acknowledge receipt of this Notice o Suspension. 0/\1401 Officer h EiS Hwang Date of Receipt Date TJD:mar CC: Personnel IAU Inspector Loining 1208090</t>
  </si>
  <si>
    <t>['https://d3n8a8pro7vhmx.cloudfront.net/cuapb/pages/1461/attachments/original/1638147566/13-31600_Hwang_Part_2.pdf?1638147566']</t>
  </si>
  <si>
    <t>['Nicholas Hwang, badge #3195']</t>
  </si>
  <si>
    <t>NEWS Coon Rapids sexual abuse victim: "I was molested 1,480 times" Coon Rapids sexual abuse victim: "I was molested 1,480 times" - ... https://www.twincities.com/2012/03/29/coon-rapids-sexual-abuse-v... 1 of 5 11/24/2022, 1:42 PM By SARAH HORNER | shorner@pioneerpress.com | Pioneer Press PUBLISHED: March 29, 2012 at 11:01 p.m. | UPDATED: November 10, 2015 at 3:59 a.m. March 30, 2012 courtesy photo of HUNT, JOSEPH LAWRENCE, from the Anoka County Sheriff's Office. Hunt was sentenced to serve 41 months in prison for sexually abusing his adoptive son, Chad Hunt while he was growing up in their Coon Rapids home more than two decades ago. Photo courtesy of the Anoka County Sheriff's Office. Charges: Criminal Sex Conduct-1st Deg-Penet or Contact Under 13-Victim 13-15-Position of Authority- FE {609.342.1(b)} No Bail Amounts available People in the community knew Joe Hunt as a veteran police officer, but to his son, he was a sexual predator. With his voice shaking, Chad Hunt told a crowded Anoka County courtroom Friday, March 30, that his adoptive father sexually abused him five times a week for eight years while he was growing up in their Coon Rapids home more than two decades ago. His only escape, the now-40-year-old said, was when he got to stay with his grandmother for three months every summer. "By my estimation, I was molested 1,480 times," Chad Hunt said, adding that the memories haunt him daily. "He is a criminal," Chad Hunt told Anoka County District Judge Dyanna Street before asking that his father - a retired Coon Rapids police officer - be sentenced to the maximum jail time allowed under state law for his crime of first-degree criminal sexual conduct. "The fact that he hid behind a badge makes him a coward," Chad Hunt said. "His portrayal as an upstanding citizen is a fraud." After listening to Chad Hunt's statement, along with statements read by Chad Hunt's wife and sisters about the lingering impact of the abuse, Street opted to sentence the retired Coon Rapids police officer to 41 months in prison. The sentence was the maximum allowed under state law in the 1980s, when Hunt sexually abused his son. Coon Rapids sexual abuse victim: "I was molested 1,480 times" - ... https://www.twincities.com/2012/03/29/coon-rapids-sexual-abuse-v... 2 of 5 11/24/2022, 1:42 PM "1,480 times…that kind of takes your breath away," Street said before delivering the sentence. "There is no sentence I can impart that can undo what has been done, that can fix the nightmares." Before sentencing, Street listened to Joe Hunt and his attorney, Joe Leunig, talk about the life Hunt has led since the abuse, one that has involved years of work as a police officer, scout leader, volunteer coach and "adoring" father and grandfather, Leunig said. "(Joe Hunt) is a man who did wrong a quarter-century ago…but has since spent a lifetime atoning for those acts," Leunig said. "What would the community gain by putting this man in a cage for 41 months?" "I know I can't turn the clock back, but, oh, I wish I could….My heart is broken," Joe Hunt said through tears. He added that he was sorry long ago for his acts and had since committed his life to community service. The person he became after the abuse stopped "is who I really am," Hunt said. Joe Hunt served as a Coon Rapids police officer from 1977 until he retired as an investigator in 2004. He was charged in September with four counts of criminal sexual conduct after Chad Hunt reported the abuse he suffered decades earlier to authorities. The veteran police officer accepted a plea deal in January that involved admitting to sexually abusing his son from 1984 to 1987, during which time Chad Hunt would have been 13 to 16 years old. Chad Hunt alleges the abuse went on for much longer. "Being me has been a lifelong curse," Chad Hunt said. "The emotional scars the victim is left with is my everyday reality." The proceedings took place in front of a crowded courtroom, with many - including several law enforcement officers - wearing blue ribbons in support of Chad Hunt. At the end, Joe Hunt was finally taken into custody. Sarah Horner can be reached at 651-228-5539. Follow her at twitter.com/hornsarah. Coon Rapids sexual abuse victim: "I was molested 1,480 times" - ... https://www.twincities.com/2012/03/29/coon-rapids-sexual-abuse-v... 3 of 5 11/24/2022, 1:42 PM</t>
  </si>
  <si>
    <t>['https://assets.nationbuilder.com/cuapb/pages/1472/attachments/original/1669319378/Coon_Rapids_sexual_abuse_victim_%E2%80%9CI_was_molested_1_480_times%E2%80%9D_%E2%80%93_Twin_Cities.pdf?1669319378']</t>
  </si>
  <si>
    <t>Ex-Minneapolis cop sentenced to six months in workhouse for on-duty assault Christopher Reiter received the maximum allowable sentence under state guidelines. By Brandon Stahl Star Tribune December 12, 2017 - 8:30pm https://www.startribune.com/ex-minneapolis-cop-sentenced-to-six-months-in-workhouse-for-on-duty- assault/463718093/ Ex-Minneapolis police officer Christopher Reiter will serve six months in a county workhouse for kicking a man in the face during an arrest after a judge told him Tuesday that he "abused his position of trust and committed a serious assault." Reiter, 37, was on duty in May 2016 when he kicked Mohamed Osman in the face during a domestic assault call in May 2016, knocking him unconscious and causing a traumatic brain injury from which he still suffers. A jury found Reiter guilty of felony third-degree assault in October in a rare conviction for on-duty use of force. In handing down the sentence, Hennepin County District Judge Fred Karasov rejected arguments by Reiter's attorney Robert Fowler that the former cop's punishment should not be worse than that of Osman, who was sentenced to 75 days in jail for beating his girlfriend the night Reiter kicked him. "This is not a case about a defendant assaulting a victim and causing substantial bodily harm. That's not all this case is about," Karasov said. "It's a case about a police officer, who while on duty and sworn to protect and serve, abused his position of trust and committed a serious assault. This unlawful action not only erodes the trust the community places in law enforcement, but it undermines the effort of the vast majority of law enforcement officers who put their lives on the line every day, and serve honorably to protect and serve their communities." Reiter was also handed three years of probation and a $500 fine. He received a stay of imposition, meaning his felony conviction will be reduced to a misdemeanor if he successfully completes his sentence. Karasov said the jail sentence was the strongest allowed under Minnesota law. Reiter had already been fired from Minneapolis Police Department and will now lose his peace officer's license, as state law requires an automatic revocation for any felony conviction. During the sentencing, Reiter maintained that he took responsibility for the assault. "When I showed up to work that day, I had no intention of hurting anybody," he said. But Karasov said Reiter did the opposite when he interviewed with a probation officer before the sentencing. "You still made excuses and justified your actions," Karasov said. Among those: Reiter again told a probation officer what he told a jury in October, that he feared Osman had a knife when he kicked him. In May 2016, Reiter responded to a domestic abuse call at a south Minneapolis apartment building and found a woman badly beaten. When other officers arrived, they found the man who beat her, Osman, sitting in his SUV in front of the building. Officers surrounded him and ordered him out of the car. Osman complied, and began to get on the ground. Reiter then ran up to Osman and kicked him in the face. Neither Reiter, nor any other officers mentioned in any police report, said that they feared Osman had a knife. However, at the trial Reiter testified that the domestic abuse victim told him that Osman was armed. "I strongly suspect that was simply made up to justify your actions," Karasov told Reiter. Reiter's kick to Osman was captured on surveillance video. Without that evidence, Karasov told Reiter, "I am convinced you thought you would get away with this offense." After the sentencing, Hennepin County attorney Mike Freeman said his office considered charging Reiter with a higher-level offense that could have resulted in prison for a conviction, but ultimately dismissed it. "We think this is an adequate, somewhat minimal sentence," Freeman said Tuesday. "The most important thing to me is that Reiter will never be a cop again." Minneapolis police have investigated eight complaints against Reiter. Before being fired, Reiter had kicked a gas station attendant while on duty in 2014. The attendant sued, and the case was settled after the city of Minneapolis agreed to pay $105,000 after a federal lawsuit. Osman has filed a federal lawsuit asking for $4 million in damages.</t>
  </si>
  <si>
    <t>['https://d3n8a8pro7vhmx.cloudfront.net/cuapb/pages/270/attachments/original/1617910116/Christopher_Reiter_Osman_Case.pdf?1617910116']</t>
  </si>
  <si>
    <t>Police Department - Brian O'Hara, Chief of Police 350 S. Fifth St. - Room 130 Minneapolis, MN 55415 TEL 612.673.3559 TO: Benjamin Truong, Badge #7311 CC: Office of Police Conduct Review DATE: July 10, 2023 RE: Administrative Investigation Case #21-10434 CHIEF'S DECISION: ☒ Written Reprimand This memo summarizes my approach and reasoning for my decision as Chief of Police that the listed policy violation by Officer B. Truong is sustained. The memo accompanies the enclosed Notice of Discipline. Summary of the Basis for Decision: Allegation #1: MPD P/P 5-102 Code of Ethics: It is alleged that Officer Benjamin Truong behaved in an inappropriate manner with a victim after responding to a call.  On 10/15/21, Officer Truong responded to the home of a robbery victim and took a report.  Later that evening, Officer Truong made four phone calls to the victim, and when she returned the fourth call, Officer Truong stated that he couldn't remember the spelling of her name.  Officer Truong then offered to talk more about it over coffee.  The complainant stated that she has been afraid to walk to her car after the robbery and asked Officer Truong if he was aware of a number, she could call for someone to escort her to her vehicle. o Officer Truong invited her to follow him on Instagram and stated that it was the best way to get in contact with him. He added that she could message him anytime she needed an escort, and he would stop by.  The complainant followed Officer Truong on Instagram, but the next day she realized how "highly inappropriate" it was for him to ask her on a date and exchange social media with her.  The complainant stated this conduct made her uncomfortable because she had just been the victim of one of the worst traumas she has experienced as an adult, and it seemed like Officer Truong was "preying on that vulnerability."  The Police Conduct Review Panel (PCRP) issued a recommendation of MERIT to this allegation  I concur with the recommendation of the PCRP, that there is a preponderance of the evidence to support the allegation that Officer Truong violated the Code of Ethics when he asked the victim of a crime out for coffee and exchanged social media information. This allegation is SUSTAINED. The facts noted in the case investigation support the conclusion that Officer B. Truong violated Minneapolis Police Department Policy 5-102. I concur with the recommendation from the Police Conduct Review Panel that the allegations are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DocuSign Envelope ID: E39F9AB2-EFC1-481E-8978-D77F00F1F6F8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B. Truong failed to meet our standards when he violated the Code of Ethics during this incident. The violation in this matter undermines public trust. As Chief of Police with authority to discipline for violations of policy under Minn. Stat 626.89 Subd. 17, I am issuing a Letter of Reprimand to Officer B. Truong for the following policy violation: 5-102 Code of Ethics - Sustained: Letter of Reprimand. Brian O'Hara Chief of Police Enclosure: Discipline Form CC: OPCR Case File Inspector Gomez DocuSign Envelope ID: E39F9AB2-EFC1-481E-8978-D77F00F1F6F8</t>
  </si>
  <si>
    <t>['https://assets.nationbuilder.com/cuapb/pages/1608/attachments/original/1753998806/21-10434_Benjamin_Truong.pdf?1753998806']</t>
  </si>
  <si>
    <t>['Benjamin Truong, badge #7311']</t>
  </si>
  <si>
    <t>MINNEAPOLIS DEPARTMENT INTERNAL AFFAIRS UNIT DISCIPLINE WORKSHEET Category D Violations David Richard Clifford 6-16-2012 12-97 Employee's Name and ID Number Policy Number Description 5-102 Date of Incident !AU Case Number STEP 1 - CHARGES Code of Ethics STEP 2 - BUREAU PANEL HEARING Compose Findings Letter Categor_y1A-D) D Date of Hearing Policy Number 5-102 Time of Hearing Location of Hearing Description Code of Ethics S = Sustained NS = Not Sustained E = Exonerated U = Unfounded 11\, o Deputy Chief's Signature/Employee Number Me . L Panel Member in Attendance ; + Concur 1Not Concur Category S NS E U P 'A) P = Policy Failure Date coert\L.K.Q r Panel Member in Attendance Concur 1 1 Not Concur 1228224 Minneapolis F Department Internal Affairs Unit Disciplinary Worksheet, page 2 of 3 STEP 3 - LOUDERMILL HEARING Compose Discipline Letter N oV IQ )--az_ 130 Date of Hearing Time of Hearing Location of Hearing Recommended Discipline terrvIty\ac,,,1/4 Was the employee present at the hearing? E No Has the employee been advised of the final recommendation? Yes y. No er- AGGRAVATING AND/OR MITIGATING FACTORS N Deputy Chief's Signature/Employee Number 6Alw GOcati_i Date 6(45 - \-- K CCC-rtA Panel Member in Attendance Panel Member in Attendance Concur 0 Not Concur 7--Soncur Not Concur 2 1228225 Minneapolis F Department Internal Affairs Unit Disciplinary Worksheet, page 3 of 3 STEP 4- CHIEF- FINAL DISPOSITION Polic Number Description 5-102 Code of Ethics Cate 0 A-D D n i 1 Chi f of Police Signature Date MP-1408 (Revised 10/08) 3 1228226 RECOMMENDATION FOR DISCHARGE, SUSPENSION, OR INVOLUNTARY DEMOTION City of Minneapolis Human Resources Department 250 South 4th Street. Room 100. Minneapolis. MN 55415-1339 (673-2282) Type loyee Name Ci, PFsoso Job Title 3 r - L r it EMPLOYMENT STATUS XPermanent DC Full-Time I I Certified Employee ID Number Job Code Current Position Number Temporary Seasonal Part-Time Intermittent Current Pay Rate $ Step Uncertified Other (Please specify) Department Dept Code Is this employee a Veteran' X Yes No Unknown Has this employee passed probation') NATURE OF TRANSACTION Discharge Probationary Release Suspension with pay Suspension without pay Demotion to the following Job Title Yes No Job Code at the following Rate of Pay $ per EFFECTIVE DATE(S) XPermanent effective the following date Fiy-vc..1 A I, 1013 at g : 36 o'clock /a.m. i 1 p.m. 1 Temporary - Beginning on and ending on Total Days REASON(S) FOR THIS ACTION (attach additional sheets if necessary) X Misconduct Briefly describe the nature of the misconduct or sub-standard performance below ubstandard Performance Violation of Civil Service Commission rule 11 03 - Subdivision ; Violation of the followin -&lt; g Department Rule(s), Law(s), Ordinance(s), or Regulation(s) 5 -, 0L BACKGROUND (attach additional sheets if necessary) v.( The employee was informed of the charges by (Name) 1"&lt;1" 1"s A e- S (Title) f)c.pJki ( 1 1 1.1 on (Date) el 0 The employee las gt4en an oppo nity to respond to the charges at an informal pre-determination meeting held by (Name) I&lt; r15 Are.iescA/ (Title) •'t,1.,13 the department head or a designee other than the employee's supervisor, on (Date) fl .4 012_ The employee failed to appear at the pre-determination meeting The employee waived the opportunity in writing The decision to take this action rather than impose a lesser discipline or other action was made after consideration of prior disciplinary actions or other considerations We have attached details of these EMPLOYEE NOTIFICATION: On (Date) r -c',ruc --4 )N I 1 C 13 A copy of this form and relevant accompany* information was given to the employee. A copy of this form and relevant accompanying information was sent by certified mail, return receipt requested, to the employee at the Following Address Signature of Department Head 0--re %.04,44 Refer to back of this f ulsmoulion White - Human Resources Yellow Department Pink Employee iature of Person Mailing or Delivering Notice L,L 1-1Li c, V Date C-4 • / ".40/-? Date OA -),1 - -/c'/3 or NIStice To Employee of Legal Rights Entered Into HRIS by Date Pe, 7,797 DiSDHRIS DOC Phone 1228227</t>
  </si>
  <si>
    <t>['https://d3n8a8pro7vhmx.cloudfront.net/cuapb/pages/1461/attachments/original/1638081657/13-31240_Clifford_Part_1.pdf?1638081657']</t>
  </si>
  <si>
    <t>(/) Home (/) › Carlson reaches plea deal; Felony sexual assault charge dropped against Ely cop, who admits to gross misdemeanor; council votes to place him on unpaid leave Submitted by admin on Thu, 01/26/2017 - 11:57 by Tom Coombe An Ely police officer will avoid jail time, but could lose his job, after striking a plea agreement in court and admitting to an illegal sexual relationship with an underage girl. Just before a jury trial was to begin, Jason Carlson pleaded guilty Tuesday to misconduct by a public official, a gross misdemeanor, while a felony third- degree sexual conduct charge was dismissed. Later that same day, Ely council members placed the 11-year veteran of the police force on unpaid leave, the initial step in a process that could lead to the termination of his employment. Carlson, 38, will be sentenced Feb. 24 on the misconduct charge, but terms of the plea agreement, reached in front of Judge Gary Pagliacetti at District Court in Virginia, call for no jail time, with probation and possible fines instead. About an hour after a jury panel was sent home, Carlson appeared in court to CLASSIFIEDS (/CONTENT/CLASSIFIEDS) ABOUT US (/CONTENT/ABOUT-US-0) NEWS (/ARTICLES/NEWS) SPORTS (/ARTICLES/SPORTS-0) OPINIONS/EDITORIALS (/ARTICLES/OPINIONSEDITORIALS) COLUMNISTS (/ARTICLES/COLUMNISTS) OBITUARIES (/ARTICLES/OBITUARIES) OUTDOORS (/ARTICLES/OUTDOORS) LEGAL NOTICES (/ARTICLES/LEGAL-NOTICES) Carlson reaches plea deal; Felony sexual assault charge dropped against... https://www.elyecho.com/articles/2017/01/26/carlson-reaches-plea-deal-... 1 of 4 11/22/2022, 1:50 AM enter a plea. In open court, under questioning by his own attorney, James Carlson, the Ely police officer said that sometime around December, 2014 or January, 2015, he had a sexual relationship with a girl who was at least 16 years old, but less than age 18. "You understand what you did was illegal and that you abused your position as a public employee?" asked the attorney. "Yes," Carlson replied. While the girl had reached the age of consent, Carlson's status as a police officer made the relationship illegal. Dressed in a suit and accompanied by several family members, including his parents, Carlson answered questions posed both by his lawyer and Pagliacetti and affirmed that he understood his guilty plea and the terms of the agreement reached with county prosecutors. The agreement wiped out the more serious felony charge of sexual conduct while in a position of authority. That charge was leveled by a grand jury in the fall of 2015, but county prosecutor Gary Bjorklund agreed to dismissal as a result of the deal. The trial was slated to begin Tuesday morning but was delayed by over three hours while a plea bargain was negotiated behind closed doors. It was apparent that something was in the works as the courtroom sat empty. Carlson, family members and his lawyer went to a conference room about 90 minutes after the trial was to begin, with his attorney going back-and-forth to meet with the prosecution. About 20 potential jurors went into the courtroom an hour later and soon emerged, many smiling and some indicating an agreement had been reached that scrapped plans for the trial. The criminal case against Carlson, who lives in Aurora, stems from an investigation initiated in the spring of 2015. Carlson has been on paid leave ever since, and rebuffed requests by the city that he voluntarily resign. He was placed on leave shortly after the allegations surfaced, and the police department has been operating without a full complement of seven officers for nearly two years. Until this week, city officials said they lacked legal ground to take disciplinary action, and that Carlson could return to work should he be found not guilty of the charges. The guilty plea appears to open the door for the city to initiate termination proceedings, which would be subject to appeal through arbitration. Since going on leave, Carlson was on the city payroll with an hourly wage of over $27 after declining a city offer, in late-2015, of a severance package that included about $22,000 in accrued sick and vacation time. Carlson was unsuccessful in requests to have the criminal case dismissed. Carlson reaches plea deal; Felony sexual assault charge dropped against... https://www.elyecho.com/articles/2017/01/26/carlson-reaches-plea-deal-... 2 of 4 11/22/2022, 1:50 AM</t>
  </si>
  <si>
    <t>['https://assets.nationbuilder.com/cuapb/pages/1472/attachments/original/1669103657/Carlson_reaches_plea_deal__Felony_sexual_assault_charge_dropped_against_Ely_cop__who_admits_to_gross_misdemeanor__council_votes_to_place_him_on_unpaid_leave_The_Ely_Echo.pdf?1669103657']</t>
  </si>
  <si>
    <t>focused entirely on politiCal beliefs or ideology related to the November 2, 2010 political elections. CPS Holmes stated that the email she transmitted was not related to any official or legitimate business of the Minneapolis Police Department or the City of Minneapolis. CPS Holmes agreed that the email she transmitted on a City of Minneapolis Computing System was in violation of the Minneapolis Electronic Communications Policy, specifically Paragraph Three; D,1 "Ethical Conduct," where the policy states that a user shall not intentionally transmit material that could be considered offensive. CPS Holmes was completely forthright in her admission and accepted responsibility for transmitting the email. When I asked CPS Holmes if she had anything else to add to her statement that I had not asked her she responded with the following statement: "Well I did not mean to send it to 13.43 I inadvertently sent it to him. I would never have sent that to him. I have the upmost respect for 13.43 and he 's always been fair in his treatment to me and respectful so I am sorry that, not only am I sorry I sent it, but I'm sorry that he was a recipient of it." CPS Holmes was provided a copy of her statement. After she had read and reviewed her transcribed statement, she signed the statement and returned it to me to be placed in the case file. Before accessing the City Computer Network, all users must respond to a log-on prompt in which the user agrees to conform to the City of Minneapolis Electronic Communications Policy. The log on prompt also advises network users that the user 7 1228021 agrees to allow the City access to all the electronic communications of the user. You must check the "yes" box agreeing to the terms or you may not access the City's network. A copy of the City of Minneapolis Electronic Communications Policy is available to any network user on the City of Minneapolis Intranet. When CPS Holmes accessed the City's network on her City of Minneapolis Computing System, she agreed to conform to the City of Minneapolis Electronic Communications Policy. Furthermore, CPS Holmes also agreed when she logged on that the City or it designees (MPD Internal Affairs) may download, print, inspect, copy, or disclose any electronic mail or electronic communications. 8 1228022 SUMMARY OF ALLEGATIONS AND RECOMMENDATION Allegation # 1 It is alleged CPS Rowena Holmes intentionally transmitted an email from a City of Minneapolis computing system which contained offensive material pertaining to political beliefs related to race, religion, and sexual orientation City of Minneapolis Electronic Communications Policy III, D, 1 (a) General Conditions, Acceptable/ Unacceptable Use, Ethical conduct 1. Ethical Conduct: Users shall maintain the highest professional ethics and conduct while using the City's electronic communications system. a. Users shall not intentionally transmit, access or store material that is offensive, harassing, threatening or disruptive. Among material which may be considered offensive are messages that contain sexual implications, racial slurs, or any other comment that offensively addresses someone's age, gender, marital status, status with regard to public assistance, affectional preference, sexual orientation, religious or political beliefs, national origin or mental or physical disability. Investigative Facts • An Audit of CPS Holmes' City of Minneapolis email account shows that she received the email on Thursday, October 7, 2010 at 1324 hours and then forwarded the email to several recipients on Friday, October 8, 2010, at 0947 hours • CPS Holmes transmitted the email on a City of Minneapolis Computing system, from her work station, via her City of Minneapolis Email account • CPS Holmes admitted in her statement to Internal Affairs that she, in fact, intentionally transmitted the email and took responsibility for her actions by doing SO 9 1228023 • CPS Holmes transmitted the email to four (4) other City of Minneapolis employees email accounts to include the complainant, 13.43 • 13.43 stated that he believed the email was inappropriate and violated policy. Furthermore, he said that he was offended by the content of the email which was related entirely too political beliefs and ideology. Respectfully Submitted, Sgt. Gary Nelson Internal Affairs Unit 10 1228024</t>
  </si>
  <si>
    <t>['https://d3n8a8pro7vhmx.cloudfront.net/cuapb/pages/1461/attachments/original/1638146971/13-30377_Holmes_Part_4.pdf?1638146971']</t>
  </si>
  <si>
    <t>"696049515 Filed in District Court State of Minnesota MAR 2 7 2019 State of Minnesota Conciliation Court county 0f: Judicial District: Tenth WaShington Court File Number: Case Type: Conciliation STATEMENT 0F CLAIM AND SUMMONS Plaintiff #1 Plaintiff #2 Name: Address: Name: Address: City/StateIZip _ Defendant #1 Defendant #2 ame: 1' p . ~ ' Name: Address: ~» ' Address: City/State/Zip: ' 05¢ City/State/Zip: City/State/Zip D Check box if there are more than two plaintiffs 0r more than two defendants. List the information for the other parties on the Additional Litigants Form, CCT702. PLAINTIFF'S STATEMENT OF CLAIM 1. I am filing this claim against Defendant for: (check all that apply) V The Defendant owes me $ 2 , plus filing fees and costs in the amount 0f $ , so my total claim is for $ (2 wo (amount Defendant owes plus filing fees and costs). Ihave a claim for this amount because in 09:].2543 .. ioé0d (month and year), the following happened (briefly describe): 5W«flkgfiMgr Wank (1'in flqfegmgflij QP'}_ _ giant": S'b/RQ 75 Pu /'7'5- ymfiwqu fora" earM &amp; fl'éu/gz/ TQ 13¢Md g(écaM fifi/z@374 .r' c! ao/ ' e n4 I've? fir 7ftfl¢5€f m The Defendant has the following property that belongs to me (list property): fl r i 2+ d. 'i . 11M (know gum of 3A! \Ae/ Agfeed'f'a Pad 0r 10 M(mw «KL Phat Co uqar 06 9293b%R«1Ma rH- CCT102 State ENG Rev 2/17 www.mncourts.gov/forms Page 1 of 3 3 \q70 MUCUN Ccu%r €\\(V\mac\'¢'-' W mas Q9 ethm 01cm T: a: gum To ?waLL ' x d5 T DVKUI Of ' ?rogu-v} gm; egg TIM 533m" "$1 "+000 (8r ?aSSeswcm "flis Ca(- My property is valued at $ D m0 . The filing fees and costs for this case are $ . I want the court to order this property returned to me 0r make the Defendant pay me $ \1 ,%OO (property's value plus the filing fees and costs). 2. I believe the personI am suing is at least 18 years 01d. Defendant #1 date of birth: o7 Im (MHZ / D Urumown. Defendant #2 date of birth: / 'U Unknown. Ifa defendant 1's a business, leave this section blankjbr that defendant. 3. About military service: ' Defendant #1 is D in the military service/ D is not in the military service wnkmwn. Defendant #2 is U in the military service/ D is not in the military service D nknown. b'a defendant is a business, leave this section blankfor that defendant. 4. I understand that if I do not come to court on my hearing date, my case may be dismissed and 1 may have to pay money to the Defendan'c on any counterclaim that has been filed. I declare under penalty of perjury that everything that I have stated in this document is true and correct. Minn. Stat. § 358.1 16. Important! Each plaintiff must sign the Statement ofClaim and Summons form and include the date signed, the name of the state and county where signed, and provide the following information: title, if any, telephone number, and e-mail address. Dated: oy¢r1 (QoLci ,, y ,z I I MTV Signature WUSMMQTON /M'\nfl2.50+fl Name L Uymc'fl'lkg -/ fal'f'orél Shin; County 5nd State where signed Address: 33's 'Ajw' gr mfg, City/State/Zip: Regmoglfir MA) $068 Telephone: E§\ - 2,7_Z~ 54% E-mail address: CCT102 State ENG Rev 2/17 www.mncourts.govlforms Page 2 of 3 SUMMONS: IMPORTANT NOTICE TO THE PARTIES You are summoned t0 appear at the hearing 0f the above-entitled case. See the attached Notice 0f Hearing for time and location. If not attached, call Conciliation Court in County. If the defendant does not appear at the hearing, the plaintiff may win this case by default, which means the plaintiff could be awarded a money judgment against the defendant. The judgment could include the amount the plaintiff requested in the Statement 0f Claim as weli as other fees and costs approved by a judicial officer. If the plaintiff does not appear at the hearing, this case may be dismissed. If the defendant has filed a counterclaim, then a default judgment could be entered against the plaintiff. The Defendant may bring a counterclaim against the Plaintiff. A counterclaim must be filed at least five days before the Conciliation Court hearing. For forms, instructions, and more information, see Information About Conciliation Court (com form CCTIOI) 0n the court's website starting at www.mcourtsgov/foms. NOTICE OF SETTLEMENT The above-entitled case has been settled, and is dismissed with my consent. Important! Each plaintiff who has settled the case must sign and date this "Notice 0f Settlement" section. Dated: Signature CCT102 State ENG Rev 2/17 wwmncounsgov/forms Page 3 of 3</t>
  </si>
  <si>
    <t>['https://d3n8a8pro7vhmx.cloudfront.net/cuapb/pages/270/attachments/original/1627568590/bruce_ketzner_Statement_of_Claim_and_Summons_2019-03-27_20210704161148.pdf?1627568590']</t>
  </si>
  <si>
    <t>Court says Mpls. officer went too far in fondling during prostitution sting By ROCHELLE OLSON, Star Tribune Last update: November 24, 2009 - 9:51 PM http://www.startribune.com/local/72691882.html?elr=KArksUUUU An undercover Minneapolis police officer engaged in outrageous conduct when he fondled a masseuse who was the target of a prostitution investigation, the state Court of Appeals ruled Tuesday in a decision that could open the door for criminal defendants in other sting investigations. The police officer, David Pleoger, violated Betsy Burkland's right to due process when he initiated the sexual contact with her and allowed it to escalate, Judge Wilhelmina Wright wrote in a decision for a three-judge panel that also included Judges Terri Stoneburner and Larry Stauber. Burkland was appealing her conviction in a lower court. Her attorney said he believes the decision marks the first time an appellate court in the United States has ruled that an officer's sexual conduct in a prostitution sting violated due process. The ruling said that the officer went to Peaceful Image Tanning and Bodyworks in 2008 after receiving a tip about prostitution. He met Burkland, arranged a one-hour massage for $70 and then took off his clothes in a massage room. When Burkland entered the room, she offered to perform the massage topless for an extra $30 and the officer accepted. After a while, Burkland asked the officer to turn onto his back, and he asked if he could touch her breasts, the court said. She put oil on her hands and rubbed his genitals. He asked if the "release" was included in the $100 fee and she said yes. Through her lawyer, Jeffrey Dean, Burkland said that she is thankful for the decision. "I hope this will deter the police from treating other similarly situated women in such a manner." Said Dean: "The proper way to conduct a prostitution sting is for the officer to get a verbal agreement of sex for money and then make the arrest. The evidence is the words of the agreement. The police are not free to go on and sport with the suspected prostitute." He called Pleoger's conduct "outrageous and abusive." The court's decision said that to prove prostitution, an officer had to show that Burkland "agreed to engage" in sexual contact for money. Wright wrote that Pleoger could have obtained the information needed for a conviction by inquiring about the "release" at any point in the conversation. The officer's initiation of sexual contact met the threshold for outrageous governmental conduct and reversal of the convictions, the court determined. The state Supreme Court has previously ruled that an undercover officer can expose himself to a prostitute at her insistence to avoid being discovered as law enforcement. "There is no evidence in the record, nor did the officer contend, that Burkland's conduct was necessary to dispel a suspicion that he was a police officer," Wright wrote. Reaction to verdict Twin Cities defense attorney Ryan Pacyga said the case signals that the court is willing to restrict police conduct, noting that the touching of the breasts was enough to get the case thrown out. He said a similar defense could be used in drug and fraud investigations. "To me it's an exciting defense. You can bet that I'm going to try it," Pacyga said. The case was initially heard by Hennepin County Judge Charles Porter. Minneapolis City Attorney Susan Segal said the city is disappointed. "This case went to trial, and the District Court ruled that the officer's conduct was in line with constitutional standards for a criminal investigation," she said. "This was an investigation triggered by complaints about the operation of a massage parlor." She said the city is reviewing the decision and considering whether to appeal. Minneapolis Police Chief Tim Dolan said only that he is asking for an internal inquiry into how the investigation was handled. Pacyga said he expects the city to appeal. The current state Supreme Court has recently issued decisions showing a willingness to restrict defendants' options, including a ruling that bong water is a controlled substance and that sentencing juveniles to life without the possibility of release isn't cruel or unusual. Pleoger, who is assigned to the Third Precinct in south Minneapolis, didn't return a call. Rochelle Olson 612-673-1747</t>
  </si>
  <si>
    <t>['https://d3n8a8pro7vhmx.cloudfront.net/cuapb/pages/270/attachments/original/1509685968/David_Pleoger_Article.pdf?1509685968']</t>
  </si>
  <si>
    <t>https://www.southernminn.com/le_sueur_county_news/archives/former-deputy-gets-six-months-for- meth-crime/article_d39567aa-8024-58cd-81c3-48520f053e2c.html Former deputy gets six months for meth crime Dec 9, 2010 I n a Carver County courtroom on Nov. 30, Daniel David Kahlow, age 47 of Le Sueur was sentenced for a felony charge of second degree possession of a controlled substance. Judge Michael Baxter ordered Kahlow to serve six months in county jail, followed by 90 days of electronic home monitoring. Kahlow was also ordered to pay a $1,500 ne plus an $85 surcharge. In May, Kahlow, an 18-year veteran of the Carver County Sheri 's O ce, was arrested after authorities found narcotics and evidence bags in his possession. Carver County Law Enforcement Center surveillance video showed Kahlow entering the evidence room and the drug evidence vault. An audit of narcotics set for destruction revealed several items appeared to have been tampered with or moved. Prosecuting attorney Mike Radner of the Hennepin County Attorney's O ce told Judge Baxter circumstances warranted a prison sentence of 41 months for the felony charge. "Mr. Kahlow violated an extraordinary trust," Radner said. "His agrant conduct was beyond shocking, beyond appalling." Radner indicated Kahlow had removed 56 grams of methamphetamine. During the investigation authorities recovered 24 grams. Radner went on to say it was likely Kahlow was using methamphetamine while working for the sheri 's o ce, meaning he was driving and carrying a rearm while under the in uence of the drug. Former deputy gets six months for meth crime | Archives | southernminn.com https://www.southernminn.com/le_sueur_county_news/archives/former... 1 of 3 11/24/2022, 11:33 PM "(Kahlow) knew it was wrong," Radner said, "yet he continued to use." Radner acknowledged since the arrest, Kahlow has undergone treatment, exhibited pro-social behavior and accepted responsibility for his actions - including entering a guilty plea in October. "Yes, Mr. Kahlow engaged in treatment," Radner said to the judge, "but that decision was self-serving at best. His crime is so compelling it outweighs mitigating circumstances." Kahlow's attorney, Fred Bruno, told Judge Baxter although Kahlow did plead guilty, there was no agreement for a 41-month sentence and asked the court for a dispositional departure. (A dispositional departure occurs when the sentencing guidelines call for execution of sentence and the court stays execution of sentence.) Bruno said he has represented a variety of drug o enders and Kahlow is one of the few who remained clean after completing a treatment program. "I fully expected (Kahlow) to relapse," Bruno said. "Meth changes you into someone you are not. People are never quite the same after using it - even for a short period of time." Bruno went on to argue Kahlow has already lost his job and endured public shame. He is completing an intensive out-patient program and has secured employment. On these grounds Bruno asked the court for a stay of imposition of sentence. He requested Kahlow be placed under house arrest rather than be incarcerated. Before sentencing, Judge Baxter asked Kahlow if he anything to say. "I'd like to apologize to the Carver County Sheri 's Department, the Carver County attorney, and my family," Kahlow said. "I take full responsibility for my actions and will accept anything you decide." "Betrayal of public trust is an important issued," Judge Baxter said. "Because of this, Former deputy gets six months for meth crime | Archives | southernminn.com https://www.southernminn.com/le_sueur_county_news/archives/former... 2 of 3 11/24/2022, 11:33 PM jail time is appropriate." "I will grant a stay of imposition of sentence," Judge Baxter continued. "I understand addiction. You act opposite of your true values. Mr. Kahlow accepts responsibility for his behavior." Kahlow was convicted of second degree possession of a controlled substance. Judge Baxter sentenced him to serve six months in county jail with credit for time served, beginning on or before Jan. 15. Following incarceration, Kahlow is to complete 90 days of electronic home monitoring. Kahlow will also serve 20 years probation including conditions of no use of alcohol or mood-altering chemicals, subjecting to random testing. Former deputy gets six months for meth crime | Archives | southernminn.com https://www.southernminn.com/le_sueur_county_news/archives/former... 3 of 3 11/24/2022, 11:33 PM</t>
  </si>
  <si>
    <t>['https://assets.nationbuilder.com/cuapb/pages/1472/attachments/original/1669354445/Former_deputy_gets_six_months_for_meth_crime_Archives_southernminn.com.pdf?1669354445']</t>
  </si>
  <si>
    <t>3/1/2021 Wiley v. City of Minneapolis, Civ. No. 11-637 (RHK/JSM) | Casetext Search + Citator https://casetext.com/case/wiley-v-city-of-minneapolis-1 1/4 From Casetext: Smarter Legal Research Wiley v. City of Minneapolis UNITED STATES DISTRICT COURT DISTRICT OF MINNESOTA May 24, 2012 Civ. No. 11-637 (RHK/JSM) (D. Minn. May. 24, 2012) Copy Citation Download Treatment Civ. No. 11-637 (RHK/JSM) 05-24-2012 Billy Ray Wiley, Plainti9, v. City of Minneapolis, O:cer Todd Babekuhl, Vicki Leonard, and O:cer Steven Mosey, Defendants. RICHARD H. KYLE ORDER In this 42 U.S.C. § 1983 claim, pro se Plainti9 Billy Ray Wiley has sued the City of Minneapolis, O:cers Todd Babekuhl and Steven Mosey, and Vicky Leonard, alleging various deprivations of his Fourth Amendment rights resulting from Defendants' search of 2029 N. Willow Ave. ("the residence") and their subsequent arrest of Wiley. This Court dismissed Wiley's claims against Leonard (Doc. No. 16), and the remaining Defendants now move for summary judgment. For the reasons below, the Court will grant Defendants' Motion. Search all cases and statutes... Help Sign In Sign Up Opinion Case details JX 3/1/2021 Wiley v. City of Minneapolis, Civ. No. 11-637 (RHK/JSM) | Casetext Search + Citator https://casetext.com/case/wiley-v-city-of-minneapolis-1 2/4 Since 7ling the Complaint, Wiley has done little to prosecute this case. Despite a court order to answer all discovery before March 13, 2012 (Doc. No. 26), Wiley has not served any Rule 26(a) disclosures, has twice failed to sit for a duly-noticed deposition (Fussy A9., Exs. 9, 11), and has failed to respond to Defendants' Request for Admissions (id., Ex. 2.). Moreover, by letter dated April 26, 2012, defense counsel advised Wiley *2 that his failure to respond to Defendants' Motion could result in the dismissal of his claims. (See Doc. No. 39.) He did not appear at the hearing. 2 The combination of these failings dooms Wiley's claim. On April 12, 2012, Defendants 7led a Motion for Summary Judgment (Doc. No. 32), and noticed the Motion for a hearing on May 24, 2012. They served the Motion and supporting documents on Wiley by mail. (See Doc. No. 33; Doc. No. 36.) Pursuant to Local Rule 7.1(b)(2), Wiley's response to the Motion was due on or before May 3, 2012, but no response was 7led. In light of the foregoing, the Court determines that Wiley's Complaint must be dismissed for failure to prosecute. See Fed. R. Civ. P. 41(b). Wiley's decision to proceed pro se does not relieve him of his obligations to engage in court-ordered discovery and to respond to the Motion. Lindstedt v. City of Granby, 238 F.3d 933, 937 (8th Cir. 2000); Ackra Direct Mktg. Corp. v. Fingerhut Corp., 86 F.3d 852, 856 (8th Cir. 1996). Moreover, the lack of responsiveness can only be laid at Wiley's feet, as he is representing himself, and was aware of the di:culties the Court experienced getting documents to him. (See Doc. Nos. 29, 30, &amp; 31.) Insofar as Wiley was warned of the possible consequences of his actions, the Court determines that dismissal of his claims with prejudice is appropriate. See Sterling v. United States, 985 F.2d 411, 412 (8th Cir. 1993) (noting that dismissal with prejudice is appropriate "where the plainti9 has consistently and willfully failed to prosecute his claim.") *3 3 Based on the foregoing, and all the 7les, records, and proceedings herein, IT IS ORDERED that Wiley's Complaint (Doc. No. 1) is DISMISSED WITH PREJUDICE. 1 1 Because the Court chooses to resolve the case in this manner, the remaining issues Defendants raise in their Motion for Summary Judgment need not be addressed. 3/1/2021 Wiley v. City of Minneapolis, Civ. No. 11-637 (RHK/JSM) | Casetext Search + Citator https://casetext.com/case/wiley-v-city-of-minneapolis-1 3/4 LET JUDGMENT BE ENTERED ACCORDINGLY. __________________ RICHARD H. KYLE United States District Judge Make your practice more effective and ef_x0089_cient with Casetext's legal research suite. Get a Demo Pricing Switch Big _x0089_rm Coverage SmartCite Public records search Partnerships and Resources Law school access Bar associations About us 3/1/2021 Wiley v. City of Minneapolis, Civ. No. 11-637 (RHK/JSM) | Casetext Search + Citator https://casetext.com/case/wiley-v-city-of-minneapolis-1 4/4 Jobs Blog Podcast News Twitter Facebook LinkedIn Instagram Help articles Customer support Contact sales Privacy Terms © 2020 Casetext Inc. Casetext, Inc. and Casetext are not a law _x0089_rm and do not provide legal advice.</t>
  </si>
  <si>
    <t>['https://d3n8a8pro7vhmx.cloudfront.net/cuapb/pages/270/attachments/original/1618074509/Todd_Babekuhl_4.pdf?1618074509']</t>
  </si>
  <si>
    <t>['Steven W. Mosey, badge #4875', 'Todd Babekuhl, badge #246']</t>
  </si>
  <si>
    <t>4/8/2021 Authorities identify man killed by Robbinsdale police and officer who shot him - Twin Cities https://www.twincities.com/2021/01/11/authorities-identify-man-killed-by-robbinsdale-police-and-officer-who-shot-him/ 1/2 ___ ___ By By PIONEER PRESS PIONEER PRESS | | news@pioneerpress.com news@pioneerpress.com January 11, 2021 at 10:11 p.m. January 11, 2021 at 10:11 p.m. Officials on Monday identified the man killed by police last week in Robbinsdale, Officials on Monday identified the man killed by police last week in Robbinsdale, along with the officer who shot him. along with the officer who shot him. Sgt. Brian Sloat, who has been with the Robbinsdale Police Department for 17 Sgt. Brian Sloat, who has been with the Robbinsdale Police Department for 17 years, fatally shot 47-year-old Brian Eugene Andren of Ramsey, Minn., when years, fatally shot 47-year-old Brian Eugene Andren of Ramsey, Minn., when Andren Andren ran at officers with a knife on Friday ran at officers with a knife on Friday, according to a news release issued , according to a news release issued by the Minnesota Bureau of Criminal Apprehension, which is investigating the by the Minnesota Bureau of Criminal Apprehension, which is investigating the incident. incident. Robbinsdale officer John Tomczik, who has been with the department for one Robbinsdale officer John Tomczik, who has been with the department for one and a half years, discharged his Taser during the incident. and a half years, discharged his Taser during the incident. Officers attempted to apprehend Andren, who was the subject of a felony Officers attempted to apprehend Andren, who was the subject of a felony warrant out of South Dakota, shortly before 11 a.m. at a gas station near 37th warrant out of South Dakota, shortly before 11 a.m. at a gas station near 37th and Noble avenues, the news release said. and Noble avenues, the news release said. When Andren fled the gas station in his vehicle, officers used a PIT maneuver to When Andren fled the gas station in his vehicle, officers used a PIT maneuver to stop him about a block away, according to the BCA. stop him about a block away, according to the BCA. Andren exited his vehicle carrying a knife and ignored officers' commands to Andren exited his vehicle carrying a knife and ignored officers' commands to drop it, prompting Tomczik to deploy his Taser, which was ineffective, the news drop it, prompting Tomczik to deploy his Taser, which was ineffective, the news release said. When Andren ran at officers with the knife, Sloat shot him multiple release said. When Andren ran at officers with the knife, Sloat shot him multiple times. times. Officers administered first aid to Andren, but he died at the scene. Officers administered first aid to Andren, but he died at the scene. NEWS NEWSCRIME &amp; PUBLIC SAFETY CRIME &amp; PUBLIC SAFETY Authorities identify man killed Authorities identify man killed by Robbinsdale police and officer by Robbinsdale police and officer who shot him who shot him 4/8/2021 Authorities identify man killed by Robbinsdale police and officer who shot him - Twin Cities https://www.twincities.com/2021/01/11/authorities-identify-man-killed-by-robbinsdale-police-and-officer-who-shot-him/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A woman, who was a passenger in Andren's vehicle, was not injured in the A woman, who was a passenger in Andren's vehicle, was not injured in the incident, according to the BCA. incident, according to the BCA. The incident, which was captured by body cameras and squad vehicle dash The incident, which was captured by body cameras and squad vehicle dash cameras, remains under investigation. cameras, remains under investigation. Tags: Tags: Crime Crime, West Metro West Metro</t>
  </si>
  <si>
    <t>['https://d3n8a8pro7vhmx.cloudfront.net/cuapb/pages/270/attachments/original/1617892715/Authorities_identify_man_killed_by_Robbinsdale_police_and_officer_who_shot_him_%E2%80%93_Twin_Cities.pdf?1617892715']</t>
  </si>
  <si>
    <t>['Brian Sloat, badge #None']</t>
  </si>
  <si>
    <t>SUMMARY OF ALLEGATIONS 13.43 - Personnel Data Investigative Facts • Officer Dahlquist was working Beat 8429 as an able bike officer on 10/09/2012 and was responding to a burglary in progress call. While responding, he observed and bypassed 3 black males with a pit bull near the intersection of 44th Ave. N./Irving Ave. N. in Minneapolis. He observed that the pit bull had a large rope/leash attached to it, but the leash was not being held by anyone. Officer Dahlquist heard a commotion one block past his initial observation of the men/dog, turned around, and responded to their 28 1208050 location. As he approached on his bike, the pit bull jumped up on Officer Dahlquist while on his bike and it bit him on the right arm (no injuries occurred). • Officer Dahlquist shot the dog one time and it stopped the dog's attack. The statements taken in this investigation could not determine if the dog owner was actually holding the dog when Officer Dahlquist shot it. The owner reported he was attempting to gain control of the dog as it was jumping on Officer Dahlquist, putting the owner at minimum, in close proximity when the shot was fired. The owner held the dog after it had been shot and kept the dogs movement under control. • Asked by Officer Geere if he had shot the guy, Officer Dahlquist at the time was not sure, stating that he, the dog, and the dog's owner were all in motion and all close together. • Sgt. Warnberg responded to Officer Dahlquist's location and observed him pointing his gun, with the hammer back, at a black male who was holding a pit bull. • Sgt. Warnberg assessed the scene and determined it was Code 4 and ordered Officer Dahlquist to de-cock and holster his firearm. • After ordering Officer Dahlquist to de-cock and holster his weapon, Sgt. Warnberg turned away from Officer Dahlquist and started walking up to the male who was holding the dog. As he began this movement, Sgt. Warnberg saw Officer Dahlquist's arm come down to his side. He concluded that Officer 29 1208051 Dahlquist had holstered his firearm. When asked specifically if he had seen Officer Dahlquist de-cock and holster his weapon, Sgt. Warnberg said he did not. • Learning from the dog owner that the dog had been shot, Sgt. Warnberg turned back to ask Officer Dahlquist if he had shot the dog. At this time, Officer Dahlquist had his firearm out, raised and pointed in the direction of Sgt. Warnberg, the dog owner and dog. Sgt. Warnberg reported he observed that the hammer on the gun was back and that the gun was pointed directly at his forehead, approximately 4 to 5 feet away from him. • Sgt. Warnberg ordered Officer Dahlquist a second time to de-cock and holster his firearm and he said Officer Dahlquist did comply with the second order. • Sgt. Warnberg stated that the only way the hammer could still be back on Officer Dahlquist's gun when he observed it the second time is if he (Dahlquist) had not de-cocked the hammer after the first order was given or he (Dahlquist) had manually pulled the hammer back on his gun after he drew it the second time. • After consulting the MPD Range Master, pulling the hammer back on your firearm before firing it is always an option, but that specific technique is not taught during the mandatory MPD firearm training qualification course. • Officer Dahlquist stated that he was given the order by Sgt. Warnberg to de-cock and holster his weapon the first time and he said he did obey that order. • Officer Dahlquist stated that he felt the dog was still a threat to him and others, so he did remove his firearm a second time and kept his gun at the "ready" position. When Sgt. Warnberg ordered him a second time to de-cock and holster his gun, 30 1208052 he complied. He stated that the hammer was not back when he drew his gun the second time and Sgt. Warnberg was never in his direct line of fire. • Also responding to the incident was Officer Gillies, who stated upon his arrival, he observed that Officer Dahlquist had his gun out, in his hand down on the right side of his leg and the hammer on it was back. He reported that Officer Dahlquist was approximately 15 feet away from and behind Sgt. Warnberg. Officer Gillies did not hear any orders given by Sgt. Warnberg to Officer Dahlquist. I confirm that the information I provided in this case is true to the best of my knowledge. Respectfully Submitted, Sgt. Thomas Schmid Internal Affairs Unit 31 1208053</t>
  </si>
  <si>
    <t>['https://d3n8a8pro7vhmx.cloudfront.net/cuapb/pages/1461/attachments/original/1638083162/13-31428_Dahlquist_Part_6.pdf?1638083162']</t>
  </si>
  <si>
    <t>['Scott J. Dahlquist, badge #1394']</t>
  </si>
  <si>
    <t>2/19/2021 What we know about Derek Chauvin and Tou Thao, two officers caught on tape in death of George Floyd - StarTribune.com https://www.startribune.com/what-we-know-about-derek-chauvin-and-tou-thao-two-of-the-officers-caught-on-tape-in-the-death-of-george-floyd/570777… 1/2 MINNEAPOLIS What we know about Derek Chauvin and Tou Thao, two of the officers caught on tape in the death of George Floyd Four officers on scene have been fired. They have not yet been officially identified by department officials. By Andy Mannix (https://www.startribune.com/andy-mannix/6370473/) Star Tribune MAY 26, 2020 - 11:25PM The Minneapolis police officer shown on video kneeling on George Floyd's neck as Floyd pleaded for help, along with another officer who stood by and watched, have both been involved in use-of-force incidents over their careers. Officer Derek Chauvin has been identified as the officer pinning down Floyd in the now- viral video, which shows Floyd saying he can't breathe repeatedly before losing consciousness. Floyd later died. Four officers on scene have been fired. They have not yet been officially identified by department officials. Chauvin, 44, is a 19-year department veteran. Department records and news accounts show that he has been involved in several police-involved shootings over his career. In 2008, Chauvin shot and wounded Ira Latrell Toles during a domestic assault call. According to a 2011 article from the Pioneer Press (https://www.twincities.com/2008/05/26/minneapolis-police-officer-involved-in- weekend-shooting-idd/) , Chauvin and other officers showed up to an apartment in south Minneapolis just before 2 a.m. Toles grabbed for an officer's gun and Chauvin shot him in the abdomen. In 2006, Chauvin and five others responded to a stabbing. After Wayne Reyes, 42, allegedly pulled a shotgun on the officers, one of the officers shot and killed Reyes, according to a report titled "Stolen Lives" (https://d3n8a8pro7vhmx.cloudfront.net/cuapb/pages/17/attachments/original/1556948828/Minnesota_Stolen_Lives_Names_2018.pdf? 1556948828) from Communities United Against Police Brutality, a police watchdog nonprofit based in Minneapolis. The other officer identified in the video is Tou Thao. According to a deposition he gave in a 2017 lawsuit, Thao started with the department as a community service officer. He went through the academy in 2009. He was laid off for two years and returned to the department in 2012. In 2017, Lamar Ferguson sued Thao and another officer, Robert Thunder, for excessive use of force. According to the lawsuit, Ferguson and a woman who was eight months pregnant were walking home when Thao and Thunder stopped and searched them without cause. The officers handcuffed Ferguson, and Thao threw him to the ground and began punching him, while Thunder kicked him, according to the allegations. The officers took Ferguson to the hospital for medical treatment. Afterward, they escorted Ferguson to jail wearing only his underwear and T-shirt, rejecting hospital staff's requests that he be allowed to fully dress, according to the complaint. In a deposition, Thao said they arrested Ferguson due to an outstanding arrest warrant. He said he only punched Ferguson after one of Ferguson's hands slipped out of the handcuffs. "He tries to pull away," Thao said in the deposition. "And he puts his hands on me and tries to give me a stiff arm in a way to try to get me off of him. After - at this point he's actively resisting arrest. He - so I had no choice but to punch him. I punched him in the face. It causes him to pause a bit which gives Officer Thunder the time to come around and help." FACEBOOK Video filed by a bystander shows a Minneapolis police officer identified as Derek Chauvin with FACEBOOK Another of the officers, from a video of Monday's incident on Facebook. 2/19/2021 What we know about Derek Chauvin and Tou Thao, two officers caught on tape in death of George Floyd - StarTribune.com https://www.startribune.com/what-we-know-about-derek-chauvin-and-tou-thao-two-of-the-officers-caught-on-tape-in-the-death-of-george-floyd/570777… 2/2 The case settled out of court for $25,000, according to Seth Leventhal, one of Ferguson's attorneys. Andy Mannix covers federal courts and law enforcement for the Star Tribune. He joined the paper in January 2016 and previously covered Minneapolis City Hall and statewide criminal justice/Department of Corrections. andy.mannix@startribune.com 612-673-4036 AndrewMannix</t>
  </si>
  <si>
    <t>['https://d3n8a8pro7vhmx.cloudfront.net/cuapb/pages/270/attachments/original/1613756980/Prior_misconduct_by_Chauvin_and_Thao_%28Star_Tribune_article%29.pdf?1613756980']</t>
  </si>
  <si>
    <t>['Derek M. Chauvin, badge #1087', 'Tou Thao, badge #7162']</t>
  </si>
  <si>
    <t>3/18/2021 St. Paul police shoot, wound teen burglary suspect - Twin Cities https://www.twincities.com/2009/07/27/st-paul-police-shoot-wound-teen-burglary-suspect/ 1/2 By By PIONEER PRESS PIONEER PRESS | | news@pioneerpress.com news@pioneerpress.com PUBLISHED: PUBLISHED: July 27, 2009 at 11:01 p.m. July 27, 2009 at 11:01 p.m. | UPDATED: | UPDATED: November 12, 2015 at 11:18 p.m. November 12, 2015 at 11:18 p.m. A police officer shot and wounded a 14-year-old boy who threw a claw hammer A police officer shot and wounded a 14-year-old boy who threw a claw hammer at him during a burglary in St. Paul late Monday, police said today. at him during a burglary in St. Paul late Monday, police said today. Around 11:30 p.m., police got a 911 call about a possible burglary at Minnehaha Around 11:30 p.m., police got a 911 call about a possible burglary at Minnehaha Grocery at 1818 W. Minnehaha Ave., police said. The caller reported seeing a Grocery at 1818 W. Minnehaha Ave., police said. The caller reported seeing a male who appeared to be trying to force his way into the store, which was closed. male who appeared to be trying to force his way into the store, which was closed. He was wearing a red hooded sweatshirt and carrying a black bag, according to He was wearing a red hooded sweatshirt and carrying a black bag, according to the witness. the witness. Police who arrived at the scene found the suspect and confronted him. He had a Police who arrived at the scene found the suspect and confronted him. He had a claw hammer, which he threw directly at one of the officers, striking the officer in claw hammer, which he threw directly at one of the officers, striking the officer in the abdomen, police said. the abdomen, police said. Officer Jeffrey Boyle fired at the suspect, who fled on foot. Officers caught him in Officer Jeffrey Boyle fired at the suspect, who fled on foot. Officers caught him in the 1700 block of West Minnehaha Avenue. The teen, who had been shot, was the 1700 block of West Minnehaha Avenue. The teen, who had been shot, was taken to Regions Hospital, where he was treated and later released. taken to Regions Hospital, where he was treated and later released. The suspect, who is from St. Paul, has been booked into the Ramsey County The suspect, who is from St. Paul, has been booked into the Ramsey County Juvenile Detention Center on probable cause charges of burglary, second-degree Juvenile Detention Center on probable cause charges of burglary, second-degree assault and fourth-degree assault. assault and fourth-degree assault. NEWS NEWS St. Paul police shoot, wound teen St. Paul police shoot, wound teen burglary suspect burglary suspect 3/18/2021 St. Paul police shoot, wound teen burglary suspect - Twin Cities https://www.twincities.com/2009/07/27/st-paul-police-shoot-wound-teen-burglary-suspect/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Boyle, a St. Paul officer since 2001 and an officer in a neighboring jurisdiction for Boyle, a St. Paul officer since 2001 and an officer in a neighboring jurisdiction for six years earlier, has been put on three-day administrative leave, which is six years earlier, has been put on three-day administrative leave, which is standard. Officer Lane Nock, who witnessed the incident, was placed on two-day standard. Officer Lane Nock, who witnessed the incident, was placed on two-day administrative leave, which is standard. Nock has been a St. Paul officer since administrative leave, which is standard. Nock has been a St. Paul officer since 2000 and had one previous year of law enforcement experience. 2000 and had one previous year of law enforcement experience. Both are officers in the department's Western District. Both are officers in the department's Western District.</t>
  </si>
  <si>
    <t>['https://d3n8a8pro7vhmx.cloudfront.net/cuapb/pages/270/attachments/original/1618004099/Jeffrey_Boyle_.pdf?1618004099']</t>
  </si>
  <si>
    <t>['Jeffrey J. Boyle, badge #70790']</t>
  </si>
  <si>
    <t>3/22/2021 Police chief appoints new leader in north Mpls. station | MPR News https://www.mprnews.org/story/2019/04/11/mpls-police-chief-appoints-new-leader-in-north-mpls-station 1/2 Police chief appoints new leader in north Mpls. station Brandt Williams Minneapolis April 11, 2019 8:43 p.m. Left to right: Deputy chief Kathy Waite, 4th precinct inspector Kelvin Pulphus, 5th precinct inspector Amelia Huffman and Sgt. Katie Blackwell commander of the Minneapolis police department's training unit. Brandt Williams | MPR News Minneapolis Police Chief Medaria Arradondo has assigned a new person to fill perhaps the toughest leadership position in the department. Arradondo said Thursday he promoted 27-year veteran Lt. Kelvin Pulphus to lead the 4th precinct which covers north Minneapolis west of Interstate 94, the Bryn Mawr neighborhood on the south and part of downtown. Officers in the precinct routinely respond to more calls for service than in any other part of the city. Over the last several years, three fatal police shootings of African-American men and subsequent protests happened in the precinct. In 2015, demonstrators surrounded the police station for nearly three weeks following the police killing of Jamar Clark. And In 2018, Thurman Blevins and Travis Jordan were shot to death by 4th precinct officers. Precinct leadership has also turned over frequently in recent years. The previous commander of the station was removed last year after officers there decorated a precinct Christmas tree with racially offensive items. Arradondo said he kept that in mind when conducting the search for a new precinct inspector. He said the department listened to input from north side residents before choosing Pulphus. "It was my intention from the very beginning not to rush this appointment," said Arradondo. "It was very critical to make sure that myself and the leadership team, we did everything right to make sure that the residents of north Minneapolis had the best leadership in place for them and to serve them." Arradondo added that the process of taking community input as part of the selection process was something the department hadn't done before. Pulphus, who is African-American, acknowledged the historic distrust between some members of the black community and police. He said over his career, which includes being a supervisor in the precinct, he's come to learn what people in north Minneapolis want from officers and leadership. "They want empathy, they want transparency," Pulphus said. "They want somebody who's going to take the lead in building community relationships. And they want somebody who's going to be professionally holding officers accountable when we don't do things correct." Arradondo also promoted three women to leadership positions. Deputy Chief Kathy Waite will head the department's patrol division. Inspector Amelia Huffman, who has served in the past as the department's public information officer, takes over as the new head of the 5th precinct. And Katie Blackwell is the new commander of the department's training unit. Blackwell said she's glad to see more women advancing through the ranks. "I think we have the best department and I always encourage a lot of women to step forward and join our ranks," she said, "not only join our ranks but continue through their development and be promoted." Blackwell, who has served in the Army National Guard for more than 20 years, said the department has 3/22/2021 Police chief appoints new leader in north Mpls. station | MPR News https://www.mprnews.org/story/2019/04/11/mpls-police-chief-appoints-new-leader-in-north-mpls-station 2/2 Minneapolis Police Chief Medaria Arradondo (left) announces the appointment of Sgt. Katie Blackwell (right) as commander of the department's training unit on Thursday. Brandt Williams | MPR News several different programs designed to attract women and people of color to the force. Minneapolis Mayor Jacob Frey attended the announcement and added his support for the new appointees. "We expect a whole lot from you," said Frey. "And I have no doubt you will deliver."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</si>
  <si>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['https://d3n8a8pro7vhmx.cloudfront.net/cuapb/pages/270/attachments/original/1618017329/Katie_Blackwell_.pdf?1618017329']</t>
  </si>
  <si>
    <t>['Kelvin Pulphus, badge #5846']</t>
  </si>
  <si>
    <t>MINNEAPOLIS POLICE DEPARTMENT INTERNAL AFFAIRS COMPLAINT FORM #3401 COMPLAINT INFORMATION INTERNAL AFFAIRS CASE NUMBER: 10-213 CCN: N/A DATE OF INCIDENT: 10/8/2010 TIME OF INCIDENT: 0947 Hours LOCATION OF INCIDENT: Unknown "point of access" - City of Minneapolis Computing System/ Email Account DATE OF COMPLAINT: 10/8/2010 REFERRAL METHOD: Internal Email COMPLAINANTS NAME LAST, FIRST MIDDLE) SEX 13.43 RACE: DATE OF BIRTH: 13.43 13.43 - Personnel Data HOME ADDRESS: CITY / STATE / ZIP: TELEPHONE: 13.43 13.A3-' - rs•nn - I B. t. A ' - • - • . .. POLICY INFORMATION POLICIES ALLEGED TO BE VIOLATED: City of Minneapolis Electronic Communications Policy III, D, 1 (a) [General Conditions, Acceptable/ Unacceptable Use, Ethical Conduct] ACCUSED EMPLOYEE(S) NAME/BADGE: Rowena D. Holmes, #002984, COMPLAINT ALLEGATIONS "Lowena Holmes is a civilian employee of the Minneapolis Police Department 'revention Specialist. It is alleged that on Friday, October 8, 2010, at 0947 hours, CPS Rowena account, Rowena.Hicks@ci.minneapolis.mn.us) intentionally transmitted system which contained offensive material pertaining to political beliefs related Several of the recipients of the email were other City of Minneapolis employees assigned to the 4th Precinct as Holmes (Owner of City of Minneapolis an email from a City of Minneapolis to race, religion, and sexual a Crime Email computing orientation. of the 4th Precinct. which included 13.43 RECOMMENDATION (Preliminary Cases Only) K Reckoning Period Expired Before Complaint was Filed K No Basis for Complaint K Suspended Pending Further Information K Refer to Precinct with Coaching Documentation K Exceptionally Cleared K Policy Failure K Other COMPLAINANT SIGNATUR 1 13.43 - Personnel Data DATE P -67(0 DATE COMMANDER REVIEW: 1228014 MINNEAPOLIS POLICE DEPARTMENT Internal Affairs Unit Administrative Case #10-213 Sergeant Gary Nelson 11-24-2010 CASE BACKGROUND This internal complaint and the subsequent administrative investigation stems from an incident where it was alleged that CPS Rowena Holmes transmitted an email from her City of Minneapolis computer/ email account on Friday, October 8, 2010, at 0947 hours, to several other City of Minneapolis employees to include I 13.43 - Personnel Data (SEE TAB 6- Holmes email). The email that CPS Holmes transmitted was an email that was forwarded to her City of Minneapolis email account from a non City of Minneapolis employee. The content of the email was political in nature (related to the November 2, 2010 political elections) and contained content about political ideology that could be considered offensive. Some of the content pertaining to the political ideology was related to race, religion, and sexual orientation. When 13.43 - Personnel Data received the email from CPS Holmes, he forwarded the email to MPD Internal Affairs Unit Investigator, Sergeant Krebs, with a message asking Sergeant Krebs to review the contents of CPS Holmes' to see if it fits within policy pertaining to the proper use of the city's email system. Sergeant Krebs consulted with 1 1228015 MPD Human Resources, Brian Seboe. Mr. Seboe reviewed the email transmitted by CPS Holmes and believed that the transmittal of the email on a City of Minneapolis computing system was in violation of the City of Minneapolis Communications Policy (SEE TAB 11), specifically III. General Conditions, D. Acceptable/ Unacceptable Use, 1. Ethical Conduct, which states: D. Acceptable / Unacceptable Use: 1. Ethical Conduct: Users shall maintain the highest professional ethics and conduct while using the City's electronic communications system. a. Users shall not intentionally transmit, access, or store material that is offensive, harassing, threatening or disruptive. Among material which may be considered offensive are messages that contain sexual implications, racial slurs, or any other comment that offensively addresses someone's age, gender, marital status, status with regard to public assistance, affectional preference, sexual orientation, religious or political beliefs, national origin or mental or physical disability. Mr. Seboe did not believe that the contents in the email related to race, religion, and sexual orientation fostered or perpetuates discrimination. Therefore, the contents of the email transmitted by CPS Holmes did not violate the City of Minneapolis Respect in the Workplace Policy. 2 1228016</t>
  </si>
  <si>
    <t>['https://d3n8a8pro7vhmx.cloudfront.net/cuapb/pages/1461/attachments/original/1638146957/13-30377_Holmes_Part_2.pdf?1638146957']</t>
  </si>
  <si>
    <t>MN/DOT Traffic Camera Review Using the MN/DOT website, I checked the location of the exit for County Road 17 on I- 35 and found there is no traffic camera installed at this location. Workforce Director A review of Workforce Director showed that on the date of the incident, Officer Hall was assigned to the 1st Precinct 13.43 - Personnel Data 13.43 - Personnel Data On 11-20/11-21, Officer Hall was scheduled for the desk from 1630 to 0230. Workforce Director Records show Officer Hall's home address to be in 13.43 13.43 Case Statements Statement of Bryan George On 12-18-2012, I conducted an interview with Bryan George, which is summarized below: George told me that he and his wife deliver newspapers for the St. Paul Pioneer Press, in addition to their regular jobs. During the early morning hours on 11-21-2012, they had gone to pick up their papers at the Pioneer Press depot in Wyoming, MN, and were driving back northbound on 1-35 on their way to begin their deliveries. George said he was in the left lane approaching a semi which he intended to pass, when a vehicle with one headlight approached him from behind at a high rate of speed "out of nowhere." This vehicle was right on his bumper. He was unable to complete the pass, because the speeds were now in the area of 80 mph, and he didn't feel comfortable at that speed, especially with another car right on his bumper. He said he slowed down, without excessively braking, as his exit was approaching. When he slowed down, it seemed to anger the other driver even more, and he then "really got onto my bumper." George said it "got to the point where he just literally would not back off' as he started slowing down to make his exit. When he got near the exit ramp, he stated the other driver moved over to the adjacent lane with his dome light on, and he could see the driver making gestures with his hands. 5 1228191 George exited at Co. Rd. 17, and he saw the other driver pass the exit, stop, and back up on the freeway and exit at Co. Rd. 17. Another vehicle had also exited, and the aggressive driver was behind this vehicle as the three of them proceeded up the exit ramp. George turned left (west) on Co. Rd. 17, and then right (north) on Falcon Avenue. He told his wife he was going to call 911 if the aggressive driver turned north on Falcon, and when the suspect vehicle turned on Falcon northbound, he did call 911. George said he could see the other vehicle "barreling down Falcon to catch up to me." Once on Falcon, he stated the other driver closed the gap and got "right on his back bumper, and would not back off." He said the vehicle was approximately 5 feet off his bumper. He was on the line with the dispatcher, and told her he had to keep speeding up and speeding up, and that he was "going 65 in a 55 and he will not get off my bumper." George said the dispatcher told him to slow down, and when he did so, the other driver then came up alongside him. George told the dispatcher that he did not want to slow down because "I'm afraid; I don't know if he has a gun or what" and "I don't want him alongside me." George states he kept going, and the other driver stayed on his back bumper as he travelled north on Falcon. The dispatcher advised him that officers were close, and asked for a description of the car. George said it was a smaller car with a headlight out. Just prior to reaching Hwy 95, George saw an unmarked North Branch Police Department squad and a Chisago County Sheriffs Department squad car approach from the opposite direction. He stated they turned around and stopped the other driver. He did not have any interaction with the car after that. George said he does not know the other driver, and did not have any previous involvement with him, either on the road or in any other incident. George estimated that the other driver was travelling 85 mph plus when he first started tailgating him. He said the speed limit at that portion of 1-35 is 70 mph. When Officer Hall pulled even with the Georges and turned on his dome light, Bryan George was concentrating on driving, and got only a cursory look at Hall. He described Hall as a middle-aged white male with grey hair. George said that he never slammed on his brakes, or braked abruptly, and never did anything to antagonize the other driver, such as give him "the finger" back, swerve, abruptly slow down, or block him purposely. He stated that he just "tried to get out of there." 6 1228192</t>
  </si>
  <si>
    <t>['https://d3n8a8pro7vhmx.cloudfront.net/cuapb/pages/1461/attachments/original/1638134683/13-31514_Hall_Part_5.pdf?1638134683']</t>
  </si>
  <si>
    <t>2/25/2021 Minneapolis council settles police officer's lawsuit | MPR News https://www.mprnews.org/story/2007/11/26/coplawsuit 1/2 Help Minnesota stay Help Minnesota stay connected! connected! GIVE NOW Minneapolis council settles police o¨cer's lawsuit Brandt Williams Minneapolis November 26, 2007 7:51 p.m. Minneapolis police o¨cer Duy Ngo, far left, has settled a lawsuit he ¦led against the city after he was shot by a fellow o¨cer while working undercover in 2003. He is shown with former Police Chief William McManus, center, and Mayor R.T. Rybak. MPR ¦le photo/Art Hughes Early on the morning of Feb. 25, 2003, Duy Ngo was working undercover in the central neighborhood in south Minneapolis. He was sitting in a car when a man approached and shot him in the chest through the car's windshield. Luckily, Ngo was wearing a bulletproof vest. He called in the shooting and tried to give chase, but was winded and stopped to catch his breath. As he lay in an alley, officer Charles Storlie approached him. Police accounts say Ngo was holding a gun and that Storlie called out to Ngo before he shot him with a submachine gun. But, other accounts say Ngo was easily identifiable as an officer and was waving his arms. Minneapolis City Council President Barb Johnson says the Ngo incident underscores the fact that sometimes police officers have to make split-second, life or death decisions. "I just want us to reflect on the fact that the men and women of the Minneapolis Police Department put themselves in harm's way to defend us. Unfortunately, sometimes these life and death situations end in the worst possible way," said Johnson. "By approving this agreement today, which I'm going to recommend, we hope to close this chapter -- recognizing that for these two officers, life will never be the same." The shooting left Ngo with a mangled left arm and damage to his groin. He still works part time for the Minneapolis Police Department. "We were pleased the city council approved the settlement that was worked out through U.S. magistrate Judge Boylan in St. Paul," said Ngo's attorney Bob Bennett. "We had met earlier with representatives from the city, both the city attorney and council president Barbara Johnson." Officer Storlie has left the police department and was reported to have signed on with a private security contractor in Iraq. Ngo originally sued both Storlie and the city. The city was eventually dropped from the suit, but was still responsible for paying because Storlie worked for the city when the shooting happened. The $4.5 million settlement is the largest city payout over a lawsuit involving allegations of police misconduct. "This is a staggering amount of money," said Mayor R.T. Rybak. Rybak says the payout will come from the city's $90 million self-insurance fund. The pool of money is used "By approving this agreement ... we hope to close this chapter -- recognizing that for these two officers, life will never be the same." " " 2/25/2021 Minneapolis council settles police officer's lawsuit | MPR News https://www.mprnews.org/story/2007/11/26/coplawsuit 2/2 to pay health insurance and worker's compensation costs for city employees. And it is used to cover the costs of indemnifying police officers. "While this is a staggering sum of money, it's also staggering how brave they are when they protect us, and so I support this action," Rybak said. "It will put to end a very sad and tragic story that, thankfully, was not even more sad and tragic." The last two weeks have been particularly treacherous for Minneapolis police officers. Officers have been shot and attacked, and one was injured after he got dragged by a suspect who tried to flee in a car. Earlier this month Park Police officer Mark Bedard died after he was struck by a Minneapolis police car that was in pursuit of a shooting suspect. Gallery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Minneapolis police officer Duy Ngo, far left, has settled a lawsuit he filed against the city after he was shot by a fellow officer while working undercover in 2003. He is shown with former Police Chief William McManus, center, and Mayor R.T. Rybak. MPR file photo/Art Hughes 11 of of 11</t>
  </si>
  <si>
    <t>["https://d3n8a8pro7vhmx.cloudfront.net/cuapb/pages/270/attachments/original/1614279522/Minneapolis_council_settles_police_officer's_lawsuit___MPR_News.pdf?1614279522"]</t>
  </si>
  <si>
    <t>['Charles L. Storlie, badge #6908', 'Duy D. Ngo, badge #5108']</t>
  </si>
  <si>
    <t>4/10/2021 Minneapolis pit bull shooting results in $225K in settlement - Southwest Journal https://www.southwestjournal.com/news/2013/04/minneapolis-pit-bull-shooting-results-in-225k-in-settlement/ 1/5 NICK HALTER NEWS Minneapolis pit bull shooting results in $225K in settlement APRIL 1, 2013 The city of Minneapolis has settled a lawsuit stemming from an incident two years ago in which city cops shot two pit bulls - one of which was so close to 3-year-old girl it splattered blood on her pajamas - in a North Minneapolis home. The City Council agreed to pay James and Aisha Keten $225,000 on March 29, a few weeks af- ter U.S. District Judge Donovan Frank wrote that he would not dismiss several counts of a complaint _x0099_led in 2011. Most notably, Frank wrote that a reasonable juror could conclude that a Minneapolis police o_x009b_cer acted unreasonably when he _x0099_red multiple shots into small kitchen with a young girl nearby. According to court documents: O_x009b_cers on April 13 were conducting a search warrant, looking for an assault ri_x009a_e they believed was used by James Keten's brother Lamont to shoot a woman eight days earlier. O_x009b_cers were warned that four potentially aggressive pit bulls were in the home, and also that children would be present. First, one o_x009b_cer shot a 60-pound pit bill mix named Kano. The o_x009b_cer testi_x0099_ed that the dog charged him. Keten alleges that o_x009b_cers hand-tied him and beat him, but a hospital could _x0099_nd no bruises or injuries to Keten. Another o_x009b_cer, Chad Fuchs, went into the kitchen where the couple's 3-year-old daughter was eating breakfast. The Kenten's allege that Fuchs _x0099_red several shots close to the girl, including NEWS FOCUS VOICES MORE 4/10/2021 Minneapolis pit bull shooting results in $225K in settlement - Southwest Journal https://www.southwestjournal.com/news/2013/04/minneapolis-pit-bull-shooting-results-in-225k-in-settlement/ 2/5 Hope to-go on for small business A bipolar love story Lyndale, Whittier, Cedar-Isles-Dean see highest COVID-19 case rates in Southwest More in News ones that killed a 40-pound pit bull-German Shepard mix named Remy. Remy was sitting near the feet of the girl. Remy's blood splattered on the girl's pajamas, and the girl has since been diagnosed with post-traumatic stress disorder. She regularly sees the therapist. Aisha Keten attempted to rush into the kitchen to grab her daughter, but police restrained her in the bathroom, where she had been getting ready for work. Fuchs claims the dog was threatening, but the girl and Aisha Keten say the dog did not bark or growl. The family also says o_x009b_cers damaged several of their belongings. The gun was not found in the home, and Aisha and James were not arrested. City Attorney Susan Segal has not responded to request for comment this morning on possi- ble punishment for any of the o_x009b_cers. 4/10/2021 Minneapolis pit bull shooting results in $225K in settlement - Southwest Journal https://www.southwestjournal.com/news/2013/04/minneapolis-pit-bull-shooting-results-in-225k-in-settlement/ 3/5 Most Read Embed View on Twitter Tweets by @SWjournal Dec 23, 2020 Southwest Journal Retweeted Wonderful tribute to local journalism, unfortunately dying out in our country. From my grandniece Zoe Gahan who with her parents ran @SWjournal @CityMinneapolis southwestjournal.com/remembering-th… On behalf of Minneapolis Climate Action, a community solar garden was recently installed on a Northeast Minneapolis mattress-recycling facility. buff.ly/3aufs3m Rose Gottemoeller @Gottemoeller Zoe Gahan, general manager, 2017-2020 It is a frequent and innocent question, and one we've all received at our r… southwestjournal.com Southwest Journal @SWjournal Don Damond moves forward without moving away from Minneapolis 1 4/10/2021 Minneapolis pit bull shooting results in $225K in settlement - Southwest Journal https://www.southwestjournal.com/news/2013/04/minneapolis-pit-bull-shooting-results-in-225k-in-settlement/ 4/5 Back to top ↑ Is your basil dead? Give African blue basil a try. 2 How raccoons turned our gardens into a toilet 3 Competitive City Council races in wards 7, 10 and 11 4 Is a pool worth the work in Minnesota? 5 4/10/2021 Minneapolis pit bull shooting results in $225K in settlement - Southwest Journal https://www.southwestjournal.com/news/2013/04/minneapolis-pit-bull-shooting-results-in-225k-in-settlement/ 5/5 Search … Search About Us Contact Us Community Calendar Contribute Find A Copy Careers Advertise © Minnesota Premier Publications Terms of Use Privacy Policy Sign In NEWS FOCUS VOICES MORE</t>
  </si>
  <si>
    <t>['https://d3n8a8pro7vhmx.cloudfront.net/cuapb/pages/270/attachments/original/1618071259/Minneapolis_pit_bull_shooting_results_in__225K_in_settlement_%E2%80%93_Southwest_Journal.pdf?1618071259']</t>
  </si>
  <si>
    <t>7/9/2021 JAY SCHMITT - Minnesota 3 Gun Group https://mn3gungroup.org/jay-schmitt/ 1/4 JAY SCHMITT Jay is a 20-year veteran of the Minneapolis Police Department. He has worked primarily as a Patrol Officer, served on the SWAT team and the Bicycle Rapid Response Team, and was a member of the Minneapolis Police Shooting Team. As a Firearms Instructor, he is involved in training new recruits and providing 21st century gun fighting skills to the officers of the department. Currently assigned as an Investigator he is tasked with targeting violent criminals. Jay has received numerous awards from the Police Department including a Medal of Valor for Search...  New Shooters NEW TO 3-GUN &gt; BELTS &gt; SHOTGUN LOADING EQUIPMENT &gt; CHOOSING A SHOTGUN AND CHOKES &gt; EQUIPMENT - WHERE TO BUY &gt; MATCH &amp; SAFETY RULES &gt; THE MN 3GUN GROUP NEWS &amp; UPDATES MATCH, RULES, &amp; RANGE INFO MATCH SCHEDULE MATCH RESULTS TRAINING EVENTS MAJOR MATCHES  7/9/2021 JAY SCHMITT - Minnesota 3 Gun Group https://mn3gungroup.org/jay-schmitt/ 2/4 rescuing a fellow officer who was shot with an AK-47 and a Medal of Honor for climbing out over the Mississippi onto the debris of the I-35W bridge collapse and rescuing those who fell when the bridge went down. Jay attended his first major 3-Gun with Jomar Villamor in 2005 at the DPMS Tri-Gun Challenge, and he was immediately locked into the sport. In addition Jay is a member of USPSA and the NRA. Most notable shooting accomplishments are a 1st place Limited Division / High Law Enforcement at the Blue Ridge Mountain 3 Gun in 2012 and a 1st place Limited Division / High Law Enforcement at the 2014 JP Rocky Mountain 3 Gun World Championships. These 2 matches are some of the toughest 3-gun matches in the country, both physically demanding as well providing some of the most difficult shooting challenges and scenarios of all events. As a founding member of the MN 3Gun Group, he designs stages and manage matches. In addition, instructing numerous competition training classes locally, having some 200 plus shooter participating in the training modules. Jay, Jomar and Chris Cazin are an effective team both in competition, match management and training being able to effectively cover the topics involved in 3-Gun. As a Law Enforcement Officer, competitive shooting has been used as a tool to sharpen the skills needed to survive on the street. Jay has attended and been instructed by some of the best shooters and instructors in the USA. Some of Jay's match highlights: 2018 Missouri 3-Gun Championship - 5th Place Limited Division 2017 Missouri 3-Gun Championship - 3rd Place Limited Division DISQUALIFICATIONS - MATCH AND STAGE &gt; RANGE LOCATIONS &gt; Find us on Facebook MN 3Gun Grou 2.2K likes Like Page 7/9/2021 JAY SCHMITT - Minnesota 3 Gun Group https://mn3gungroup.org/jay-schmitt/ 3/4 2017 Nordic Components &amp; Vortex Optics Tri-Gun - 8th Place Limited Division 2017 MN 3Gun Group 3-Gun League - 6th Place Limited Division 2017 Generation III Gun Championship - 7th Place Limited Division 2016 MN 3Gun Group 3-Gun League - 2nd Place Limited Division 2016 Blue Ridge Mountain 3-Gun Championships - 2nd Place in Limited Division 2016 Missouri 3-Gun Championship - 2nd Place Limited Division 2016 Nordic Components &amp; Vortex Optics Tri-Gun - 9th Place Limited Division 2015 MN 3Gun Group 3-Gun League - 1st Place Limited Division 2015 Missouri 3-Gun Championship - 1st Place Limited Division 2015 Generation III Gun Championship - 7th Place Limited Division 2015 Nordic Components Tactical Shotgun Championships - 13th Place Auto Division 2014 Blue Ridge Mountain 3-Gun - 3rd Place Limited Division 2014 JP Rocky Mountain 3-Gun World Championship - 1st Place and High Law Enforcement Limited Division 2014 Midwest 3-Gun - 3rd Place Limited Division 2014 Nordic Components Tactical Shotgun Championships - 7th Place Auto Division 2013 Midwest 3-Gun - 7th Place Tactical Iron Division 2013 Nordic Components Tactical Shotgun Championships - 7th Place Auto Division 2012 Blue Ridge Mountain 3-Gun - 1st Place and High Law Enforcement Limited Division 7/9/2021 JAY SCHMITT - Minnesota 3 Gun Group https://mn3gungroup.org/jay-schmitt/ 4/4 2012 Nordic Components Tactical Shotgun Championships - 5th Place Auto Division 2011 Blue Ridge Mountain 3-Gun - 7th Place Tactical Iron Division 2011 Ozark 3-Gun - 5th Place Tactical Iron Division 2010 Midwest 3-Gun - 2nd Place Tactical Iron Division 2010 Ozark 3-Gun - 2nd Place Tactical Iron Division Copyright 2012 - 2016 Avada | All Rights Reserved | Powered by WordPress | Theme Fusion</t>
  </si>
  <si>
    <t>['https://d3n8a8pro7vhmx.cloudfront.net/cuapb/pages/270/attachments/original/1625872665/JAY_SCHMITT_%E2%80%93_Minnesota_3_Gun_Group.pdf?1625872665']</t>
  </si>
  <si>
    <t>['Jason Schmitt, badge #6374']</t>
  </si>
  <si>
    <t>Amelia Huffman Interim Chief of Police Minneapolis Police Department 350 South 5th Street, Room 130 Minneapolis, MN 55415 (612) 673-3550 Amelia.Huffman@minneapolismn.gov TO: Juan Alonzo Jr., Badge 0077 CC: Office of Police Conduct Review DATE: September 17, 2022 RE: Administrative Investigation Case #20-12979 CHIEF'S DECISION: E Discharge E Suspension Duration: E Permanent Demotion E Temporary Demotion, Duration: Written Reprimand E No Merit 0 This memo summarizes my approach and reasoning for my decision as Chief of Police that the listed policy violations by Officer Alonzo Jr. are sustained. The memo accompanies the enclosed Notice of Discipline. Allegations: Policy Number Sub-Section Policy Description Category Disposition 7-402 (III)(A) Pursuit Policy B Sustained 7-402 (IV)(B)(2) Pursuit Policy B Sustained 13.43 - Personnel Data Summary of the Basis for Decision: The facts noted in the case investigation support the conclusion that Officer Alonzo Jr. violated the two Minneapolis Police Department Policies related to pursuit I concur with the recommendations from the Police Conduct Review Panel in this decision. violations. 13.43 13.43 - Personnel Data 1926741 Allegation #1 • Officer Alonzo was the passenger when he and his partner observed two vehicles racing and driving in a reckless manner. • Officers attempted to stop the vehicle by activating their emergency lights and sirens, but the vehicle did not stop. • The vehicle continued to drive in what officers described as a flagrantly reckless manner, nearly causing multiple accidents. • Both officers admitted to there being confusion about whether to pursue or stop, but ultimately the pursuit continued until the fleeing vehicle crashed and the occupants fled on foot. • The Police Conduct Review Panel (PCRP) recommended that there is merit to this investigation. • I agree with the recommendation of the PCRP. The preponderance of the evidence shows that Officer Alonzo, though the passenger, continued this pursuit while the driving conduct of the fleeing vehicle posed a danger to the public. Officer Alonzo did not articulate specific facts to support the necessity of engaging in the pursuit despite the danger. This allegation is Sustained. Allegation #2 • Officer Alonzo was the passenger during this pursuit, and it was his responsibility to follow MPD policy related to the role of officers in a pursuit. • Officer Alonzo aired that they were not pursuing, but when they continued the pursuit, did not update dispatch with any of the required information about the pursuit (location, speed, direction of travel and reason for the pursuit). • The Police Conduct Review Panel recommended that there is merit to this allegation. • I agree with the recommendation of the PCRP. The preponderance of the evidence shows that Officer Alonzo failed to follow the requirements described in policy for officers involved in pursuits. This allegation is Sustained. 13.43 - Personnel Data As the interim Chief of Police, I am responsible for providing clear expectations for what is acceptable behavior in our workplaces as well as what will not be tolerated. The Police Conduct Review panel recommended a finding of merit for two 1 3.43 policy violations in this case, and I concur with their recommendations. 1926742 I hold officers of the Minneapolis Police Department to a high standard. I expect them to live up to our oath of office, our professional code of ethics and our department's core values of trust, accountability and professional service. Furthermore, I expect them to demonstrate a commitment to preserving safety and the sanctity of life. With this conduct, Officer Alonzo failed to meet MPD standards. He allowed a dangerous pursuit to continue absent specific, articulable facts which would necessitate the pursuit despite the danger. Additionally, he failed to comply with policy requirements that officers in pursuits air information critical for dispatch, other officers and the pursuit supervisor to have. The violations in this matter undermine public safety. As interim Chief of Police with authority to discipline for violations of policy under Minn. Stat 626.89 Subd. 17, I am issuing a Letter of Reprimand to Officer Alonzo for his failure to follow the pursuit policy. 13.43 - Personnel Data DocuSigned by: c mmm Ait4tA. H44to.m• Amelia Huffman Interim Chief of Police CC: OPCR Case File Inspector Blackwell Enclosure: Notice of Discipline Form 1926743</t>
  </si>
  <si>
    <t>['https://assets.nationbuilder.com/cuapb/pages/1608/attachments/original/1753998725/20-12979_Juan_Alonzo_Jr.pdf?1753998725']</t>
  </si>
  <si>
    <t>['Juan Alonzo, Jr., badge #77']</t>
  </si>
  <si>
    <t>Police Department - Brian O'Hara, Chief of Police 350 S. Fifth St. ­ Room 130 Minneapolis, MN 55415 TEL 612.673.3559 TO: Zakari Ketchmark, Badge #3682 CC: Office of Police Conduct Review DATE: July 14, 2023 RE: Administrative Investigation Case #22­03933 CHIEF'S DECISION: Letter of Reprimand This memo summarizes my approach and reasoning for my decision as Chief of Police that the listed policy violation by Officer Ketchmark is sustained. The memo accompanies the enclosed Notice of Discipline form. Summary of the Basis for Decision: Allegation #1: MPD P&amp;P 10­401(IV)(B) Responsibility to Inventory Property and Evidence  On October 31, 2021 Officer Ketchmark was in the 5th precinct parking lot when he was approached by the owner of a stolen vehicle that had been recovered by police and returned to him. The owner wanted to return items located in the vehicle that did not belong to the owner, one items of which was a cell phone  Officer Ketchmark informed the owner that they could dispose of the items, but the owner stated that they'd feel more comfortable if the police took possession of the items  Officer Ketchmark took possession of the items and disposed of them. When asked about the phone during his investigative interview, Officer Ketchmark stated that the phone screen was cracked and he was unable to turn on the phone or locate a serial number  The phone was later determined to have been stolen and when the owner attempted to recover the phone, it was found that the phone had not been inventoried  The Police Conduct Review Panel (PCRP) returned a unanimous recommendation of Merit  MPD P&amp;P 10­401(III)(C) addresses "Property Found During Work Assignment," and specifically cell phones, which may be more appropriate than MPD P&amp;P 10­401(IV)(B), which addresses "Responsibility to Inventory Property and Evidence," as it is not clear that this phone would have been considered, "evidence" at the time it was recovered  I agree with the PCRP that there is a preponderance of the evidence to support the allegation that Officer Ketchmark failed to inventory property found during his work assignment. This allegation is Sustained The facts noted in the case investigation support the conclusion that Officer Ketchmark violated Minneapolis Police Department Policy 10­410. I concur with the recommendation from the Police Conduct Review Panel that there is Merit to the allegation. The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DocuSign Envelope ID: 364B1AE1-D8E1-43DD-862A-F44B4D1DA9CA 1945822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Ketchmark failed to meet our standards when he violated MPD P&amp;P 10­410 during this incident. The violation in this matter undermines public trust. As Chief of Police with authority to discipline for violations of policy under Minn. Stat 626.89 Subd. 17, I am issuing a Letter of Reprimand to Officer Ketchmark for one of the policy violation listed below: Allegation #1: MPD P&amp;P 10­410(IV)(B) - Sustained. Letter of Reprimand Brian O'Hara Chief of Police Enclosure: Discipline Form CC: OPCR Case File Inspector Blackwell HR DocuSign Envelope ID: 364B1AE1-D8E1-43DD-862A-F44B4D1DA9CA 1945823 DocuSign Envelope ID: 364B1AE1-D8E1-43DD-862A-F44B4D1DA9CA 1945824 DocuSign Envelope ID: 364B1AE1-D8E1-43DD-862A-F44B4D1DA9CA 7/14/2023 1945825</t>
  </si>
  <si>
    <t>['https://assets.nationbuilder.com/cuapb/pages/1608/attachments/original/1753998618/22-03933_Zakari_Ketchmark.pdf?1753998618']</t>
  </si>
  <si>
    <t>['Zakari Ketchmark, badge #3682']</t>
  </si>
  <si>
    <t>MINNEAPOLIS POLICE DEPARTMENT Internal Affairs Unit IAU Administrative Case #13-02 Sergeant Jon Hoff CASE BACKGROUND On January 12, 2013, Officer Renee Lewis contacted the desk officer at the 5th Precinct and advised that she could not come to work because she was ill. Officer Lewis had been coached (via a typed Word document) on two previous occasions by 5th Precinct supervisors regarding the expectations for reporting to work and requesting time off. Summary of Allegations It is alleged that Officer Renee Lewis failed to comply with a lawful order given to her by her supervisors about the expectations/procedures for calling in sick. It is alleged that Officer Lewis left a message with a precinct desk officer advising that she needed a sick day instead of contacting a supervisor as directed. It is also alleged that Officer Lewis failed to report for work without proper authorization and was absent without leave (AWOL). If these allegations are found to be true, Officer Lewis could be in violation of the following department policies: 1-403 COMPLIANCE WITH LAWFUL ORDERS An employee must always obey lawful orders given by supervisors or their designees, but all employees will be held accountable for their use of delegated authority. An employee who receives conflicting lawful orders shall obey the most recent given. After complying with the order, the employee should notify the next highest-ranking employee above the employee giving the conflicting orders. Employees shall truthfully answer questions or render material(s) and relevant statements in a departmental investigation when so directed, consistent with the constitutional rights of the employees. 1 1216440 3-303 ABSENT WITHOUT LEAVE Employees are absent without leave (AWOL) when they fail to report for work or abandon work or assignment without proper authorization. If an investigation indicates that an AWOL violation occurred, an Internal Affairs Complaint Form (MP-3401) shall be completed. A sustained finding requires that an individual be marked "AWOL" for the day in question and lose a day of pay, notwithstanding any other punitive measures. Should the day in question, as a result of the findings, be marked "AWOL," MPD Human Resources personnel shall notify MPD Payroll so that they may take appropriate action. CASE INVESTIGATION On January 12, 2013, 5th Precinct 13.43 Sergeant Kurt Radke sent an e-mail to Internal Affairs Commander Arradondo regarding an officer's alleged policy violations (see Radke e-mail tab). In the e-mail, Sergeant Radke explained that Officer Renee Lewis was coached on two previous occasions regarding policy violations. Sergeant Radke indicated that he believed the matter needed to be reviewed for formal discipline. Sergeant Radke attached information regarding the past incidents with Officer Lewis. Below is a summary of the three incidents referenced by Sergeant Radke. January 12, 2013 Sergeant Radke provided a typed statement (no title) dated January 12, 2013, (see January 12, 2013 tab). In this statement, Sergeant Radke wrote that he arrived for work at 1915 hours on January 12, 2013, and was given a Post It note by Officer Jon Edwards (5th Precinct desk officer at the time). Sergeant Radke said that Officer Edwards informed him that Officer Renee Lewis called and said she was going to use a sick day. Sergeant Radke attempted to call Officer Lewis after his 2000 hours roll call was completed, but was unable to make contact with her. Sergeant Radke noted that Officer Lewis had received coaching on two previous occasions about the expectations of her notifying her supervisor directly if she wanted to call in late or sick. He said that the coaching took place on July 22, 2012, and October 16, 2012. He believed that Officer Lewis was being insubordinate by disregarding the coaching. Sergeant Radke believed that Officer Lewis was in violation of MPD Policy and Procedure 1-403; Compliance with Lawful Order. October 16, 2012 Sergeant Radke provided a typed statement with the title "Notice of Coaching" (see October 16, 2012 tab). He wrote that on October 16, 2012, he and Lt. Loining spoke with Officer Lewis about past incidents of Officer Lewis showing up late to work without notifying a supervisor prior to her shift starting and taking a sick day without calling in prior to her shift starting. Sergeant Radke wrote that on October 11, 2012, Officer Lewis was not at roll call and that he had not heard from her. Sergeant Radke said that Officer 2 1216441</t>
  </si>
  <si>
    <t>['https://d3n8a8pro7vhmx.cloudfront.net/cuapb/pages/1461/attachments/original/1638152906/13-31535_Lewis_Part_2.pdf?1638152906']</t>
  </si>
  <si>
    <t>Miller sentenced to five years in prison for child pornography Published on Aug 18, 2009 Former Hastings police officer Anthony Miller was sentenced to five years in prison, 10 years extended supervision and fined $1,250 after pleading guilty to two counts of possession of child pornography. Under the terms of his extended supervision, Miller is to have no contact with anyone under 18 years old, or use a computer or the Internet without prior, written approval from the court. He has to register as a sex offender and provide a DNA sample. He's not to use or possess any alcohol or illegal drugs, or enter any business where the selling of alcohol is its primary purpose. He's also prohibited from possessing pornography of any kind. Miller was sentenced to four years in prison and 10 years extended supervision for one count, and five years in prison and 10 years extended supervision for the second, which will run concurrently. The sentence was handed down by Judge Edward Vlack after an emotional hearing Monday in St. Croix County Court, during which Miller and several members of his family implored Vlack to spare Miller from prison time. "I'm sorry for what I have done, I'm sorry for the pain I caused my family, I'm sorry for the pain I put the victims through," Miller said in a statement before the court. "I made a huge and terrible mistake. This is not who I am." Miller and his family asked the judge to think of Miller's children when imposing a sentence and the harm that could be caused to them if he were sent to prison. Fighting back tears, Miller's wife, Amy Miller, said her husband is remorseful for the crimes he committed. "I know my husband is truly sorry for what he's done and has already suffered emotionally, physically and financially," she said. Before delivering the sentence, Vlack noted penalties for violating child pornography laws were increased by the Wisconsin State Legislature in 2006. Prison sentences were increased, as were the amount of fines that can be imposed. Vlack said for him to impose a sentence that didn't include prison time would "unduly depreciate the seriousness of the crime." Possession of child pornography carries with it a minimum sentence of three years in prison unless the court determines a lesser sentence is in the best interest of the community and the public will not be harmed as a result of it. Vlack said he couldn't come to that determination in the case. "Mr. Miller, this is a prison case, I have no doubt about that," Vlack said. The judge cited several statements in various documents in the court file in making a determination that Miller posed a risk to commit similar offenses again. One was an argument between Miller and his wife from about four years ago after she found adult pornography on their home computer. At that time, Miller promised her he'd stop viewing it. Another was a statement from Miller taken during an interview with investigators in which he said sometimes after viewing child pornography he'd become upset with himself, sometimes physically sick, and delete the pornography from his computer, only to go back later and view more. "You've got an addiction," Vlack said. "That causes me concern." Miller had been working through a therapy program at the Center for Sexual Health at the University of Minnesota. His therapists provided statements to the court saying they felt Miller was focused and committed to completing treatment, but that wasn't enough to sway Vlack. "I think there is a very real possibility you would re-offend," he said. Miller was ordered to participate in the therapy program through the Wisconsin Department of Corrections while serving his prison time. The fine Miller was sentenced to pay, $1,250, was another issue discussed at the hearing. State law would have allowed the court to fine Miller $500 per illegal image associated with the crime, but the prosecutor felt the financial burden placed on Miller's family was already great enough and fined Miller the equivalent of one image per count. There was also a $125 court surcharge added onto each count. There was evidence to suggest the actual number of images possessed by Miller was more than 600, with 440 images being traded in one file-sharing session Miller had with another individual. Two other documented file-sharing sessions contained 102 and 202 photos, respectively. Miller was originally arrested on child pornography charges in Dec. 2008. He resigned his position with the Hastings Police Department in January.</t>
  </si>
  <si>
    <t>['https://assets.nationbuilder.com/cuapb/pages/1472/attachments/original/1670345810/Miller_Anthony_sentenced_to_five_years_in_prison_for_child_pornography_Republican_Eagle.pdf?1670345810']</t>
  </si>
  <si>
    <t>3/1/2021 Independent investigation underway after photo circulates of Mankato officers restraining individual https://www.keyc.com/2020/06/05/independent-investigation-underway-after-photo-circulates-mankato-officers-restraining-individual/ 1/6 MINNESOTA Independent investigation underway after photo circulates of Mankato oxcers restraining individual Independent investigation underway after photo circulates of Mankato officers restraining individual By Mary Rominger | June 5, 2020 at 5:39 PM CDT - Updated June 5 at 6:20 PM MANKATO, Minn. (KEYC) - An image is circulating on social media of two Mankato Public Safety ofècers restraining an individual following the events surrounding George Floyd's death while in the custody of the Minneapolis Police Department. The photo was taken in 2015 and shows current Ofècer Bill Reinbold and Sgt. Ken Baker, who both are active on the force. The individual in the photo has requested to remain anonymous, but is cooperating.   3/1/2021 Independent investigation underway after photo circulates of Mankato officers restraining individual https://www.keyc.com/2020/06/05/independent-investigation-underway-after-photo-circulates-mankato-officers-restraining-individual/ 2/6 Officer Bill Reinbold and Sgt. Ken Baker of Mankato Public Safety are photographed restraining an individual in 2015. (Source: Triple Falls via anonymous resident from the Mankato area) Mankato Public Safety conèrms an independent outside legal consulting èrm is reviewing the situation and will provide their expertise in the coming weeks. 3/1/2021 Independent investigation underway after photo circulates of Mankato officers restraining individual https://www.keyc.com/2020/06/05/independent-investigation-underway-after-photo-circulates-mankato-officers-restraining-individual/ 3/6 "We want people to have a level of comfort that we are conèdent in ourselves, but we are also human and we don't always get things right, so we will take that opportunity and let somebody else take a look so people can be rest assured that it will not be some sort of inside investigation by another ofècer of an ofècer, it won't be human resources against an ofècer, it will be somebody who is an absolute outsider, objective, who will come in and take a look at the whole situation," Mankato Public Safety Director Amy Vokal said. Residents are encouraged to contact Mankato Public Safety to express their concerns, complaints, and inquiries In addition, Mankato Public Safety encourages residents to call them at (507) 387-8794 if you have inquiries, complaints, and concerns. Copyright 2020 KEYC. All rights reserved. 23 23°° FULL FORECAST AUTHOR Mary Rominger Weekend Sports Anchor | Multimedia Journalist  Mary Rominger is a weekend sports anchor and multimedia journalist at KEYC News Now, and also hosts Currently in Mankato, MN 3/1/2021 Independent investigation underway after photo circulates of Mankato officers restraining individual https://www.keyc.com/2020/06/05/independent-investigation-underway-after-photo-circulates-mankato-officers-restraining-individual/ 4/6 y g p j , Maverick Hockey Quick Hits. Subscribe to KEYC News Now Updates email address Subscribe RECENT CONTENT MDH: three additional deaths tied to COVID-19, 636 new cases The Minnesota Department of Health three additional deaths tied to COVID-19, and 636 new cases. By KEYC Staw 3/1/2021 Independent investigation underway after photo circulates of Mankato officers restraining individual https://www.keyc.com/2020/06/05/independent-investigation-underway-after-photo-circulates-mankato-officers-restraining-individual/ 5/6 Salvation Army owers grocery assistance for Easter Apply between March 1-15 for grocery voucher. By Bernadette Heier Child dies in ATV crash Published 2h at 10:25 AM  The Docket: North Mankato City Council to discuss next steps for Caswell Park Published 4:55 AM at 4:55 AM  Remembering Pat Person, restaurateur and pillar in Mankato community Published February 28, 2021 at 11:39 PM 3/1/2021 Independent investigation underway after photo circulates of Mankato officers restraining individual https://www.keyc.com/2020/06/05/independent-investigation-underway-after-photo-circulates-mankato-officers-restraining-individual/ 6/6  Sofas for Service is helping veterans in the area Published February 28, 2021 at 11:37 PM 1570 Lookout Drive North Mankato, MN 56003 (507) 625-7905 CONTACT US  FCC PUBLIC FILE PUBLICFILE@KEYC.COM 507-625-7905 FCC APPLICATIONS EEO REPORT KEYC CAREERS PRIVACY POLICY TERMS OF SERVICES    A Gray Media Group, Inc. Station - © 2002-2021 Gray Television, Inc.</t>
  </si>
  <si>
    <t>['https://d3n8a8pro7vhmx.cloudfront.net/cuapb/pages/270/attachments/original/1618017845/Kenneth_Baker.pdf?1618017845']</t>
  </si>
  <si>
    <t>['Kenneth Baker, badge #3144', 'William Reinbold, badge #3118']</t>
  </si>
  <si>
    <t>['Department:Mankato Department of Public Safety']</t>
  </si>
  <si>
    <t>Former Mantorville Mayor Luke Nash with his family. From le to right are: Luke Jr, Luke, Lynnette and Alexa (Contributed photo) By Brian Todd February 11, 2021 10:59 AM We are part of The Trust Project. MANTORVILLE - A bad week got worse in Mantorville on Sunday, Feb. 7, when longtime city leader Luke Nash died. His death came two days after a fire that claimed the life of a resident at the Chestnut Apartments in Mantorville. COMMUNITY Luke Nash, former mayor, remembered by Mantorville community A former mayor, current city council member and longtime fixture of the community, Nash died last weekend. Luke Nash, former mayor, remembered by Mantorville community - Po... https://www.postbulletin.com/community/luke-nash-former-mayor-re... 1 of 4 12/9/2022, 1:48 AM Nash, who served two terms as mayor of Mantorville, getting elected in 2008 and 2010, and also served as a member of the city council after being appointed in 2019 and elected last November, died of a heart attack, according to a statement from the Mantorville Chamber of Commerce. ALSO READ: Dodge County community, old friends caring for victims of Thursday's Mantorville fire Mantorville Chamber of Commerce President Terry Eckstein said he'd known Nash well for the past 13 years and respected him as someone who fought for what he believed was best for his town. "We're going to miss that because he was a leader," Eckstein said. "He was very careful that he had all the information before he made a decision." Eckstein said that while the two usually agreed, they initially took opposite sides on an issue concerning an old creamery. Eckstein had thought the building should be saved and restored for its historic heritage in the city. However, Nash said the building was not safe and not salvageable, and the abandoned building needed to be torn down. "That's an example where he stuck to his guns -- and he was right," Eckstein said. "It was a controversial issue, but in the end I think the whole city council was unanimous." Current Mantorville Mayor Chuck Bradford said that as an elected official, Nash was part of some important decisions in recent years. For example, when the city's old wastewater treatment plant was past the end of its lifecycle, that issue began under Nash's term as mayor and came to conclusion after Bradford had taken over. "He was working on the wastewater treatment plant move to Kasson when I took over," Bradford said. "That was a really big project when I took over." In the end, rather than build a new plant or form a sanitary sewer Luke Nash, former mayor, remembered by Mantorville community - Po... https://www.postbulletin.com/community/luke-nash-former-mayor-re... 2 of 4 12/9/2022, 1:48 AM district, Mantorville decided to draw up a contract with Kasson, and the deal ended up saving the city more than $1 million, Bradford said. Bradford said it was no secret that Nash had difficulties in his past. Those included a misdemeanor DWI conviction in 2011, a charge that coincided with the end of his 18-year tenure as a Dodge County Sheriff's deputy, and a 2013 arrest for purchase of methamphetamines from an undercover officer in a grocery store parking lot in Kasson, according to Post Bulletin records. The meth charge was dismissed after Nash completed probation. "That was in his past," Bradford said. "He's moved forward with his life." One step forward was helping his wife, Lynnette, run Mantorville's Chocolate Shoppe after they bought it from Lynnette's mother. The couple ran the store and continued working to improve the city. Jane Olive, president of the Mantorville Restoration Association, said she worked with Lynnette Nash, who serves as treasurer of the organization, and knew Luke Nash for several years. "When Luke was on the city council, he'd always give us a heads up if there was something he thought we should know," Olive said. "He was a good advocate that way." Bradford said despite any disagreements they ever had on issues, Luke Nash always "followed in his heart what he thought was best for the community. He never put his own interests first." The city will likely ask for residents to apply for the open seat on the city council at its next meeting and then select an interim council member from that group to fill the spot until the next election in 2022, Bradford said. But finding someone as dedicated to Mantorville, he admitted, will be hard. "He was a good public servant," Bradford said. Luke Nash, former mayor, remembered by Mantorville community - Po... https://www.postbulletin.com/community/luke-nash-former-mayor-re... 3 of 4 12/9/2022, 1:48 AM</t>
  </si>
  <si>
    <t>['https://assets.nationbuilder.com/cuapb/pages/1472/attachments/original/1670572367/Nash_Luke_Nash__former_mayor__remembered_by_Mantorville_community_-_Post_Bulletin.pdf?1670572367']</t>
  </si>
  <si>
    <t>3/20/2021 Bostrom succeeds Fletcher as Ramsey County sheriff | MPR News https://www.mprnews.org/story/2011/01/04/matt-bostrom-bob-fletcher-ramsey-county-sheriff 1/2 Bostrom succeeds Fletcher as Ramsey County sheriff Tim Nelson St. Paul, Minn. January 4, 2011 9:00 a.m. Matt Bostrom is the new Ramsey County sheriff. MPR Photo/Tim Nelson At the Ramsey County Jail near downtown St. Paul, the guard really is changing. Former St. Paul Police Assistant Chief Matt Bostrom was sworn in as sheriff Tuesday, succeeding four-term incumbent Bob Fletcher. Both are long time fixtures in law enforcement in the East Metro. They were actually partners as the lead local police officials during the Republican National Convention in 2008, but they could hardly be more different. "I'm okay with being out of the headlines," Bostrom said. He's 49 and has been a cop -- like his dad before him -- for more than 28 years. He's known as a low-key, behind-the-scenes administrator. "The primary principles of what I'm about and what I believe makes great law enforcement is first and foremost making sure that you provide great community policing services," he said. "When you don't prescribe to a neighborhood how they can be safe. You work with them and you take that same principle and you work with law enforcement leaders throughout the region." It's a sharp contrast to Bob Fletcher, the man he's succeeding. Fletcher once ran for mayor in St. Paul and campaigned to repeal the city's gay rights ordinance. He brought that same high profile to the sheriff's office in 1995. He made headlines taking preemptive security measures at the Ramsey County Courthouse during the Sept. 11 attacks, and then launched his own weapons of mass destruction squad. In later years, he spearheaded a secret investigation into groups likely to demonstrate at the Republican National Convention, and sent his troops onto the freeways to crack down on texting drivers. But Fletcher drew criticism from state and local law enforcement, and scandal tinged his tenure, as well. Two of his ranking employees were convicted on federal corruption charges. A gang unit Fletcher helped found was shut down amid more corruption allegations. At one point, he was forced to order his own son arrested on a drug charge. Fletcher declined repeated requests for interviews on his 16-year tenure. He has returned to work as a ranking officer with the St. Paul police department where he worked before his first election. Bostrom was Fletcher's fourth opponent and the first successful one. Bostrom pledged during his campaign to clean up the department and live within its financial means. Fletcher battled the Ramsey County Board on finances regularly, and reported a quarter-million-dollar budget gap late last month. "Along the campaign trail, I mentioned that I am going to hold the line on the budget for two years, and that's what I'm going to do. I think its going to take several months to do a complete audit, and then let's run that for a few quarters," Bostrom said. But money won't be Bostrom's only concern. The jail he's in charge of has been the focus of repeated criticism for inmate deaths. They include the suicide of a Villanova history professor in 2003 and a triple 3/20/2021 Bostrom succeeds Fletcher as Ramsey County sheriff | MPR News https://www.mprnews.org/story/2011/01/04/matt-bostrom-bob-fletcher-ramsey-county-sheriff 2/2 murder suspect in August, as well medical-related deaths of prisoners in 2006 and 2007. Bostrom says suicides are difficult to prevent, but he's ready to make changes. "One of the first orders of business for me is to look at how we're leading in that area, how we're selecting staff and then, what are expecations?" he said. "What are the practices and policies that we provide for our staff there? And at the same time, are there improvements we need to further make that facility safe?" Bostrom officially took over the office on Monday. His 500-person department covers about 500,000 residents. Bostrom's deputies also serve as the police departments for seven St. Paul suburbs including Shoreview, Arden Hills, and North Oaks. Gallery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Matt Bostrom is the new Ramsey County sheriff. MPR Photo/Tim Nelson 11 of of 11</t>
  </si>
  <si>
    <t>['https://d3n8a8pro7vhmx.cloudfront.net/cuapb/pages/270/attachments/original/1618025031/Matthew_Bostrom_2.pdf?1618025031']</t>
  </si>
  <si>
    <t>['Matthew D. Bostrom, badge #69100']</t>
  </si>
  <si>
    <t>By WCT Newsroom July 25, 2006 11:00 PM We are part of The Trust Project. ST. PAUL -- The Minnesota Court of Appeals upheld the conviction of a former Starbuck police officer in an opinion filed Tuesday. Scott Bruce Mogler, 33, of Starbuck was found guilty in Pope County District Court in February 2005 on two counts of third-degree criminal sexual conduct, after having sex twice in 2004 with a 17-year-old girl while he was on duty. Mogler appealed the conviction, citing the law he was convicted un-der was unconstitutionally va-gue. One of Mogler's main arguments was that the definition of "position of authority," was never clearly defined to police officers. "Position of authority," is incorporated as an element of third-degree criminal sexual conduct. According to Minnesota statutes, someone in a position of authority includes, "a person who is charged with any duty or responsibility for the health, welfare, or supervision of a child." However, the Court of Appeals' opinion held that the law's definition is clear. NEWS Court of Appeals upholds former officer's conviction ST. PAUL -- The Minnesota Court of Appeals upheld the conviction of a former Starbuck police o icer in an opinion filed Tuesday. Scott Bruce Mogler, 33, of Starbuck was found guilty in Pope County Court of Appeals upholds former officer's conviction - West Central Tri... https://www.wctrib.com/news/court-of-appeals-upholds-former-officers... 1 of 3 12/9/2022, 1:28 AM "An ordinary person would reasonably understand that an on-duty police officer has a duty or responsibility for the welfare of a 17-year-old child," Judge Harriet Lansing opined for the court. "That would place the officer in a position of authority over the child." In a press release Tuesday from Charlie Glasrud, who prosecuted the case on behalf of the Pope County Attorney's office, he said he was pleased with the decision. "This affirms what Sheriff Larson and I have said from the start; that any police officer would know what Mogler did was illegal," Glasrud said in the release. Pope County Sheriff Tom Larson said he is glad the court holds police officers to a higher standard. The badge officers wear should not be tarnished by personal impulses, he said. And while Larson was happy to see the endorsement of the values of Pope County, he said he was saddened by the cost. "I'm not glad for Scott," he said. "It's a sad thing." Mogler's attorney Robert Fowler had not spoken with his client as of Tuesday night. Although the court did not rule in favor of Mogler, Fowler said it was important the court did not state that a police officer is always in a position of authority. "They're going to look at it case by case," Fowler said. According to Lansing's opinion, the court "acknowledges" that there may be hypothetical situations where the "position of authority" may be questioned. However, based on the facts of Mogler's case, "we do not reach the issue of whether a police officer is always in a position of authority," Lansing said. The court's lack of a full explanation of the definition stems from arguments the Fraternal Order of Police made in favor of Mogler. The Order argued the law would infringe on younger police officers having sexual relationships with minors if they were always in a position of authority. Court of Appeals upholds former officer's conviction - West Central Tri... https://www.wctrib.com/news/court-of-appeals-upholds-former-officers... 2 of 3 12/9/2022, 1:28 AM But the court's decision not to further define the definition of "position of authority" did not surprise Glasrud. "I didn't really expect the court would draw a bright line," Glasrud told the West Central Tribune Tuesday evening. It's the court's job to interpret the rules, not to define them, Glasrud said. As for the arguments made by the Fraternal Order of Police, Glasrud said the Order is probably concerned that with the ruling courts are trying to regulate officer's relationships. And according to Glasrud, cops already receive a great deal of scrutiny. "Everyone's ready to criticize police officers," Glasrud said. In May 2005, Mogler was sentenced to six months of jail time along with an 18-month stayed prison sentence on the first count of third- degree criminal sexual conduct and a 23-month stayed prison sentence on the second count of third-degree criminal sexual conduct. As part of the sentence, Mogler was placed on five years probation and is required to register as a sex offender. Court of Appeals upholds former officer's conviction - West Central Tri... https://www.wctrib.com/news/court-of-appeals-upholds-former-officers... 3 of 3 12/9/2022, 1:28 AM</t>
  </si>
  <si>
    <t>["https://assets.nationbuilder.com/cuapb/pages/1472/attachments/original/1670571236/Mogler_Court_of_Appeals_upholds_former_officer's_conviction_-_West_Central_Tribune_News.pdf?1670571236"]</t>
  </si>
  <si>
    <t>4/4/2021 Lawsuit against city for police abuse headed for payout - The Journal https://journalmpls.com/news/2007/06/lawsuit-against-city-for-police-abuse-headed-for-payout/ 1/4 By LILA BOLKE AND MICHAEL METZGER JUNE 11, 2007 UPDATED: JUNE 13, 2007 - 11:06 AM News Lawsuit against city for police abuse headed for payout A man claiming to have been physically abused by Minneapolis police o_x009b_cers is likely to receive $25,000 after the City Council's Ways and Means Committee on Monday approved payment. The full Council will vote on the settlement on Friday. According to a police report of the 2004 incident, Bobby White was struck on the head and forced to the ground by Minneapolis O_x009b_cer William Bjork after White allegedly refused to remove his hands from his pockets. White's lawyer, Robert Bennett, said his client didn't deserve to be struck. "He didn't do anything wrong. There was no good reason to stop him and no reason to use any force at all. Thus the force used, striking him against the head, which is against police training, is unconstitutionally excessive," Bennett said. The incident occurred almost three years ago on September 26, 2004, around mid- night, in the area of 25th Street and 15th Avenue South. O_x009b_cers Bjork and Lance Christenson noticed Bobby White and a companion talking loudly as they walked down the street. As White and his friend passed the o_x009b_cers, White supposedly stated "Yeah that's right the f-ing police," prompting O_x009b_cers Bjork and Christenson to stop and investigate the situation. NEWS FOCUS VOICES MORE 4/4/2021 Lawsuit against city for police abuse headed for payout - The Journal https://journalmpls.com/news/2007/06/lawsuit-against-city-for-police-abuse-headed-for-payout/ 2/4 O_x009b_cer Bjork allegedly asked White to remove his hands from his pockets two times. White failed to do so and continued walking towards Bjork. Bjork then struck White in the face, took him to the ground, and handcu_x0098_ed him. White's friend was taken to the ground and handcu_x0098_ed as well. When asked by o_x009b_cers why White was talking so loudly, White's companion stated that his friend was "just running his mouth" and had been having problems with women recently. The two men were later released. Before White's release, however, the o_x009b_cers observed that White had blood in his mouth. He was o_x0098_ered medical at- tention but refused. White's version of the story, however, has a slightly di_x0098_erent twist to it. White claims that he was struck in the face with a _x0099_st, not an open hand, and that he had willingly put his hands in the air and said, "What did I do?" when stopped by O_x009b_cer Bjork. He also claims to have been kicked after being thrown on the ground by Bjork. White's companion supports White's version of the story and states that he too was subjected to unnecessary force. White went to Hennepin County Medical Center later in the day and had X-rays taken. The X-rays revealed two loose teeth. He returned to another hospital later on and was diagnosed with a healing jaw fracture. When asked whether he felt the incident with White was indicative of a larger prob- lem of Police brutality within Minneapolis Police force, Bennett said that he believes it is. "I think Minneapolis has been a troubled force in terms of excessive force for a long time. This case isn't big enough to say that it represents a trend. But this incident is indicative of the fact that there are a number of o_x009b_cers in the Minneapolis Police force that think they can do this to the Minneapolis community. And they usually pick the right people, so they usually can. But Mr. White managed to at least try to vindi- cate his rights and was at least partially successful in doing so." Michelle Gross, founder and spokesperson for activist group Communities United Against Police Brutality said, "Once again the city is going to pay out taxpayer dollars to cover for the misconduct of police. It would be much cheaper for the community 4/4/2021 Lawsuit against city for police abuse headed for payout - The Journal https://journalmpls.com/news/2007/06/lawsuit-against-city-for-police-abuse-headed-for-payout/ 3/4 Minneapolis passes 2040 plan for more people in every neighborhood Going to dark places Ilhan Omar's road to Washington More in News and better for the community, if they would simply rein in the police in the _x0099_rst place." When asked about the case, City Attorney James Moore stated that he could not com- ment on pending litigation. Back to top ↑ 4/4/2021 Lawsuit against city for police abuse headed for payout - The Journal https://journalmpls.com/news/2007/06/lawsuit-against-city-for-police-abuse-headed-for-payout/ 4/4 Search … Search NEWS FOCUS VOICES MORE</t>
  </si>
  <si>
    <t>['https://d3n8a8pro7vhmx.cloudfront.net/cuapb/pages/270/attachments/original/1617589087/Lawsuit_against_city_for_police_abuse_headed_for_payout_%E2%80%93_The_Journal.pdf?1617589087']</t>
  </si>
  <si>
    <t>['Lance Christianson, badge #1104', 'Lance F. Christianson, badge #114630', 'William Bjork, badge #573']</t>
  </si>
  <si>
    <t>['Department:Minneapolis Police Department', 'Department:St. Paul Police Department']</t>
  </si>
  <si>
    <t>3/17/2021 St. Paul / Ex-cop gets 5 years in meth bust - Twin Cities https://www.twincities.com/2007/03/16/st-paul-ex-cop-gets-5-years-in-meth-bust/ 1/2 ___ ___ By By EMILY GURNON EMILY GURNON | Pioneer Press | Pioneer Press PUBLISHED: PUBLISHED: March 16, 2007 at 11:01 p.m. March 16, 2007 at 11:01 p.m. | UPDATED: | UPDATED: November 14, 2015 at 3:05 November 14, 2015 at 3:05 a.m. a.m. Former St. Paul police officer Clemmie Tucker was sentenced Friday to five years Former St. Paul police officer Clemmie Tucker was sentenced Friday to five years in federal prison for possessing more than 500 grams of a methamphetamine in federal prison for possessing more than 500 grams of a methamphetamine mixture with intent to distribute it. mixture with intent to distribute it. Tucker, 56, will begin serving the sentence in April, said his attorney, Anthony Tucker, 56, will begin serving the sentence in April, said his attorney, Anthony Spector. Spector. The elder Tucker's trip behind bars follows the path taken by his son. Clemmie The elder Tucker's trip behind bars follows the path taken by his son. Clemmie Tucker Jr. went to state prison after pleading guilty to second-degree Tucker Jr. went to state prison after pleading guilty to second-degree unintentional murder in the death of Angelina Garley in June 2005. unintentional murder in the death of Angelina Garley in June 2005. Tucker Sr., who lives in St. Paul, retired on a disability from the St. Paul police Tucker Sr., who lives in St. Paul, retired on a disability from the St. Paul police force after 23 years on the job. He was also a former Golden Gloves boxer and force after 23 years on the job. He was also a former Golden Gloves boxer and gym operator. gym operator. The government said he tried to retrieve 12 pounds of meth and 22 pounds of The government said he tried to retrieve 12 pounds of meth and 22 pounds of cocaine - with a street value of about $4 million - from the Greyhound bus depot cocaine - with a street value of about $4 million - from the Greyhound bus depot in downtown Minneapolis. The drugs were hidden in the hollowed-out legs and in downtown Minneapolis. The drugs were hidden in the hollowed-out legs and body of a boxed-up table. body of a boxed-up table. NEWS NEWS St. Paul / Ex-cop gets 5 years in St. Paul / Ex-cop gets 5 years in meth bust meth bust 3/17/2021 St. Paul / Ex-cop gets 5 years in meth bust - Twin Cities https://www.twincities.com/2007/03/16/st-paul-ex-cop-gets-5-years-in-meth-bust/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When a guard at the bus depot asked for identification, Tucker showed him a When a guard at the bus depot asked for identification, Tucker showed him a photo of himself with a police dog. The guard didn't believe he was the officer photo of himself with a police dog. The guard didn't believe he was the officer pictured and refused to release the box. pictured and refused to release the box. After Tucker made a threatening gesture, the guard called police, examining the After Tucker made a threatening gesture, the guard called police, examining the table's legs while waiting for authorities to arrive, according to the criminal table's legs while waiting for authorities to arrive, according to the criminal complaint. The guard thought he heard some kind of granular substance inside. complaint. The guard thought he heard some kind of granular substance inside. Greyhound personnel broke one of the legs and found the drugs. Greyhound personnel broke one of the legs and found the drugs. Tucker has expressed remorse about the crime. Tucker has expressed remorse about the crime. Emily Gurnon can be reached at egurnon@pioneerpress.com or 612-338-6516. Emily Gurnon can be reached at egurnon@pioneerpress.com or 612-338-6516. Emily Gurnon Emily Gurnon Emily Gurnon covered courts for the Pioneer Press Emily Gurnon covered courts for the Pioneer Press from 2005 to 2014. from 2005 to 2014. Tags: Tags: Minnesota Minnesota</t>
  </si>
  <si>
    <t>['https://d3n8a8pro7vhmx.cloudfront.net/cuapb/pages/270/attachments/original/1615990961/St._Paul___Ex-cop_gets_5_years_in_meth_bust_%E2%80%93_Twin_Cities.pdf?1615990961']</t>
  </si>
  <si>
    <t>He told the officer that he was a police officer, and that he had a weapon, which was in a duffle bag on the floor of the front passenger compartment. He stated that the gun was his duty weapon, a Beretta 92F, which was loaded and not in a holster. Officer Hall stated he was sure the weapon was in the duffle bag, and was sure that it was on the floor, because he said the duffle bag had been on the front seat, but had fallen to the floor after he had braked hard to avoid rear-ending the other car. Note: Deputy Puelston stated the weapon was on the front seat, not on the floor in a duffle bag. If the weapon had in fact been on the front seat, this would tend to indicate that Officer Hall did not have to brake aggressively in response to Bryan George having "slammed on his brakes" as stated by Officer Hall, and would tend to indicate that Bryan George did not slam on his brakes, as he stated in his interview with me. Officer Hall states he was asked by the investigating officer if he had been drinking, and said he told him "no, uhh, but I had drink...been drinking, uhh, within an hour and a half to two hours prior." Officer Hall states the officer then asked him if he would take a PBT, and he said he responded by saying "well, why?" At this, he said the officer didn't say anything further, then walked back to his car and didn't ask him any more questions about drinking. He stated he did not refuse to take a PBT, just that he asked why, and the officer did not pursue the matter. There were no PBT or SFST procedures done. Officer Hall said he was given a citation for Careless Driving, to which he pled not guilty in court, and then entered a plea of guilty at a later date to a reduced charge of Backing Upon a Roadway or Shoulder, MN Stat. 169.305 s.2. As part of the adjudication of the case, Officer Hall said he must abide by no same or similar for one year, write a letter of apology to the occupants of the other car (which he said he has done), pay the assessed fine of $280.00, and continue with counseling. In summation, Officer Hall admitted to tailgating, flashing his high beams, giving an obscene gesture (the finger) to the occupants of another vehicle, making three turns in order to continue the encounter, including stopping and backing up on the freeway in order to do so. He stated that he did this as a result of his anger at not being able to pass and for the other driver braking, and that there were a number of other mitigating factors including 13.43 13.43 - Personnel Data Officer Hall told me that this incident has been "very humbling, completely humbling" and that he is "completely sorry for it, absolutely apologetic for it." 15 1228201 He said that he confessed what he had done to "humiliating and embarrassing." 13.43 - Personnel Data and that doing so was I found Officer Hall's statements in this regard to be heartfelt and sincere. The interview was difficult for him in that he verbalized a number of deeply personal issues, and took responsibility for his actions, recognized them as wrong, and appeared to honestly regret those actions. He also indicated that he has used this incident as a catalyst toward getting the help he feels he needs to resolve the problems that led to the behavior in the first place, and that he desires to continue to be a valuable asset to the Minneapolis Police Department. SUMMARY OF ALLEGATIONS Allegations Allegation # 1: It is alleged that Officer Hall engaged in careless driving by tailgating or following another car closely, flashing his high beams, making an obscene gesture directed at the occupants of the other car after illuminating his dome light, backed up on a freeway in order to continue the event, and reengaged the other car by speeding to catch back up and tailgating again after becoming separated from it. The total amount of time Officer Hall allegedly engaged in this behavior was between 7-8 minutes for a distance of approximately 7-8 miles. These actions caused fear in both occupants of the car, with one stating he "was pretty much terrified" and the other stating she "found the incident very disturbing and upsetting, more so after finding out that he was a police officer." If this allegation were found to be true it would violate the following: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16 1228202</t>
  </si>
  <si>
    <t>['https://d3n8a8pro7vhmx.cloudfront.net/cuapb/pages/1461/attachments/original/1638134715/13-31514_Hall_Part_10.pdf?1638134715']</t>
  </si>
  <si>
    <t>4/4/2021 Police transfer black cops amid cries of racism - StarTribune.com https://www.startribune.com/police-transfer-black-cops-amid-cries-of-racism/11986676/ 1/2 ___ MINNEAPOLIS Police transfer black cops amid cries of racism Minneapolis police leaders are transferring two black officers to the homicide unit after outcry over the demotion of a black detective. By &lt;a href="http://www.startribune.com/bios/10644586.html"&gt;David Chanen&lt;/a&gt; and &lt;a href="http://www.startribune.com/bios/10644661.html"&gt;Terry Collins&lt;/a&gt; Star Tribune staff writers DECEMBER 1, 2007 - 11:35AM As the Minneapolis Police Department said Friday it was transferring two black officers into the homicide unit, black community, religious and educational leaders continued to bash the police administration for its record on diversity and how it treats officers of color. And the criticisms have become downright nasty. But it appeared late Friday that the most recent incident, involving the transfer of well-respected black homicide detective Charlie Adams, might be under reconsideration. At a news conference at the Minneapolis Urban League, activists Spike Moss and Ron Edwards used a racial epithet to describe how the department dealt with Adams, who was removed from the homicide unit for alleged insubordination. The Rev. Jerry McAfee went so far as to say the department needs to be placed under federal receivership because it can no longer manage itself. Edwards hinted that a major announcement on what he called the department's ongoing rights violations of black officers will be made Monday. He wouldn't be specific because it would compromise traditional legal protocol, but he indicated "things are moving toward a significant confrontation." Adams was transferred to a less prominent unit Wednesday after a series of insubordination incidents, the "last straw" coming when the detective contradicted his supervisor in a recent Star Tribune article, said Chief Tim Dolan. But Edwards and others cited the chief's demotion of three other high-ranking black officers during his first year in the position. It appears Dolan may be bending to some of the public backlash generated by Adams' transfer. He said Friday that there is still much discussion around the move. He had an unscheduled meeting with Council Member Ralph Remington, who has publicly questioned the decision. "I told him my problem is why was such drastic action taken?" Remington said of their brief discussion. "Yet, after it was over, I came away with the feeling that there might be a window [for Adams' possible return to the homicide unit]." Given the hostility, such a return would likely take a lot of intermediaries inside and outside of City Hall. "I don't know what it would take to get it done," Remington added. "The bottom line is I would like to see Charlie Adams back in the homicide unit. As a city we cannot afford to lose him." Adams is scheduled to start his reassignment next week. At Friday's news conference, Moss said Adams, who grew up on the city's North Side, is a hero in the community. His transfer takes down a bridge of trust that was being built with the department, Moss said. JERRY HOLT - STAR TRIBUNE Portrait of Minneapolis police officer Charlie Adams. After seven years of being Mayor Sharon Sayles 4/4/2021 Police transfer black cops amid cries of racism - StarTribune.com https://www.startribune.com/police-transfer-black-cops-amid-cries-of-racism/11986676/ 2/2 Edwards referred to three other high ranking black officers who have been demoted by Dolan during his first year as chief. One of those officers was replaced by another black officer. "All these moves smell like racism to the highest degree," McAfee said. Dolan confirmed that officer Chris Gaiters and Sgt. Chris Granger, who are black, will be transferred to the homicide unit this weekend. He called both men "top performers." Dolan said it's hard to challenge his record on diversity when he's only been in office for a year. He had to demote one of the officers for disciplinary reasons, and "I'm not going to lower the bar because the officer is a certain color," he said. He defended the other moves as the right of any chief when they take the position. He added that the department overall is as diverse as it's been. Obie Kipper Jr., a longtime educator, said Adams and Lee Edwards, a former inspector of the Fourth Precinct, gave the black community stronger voices in the department leadership. The officers were "educators themselves" and they earned their positions in the department, he said. dchanen@startribune.com (mailto:dchanen@startribune.com) • 612-673-4465 tcollins@startribune.com (mailto:tcollins@startribune.com) • 612-673-1790</t>
  </si>
  <si>
    <t>['https://d3n8a8pro7vhmx.cloudfront.net/cuapb/pages/270/attachments/original/1617586455/Police_transfer_black_cops_amid_cries_of_racism_-_StarTribune.com.pdf?1617586455']</t>
  </si>
  <si>
    <t>['Charles F. Adams, badge #9']</t>
  </si>
  <si>
    <t>7/14/2021 Minneapolis police identify officers involved in fatal shooting of St. Paul man - Twin Cities https://www.twincities.com/2009/02/05/minneapolis-police-identify-officers-involved-in-fatal-shooting-of-st-paul-man/ 1/2 ___ ___ By By PIONEER PRESS PIONEER PRESS | | news@pioneerpress.com news@pioneerpress.com PUBLISHED: PUBLISHED: February 5, 2009 at 11:01 p.m. February 5, 2009 at 11:01 p.m. | UPDATED: | UPDATED: November 13, 2015 at 2:45 November 13, 2015 at 2:45 a.m. a.m. Minneapolis police have released the names of the officers involved in the fatal Minneapolis police have released the names of the officers involved in the fatal shooting of a man who drove a stolen vehicle into a traffic stop early Thursday. shooting of a man who drove a stolen vehicle into a traffic stop early Thursday. Officer Christopher Garbisch, Officer Jeffrey Newman and Officer Shawn Powell Officer Christopher Garbisch, Officer Jeffrey Newman and Officer Shawn Powell are on paid administrative leave, which is standard. After the three-day leave are on paid administrative leave, which is standard. After the three-day leave period, the officers will return to full-time duty. They were all hired in November period, the officers will return to full-time duty. They were all hired in November 2006 2006 Officials on Thursday identified the driver of the car as a 23-year-old St. Paul Officials on Thursday identified the driver of the car as a 23-year-old St. Paul man, Ahmed Mohammed Guled, who was also known as Ahmed Gulled. man, Ahmed Mohammed Guled, who was also known as Ahmed Gulled. According to police: According to police: Just after midnight, a group of officers responded to a call of "shots fired" and Just after midnight, a group of officers responded to a call of "shots fired" and stopped a suspicious vehicle near Morgan Avenue North and Golden Valley Road stopped a suspicious vehicle near Morgan Avenue North and Golden Valley Road in the Willard-Hay neighborhood of Minneapolis. The officers had put the three in the Willard-Hay neighborhood of Minneapolis. The officers had put the three men from the vehicle into a squad car. men from the vehicle into a squad car. Another group of officers, meanwhile, was following Guled, who was trying to Another group of officers, meanwhile, was following Guled, who was trying to flee police in a stolen vehicle near Broadway Avenue West and Penn Avenue flee police in a stolen vehicle near Broadway Avenue West and Penn Avenue North. The officers activated squad lights and sirens during the chase. North. The officers activated squad lights and sirens during the chase. Guled slowed and turned his car toward the scene of the earlier traffic stop, Guled slowed and turned his car toward the scene of the earlier traffic stop, police said. He then sped up between the squad cars, police said. police said. He then sped up between the squad cars, police said. NEWS NEWS Minneapolis police identify Minneapolis police identify officers involved in fatal shooting officers involved in fatal shooting of St. Paul man of St. Paul man 7/14/2021 Minneapolis police identify officers involved in fatal shooting of St. Paul man - Twin Cities https://www.twincities.com/2009/02/05/minneapolis-police-identify-officers-involved-in-fatal-shooting-of-st-paul-man/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Fearing for their lives and the citizens in the traffic stop, the officers shot at Fearing for their lives and the citizens in the traffic stop, the officers shot at Guled, according to police. He was hit by the gunfire and later pronounced dead Guled, according to police. He was hit by the gunfire and later pronounced dead at the scene, police said. at the scene, police said. The Hennepin County medical examiner said Thursday afternoon that Guled died The Hennepin County medical examiner said Thursday afternoon that Guled died of multiple gunshot wounds. of multiple gunshot wounds. No one else was injured. No one else was injured.</t>
  </si>
  <si>
    <t>['https://d3n8a8pro7vhmx.cloudfront.net/cuapb/pages/270/attachments/original/1626285391/Minneapolis_police_identify_officers_involved_in_fatal_shooting_of_St._Paul_man_%E2%80%93_Twin_Cities.pdf?1626285391']</t>
  </si>
  <si>
    <t>['Christopher Garbisch, badge #2214', 'Jeffrey Newman, badge #5097', 'Shawn Powell, badge #5792']</t>
  </si>
  <si>
    <t>2/22/2021 Rider's Almanac Blog https://www.metrotransit.org/new-officers-new-diversity-for-metro-transit-police 1/2 Safety | Transit Police | Monday, August 5, 2013 10:49:00 AM As new immigrants to the United States, Abdulkhayr Hirse and Salah Ahmed relied heavily on transit to get to work and school. A few short years later, their experience is coming full circle. The Somali-born men were among 19 new full-time Metro Transit police oÁcers sworn in on Friday, Aug. 2, as the department welcomed one of the most diverse groups of new hires in the history of the 20-year-old organization. With their hire, the department now includes four Somali oÁcers, including the ¼rst Somali sergeant in the country, Waheid Siraach. Mukhtar Abdulkadir, who was also born in Somalia, was among 22 part-time oÁcers who joined Metro Transit Police this spring. Following Friday's ceremony Hirse and Ahmed said they were excited to begin their new roles, serving as role models for young Somalis as well as ambassadors to the wider transit community. As with all transit police, they will be responsible for patrolling light rail and commuter trains, buses and station areas and will play a key role policing the METRO Green Line when it opens next year. Transit is for Essential Travel Only and by federal law, masks are required on all buses and trains. See how Metro Transit is keeping your ride safe. Rider's Almanac Blog New oÁcers, new diversity for Metro Transit police 2/22/2021 Rider's Almanac Blog https://www.metrotransit.org/new-officers-new-diversity-for-metro-transit-police 2/2 "We're here because we want to change someone's life, or at least make their day or night a little bit better," said Hirse, who worked in security after moving from Kenya to the United States in 1998. Ahmed, who previously worked as a probation oÁcer and park ranger, said he was eager to join the force because it will allow him to have more interactions with community members. "It's not just about sitting in a squad car but getting out and talking to people, connecting with the public," he said. The visibility could encourage other young Somalis to consider law enforcement as a career as well, said Siraach, who joined the department nearly six years ago and was named acting sergeant in July. "It'll be a great thing for them to have somebody to look up to," he said. "This is really exciting for us and it makes us better as an agency." For Police Chief John Harrington, the department's growing diversity represents a "changing of the guards" that will be key to building bridges in the community. This year, the department has made a point of increasing time spent on the streets doing beat work and connecting with community groups at events like Tuesday's National Night Out (Transit Police plan to attend 50 events in Minneapolis and St. Paul). With transit customers speaking dozens of diºerent languages, Harrington said it's vital for oÁcers to re¿ect and be able to relate to the people they serve. OÁcers in the new class speak Arabic, Spanish and Somali. "People come here from every point on the globe," he said addressing the oÁcers at Friday's ceremony. "Today, as you go forth from here, you will bring a new meaning to the phrase, 'By the people, for the people, of the people.'" General Manager Brian Lamb echoed the sentiment. Besides introducing more diversity, Lamb said the department's growth will allow oÁcers to take a more proactive approach to policing and ensure Metro Transit customers feel safe and welcome. There are now 83 full-time Metro Transit police oÁcers and 59 part-time oÁcers. "It's easy to be focused on the problems at hand, but that will only get us part of the way there," he said. Another 26 part-time oÁcers will be hired this fall. Acting Lt. Jason Lindner, who oversaw the hiring of the new class, said the department received more than 500 applications when it advertised the new jobs earlier this year. The response was due in part to greater outreach, something Lindner said would continue as the department continues to grow. "It's really important for every class to get a good cross-section of people," he said. "That's what's going to allow us to be able to hit more areas than we ever have." &gt; Star Tribune: New oÁcers join Metro Transit police force &gt; Coverage by Mogadishu Times, Hiiraan Online &gt; Metro Transit Police Department Top left: Abdulkhayr Hirse poses with St. Paul and Minneapolis police oÁcers prior to the Metro Transit Police Department's swearing in ceremony on Friday. Bottom right: Salah Ahmed poses with an oÁcer from the Dakota County Sheriº Department on Friday. Tweet Sign Up to see what your friends like. Like 612-373-3333 Contact us Select language</t>
  </si>
  <si>
    <t>["https://d3n8a8pro7vhmx.cloudfront.net/cuapb/pages/270/attachments/original/1615994400/Rider's_Almanac_Blog.pdf?1615994400"]</t>
  </si>
  <si>
    <t>['Abdulkhayr Hirse, badge #None', 'Mukhtar Abdulkadir, badge #353', 'Salah Ahmed, badge #70', 'Waheid Siraach, badge #None']</t>
  </si>
  <si>
    <t>4/11/2021 Arbitrator upholds firing of Minneapolis police officer - StarTribune.com https://www.startribune.com/arbitrator-upholds-firing-of-minneapolis-police-officer/600044603/ 1/2 LOCAL Arbitrator upholds firing of Minneapolis police officer But in a twist, the decision was based on factors unrelated to Facebook posts deemed racist. By Katy Read (https://www.startribune.com/katy-read/6134696/) Star Tribune APRIL 10, 2021 - 6:38PM An arbitrator on Friday upheld the Minneapolis Police Department's July 2020 firing of an officer over Facebook posts the department considered racist. But although the arbitrator ruled that the Police Department does not have to reinstate the former officer, Jesse L. Crofton, the decision did not rest on whether Crofton's social media posts were offensive enough to justify termination. In "an awkward twist with 180 degree turnabout," arbitrator Richard J. Miller wrote, the decision was based on a completely different issue: Crofton's insistence that he was ready to go back on patrol duty despite having filed a disability claim. Because of that, the arbitrator, who was selected by both parties from the Minnesota Bureau of Mediation Services, questioned Crofton's "believability and credibility." Crofton, a Marine Corps veteran who served a combat tour in Iraq and was honorably discharged, spent five years as a Hennepin County sheriff's deputy and was hired by the Minneapolis Police Department in 2014. In performance reviews, he met or exceeded expectations. He had no previous disciplinary record. On his Facebook page, Crofton goes by the name of "Spartan Crofton" and did not identify himself as a police officer or Minneapolis city employee. Although the page is mostly empty now, records show he posted 851 times in 2017. An unnamed Facebook friend and fellow city employee complained that eight of the posts were "inappropriate" because they seemed to malign Muslims. For example, in November 2017, Crofton shared a post from a site called "Jar Heads Family" of an article titled "Muslim Thug Smiles As Widow Cries At Murder Trial, Judge's 6 Words Slap Smirk Off His Face." Crofton added his own comment to the post: "Rot and die!!!!!!!" calling the alleged defendant an expletive. Other shared posts expressed contempt for Islam and for Somali Americans. In 2018, a conduct review panel unanimously concluded that the posts violated the Minnesota Law Enforcement Ethics Code. At a January hearing, Minneapolis Police Chief Medaria Arradondo said Crofton violated department policy by expressing thoughts "that seem to pick out Muslim Americans, African Americans," harming his credibility as one expected to serve a diverse citizenry. "[T]o expect us to put this uniform back on the next day and say, well, no, that's not how I'm going to treat you when I deal with you professionally ... a reasonable person would not think that is the case," Arradondo said in his testimony at Crofton's hearing. "In this profession, we are being held to a higher standard, as we should be." Crofton's attorney argued that none of his client's social media posts "were insensitive or biased." The city should not "consider someone possibly being offended" by something Crofton posted off duty as cause for discipline, he said, adding, "The city is starting STAR TRIBUNE At a January hearing, Minneapolis Police Chief Medaria Arradondo said the officer violated department policy by expressing thoughts 4/11/2021 Arbitrator upholds firing of Minneapolis police officer - StarTribune.com https://www.startribune.com/arbitrator-upholds-firing-of-minneapolis-police-officer/600044603/ 2/2 down a dangerous road as 'Thought Police.' " But in the end, the arbitrator's decision not to reinstate Crofton was unrelated to his Facebook posts. At the hearing, Crofton repeatedly expressed a wish to return to active duty, specifically a patrol assignment. But his lawyer, without explanation, mentioned "potential workers' comp claims" and questions about Crofton's "mental ability" and "physical ability to return to work." This led to the revelation that Crofton had been pursuing disability benefits based on an injury he said occurred in October 2020, months after he'd been fired. Concluding that Crofton had been dishonest and that it's "unclear whether Crofton is physically and mentally able to return to work" or even wanted to, Miller dismissed the case. Katy Read • 612-673-4583 Katy Read is a reporter covering Carver County and western Hennepin County. She has also covered aging, workplace issues and other topics for the Star Tribune. She was previously a reporter at the Times-Picayune in New Orleans, La., and the Duluth News-Tribune. katy.read@startribune.com 612-673-4583</t>
  </si>
  <si>
    <t>['https://d3n8a8pro7vhmx.cloudfront.net/cuapb/pages/270/attachments/original/1626451015/Arbitrator_upholds_firing_of_Minneapolis_police_officer_-_StarTribune.com.pdf?1626451015']</t>
  </si>
  <si>
    <t>['Jesse Crofton, badge #1341']</t>
  </si>
  <si>
    <t>IN RE: THE MATTER OF CITY OF MINNEAPOLIS Police Department SETTLEMENT AGREEMENT and POLICE OFFICERS FEDERATION OF MINNEAPOLIS (David Voss) This Settlement Agreement is made and entered into by and between the City of Minneapolis ("the City") and the Minneapolis Police Officers Federation of Minneapolis ("the Federation"); WHEREAS, at all times material, the City and the Federation are parties to a Labor Agreement ("Labor Agreement") that governs the relationship between them, effective January 1, 2009 through December 31, 2011, and which remains in effect pending ratification of a new agreement; and, WHEREAS, the Federation is the sole and exclusive certified collective bargaining representative of the employees in the classification and who comprise the bargaining Unit ("Employees"); and, WHEREAS, David Voss ("Grievant") is employed by the City in the Minneapolis Police Department (`the MPD") and is a member of the bargaining unit; and, 13.43 - Personnel Data WHEREAS, the matter was scheduled for arbitration before Arbitrator Steven Befort on December 12, 2012; and, WHEREAS, the City and the Federation wish to resolve this matter amicably and without resort to arbitration. NOW THEREFORE, the City and the Federation agree: 1. 13.43 - Personnel Data to a 10 hour unpaid suspension as a "B" violation with the reckoning period starting on January 26, 2011. 1227910 2. That in consideration for the above, the Federation shall withdraw its grievance with prejudice. 3. The City and the Federation agree that by settling this grievance the City does not admit the validity of the Federation's grievance and expressly denies the Federation's claims. 4. The City and the Federation agree that the terms of this SETTLEMENT AGREEMENT are without prejudice or precedent to any future case involving any City employee other than Grievant, that the discussions leading toward this SETTLEMENT AGREEMENT will not be referred to in any future arbitration, hearing, trial, appeal or other proceeding involving the Federation or any other employee, other than Grievant, and that the terms of this SETTLEMENT AGREEMENT shall be of no value as evidence, and will not be submitted as evidence, in any arbitration, hearing, trial; appeal or other proceeding involving the Federation or any other employee. If this provision is violated in any future arbitration, hearing, trial, appeal or other proceeding, then a mistrial, if requested by the City, shall be declared. 5. That this settlement agreement represents the full and complete agreement regarding the settlement of this grievance. 6. The Federation shall notify the arbitrator assigned to this matter that the matter has been resolved and further notify the arbitrator that any cancellation fee charged by the arbitrator shall be split evenly between the City and the Federation. THE PARTIES have caused this Settlement Agreement to be executed by their duly authorized representatives whose signatures appear below. FOR MINNEAPOLIS POLICE OFFICERS FEDERATION: Bob Kroll, Vice President Date: FOR THE CITY OF MINNEAPOLIS: Date: ee Harteau, Chief of Police 1227911 IDEIK Of AC 111ARTEAU Memo To: Case File From: AC Harteau Date: 2/7/2012 Re: Admin Case #11-113 13.43 - Personnel Data 1 1227912 MINNEAPOLIS POLICE DEPARTMENT INTERNAL AFFAIRS COMPLAINT FORM #3401 COMPLAINT INFORMATION INTERNAL AFFAIRS CASE NUMBER imi-11g CCN: 11-203813 DATE OF INCIDENT: 1/26/2011 TIME OF INCIDENT: 0816 LOCATION OF INCIDENT. 33 South 6th Street (City Center Skyway Level) DATE OF COMPLAINT 7/18/2011 REFERRAL METHOD: Internal COMPLAINANTS NAME (LAST, FIRST MIDDLE) Ploeckel.mann, Steven SEX M F❑ RACE: White DATE OF BIRTH: 11/15/1956 HOME ADDRESS: 5268 Anderlie Lane CITY I STATE / ZIP: White Bear Lk, MN 55110 TELEPHONE: 651-338-6043 POLICY INFORMATION POLICIES ALLEGED TO BE VIOLATED. 5-102 Code of Ethics ACCUSED EMPLOYEE(S) NAME/BADGE: Sgt. David Voss, Badge 7441 COMPLAINT ALLEGATIONS It is alleged that Sgt. Voss, while on duty, became involved in a verbal/physical confrontation with the complainant who is a uniform security officer employed at the City Center. This altercation allegedly resulting from Sgt. Voss's actions in jogging or running through the skyway system after being advised not to do so on a previous occasion. RECOMMENDATION (Preliminary Cases Only) K Reckoning Period Expired Before Complaint was Filed K No Basis for Complaint K Closed Pending Further Information K Refer to Precinct with Coaching Documentation K Exceptionally Cleared K Policy Failure K Other COMPLAINANT SIGNATURE. ( 0".. .- DATE PP COMMANDER REVIEW ATE 1227913</t>
  </si>
  <si>
    <t>['https://d3n8a8pro7vhmx.cloudfront.net/cuapb/pages/1461/attachments/original/1638414673/13-30833_Voss_Part_1.pdf?1638414673']</t>
  </si>
  <si>
    <t>['David Voss, badge #7441']</t>
  </si>
  <si>
    <t>https://www.southernminn.com/owatonna_peoples_press/archives/kotek-enters-race-for-sheri /article_0424e328-aaeb-5482-a072-488e9f6f08a2.html Kotek enters race for sheri Jun 3, 2010 w By WEENNDY REEUEER reuer@owatonna.com OWATONNA - The fth man to enter the race to be sheri of Steele County - former Owatonna Police o cer and Dakota County Sheri 's Deputy, Herb Kotek - said he has always enjoyed being a public servant and would relish the opportunity to do so again "It would give me an opportunity to give something back to the community, if they would be accepting of me. I have background in law enforcement, and I have experience and levels of expertise that have developed over the last 30 years. I have familiarity with aspects of it. Obviously there are new aspects of it but I've always been an inquisitive individual and I would like to learn." Kotek - who, at age 53, is currently semi-retired working part-time in private business - began his career by graduating from the Alexandria Technical Program. He followed that up with classes and credits through the University of Minnesota at various campuses along with di erent private colleges. Kotek has 15-plus years of classes that he said he took to continue his education. He started his law enforcement career in a rural community - his rst full-time position was as a sheri 's deputy in Goodhue County. Kotek then served as police o cer in Lonsdale, Minn., and then with the Owatonna Police Department before Kotek enters race for sheriff | Archives | southernminn.com https://www.southernminn.com/owatonna_peoples_press/archives/kotek... 1 of 3 12/4/2022, 11:24 PM moving on to be a sheri 's deputy with Dakota County. After more than 27 years in law enforcement, he left the profession in 2004. Kotek said he began thinking of throwing his hat in the ring for election as former sheri Gary Ringhofer announced he would retire. "I started to think I was young, still had a little bit of zip left in me to accomplish a few things within my chosen profession, and in order to do that it would have to be an elected position," Kotek said. Kotek was formerly heavily involved with youth activities, church-oriented organizations and volunteerism, but he said he has stepped back from those services for some time. A passion for empathetic policing is what Kotek said he would like to bring to the o ce. "I certainly can't take credit for the wording of it, but another o cer made a public statement that service needs to be done with empathy, and I concur with that immensely. And, service needs to be done with the intensity of the situation, what is necessarily required for that particular moment," Kotek said. Kotek said he has some experience with grant writing from early on in his career, which he would absolutely try to incorporate. Although not familiar with the current sheri 's budget, Kotek said he would be creative. "I think it's pretty well stated by all the other candidates which is pretty much a common thought: Keep their people updated, keep them well trained, be able to have the equipment and technology. The eld of public safety has been a continual change, and as always budgetary concerns have been a major deterrent," Kotek said. "There's never been enough money to do everything people want to do. Kotek enters race for sheriff | Archives | southernminn.com https://www.southernminn.com/owatonna_peoples_press/archives/kotek... 2 of 3 12/4/2022, 11:24 PM (I would) work with what they have and be creative to take care of situations that arise. I like being creative, I like coming up with other possibilities and answers for situations." If elected, Kotek would also oversee the Steele County Detention Center as sheri . He said the jail seems to be running smoothly and has a high reputation within the state Department of Corrections. He said he was not aware of any internal problems within the jail. A community-wide approach to the sheri 's o ce jurisdiction is the approach he would like to take. "Obviously, they respond to calls they receive, regardless of where they are at," Kotek said. "They are county o cers so they have county-wide jurisdiction and they have a responsibility to the residents of the county not just any area or subdivision of it." Five men have led for the o ce of sheri : Steele County Chief Deputy Milo Dahlin, Sgt. Lon Thiele, Investigator Troy Matejeck, and Gold Cross Ambulance Director Rick Ellingson. A primary election on Aug. 10 will narrow the candidates down to two before the November election. Wendy Reuer can be reached at 444-1565. Kotek enters race for sheriff | Archives | southernminn.com https://www.southernminn.com/owatonna_peoples_press/archives/kotek... 3 of 3 12/4/2022, 11:24 PM</t>
  </si>
  <si>
    <t>['https://assets.nationbuilder.com/cuapb/pages/1472/attachments/original/1670217977/Kotek_enters_race_for_sheriff_Archives_southernminn.com.pdf?1670217977']</t>
  </si>
  <si>
    <t>['Herbert Kotek, badge #None']</t>
  </si>
  <si>
    <t>['Department:Owatonna Police Department']</t>
  </si>
  <si>
    <t>Amelia Huffman Interim Chief of Police Minneapolis Police Department 350 South 5th Street, Room 130 Minneapolis, MN 55415 (612) 673-3550 Amelia.Huffman@minneapolismn.gov TO: Kimberly Bonilla, Badge 0624 CC: Office of Police Conduct Review DATE: September 17, 2022 RE: Administrative Investigation Case #20-12979 CHIEF'S DECISION: K Discharge K Suspension Duration: K Permanent Demotion K Temporary Demotion, Duration: Written Reprimand K No Merit This memo summarizes my approach and reasoning for my decision as Chief of Police that the listed policy violations by Officer Bonilla are sustained. The memo accompanies the enclosed Notice of Discipline Form. Allegations: Policy Number Sub-Section Policy Description Category Disposition 7-402 (III)(A) Pursuit Policy B Sustained 7-402 (IV)(A)(3)(c) Pursuit Policy B Sustained 13.43 - Personnel Data Summary of the Basis for Decision: The facts noted in the case investigation support the conclusion that Officer Bonilla violated two Minneapolis Police Department Policies governing pursuits. In this decision, I concur with the recommendation from the Police Conduct Review Panel. 1926744 Allegation #1 • Officer Bonilla was the driver when she and her partner observed two vehicles racing and driving in a reckless manner. • Officers attempted to stop the vehicle by activating their emergency lights and siren, but the vehicle did not stop. • The vehicle continued to drive in what officers described as a flagrantly reckless manner, nearly causing multiple accidents. • Both officers admitted to there being confusion about whether to pursue the vehicle or stop, but ultimately the pursuit continued until the fleeing vehicle crashed and the occupants fled on foot. • The Police Conduct Review Panel (PCRP) recommended that there is merit to this investigation. • I agree with the recommendation of the PCRP. The preponderance of the evidence shows that Officer Bonilla, though the passenger, continued this pursuit while the driving conduct of the fleeing vehicle posed a danger to the public. Officer Bonilla did not articulate specific facts to support the necessity of engaging in the pursuit despite the danger. This allegation is Sustained. Allegation #2 • Officer Bonilla was the driver during this pursuit and had has the primary responsibility of determining whether the pursuit should continue. • Her partner, Officer Alonzo Jr., aired that they were not pursuing, but Officer Bonilla continued the pursuit, saying to investigators that she had tunnel vision and may not have heard her partner. • The Police Conduct Review Panel recommended that there is merit to this allegation. • I agree with the recommendation of the PCRP, that there is a preponderance of the evidence to show that Officer Bonilla failed to discontinue this pursuit after her partner aired that they weren't pursuing. This allegation is Sustained. 13.43 - Personnel Data As the interim Chief of Police, I am responsible for providing clear expectations for what is acceptable behavior in our workplaces as well as what will not be tolerated. The Police Conduct Review panel 1926745 recommended a finding of merit for the listed policy violations in this case, and I concur with their recommendation. I hold officers of the Minneapolis Police Department to a high standard. I expect them to live up to our oath of office, our professional code of ethics and our department's core values of trust, accountability, and professional service. Furthermore, I expect them to demonstrate a commitment to preserving safety and the sanctity of life. With this conduct, Officer Bonilla failed to meet MPD standards. She allowed a dangerous pursuit to continue absent specific, articulable facts which would necessitate the pursuit despite the danger. Additionally, she failed to comply with policy requirement that officers discontinue a pursuit for reckless driving when the pursuit increases the danger. Discontinuing the pursuit requires officers to turn off the pursuit route. Although her partner aired information that they were not pursuing, Officer Bonilla continued the pursuit and later acknowledged that she may not have heard her partner air that statement. The violations in this matter undermine public safety. As interim Chief of Police with authority to discipline for violations of policy under Minn. Stat 626.89 Subd. 17, I am issuing a Letter of Reprimand to Officer Bonilla for her failure to follow the pursuit policy. 13.43 - Personnel Data DocuSigned by: c mwm Ait4tA. H44to.m• Amelia Huffman Interim Chief of Police CC: OPCR Case File Inspector Gomez Enclosure: Notice of Discipline Form 1926746</t>
  </si>
  <si>
    <t>['https://assets.nationbuilder.com/cuapb/pages/1608/attachments/original/1753998733/20-12979_Kimberly_Bonilla.pdf?1753998733']</t>
  </si>
  <si>
    <t>['Kimberly Bonilla, badge #624']</t>
  </si>
  <si>
    <t>2/25/2021 Lawsuit over Minneapolis police officer who's cost city $320,000 is settled - StarTribune.com https://www.startribune.com/settlement-in-suit-against-mpd-cop-who-s-cost-the-city-320-000/377502941/ 1/2 MINNEAPOLIS City of Minneapolis settles in brutality lawsuit against officer Mpls. has paid $318,772 in past cases involving officer. By Libor Jany (https://www.startribune.com/libor-jany/6134700/) Star Tribune APRIL 28, 2016 - 10:41PM Minneapolis officials have reached an out-of-court settlement in a lawsuit against police officer Tyrone Barze Jr., whose misconduct cases have cost the city nearly $320,000 over the past two years. The settlement brings to a close the latest legal entanglement for Barze, part of a federal lawsuit filed last December by Hector Acevedo, who alleges he was beaten unconscious by Barze after leaving a Dinkytown bar on a summer night two years ago. This week, the City Council's Ways &amp; Means Committee supported a $62,500 settlement for Acevedo. The settlement now awaits the full council's formal approval. Barze has denied the allegations. The city attorney's office didn't immediately respond to a request for comment on Thursday afternoon. The lawsuit contended that Barze confronted Acevedo and a group of friends around bar close time on the morning of July 13, 2014, when he intervened in an argument between Acevedo and his former girlfriend. Afterward, the group started recording Barze on their cellphones. Acevedo alleged Barze used unreasonable force when he struck Acevedo without provocation, knocking him to the ground and causing him to lose consciousness. Charges against Acevedo, who suffered an eye socket fracture, were later dropped, said his attorney Bob Bennett. Bennett added that Barze and his partner confiscated the others' cellphones and deleted videos of the incident. Earlier this month, the department announced that officers would be disciplined for interfering with citizens who record their actions in public. "A lot of these [cases] are gratuitous uses of violence and they're usually accompanied by the wrecking of cellphones, which has something to do with an officer who doesn't want his behavior to be shown," said Bennett, who's represented plaintiffs in several of the suits against Barze. Barze has been the subject of at least six other lawsuits alleging excessive force and wrongful arrest since 2012, according to federal court records. Two of the suits were later dismissed, but the city paid $318,772 in settlements over the past two years, records show. Three of the lawsuits, including the one brought by Acevedo, involved incidents that occurred in a two-month span in the summer of 2014. In one of the cases, the city awarded $140,000 to a former Patrick Henry High School student who brought a 2012 lawsuit against Barze, contending that he was placed in a choke hold by Barze - then a school resource officer - until he passed out. Under another agreement approved last spring, the city paid $34,000 to the general manager of a popular Uptown bar to settle a lawsuit that claimed Barze had "unreasonably" pepper-sprayed him during a June 2014 incident. Barze, who joined the force in 2009, worked as a patrolman between stints as a use-of- force instructor and a member of the department's Community Engagement Team, where he served as a community liaison. Shortly after joining the department, he received a commendation for helping to save the life of a toddler who was choking on a coin. 2/25/2021 Lawsuit over Minneapolis police officer who's cost city $320,000 is settled - StarTribune.com https://www.startribune.com/settlement-in-suit-against-mpd-cop-who-s-cost-the-city-320-000/377502941/ 2/2 Department spokesman John Elder on Thursday confirmed that Barze was assigned to the Fifth Precinct, which spans the southwest corner of the city, and was the subject of two open Internal Affairs investigations. He didn't respond to further requests for comment. Lt. Bob Kroll, head of the union that represents the city's rank-and-file officers, chastised the city attorney's office for "being too quick to settle" misconduct cases out of court. "I think the city should fight cases, because we're known as an easy mark in that industry," Kroll said. "I think they need to take more things to jury trials and to be more responsible with taxpayer funds."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</si>
  <si>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["https://d3n8a8pro7vhmx.cloudfront.net/cuapb/pages/270/attachments/original/1614267803/Lawsuit_over_Minneapolis_police_officer_who's_cost_city__320_000_is_settled_-_StarTribune.com.pdf?1614267803"]</t>
  </si>
  <si>
    <t>7/17/2021 Chisago County, ex-sheriff held liable in bizarre sex case - StarTribune.com https://www.startribune.com/chisago-county-ex-sheriff-held-liable-in-bizarre-sex-case/600078787/ 1/2 ___ LOCAL Chisago County, ex-sheriff held liable in bizarre sex case A federal judge ruled for the employee Rick Duncan stalked as 'Control Freak' By John Reinan (https://www.startribune.com/john-reinan/6370583/) Star Tribune JULY 16, 2021 - 4:47PM A federal judge has held Chisago County and former County Sheriff Rick Duncan liable for sexual harassment, setting up a jury trial to decide the amount of damages an ex- employee of the Sheriff's Office will receive. The ruling Thursday came after a bizarre episode in which Duncan tried to get the woman to have sex with him by sending anonymous letters (https://www.startribune.com/chisago-county-sheriff-resigns-amid-investigation-into- bizarre-scheme/486330721/) under the name "Control Freak," threatening her and her children if she and Duncan didn't follow orders. Michelle Jacobson had been working as a crime analyst in the Sheriff's Office for four years when Duncan approached her in the fall of 2017 and told her of letters he'd gotten from someone signed "Control Freak," who took pleasure in forcing them to follow orders. One letter ordered the pair to attend a professional conference in Bemidji. They were to book a single room with a king-size bed and bring swimsuits and a deck of cards. Duncan shared other communications in which "Control Freak" threatened to harm Jacobson's four children. After Jacobson reported the incidents, the county hired an outside investigator and Duncan admitted writing the letters himself. He resigned abruptly in June 2018 after nearly eight years as sheriff and later pleaded guilty to misdemeanor criminal charges of harassment and misconduct by a public official. Jacobson sued him and the county in federal court, claiming violations of federal and state law. In her ruling, U.S. District Judge Susan Richard Nelson granted a motion by Jacobson for summary judgment. In other words, the judge decided that the facts of the case were strong enough to rule in Jacobson's favor without a trial. "The court finds that Duncan's dark masquerade as 'Control Freak' was extreme and outrageous as a matter of law," Nelson wrote in her opinion. "Duncan's conduct throughout the course of the Control Freak scheme, for which he was criminally charged and to which he pled guilty, was 'so atrocious that it passes the boundaries of decency and is utterly intolerable to the civilized community,' and the court finds that no reasonable jury could conclude otherwise." The judge also ruled that Duncan is liable for intentional infliction of emotional distress. Testimony showed that Jacobson quit her job and moved her family to another county. She's been seeing a therapist for several years and suffers from post-traumatic stress syndrome, according to court records. The judge found that Chisago County was not liable for intentional infliction of emotional distress. Attorneys for Chisago County did not respond to a request for comment. Duncan's attorney also declined to comment. St. Paul attorney Leslie Lienemann, who represents Jacobson, said it's unusual for a plaintiff in a lawsuit to get a summary judgment. But in this case, she said, the facts were undisputed and strongly on Jacobson's side. NOT USED -- DAVID JOLES/STAR TRIBUNE Rick Duncan, former Chisago County sheriff (in white shirt) has been held liable for sexual harassment by a federal judge. He faces civil NOT USED -- DAVID JOLES/STAR TRIBUNE FILE-Rick Duncan, former Chisago County sheriff (in white shirt) has been held liable for sexual harassment by a federal judge. He faces 7/17/2021 Chisago County, ex-sheriff held liable in bizarre sex case - StarTribune.com https://www.startribune.com/chisago-county-ex-sheriff-held-liable-in-bizarre-sex-case/600078787/ 2/2 "It's such an outrageous abuse of power that [simply] saying that isn't enough," she said. "The impact on this woman has been dramatic. This has impacted every aspect of her life." "This has been a very long road for Michelle Jacobson. She has waited more than three years for the county and the county sheriff to be held accountable," Lienemann said. "And finally the court has held them accountable." A jury trial for damages has been scheduled for January. John Reinan • 612-673-7402 John Reinan is a news reporter covering Greater Minnesota and the Upper Midwest. For the Star Tribune, he's also covered the western Twin Cities suburbs, as well as marketing, advertising and consumer news. He's been a reporter for more than 20 years and also did a stint at a marketing agency. john.reinan@startribune.com 612-673-7402 stribguy</t>
  </si>
  <si>
    <t>['https://d3n8a8pro7vhmx.cloudfront.net/cuapb/pages/270/attachments/original/1626748948/Chisago_County__ex-sheriff_held_liable_in_bizarre_sex_case_-_StarTribune.com.pdf?1626748948']</t>
  </si>
  <si>
    <t>['Richard Duncan, badge #None']</t>
  </si>
  <si>
    <t>['Department:Chisago County Sheriffs Office']</t>
  </si>
  <si>
    <t>7/12/2021 Minneapolis officer's trial debates a second fight downtown - StarTribune.com https://www.startribune.com/witnesses-testify-about-second-assault-during-minneapolis-police-officer-s-trial/375091741/ 1/2 ___ MINNEAPOLIS Witnesses testify about second assault during Minneapolis police officer's trial Once again, testimony conflicts on who was the aggressor, this time in a 2011 incident with four men that involved a roundhouse kick by Michael Griffin. By Libor Jany (https://www.startribune.com/libor-jany/6134700/) Star Tribune APRIL 8, 2016 - 11:21PM A few minutes before 1 a.m. on an unseasonably warm November morning four years ago, Minneapolis police officer Michael Griffin phoned his partner for backup. Griffin, who was off duty, was being confronted by a group of men with whom he'd exchanged words at a North Loop bar and feared for his safety, he told officer William Gregory. Gregory, who was working as an off-duty security guard at a nearby Cub Foods, raced to the scene in his squad car. Federal prosecutors have a different reading of the events of that night, Nov. 5, 2011, contending that Griffin - not the other men - was the antagonist in the encounter. Details of the fight between Griffin and the four men - Jeremy Axel, Matthew Mitchell, Keyon Cooley and another man at the Loop Bar - were debated Friday, on the fourth day of testimony in the officer's trial on deprivation of civil rights and perjury charges in federal court in St. Paul. On Friday, Mitchell, a former arena football player who stands 6-foot-3 and 240 pounds, walked jurors step-by-step through what started as a guys' night out and ended with a bloody confrontation in the street. He echoed the prosecution's charge that Griffin grabbed Cooley outside the bar, "flipped him to the ground … kicked [Mitchell] in the chest and punched [Axel] in the head from behind, rendering [him] unconscious." Afterward, prosecutors say, Griffin used his status as a police officer to stymie an investigation, repeatedly lying on police reports and giving false testimony. The defense argued that Mitchell's testimony conflicted with statements he made to investigators. There is no dispute that Griffin got into a physical altercation with the group on that night, first outside and then around the corner from the Loop Bar. But witnesses say the men started fighting after an argument broke out inside the bar when the men asked Griffin to move so that Axel could join his friends. Prosecutors said that Griffin, who had come downtown after an off-duty shift as a security guard at a North Side gas station, followed the group outside, making threats to call "his boys to come [expletive] you up." Axel and his friends previously testified that they were not aware that Griffin was a police officer. Mitchell testified that Griffin kicked him in the chest, sending him staggering back, and also punched Axel. Mitchell said in a sworn statement sometime after the attack that Griffin had "picked up [Axel's] limp body with one hand and as he was hanging reared back and roundhouse kicked him," according to a transcript that was read in court. The four men sued Griffin and Gregory in federal court two years later and a jury deemed that the latter used excessive force against Axel, but not Mitchell or Cooley, awarding Axel $125,000. A U.S. district judge ordered the city to pay another $145,000 in attorney's fees. Griffin's attorney, Robert Richman, contended that the mixed-race group had singled out Griffin, who is black, not only because he was a cop, but also because of his race. DAVID JOLES Minneapolis police officer Michael Griffin in 2015. 7/12/2021 Minneapolis officer's trial debates a second fight downtown - StarTribune.com https://www.startribune.com/witnesses-testify-about-second-assault-during-minneapolis-police-officer-s-trial/375091741/ 2/2 "So when you said, 'I'm gonna call my boys to (expletive) you up,' did you think that some Vice Lords were going to walk through that door?" Richman asked Mitchell, saying that his earlier testimony suggested that he mistook Griffin for a gang member because of his appearance. Mitchell denied the assertion. The prosecution is expected to rest its case on Wednesday. Griffin was indicted last year on nine criminal counts after a lengthy FBI investigation. He has pleaded not guilty to all the charges.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</si>
  <si>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["https://d3n8a8pro7vhmx.cloudfront.net/cuapb/pages/270/attachments/original/1626109293/gregory_-Minneapolis_officer's_trial_debates_a_second_fight_downtown_-_StarTribune.com.pdf?1626109293"]</t>
  </si>
  <si>
    <t>['William Gregory, badge #2450']</t>
  </si>
  <si>
    <t>13.43 - Personnel Data I asked Sgt. Goset why some officer got paid for a full 10 hour patrol shift the night of the shift meeting and it does not appear that they actually worked, they attended the shift meeting and then went home. He said he did not recall who worked what cars that night. Sgt. Goset apologized for creating any confusion and making more work for the investigation. 18 1214250 ALLEGATIONS 13.43 - Personnel Data 19 1214251 13.43 - Personnel Data 1214252 13.43 - Personnel Data Allegation # 2 It is alleged that during the Internal Investigation Sgt. Goset gave different information to his subordinates, supervisor, co-supervisor and the Internal Affairs Investigator. If this were found to be true it would violate the following: 1-403 COMPLIANCE WITH LAWFUL ORDERS An employee must always obey lawful orders given by supervisors or their designees, but all employees will be held accountable for their use of delegated authority. An employee who receives conflicting lawful orders shall obey the most recent given. After complying with the order, the employee should notify the nest highest-ranking employee above the employee giving the conflicting orders. Employees shall truthfully answer questions or render material(s) and relevant statements in a departmental investigation when so directed, consistent with the constitutional rights of the employees. 21 1214253 Investigative Facts • Sgt. Goset wrote a memo on April 10th stating he takes full and complete responsibility for causing miscommunication and that he did not seek clarification prior to the shift meeting 13.43 - Personnel Data 13.43 - Personnel Data • Sgt Goset rewrote his memo later on April 10th and left out the entire section where he accepts responsibility and caused miscommunication • On May 23rd, Sgt. Goset told me that he was directed by Lt. Gunter to change his memo against his will • On May 2"d Sgt. Goset told me that he could not recall much of the conversation between himself and Officer Palmer regarding his attendance at the shift meeting but he believed Officer Palmer had been instructed by Sgt. Downing not to come to the shift meeting because he was on subpoena. • On May 2nd, Sgt. Goset said he has not discussed with Officer Palmer his attendance at the shift meeting that night and they have not talked about it since the meeting either. • On April 9th, Sgt. Goset and Sgt. Downing called Officer Palmer and spoke to him about his attitude and referenced the overtime from the shift meeting. Sgt. Goset swears at Officer Palmer telling him he screwed him and turned this into a giant biblical shitstorm etc. • On May 23rd, Sgt. Goset acknowledged his part in the above referenced meeting with Officer Palmer in which he swore at him and was quite angry. 22 1214254 • On May 23rd, Sgt. Goset was re-interviewed and had more detail. He said when he spoke with Officer Palmer about attending the shift meeting Officer Palmer told him he had an order from Sgt.Downing and Lt. Gunter to not attend the meeting for some reason. Sgt. Goset believed the subpoena cancellation was a recent event • On May 23rd Sgt. Goset told me he felt it was important for Officer Palmer to attend the shift meeting and they would figure out the overtime later. • Sgt. Goset was not included in any of the e-mails that Lt. Gunter, Officer Palmer and Sgt. Downing were sending regarding Officer Palmer attending the shift meeting. • Officer Palmer alleged that he specifically told Sgt. Goset that he was told not to attend the meeting by Sgt. Downing for Lt. Gunter and that he was not to receive overtime. • Sgt. Downing said in his interview with me that he spoke with Officer Palmer after the shift meeting and Officer Palmer told him that he spoke with Sgt. Goset and asked if he could attend the meeting because he did not want to be an outsider. Sgt. Downing documented this in an e-mail to Lt. Gunter on 3/27/12 • Sgt. Downing wrote a memo on April ll th and wrote; Sgt. Goset told me that Officer Palmer had mentioned the fact that I told him not to attend but that he did not know the exact reason for my decision. • Sgt. Downing told me he met with Officer Palmer after the shift meeting and Officer Palmer told him the following "Well, if the supervisors would just tell the truth, that people would understand what's going on here." And I asked him what 23 1214255 he meant and he thought that...umm...Sgt. Goset was basically being less than truthful about the conversation they had in the office. (Sgt. Downing Statement pg. 6, lines 27-31) 13.43 - Personnel Data 24 1214256 13.43 - Personnel Data Respectfully Submitted, :A/111( S . Melissa Chiodo Internal Affairs Unit 25 1214257</t>
  </si>
  <si>
    <t>['https://d3n8a8pro7vhmx.cloudfront.net/cuapb/pages/1461/attachments/original/1638128378/13-31138_Goset_Part_3.pdf?1638128378']</t>
  </si>
  <si>
    <t>['Clark Goset, badge #2354']</t>
  </si>
  <si>
    <t>MINNEAPOLIS Ex-Minneapolis police officer charged with beating man during unrest makes first court appearance As a condition of his release, Justin Stetson will not seek employment as a police officer in Minnesota. By Kim Hyatt (https://www.startribune.com/kim-hyatt/6370466/) Star Tribune JANUARY 19, 2023 - 3:21PM An ex-Minneapolis police officer charged with beating a man during the civil unrest after George Floyd's murder made his first appearance Thursday in court, where he agreed to conditions of his release that include not seeking employment as a peace officer in Minnesota. The state Attorney General's Office charged Justin Stetson in December with third- degree assault for allegedly repeatedly punching and kicking Jaleel Stallings after Stallingshad shot at officers who without warning had fired projectiles at him from an unmarked van while on patrol the night of May 30, 2020. This year, the city paid Stallings a $1.5 million settlement (https://www.startribune.com /minneapolis-to-pay-1-5-million-jaleel-stallings-police-shot-at-less-lethal-rounds-from- unmarked-van/600173976/) after a jury acquitted him of eight felonies, including attempted murder. He filed a federal lawsuit accusing 19 Minneapolis officers (https://www.documentcloud.org/documents/21095151-1docstall) of violating his constitutional rights. Stetson, 34 of Nowthen, and his attorney, Fred Bruno, declined to comment. By agreeing to all conditions of his release, Stetson did not have to pay $40,000 bail. The conditions include having no contact with Stallings, who no longer lives in the state, and no firearms or ammunition. He also must attend all court appearances. His next court hearing is slated for Feb. 16. Stetson also agreed to no longer seek employment as a peace officer. His license is no longer active. He was hired by the city in 2008 and became a sworn Minneapolis Police Department officer in 2011. The local watchdog group Citizens United Against Police Brutality found that during his tenure, Stetson had been the subject of at least 12 complaints. He was fired by the department in August, according to two sources with knowledge of the investigation, and now draws a state pension of nearly $59,000 a year. A still from an injured was allege Ex-Minneapolis police officer charged with beating man during unrest ... https://www.startribune.com/justin-stetson-jaleel-stallings-george-floyd... 1 of 2 2/12/2023, 1:50 PM When he and other officers swarmed Stallings shortly before 11 p.m. in a south Minneapolis parking lot off Lake Street, Stetson kicked him four times in the face and head, punched him six times, delivered five knee strikes to his face and slammed Stallings' head onto the pavement. He did not stop until a sergeant intervened and said, "That's it, stop!" according to the criminal complaint. Stallings, an Army veteran with a permit to carry a weapon, said he fired back in attempt to defend himself against shots from unknown assailants. He surrendered - facedown and arms outstretched- but Stetson repeatedly struck him for 30 seconds. Body camera video (https://video.startribune.com/body-camera-video-shows-beating- of-man-who-mistakenly-shot-at-minneapolis-police-george-floyd-unrest/600103951/) released by Stallings' defense attorney Eric Rice shows Stallings repeatedly saying, "Listen, listen," while he is punched and kicked, resulting in a broken left eye socket. "I think the solution is to bring these issues to light of the general public and allow them to weigh in and allow them to push our system toward greater justice," Rice said Thursday. He said corrective actions weren't taken until he released the video to media. The Hennepin County Attorney's Office referred the case to the Attorney General's Office last spring. An expert in use of force found Stetson's actions were unreasonable and excessive. But initially, County Attorney Mike Freeman, who had access to the body camera footage, charged Stallings. Freeman has since left office. Rice said the criminal justice system at all levels has "a very hard problem policing itself." He said Stallings was out that night protesting the lack of police accountability, police violence, racism and the reluctance to prosecute officers. "And look what happens to him," he said. "This is an encapsulation of exactly how that system works to make the same problems occur again and again." Staff writer Liz Sawyer contributed to this report. Kim Hyatt reports on Hennepin County Courts. She previously covered the western and northern metro suburbs of the Twin Cities. kim.hyatt@startribune.com 612-673-4751 kimvhyatt Ex-Minneapolis police officer charged with beating man during unrest ... https://www.startribune.com/justin-stetson-jaleel-stallings-george-floyd... 2 of 2 2/12/2023, 1:50 PM</t>
  </si>
  <si>
    <t>['https://assets.nationbuilder.com/cuapb/pages/1472/attachments/original/1676231568/Ex-Minneapolis_police_officer_charged_with_beating_man_during_unrest_makes_first_court_appearance.pdf?1676231568']</t>
  </si>
  <si>
    <t>['Justin Stetson, badge #6812']</t>
  </si>
  <si>
    <t>7/10/2021 Cop Immunity on Taser Death Affirmed by 8th | Courthouse News Service https://www.courthousenews.com/cop-immunity-on-taser-death-affirmed-by-8th/ 1/2 Cop Immunity on Taser Death Affirmed by 8th KEVIN KOENINGER / June 12, 2014 ST. LOUIS (CN) - Police officers are entitled to immunity after a 300-pound suspect whom they Tasered died of cardiac arrest, the 8th Circuit ruled. The altercation occurred in December 2008 when Minneapolis police officers were called to the scene of an alleged domestic dispute involving Quincy Smith - who had just been released from jail - and his ex-girlfriend. Officer Timothy Devick was the first to arrive on the scene. As he ordered Smith to the ground and approached him, the 5-foot-2, 315-pound man put his hands in front of his face and ignored Devick's order. Devick then "kicked Smith in the thigh and punched him in the head," according to the ruling published Friday. "Smith resisted and turned to run," the ruling continues. "Officer Devick grabbed Smith's jacket, but Smith still escaped, tumbling over a wood fence." Four other officers joined the pursuit of Smith, which eventually ended with the suspect cornered against a chain-link fence. The officers said Smith continued to resist arrest and that they "used a taser on Smith multiple times, punched him in the head, kneed him in the rib area, struck him in the back with the butt of a shotgun, and lay on top of Smith in their efforts to subdue him," according to the ruling. Shortly after using three sets of handcuffs to restrain Smith, Devick realized that the suspect was no longer breathing and began chest compressions while waiting for an ambulance. Smith died on the way to the hospital. The medical examiner's report, as quoted in the ruling, says Smith "had a cardio respiratory arrest or a very sudden basically arrest death, which was associated with is own exertion coupled with law enforcement subduing him and restraining him." Smith's mother, Bettie, sued Minneapolis and Officers Devick, Shawn Brandt, Chris Humphrey, Carlos Baires Escobar and Nicholas McCarthy, in both their individual and official capacities, for Fourth Amendment violations and wrongful death. A federal judge granted the defendants summary judgment, however, after finding that the officers were entitled to qualified and official immunity, and that the force used to arrest Smith was reasonable. Affirming Friday, the three-judge appellate panel defended Devick's initial use of force following Smith's refusal to get on the ground. Try our Docket Alerts or Log in Saturday, July, 10, 2021 7/10/2021 Cop Immunity on Taser Death Affirmed by 8th | Courthouse News Service https://www.courthousenews.com/cop-immunity-on-taser-death-affirmed-by-8th/ 2/2 © 2021, Courthouse News Service About Us / Terms of Use / Privacy Policy / Masthead "In the 'particularized' situation here, an officer attempted to effectuate an arrest by ordering the suspect to the ground, that is, a large and potentially armed man who was suspected of domestic abuse and making threats with a gun," Judge William Riley wrote for the court. "The man refused to comply with the officer's orders. To get this suspect to the ground and apply handcuffs in order to control the suspect and protect the police and the public, the officer approached the suspect and attempted to subdue him with a hit and a kick, not deadly force." As for the second encounter involving all five of the officers in question, Smith's mother focused on the individual actions of each officer. The ruling quotes her claims that "'Brandt and McCarthy tased [Smith] eight times for 40 seconds or more.' 'Devick applied six knee strikes to Smith's right side. He also attempted to apply a neck restraint to the left side of Smith's neck, laying across the top of his body and forcing his arm under Smith's chin.' 'Defendant Humphrey smashed the butt of his rifle into the center of Smith's back. He also punched Smith on the right side of his face two to three times.' 'In addition to tasing Smith at least three times, apparently with no effect, McCarthy hit [Smith] three times in the right side of his head while he was lying across Smith's body.'" These arguments nevertheless failed to sway the panel, which cited Smith's lack of case law. "Ms. Smith's counsel conceded at oral argument that the case law regarding tasers, a relatively new technology, is 'evolving,'" Riley wrote. "We suspect, even without specific case law outlining a definitive number of constitutionally validated taser probes administered, an 'obvious' case of excessive force could still be established under the clearly established prong. ... But this case is not such an obvious case."</t>
  </si>
  <si>
    <t>['https://d3n8a8pro7vhmx.cloudfront.net/cuapb/pages/270/attachments/original/1625952487/Cop_Immunity_on_Taser_Death_Affirmed_by_8th___Courthouse_News_Service.pdf?1625952487']</t>
  </si>
  <si>
    <t>['Carlos Baires Escobar, badge #275', 'Christopher Humphrey, badge #3188', 'Nicholas McCarthy, badge #4521', 'Shawn Brandt, badge #746', 'Timothy E. Devick, badge #1526']</t>
  </si>
  <si>
    <t>3/17/2021 Minneapolis police commander demoted after controversial Facebook post - StarTribune.com https://www.startribune.com/minneapolis-police-commander-demoted-following-controversial-facebook-post/569609032/ 1/2 MINNEAPOLIS Minneapolis police commander demoted after controversial Facebook post Kim Lund Voss insists she meant no slur with Facebook posting; she will now be a lieutenant on the South Side. By Libor Jany (https://www.startribune.com/libor-jany/6134700/) Star Tribune APRIL 14, 2020 - 9:10AM A Minneapolis police commander has been demoted after an online uproar over a Facebook post about homicide investigations that sparked controversy online and drew rebukes from both Chief Medaria Arradondo and the NAACP. Kim Lund Voss wrote on her publicly available Facebook page Sunday that she had been transferred to the South Side Third Precinct, where she will run the property crimes unit. In doing so, she will return to her rank of lieutenant. "As we all know a fragment of a single moment may not give the full context to who I am, what I'm made of," she wrote in the follow-up post. Department spokesman John Elder confirmed the move on Monday, adding that it was unclear who would fill her former post as commander of the Juvenile Division, an appointed position. Elder said the department had no further comment on what amounted to "an HR issue." The controversy started late last month after Voss posted a photo of a 1990s-era T-shirt that featured an image of crime scene tape and a chalk outline of a body drawn on it (https://www.startribune.com/minneapolis-police-commander-apologizes-for-sharing- photo-of-t-shirt-deemed-insensitive/569250802/) , with the words: "MINNEAPOLIS POLICE HOMOCIDE (sic) DIVISION Our Day Starts When Yours Ends." The phrase is commonly found on police-themed T-shirts, mugs and other memorabilia, but some considered it insensitive to homicide victims in a city where most are young black men. In a caption with the photo, Voss wrote that she was "organizing the storage room and came across this gem!" adding that "it pays to proof read," referring to the misspelling of the word "homicide." Many posts questioned whether the misspelling was intentional, given that the shirt was produced at a time when the city had seen a series of murders of gay men. A screen grab of Voss' post soon began circulating on the social media site, drawing sharp rebukes from the Minneapolis chapter of the NAACP and Arradondo, who later apologized, saying neither the photo nor the caption reflected "the values and transformational culture that we are as a department today." Voss, who is married to a former Minneapolis homicide detective, later deleted the post, writing that she didn't intend to offend anyone. Voss' demotion followed a meeting last week between Arradondo and Minneapolis NAACP's Leslie Redmond - who first shared the post - and other black leaders to discuss the episode. Nekima Levy Armstrong, a longtime civil rights attorney who also attended the meeting, said that as a leader Voss should've known the harm her words could inflict. "Her intentions do not matter. What matters most is the outcome of the actions," she said Monday. "As a leader within the Minneapolis Police Department she should have known that posting such an offensive message on social media would be highly offensive … not to mention to undermine public trust." Lt. Kim Lund (Minneapolis Police Department) 3/17/2021 Minneapolis police commander demoted after controversial Facebook post - StarTribune.com https://www.startribune.com/minneapolis-police-commander-demoted-following-controversial-facebook-post/569609032/ 2/2 In her follow-up post, Voss wrote that the T-shirt was made as a "fundraiser by a private businessman for his business" and that the "words a few have used to describe [me] are not true." "My daughter served in the Peace Corps in Africa. My Son is an accomplished musician. We celebrate the musical greats together, from Sam Cooke, Miles Davis, Louis Armstrong and of course Notorious B.I.G.," she wrote. "As for those of the LGBTQ community, a community that is rich with love and acceptance, I'm sorry, the guy that made the shirt just didn't know how to spell," she added. Voss started with the department in 1987, according to the police website.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A Facebook post by a Minneapolis police commander featuring an old T-shirt drew an</t>
  </si>
  <si>
    <t>['https://d3n8a8pro7vhmx.cloudfront.net/cuapb/pages/270/attachments/original/1616343549/2020_Lund-Voss_Minneapolis_police_commander_demoted.pdf?1616343549']</t>
  </si>
  <si>
    <t>['Kimberly Lund Voss, badge #4260']</t>
  </si>
  <si>
    <t>SWAT officer in Locke shooting engaged in illegal search during previous raid Ricky Campbell and Ryan Raiche KSTP Updated: February 16, 2022 - 8:51 PM Published: February 16, 2022 - 6:12 PM The Minneapolis police officer who shot and killed 22-year-old Amir Locke while executing a search warrant earlier this month had previously violated the constitutional rights of another man during a high-stakes raid. Officer Mark Hanneman's previous work on the MPD SWAT team is detailed in court records from last year that were first identified Wednesday by the legal team for Locke's family. A Hennepin County judge found Hanneman had "illegally searched" a St. Paul man while executing a warrant in November 2020, according to court records reviewed by 5 INVESTIGATES. The court records only refer to the warrant as "high-risk" that was executed during daytime hours. The man wasn't the target of the search warrant - and Hanneman acknowledged the man didn't pose a threat to officers. Still, a member of the SWAT team pointed a weapon at the man, who was sitting on a couch, before Hanneman cuffed him and searched him during a raid on the home along the 3300 block of Columbus Av. S. The man was arrested and charged after police found drugs in his pocket and a firearm in his car. But those charges were dismissed last July after a judge found that Hanneman had put his hands in the man's pocket despite not having probable cause to believe he had a weapon. "The pat search of [the St. Paul man] was unconstitutional," the judge's ruling states. "Police were not… justified in searching [the man]" since he "was not referenced in the warrant." The legal team representing Locke's family said the judge's 2021 ruling reflects Minneapolis Police Department's "custom and practice of engaging FILE - Body camera footage shows a Minneapolis police officer unlocking the door to an apartment at Bolero Flats in downtown Minneapolis moments before an officer shot and killed Amir Locke while serving a no- knock search warrant on Feb. 2, 2022. (Minneapolis Police Department) This website utilizes technologies such as cookies to enable essential site functionality, as well as for analytics, personalization, and targeted advertising. Privacy Policy Accept Deny Non-Essential Manage Preferences SWAT officer in Locke shooting engaged in illegal search during previous raid - KSTP.com 5 Eyewi... https://kstp.com/kstp-news/top-news/swat-officer-in-locke-shooting-engaged-in-illegal-search-durin... 1 of 2 7/18/2025, 10:46 AM in unconstitutionally excessive searches and seizures." During a court hearing, Hanneman said he didn't remember reaching into the man's pocket. Court records show that Hanneman was shown body camera footage from another officer but "continued to deny" reaching into the man's pocket. Hanneman did not face any internal discipline related to the incident, according to his personnel file. He was put on standard administrative leave after the SWAT team raided a downtown apartment on Feb. 2 in search of a murder suspect from St. Paul. Video from a body worn camera showed Locke, who wasn't the target of the no-knock warrant, was under a blanket on a couch and holding a gun. Hanneman shot Locke, who later died from the gunshot wounds. The Minnesota Attorney General's Office and the Hennepin County Attorney's Office said they are working together to decide whether charges should be filed in the deadly Locke shooting. The Minneapolis Police Department has not responded for comment on this story. For Related Stories: 5 Investigates Amir Locke Minneapolis Police Department Home Page Top Stories News Sports Featured on 5 Weather Video Traffic Twin Cities Live Minnesota Live Contact Us KSTP TV Schedules Work With Us KSTP-TV FCC Public Inspection File KSTC-TV FCC Public Inspection File KSAX-TV FCC Public Inspection File KRWF-TV FCC Public Inspection File Additional Public Information KSTP-TV, KSTC-TV FCC Applications KSAX-TV FCC Applications KRWF-TV FCC Applications Terms of Use DMCA Notice Contest Rules Hubbard Television Group Privacy Policy About NEXTGEN TV Any person with disabilities who needs help accessing the content of the FCC Public File may contact KSTP via our online form or call 651-646-5555 This website is not intended for users located within the European Economic Area. © 2025 KSTP-TV, LLC A Hubbard Broadcasting Company This website utilizes technologies such as cookies to enable essential site functionality, as well as for analytics, personalization, and targeted advertising. Privacy Policy Accept Deny Non-Essential Manage Preferences SWAT officer in Locke shooting engaged in illegal search during previous raid - KSTP.com 5 Eyewi... https://kstp.com/kstp-news/top-news/swat-officer-in-locke-shooting-engaged-in-illegal-search-durin... 2 of 2 7/18/2025, 10:46 AM</t>
  </si>
  <si>
    <t>['https://assets.nationbuilder.com/cuapb/pages/1472/attachments/original/1752858577/Hanneman_Illegal_Search.pdf?1752858577']</t>
  </si>
  <si>
    <t>['Mark Hanneman, badge #2654']</t>
  </si>
  <si>
    <t>By ALEX FRIEDRICH and MATT PEIKEN / PIONEER PRESS | Pioneer Press PUBLISHED: June 20, 2007 at 11:01 p.m. | UPDATED: November 14, 2015 at 6:59 a.m. Jason Patrick Marino, a police officer in Maplewood accused a year ago of kidnapping a man in his squad car and convicted two months ago of fifth- degree assault and misconduct by a public official, returns to work Friday. A six-year veteran on the Maplewood force, Marino was accused of kidnapping Andrew Burke, of Mahtomedi, in July, driving him around Washington County, threatening to beat him up and then dumping him on a road in Grant. Burke was 21 at the time. Marino was later arrested and placed by his department on administrative leave, most of it paid. In April, a jury acquitted the 32-year-old officer of kidnapping, false imprisonment and making terroristic threats, but convicted him of the lesser charges of assault and misconduct. Three weeks ago, a Washington County court sentenced Marino to two years of probation, more than 150 hours of community service and an anger-management assessment. At the sentencing, Marino told the court the incident would "most likely" end his career in law enforcement. NEWS Maplewood / Cop gets job back despite conviction Maplewood / Cop gets job back despite conviction - Twin Cities https://www.twincities.com/2007/06/20/maplewood-cop-gets-job-b... 1 of 5 12/5/2022, 10:52 PM Maplewood Police Chief Dave Thomalla wouldn't discuss the reinstatement Wednesday, referring questions to Maplewood City Administrator Greg Copeland. In a written statement, Copeland cited results of an independent investigation, Marino's prior service record and "the totality of the circumstances" as reasons for allowing Marino to return to work. Neither Marino nor Burke could be reached for comment. "I've met officer Marino personally, and I don't believe him to be a hothead, and we wouldn't be making this decision if we believed he was," said Chuck Bethel, labor relations attorney with the city of Maplewood. "You're never going to please all the people all the time and, had we terminated him, you'd have other people come forward and say we're overreacting and not being fair and that he deserves another chance." State law enforcement licensing officials, investigating the matter on their own, could still take action that could affect Marino's ability to serve as a peace officer in Minnesota. Maplewood officials have said Marino has a clean disciplinary record with the department. Marino once received a letter of recognition for his involvement in a credit card fraud and drug arrest, as well as a letter of commendation for involvement in an auto theft investigation. Throughout the ordeal, Marino has maintained his innocence on all counts and is appealing his convictions. According to the charges, Marino told investigators Burke approached him and said he wanted a ride home - and became belligerent when the officer refused. The two drove around Washington County, during which time Burke used his cell phone to quietly call emergency dispatchers and tell them Marino was threatening to beat him up. Marino dropped Burke off along a county road after realizing dispatchers had been notified. Marino told investigators he considered taking the man to jail for disorderly conduct. But he changed his mind, he said, and instead took Burke - at his request - to County Road 12 and Manning Avenue, according to the complaint. Maplewood / Cop gets job back despite conviction - Twin Cities https://www.twincities.com/2007/06/20/maplewood-cop-gets-job-b... 2 of 5 12/5/2022, 10:52 PM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Erik Hjelle, a City Council member who also serves as an on-call firefighter with the city, said he doesn't know specific details of the case but sympathized with Marino. "I have to work with these guys on a daily basis, and I don't want to know the dirty details," he said. "You hear so much stuff that you don't know what's true or not. But I'll give a cop the benefit of the doubt nine times out of 10." Alex Friedrich can be reached at afriedrich@pioneerpress.com or 651-228-2109. Matt Peiken can be reached at mpeiken@pioneerpress.com or 651-228-5440. Alex Friedrich Matt Peiken / Pioneer Press Maplewood / Cop gets job back despite conviction - Twin Cities https://www.twincities.com/2007/06/20/maplewood-cop-gets-job-b... 3 of 5 12/5/2022, 10:52 PM</t>
  </si>
  <si>
    <t>['https://assets.nationbuilder.com/cuapb/pages/1472/attachments/original/1670302443/Marino_Maplewood___Cop_gets_job_back_despite_conviction_%E2%80%93_Twin_Cities.pdf?1670302443']</t>
  </si>
  <si>
    <t>['Jason P. Marino, badge #None']</t>
  </si>
  <si>
    <t>['Department:Maplewood Police Department']</t>
  </si>
  <si>
    <t>The Roosevelt H.S. Security Camera Footage clearly shows that Officer Tapp did not stumble and bump into Al/Student . The "body check" force used by Officer Tapp against Student appeared to be intentional. In addition, Officer Tapp transcribed that he explained to Student 's family member that the contact he made with Student was accidental. Once again, the Security Camera Footage shows Officer Tapp's actions to be deliberate. Discrepancies between Roosevelt H.S. Security Camera Footage and CAPRS Report 10-109153 supplement 2 Officer Tapp continued to misrepresent his actual actions against Student and the actions of Student in CAPRS Report 10-109153 supplement 2, which he submitted on April 21, 2010 at approximately 12:18 hours. Officer Tapp transcribed that while escorting Student to her Dean's Office; Student continued to speak in a foul language, cursing at her co-combatant and was disrespectful to Roosevelt H.S. Staff and himself Based on the footage from the Roosevelt H.S. Security Camera, Student does not appear to be cursing at her co-combatant, who is walking at a significant distance in front of Student . Student does not appear to be acting in a disrespectful manner towards the Roosevelt H.S. Staff or Officer Tapp at the incident time in question. 10 1216313 Contradiction between CAPRS Report 10-109153 supplements 1 and 2 In CAPRS Report 10-109153 supplement 2, Officer Tapp contradicts supplement 1 in describing the cause of his contact with Student Officer Tapp's first explanation for the cause of contact against Student was a "stumble." Officer Tapp transcribed in Supplement 1 that he "stumbled," and the stumble was the cause of his contact with Student Officer Tapp's second explanation for the cause of contact against Student was a "comment" made by Student Officer Tapp transcribed in supplement 2 that Student made a comment stating that Officer Tapp was "a coward and had no courage without his flicking gun." Officer Tapp transcribed that the remark offended him and he then approached Student and "bumped" his right hip into her left hip in order to prevent further offensive language. The Roosevelt H.S. Security Camera Footage does not appear to support either argument from Officer Tapp nor does the statement of Roosevelt H.S. Hall Monitor Walter Smith, which will later follow. 11 1216314 It is apparent from the Roosevelt H.S. Security Camera Footage that Officer Tapp continued his misrepresentation of his actual actions against Student in CAPRS Report 10-109153 supplement 2. Officer Tapp transcribed that after he "bumped" into Student he "immediately" checked to see if Student was OK as his intent was not to "bounce" Student off the wall. The Roosevelt H.S. Security Camera Footage clearly shows that Officer Tapp did not immediately check to see if Student was injured or ask Student if she needed medical attention. The Roosevelt H.S. Security Camera Footage clearly shows that Officer Tapp continued walking forward through the corridor and did not look back at Student displaying what appeared to be disregard for Student well being. Supervisor's Force Review Regarding CAPRS Report 10-109153 Sergeant Donna Olson entered her original Supervisor's Force Review on April 21, 2010 at approximately 17:39 hours. The information that Sergeant Olson submitted explained Sergeant Olson's actions after she first learned about the incident involving Officer Tapp, rather than the information required in a Supervisor's force Review, which would include the type of force used, information regarding the subject the force was used on and whether the force appeared reasonable or not. IAU Commander, LT Glampe, informed Sergeant Olson that the information she submitted in her Supervisor's Force Review would be more appropriate in a memo to the IAU Office. 12 1216315 Sergeant Donna Olson entered her updated Supervisor's Force Review on April 22, 2010 at approximately 14:27 hours. The information that Sergeant Olson submitted contained the necessary information required for a Supervisor's Force Review. Sergeant Olson transcribed in her review that with the information provided to her by Officer Tapp over the phone, the force used by Officer Tapp against Student was not appropriate. Sergeant Donna Olson's Memo to IAU Following the advice of IAU Commander LT Travis Glampe, Sergeant Donna Olson submitted a memo to the Internal Affairs Office regarding the Roosevelt H.S. incident involving School Resource Officer Patrick Tapp and Roosevelt H.S. Student Sergeant Olson transcribed that she received at cell phone call from Officer Tapp on April 21, 2010 at 11:54 hours pertaining to an incident that occurred on April 20, 2010, regarding Officer Tapp's "hip check" against a student. 13 1216316</t>
  </si>
  <si>
    <t>['https://d3n8a8pro7vhmx.cloudfront.net/cuapb/pages/1461/attachments/original/1638407659/13-30003_Tapp_Part_5.pdf?1638407659']</t>
  </si>
  <si>
    <t>Prosecutor: No charges against cop who killed man in Arby's struggle Brandt Williams Minneapolis June 8, 2016 10:44 p.m. Plymouth police o¨cer Amy Therkelsen won't face charges from the Hennepin County attorney in the shooting death of 31-year-old Derek Wolfsteller last July. Courtesy of Hennepin County Hennepin County Attorney Mike Freeman will not charge a Plymouth police o_x0081_cer in the shooting death of Derek Wolfsteller last July. In announcing his decision, Freeman on Wednesday also released details of the investigation, which he says shows o_x0081_cer Amy Therkelsen was justi}ed in using deadly force to kill Wolfsteller in a confrontation at an Arby's restaurant. However, the attorney representing the family of the man who was fatally shot says Wolfsteller needed help and didn't need to die. The Minnesota Bureau of Criminal Apprehension said Plymouth o_x0081_cer Amy Therkelsen was called to the restaurant about a disturbance. Authorities say Therkelsen shot Wolfsteller a_x007f_er he tried to get her gun. He died at the scene. Wolfsteller, a 31-year-old Plymouth man, initially called 911 and told a dispatcher to send an ambulance to the Arby's where he was. Asked who the ambulance was for, Wolfsteller answered, "For me." Asked by the dispatcher if he had a mental illness, Wolfsteller said yes. The emergency call was answered by Therkelsen, a seven-year o_x0081_cer. As she approached the scene, the dispatcher told her that the man inside Arby's may be having mental health problems and he may or may not be carrying knives. When Therkelsen arrived, according to Minnesota Bureau of Criminal Apprehension investigators, she }rst Derek Wolfsteller was shot and killed at an Arby's restaurant in Plymouth on July 23, 2015. Courtesy of Wolfsteller family tried to get Wolfsteller to come out of the restaurant. But investigators say Wolfsteller ran toward a door and into an Arby's employee. Therkelsen commanded Wolfsteller to put his hands up and get on the ~oor. But investigators say Wolfsteller didn't comply and struggled with now two restaurant employees. Investigators say Therkelsen }rst used her Taser, but it failed to get Wolfsteller to stop. Therkelsen then wound up in a hand-to-hand confrontation with Wolfsteller. Investigators say during the struggle, Wolfsteller managed to get both hands on Therkelsen's holstered gun. Two minutes elapsed between the time investigators say Therkelsen arrived to when she pulled her gun from Wolfsteller's grasp and shot him twice in the head. He died at the scene. As in the fatal shooting death of 24-year-old Jamar Clark by a Minneapolis police o_x0081_cer last fall, Freeman chose not to submit the BCA investigation to a grand jury. In a written statement, Freeman said Therkelsen was justi}ed in using lethal force because there was physical evidence to show Wolfsteller was holding onto the o_x0081_cer's weapon. "When she was able to regain control of her gun it was reasonable for her to conclude that she must shoot Mr. Wolfsteller in order to protect herself, the three employees and others in the restaurant," Freeman said. "So no criminal charges are warranted against the o_x0081_cer." Wolfsteller's father declined to comment on Freeman's decision and directed questions to family attorney Chris Ritts, who called the shooting preventable. Therkelsen was not properly trained to intervene in situations involving people experiencing a mental health crisis, said Ritts, who's also running for a spot on the Hennepin County bench this year. "That's what's really sad about it," he said. "You call the police because you're mentally distraught or over wrought. Who are you going to call? You call the police. And then they kill him." The family is considering }ling a civil rights suit against Therkelsen and the Plymouth police department, he added. Ritts said he doesn't know if Wolfsteller was diagnosed with a speci}c mental illness. But he said the Plymouth police department had dealt with Wolfsteller just the day before the shooting. According to investigators, Wolfsteller's grandfather called police because Wolfsteller had come over and was acting strangely. The report said Wolfsteller was o_x007f_en paranoid, and grabbed two steak knives for protection. Wolfsteller's grandfather drove him to a hospital to get help but Wolfsteller likely never went inside the hospital, according to the report. Investigators also say o_x0081_cer Therkelsen had received at least three training sessions on crisis intervention.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</si>
  <si>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["https://d3n8a8pro7vhmx.cloudfront.net/cuapb/pages/270/attachments/original/1626787998/Prosecutor__No_charges_against_cop_who_killed_man_in_Arby's_struggle___MPR_News.pdf?1626787998"]</t>
  </si>
  <si>
    <t>['Amy Therkelson, badge #None']</t>
  </si>
  <si>
    <t>['Department:Plymouth Police Department']</t>
  </si>
  <si>
    <t>4/13/2021 No charges for Mpls. officer who killed man who shot ex-girlfriend - StarTribune.com https://www.startribune.com/no-charges-against-minneapolis-police-officer-who-killed-man-who-had-shot-ex-girlfriend/568406242/ 1/2 ___ MINNEAPOLIS No charges against Minneapolis police officer who killed man who had shot ex- girlfriend County attorney said the cop "reasonably believed" the man was an immediate threat to ex-girlfriend, others. By Chao Xiong (https://www.startribune.com/chao-xiong/10646266/) Star Tribune MARCH 2, 2020 - 8:40PM The Minneapolis police officer who fatally shot a man last year while responding to a domestic incident (http://www.startribune.com/bca-identifies-minneapolis-police- officer-who-shot-and-killed-man-during-domestic- dispute/528394062/%3Frefresh%3Dtrue) acted legally in order to protect himself, a woman at the scene and her children, the Hennepin County Attorney's Office said Monday. Officer Jason Wolff shot and killed Mario Benjamin on Aug. 2 after he and his partner responded to ShotSpotter activity and found Benjamin in the middle of the street near the motionless body of his ex-girlfriend. Benjamin had shot the woman, whose four children were at the scene in the 2400 block of N. Emerson Avenue. "Mario Benjamin was a dangerous individual," Hennepin County Attorney Mike Freeman said in a written statement. "He senselessly shot his former partner in front of their children. … He also refused to submit to repeated police requests to drop his weapon." The county attorney's office said no criminal charges would be filed against Wolff, noting that his actions were "objectively reasonable and necessary." The shooting left the woman, who survived, temporarily paralyzed from the waist down. According to the county attorney's office: The woman was dropping Benjamin off at his friend's home so she could move to North Dakota with her four children. Benjamin is the father of her two youngest children, who were 5 and 6 at the time. Benjamin and the woman fought, and he fired two shots at her while she was outside a van the family was traveling in. The woman was struck once in the upper right chest, which caused a severe spinal cord injury that required "significant time" in the hospital. Wolff and his partner, Ryan Davis, were on patrol when they responded to the scene about 2:45 a.m. The officers' body and squad cameras captured their interaction with Benjamin. Wolff examined the woman while Benjamin knelt close to them. Davis stood nearby. The woman's 13-year-old child had been standing nearby when they arrived. The officers thought Benjamin was helping the woman until he stood up and they saw a pistol in his right hand. The officers drew their guns. Wolff pointed his weapon at Benjamin and ordered him to "drop the gun," the county attorney said. The officers moved away from Benjamin and the woman, who was lying in the street. Benjamin ignored the officers' multiple orders to drop his gun. The woman's 15-year-old child emerged from the van and carried the 6-year-old behind the vehicle. Police later learned that the 5-year-old had slept through the incident in the back of the van. The state Bureau of Criminal Apprehension investigated the scene after Minneapolis police shot and killed a man early Friday morning on Mario Benjamin 4/13/2021 No charges for Mpls. officer who killed man who shot ex-girlfriend - StarTribune.com https://www.startribune.com/no-charges-against-minneapolis-police-officer-who-killed-man-who-had-shot-ex-girlfriend/568406242/ 2/2 According to the body camera video reviewed by the Star Tribune, Benjamin held the gun to his head and said "I'm not gonna hurt you," as officers repeatedly ordered him to drop it. When Benjamin refused to drop his gun, Wolff fired six shots at him, striking him at least five times. The officer "reasonably believed" Benjamin was "an immediate danger" to the woman, the children and the officers, the county attorney said. After Benjamin was shot, Davis kicked the gun out of his hand and handcuffed him. Wolff tended to the woman, who told him, "I can't feel my leg." The Hennepin County Medical Examiner found that Benjamin suffered seven gunshot wounds, some of them caused by the same bullet. He had amphetamine, methamphetamine, THC, the active ingredient in marijuana, and the pain medication naproxen, in his system at the time. "I want to extend my deepest sympathy to the woman and her children during this difficult time," Freeman said. "The shooting by Benjamin caused tremendous grief for everyone involved. Officer Wolff's actions saved the woman and protected her children." Twitter: @ChaoStrib Chao Xiong is the Hennepin County Courts reporter for the Star Tribune. He previously worked as a Ramsey County, state and Minneapolis general assignment reporter. cxiong@startribune.com 612-673-4391 ChaoStrib</t>
  </si>
  <si>
    <t>['https://d3n8a8pro7vhmx.cloudfront.net/cuapb/pages/270/attachments/original/1618334852/No_charges_for_Mpls._officer_who_killed_man_who_shot_ex-girlfriend_-_StarTribune.com.pdf?1618334852']</t>
  </si>
  <si>
    <t>4/12/2021 Minnesota BCA releases more information about Brooklyn Center police shooting - StarTribune.com https://www.startribune.com/bca-releases-more-information-about-brooklyn-center-police-shooting/559525032/ 1/2 ___ NORTH METRO Minnesota BCA releases more information about Brooklyn Center police shooting The 21-year-old man who was killed could not be subdued with Tasers, the agency said. By STAFF REPORTS SEPTEMBER 5, 2019 - 9:11PM The 21-year-old man fatally shot by police Saturday in Brooklyn Center had threatened officers with a knife and could not be subdued with Tasers, the Minnesota Bureau of Criminal Apprehension said Thursday. Kobe Edgar Dimock-Heisler, who lived with his grandparents in the 5900 block of N. Halifax Avenue, died after being shot several times inside the home just after 4 p.m. Saturday. The BCA identified the three officers who discharged their weapons as: • Brandon Akers, who has been with the Brooklyn Center department for eight years. He discharged his Taser and his firearm. • Cody Turner, who has been with the department for 10 years, discharged his Taser and his firearm. • Steven Holt, who has been with the department for five years, discharged his Taser. All three are on standard administrative leave. According to the BCA, four police officers went to the residence after a 911 call from a family member about a domestic dispute involving a man armed with a hammer and a knife. At the scene, they tried without success to physically control Dimock-Heisler, and eventually Holt and Turner fired their Tasers at him. Dimock-Heisler remained combative and produced a knife, the BCA said. Akers and Turner then shot him. Crime-scene investigators found a knife next to Dimock-Heisler's body, the BCA said. All four officers inside the home were wearing body cameras, which captured video of the incident. Once its investigation is complete, the BCA will present its findings to the Hennepin County Attorney's Office for consideration of possible charges. Dimock-Heisler's family has said that he was on the autism spectrum. And according to a mental health order, he had a history of threatening suicide and suffered from severe depression that had led to him stabbing himself in the abdomen, according to a mental health court order that also warned five months ago that he was at risk of causing physical violence. On March 25, Dimock-Heisler was ordered by a Hennepin County court referee to be committed as mentally ill to North Memorial Health Hospital in Robbinsdale, two weeks after his admission there for a self-inflicted stab wound. He hurt himself after clashing with his father, a court filing revealed. He also was hospitalized in Minneapolis for several days in January after threatening suicide and running to a bridge. Dimock-Heisler suffers from a "substantial psychiatric disorder … which grossly impairs his judgment, behavior, capacity to recognize reality and ability to reason or understand," the order stated. "As a consequence, [Dimock-Heisler] poses a substantial likelihood of causing physical harm." Kobe Dimock Heisler 4/12/2021 Minnesota BCA releases more information about Brooklyn Center police shooting - StarTribune.com https://www.startribune.com/bca-releases-more-information-about-brooklyn-center-police-shooting/559525032/ 2/2 The voluntary commitment to North Memorial for mental health treatment was to last for up to six months but was stayed by the court under several conditions, including that he not harm himself or others. He remained in the hospital's psychiatric ward for three weeks before moving in with his grandparents, said Jason Heisler, Dimock-Heisler's father. In his published obituary (http://m.startribune.com/obituaries/detail/0000325850/? fullname=kobe-edgar-dimock-heisler) , his family focused on Dimock-Heisler's happier qualities, describing him as "extremely kindhearted and generous … loved and adored by everyone who knew him." "An avid horticulturalist, Kobe began cultivating and propagating lilies at the age of 4," his family wrote. "He cross-pollinated two lily strains and created a new one. He cared for his succulents and other plants, often grafting, rooting, and propagating new plants. … He was a parade tricyclist, often riding his unique bike in public parades like Mayday or community events like Open Streets. He also enjoyed bicycle camping, twice riding with his father on the North Shore on a bike trip to Canada. Kobe, a professionally trained chef, enjoyed feeding people and making great meals for family. He also created and sewed stuffed animals that he shared with the children he knew." Services for Dimock-Heisler will be held at 4 p.m. Saturday at Estes Funeral Chapel in Minneapolis. On Sunday afternoon, a bike ride will be held in his honor. Staff writers Paul Walsh and Pamela Miller contributed to this report.</t>
  </si>
  <si>
    <t>['https://d3n8a8pro7vhmx.cloudfront.net/cuapb/pages/270/attachments/original/1618243075/Minnesota_BCA_releases_more_information_about_Brooklyn_Center_police_shooting_-_StarTribune.com.pdf?1618243075']</t>
  </si>
  <si>
    <t>STAR TRIBUNE › Annotations Warrant: Minneapolis police shot Dolal Idd after attempted gun sting LIBOR JANY JANUARY ೃೇ, ೅ೃ೅ೄ Minneapolis police were attempting a gun sting when they shot and killed Dolal Idd last week outside a South Side gas station last week, according to new court filings. The shooting occured Wednesday night, after police set up a gun buy using a confidential informant, "from a person selling firearms illegally and prohibited from possessing firearms," according to a search warrant affidavit filed Monday. The warrant led officers to a : a.m. search of an Eden Prairie home where Idd lived with his parents and siblings, leading to criticism by the family and activists of how they were treated and the subsequent release of body camera video of the search by the Hennepin County Sheriff's office. The warrant sought guns, bookeeping materials, videos and photos related to firearms possession. Nothing was recovered. Idd's Dec.  killing was the first by Minneapolis policie since George Floyd's May  death. More than , protesters marched Sunday to demand justice for the -year-old. The sworn affidavit filed by state Bureau of Criminal Apprehension special agent Brandon Johnson says that Idd - identified in the warrant as the suspected seller - showed up at the meetup spot, and when officers moved in to arrest him, a "gunfight ensued." The warrant does not say whether a gun transaction occurred before police closed in. It says that members of the st Precinct community response team had arranged to buy a MAC- semiautomatic pistol with the informant acting as a potential buyer at a Holiday gas station at th Street and Cedar Avenue. The informant told officers that the alleged seller had more guns at his home, the warrant says. Body camera video released the day after the shooting shows police closing in with guns drawn and giving orders before Idd attempts to flee in his vehicle and is pinned by squad cars before he appears to raise a gun and fire through the driver's side window before officers return more than a dozen rounds of gunfire, killing him. According to the warrant, a silver and black handgun was found in the car after the shooting, between Idd's body and the center console. Investigators later interviewed Dolal's girlfriend, who was in the car at the time, but wasn't wounded. She told police she only knew him as "Bird" and that she had been to his Eden Prairie home where he lives in the basement. Police said there were "several" calls for service at the home, including a  incident which led to Idd's conviction of illegally possessing and firing a gun in Hennepin County for firing a gun in the basement shower of the home. The warrant requested a nighttime search "to prevent the loss, destruction of removal of objects of the search." Idd's family members said the family did not learn of his death until after law enforcement searched their home, and are seen on body camera footage repeatedly asking police why they are in the home. Also on Monday, the Hennepin County Attorney's office said its involvement is unlikely in any charging decision that may be made. The office said it has established a protocol with five county attorneys across the Twin Cities on how to handle incidents when police kill civilians. Under the new protocol, the county attorney's office where the death occurred will not be involved with the investigation or charging decision. Instead, it will be overseen by Anoka, Dakota, Hennepin, Ramsey or Washington county. "This protocol was established to mitigate issues that may arise. It is similar to the way other criminal cases are handled when a prosecutor's office thinks it might have a conflict-of-interest with a defendant, witness or others involved in a case," the office said in a statement. The protocol has been invoked twice. Sources identified the officers who discharged their weapons as Darcy Klund, Paul Huynh and Jason Schmidt. All three have been placed on standard administrative leave. Klund is married to a Hennepin County Judge. Staff writer Abby Simons contributed to this report. Libor Jany • -- Twitter: @StribJany Libor Jany is the Minneapolis crime reporter for the Star Tribune. He joined the newspaper in , after stints in newsrooms in Connecticut, New Jersey, California and Mississippi. He spent his first year working out of the paper's Washington County bureau, focusing on transportation and education issues, before moving to the Dakota County team. libor.jany@startribune.com -- StribJany COPY https://outline.com/YuqnLZ Annotations · Report a problem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</si>
  <si>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['https://d3n8a8pro7vhmx.cloudfront.net/cuapb/pages/270/attachments/original/1626487242/Warrant__Minneapolis_police_shot_Dolal_Idd_after_attempted_gun_sting.pdf?1626487242']</t>
  </si>
  <si>
    <t>['Darcy Klund, badge #3728', 'Jason Schmitt, badge #6374', 'Paul Huynh, badge #3198']</t>
  </si>
  <si>
    <t>In 13.43 force report he stated, "I believe Officer Appleton's documented use of force, open handed slaps, may have been justified if she felt threatened". When I asked 13.43 what he meant by this statement, he said that people were different sizes and situations are different where if an officer felt threatened by a handcuffed AP, then a slap in the face would be appropriate. 13.43 said that was one reason why he sent Officer Appledorn's report back, because he thought she needed more detail about the behavior of the AP and how Officer Appledorn may have felt threatened by "this guy making furtive movements towards her that weren't described in her report or some kind of threatening gesture, that I think may justify an open hand distraction slap. But I felt that it needed more detail". said he also returned the report because there was no force report. 13.43 13.43 said he was present for bar closing on that night, but that he was assisting another Officer with an arrest and did not see Officer Appledorn make her arrest. 13.43 said Officer Appledorn did not mention any other officers who may have assisted with the arrest. He said he spoke to Officer Appledorn after he had sent her report back to her, to ask her if she got a chance to look at the report he had sent back to her. 13.43 said he couldn't remember Officer Appleton's exact words, but she told him she didn't think that she had done anything inappropriate or "I don't think I did anything wrong, because I used open hand techniques not a closed fist". said he told Officer Appledorn, "Well based on what you told me an open hand strike is reportable use of force and you didn't do the force screen and I didn't know. I wasn't notified of the force review that was needed to be done and I said, you know I kicked it back to you so you could look at it and review it and find out did I miss something" 5 13.43 1212290 13.43 said he told Appledorn that her report was missing the facts that supported an open hand slap. He said he told her "but irregardless of that, you need to notify a supervisor". 13.43 said Officer Appledorn said she would take a look at the report. Statement of 13.43 On May 17, 2010 at 1344 hours, I interviewed Affairs Office. 13.43 13.43 - Personnel Data at the Internal did not bring a Federation Representative. 13.43 said he was aware that he could have a Federation Representative or lawyer present, but that he did not want one. I read 13.43 the Garrity and Tennessen Warnings and he said he understood both. 13.43 said that he was Officer Appleton's direct supervisor. When I asked him what her specific duties were, he said; "to focus on problem businesses or properties downtown that experience a high number of police calls, in an attempt to solve some long term issues at these places". properties. When I asked 13.43 13.43 said that Karma was one of those problem if he had gone over Officer Appleton's duties with her, he said that he had and gave me a Memo that was to Officer Appledorn and 13.43 Supervisors, dated, 4/26/10. The memo was regarding, Karma and Epic Enforcement Options. This memo was basically telling Officer Appledorn what problems the Karma Night Club was having and suggestions to both officer Appledorn and supervisors about how things should be handled. 13.43 6 1212291 13.43 said he was Officer Appleton's direct supervisor, but any 13.43 supervisor would be her supervisor and would know what her duties were per the memo he sent them. 13.43 said if Officer Appledorn was at Karma Night Club assisting in making arrest, she would have been doing part of her required duties as an officer. Statement of 13.43 - Personnel Data On June 01, 2010 at 0700 hrs, I interviewed 13.43 - Personnel Data at the Internal Affairs Office. Also in attendance was Ungurian. I read understood both. 13.43 - Personnel Data 13.43 - Personnel Data 13.43 - Personnel Data s Federation Representative., Dan both Garrity and Tennessen Warnings and he said he said he working at the First Precinct on 04/25/10 as a supervisor. He said he also remembered that Officer Appledorn was working that date as well. 13.43 said he remembered that it was a very chaotic night, as it always is during bar close in downtown Minneapolis. He said he remember that a lot of people were getting arrested and that he went around checking on officers as well as assisting in arrest. 13.43 - Personnel Data said he did not assist Officer Appledorn with any arrests that night. He said he was in the area and remembered seeing "Officer Appledorn dealing with somebody but she seemed to be doing okay at that second and there was other fights breaking out, so I just basically moved on". 13.43 - Personnel Data said he saw a bouncer offering some assistance to Officer Appledorn, but "they looked like they were fine". 7 1212292</t>
  </si>
  <si>
    <t>['https://d3n8a8pro7vhmx.cloudfront.net/cuapb/pages/1461/attachments/original/1638002727/13-30015_Appledorn_Pt_3.pdf?1638002727']</t>
  </si>
  <si>
    <t>that he did not get jumped, in his mind, he did not feel that he had any recourse other than to hit Brian once and back off. • Sgt. Clifford struck Brian one time and he fell backwards. Sgt. Clifford stepped back and his thoughts at the time were that Brian's brother was going to kick his butt and that it would be a few minutes before the Sheriff's got there. • At that point, Sgt. Clifford "didn't feel like sticking around". For that reason, and because he did not want to fight and because he didn't want Mike Vanderlee to find him, he decided to run northbound. Another male tried to stop him. • Sgt. Clifford stated that he decided to leave his friends and 13.43 standing there because once Mike Vanderlee came back; he was the one who was going to get the beating. Sgt. Clifford stated that it was this sense of "exigency" that was going through his mind. • Brian Vanderlee lay unconscious on the patio after being hit. • Sgt. Clifford did not want to be involved in a fight on the patio in which he, or other people, would get hurt. • Sgt. Clifford ran across Bunker Lake Boulevard, into the woods behind Pov's, and came up on the backside of Jay Street. He then went into a funeral home parking lot. • A little, gray car rapidly approached Sgt. Clifford. Mike Vanderlee and another male exited the car. • Sgt. Clifford attempted to "deflect some of the stuff and de-escalate a little bit by kinda verbalizing". He kept walking backwards towards Jay Street. • As Mike Vanderlee kept advancing towards Sgt. Clifford, he was backpedaling towards Jay Street. Sgt. Clifford tripped over a rock median and fell down. • According to Sgt. Clifford, Mike Vanderlee tackled him and started "beating the shit out of me". • As Sgt. Clifford was grabbing onto Mike Vanderlee's shin as tight as he could, drove up. Sgt. Clifford managed to get away and he and 13.43 left the scene. 13.43 • Sgt. Clifford told Detective Strusinski that he had his cell phone with him. 40 1228272 • Sgt. Clifford stated that he did not try to call 911. He stated that he "had it in my hand at the time". • Sgt. Clifford did not return to Tanner's, but instead drove around since he was "pretty banged up". • Sgt. Clifford did not seek medical attention after the altercation with Mike Vanderlee and Mike Archambault in the funeral home parking lot. • Sgt. Clifford did not return to Tanner's or attempt to contact law enforcement officers on June 16th, 2012. • Sgt. Clifford did not answer the door or respond to law enforcement officers who were at his home on the evening of the incident; even though he was home during one of the times they attempted to make contact with him. Sgt. Clifford stated that he was "scared" and that he "didn't know what to do". Sgt. Clifford stated he was hurting and his thought was that he needed legal counsel. • Sgt. Clifford stated that he did not complain to a waitress about the language and/or conduct of anyone from Brian Vanderlee's table. • Sgt. Clifford, nor his party, moved tables even though it was reported that they considered Brian's language offensive. • Neither waitress (Ms. Blomquist or Ms. Slattery) or the manager (Mr. Donnelly) were advised of any complaints on the patio due to language or conduct. • During the course of this investigation, none of the individuals this investigator spoke to or interviewed indicated that they heard Brian using the language as described by Sgt. Clifford or those at his table. • Sgt. Clifford provided a statement to Anoka County Sheriffs Office Detective on June 17th, 2012. • Sgt. Clifford was then booked into the Anoka County Jail for Probable Cause First Degree Assault and Probable Cause Third Degree Assault. • Sgt. Clifford was initially charged with Probable Cause Third Degree Assault, a Felony. • At a later date, the charges were amended and Sgt. Clifford was also charged with Probable Cause First Degree Assault, a Felony. 41 1228273 • No medical records were provided by Anoka County Sheriffs Office or Prosecutor's Office related to the injuries of Brian Vanderlee. The only information about Brian's condition is listed in paperwork provided by the Anoka County Sheriff's Office via the Amended Complaint from July 17th, 2012. In the Amended Complaint, Brian's condition is described: 13.384 - Medical Data • On September 10th, 2012, Sgt. Clifford was notified of the opportunity to provide a Voluntary Statement for this case. Through his attorney, Sgt. Clifford declined this offer. • The incident between Sgt. Clifford and Brian Vanderlee was captured on Tanners Station surveillance video. • No other video was located that captured any portion of the events provided in this case report. • Sgt. Clifford has a jury Trial Date scheduled for April 1st, 2013. Respectfully Submitted, 1,. . ,OLA G Sgt. Kara Peterson Internal Affairs Unit 42 1228274</t>
  </si>
  <si>
    <t>['https://d3n8a8pro7vhmx.cloudfront.net/cuapb/pages/1461/attachments/original/1638081654/13-31240_Clifford_Part_13.pdf?1638081654']</t>
  </si>
  <si>
    <t>George said that the other driver rode his bumper at very close distance between 5-10 times, from a distance of between 5 and 2 feet. George said that the other driver did not display anything resembling a weapon or a law enforcement badge. He said that there was no chance that officers stopped the wrong car, because there were no other cars on Falcon at the time of the stop, and the car that was stopped had the headlight out. George said he had not been drinking or taking any drugs, prescription or otherwise, which would have affected his behavior or memory of this event. Neither he nor his wife made any audio or video recordings of the incident with any personal electronic device. He stated that he found the encounter to be disturbing in that he did not know if the other driver had a gun, and that it "got more disturbing knowing that he was an officer and knowing that he potentially did have a firearm with him, and the fact of how he was reacting. And then I also thought about the possibility of him retaliating if anything happens." George said that he "was actually pretty much terrified when he was trying to come up alongside me, especially." George said that he was still feeling the effects of the incident, and said "I'm just a little...I mean, I guess it's hard to describe - I'm just a little gun-shy of that at this point. I mean, I' ve had...people tailgate ya, get mad at ya, and...but I've- never had anybody do anything like that before - where they literally follow ya, and I mean, I...and then try to get alongside you - that's the part that scared me more than anything, the following was one thing - when he backed up on the freeway, that was...that was a...tripped a red light for me. And then when he come up right on my bumper and then was trying to get alongside me, that...that part scared me. At that point I didn't know if he was gonna shoot me or..." I asked George if this incident had impacted his perception of the Minneapolis Police Department, and he told me "no." George has not had any previous contact with the MPD. George learned that the other driver was a Minneapolis Police Officer the following day when Officer Huset came to his house to take his statement. He said that Huset told him they had cited the driver, and "that they'd had some issues in the past." I asked him if he could explain what those issues were, and he responded that Huset said "we've had issues with him; he had been in the ditch before one time and there was possibly alcohol involved, and we're done giving him breaks." 7 1228193 Statement of Lisa George On 12-14-2012, I conducted an interview with Lisa George, which is summarized below: Lisa George's version of events is consistent with that given by her husband. She told me that she was the passenger in the car driven by her husband, and that they were northbound on 1-35 approaching a semi when suddenly, out of nowhere, "he was just right on us, flashing his high beams and stuff like that." Lisa George said her husband did not change lanes in front of the other driver, cut him off, slam on his brakes, or do anything to start the incident. She said that when her husband moved over from the left lane to the right lane to make their exit, the other driver pulled alongside them and she saw that he had his dome light on and was "giving us the finger gesture." She described the driver as a white male in his 40's with short graying hair. She said he did not display any kind of weapon, or any object that could have been construed as a weapon, nor any object which resembled a law enforcement badge. When they exited, she stated the other driver passed the exit, stopped and then backed up on the freeway to exit at the same exit as they took. She described the car as darker in color four door vehicle with a headlight out on the right side, because when he was on their bumper, she could not see lights through her passenger side mirror. After exiting, they turned west on Co. Rd. 17, then north on Falcon, with the suspect vehicle speeding to catch back up with them. She said they passed their house on Falcon, but did not want to go home with the other driver following them. As they proceeded north on Falcon, she stated the other driver pulled up to their left rear quarter panel in the opposing lane of traffic, at a distance that was so close she could not see his headlight. She said that when they were approximately 1/4 mile south of Hwy. 95 they saw the North Branch officer approach from the opposite direction and perform the traffic stop. George said that the entire incident lasted approximately 10 minutes, and covered a distance of approximately 4 to 5 miles. She said she found the incident very disturbing and upsetting, and described it as such because "More...more so...more so after finding out that he was a police officer, because 8 1228194</t>
  </si>
  <si>
    <t>['https://d3n8a8pro7vhmx.cloudfront.net/cuapb/pages/1461/attachments/original/1638134689/13-31514_Hall_Part_6.pdf?1638134689']</t>
  </si>
  <si>
    <t>6/28/2021 https://pa.courts.state.mn.us/CaseDetail.aspx?CaseID=1611362664 https://pa.courts.state.mn.us/CaseDetail.aspx?CaseID=1611362664 1/2 Skip to Main Content Logout My Account Search Menu New Civil Search Refine Search Back Location : All MNCIS Sites - Case Search Help Register of Actions Case No. 62-CV-07-4417 University National Bank vs. Peter T. Yang and Maisee F. Yang; Accelerated Financial, Inc; State Farm Insurance Co; Phanna Pheng; et al § § § § § § Case Type: Contract Date Filed: 11/13/2007 Location: Ramsey Civil Judicial Officer: Anderson, Wayne D. Party Information Lead Attorneys Defendant Accelerated Financial, Inc. Pro Se Andover, MN 55304 Defendant CITY OF ST. PAUL St. Paul, MN 55102 Defendant Dakota Bluff Financial, LLC Pro Se Minneapolis, MN 55402 Defendant Finney, William Pro Se St. Paul, MN 55101 Defendant Illinois Farmers Insurance Company Pro Se Aurora, IL 60507 Defendant Kellerman, Patrick Pro Se St. Paul, MN 55101 Defendant Le, Sinh Van Pro Se Maplewood, MN 55109 Defendant Pheng, Phanna Pro Se St. Paul, MN 55102 Defendant Sills, Shannon Pro Se St. Paul, MN 55101 Defendant St. Paul Police Department Pro Se Defendant State Farm Insurance Company Pro Se Bloomington, IL 61710 Defendant Tharalson, Michael Pro Se St. Paul, MN 55101 Defendant Yang, Maisee F Pro Se St. Paul, MN 55106 Defendant Yang, Peter T Pro Se St Paul, MN 55119 Plaintiff University National Bank JOSHUA DAVID CHRISTENSEN Retained 651-439-2951(W) Events &amp; Orders of the Court DISPOSITIONS 03/31/2008 Judgment (Judicial Officer: Cleary,Edward J. ,) 6/28/2021 https://pa.courts.state.mn.us/CaseDetail.aspx?CaseID=1611362664 https://pa.courts.state.mn.us/CaseDetail.aspx?CaseID=1611362664 2/2 Party(University National Bank; Yang, Peter T; Yang, Maisee F; Accelerated Financial, Inc.; State Farm Insurance Company; Pheng, Phanna; Illin 10)Per Findings of Fact, Conclusions of Law, and Order for Judgment, and Judgment, Judge Edward J. Cleary, dated 3/28/08, Judgment e 08/22/2008 Judgment (Judicial Officer: Cleary,Edward J. ,) Monetary Award (Status: Expired, Debtor: Maisee F Yang, Debtor: Peter T Yang, Entered: 08/22/2008, Docketed: 08/22/2008, 10:53 AM, Original Principal: $92,693.34) 10/23/2008 Judgment (Judicial Officer: Anderson, Wayne D.) OTHER EVENTS AND HEARINGS 11/13/2007 Summons and Complaint 11/13/2007 Certificate of Representation 11/13/2007 Informational Statement 11/13/2007 Informational Statement [R] 11/14/2007 Notice of Case Assignment (Judicial Officer: Cleary,Edward J. , ) 11/20/2007 Returned Mail 11/20/2007 Returned Mail 11/20/2007 Returned Mail 11/27/2007 Returned Mail 02/22/2008 Notice of Motion and Motion 02/22/2008 Memorandum 02/22/2008 Affidavit-Other 02/22/2008 Confidential Financial Source Documents Form 11.2 02/22/2008 Other Document 02/22/2008 Affidavit of No Answer, ID, Non-Military Status and Amt Due 02/22/2008 Affidavit of Service 02/25/2008 Affidavit of Service 03/18/2008 Motion Hearing (10:30 AM) (Judicial Officer Cleary,Edward J. ,) Result: Held 03/18/2008 Fnd of Fact Conclusions of Law; Order for Judg and Judg (Judicial Officer: Cleary,Edward J. , ) 03/31/2008 Notice of Entry of Judgment 07/22/2008 Motion 07/22/2008 Affidavit-Other 07/22/2008 Affidavit of Service 07/22/2008 Other Document 08/05/2008 Motion Hearing (2:00 PM) (Judicial Officer Cleary,Edward J. ,) 07/07/2008 Continued to 08/05/2008 - Attorney Unavailable - University National Bank Result: Held 08/05/2008 Order-Other (Judicial Officer: Cleary,Edward J. , ) 08/22/2008 Notice of Entry and Docketing of Judgment 08/22/2008 Judgment 09/30/2008 Notice of Motion and Motion (Judicial Officer: Anderson, Wayne D. ) 09/30/2008 Order to Show Cause (Judicial Officer: Smith, Joanne M. ) 10/01/2008 Amended Motion 10/01/2008 Order to Show Cause (Judicial Officer: Smith, Joanne M. ) 10/16/2008 Affidavit of Service 10/16/2008 Affidavit-Other 10/16/2008 Affidavit-Other 10/16/2008 Affidavit of Service 10/22/2008 Motion Hearing (2:00 PM) (Judicial Officer Anderson, Wayne D.) Result: Held 10/22/2008 Fail to Appear at a hearing (Judicial Officer: Anderson, Wayne D. ) 10/23/2008 Order-Other (Judicial Officer: Anderson, Wayne D. ) 11/10/2008 Returned Mail Financial Information Plaintiff University National Bank Total Financial Assessment 415.00 Total Payments and Credits 415.00 Balance Due as of 06/28/2021 0.00 11/14/2007 Transaction Assessment 250.00 11/14/2007 Mail Payment Receipt # CV62-2007-09631 CHRISTENSEN, JOSHUA DAVID (250.00) 02/28/2008 Transaction Assessment 55.00 02/28/2008 Mail Payment Receipt # CV62-2008-03430 Anastasi &amp; Associates pa (55.00) 07/23/2008 Transaction Assessment 55.00 07/23/2008 Mail Payment Receipt # CV62-2008-013645 anastasi assoc. (55.00) 10/01/2008 Transaction Assessment 55.00 10/01/2008 Counter Payment Receipt # CV62-2008-018247 Anastasi &amp; Associates (55.00)</t>
  </si>
  <si>
    <t>['https://assets.nationbuilder.com/cuapb/pages/270/attachments/original/1671380831/patrick_kellerman_CaseDetail.pdf?1671380831']</t>
  </si>
  <si>
    <t>['Patrick D. Kellerman, badge #342660']</t>
  </si>
  <si>
    <t>Amelia Huffman Interim Chief of Police Minneapolis Police Department 350 South 5th Street, Room 130 Minneapolis, MN 55415 (612) 673-3550 Amelia.Huffman@minneapolisnnn.gov TO: Troy Walker, Badge 7463 CC: Office of Police Conduct Review DATE: October 16, 2022 RE: Administrative Investigation Case #21-09580 CHIEF'S DECISION: K Discharge K Suspension Duration: K Permanent Demotion K Temporary Demotion, Duration: Written Reprimand K No Merit This memo summarizes my approach and reasoning for my decision as interim Chief of Police that the listed policy violations by Sgt. Walker are sustained. The memo accompanies the enclosed Notice of Discipline. 13.43 - Personnel Data Allegation I: It is alleged that Sgt. Walker failed to wear a body worn camera while working in an off- duty capacity. MPD P/P 4-223(IV)(A)(2)(a) Body Worn Cameras. Summary of the Basis for Decision: 13.43 - Personnel Data 1942499 13.43 - Personnel Data Allegation • Sgt. Walker was working in an off-duty capacity. • In his interview, Sgt. Walker admitted that he was not wearing a Body Worn Camera (BWC) on the date of this incident. • The PCRP provided a recommendation of Merit to this allegation. • With the admission of Sgt. Walker, there is a preponderance of the evidence to support the allegation. I concur with the recommendation of the PCRP, and this allegation is sustained. The facts noted in the case investigation support the conclusion that Sgt. Walker violated Minneapolis Police Department Policies 4-223 Body Worn Cameras. The Police Conduct Review Panel recommended a finding of merit to this allegation, and I concur with the recommendation. In his interview, Sgt. Walker stated that he was not wearing his body worn camera while working the off-duty shift during which he engaged with the Traffic Control. He reported that the battery was not charged. Furthermore, he asserted that he would not (and would not have been required to) turn on the camera during his interaction with the Traffic Control Agent because the TCA is another City employee. MPD policy addresses each of these issues. Officers working off-duty in uniform in the City of Minneapolis are required to wear the BWC. Secondly, MPD policy requires that the BWC be charged between shifts. 1942500 Finally, MPD policy requires that the camera be activated under a variety of circumstances including prior to taking any law enforcement action or when any situation becomes adversarial. Specific examples listed include any in-person contact involving allegations of criminal activity, unlawful behavior, or a complaint of misconduct and any contact involving physical or verbal confrontations. The policy also states that the camera shall not be activated to record interactions solely with or among other department employees, except in circumstances for which activation is appropriate in accordance with this policy. The TCA is not a department employee, and the circumstances clearly meet the requirements of the policy - a verbal altercation in which the TCA complained about the sergeant's conduct, the sergeant gave orders to both the driver of the vehicle and the TCA, and then sergeant asserted that the TCA should be charged with a crime for failing to obey those orders. Because Sgt. Walker did not keep his camera changed and wear the camera as required, he could not activate it during this incident with the Traffic Control Agent. Thus, we lack necessary information to fully assess the allegations made by the Traffic Control Agent. As the interim Chief of Police, I am responsible for providing clear expectations for what is acceptable behavior in our workplaces as well as what will not be tolerated.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Sgt. Walker failed to meet our standards. Proper body worn camera usage is an important vehicle for accountability and building trust with the public. This is made explicit in the first sentences of the MPD BWC policy. Sgt. Walker is a supervisor and as such, he is held to a higher standard. Sergeants must lead by example and demonstrate our department's core values including in the use of the body worn camera. As interim Chief of Police with authority to discipline for violations of policy under Minn. Stat 626.89 Subd. 17, I am issuing a Letter of Reprimand to Sgt. Walker for his failure to wear a body worn camera. 13.43 - Personnel Data MPD P/P 4-223 Body Worn Cameras, Sustained. Letter of Reprimand. DocuSigned by: A 414t.4 11÷1.4* F E4338427346A Amelia Huffman Interim Chief of Police Enclosure: Discipline Form CC: OPCR Case File Commander Veliz 1942501</t>
  </si>
  <si>
    <t>['https://assets.nationbuilder.com/cuapb/pages/1608/attachments/original/1753998826/21-09580_Troy_Walker.pdf?1753998826']</t>
  </si>
  <si>
    <t>['Troy Walker, badge #7463']</t>
  </si>
  <si>
    <t>Skip to Main Content Logout My Account Search Menu New Civil Search Refine Search Back Location : All MNCIS Sites - Case Search Help Rൾ඀ංඌඍൾඋ ඈൿ Aർඍංඈඇඌ Cൺඌൾ Nඈ. 27-CV-94-014430 JOHANNS,STEPHEN, VS THOMAS,RICHARD, § § § § § § Case Type: Personal Injury Date Filed: 09/14/1994 Location: - Hennepin Civil Judicial Officer: Albrecht, H. Peter Pൺඋඍඒ Iඇൿඈඋආൺඍංඈඇ Lead Attorneys Defendant BAUTISTA, DONALD RICHARD S REEVES Retained 612-673-2066(W) Defendant CITY OF MINNEAPOLIS RICHARD S REEVES Retained 612-673-2066(W) Minneapolis, MN 55487 Defendant KROLL, ROBERT RICHARD S REEVES Retained 612-673-2066(W) Defendant MINNEAPOLIS ENTERTAINMENT COMPANY WALLACE GOODELL HILKE Retained 612-371-3211(W) MPLS, MN 55402 Defendant SCHEU, JAMES RICHARD S REEVES Retained 612-673-2066(W) Defendant THOMAS, RICHARD RICHARD S REEVES Retained 612-673-2066(W) Defendant ULBERG, DAVID RICHARD S REEVES Retained 612-673-2066(W) Plaintiff JOHANNS, STEPHEN DANIEL CHARLES GUERRERO Retained 612-339-9121(W) Plaintiff JOHANNS, TINA DANIEL CHARLES GUERRERO Retained 612-339-9121(W) Eඏൾඇඍඌ ๟ Oඋൽൾඋඌ ඈൿ ඍඁൾ Cඈඎඋඍ DISPOSITIONS 04/22/1996 CONVERTED - JURY VERDICT RETURNED (Judicial Officer: Albrecht, H. Peter) OTHER EVENTS AND HEARINGS 09/14/1994 Converted Documents 09/14/1994 Converted Documents 09/14/1994 Converted Documents 09/14/1994 Converted Documents 09/14/1994 Converted Documents 09/20/1994 Converted Activities (Judicial Officer: Rice, Sean J. ) 09/20/1994 Standard Assignment (Judicial Officer: Rice, Sean J. ) 09/21/1994 Converted Activities (Judicial Officer: Rice, Sean J. ) 09/21/1994 Converted Results (Judicial Officer: Rice, Sean J. ) 11/07/1994 Converted Documents 11/07/1994 Converted Documents 11/16/1994 Converted Documents 11/16/1994 Converted Documents 11/16/1994 Converted Documents 11/16/1994 Converted Documents http://pa.courts.state.mn.us/CaseDetail.aspx?CaseID=80706387 1 of 2 7/29/2018, 2:54 AM 11/17/1994 Converted Activities (Judicial Officer: Hedlund, Deborah ) 11/17/1994 Converted Results (Judicial Officer: Hedlund, Deborah ) 11/17/1994 Converted Activities (Judicial Officer: Rice, Sean J. ) 11/17/1994 Transfer of Caseload (Judicial Officer: Rice, Sean J. ) 11/17/1994 Converted Activities (Judicial Officer: Hedlund, Deborah ) 11/17/1994 Transfer of Caseload (Judicial Officer: Hedlund, Deborah ) 11/18/1994 Converted Documents 11/30/1994 Converted Documents 11/30/1994 Converted Activities 12/05/1994 Converted Activities (Judicial Officer: Albrecht, H. Peter ) 12/05/1994 Converted Results (Judicial Officer: Albrecht, H. Peter ) 12/05/1994 Converted Activities (Judicial Officer: Hedlund, Deborah ) 12/05/1994 Converted Results (Judicial Officer: Hedlund, Deborah ) 12/05/1994 Converted Activities (Judicial Officer: Albrecht, H. Peter ) 12/05/1994 Converted Results (Judicial Officer: Albrecht, H. Peter ) 12/08/1994 Converted Documents 12/08/1994 Converted Documents 01/06/1995 Converted Documents 01/06/1995 Converted Activities 01/06/1995 Referred to Internal Arbitration Program (Judicial Officer: Clerk, Administrative ) 01/13/1995 Converted Activities 01/24/1995 Converted Documents 05/15/1995 Converted Documents 07/31/1995 Converted Documents 08/01/1995 Converted Documents 08/10/1995 Converted Documents 08/10/1995 Converted Documents 09/18/1995 Converted Activities (Judicial Officer: Arbitrator Program, Hennepin Cty ) 09/18/1995 Arbitrator's Award-ADR 09/21/1995 Converted Activities (Judicial Officer: Arbitrator Program, Hennepin Cty ) 09/21/1995 Arbitrator's Award-ADR 10/04/1995 Converted Documents 10/05/1995 Converted Documents 10/05/1995 Converted Documents 10/05/1995 Converted Activities 10/05/1995 Request for Trial After Arbitration 10/06/1995 Converted Documents 10/06/1995 Converted Documents 11/01/1995 Converted Documents 11/08/1995 Converted Documents 12/19/1995 Converted Documents 12/19/1995 Converted Documents 12/19/1995 Converted Documents 12/27/1995 Converted Documents 12/27/1995 Converted Documents 12/28/1995 Converted Documents 12/28/1995 Converted Documents 01/04/1996 Converted Documents 01/08/1996 Converted Documents 01/09/1996 Converted Documents 01/10/1996 Converted Documents 02/05/1996 Converted Documents 02/05/1996 Converted Documents 02/09/1996 Converted Documents 02/09/1996 Converted Documents 02/12/1996 Converted Documents 02/13/1996 Converted Documents 02/15/1996 Converted Documents 03/06/1996 Converted Documents 03/06/1996 Converted Documents 04/02/1996 Converted Documents 04/08/1996 Converted Documents 04/08/1996 Converted Documents 04/10/1996 Converted Documents 04/11/1996 Converted Documents 04/22/1996 Converted Activities (Judicial Officer: Albrecht, H. Peter ) 04/25/1996 Converted Documents 04/25/1996 Converted Documents 04/30/1996 Converted Documents 05/01/1996 Converted Activities (Judicial Officer: Albrecht, H. Peter ) 05/01/1996 Converted Results (Judicial Officer: Albrecht, H. Peter ) http://pa.courts.state.mn.us/CaseDetail.aspx?CaseID=80706387 2 of 2 7/29/2018, 2:54 AM</t>
  </si>
  <si>
    <t>['https://d3n8a8pro7vhmx.cloudfront.net/cuapb/pages/270/attachments/original/1532851590/Johanns_v_Kroll_et_al_19940914.pdf?1532851590']</t>
  </si>
  <si>
    <t>4/24/2021 Mom feared tragic end for son shot by St. Paul police - StarTribune.com https://www.startribune.com/mom-feared-tragic-end-for-son-shot-by-st-paul-police/98888659/ 1/2 ST. PAUL Mom feared tragic end for son shot by St. Paul police A mother feared a tragic end for her only son, who was fatally shot at a motel Monday night by St. Paul police. By Chao Xiong (https://www.startribune.com/chao-xiong/10646266/) Star Tribune JULY 20, 2010 - 9:33PM Despite the time and hope that John Charles Carr's mother invested in helping him fight his meth addiction, deep in her heart she knew her only son would meet a tragic end. When police arrived on her Amery, Wis., doorstep Monday night to tell her that Carr had been shot by St. Paul police after allegedly confronting them in a motel with two large knives, she was grateful that no one else was harmed. "I guess I've always known that this was probably how it was going to end," his mother, Linda Menge, said in a weary voice Tuesday evening. "I always felt that he was in pain. At this point, I feel that he's out of that now." Carr, 36, died after being shot multiple times about 7:30 p.m. in the Super 8 Motel at 1739 Old Hudson Road. Police spokesman Sgt. Pete Crum said callers dialed 911 to report that Carr was suicidal, armed with knives and possibly high on meth. Police would not say what may have led to Carr's mental state Monday, but court documents, his mother and his stepfather paint a picture of a man tortured by addiction, violence and mental health problems. Linda and Mitch Menge, said Carr started using meth when he was about 20. He dipped in and out of the addiction, and his behavior reflected it. 'He wasn't always on drugs' When he wasn't using, his parents said, he was a well-liked guy who worked and who loved to fish, camp and take his two children to waterparks. "He was great with his kids," said Mitch Menge. "He wasn't always on drugs." But Carr's life also took dark turns. He pleaded guilty in 2004 to felony second-degree assault for a violent attack on his then-wife that left her bruised over her upper torso. According to a criminal complaint filed in Ramsey County District Court, Carr punched and kicked his wife repeatedly, choked her and struck her with a metal shower curtain rod, bending it. Carr told police that he was bipolar, paranoid-schizophrenic and manic-depressive, taking several medications for the conditions, according to the complaint. That same year, his sister-in-law petitioned for custody of his daughter, now 11, citing her parents' inability to care for her, including Carr's drug use and commitment to a psychiatric hospital in St. Peter, Minn. He also had convictions for drunken driving and possession of a controlled substance. When officers knocked on Carr's third-floor motel room door Monday evening, he allegedly yelled through the door with threats to kill them. Police were evacuating nearby occupants when Carr came out and confronted four police officers in the hallway with a large utility knife in each hand. He was shot and died at the scene. Carr confronted the officers in "close proximity" and words were exchanged, Crum said. It's unclear how many times he was shot and by how many officers. Autopsy results are pending. He seemed fine a month ago FEED LOADER - STAR TRIBUNE John C. Carr 4/24/2021 Mom feared tragic end for son shot by St. Paul police - StarTribune.com https://www.startribune.com/mom-feared-tragic-end-for-son-shot-by-st-paul-police/98888659/ 2/2 Carr's parents don't know what may have pushed him over the edge. His mother, who sent him to multiple rehabilitation centers, said he seemed fine the last time she saw him about a month ago. He had just moved into a bigger apartment with his longtime girlfriend and his 4-year-old son from his marriage. "The thing is, it reaches a point where you don't want to be an enabler, yet you want him to know that you love him, and you're always there to support him," Linda Menge said. Carr, who had lived in Anoka, graduated from Tartan High School in 1992. "The dude always had a smile on his face and was always laughing," said Shane Patten, a school friend. "That's how I remember him." Carr's romantic ups and downs are chronicled on his girlfriend's Facebook profile, which shows fluctuations from "in a relationship" to "it's complicated" to "in a relationship," but his parents were unsure if that played a role Monday. The four officers -- Colby Bragg, Arnulfo Curiel, Joshua Raichert and Justin Rangel -- are on paid administrative leave, which is standard practice. The incident will be investigated and presented to the Ramsey County attorney's office for consideration by a grand jury, which is also standard procedure. Staff writer Tim Harlow contributed to this report. Chao Xiong • 612-673-4391 Chao Xiong is the Hennepin County Courts reporter for the Star Tribune. He previously worked as a Ramsey County, state and Minneapolis general assignment reporter. cxiong@startribune.com 612-673-4391 ChaoStrib</t>
  </si>
  <si>
    <t>['https://d3n8a8pro7vhmx.cloudfront.net/cuapb/pages/270/attachments/original/1626451704/Mom_feared_tragic_end_for_son_shot_by_St._Paul_police_-_StarTribune.com.pdf?1626451704']</t>
  </si>
  <si>
    <t>['Colby D. Bragg, badge #73500', 'Joshua E. Raichert, badge #571150', 'Justin L. Rangel, badge #559775']</t>
  </si>
  <si>
    <t>3/3/2021 Minneapolis must pay more than $410,000 for cop's fights - StarTribune.com https://www.startribune.com/minneapolis-must-pay-more-than-410-000-for-cop-s-fights/249221501/ 1/2 MINNEAPOLIS Judge orders Minneapolis to pay more than $410K in suits against same officer The two police brutality suits filed against the officer will cost more than $410,000. By Matt McKinney (https://www.startribune.com/matt-mckinney/6370539/) Star Tribune MARCH 10, 2014 - 7:36AM A judge's order in a Minneapolis police brutality suit last week pushed the city's bill to $410,653.33 for two lawsuits filed against police officer Michael Griffin. The suits, one stemming from a 2010 incident and the other from 2011, both involve cases in which Griffin was off-duty and at downtown bars when he allegedly punched or kicked people who did not want to fight him. Three people were hospitalized as a result of the incidents, including one man who was unconscious and bleeding for more than five minutes, according to one of the lawsuits. Griffin remains a patrol officer in the Fourth Precinct on the city's North Side, according to a department spokesman. The status of an internal affairs review of the incidents was not immediately available Friday. Griffin was awarded the department's medal of valor last year for his response to the 2012 Accent Signage killings, when he was among the first officers to arrive at the scene of the mass workplace shooting. The Star Tribune reported last summer that of 95 payouts totaling $14 million for police misconduct since 2006, only eight of the cases led to discipline for police officers. The city's latest bill arrived Thursday, when U.S. District Court Judge David Doty ordered the city to pay $145,653.33 in attorney's fees for the lawsuit brought by Jeremy Axel, an IT salesman from St. Louis Park who was knocked unconscious by Griffin on Nov. 4, 2011. In December, a federal jury awarded Axel $125,000 in his excessive-force claim against the officer. And last month, the Minneapolis City Council approved a $140,000 settlement with Ibrahim Regai, who alleged that he was threatened, followed, then punched and knocked to the ground by Griffin outside a Minneapolis bar May 29, 2010. The three payments total $410,653.33 and together amount to one of the larger payouts the city has made for the actions of one officer. First incident at bar closing The altercation involving Regai began outside a downtown Minneapolis bar after closing time, according to the suit. An argument between a husband and wife caused problems for Griffin, who was friends with the husband, and Regai, who was friends with the wife. Griffin flashed his badge and warned Regai that he could be arrested. Regai left the area and walked to nearby nightclub Envy where he worked as a part-time employee. He went to an employee's entrance and rang the doorbell, but when the door didn't open, he turned around to face Griffin. A surveillance camera took pictures of the scene as Regai approached Griffin with his hands out at his sides. Regai said in his suit that he said he didn't want to fight, but Griffin swung and knocked Regai to the ground. Griffin then summoned a nearby Minneapolis police officer and had Regai arrested for assault on a police officer. That charge was later dropped. The 2011 case STAR TRIBUNE FILE Michael Griffin remains a patrol officer in the Fourth Precinct on the city's North Side even after two lawsuits were filed against him for 3/3/2021 Minneapolis must pay more than $410,000 for cop's fights - StarTribune.com https://www.startribune.com/minneapolis-must-pay-more-than-410-000-for-cop-s-fights/249221501/ 2/2 More than a year later, Griffin was at the Loop Bar and Restaurant in downtown Minneapolis when Axel's group asked Griffin, who was wearing civilian clothes, to move so that Axel could join his friends. Griffin and Axel's group got into an argument. At the time, no one in Axel's group knew that Griffin was a police officer. When Axel and his two friends left the bar, Griffin followed, making threats. Axel got into a cab, but two of his friends were stopped by Minneapolis police officer William Gregory, who arrived in a squad car. Axel said in his suit that he saw Griffin hit one of his friends, so he stepped out of the cab to check on his friend. Griffin then punched Axel in the head, knocking him out, then picked up the unconscious Axel and kicked him in the face, according to the suit. Axel, who does not have a criminal record, suffered a concussion, had to have several teeth replaced and lost three to four days of work, his attorney said. The lawsuit made three claims against Griffin: excessive force, battery and false imprisonment. The jury agreed with Axel that excessive force was used, but ruled in favor of officers Griffin and Gregory on the other claims. Matt McKinney is a reporter on the Star Tribune's state team. In 15 years at the Star Tribune, he has covered business, agriculture and crime. mckinney@startribune.com 612-673-7329 _mattmckinney</t>
  </si>
  <si>
    <t>["https://d3n8a8pro7vhmx.cloudfront.net/cuapb/pages/270/attachments/original/1614807069/2014_%28Griffin%29_Minneapolis_must_pay_more_than__410_000_for_cop's_fights_-_StarTribune.com.pdf?1614807069"]</t>
  </si>
  <si>
    <t>6/29/2021 https://pa.courts.state.mn.us/CaseDetail.aspx?CaseID=80699407 https://pa.courts.state.mn.us/CaseDetail.aspx?CaseID=80699407 1/2 Skip to Main Content Logout My Account Search Menu New Civil Search Refine Search Back Location : All MNCIS Sites - Case Search Help Register of Actions Case No. 27-CV-93-018386 MOHABIR PERSAUD PLAINTIFF VS CITY OF MINNEAPOLIS; OFFICER JOHN KELLY, INDIVIDUALLY AND IN HIS PROFESSIONAL CAPACITY AS A MINNEAPOLIS POLICE OFFICER; OFFICER MARK EDWARD BEAUPRE, INDIVIDUALLY AND IN HIS CAPACITY AS A MINEAPOLIS POLICE OFFICER; OFFICER BRUCE S. JOHNSON, INDIVIDUALLY AND IN HIS PROFESSIONAL CAPACITY AS A MINNEAPOLIS POLICE OFFICER; AND OFFICER VERNON D. ROSE, INDIVIDUALLY AND IN HIS PROFESSIONAL CAPACITY AS A MINNEAPOLIS POLICE OFFICER, DEFENDANTS § § § § § § Case Type: Personal Injury Date Filed: 10/26/1993 Location: - Hennepin Civil Judicial Officer: Danielson, Andrew W. Party Information Lead Attorneys Defendant BEAUBRE, MARK EDWARD PETER W GINDER Retained 612-673-2478(W) Defendant CITY OF MINNEAPOLIS PETER W GINDER Retained 612-673-2478(W) Minneapolis, MN 55487 Defendant JOHNSON, BRUCE S PETER W GINDER Retained 612-673-2478(W) Defendant KELLY, JOHN PETER W GINDER Retained 612-673-2478(W) Defendant ROSE, VERNON D PETER W GINDER Retained 612-673-2478(W) Plaintiff PERSAUD, MOHABIR JEFFREY W THONE Retained 952-404-2100(W) MPLS, MN 55411 Events &amp; Orders of the Court DISPOSITIONS 07/18/1995 CONVERTED - JURY VERDICT RETURNED (Judicial Officer: Danielson, Andrew W.) 08/21/1995 Judgment Monetary Award (Status: Expired, Debtor: MOHABIR PERSAUD, Entered: 08/21/1995, Docketed: 08/21/1995, 2:26 PM, Original Principal: $200.00) OTHER EVENTS AND HEARINGS 10/26/1993 Converted Documents 10/26/1993 Converted Documents 10/26/1993 Converted Activities (Judicial Officer: Swanson, Stephen D. ) 10/26/1993 Standard Assignment (Judicial Officer: Swanson, Stephen D. ) 10/27/1993 Converted Activities (Judicial Officer: Swanson, Stephen D. ) 10/27/1993 Converted Results (Judicial Officer: Swanson, Stephen D. ) 10/29/1993 Converted Documents 11/05/1993 Converted Documents 11/05/1993 Converted Documents 12/01/1993 Converted Documents 12/08/1993 Converted Documents 01/07/1994 Converted Documents 01/07/1994 Converted Activities (Judicial Officer: Swanson, Stephen D. ) 01/07/1994 Converted Results (Judicial Officer: Swanson, Stephen D. ) 01/26/1994 Converted Documents 01/27/1994 Converted Documents 02/09/1994 Converted Documents 02/09/1994 Converted Documents 02/15/1994 Converted Documents 02/22/1994 Converted Documents 04/14/1994 Converted Documents 05/26/1994 Converted Documents 6/29/2021 https://pa.courts.state.mn.us/CaseDetail.aspx?CaseID=80699407 https://pa.courts.state.mn.us/CaseDetail.aspx?CaseID=80699407 2/2 06/07/1994 Converted Documents 06/07/1994 Converted Documents 06/17/1994 Converted Documents 06/27/1994 Converted Documents 06/27/1994 Converted Documents 07/26/1994 Converted Documents 08/16/1994 Converted Documents 09/08/1994 Converted Activities (Judicial Officer: Swanson, Stephen D. ) 09/08/1994 Redistribution of Caseload (Judicial Officer: Swanson, Stephen D. ) 09/08/1994 Converted Activities (Judicial Officer: Hartigan, Bruce ) 09/08/1994 Redistribution of Caseload (Judicial Officer: Hartigan, Bruce ) 09/09/1994 Converted Documents 09/12/1994 Converted Activities (Judicial Officer: Hartigan, Bruce ) 09/12/1994 Converted Results (Judicial Officer: Hartigan, Bruce ) 09/16/1994 Converted Documents 09/16/1994 Converted Activities (Judicial Officer: Danielson, Andrew W. ) 09/16/1994 Converted Results (Judicial Officer: Danielson, Andrew W. ) 09/16/1994 Converted Activities (Judicial Officer: Hartigan, Bruce ) 09/16/1994 Converted Results (Judicial Officer: Hartigan, Bruce ) 09/16/1994 Converted Activities (Judicial Officer: Danielson, Andrew W. ) 09/16/1994 Converted Results (Judicial Officer: Danielson, Andrew W. ) 09/16/1994 Converted Activities 09/30/1994 Converted Documents 12/20/1994 Converted Documents 12/21/1994 Converted Documents 02/08/1995 Converted Documents 02/08/1995 Converted Documents 02/16/1995 Converted Documents 02/23/1995 Converted Documents 02/27/1995 Converted Documents 02/27/1995 Converted Documents 04/14/1995 Converted Documents 04/14/1995 Converted Documents 04/17/1995 Converted Documents 05/18/1995 Converted Documents 05/18/1995 Converted Activities (Judicial Officer: Danielson, Andrew W. ) 05/18/1995 Converted Results (Judicial Officer: Danielson, Andrew W. ) 05/22/1995 Converted Documents 07/18/1995 Converted Activities (Judicial Officer: Danielson, Andrew W. ) 07/21/1995 Converted Documents 07/21/1995 Converted Documents 07/21/1995 Converted Documents 07/21/1995 Converted Documents 07/25/1995 Converted Documents 07/25/1995 Converted Documents 07/25/1995 Converted Documents 07/25/1995 Converted Documents 08/01/1995 Converted Documents 08/01/1995 Converted Documents 08/21/1995 Converted Documents 12/12/1995 Converted Documents 12/20/1995 Converted Documents</t>
  </si>
  <si>
    <t>['https://assets.nationbuilder.com/cuapb/pages/270/attachments/original/1671378986/john_c_kelly_CaseDetail.pdf?1671378986']</t>
  </si>
  <si>
    <t>['John C. Kelly III, badge #3691']</t>
  </si>
  <si>
    <t>Skip to Main Content Logout My Account Search Menu New Criminal/Traffic/Petty Search Refine Search Back Location : All MNCIS Sites - Case Search Help R A C N . 27-CR-08-53070 State of Minnesota vs JEFFREY DAVID PENNAZ § § § § § Case Type: Crim/Traf Mandatory Date Filed: 10/23/2008 Location: Hennepin Criminal/Traffic /Petty Ridgedale R C I Related Cases 27-CV-08-26825 (Administrative) P I Lead Attorneys Defendant PENNAZ, JEFFREY DAVID Male DOB: 11/10/1971 FREDERIC K BRUNO Retained 763-545-7900(W) Plymouth, MN 55446-1795 Jurisdiction State of Minnesota ELLIOTT B KNETSCH 651-452-5000(W) C I Charges: PENNAZ, JEFFREY DAVIDStatute Level Date Disposition Level of Sentence 1. Traffic - DWI - Third-Degree Driving While Impaired; Alcohol Concentration .20 or more 169A.26.1(a)Gross Misdemeanor10/21/200801/23/2009 Convicted 01/23/2009 Convicted of a Gross Misdemeano Addtl Statutes: Traffic - DWI - Second-Degree Driving While Impaired; Criminal Penalty 2. Careless Driving 169.13.2 Misdemeanor 10/21/200801/23/2009 Dismissed E O C DISPOSITIONS 11/20/2008 Plea (Judicial Officer: Larson, Gary R.) 1. Traffic - DWI - Third-Degree Driving While Impaired; Alcohol Concentration .20 or more Not guilty 2. Careless Driving Not guilty 01/23/2009 Amended Plea (Judicial Officer: Swanson, Stephen D.) Reason: Plea agreement 1. Traffic - DWI - Third-Degree Driving While Impaired; Alcohol Concentration .20 or more Guilty 2. Careless Driving None 01/23/2009 Disposition (Judicial Officer: Swanson, Stephen D.) 1. Traffic - DWI - Third-Degree Driving While Impaired; Alcohol Concentration .20 or more Convicted 2. Careless Driving Dismissed 01/23/2009 Sentenced (Judicial Officer: Swanson, Stephen D.) 1. Traffic - DWI - Third-Degree Driving While Impaired; Alcohol Concentration .20 or more 10/21/2008 (GMD) 169A.26.1(a) (169A261a) Local Confinement: Agency: Hennepin County Workhouse - Adult Corrections Term: 365 Days Time To Serve: 5 Days Stay 360 Days For 2 Yr Credit For Time Served: 1 Days Serve As: Sentence To Serve Status: Active 01/23/2009 Firefox https://pa.courts.state.mn.us/CaseDetail.aspx?CaseID=1612209128 1 of 2 12/27/2022, 1:26 AM Service - Adult: Type: sentence to service 4 Days For 90 Days In Lieu of Confinement ( 4 Days ) Start: 01/23/2009 Due: 04/23/2009 Status: Satisfied 02/23/2009 Monitoring - Adult: Type: Supervised probation Agency: Hennepin County Community Corrections - Adult Field Services Term of 2 Yr 01/23/2009 - 01/23/2011 Status: Closed 10/29/2014 Condition - Adult: 1. Follow all instructions of probation, 01/23/2009, Active 01/23/2009 2. No Alcohol Related Offenses, 01/23/2009, Active 01/23/2009 3. No alcohol-related traffic offenses, 01/23/2009, Active 01/23/2009 4. No drug-related traffic offenses, 01/23/2009, Active 01/23/2009 5. No driver license violations, 01/23/2009, Active 01/23/2009 6. No driving without insurance, 01/23/2009, Active 01/23/2009 7. Victim impact panel, 01/23/2009, Active 01/23/2009 8. No alcohol use, 01/23/2009, Active 01/23/2009 9. No alcohol violations, 01/23/2009, Active 01/23/2009 10. No alcohol/controlled substance use, 01/23/2009, Active 01/23/2009 11. No possession of alcohol or drugs, 01/23/2009, Active 01/23/2009 12. Random testing, 01/23/2009, Active 01/23/2009 13. Conditions, other, complete Chemical Dependency Treatment 01/23/2009, Active 01/23/2009 Fee Totals: Law Library Fees $3.00 Crim/Traffic Surcharge $75.00 Municipality Fines $900.00 Chemical Dependency Assessment $100.00 Fee Totals $ $978.00 Level of Sentence: Convicted of a Gross Misdemeanor OTHER EVENTS AND HEARINGS 10/23/2008 Complaint Summons (Judicial Officer: McGunnigle, George F. ) 10/23/2008 Notice of Hearing 11/20/2008 First Appearance (8:30 AM) (Judicial Officer Larson, Gary R.) Result: Held 11/20/2008 Notice of Appearance (Judicial Officer: Larson, Gary R. ) 12/18/2008 Pre-trial (8:30 AM) (Judicial Officer Bernhardson, Ivy S.) Result: Held 12/18/2008 Request for Disclosure (Judicial Officer: Bernhardson, Ivy S. ) 12/18/2008 Notice of Evidence and Identification Procedures (Judicial Officer: Bernhardson, Ivy S. ) 01/23/2009 Sentencing (8:30 AM) (Judicial Officer Swanson, Stephen D.) Result: Held 01/23/2009 Petition to Enter Guilty Plea (Judicial Officer: Swanson, Stephen D. ) 01/23/2009 Sentencing Order (Judicial Officer: Swanson, Stephen D. ) 01/23/2009 Criminal History Disposition has been processed 01/23/2009 Conviction Sent to DPS 01/27/2009 CANCELED Jury Trial (9:00 AM) () Settled 02/27/2009 Criminal History Disposition has been processed 10/29/2014 Discharge from Probation or Monitoring Index # 1 F I Defendant PENNAZ, JEFFREY DAVID Total Financial Assessment 1,078.00 Total Payments and Credits 1,078.00 Balance Due as of 12/27/2022 0.00 01/23/2009 Transaction Assessment 1,078.00 01/23/2009 Credit Waived (100.00) 01/23/2009 Counter Payment Receipt # RD27-2009-0429 PENNAZ, JEFFREY DAVID (978.00) Firefox https://pa.courts.state.mn.us/CaseDetail.aspx?CaseID=1612209128 2 of 2 12/27/2022, 1:26 AM</t>
  </si>
  <si>
    <t>['https://assets.nationbuilder.com/cuapb/pages/1472/attachments/original/1672126022/Pennaz_DWI_Register_of_Actions.pdf?1672126022']</t>
  </si>
  <si>
    <t>­ Officer Tapp admitted to Sergeant Donna Olson that he "hip checked" Student and that he knew it was wrong. (Olson Statement Pg. 2 Lines 38-40) ­ Officer Tapp admitted to Sergeant Olson that he knew it was wrong, but he lost his temper for a split second because the student was yelling obscenities at him and telling him that he "wasn't shit without his gun on." (Olson Memo to IAU paragraphs 2 and 3) ­ On April 21, 2010 during a second meeting with Officer Tapp, Principal Gilman informed Officer Tapp that he had seen the video of the incident. At that time, Officer Tapp confessed to Principal Gilman. Officer Tapp stated that he did hip check her (Student ) and he knew it was wrong. (Olson Statement Pg. 3 Lines 29-34) (Olson Memo to IAU paragraph 7) ­ See Roosevelt H.S. Security Camera Footage CD (Surveillance Video Tab) 30 1216333 Recommendation During this incident, Officer Patrick Tapp used force, which involved a "Body Check" into a wall and metal handrail, against Al/Student Al/ did not pose an immediate threat to the safety of Officer Tapp or anyone else present at that time. Student was not resisting arrest or attempting to evade arrest by flight. The severity of the nature of this incident relating to a fight was no longer relevant as School Staff separated the combatants and tempers appeared to be de-escalated. The situation was under control. After Principal Gilman confronted Officer Tapp, Officer Patrick Tapp admitted to both Sergeant Donna Olson and Principal Gilman that his actions were wrong. After Principal Gilman confronted Officer Tapp, Officer Tapp admitted to Sergeant Donna Olson and Principal Gilman that he "lost it." The force used by Officer Tapp during this incident against Student did not appear to be necessary. The forced used by Officer Tapp against Student M. did not appear to be reasonable. This investigator recommends sustained for this allegation. Allegation # 2: On Tuesday April 20, 2010 at approximately 16:52 hours, Officer Patrick Tapp submitted CAPRS Report 10-109153 supplement 1. It is alleged that supplement 1 misrepresents Officer Tapp's actual actions against Al , during this incident. 31 1216334 On Wednesday April 21, 2010 at approximately 12:18 hours, Officer Patrick Tapp submitted CAPRS Report 10-109153 supplement 2. It is alleged that supplement 2 contradicts Officer Tapp's description of his actions he submitted in CAPRS Report 10- 109153 supplement 1. CAPRS Report 10-109153 supplement 2 continues to misrepresent the actual events that occurred during this incident. If this allegation were true, it would violate the following: 5-101.01 TRUTHFULNESS (01/26/05) The integrity of police service is based on truthfulness. Officers shall not willfully or knowingly make an untruthful statement, verbally or written, or knowingly omit pertinent information pertaining to his/her official duty as a Minneapolis Police Officer. MPD employees shall not willfully or knowingly make an untruthful statement or knowingly omit pertinent information in the presence of any supervisor, intended for the information of any supervisor, or before any court or hearing. Officers shall not make any false statements to justify a criminal or traffic charge or seek to unlawfully influence the outcome of any investigation. (12/14/07) These requirements apply to any report, whether verbal or written, concerning official MPD business including, but not limited to, written reports, transmissions to MECC and officers via radio, telephone, pager, e-mail or MDC. MPD employees are obligated under this policy to respond fully and truthfully to questions about any action taken that relates to the employee's employment or position regardless of whether such information is requested during a formal investigation or during the daily course of business. (12/14/07) 32 1216335 Investigative Facts ­ In CAPRS Report 10-109153 supplement 1, Officer Patrick Tapp transcribed that he was escorting Al (Student =Mt to the Dean's Office. While he was escorting Al, he stumbled and bumped into Al, knocking her off-balance and into a handrail. (CAPRS Report 10-109153 supplement 1) ­ The Roosevelt H.S. Security Camera Footage shows Officer Tapp walking toward Al/Student from the left side of the hallway, in what appears to be Officer Tapp building momentum and using the momentum of his body weight to "body check" A 1 /Student into the right wall. During this same time, Al/Student also struck a metal handrail attached to the wall. (Roosevelt H.S. Security Camera Footage CD) ­ In CAPRS Report 10-109153 supplement 1, Officer Tapp transcribed that he apologized to Al for the contact. Officer Tapp transcribed that Al did not complain of any injury at that time. (CAPRS Report 10-109153 supplement 1) ­ The Roosevelt H.S. Security Camera Footage shows Officer Tapp continuing to walk forward after "body checking" Al/Student MM. It does not appear that Officer Tapp apologized or checked Al for possible injury. (Roosevelt H.S. Security Camera Footage CD) 33 1216336</t>
  </si>
  <si>
    <t>['https://d3n8a8pro7vhmx.cloudfront.net/cuapb/pages/1461/attachments/original/1638407613/13-30003_Tapp_Part_10.pdf?1638407613']</t>
  </si>
  <si>
    <t>2/25/2021 Prosecutor decries 'wall of silence' in officer's trial - Star Tribune, 2/13/2018 e.startribune.com/Olive/ODN/StarTribune/shared/ShowArticle.aspx?doc=MST%2F2018%2F02%2F13&amp;entity=Ar01200&amp;sk=E719CF01&amp;mode=text 1/3 Shared from the 2/13/2018 Star Tribune eEdition Prosecutor decries 'wall of silence' in officer's trial Three Minneapolis officers changed testimony on the stand in assault case. By LIBOR JANY libor.jany@startribune.com A prosecutor in the assault trial of Minneapolis police officer Efrem Hamilton argued Monday that her case was hampered by a "blue wall of silence" after three of the officer's colleagues changed or clarified their testimony on the witness stand. Assistant Hennepin County attorney Tara Ferguson Lopez appealed to District Judge Fred Karasov following the testimony of three of Hamilton's fellow officers that she said differed in some details from statements they had given her office or documented in a police report. Hamilton faces charges of second-degree assault and two counts of intentional discharge of a firearm, all felonies. "The officers that previously testified - there were some very obvious and notable changes in what they indicated in their reports and in prior discussions, and what they testified about today," she told Karasov, later pointing out that some officers might feel indebted to Hamilton's defense attorney Fred Bruno, who regularly represents cops in court. "So I do think it's an issue in this case." Ferguson Lopez said the officers - homicide detective Sgt. James Jensen and patrolmen Craig Williams and Chad Martin - "aside from being very hesitant and tentative witnesses, changed their testimony and how they provided that information." Ferguson Lopez stopped short of saying that the officers had tailored their testimony of the defense. Of particular concern to Ferguson Lopez, who called the three officers as witnesses, were apparent discrepancies in statements they made on the night of shooting. Limited Time Sale. Shop Now Everything Looks Better with 30% Off on Everything. Limited Time Sale. Shop Now &amp; Save! 2/25/2021 Prosecutor decries 'wall of silence' in officer's trial - Star Tribune, 2/13/2018 e.startribune.com/Olive/ODN/StarTribune/shared/ShowArticle.aspx?doc=MST%2F2018%2F02%2F13&amp;entity=Ar01200&amp;sk=E719CF01&amp;mode=text 2/3 "Would it help to refresh your recollection of whether you smelled anything by taking a look at your report, officer?" she asked Williams after his response about whether he smelled gunpowder as he walked toward Hamilton's SUV. Williams testified that he and Martin, his partner, happened to be in the area when theshootingoccurred,describing the immediate aftermath as "calm," shattered moments later by was described as the sound of a tire popping. Unsatisfied, Ferguson Lopez walked over to the stand to show him a copy of his report, before asking flatly: "Does that report refresh your recollection?" Hamilton was working an off-duty job when he responded to the call about a large brawl- turned-shooting near Target Field on Nov. 20, 2016. Dispatchers aired a description of the suspect vehicle as a "gray sedan." Hamilton fired a single shot into a gray BMW, moments after it slammed into his police SUV while trying to flee the shooting, driving backward in the wrong direction on 3rd Avenue. No one was injured, but prosecutors in a rare move charged the officer, arguing that he'd acted recklessly. The defense has argued that Hamilton, believing that the BMW fit the description of the suspect's vehicle, was justified in firing his weapon. Ferguson Lopez argued that Jensen flip-flopped on details about whether he heard the BMW's engine revving after it slammed into Hamilton's SUV. "Before today, you never indicated that the revving was coming from the BMW," said Ferguson Lopez. "I haven't changed it - I reviewed it," Jensen said. At one point, Bruno raised an objection, saying that the prosecutor was being "argumentative" with her own witness. During a jury recess, Karasov said that her concerns about witnesses' bias were "appropriate." "[Jensen] would have a reason arguably to help Mr. Hamilton," the judge said. "I allowed you to explore that bias, and I think you did establish that bias." Both attorneys have repeatedly declined to comment, citing a gag order issued by the court. The trial resumes Tuesday morning. Another state witness, Mike Quinn, testified that most officers adhere to the "blue wall of silence," an unwritten rule against giving incriminating information against a fellow officer. 2/25/2021 Prosecutor decries 'wall of silence' in officer's trial - Star Tribune, 2/13/2018 e.startribune.com/Olive/ODN/StarTribune/shared/ShowArticle.aspx?doc=MST%2F2018%2F02%2F13&amp;entity=Ar01200&amp;sk=E719CF01&amp;mode=text 3/3 See this article in the e-Edition Here Officers who break the code, Quinn said, are often ostracized. In his cross-examination of Quinn, Bruno questioned his credibility as an expert on police use of force and culture by pointing out that the former Minneapolis police sergeant had last worked the streets in the early 1990s. Libor Jany • 612-673-4064 Twitter:@StribJany</t>
  </si>
  <si>
    <t>['https://d3n8a8pro7vhmx.cloudfront.net/cuapb/pages/270/attachments/original/1614269791/2018_Effrem_Hamilton_%E2%80%98wall_of_silence%E2%80%99_in_trial_-_Star_Tribune.pdf?1614269791']</t>
  </si>
  <si>
    <t>['Chad Martin, badge #4412', 'Craig Williams, badge #7769', 'Efrem Hamilton, badge #2611', 'James R. Jensen, badge #3282']</t>
  </si>
  <si>
    <t>"bad faith" has been characterized as conduct that involves not only erroneous judgment, but malicious intent." As the Deputy Chief stated, Respondent's actions appeared to be employed to "mess with" Mr. Dahl, and to assert the Respondent's authority. Respondent escalated a minor incident because he believed the bicyclist had not respected his authority. Respondent's claim that he handcuffed Mr. Dahl because Mr. Dahl stood up in an aggressive stance with clenched fists was refuted by Mr. Dahl's own witness, Mr. Johnson, who stated that Mr. Dahl stood with his hands clenched in a defensive posture and was not aggressive. In addition, the Deputy Chief was concerned that during the investigation Respondent did not provide consistent and candid responses about clipping Mr. Dahl's driver's license and filing the CAPRS report, and failed to acknowledge that his actions were excessive under the circumstances. Good judgment and honesty in the course of an investigation are critical to police work. Based on the circumstances taken as a whole, the Administrative Law Judge has concluded that the City's decision not to afford defense and indemnification to Respondent pursuant to Minn. Stat. § 466.07 and the City's Labor Agreement with the Police Officers' Federation should be affirmed on the grounds that Respondent was not acting in the performance of his duties, and that he was guilty of malfeasance, committed willful or negligent neglect of duty, and acted in bad faith. B.J.H. 44 Price v. Shepard, 307 Minn. 250, 261, 239 N.W.2d 905, 912 (1976). 13 1216251 CIVIL SERVICE COMMISSION for the City of Minneapolis ORDER In Re: the Recommendation for Discharge of PETER RITSCHEL Police Sergeant Minneapolis Police Department IT IS HEREBY ORDERED THAT: The Civil Service Commission for the City of Minneapolis adopts the Findings of Fact, Conclusions of Law and Recommendation of the Hearing Officer as its own, thereby affirming the discharge of PETER RITSCHEL from his position as Police Sergeant with the Minneapolis Police Department. DATED: Q CHRISTINE SIEWERT Civil Service Commissioner MACEY "ER Civil Service Commissioner /db 1216252 MINNEAPOLIS POLICE DEPARTMENT INTERNAL AFFAIRS COMPLAINT FORM #3401 COMPLAINT INFORMATION INTERNAL AFFAIRS CASE NUMBER 10-165 CCN: Unknown DATE OF INCIDENT: 6/9/2010 TIME OF INCIDENT: 16:45 LOCATION OF INCIDENT: 10th Street &amp; Marquette DATE OF COMPLAINT: 8/16/2010 REFERRAL METHOD: email COMPLAINANTS NAME (LAST, FIRST MIDDLE) 1. Dahl, Nicholas Allen SEX F❑ RACE: DATE OF BIRTH: 3/18/1988 M// 2. 13.43 HOME ADDRESS: 2525 3rd Avenue South CITY / STATE / ZIP: Minneapolis, MN TELEPHONE: (715) 492-0994 POLICY INFORMATION POLICIES ALLEGED TO BE VIOLATED: 3-809 Off-Duty Employment Communications/Call Signs/Radio Usage 4-602 Report Writing 5-104.01 Professional Policing 5-303 Use of Force - Authorized Use of Force 5-306 Use of Force - Reporting and Post Incident Requirements ACCUSED EMPLOYEE(S) NAME/BADGE: Sergeant Peter Ritschel #6037 COMPLAINT ALLEGATIONS The complainant alleges that on 6/9/10 there was garage exit which is adjacent to 10th Street. According cars that were exiting the parking ramp onto 10th Street. towards the complainant in the middle of 10th street observed Ritschel drop his arms, turn-around, and Sergeant Ritschel saw this he pulled the complainant that he was under arrest. Subsequent to being handcuffed the complainant was Ritschel pushed the complainant up against the wall the law" and that the complainant needed to respect had stopped to watch the incident unfold. The complainant also alleges that he received injuries After having walked away for several minutes, Ritschel 169.02s2 and Fail to Change Address on DL 171.11 an incident involving Sergeant Ritschel to the complainant, he was in the The complainant states that Ritschel directing traffic. The complainant started walk back toward the sidewalk. The complainant from his bike, threw him to the ground, picked up from the ground by Ritschel after which Ritschel began to lecture the his (Ritschel's) authority. This was done and his bike was damaged as a result of returned and "shoved" a citation for into the shirt pocket of the complainant. he was not going to jail and said, "Go." been charged with and discovered that as he was never instructed and/or ordered to Ritschel that he had recently graduated near the Mar-Ten parking bike lane stopped waiting for was standing with his back to ride his bike when he asserts that when and told the complainant and walked over to a wall. complainant that. "He was in front of bystanders who the force used by Ritschel. Fail to Obey Police Officer Ritschel removed the After leaving the area, the Ritschel had "clipped" his by Ritschel to stop. college and as such handcuffs and told the complainant he was lucky that complainant looked a the ticket to find out what he had Wisconsin DL making it invalid. The complainant asserts he did nothing wrong Additionally, the complainant states that he had explained 1216253</t>
  </si>
  <si>
    <t>['https://d3n8a8pro7vhmx.cloudfront.net/cuapb/pages/1461/attachments/original/1638339576/13-30245_Ritschel_Part_5.pdf?1638339576']</t>
  </si>
  <si>
    <t>['Peter J. Ritschel, badge #6037']</t>
  </si>
  <si>
    <t>Skip to Main Content Logout My Account Search Menu New Criminal/Traffic/Petty Search Refine Search Back Location : All MNCIS Sites - Case Search Help R A C N . 86-CR-11-3047 State of Minnesota vs TRENT WILLIAM MACDONALD § § § § § § Case Type: Crim/Traf Mandatory Date Filed: 05/25/2011 Location: Wright Judicial Officer: Tenney, Geoffrey W. P I Lead Attorneys Defendant MACDONALD, TRENT WILLIAM Male DOB: 09/01/1969 St. Michael, MN 55376 Jurisdiction State of Minnesota AARON DAVID DUIS 763-682-7728(W) C I Charges: MACDONALD, TRENT WILLIAMStatute Level Date Disposition Level of Sentence 1. Traffic - DWI - Operate Motor Vehicle Under Influence of Alcohol 169A.20.1(1)Gross Misdemeanor05/24/201112/29/2011 Dismissed Addtl Statutes: Traffic - DWI - Third- Degree Driving While Impaired; Criminal Penalty 2. Traffic - DWI - Operate Motor Vehicle - Alcohol Concentration 0.08 Within 2 Hours 169A.20.1(5)Gross Misdemeanor05/24/201108/05/2011 Convicted 12/29/2011 Convicted of a Gross Misdem Addtl Statutes: Traffic - DWI - Third- Degree Driving While Impaired; Criminal Penalty E O C DISPOSITIONS 08/05/2011 Plea (Judicial Officer: Tenney, Geoffrey W.) 2. Traffic - DWI - Operate Motor Vehicle - Alcohol Concentration 0.08 Within 2 Hours Guilty 08/05/2011 Disposition (Judicial Officer: Tenney, Geoffrey W.) 2. Traffic - DWI - Operate Motor Vehicle - Alcohol Concentration 0.08 Within 2 Hours Convicted 12/29/2011 Disposition (Judicial Officer: Tenney, Geoffrey W.) 1. Traffic - DWI - Operate Motor Vehicle Under Influence of Alcohol Dismissed 12/29/2011 Sentenced (Judicial Officer: Tenney, Geoffrey W.) 2. Traffic - DWI - Operate Motor Vehicle - Alcohol Concentration 0.08 Within 2 Hours 05/24/2011 (GMD) 169A.20.1(5) (169A2015) Local Confinement: Agency: Wright County Jail Term: 365 Days Time To Serve: 2 Days Stay 0 Yr 0 Mo 363 Days For 2 Yr Credit For Time Served: 2 Days Status: Satisfied 12/29/2011 Monitoring - Adult: Type: Supervised probation Agency: Wright County Probation Term of 2 Yr 12/29/2011 - 12/29/2013 Status: Closed 10/22/2014 Fee Totals: Law Library Fees $10.00 County/Sheriff &amp; Felony Fines $300.00 Firefox https://pa.courts.state.mn.us/CaseDetail.aspx?CaseID=1614511487 1 of 2 12/5/2022, 10:42 PM Crim/Traffic Surcharge (once per case) $75.00 Chemical Dependency Assessment (State Share) $30.00 Fee Totals $ $415.00 Condition - Adult: 1. Attend MADD Impact Panel, or Awareness Panel for Impaired Drivers within 90 days 12/29/2011, Active 12/29/2011 2. No Alcohol Related Offenses, 12/29/2011, Active 12/29/2011 3. Remain law-abiding, 12/29/2011, Active 12/29/2011 4. No same or similar, 12/29/2011, Active 12/29/2011 5. Advise Agent prior to changing employment and/or residence, 12/29/2011, Active 12/29/2011 6. Notify Agent if arrested andor issued a summons, 12/29/2011, Active 12/29/2011 7. Report to Agent as directed, and keep appointments 12/29/2011, Active 12/29/2011 Level of Sentence: Convicted of a Gross Misdemeanor OTHER EVENTS AND HEARINGS 05/25/2011 E-filed Comp-Order for Detention 05/25/2011 Complaint-Order for Detention (Judicial Officer: Jasper, Jonathan Neal ) 05/25/2011 Interim Condition for MACDONALD, TRENT WILLIAM - Pay bail $12,000.00 - No alcohol/controlled substance use - No possession of alcohol or drugs - Released on own recognizance 05/26/2011 CANCELED Bail Hearing (10:30 AM) (Judicial Officer Jasper, Jonathan Neal) Other 06/16/2011 Request for Continuance 06/16/2011 Notice of Hearing 08/05/2011 Plea Hearing (1:30 PM) (Judicial Officer Tenney, Geoffrey W.) 06/17/2011 Continued to 08/05/2011 - Other - MACDONALD, TRENT WILLIAM Result: Held 08/05/2011 Petition to Enter Guilty Plea (Judicial Officer: Tenney, Geoffrey W. ) 08/05/2011 Order-Presentence Investigation (Judicial Officer: Tenney, Geoffrey W. ) 08/05/2011 Order for Release (Judicial Officer: Tenney, Geoffrey W. ) 08/05/2011 Interim Condition for MACDONALD, TRENT WILLIAM - Pay bail $12,000.00 - Complete booking - Conditions, other - No alcohol/controlled substance use - No possession of alcohol or drugs - Released on own recognizance - Remain law-abiding - Make all future court appearances 08/08/2011 Conviction Sent to DPS 09/21/2011 Notice of Hearing 10/06/2011 Presentence Investigation Report 10/07/2011 PSI Distributed 12/12/2011 Notice of Hearing 12/29/2011 Sentencing (8:30 AM) (Judicial Officer Tenney, Geoffrey W.) 11/08/2011 Reset by Court to 11/08/2011 11/08/2011 Reset by Court to 12/12/2011 12/12/2011 Reset by Court to 12/29/2011 Result: Held 12/29/2011 Criminal Judgment and Warrant of Commitment (Judicial Officer: Tenney, Geoffrey W. ) 01/10/2012 Correspondence 01/10/2012 Cash Bond Ordered Applied to Fine and Refund (Judicial Officer: Tenney, Geoffrey W. ) 10/22/2014 Discharge from Probation or Monitoring Index # 1 F I Defendant MACDONALD, TRENT WILLIAM Total Financial Assessment 415.00 Total Payments and Credits 415.00 Balance Due as of 12/05/2022 0.00 12/29/2011 Transaction Assessment 415.00 Firefox https://pa.courts.state.mn.us/CaseDetail.aspx?CaseID=1614511487 2 of 2 12/5/2022, 10:42 PM</t>
  </si>
  <si>
    <t>['https://assets.nationbuilder.com/cuapb/pages/1472/attachments/original/1670301991/MacDonald_Conviction_Register_of_Actions.pdf?1670301991']</t>
  </si>
  <si>
    <t>['Trent W. MacDonald, badge #None']</t>
  </si>
  <si>
    <t>['Department:Maple Grove Police Department']</t>
  </si>
  <si>
    <t>STAR TRIBUNE › Annotations Unarmed Moose Lake man who was shot by deputy and paralyzed wins $೒.೎ million settlement RANDY FURST SEPTEMBER ೅ೋ, ೅ೃ೅ೃ A -year-old unarmed man who was shot by a sheriff's deputy and paralyzed in Moose Lake, Minn., in  settled a federal lawsuit Monday for . million. It could be the largest payout over alleged law enforcement misconduct in greater Minnesota. Settlements over officer misconduct in the Twin Cities metro area have exceeded  million several times, but such settlements elsewhere in the state have rarely, if ever, exceeded  million. In the settlement, Carlton County did not admit to any culpability. Shawn Olthoff said he was happy to get the case behind him. "No amount of money can ever bring back my life," he said in a telephone interview Monday. He is now in a wheelchair. Olthoff was shot twice on July , , when a team of officers from several jurisdictions raided the mobile home where he was living with his mother in Moose Lake. Three law enforcement agents involved in the raid said in interviews afterward with the state Bureau of Criminal Apprehension (BCA) that Olthoff was unarmed and raised his hands in the air when ordered to do so. ✕ But the fourth officer, Carlton County sheriff's deputy Jason Warnygora, shot Olthoff, saying in interviews that he saw Olthoff with a handgun. No weapon was found in the mobile home. Warnygora also told a BCA investigator that he had consumed two beers at noon that day, before later saying he did so at  p.m., according to the lawsuit. Court records indicate Olthoff has a criminal history, including convictions for burglary in , fleeing an officer in , third-degree assault in  and fifth-degree assault in . Robert Bennett, Olthoff's attorney, said the shooting was unjustified. He also noted that Warnygora knew he was going to be a participant in the raid and should have opted out of the assignment because he had been drinking. "It is unconstitutional for an officer to shoot a complying suspect," Bennett said. "You have the underlying fact that Warnygora consumed alcohol hours preceding the arrest and shooting." In a statement, the county said the settlement does not "assume fault by any of the named parties." But it acknowledged that by agreeing to the payout it "avoids exposing the taxpayers of Carlton County to a potential verdict significantly higher than the settlement along with payment of Mr. Olthoff's attorneys' fees." 'He's got his hands up' Officers from multiple departments organized the raid to arrest Olthoff two days after he allegedly fled and pointed a gun at a Carlton County deputy during a traffic stop. Deputy Justin Jokinen, who pulled the car over, said he saw a "male point what I believed to be a handgun at me." Law enforcement called in to search for the man did not find him, but they found a holster with -millimeter ammunition and Olthoff's cellphone. When officers went to the mobile home to arrest Olthoff, he was asleep on the couch. His mother, who was escorted from the home, reiterated that her son was unarmed, according to the lawsuit. Officers entered the mobile home and Cloquet police officer Nate Cook fired a flash grenade. Cook said Olthoff lifted his hands and then he heard two gunshots. Darrin Berg, another Cloquet police officer at the raid, relayed a similar experience to a BCA investigator, saying he was "kind of taken back by the whole thing" because he didn't see a gun. Warnygora said he saw Olthoff's "left hand holding a gun swinging toward himself, Officer Cook and Detective Berg" and then heard a pop or ring. The county defended the officers' actions. "The shooting took place under rapidly occurring and dynamic circumstances in which the shooting officer reasonably believed officers were taking fire from an individual who had pointed a firearm at a law enforcement officer just two days prior," it said in a statement. Warnygora told the BCA after the shooting that he'd had two beers around noon, and then later said "he may have consumed the beers around  p.m." No alcohol was found in his blood when he was tested ½ hours after the shooting. The suit said that Warnygora was not disciplined for his actions or for drinking before participating in the raid. No charges were filed in the shooting. Attorney Joseph Flynn, who represented the county, said in an e- mail "there was zero evidence that alcohol was in his system or had any impact whatsoever on the events that day." He said that an internal affairs review of the shooting was not yet final. Olthoff, whose medical expenses so far amount to ,, still faces criminal charges of assault for pointing a gun at an officer. A state intergovernmental trust fund that helps counties cover insurance claims will pay  million of the . million settlement. Annotations · Report a problem COPY https://outline.com/7NCVDW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</si>
  <si>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['https://d3n8a8pro7vhmx.cloudfront.net/cuapb/pages/270/attachments/original/1626883243/Unarmed_Moose_Lake_man_who_was_shot_by_deputy_and_paralyzed_wins__6.2_million_settlement.pdf?1626883243']</t>
  </si>
  <si>
    <t>['Jason Warnygora, badge #None']</t>
  </si>
  <si>
    <t>['Department:Carlton County Sheriffs Office']</t>
  </si>
  <si>
    <t>provided a conclusive answer other than he was "following the vehicle and was going to turn off and go home." Officer Huset also asked Hall why he wouldn't have called law enforcement to make a complaint instead of following the complainant's vehicle, and stated Hall "had no reasonable explanation for what he was doing." During this time Deputy Puelston had interviewed the George's, and learned the specifics of the driving conduct by Hall. He conveyed this information to Officer Huset, and the officers conferred on the appropriate enforcement action. Officer Huset issued Hall citation #7491 for MN Stat. 169.13, subd. 2, Careless Driving, and advised him of his court date of 01-08-2013, at 0830. Officer Huset reports that it was his suspicion that Hall had been drinking, due to his "sweating" and "chewing gum profusely", but he did not think Hall was over the legal limit. He asked Hall if he would be willing to take a PBT, and Hall stated he did not want to. Officer Huset then cleared the stop. On his next shift, Officer Huset went to the George's home and took statements from Bryan and Lisa regarding the driving conduct by Officer Hall. That interview is summarized below: Bryan George stated he was travelling northbound in 1-35 north of Stacy, south of the Co. Rd. 17 exit. He had pulled into the left lane to pass a semi and suddenly noticed a car with one headlight right on his bumper. He attempted to get around the semi, but was up to 80 mph and didn't want to go any faster than that, and the other car was still right on his bumper. George stated he slowed down, changed lanes and got behind the semi in order to exit. While he was doing this, the other car started flashing high beams at him. This vehicle pulled alongside him and began motioning to him, but he couldn't really see what the driver was doing because he was concentrating on his driving. George wanted to make his exit at Co. Rd. 17, so he braked and changed lanes to the right to enter the ramp. As he did so, Lisa George stated she saw that the driver had his dome light on and was giving them "the finger" and shaking his finger at them. They described the driver as being older, with possibly grey hair. As they exited, they observed that the other car passed the ramp, stopped, and then backed up on the freeway to the exit to follow them onto Co. Rd. 17. At that point, Bryan George told his wife that if the car followed them west on Co. Rd. 17, he would call 911. The car did turn left to continue following them, despite there being another car which had exited behind them and in front of the suspect vehicle. George stated he called 911 at this point. 3 1228189 After travelling a short distance westbound on Co. Rd. 17, the George's turned north on Falcon Avenue, and stated the other car closed the gap and got back on their bumper. As they progressed north on Falcon waiting for law enforcement to arrive, the suspect vehicle pulled over into the opposing traffic lane and placed his bumper at their rear quarter panel. By this time, the George's were fearful that the driver of the other car possibly had a gun, or by the placement of his vehicle, that the driver planned to execute a "pit" maneuver and knock them off the road. A short time later, Officer Huset arrived in his unmarked squad, followed by Deputy Puelston and both vehicles were stopped. Chisago County Sheriffs Office Report I also requested squad MVR video from Chisago County Sheriffs Department Patrol Supervisor Sgt. Steve Pouti, who checked and advised me that the responding officer, Deputy Kyle Puelston, activated video en route to the call but at the stop selected flashers only, so there is no video or audio of the traffic stop. Deputy Puelston's police report is summarized below: He stated that he assisted NBPD on an aggressive driver who was following the complainant. He reported that the driver of the suspect vehicle was an off duty police officer, and that the officer's service weapon was on the front passenger seat. The driver of the suspect vehicle was identified as Jeff Allen Hall. The vehicle Hall was driving was 13.43 Deputy Puelston stated he removed the weapon, cleared it, and secured it in his squad car while officers spoke with the driver. The complainant/driver of the other vehicle was identified as Bryan Leroy George, 36024 Falcon Way, North Branch, MN 55056, DOB 7-20-1967. George was driving Deputy Puelston reported that he spoke with Bryan George, who told him he was travelling northbound on 1-35 in the left hand lane and was passing a semi, when the suspect vehicle came up quickly behind him and began tailgating him. George said that he did not want to go over 80 mph to pass, so he slowed down, changed lanes to the right, and exited at County Road 17. George said the suspect vehicle passed the exit, stopped on the freeway, backed up, and began following him off the interstate. During this time, Officer Hall was flashing his high beams, tailgating, and at one point used an obscene gesture towards him. Deputy Puelston was dispatched at 0333 hours and cleared at 0401 hours. 4 1228190</t>
  </si>
  <si>
    <t>['https://d3n8a8pro7vhmx.cloudfront.net/cuapb/pages/1461/attachments/original/1638134739/13-31514_Hall_Part_4.pdf?1638134739']</t>
  </si>
  <si>
    <t>4/12/2021 Man killed by Brooklyn Center police was facing prison sentence - StarTribune.com https://www.startribune.com/man-killed-by-brooklyn-center-police-was-facing-prison-sentence/221558631/ 1/2 ___ NORTH METRO Man killed by Brooklyn Center police had prison sentence hanging over his head An attorney for the officer says a traffic stop turned into "a life-or- death struggle" before the shooting. By David Chanen (https://www.startribune.com/david-chanen/6370521/) Star Tribune SEPTEMBER 11, 2013 - 5:36PM Edmond Fair had a 6½-year prison sentence hanging over his head when a Brooklyn Center police officer fatally shot him in a struggle that broke out during a traffic stop last week. A warrant had been issued for Fair's arrest when he missed a July 30 sentencing hearing for his role in the 2011 kidnapping and rape of a woman. When officers stopped the van he was driving about 2 a.m. Friday on Shingle Creek Parkway near the entrance to Interstate 694, he told them that there was a warrant and that he didn't want to go back to jail, said attorney Michael Padden, who is representing Fair's girlfriend in a lawsuit focused on getting back the van, which belonged to her. Padden said all four passengers in Fair's van told him that Fair, 24, was in handcuffs when he was shot in the chest by officer Ryan Soliday. On Wednesday, Paul Rogosheske, the officer's attorney, denied that, saying that Fair was being placed under arrest but wasn't fully cuffed when he was shot. Without offering more details, Rogosheske said Soliday and the other officer on the scene were engaged in "a life-or-death struggle" with Fair before he was shot. Rogosheske said that he has handled more than 100 critical incidents involving officers and that he is confident Soliday will be cleared of any criminal wrongdoing by a grand jury. "I feel for the family of the victim, but this was a good shoot," he said. "The officers take no joy in all of this." The Hennepin County Sheriff's Office is investigating the officer-involved shooting and has declined to comment. Soliday was placed on paid administrative leave, standard procedure in such cases. Since being hired by the department in January 2010, he has had no disciplinary action taken against him and has received five Chief's Certification of Commendations and a Merit of Achievement award. Witnesses saw no use of hands, arm Padden reiterated Wednesday that all of Fair's passengers have told him that Fair was handcuffed when he was shot. He said they told him that after the van was stopped, Fair didn't resist when Soliday handcuffed him. He was sitting on a curb and tried to stand up when Soliday grabbed him around the neck and struggled to pull him down, the passengers said, according to Padden. That's when Fair was shot. "Edmond didn't have the use of hands and arm," he said. "This is why we have courts of law to resolve factual disputes." Padden filed suit Wednesday on behalf of Kelia Gregory, Fair's girlfriend of four months. Fair was driving her van on Friday, and officers impounded it. Padden said the van had no connection to Fair's death and asked that it be returned. RICHARD SENNOTT - STAR TRIBUNE Aug. 23: This is the scene where there was a fatal police officer involved shooting on Shingle Creek Pkwy in Brooklyn Center, Minn. FEED LOADER Edmond Fair 4/12/2021 Man killed by Brooklyn Center police was facing prison sentence - StarTribune.com https://www.startribune.com/man-killed-by-brooklyn-center-police-was-facing-prison-sentence/221558631/ 2/2 Later Wednesday, the Sheriff's Office told him that it would be given back. "My client is elated that she will be getting her van back. We appreciate Sheriff [Rich] Stanek's assistance with helping her out in this regard," he said. Many encounters with the law Gregory said she had known Fair since they met in church in 2007. He was helping his mother's elderly neighbor with house repairs the day he was shot, she said. Public records show that Fair had many brushes with the law even before he pleaded guilty to kidnapping in May. In 2007, he was convicted of felony second-degree assault and sentenced to three years in prison. In October 2011, Fair and another man were charged with kidnapping and raping a woman in Brooklyn Center. The case was proved with DNA samples, according to court documents. Fair pleaded guilty to kidnapping, but the criminal sexual conduct charge was dropped. The Hennepin County attorney's office declined to comment on why it was dropped. Before sentencing, a Hennepin County judge sent the case to Anoka County, where Fair had a probation violation. If he didn't receive prison time for the probation violation, he was supposed to return for sentencing in Hennepin County. The plea agreement that then emerged was a five-year sentence, but the Hennepin County judge said Fair would receive a 6½-year sentence if he failed to appear for his July 30 hearing. He did not show up. Less than a month later, he was shot and killed. David Chanen is a reporter covering Hennepin County government and Prince's estate dealings. He previously covered crime, courts and spent two sessions at the Legislature. dchanen@startribune.com 612-673-4465</t>
  </si>
  <si>
    <t>['https://d3n8a8pro7vhmx.cloudfront.net/cuapb/pages/270/attachments/original/1618248838/Man_killed_by_Brooklyn_Center_police_was_facing_prison_sentence_-_StarTribune.com.pdf?1618248838']</t>
  </si>
  <si>
    <t>Olivia police officer on administrative leave after being charged with felony harassment in Scott County Mark Wasson, West Central Tribune, Willmar, Minn. Sat, November 6, 2021, 5:46 AM·4 min read Nov. 6-SHAKOPEE - An Olivia Police Department officer has been charged with a felony for allegedly impersonating a man and sending obscene packages in 2020 to the man's lawyer and to a judge who was presiding over a child custody case between the two. Rebecca Anne Pieper, 40, of Louisville Township, appeared Oct. 22 in Scott County District Court, charged with felony harassment by false impersonation. A complaint summons was filed Sept. 22, 2021. District Judge Karen Duncan ordered Pieper released Oct. 22 on $3,000 bail or bond with conditions or release on her own recognizance provided she complete booking, remain law-abiding and have no contact with the alleged victim with the exception of certain family events or emergencies. According to an administrator at the Scott County Jail, Pieper has not been booked in their facility. Pieper has been working full-time with the Olivia Police Department since July 6, 2021. She previously had worked on the department's on-call and part-time roster since June 2020. In 2017 she was also employed as an officer by the Danube Police Department, according to information Pieper provided in an April 2017 petition for an order of protection that she filed against the same man she is now accused of impersonating. Pieper described him as an ex-boyfriend in the petition. That petition was denied in May 2017 following a hearing. The Danube Police Department did not immediately return a call asking for more information about her employment with the department. According to Olivia City Administrator Dan Coughlin, Pieper has been on paid administrative leave from her job there since Oct. 14. Her leave status is not currently classified as disciplinary leave, according to Coughlin. Coughlin said he cannot provide the reason Pieper is on leave as that information is classified by Minnesota statute as private personnel data. Though Pieper is charged in Scott County, the Ramsey County Attorney's Office is handling the case, according to Scott County Attorney's Office Criminal Division Head Debra Lund. According to Ramsey County Public Information Officer Dennis Gerhardstein, the case was sent to the Ramsey County Attorney's Office because the judge who received one of the packages is chambered in Scott County, which represents a conflict for the Scott County Attorney's Office. Pieper's next hearing is scheduled for Dec. 30. A summons for Pieper to appear in Dakota County District Court was filed Nov. 2. The pending charges there include harassment with intent to abuse repeatedly by mail and disorderly conduct, both misdemeanors. According to the complaint in that case, the charges are related to the same incidents for which she is charged in Scott County. As of Friday afternoon, there is no hearing set for the Dakota County case. According to the Scott County criminal complaint: On Jan. 27, 2020, a First Judicial District Court judge, who was presiding over a child custody case involving Pieper and the man, received an anonymous package at her home. When the judge opened the box, she saw the words "Eat A D---" printed inside and "a large chocolate item molded in the shape of male genitalia." The man's attorney also received a similar anonymous package around the same time. On Jan. 31, 2020, the judge received a letter that read "I am asking that you take a major step in my case, impose action, and you will get $5,000.00 cash." The letter was signed in the man's name in typed characters. The judge reported both packages to law enforcement and told them it would be odd for the man to bribe her since her last ruling was in his favor. She also mentioned that Pieper had previously been accused of forging the man's name. The man and his attorney had recently asked for a change in custody, and the judge had ruled there would be a hearing on the matter. A fingerprint analysis of the letter by the Minnesota Bureau of Criminal Apprehension found a match to Pieper's left thumbprint. A search warrant of Pieper's credit card turned up two January purchases from two different websites that offer sexually-oriented gag gifts. An investigator went on both sites and confirmed the prices were a match for the two packages. Both websites used the same third-party company for shipping, the company from which both the judge and the man's lawyer received packages. Investigators later discovered that Pieper's sister's ex-boyfriend received an envelope with some pills and a letter that said "I have a business deal for you, 100.00 each but 1 sample and the cash in the fuel door of my truck for more." That letter was also "signed" by the man with whom Pieper was in the custody dispute. Investigators found several similarities between that envelope and the ones sent previously. The sister's ex-boyfriend also told law enforcement that Pieper had approached him and asked if he knew anyone to set up or "frame" the man. Pieper declined to be interviewed by police.</t>
  </si>
  <si>
    <t>['https://d3n8a8pro7vhmx.cloudfront.net/cuapb/pages/270/attachments/original/1636303592/Olivia_police_officer_on_administrative_leave_after_being_charged_with_felony_harassment_in_Scott_County.pdf?1636303592']</t>
  </si>
  <si>
    <t>['Rebecca Anne Pieper, badge #None']</t>
  </si>
  <si>
    <t>['Department:Olivia Police Department']</t>
  </si>
  <si>
    <t>Walter Collins' family Faces Retaliation, Harassment after Filing Brutality case Against Minneapolis Police "This case is about police lying," said David Schulman. Schulman is an attorney for the family of Walter Kenyon Collins, a 21-year-old Black man who was shot and killed in 2003 by Minneapolis Police Officer Jamie Conway. The second trial in the wrongful death lawsuit brought against the City of Minneapolis and Conway by Collins' family began on April 20. The first trial was conducted last October. Hennepin County District Court Judge Richard Scherer declared a mistrial when one juror said she was intimidated by a car that was parked outside of her home the night before jury deliberations were to begin. Walter Collins' killing was one of three high-profile cases that took place within the span of a week and a half where charges of brutality were leveled against police by victims, family and community members. The case revolves around charges made by Collins' family that Conway shot Collins in cold blood and that police officers and investigators for the Hennepin County Sheriff's department attempted to cover up the killing by planting a gun that they claim belonged to Collins. The City of Minneapolis claims that these charges are baseless. Walter Collins' family has also charged that Minneapolis police have harassed them in an effort to intimidate them into dropping their lawsuit. In a letter of protest to the City Attorney's Office, Schulman said that on March 30 of last year police harassed Walter Collins' mother, Sara Collins, at her home. The letter says that police "entered Collins' home allegedly because of a call concerning loud music. This reason was false, however. No loud music was playing, and the neighbors had not made any calls to complain of loud music. During the March 30 incident, Sara Collins said that police searched through her legal papers and other personal effects. Walter Collins' sister, Linda Collins, also said that she has been harassed by police. "About a month ago, six squad cars pulled me over for nothing," Linda Collins said. "They pulled me out of the car and forced me to the ground at gunpoint. They did not care that I am pregnant." She said that police claimed she fit the description of a man they were looking for. Walter Collins was killed in the early morning hours of October 10, 2003, on the lawn of the Phillips Eye Institute on the corner of East 22nd Street and Park Avenue South. According to court documents, Walter Collins and his friend Chandan Hurd were driving northbound on Park Avenue when the truck they were in broke down. Officers Conway and his partner Charles Greaves pulled up on the two young men in their squad car and shined the car's searchlight on them, at which point Collins began to run. Conway got out of the squad car, chased Collins on foot and shot at him three times, hitting him once fatally. Conway claims he shot Collins because he saw him with a gun. Conway also found a gun at the scene that he claims belonged to Collins. In the brief cited above, the City Attorney's Office states that Greaves "chose to follow Collins based upon witnessing Collins shove something into the front of his waistband." However, in his affidavit, Hurd testified that when the police approached both young men, they pulled up their shirts to show the officers that they were unarmed. Hurd also testified that he did not see Walter Collins with "a firearm, nor did he suspect that Collins was in possession of a firearm." There were no fingerprints belonging to Collins on the pistol, according to forensic test. In addition, during the first trial, no other eyewitnesses, including Conway's partner Charles Greaves, could testify to seeing Collins with a gun at the time before or during the shooting. Another inconsistency in the City's case, which came out during the first trial, was that surveillance camera footage from the Phillips Eye Institute, where the shooting took place, contradicts Conway's account of what happened on that night. The footage shows that at no time did anything Conway describes in his testimony happen in the area where he claims the shooting took place, which is in full view of the cameras. "I want people to know that they can fight. That just because they have a uniform and a badge don't mean you can't fight back - you can," said Sara Collins.</t>
  </si>
  <si>
    <t>['https://d3n8a8pro7vhmx.cloudfront.net/cuapb/pages/270/attachments/original/1614973738/Conway_brownwatch.com_5-2006_-_Google_Docs.pdf?1614973738']</t>
  </si>
  <si>
    <t>['Jamie Conway, badge #1292']</t>
  </si>
  <si>
    <t>7/11/2021 This 'good girl with a gun' believes it's time for Minnesota to pass a 'red flag' law - StarTribune.com https://www.startribune.com/this-good-girl-with-a-gun-believes-it-s-time-for-minnesota-to-pass-a-red-flag-law/568306202/ 1/2 ___ OPINION EXCHANGE This 'good girl with a gun' believes it's time for Minnesota to pass a 'red flag' law As a law enforcement officer, I've seen the damage firearms can do and know that this law could save lives. By Colleen Ryan FEBRUARY 28, 2020 - 5:40PM At first glance, I am the quintessential "good girl with a gun" that the pro-gun lobby loves to cite as the reason why we do not need stronger gun laws in this country. Law enforcement. Gun owner. Woman. White. Here's the problem: the "good guy/girl with a gun" trope is misguided. The reality is that the possession of guns often has the opposite effect: violent crime increases, the homicide rate rises and gun-carrying civilians are more likely to have their own guns used against them. Gun violence is a public health epidemic in this country. Nowhere is that more evident than right here in Minnesota where four out of every five firearm deaths are suicides. That is why, as a sworn police officer working in the Twin Cities, I support the passage of a red flag law in Minnesota. Such a bill was approved by the House of Representatives this week and now awaits action in the Senate. In Minnesota, the current proposed red flag law would authorize law enforcement officers or city/county attorneys to petition a court for an extreme risk protection order to remove firearms from those deemed to pose a "significant danger of bodily injury to self or others by possessing a firearm." What this means is that those of us in law enforcement must present evidence in a court hearing as to why this person should temporarily lose access to their firearms. This is not a gun confiscation law, nor is it a stripping of one's Second Amendment rights. The proposed red flag law requires that this Extreme Risk Protection Order (ERPO) be issued for a minimum of six months but not longer than two years. In the wake of the Parkland, Fla. mass shooting, states throughout the country have passed these red flag laws; 17 states and the District of Columbia currently have these extreme risk protection laws on the books. Recently conducted polling shows these laws enjoy widespread bipartisan support; 70% of Americans support law enforcement- initiated red flag petitions. States have used their red flag laws to remove guns in situations of domestic violence, risk of mass violence and in reducing the risk of suicide. In Colorado, Denver police used their new red flag law one day after it went into effect on Jan. 1 to remove firearms in a domestic abuse case. Every month, an estimated 52 women are shot and killed by an intimate partner. These red flag laws are critical to keeping women safe at a time when intimate partner violence is on the rise. In Minnesota, the suicide rate has been climbing for years. Every 12 hours a Minnesotan dies by suicide. White men account for 7 out of every 10 suicides in this state, with white men over the age of 45 completing the highest rates of suicide. Having access to a firearm triples a person's risk of suicide and increases the lethality of attempts. This hits home for those of us in the law enforcement community who are exposed to trauma on a daily basis as part of our job and have ready access to firearms. We saw this on Nov. 7, 2019, when two police officers in the Twin Cities metro died by suicide. Throughout my career, I have responded to shootings, attempted suicides and completed suicides. What has struck me most is the increased lethality in suicide attempts involving guns. All of the completed suicides I have responded to involved the use of a firearm and were cases where a red flag law would have been helpful in potentially reducing the lethality of the crisis in that moment. GLEN STUBBE • GLEN.STUBBE@STARTRIBUNE.COM Gun safety advocates from Protect Minnesota and Moms Demand Action chanted and cheered on DFL legislators who plan to vote for 7/11/2021 This 'good girl with a gun' believes it's time for Minnesota to pass a 'red flag' law - StarTribune.com https://www.startribune.com/this-good-girl-with-a-gun-believes-it-s-time-for-minnesota-to-pass-a-red-flag-law/568306202/ 2/2 There is no simple solution to fixing our public health crisis surrounding guns. There certainly is not one law that is the answer to stemming our escalating suicide rate. Despite this, we must start somewhere. The answer is not to dig in our heels and establish "Second Amendment Sanctuary" cities while failing to find common ground in the Legislature. We have to move beyond the partisan rhetoric and address our public health crisis in this state involving guns. The first step to doing this is by passing a red flag law that enjoys bipartisan support among Americans and has proved time and again over the past several years that it works. Colleen Ryan is a sworn police officer working in the Twin Cities and a member of Protect Minnesota's 501(c)(4) board of directors. Views expressed here belong solely to the author and do not reflect those of the author's employer.</t>
  </si>
  <si>
    <t>["https://d3n8a8pro7vhmx.cloudfront.net/cuapb/pages/270/attachments/original/1626048304/This_'good_girl_with_a_gun'_believes_it's_time_for_Minnesota_to_pass_a_'red_flag'_law_-_StarTribune.com.pdf?1626048304"]</t>
  </si>
  <si>
    <t>['Colleen Ryan, badge #6226']</t>
  </si>
  <si>
    <t>MINNEAPOLIS POLICE DEPARTMENT Internal Affairs Unit Administrative Case #10-150 Sgt R. Krebs November 18, 2010 CASE BACKGROUND On 7/24/2010, Officer Alan Williams of the Second Precinct notified the Internal Affairs Unit that he had been arrested by the Sherburne County Sheriffs Office on 7/23/2010 at 0241 hours for a charge of driving while under the influence. This arrest occurring in Sherburne County near US Highway 10 and Waco Street NW while Officer Williams was operation his personally owned vehicle while off duty. CASE INVESTIGATION Sherburne County Sheriff's Office Reports The reports concerning Officer Williams arrest were obtained from the Sherburne County Sheriff's Office, under Case Number 10-016764. These reports indicate that Officer Williams was stopped by Deputy Geoffry Dowty after the deputy observed him operating his vehicle in an erratic manner. After stopping Officer Williams, Deputy Dowty performed a series of field sobriety tests and came to the conclusion that Officer Williams was under the influence. Officer Williams was placed under arrest and transported to the Sherburne County booking facility where he provided a urine specimen for later testing. 1 1210170 The reports do not indicate anything to suggest Officer Williams was uncooperative or that he in anyway attempted to avoid arrest by using his position. Officer Williams was released from jail pending the results of the blood alcohol test. Squad Video of the Stop A copy of the video of the stop of Officer Williams was obtained, and an attempt was made to review it. The video; however, does not contain any audio and is on a format that while viewable on crime lab equipment, cannot be duplicated for a standard format. The fact that there is no audio makes the video of limited value in this investigation. Formal Charges On 8/4/2010, after the results of the tests were known, Officer Williams was charged with DWI at a gross misdemeanor level under Minnesota Statute 169A.20.1 and 169A.20.15. DL Status As a result of the arrest and charging, Officer William's driver's license was revoked on 10/16/2010 for a period of 180 days. Statement of Officer Williams Officer Williams provided a statement in the Internal Affairs Office on 11/5/2010. Officer Williams acknowledged that in fact prior to operating his vehicle he had been 2 1210171 consuming alcoholic beverages, specifically Coors Light beer in the bowling alley in Monticello, Minnesota. Officer Williams could not estimate the exact number of drinks he consumed but indicated that it was several. Officer Williams indicated that he believed at the time he began operating his vehicle that he was "alright to drive." Officer Williams indicated that as a result of this arrest he had been charged with a gross misdemeanor offense and that the results of the tests showed his blood alcohol to be .16. Officer Williams indicated that he is currently assigned to a non-enforcement status, working the desk at the Second Precinct on the 1 3.43 .is his driver's license is currently under revocation. He indicated that he believes he will be eligible for a work permit starting on January 16, 2011. He also indicated that his court case is still pending with his next appearance slated for 12/1/2010. SUMMARY OF ALLEGATIONS AND RECOMMENDATION Allegation # 1 It is alleged that Officer Alan Williams while off duty and operating his personal vehicle, was arrested by the Sherburne County Sheriff's Department for a charge of driving while under the influence of alcohol. It is further alleged that test results showed Officer Williams BAC to be .16 and that he was subsequently charged with gross misdemeanor driving while under the influence. 3 1210172 If this allegation if found to be true this is a violation of the following: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Summary of Facts • Officer Williams was arrested by the Sherburne County Sheriff's Department on 7/23/2010 for a charge of driving DWI. • Officer Williams did provide a biological (urine) sample following the arrest for testing. • Test results showed Officer Williams BAC to be .16 at the time of his arrest. • Officer Williams in a statement provided on 11/5/2010 in the IAU Office acknowledged drinking prior to operating his vehicle on 7/23/2010 when he was arrested. • Officer William's Minnesota driver's license is currently under revocation as a result of the arrest and subsequent charging. • Officer Williams indicates that he believes he will be eligible for a work permit on 1/16/2011. • The charges stemming from this arrest have not yet been adjudicated in court. 4 1210173 13.43 - Personnel Data 1210174 13.43 - Personnel Data I confirm that the information I provided in this case is true to the best of my knowledge. Respectfully Submitted, Sgt. R. Krebs Internal Affairs Unit 6 1210175</t>
  </si>
  <si>
    <t>['https://d3n8a8pro7vhmx.cloudfront.net/cuapb/pages/1461/attachments/original/1638418092/13-30180_Williams_Part_2.pdf?1638418092']</t>
  </si>
  <si>
    <t>6/20/2016 Former Roseau County sheriff's Deputy sentenced ­ Roseau Police Report http://www.roseaupolicereport.com/former­roseau­county­sheriffs­deputy­sentenced/ 1/2 Former Roseau County sheriff's Deputy sentenced A former Roseau County sheriff's deputy was sentenced Thursday, June 9 for shooting his service gun numerous times into an unoccupied rural Roseau County hunting cabin. Joshua McGurran Olson, 34, Roseau, entered guilty pleas and was sentenced at the same time for felony first degree criminal damage to property and misdemeanor falsely reporting a crime. Sentencing was held in Thief River Falls due to Judge Kurt Marben's schedule. Marshall County Attorney Donald Aandal served as a special prosecutor in the case. For the felony charge, Olson received a five­year stay of imposition. He was ordered to serve supervised probation for five years. If Olson successfully completes probation and the required time period passes, he may apply for the felony charge to be expunged. He was ordered to write a letter of apology to his victim. Olson was ordered to complete a chemical dependency assessment and comply with recommendations from his mental health provider. He was ordered to supply a DNA sample. Olson was ordered to not use or possess firearms, ammunition or explosives. Olson was ordered to pay $135 in fees and fines, and $2,960 in restitution. For the misdemeanor charge, Olson was sentenced to 90 days in jail stayed for one year. The same conditions apply. In court, Olson said he deeply regretted his actions. He thanked his family and friends for their support. His attorney, Jade Rosenfeldt, said the incident was fueled by alcohol and Olson's struggles with mental health issues. Olson has since admitted himself into alcohol treatment. The Minnesota Bureau of Criminal Apprehension began investigating the incident March 2. According to the complaint, a Roseau man said someone had fired numerous .223 caliber By Roseau Police Report - June 11, 2016 6/20/2016 Former Roseau County sheriff's Deputy sentenced ­ Roseau Police Report http://www.roseaupolicereport.com/former­roseau­county­sheriffs­deputy­sentenced/ 2/2 rounds through his hunting cabin. He suspected Olson since the two of them had a disagreement about Olson's hunting party trespassing on the man's property last fall. A search warrant was executed for Olson's property. He admitted to shooting the cabin and destroying the service gun by burning it in an outdoor wood stove. Olson provided the charred fragments, including the barrel, to law enforcement. Olson also falsely reported that law enforcement had stolen a personal firearm, a Winchester rifle with a Swarovski scope, from his home. The following day, he said that he had found the rifle. Roseau Police Report 5/4/2017 Former northern Minnesota deputy charged with stalking BCA agents | WDAY http://www.wday.com/news/4254374­former­northern­minnesota­deputy­charged­stalking­bca­agents 1/2 Tweet Man wanted in Crookston death arrested in Minnesota after shootout Former northern Minnesota deputy charged with stalking BCA agents By Grace Pastoor / Forum News Service on Apr 20, 2017 at 9:36 p.m. ROSEAU, Minn. -A former Roseau County sheriff's deputy has been charged with stalking after allegedly harassing two Minnesota Bureau of Criminal Apprehension agents through text messages, letters and other venues. Joshua McGurran Olson, 35, was arrested April 5 in Clearwater County and is currently being held in the Roseau County Jail after being officially charged Wednesday. According to a criminal complaint, the stalking began after two BCA agents, listed as D.N. and N.A., investigated Olson in 2016 after he was accused of "shooting up" a cabin in Roseau during a dispute over access to a road. After he was convicted of a felony and lost his job as a deputy, Olson "appeared to harbor resentment" against the BCA and his former employer and began harassing the two agents, the complaint said. The stalking included "disturbing" text messages sent to the spouse of N.A. implying that the family was being watched and that they should "make sure the kids are safe," and that N.A. "should be eliminated." Olson is also accused of posting fliers around Roseau claiming that D.N. was a sex offender and was wanted by authorities. D.N. also allegedly received letters at home and at work criticizing his appearance. According to the complaint, Olson was arrested after an April 5 incident, during which D.N.'s son was at home and heard two noises that sounded like gunfire. The son and a friend saw a blue Chevrolet Trailblazer driving down the road, the complaint said, and called police. 5/4/2017 Former northern Minnesota deputy charged with stalking BCA agents | WDAY http://www.wday.com/news/4254374­former­northern­minnesota­deputy­charged­stalking­bca­agents 2/2 Law enforcement eventually found Olson at his father's house in Clearwater County and saw a blue Chevrolet parked outside the home. Olson eventually left the residence after an hour of negotiation and was arrested. The complaint states that Olson said he had been near D.N.'s house, but that he did not fire a gun at the home. He later said said he hit the agent's mailbox with a shovel. Olson's next court appearance had not been scheduled as of 3 p.m. Thursday.</t>
  </si>
  <si>
    <t>["https://assets.nationbuilder.com/cuapb/pages/1472/attachments/original/1670748608/Olson_Joshua_Former_Roseau_County_Sheriff's_Deputy_Sentenced.pdf?1670748608"]</t>
  </si>
  <si>
    <t>On April 28, 2010 at approximately 11:04 hours, Officer Patrick Tapp, Federation Representative Bruce Jensen and Federation Attorney Ann Walther came to the IAU Office regarding this investigation. Their presence was a result of the invitation sent to Officer Tapp to give a voluntary statement to IAU. This investigator agreed that Officer Tapp could view the video recording of this incident prior to giving his voluntary statement. This investigator reminded Officer Tapp that this was a voluntary statement and he is free to leave at any time during this statement. After Officer Patrick Tapp, Bruce Jensen and Ann Walther viewed the video recording of this incident; Ann Walther stated that they would consider making a voluntary statement on a later date. This investigator sent correspondence to Officer Patrick Tapp on April 28, 2010 further extending the invitation to give a voluntary statement. In that letter, this investigator made it known the IAU would be presenting this case for review on May 14, 2010. (Because of a scheduling conflict, this investigator will present this case to the City Attorney's Office on May 17, 2010). On April 30, 2010, Ann Walther forwarded a letter to the Internal Affairs Unit stating that Officer Patrick Tapp would decline to give a "non-Garrity" statement. As of May 14, 2010, Officer Patrick Tapp has not given a statement to the Internal Affairs Unit. 26 1216329 SUMMARY OF ALLEGATION AND RECOMMENDATION Allegation # 1: It is alleged that on Tuesday April 20, 2010 at approximately 09:43 hours, the force used by School Resource Officer Patrick Tapp, involving a "body Check" against Roosevelt H.S. Student 2606.171-Juvenile Records did not appear to be appropriate If this allegation were true, it would violate the following: 2606.171- Juvenile Records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27 1216330 5-303 AUTHORIZED USE OF FORCE (10/16/02) (08/17/07) Continued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on the scene, rather than with the 20/20 vision of hindsight.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 Officer Patrick Tapp responded to a FIGHT call involving two female juvenile students that had been separated by school staff prior to Officer Tapp's arrival. (CAPRS Report 10-109153 supplement 2) 28 1216331 ­ Prior to Officer Tapp's arrival to the classroom where the two students were fighting, the fight was already over. School staff had already separated the two students. School Staff were in the process of walking the two involved students out of the classroom. (Smith Statement Pg 6 Lines 25-31 &amp; 40-46) ­ Prior to Officer Tapp's use of force against Al/Student in the hallway, there was no verbal exchange between the two combatants or anybody else present at the time. (Smith Statement Pg. 7 Lines 5-15) ­ Officer Tapp initiated the verbal exchange between himself and Al/Student stating to Student "you think you're a tough girl." Al/Student 's only response to Officer Tapp's comment to her was "I'm not afraid of that gun." (Smith Statement Pg. 7 Lines 25-35) ­ At no time did Al/Student make a statement to Officer Tapp stating, "He is a coward and had no courage without his fucking gun." (Smith Statement Pg. 7 Lines 41-46) ­ After Al/Student responded " I'm not afraid of that gun" to Officer Tapp's "oh you think you're tough" comment to her, Officer Tapp "body checked" Al /Student pinto the wall. (Smith Statement Pg. 2 Lines 7-15) 29 1216332</t>
  </si>
  <si>
    <t>['https://d3n8a8pro7vhmx.cloudfront.net/cuapb/pages/1461/attachments/original/1638407606/13-30003_Tapp_Part_9.pdf?1638407606']</t>
  </si>
  <si>
    <t>Officer Tapp transcribed that he recommended 260B.171- Juvenile Records for both Al/ and A2/1111, as they are not generally problematic at Roosevelt High School. Regarding CAPRS Report 10-109153 supplement 2, Officer Patrick Tapp was the author. Officer Tapp transcribed in supplement 2 that while he was escorting Alt from the classroom to her Dean's Office, Al,M. continued to speak with foul language, cursing at her co-combatant and being disrespectful to staff and himself. Officer Tapp transcribed that Al,then turned her attention to him. Officer Tapp Transcribed that A1, stated that he was a coward and had no courage without his "fucking gun." Officer Tapp transcribed that Al 's remark offended him. Officer Tapp then approached Al, and bumped his right hip into Ali 's left hip, in order to prevent further offensive language. Officer Tapp transcribed that Alt lost her balance and bumped her right hip into a guardrail on the side of the hallway ramp. Officer Tapp transcribed that he immediately checked to see if Al, was OK, as his intent was not to bounce Al, off the guardrail. 6 1216309 Officer Tapp transcribed that Al, refused to speak to him until they reached her Dean's Office. While in the Dean's Office, Officer Tapp explained to Al MIM that her language was offensive and he would not tolerate it. Officer Tapp transcribed that he again asked Al, l if she was OK, asking specifically if she was injured. Officer Tapp transcribed that Al,= responded that she was not injured. 260B.171- Juvenile Records 260B.171- Juvenile Records After his departure, Officer Tapp learned that A 1 / asked to go and Roosevelt H.S. Staff took her to the Nurse's Office. A 1 / sustained a minor injury on her right hip that required a Band-Aid as treatment. On April 22, 2010, this investigator signed the recorded Roosevelt H.S. Security Camera Footage CD out of property inventory and reviewed the security footage regarding this incident. This investigator then signed the recorded CD back into property inventory. This investigator filled out a Work Order Form for the crime lab and requested the crime lab to make two copies of the original recorded CD for this investigator's use during this investigation. This investigator then placed a hold on the original recorded CD from the Roosevelt High School Security Camera regarding the April 20, 2010 incident involving Officer Tapp and Student 7 1216310 After reviewing CAPRS Report 10-109153 supplemental reports 1 and 2, which indicated Officer Patrick Tapp as the author, this investigator reviewed the Roosevelt H.S. Security Camera Footage regarding this incident. This investigator compared Officer Tapp's two supplemental reports to the Roosevelt High School Security Camera Footage of the incident, which occurred on April 20, 2010 at approximately 0943 hours. This investigator observed egregious discrepancies between the Roosevelt H.S. Security Camera Footage and both supplemental reports 1 and 2 that Officer Tapp submitted. The Roosevelt High School Security Camera Footage shows Officer Patrick Tapp, Student and Hall Monitor Walter Smith in the immediate forefront. From the Security Camera's viewpoint, Officer Tapp is next to the left wall of the corridor while Student and Hall Monitor Walter Smith are next to the right wall of the corridor. The Roosevelt H.S. Security Camera Footage shows Student turn her head toward Officer Tapp for a brief moment while walking forward next to the right wall. Officer Tapp was walking next to the left wall and turns his head toward Student At this point, Officer Tapp walked across the corridor from left to right and approached Student , increasing his momentum as he nears Student It appeared that Officer Tapp used the momentum of his body weight and performed a body check against Student . Officer Tapp's body check purposely forced Student to strike the right wall of the corridor with the right side of her body at the same time striking a metal handrail attached to the right wall of the corridor. 8 1216311 According to the Roosevelt H.S. Security Camera Footage, after Officer Tapp delivered the body check against Student , Officer Tapp did not immediately check Student 's injury status. Officer Tapp did not immediately ask Student if she needed or wanted medical attention. Officer Tapp appeared to look down at Student briefly prior to continuing to walk forward down the corridor never looking back at Students while in the corridor. In the Roosevelt H.S. Security Camera Footage, Student did not appear to be presenting a threat to anyone in the corridor at that time. Without the presence of an immediate threat, the force that Officer Tapp used against Student did not appear to be reasonable. Discrepancies between Roosevelt H.S. Security Camera Footage and CAPRS Report 10-109153 supplement 1 It is apparent from the Roosevelt H.S. Security Camera Footage that Officer Tapp misrepresented his actual actions against Student in CAPRS Report 10-109153 supplement 1, which he submitted on April 20, 2010 at approximately 16:52 hours. Officer Tapp transcribed that he stumbled and bumped into Al/Student knocking her off-balance and into a handrail. 9 1216312</t>
  </si>
  <si>
    <t>['https://d3n8a8pro7vhmx.cloudfront.net/cuapb/pages/1461/attachments/original/1638407652/13-30003_Tapp_Part_4.pdf?1638407652']</t>
  </si>
  <si>
    <t>Termination of Officer Felix Alvarado OPCR Administrative Investigation #20-12185 October 10, 2021 This memo summarizes my approach and reasoning for my decision as Chief of the Minneapolis Police Department to terminate Officer Felix Alvarado. The Policy and Procedure allegations are the following: x Allegation 1: It is alleged that Officer Alvarado shared five images of confidential Criminal Justice Information Services (CJIS) data on his personal Snapchat account between July 11, 2019 and September 15, 2019. MPD P&amp;P 4-501 CONFIDENTIAL DEPARTMENT RECORDS, REPORTS, AND INFORMATION x Allegation 2: It is alleged that Officer Alvarado violated Minnesota Law Enforcement Code of Ethics. MPD P&amp;P 5-102.01 MINNESOTA LAW ENFORCEMENT CODE OF ETHICS x Allegation 3: It is alleged that Officer Alvarado failed to document the search and recovery of property and suspected narcotics during a search incident to arrest under PIMS GO# 19-280375. MPD P&amp;P 9- 200 (III)(7)(c) SEARCH AND SEIZURE x Allegation 4: It is alleged that Officer Alvarado failed to property inventory suspected drugs during an arrest and recovery of a stolen vehicle under PIMS GO# 19-280375. MPD P&amp;P 7-331 NARCOTICS The alleged policy violations were brought to the attention of the Minneapolis Police Department Internal Affairs Unit . On May 5, 2020, met with MPD Internal Affairs Commander Thomas Wheeler, Lieutenant Brian Sand, and then Deputy Chief of Professional Standards Henry Halvorson. presented MPD with metadata information that had been seized from a personal social media account that was registered to Minneapolis Police Officer Felix Alvarado. A warrant was executed on Officer Alvarado's Personal social media account. The metadata information was seized via a warrant return on Alvarado's account by a St. Paul police officer. From the desk of: Medaria Arradondo Chief Minneapolis Police Department 350 South 5th Street, Room 130 Minneapolis, MN 55415 (612) 673-3550 The allegation concern was a possible data breach of confidential CJIS &amp; DVS information. This matter was assigned to Sergeant Brian Grahme to review metadata after the May 5, 2020, meeting . Snapchat in its simplest form, is a social media application created for smartphones that lets individuals communicate in one-on-one or group settings through disappearing messaging. Based on the interview that occurred on June 8, 2020, Officer Alvarado made an admission that he shared confidential criminal justice information with non-law enforcement individuals. When asked Officer Alvarado why he had sent social media messages with photos of readouts from his MPD squad car terminal Officer Alvarado stated that he sometimes sent such messages because he thought they were funny. Upon the completion of this investigation I reviewed the investigative case file materials and made my decision. Trust is the backbone to the profession of being peace officers. We must do all we can in service to our department and those we serve never to violate that trust. As Chief of Police I am responsible for providing clear expectations on what is acceptable conduct in our service to the community as well as what conduct will not be tolerated. All members of the MPD shall conduct themselves with the highest integrity and seek to build trust. It is my strong belief that Officer Alvarado violated both trust and integrity by his actions. I was very clear in my expectations noted in our MPD vision statement prior to this incident. In that vision statement that Officer Alvarado was aware of it clearly states "Public trust is the backbone of law enforcement. If there is trust, the community will support and cooperate with the police. If the public trust is breached, it seriously damages the relationship between the community and the police department. Without trust the community will not respect or cooperate with the police which can make the MPD ineffective. If an MPD employee breaches the public trust or brings contempt to the department and the badge we wear, then they have forfeited their opportunity to serve on our department." Officer Alvarado by his own admission engaged in conduct that cannot be tolerated or accepted. By making the decision to terminate Officer Alvarado I'm reaffirming that we as MPD employees are held to a higher standard and breeches of the public trust and our department's values are non-negotiable. I'm also leading our department's transformational culture change which values Trust, Accountability and Professional Service. All our department members and those we serve must also know that acts of misconduct will be taken seriously and those involved will be held accountable for their actions. If there is no accountability, then our vision and our words become hollow. This erodes trust, harms morale and greatly limits are effectiveness as an organization. Officer Alvarado based on the decisions he made has forfeited his opportunity to serve as a member of the Minneapolis Police Department. Sincerely, Medaria Arradondo, Chief of Police</t>
  </si>
  <si>
    <t>['https://assets.nationbuilder.com/cuapb/pages/1608/attachments/original/1753998718/20-12185_Felix_Alvarado.pdf?1753998718']</t>
  </si>
  <si>
    <t>['Felix Alvarado, badge #79']</t>
  </si>
  <si>
    <t>Hard and Fast Wednesday, February 24, 1999 at 4 a.m. By Mary Ellen Egan Christopher Henderson Minneapolis officials may be smarting from a spate of headlines about killer squad cars, but that apparently hasn't changed the city's attitude toward victims of police-related crashes. Just two weeks after promising to pay $600,000 to the families of two men killed during a police pursuit in November, city attorneys say they plan to fight claims related to another high-speed chase--even after losing the first round in court. On the afternoon of August 11, 1996, Brian Feist was driving a '91 Lincoln Town Car east on Interstate 94 in Minneapolis when two cars came barreling down his lane in the opposite direction. The first vehicle had been reported stolen a few days earlier; the second was a Minneapolis squad, driven by officer Bradley Simonson. After a chase covering more than five miles of residential streets in the Phillips neighborhood, Shannon had turned onto I-94 in the wrong direction. As Simonson followed, Shannon swerved and hit Feist head-on, killing him instantly. Feist's mother Dorothy filed a lawsuit in U.S. District Court in 1997 ("Speed Freaks," 11/26/97). On February 8, U.S. District Court Judge Ann Montgomery denied the city's request that the case be thrown out, saying that "in light of pre-existing law, [Minneapolis Police Department] pursuit-training materials and Simonson's own admission, Simonson knew or should have known the potential consequences of an extremely reckless police chase." In response to the ruling, Minneapolis mayor Sharon Sayles Belton on February 12 convened a special City Council meeting. Sayles Belton spokesperson Amy Phenix declined to comment on the case, saying that "it's city policy not to discuss legal strategy." But according to Feist attorney Eric Hageman, it is not hard to figure out what the city has in mind. "They are not interested in settling this case," says Hageman. "Last week, [city attorneys] filed an appeal with the U.S. Court of Appeals, and we believe they're going to fight this all the way to the U.S. Supreme Court." Assistant city attorney Timothy Skarda calls the Feist incident "tragic," but defends the city's refusal to settle on the grounds of a 1997 U.S. Supreme Court decision concerning high-speed police pursuits. In Sacramento v. Lewis, the Court held that police cannot be held responsible for the consequences of a chase unless plaintiffs prove that the officers acted with "deliberate indifference to, or reckless disregard for, a person's right to life and personal security." And Simonson, Skarda contends, can't be accused of having done that. The case, he says, is "factually different" from that of Steven Winkel and Jeffrey Carlson, the men with whose families the city settled on February 4. "Unlike the Winkel case, where the officer ran a stop sign without his lights or sirens, this one is a pursuit case with lights and sirens," he says. And while turning the wrong way onto a busy freeway may seem like a risky choice, he adds, "the way I read Sacramento is that since the decisions [made during a chase] are instantaneous, you don't second-guess them." But Hageman argues that Simonson had plenty of time to assess the situation. "The chase went on for over six minutes. Every time he turned down another street, and particularly when he decided to enter the ramp on 94 going the wrong way, [Simonson] had the opportunity to call the chase off. And he didn't. He pursued Shannon in a manner clearly unjustified by any legitimate law-enforcement goal." Hageman notes that in a deposition for the case, Minneapolis Police Chief Robert Olson acknowledged that such a chase represents "an inherently dangerous activity," and that catching a car thief "is not worth taking a citizen's life." Metro-area police officials may soon have occasion for more soul-searching about officers and cars. Minneapolis is being sued by relatives of the two people killed when a police van lurched onto the sidewalk during the Holidazzle parade this December. Relatives of a woman killed during a high-speed chase near the Lowry Tunnel last July have not taken legal action, but news reports following the incident indicated they were talking to lawyers. And Robert Bennett, the lead attorney on the Feist case, is also handling a lawsuit against the Blaine Police Department on behalf of two men killed during a chase in 1995. In all of those cases, critics have charged that Minneapolis and other cities need tougher guidelines and better training for officers involved in chases. Earlier this month Richard Stanek, a Minneapolis police officer and Republican state representative from Maple Grove, introduced a bill that would require officers to receive eight hours of pursuit training every two years. The measure also would call for the state Peace Officers Standards and Training Board to adopt a statewide chase policy balancing "the risks of engaging in a chase with the consequences of not doing so." None of that, however, will slow down the city in its battle with Dorothy Feist, Skarda says. "There's a legal issue to consider here," he explains. "It's not fair, with a Supreme Court case on [the issue], to go ahead with a settlement."</t>
  </si>
  <si>
    <t>['https://d3n8a8pro7vhmx.cloudfront.net/cuapb/pages/270/attachments/original/1614140042/1999Hard_and_Fast_City_Pages.pdf?1614140042']</t>
  </si>
  <si>
    <t>Sergeant Olson transcribed that Officer Tapp informed her that he knew it was wrong, but he lost his temper for a split second because the student was yelling obscenities at him, telling Officer Tapp that he "wasn't shit without his gun on." Sergeant Olson transcribed that Officer Tapp then walked over to the student and bumped her with his hip and the student lost her balance. Sergeant Olson asked Officer Tapp if he made a force report yesterday and Officer Tapp said he did not. Sergeant Olson asked Officer Tapp if the student was in handcuffs and Officer Tapp said the student was not. Sergeant Olson transcribed that she was playing phone tag with Roosevelt H.S. Principal Bruce Gilman after Officer Tapp informed her that Principal Gilman wanted to talk to her. During this time, Sergeant Olson called Officer Tapp back at 11:58 hours to ensure that Officer Tapp completed a supplement after his checks use of force. At 12:01 hours, Sergeant Olson connected with Principal Gilman. Sergeant Olson transcribed that Principal Gilman told her the following: Principal Gilman learned about the incident as the parents of cited student Alt had been into Roosevelt H.S. twice yesterday regarding the incident and had two meetings with MPS Staff. Principal Gilman told Sergeant Olson that on April 20, 2010, Officer Tapp had told Principal Gilman that he did not hip check the student. 14 1216317 Sergeant Olson transcribed that Principal Gilman told her that he spoke with Officer Tapp and his staff; he then reviewed the video footage and then met with Officer Tapp a second time regarding the incident. At this time, Officer Tapp admitted to Principal Gilman that he lost control and "hip butted" the student who lost her balance. Sergeant Olson transcribed that Principal Gilman told her he viewed the video footage and described the video footage to her. Principal Gilman told Sergeant Olson that he did not feel comfortable with the situation. Sergeant Olson transcribed that Principal Gilman stated that if this were an MPS staff member, MPS would place the MPS staff member on Administrative Leave Immediately pending an investigation. Sergeant Olson transcribed that she recommended to Principal Gilman that he should initiate Officer Tapp's removal as an SRO from Roosevelt H.S. pending an MPD internal investigation. Sergeant Olson advised Principal Gilman that her supervisor's report would also recommend Officer Tapp's removal from Roosevelt H.S. as Officer Tapp's "hip butt" against Students was unreasonable. Sergeant Olson transcribed that Officer Tapp stated that Student suffered an abrasion. Principal Gilman stated to Sergeant Olson that he observed the injury that Student sustained and it was a 1/2-inch cut. 15 1216318 Sergeant Olson transcribed that she arrived at Roosevelt H.S. (on April 21, 2010) at 14:30 hours and met with Principal Gilman, Cathy Foley (Mpls Public Schools &amp; Security Office) and Officer Tapp. It was at that time Sergeant Olson informed Officer Tapp that, due to the (April 20, 2010) reported incident, she could not have Officer Tapp working at Roosevelt H.S. at this time. Sergeant Olson informed Officer Tapp that he would have to report to the Juvenile Division (on April 22, 2010) at 08:00 hours. Sergeant Olson transcribed that Principal Gilman recorded a copy (of the Security Camera Footage of the April 20, 2010 incident) to a CD. Principal Gilman gave the CD to Cathy Foley. On April 22, 2010, Sergeant Olson went to the Minneapolis Public Schools Safety &amp; Security Office, obtained the CD from Cathy Foley, and then inventoried the CD in the MPD Property Room without viewing the video. Case Statements Statement of: Walter Smith - Witness (Roosevelt H.S. Hall Monitor) Walter Smith stated that he responded to a call for assistance in a third floor classroom. Upon his arrival, Smith observed two female students "verbally going at it." Smith stated that the two female students got into two different fights with each other. Smith stated that the first fight between the two female students was physical and the second fight was verbal. 16 1216319 Walter Smith stated that he informed the two female students that he was now in charge and instructed them to collect their belongings and come with him. The two female students collected their things and proceeded out of the classroom with Smith and Mike Walker (Roosevelt H.S. Dean). Walter Smith stated that Officer Tapp responded to the classroom from the back stairwell. Smith stated that Officer Tapp stood in the doorway and never entered the classroom. Smith stated that Officer Tapp did not interact with the students in the classroom. Walter Smith stated that as he and Student were approaching the skyway, Officer Tapp was following from behind. Smith was escorting Student when Officer Tapp initiated the verbal exchange with her. Smith stated that Officer Tapp made a comment to the girl (Student . Smith stated that Officer Tapp stated to Student "Oh you think you're tough?" Walter Smith stated that Officer Tapp's comment to Student was "out of the blue." Smith did not think that Officer Tapp was going to respond to Student because there was no interaction from Student Ito Officer Tapp. 17 1216320</t>
  </si>
  <si>
    <t>['https://d3n8a8pro7vhmx.cloudfront.net/cuapb/pages/1461/attachments/original/1638407584/13-30003_Tapp_Part_6.pdf?1638407584']</t>
  </si>
  <si>
    <t>While in the left lane, Officer Hall came quickly onto George's bumper and stayed there. George slowed down and changed lanes, and then Hall pulled alongside him on his left, turned on his dome light, and started making obscene gestures towards the George's. Bryan George then exited at Co. Rd. 17, and Officer Hall went past the exit, slowed down, stopped and then backed up on the freeway and exited at Co. Rd.17 to continue to follow them. He then turned west on Co. Rd. 17, and observed that the following vehicle was behind another vehicle on the ramp which had also exited there. George stated that if the suspect vehicle turned left on Co. Rd. 17 to follow him, he would call 911, which is what he did. After Bryan George turned north on Falcon Ave., Officer Hall caught up to him and again began tailgating him. As this continued, Officer Hall moved over into the opposing lane of traffic and positioned himself just off George's left rear bumper, in what George described as a "pit position." George stated he was concerned that the driver of the car possibly had a gun, because of "how times are, you know." Officer Huset told me that Lisa George's story did not differ from that of her husband. Lisa George stated she definitely saw Officer Hall give them "the finger" after turning on his dome light. Officer Huset stated he found both Bryan and Lisa George to be credible. He did not think that either Bryan or Lisa George had been drinking or were under the influence of any kind of drugs during the incident. He did not think that Bryan George did anything to antagonize Officer Hall, such as slamming on his brakes, blocking him in, or preventing him from getting past. Officer Huset stated he believes he recommended additional charges of disorderly conduct to the Chisago County Attorney's Office after he learned further details of the event during his follow up interviews with Bryan and Lisa George the following day, but was not sure if the County Attorney added that charge to the case. Statement of Deputy Puelston On 12-19-2012, I took a recorded statement from Chisago County Deputy Kyle Puelston regarding this case. That interview is summarized below: Deputy Puelston told me that he was working on the date and time of the incident and responded to a call for service to back up a North Branch Police Officer who had been dispatched to a call where a suspect vehicle was tail-gating, flashing high beams, and driving aggressively while following the caller. He arrived just as the NBPD officer was stopping the suspect vehicle, which matched the description giving of the following vehicle. He approached on the passenger side of the 11 1228197 suspect vehicle, and stated that when Officer Huset started speaking with the driver, later identified as Jeff Hall, Hall stated "I work for the Minneapolis Police Department." Deputy Puelston said that Hall was wearing a light blue shirt, uniform pants and a civilian coat which was unzipped. Deputy Puelston recognized Officer Hall's face, as he had met him approximately 1 1/2 years ago after Officer Hall had gone into a ditch. On that occasion, Deputy Puelston told me that Officer Hall held out his Minneapolis ID badge before he got up to the vehicle to talk to him. He did not cite Hall in this incident, and did not want to answer when he was asked if he thought alcohol had been involved. Deputy Puelston told me Officer Hall did not present a badge or a police identification card to Officer Huset during the stop. He said that Officer Hall told Officer Huset that he was a police officer first, and did not see Officer Hall present a driver's license at any time during his interaction with him. Deputy Puelston stated he observed an unholstered Beretta 92F 9mm handgun laying on the front passenger seat of Hall's car, which he recovered and secured in his squad after clearing a round from the chamber. After doing this, Deputy Puelston went to the other vehicle and conducted a preliminary interview with the George's. He stated that he knows the George's in passing as they deliver newspapers to a gas station they stop at frequently around 0300 hours. The specifics of the driving conduct by Officer Hall have been documented elsewhere in this report, and will not be repeated here. Deputy Puelston stated that he found the George's version of events to be credible, and that he had no reason to doubt their veracity. He said that he did not observe any indications about the person of Bryan George to indicate he had been drinking, or was under the influence of substances. After finishing with the George's, Deputy Puelston returned to Officer Huset, where they discussed the facts known to them and decided it would be appropriate to cite Officer Hall for careless driving. The officers additionally discussed the possibility that Hall was intoxicated. Officer Huset indicated that he did not smell the odor of alcohol on Officer Hall, but did smell the strong odor of mouthwash, gum or an air freshener with some kind of a mint flavor. They did not think they had sufficient probable cause to perform field sobriety tests on Officer Hall. He stated. Officer Huset asked Officer Hall if he would be willing to submit to a PBT, and that Hall refused to do so. 12 1228198</t>
  </si>
  <si>
    <t>['https://d3n8a8pro7vhmx.cloudfront.net/cuapb/pages/1461/attachments/original/1638134702/13-31514_Hall_Part_8.pdf?1638134702']</t>
  </si>
  <si>
    <t>Later that same incident day, Al, 's mother arrived at Roosevelt H.S. and inquired about 260B.171- Juvenile Records 260B.171- Juvenile Records Officer Tapp, his reporting of this incident to Roosevelt H.S. faculty /staff and to Al/ 's family caused controversy. A Roosevelt H.S. Security Camera recorded Officer Tapp's actions against Al/ . Officer Tapp's description of this incident contradicted Officer Tapp's actions. CASE INVESTIGATION On April 22, 2010, this investigator received this complaint regarding FORCE, involving School Resource Office Patrick Tapp and Roosevelt High School Student 13.43 - Personnel Data informed this investigator that the Roosevelt High School Security Camera captured this incident, which occurred on April 20, 2010. Roosevelt High School Principal, Bruce Gilman recorded the video footage of this incident between Officer Tapp and Al/Student onto a disc and delivered it to Cathy Foley from the Minneapolis Public Schools Safety and Security Office. Juvenile School Resource Program Supervisor, Sergeant Donna Olson went to the Minneapolis Public Schools Safety and Security Office and obtained the CD from Cathy Foley and property inventoried the recorded CD under CAPRS Report 10-109153 for investigative review. 2 1216305 This investigator reviewed CAPRS Report 09-109153 supplements 1 and 2, Sergeant Donna Olson's Supervisor's Force Review including the original and . updated version, Sergeant Donna Olson's Memo regarding this incident and recorded statements from the following: Roosevelt H.S. Hall Monitor Walter Smith, Roosevelt H.S. Principal Bruce Gilman and Juvenile SRO Supervisor Sergeant Donna Olson. On April 22, 2010, prior to reviewing the recorded video footage of this incident, this investigator reviewed CAPRS Report 10-109153. CAPRS Report 10-109153 indicated Officer Patrick Tapp as the author. Officer Tapp submitted two supplemental reports with CAPRS Report 10-109153. Officer Tapp submitted Supplement 1 on April 20, 2010 at 16:52 hours and submitted supplement 2 on April 21, 2010 at 12:18 hours. This incident occurred on April 20, 2010 at approximately 09:43 hours at Roosevelt High School. Regarding CAPRS Report 10-109153 supplement 1, Officer Patrick Tapp was the author. Officer Tapp transcribed in supplement 1 that while he was working as the School Resource Officer at Roosevelt High School, he heard that a classroom teacher requested assistance via the school radio system and Officer Tapp responded to room 282. While en route to room 282, Officer Tapp transcribed that he heard yelling and screaming from down the hall. Officer Tapp realized that the commotion was coming from classroom 282. 3 1216306 Upon Officer Tapp's arrival to classroom 282, he observed two staff members attempting to remove two female students, Al/ and A2/ from the classroom. Officer Tapp transcribed that Mr. Stock, the classroom teacher, informed him that the two female students had physically fought twice in the classroom prior to Officer Tapp's arrival. Officer Tapp transcribed that Mr. Stock stated the two female students exchanged blows and had to be separated. Mr. Stock attempted to continue with the educational period, but the two female students began fighting a second time. It was at this time Mr. Stock called for assistance. Upon Officer Tapp's arrival to classroom 282, Officer Tapp transcribed that it was evident that further instruction would not be possible until Roosevelt High School Staff removed the two offending students from the classroom. 260B.171- Juvenile Records 260B.171- Juvenile Records Officer Tapp transcribed that All and A2/. their behavior caused an egregious disruption for the other students in the classroom and prevented the teacher from accomplishing his duties in an effective manner. Two hallway staff members assisted Officer Tapp and escorted Aland A2/Uto their Dean's Office. Officer Tapp transcribed that while he was escorting A1, to the Dean's Office; he stumbled and bumped into Al, knocking Alt off-balance and into a handrail. Officer Tapp transcribed that he apologized to Al, for his contact with her, but transcribed that Alt refused his apology. 4 1216307 Officer Tapp transcribed that A 1 did not complain of any injury at that time. However, approximately 15 minutes after Officer Tapp 260B.171- Juvenile Records 260B.171- Juvenile Records left the Dean's Office, A asked Roosevelt High School Staff to take her to the nurse because Officer Tapp's contact caused an injury to Officer Tapp transcribed that a family member later arrived at Roosevelt High School and asked Officer Tapp how sustained her injury. At that time, Al showed Officer Tapp a small abrasion, approximately Y2" in diameter, on her hip. The school nurse covered the abrasion with a band-aid. Officer Tapp transcribed that he explained to Al family member of his accidental contact with A 1 Officer Tapp transcribed that later that same incident day, on April 20, 2010; 11 ms 's mother came to Roosevelt High School for an explanation of 2606.171- Juvenile Records . Officer Tapp explained mother, who appeared to be relieved after the explanation, 260B.171- Juvenile Records to Ales 2606.171- Juvenile Records 2606.171- Juvenile Records 1216308</t>
  </si>
  <si>
    <t>['https://d3n8a8pro7vhmx.cloudfront.net/cuapb/pages/1461/attachments/original/1638407645/13-30003_Tapp_Part_3.pdf?1638407645']</t>
  </si>
  <si>
    <t>CRIMINAL JUSTICE &amp; POLICING GOVERNMENT &amp; POLITICS The Minneapolis police o cer who maced protesters and bystanders is unmasked by court documents Former MPD o cer Samantha Belcourt now runs a frozen banana food truck in Arizona BY: DEENA WINTER - DECEMBER 7, 2022 11:46 AM        Former Minneapolis police o cer Samantha Belcourt sprays protesters and bystanders with mace three days after George Floyd was murdered by police. Screenshot courtesy of Jennifer Brooks Days after the police murder of George Floyd, a Minneapolis police o cer rolled down her window and sprayed a huge blast of mace at protesters and bystanders as a convoy of squad cars drove through a protest in downtown Minneapolis. The incident was caught on a viral video by Star Tribune reporter Jennifer Brooks, who got hit with the mace and tweeted "Well THAT was uncalled for." Her Twitter video has been viewed over 4 million times.  The Minneapolis police officer who maced protesters and bystanders is... https://minnesotareformer.com/2022/12/07/the-minneapolis-police-offi... 1 of 5 12/10/2022, 4:45 PM For over two years, people have wondered who the o cer was, and whether they were disciplined. Recently released court documents have now revealed the o cer's identity: Samantha Belcourt. In a twist of particular interest to "Arrested Development" fans, Belcourt now runs a frozen banana food truck in Arizona with her wife, according to an Alpha News story about why she left the Minneapolis Police Department weeks after Floyd's murder. She received a $150,000 workers' compensation settlement from the city in March and receives over $59,000 per year in pension payments after retiring early due to post-traumatic stress disorder, according to state records. She joins a cavalcade of Minneapolis police o cers who have retired early due to PTSD since Floyd's killing sparked worldwide protests and calls for police reform. The identity and fate of the o cer who did the drive-by macing has long been a topic of discussion on social media - primarily because city records have never shown an o cer was disciplined. But disciplinary investigations end when an o cer leaves the force. During a deposition in Arizona in May for an excessive force lawsuit protesters led against the city of Minneapolis, Belcourt acknowledged spraying the mace at people downtown, where she estimated a couple thousand protesters and others congregated. She said she and other squads were en route to "rescue" o cers who were outnumbered, surrounded and being pelted with bricks and construction debris from a nearby dumpster. As her squad car headed that way, a crowd blocked the street and people threw construction cones and barrels at their car, she said. "The danger was extremely high at that situation," she said during the deposition. So, when she saw the "very violent" crowd start to converge on the squad cars, she used the "lowest form of force" available - mace - and the crowd dispersed. Brooks' video does not show a crowd in front of her car, although it doesn't capture the scene on the road farther ahead. "By this point, we had done a lot of rescues and a lot of escorts and driven through a lot of angry crowds," she said. "We knew what the The Minneapolis police officer who maced protesters and bystanders is... https://minnesotareformer.com/2022/12/07/the-minneapolis-police-offi... 2 of 5 12/10/2022, 4:45 PM patterns were." MPD policy bans the use of less-than-lethal force by o cers except to protect themselves and others from physical harm. Belcourt said she feared for her life and the lives of the other o cers they were trying to reach. Belcourt declined to comment for this story. Her reason for leaving MPD is recounted in a book by Minneapolis reporter Liz Collin, who is married to former Minneapolis police union head Bob Kroll. In a book preview, Collin reported that Belcourt grew up in a military family and served in the National Guard in Iraq and South Korea before a police ride-along drew her to policing. She was a K-9 o cer in Osceola, Wisconsin, before joining MPD, where she worked on drugs and weapons cases for years on a community response team in downtown Minneapolis. Belcourt told Collin her job and life changed overnight after Floyd was killed. She recalled how outnumbered law enforcement o cers were unable to control the city, pummeled with rocks, bricks and frozen water bottles. She told Collin she decided to resign when she and fellow o cers - trying to help a man who had been shot in the chest - were assaulted by protesters. "You feel like you're not wanted and what you have to o er is not what they want," she told Collin. "Just your presence anywhere, you were just the worst person in the world. You just have to question: is this for me anymore? Am I going to be good enough for this job anymore? And is this job good enough for me?" REPUBLISH Our stories may be republished online or in print under Creative Commons license CC BY-NC-ND 4.0. We ask that you edit only for style or to shorten, provide proper attribution and link to our web site. Please see our republishing guidelines for use of photos and graphics. The Minneapolis police officer who maced protesters and bystanders is... https://minnesotareformer.com/2022/12/07/the-minneapolis-police-offi... 3 of 5 12/10/2022, 4:45 PM</t>
  </si>
  <si>
    <t>['https://assets.nationbuilder.com/cuapb/pages/1472/attachments/original/1670712355/Belcourt_The_Minneapolis_police_officer_who_maced_protesters_and_bystanders_is_unmasked_by_court_documents_-_Minnesota_Reformer.pdf?1670712355']</t>
  </si>
  <si>
    <t>By By JAIME DELAGE JAIME DELAGE | | jdelage@pioneerpress.com jdelage@pioneerpress.com | Pioneer Press | Pioneer Press PUBLISHED: PUBLISHED: July 7, 2015 at 11:01 p.m. July 7, 2015 at 11:01 p.m. | UPDATED: | UPDATED: October 28, 2015 at 12:25 a.m. October 28, 2015 at 12:25 a.m. Police and fire crews responded to the scene of a shooting at Wabasha and Plato in Police and fire crews responded to the scene of a shooting at Wabasha and Plato in St. Paul, on Thursday, August 28, 2014. (Pioneer Press: Scott Takushi) St. Paul, on Thursday, August 28, 2014. (Pioneer Press: Scott Takushi) St. Paul police officers who shot and killed a man armed with a large rock last St. Paul police officers who shot and killed a man armed with a large rock last summer will not face criminal charges. summer will not face criminal charges. NEWS NEWS No charges for St. Paul police No charges for St. Paul police who fatally shot man with large who fatally shot man with large rock rock Guillermo Canas, 36, died after an encounter with police Aug. 28 on Wabasha Guillermo Canas, 36, died after an encounter with police Aug. 28 on Wabasha Street near Plato Boulevard. Police said Canas had set off "frantic" 911 calls with Street near Plato Boulevard. Police said Canas had set off "frantic" 911 calls with his aggressive behavior about 6 a.m. that day. his aggressive behavior about 6 a.m. that day. Callers reported Canas was swinging a pipe, throwing rocks and at one point Callers reported Canas was swinging a pipe, throwing rocks and at one point attacked a school bus. attacked a school bus. One caller in a transcript released by police described the man smashing the One caller in a transcript released by police described the man smashing the window of his car as he sat in it near Jerry's Service Center at Robert and Cesar window of his car as he sat in it near Jerry's Service Center at Robert and Cesar Chavez streets. Chavez streets. "I was sitting in the car reading the paper and he come up and started "I was sitting in the car reading the paper and he come up and started smashing," the caller said. smashing," the caller said. Canas was walking and running up the street and through the neighborhood Canas was walking and running up the street and through the neighborhood during the incident, the caller said. At one point, the caller told dispatchers: "He's during the incident, the caller said. At one point, the caller told dispatchers: "He's gotta be high on something" and "He's gonna hurt somebody." gotta be high on something" and "He's gonna hurt somebody." Officers Mark Grundhauser and Joseph Sandquist confronted Canas. Witnesses Officers Mark Grundhauser and Joseph Sandquist confronted Canas. Witnesses said the officers tried to get hold of Canas, but he eluded them. Sandquist shot said the officers tried to get hold of Canas, but he eluded them. Sandquist shot Canas when he ignored orders to stop and closed in on the officers with a rock Canas when he ignored orders to stop and closed in on the officers with a rock bigger than a baseball, police said. bigger than a baseball, police said. A Ramsey County grand jury determined Wednesday there was no probable A Ramsey County grand jury determined Wednesday there was no probable cause to charge the officers. cause to charge the officers. Jaime DeLage can be reached at 651-228-5450. Follow him at Jaime DeLage can be reached at 651-228-5450. Follow him at twitter.com/JaimeDeLage twitter.com/JaimeDeLage.. Jaime DeLage Jaime DeLage | Reporter / Breaking news | Reporter / Breaking news Jaime DeLage did Peace Corps stints in Botswana and Namibia and then Jaime DeLage did Peace Corps stints in Botswana and Namibia and then slipped into journalism by doing (free) freelance work for his hometown paper, slipped into journalism by doing (free) freelance work for his hometown paper, the Crookston Daily Times, in 1993. Since then he has worked for the Northern the Crookston Daily Times, in 1993. Since then he has worked for the Northern Light in Williams, Minn., the Grand Forks (N.D.) Herald (part of the staff that Light in Williams, Minn., the Grand Forks (N.D.) Herald (part of the staff that earned a Pulitzer Prize for coverage of the Flood of 1997) and the Duluth News earned a Pulitzer Prize for coverage of the Flood of 1997) and the Duluth News Tribune. He joined the Pioneer Press in 2013. Tribune. He joined the Pioneer Press in 2013. jdelage@pioneerpress.com jdelage@pioneerpress.com   Follow Jaime DeLage Follow Jaime DeLage @JaimeDeLage @JaimeDeLage Tags: Tags: Ramsey County Ramsey County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t>
  </si>
  <si>
    <t>['https://d3n8a8pro7vhmx.cloudfront.net/cuapb/pages/270/attachments/original/1626486253/No_charges_for_St._Paul_police_who_fatally_shot_man_with_large_rock_%E2%80%93_Twin_Cities.pdf?1626486253']</t>
  </si>
  <si>
    <t>At this time, Walter Smith stated that he turned (around) to see what was going on and why Officer Tapp was reacting to her (Student Smith stated that Student made her response to Officer Tapp in front of him (Smith). Student 's response to Officer Tapp was "I'm not afraid of that gun." Smith stated that Officer Tapp hesitated and then responded to Student remark by "body checking" Student into the wall where Student also struck a bar (Metal Handrail). Walter Smith stated that he turned between Officer Tapp and Student and stated to "I don't know why he did that; it's not going to happen again." Smith stated that Student informed Student not be afraid. was crying while she replied my side hurts. I hurt I hurt. Smith that she could see somebody about her injury but right now do Walter Smith stated that prior to Student 's remark to Officer Tapp; there was not any verbal exchange between anybody who was present. Smith stated that the girls stopped talking because Smith told the two female students that he did not want to hear any talking. Smith stated that Officer Tapp initiated the verbal exchange between Officer Tapp and Student This investigator asked Walter Smith if he heard Student make the remark "you are a coward and have no courage without your fucking gun" to Officer Tapp. Walter Smith stated "No way." "No way." "No way in hell." "I'm sorry." 18 1216321 Walter Smith stated that Officer Tapp did not ask Student if she was hurt nor did Officer Tapp offer medical treatment for Student Walter Smith stated that Officer Tapp bounced off Student and kept walking. Smith stated that Officer Tapp never looked back. Smith stated that when Officer Tapp walked to the bottom of the ramp, Officer Tapp told Janee (Coworker of Smith) "I checked her." Walter Smith stated that upon his arrival to the Dean's Office, he walked into the Dean's Office and commented, "Turn on the damn monitor." "The camera's got this on because you're not gonna believe what he did." Smith stated that he told everybody that he (Officer Tapp) got carried away and Smith had to report what he had seen and what had happened to his administrators. Smith stated the administrators needed to view the incident on camera and deal with it accordingly. Walter Smith stated he told Dean Jared Mountain to view the video. Smith stated that Dean Mountain's response to the video footage was "I'll be damn." Smith repeated that all Student said to Officer Tapp was "I'm not afraid of the gun" and Officer Tapp went at Student 19 1216322 Walter Smith stated that without a doubt, Officer Tapp's actions against Student were deliberate. Smith stated that he did not observe Officer Tapp stumble or anything. It was not a slip. It was not a trip. Smith Stated that Officer Tapp took deliberate steps and put himself in a position to perform a "body check." Smith stated that he was surprised at the speed Officer Tapp moved against this "little girl" (Student Student was not aware of the "body check" because she was not looking at Officer Tapp as he approached her. Walter Smith stated that while in his presence, Officer Tapp never once put his hands out to catch himself. Officer Tapp never once said he was sorry. Officer Tapp never once said do you need anything. Officer Tapp never once looked back after he initiated the contact with Student Statement of: Bruce Gilman - Roosevelt H.S. Principal Bruce Gilman stated that Officer Tapp informed him of the incident but not the severity of the incident at approximately 2pm on the incident date April 20, 2010. Gilman stated that Officer Tapp informed him that he had stumbled into a student, the student had an injury, the parents were upset and I might hear about it. Bruce Gilman stated that at approximately 08:00 on Wednesday April 21, 2010, his Assistant Principal Patty Fetter came to see him. Fetter informed Gilman she had seen the video of the incident and it seemed much more serious than what (Officer Tapp) described to Gilman and he needed to see the video. 20 1216323 Bruce Gilman stated that he viewed the video. The video recorded the situation from behind the parties involved. The video does not have any sound. Gilman stated that he observed Officer Tapp walk somewhat purposely across the skyway and kind of leaned over Student and threw a hip into her. Officer Tapp then continued walking ahead of her down the hallway. After viewing the video, Bruce Gilman stated that it did not appear to him that he (Officer Tapp) stumbled. It appeared that he (Officer Tapp) moved towards her (Student ) with intent and he intentionally threw his hip into her. Bruce Gilman stated that he then had a meeting with Officer Tapp. Gilman informed Officer Tapp that he viewed the video and it appeared to be a more serious egregious situation than what he (Gilman) understood from the day before (April 20, 2010). Gilman informed Officer Tapp that he (Gilman) had an obligation to take it further and call Sgt. (Donna) Olson, Officer Tapp's supervisor. Bruce Gilman stated that after meeting with Officer Tapp, Officer Tapp apologized. Officer Tapp stated that he did not say that he stumbled. Officer Tapp stated that he was sorry for what he had done and never intended to cause the girl (Student NM) any kind of harm. 21 1216324</t>
  </si>
  <si>
    <t>['https://d3n8a8pro7vhmx.cloudfront.net/cuapb/pages/1461/attachments/original/1638407591/13-30003_Tapp_Part_7.pdf?1638407591']</t>
  </si>
  <si>
    <t>By David Olson June 09, 2003 11:00 PM We are part of The Trust Project. For more than 10 years Larry Costello was the top law enforcement officer in Clay County, overseeing a $4 million budget and more than 60 employees. On Monday, the former sheriff -- now a private citizen -- was slapped with 100 hours of community service and told to pay $345 in fines after pleading guilty to a charge of misconduct of a public officer. NEWSMD Costello admits violating law For more than 10 years Larry Costello was the top law enforcement o icer in Clay County, overseeing a $4 million budget and more than 60 employees. On Monday, the former sheri -- now a private citizen -- was slapped with 100 hours of community... Costello admits violating law - InForum | Fargo, Moorhead and West Fa... https://www.inforum.com/newsmd/costello-admits-violating-law 1 of 4 11/22/2022, 2:30 AM A 90-day jail sentence was stayed, and Costello was placed on unsupervised probation for one year. Costello admitted during a hearing in Clay County District Court that he violated a Minnesota law in 2001 when he used public funds to purchase six two-way radios for personal use. He broke state law because county policy prohibits those types of purchases. Prosecutors amended a felony theft charge to a gross misdemeanor in exchange for the plea. After completion of the sentence, the charge will be reduced to a misdemeanor. Stearns County District Court Judge Elizabeth Hayden, presided over the hearing and admonished Costello for tarnishing a position of public trust. "Your actions compromised the credibility of other public officials," she told Costello. After the hearing, Costello said he pleaded guilty to avoid further legal expenses and because he technically broke the law. For years, Costello reimbursed the county for items he ordered through the Sheriff's Department. He denied allegations he attempted to steal from the county. "I did in fact order stuff through the county. I can't deny that. I've been doing it for the full 11½ years I was sheriff," Costello said. "Nobody told me it was wrong. But apparently it was, and I admitted that today," added Costello, who took disability retirement in May 2002 for a bad back. Costello's attorney, Bruce Quick, asserting that no theft took place, said if the original theft charge would have stayed "we would have gone to Costello admits violating law - InForum | Fargo, Moorhead and West Fa... https://www.inforum.com/newsmd/costello-admits-violating-law 2 of 4 11/22/2022, 2:30 AM trial." Kathy Keena, an assistant Dakota County attorney who prosecuted the case, said the plea agreement was a fair one that should help the county put the controversy behind it. "It was time for this to be over," she said. "I felt it (the felony charge) was a very strong case. But I balanced that against what I thought was good for Clay County. "I just felt this was a fair resolution of the case and that we could make at least this chapter of the Larry Costello saga go away," Keena said. "He (Costello) knew what he did was wrong and accepted responsibility for it. I'm satisfied with that." No charges will be brought against Costello in connection with a state auditor's report critical of his spending practices as sheriff, including the purchase of T-shirts given to children at the Clay County Fair. "If that's what he was using the money for, I don't think there was any criminal intent there," Keena said. "There wasn't sufficient evidence to move forward on anything that came out of that report." Costello's misdemeanor conviction likely will result in his peace officer's license being revoked or, at the very least, suspended, Keena said. Keena and Hayden were named to handle the case to avoid potential conflicts of interest by local prosecutors or judges. The Minnesota Department of Corrections will be in charge of setting up Costello's community service. Jobs could range from volunteering at a church or service club to painting fire hydrants for a municipality in Clay County, said Mike Stoltman, a regional supervisor for the Department of Corrections. In Clay County, 50 sites qualify for community service, including Costello admits violating law - InForum | Fargo, Moorhead and West Fa... https://www.inforum.com/newsmd/costello-admits-violating-law 3 of 4 11/22/2022, 2:30 AM nonprofit organizations, service clubs and government agencies, he said. A federal lawsuit still is pending against Costello though no trial date has been set. In that case, a former deputy, Kathy Cline, claims Costello harassed, assaulted, stalked and discriminated against her during her employment. She also claims the county failed to protect her civil rights as an employee. Costello has denied the allegations. Readers can reach Forum reporter Dave Olson at (701) 241-5555 By David Olson I'm a reporter and a photographer and sometimes I create videos to go with my stories. I graduated from Minnesota State University Moorhead and in my time with The Forum I have covered a number of beats, from cops and courts to business and education. I've also written about UFOs, ghosts, dinosaur bones and the planet Pluto. You may reach me by phone at 701-241-5555, or by email at dolson@forumcomm.com Costello admits violating law - InForum | Fargo, Moorhead and West Fa... https://www.inforum.com/newsmd/costello-admits-violating-law 4 of 4 11/22/2022, 2:30 AM</t>
  </si>
  <si>
    <t>['https://assets.nationbuilder.com/cuapb/pages/1472/attachments/original/1669105993/Costello_admits_violating_law_-_InForum_Fargo__Moorhead_and_West_Fargo_news__weather_and_sports.pdf?1669105993']</t>
  </si>
  <si>
    <t>STAR TRIBUNE › Annotations Minneapolis cop claims retaliation over role in FBI probe RANDY FURST JULY ೄೊ, ೅ೃೄ೅ A veteran Minneapolis police officer testified in Hennepin County District Court on Tuesday that he has been the victim of continuous retaliation for his role in investigating corruption inside the department. Lt. Andrew Smith, who once commanded the high-profile Violent Offender Task Force, said that when word leaked out about the investigation in , he and another investigator, Sgt. Patrick King, were falsely accused of policy violations and became "outcasts" within the department. "Going to work felt like we were being dropped behind enemy lines," Smith said. "It was bad." Tuesday was the first day of testimony in the trial in which Smith and King have sued the city of Minneapolis for being transferred off the task force last year. The case reopens painful chapters in the department's recent history, including the FBI-led investigation of allegations that several police officers were on the payroll of a local gangster in  and the  collapse of the scandal-ridden Metro Gang Strike Force. Among those expected to testify are most of the Minneapolis police leadership, including Chief Tim Dolan, who is retiring; Assistant Chief Janée Harteau, whom Mayor R.T. Rybak has nominated to be Dolan's successor, and Deputy Chiefs Scott Gerlicher and Rob Allen. At the centerpiece of Smith and King's suit is a  memorandum that Dolan wrote to Smith in which Dolan thanks him for participating in the  FBI-run corruption inquiry. "There is a potential for retaliation towards you as result of this investigation. ... I respectfully ask that future Minneapolis police administrators take very seriously any allegations from you regarding possible retaliation for this case," Dolan wrote. Assistant City Attorney Tim Skarda said in an opening statement Monday that there was no retaliation because Dolan approved the transfers of Smith and King. Skarda said the transfers came long after the corruption inquiry ended. He said the men were transferred because of a communications breakdown between federal authorities and the two officers. The federal relationships had become more important, because the Violent Offenders Task Force, where Smith and King worked, had been absorbed into a new Safe Streets Task Force to fight violent crime and gangs. Formed in  to replace the Metro Gang Strike Force, it is headed by an FBI agent and is supported by the U.S. attorney's office. Smith contends his relationship with the federal authorities was excellent. A contentious issue in the trial is expected to be the amount of overtime pay that Smith and King collected during their work on the Safe Streets Task Force. Smith earned , in overtime in  and regular pay of ,. His total pay was , more than Dolan's. Smith testified that the overtime was needed and was authorized by Dolan. He also said Gerlicher, who oversaw internal affairs investigations, was highly critical of Smith's overtime pay. Smith now heads the department's juvenile division, and King works in licensing. In asking for monetary damages, their attorney, Patrick Burns, is expected to argue they are no longer receiving overtime pay because of the transfers. Smith testified Tuesday that in the wake of the corruption investigation he found himself at odds with other officers. He recalled one instance in which Dolan asked him to investigate a threatening call made to Dolan's house that Dolan's wife answered. Through Caller ID, the number was traced to a downtown pay phone, and video provided by the building's security showed Minneapolis police Sgt. Michael Keefe near the phone, Smith said. Keefe, formerly a lieutenant, had headed the Violent Offender Task Force and was removed in . According to Star Tribune articles, Keefe had questioned the validity of the corruption investigation and made allegations that King was a racist. King was cleared of wrongdoing, and Keefe was suspended. Attorneys on both sides in the case told Judge Philip Carruthers on Tuesday that no witnesses needed to be sequestered. Keefe sat in the courtroom when Smith testified. In a courtroom corridor, Keefe's attorney, Al Goins, said it was "preposterous" to suggest Keefe was implicated in a threatening call. "If anything had happened, he would no longer be an officer with the Minneapolis PD and he would have been prosecuted, and that has not happened," Goins said. Only one Minneapolis officer was charged in the corruption investigation. Michael Roberts was convicted and sentenced to a year in federal prison for public corruption and tax evasion. As the result of an agreement by both sides in the Smith-King trial, Carruthers is hearing the case without a jury. After testimony is completed, Burns and Skarda will prepare findings of facts and conclusions of law, which will be submitted to Carruthers in several weeks. After that, Carruthers will issue his decision. Randy Furst • -- Annotations · Report a problem COPY https://outline.com/gYRsHG Outline is a free service for reading and annotating news articles. We remove the clutter so you can analyze and comment on the content. In today's climate of widespread misinformation, Outline empowers readers to verify the facts. HOME · TERMS · PRIVACY · DMCA · CONTACT empowers readers to verify the facts.</t>
  </si>
  <si>
    <t>['https://d3n8a8pro7vhmx.cloudfront.net/cuapb/pages/270/attachments/original/1626307031/Minneapolis_cop_claims_retaliation_over_role_in_FBI_probe.pdf?1626307031']</t>
  </si>
  <si>
    <t>['Andrew J. Smith, badge #6628']</t>
  </si>
  <si>
    <t>3/20/2021 Judge dismisses lawsuit brought by St. Paul man detained in a hot police squad - Twin Cities https://www.twincities.com/2019/05/30/judge-dismisses-lawsuit-brought-by-st-paul-man-detained-in-a-hot-police-squad/ 1/2 ___ ___ By By KRISTI BELCAMINO KRISTI BELCAMINO | | kbelcamino@pioneerpress.com kbelcamino@pioneerpress.com | Pioneer Press | Pioneer Press May 30, 2019 at 10:27 p.m. May 30, 2019 at 10:27 p.m. A federal judge has dismissed a lawsuit brought by a St. Paul man accusing the A federal judge has dismissed a lawsuit brought by a St. Paul man accusing the city and four of its police officers of violating his constitutional rights by city and four of its police officers of violating his constitutional rights by unlawfully detaining him in a hot squad vehicle for nearly an hour in 2016. unlawfully detaining him in a hot squad vehicle for nearly an hour in 2016. The case brought by Osha Joseph, of St. Paul, was dismissed Thursday in U.S. The case brought by Osha Joseph, of St. Paul, was dismissed Thursday in U.S. District Court. District Court. Joseph was held in the back seat of a St. Paul police squad vehicle in 80-degree- Joseph was held in the back seat of a St. Paul police squad vehicle in 80-degree- plus heat on July 10, 2016, while officers searched his home, according to the plus heat on July 10, 2016, while officers searched his home, according to the complaint. complaint. After an officer allegedly shut Joseph's foot in the vehicle's door, Joseph After an officer allegedly shut Joseph's foot in the vehicle's door, Joseph repeatedly demanded to be let out of the squad because it was too hot inside, repeatedly demanded to be let out of the squad because it was too hot inside, eventually vomiting on the floor, the lawsuit said. eventually vomiting on the floor, the lawsuit said. In addition to the city of St. Paul, the suit named Sgt. Bobby Donahue, Sgt. Tom In addition to the city of St. Paul, the suit named Sgt. Bobby Donahue, Sgt. Tom Arnold, Officer Mon Notthakun and Officer Marshall Titus as defendants. Joseph Arnold, Officer Mon Notthakun and Officer Marshall Titus as defendants. Joseph was seeking more than $50,000 in damages. was seeking more than $50,000 in damages. NEWS NEWSCRIME &amp; PUBLIC SAFETY CRIME &amp; PUBLIC SAFETY Judge dismisses lawsuit brought Judge dismisses lawsuit brought by St. Paul man detained in a hot by St. Paul man detained in a hot police squad police squad 3/20/2021 Judge dismisses lawsuit brought by St. Paul man detained in a hot police squad - Twin Cities https://www.twincities.com/2019/05/30/judge-dismisses-lawsuit-brought-by-st-paul-man-detained-in-a-hot-police-squad/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Earlier on the day of the incident, St. Paul police had located a GMC Yukon across Earlier on the day of the incident, St. Paul police had located a GMC Yukon across the street from Joseph's home in the Payne-Phalen neighborhood, according to the street from Joseph's home in the Payne-Phalen neighborhood, according to the complaint. the complaint. The Yukon was allegedly connected to a violent confrontation the night before The Yukon was allegedly connected to a violent confrontation the night before between police and demonstrators protesting the 2016 fatal shooting of between police and demonstrators protesting the 2016 fatal shooting of Philando Castile by St. Anthony police officer Jeronimo Yanez, said Adam Philando Castile by St. Anthony police officer Jeronimo Yanez, said Adam Johnson, one of two attorneys representing Joseph in the case. Johnson, one of two attorneys representing Joseph in the case. Johnson said Joseph did not own the Yukon, but declined to comment further on Johnson said Joseph did not own the Yukon, but declined to comment further on Joseph's connection to the vehicle or why police searched Joseph's home. Joseph's connection to the vehicle or why police searched Joseph's home. Kristi Belcamino Kristi Belcamino | Weekend | Weekend reporter reporter Kristi Belcamino works as a weekend reporter at the Pioneer Kristi Belcamino works as a weekend reporter at the Pioneer Press. Her first reporting job was at the White Bear Press. After Press. Her first reporting job was at the White Bear Press. After working as a police reporter at the Contra Costa Times in the working as a police reporter at the Contra Costa Times in the San Francisco Bay Area, she moved back to Minnesota. She has worked at the San Francisco Bay Area, she moved back to Minnesota. She has worked at the Pioneer Press since 2013. Pioneer Press since 2013. kbelcamino@pioneerpress.com kbelcamino@pioneerpress.com Tags: Tags: Crime Crime, St. Paul St. Paul</t>
  </si>
  <si>
    <t>['https://d3n8a8pro7vhmx.cloudfront.net/cuapb/pages/270/attachments/original/1616263400/2019_Judge_dismisses_lawsuit_brought_by_St._Paul_man_detained_in_a_hot_police_squad.pdf?1616263400']</t>
  </si>
  <si>
    <t>['Bobby J. Donahue, badge #157350', 'Marshall B. Titus, badge #688855', 'Thomas D. Arnold, badge #21850']</t>
  </si>
  <si>
    <t>2. The second screenshot shows Squad 330 already veering to the right to avoid the Honda Accord. The squad speed is still 48 MPH, and the brakes are still being used. 7 1208928 3. The third screenshot shows that the squads speed has reduced to 41 MPH. 4. The fourth screenshot also indicates 41 MPH. It Flashback Player 33.6.2 File Image View HA, au&amp; MVLPI • DAP2 Dn.c.,Audo Trkguers ▪ Lichts r Soon ■ Ereaes r Aud r Aise2 GPS Label&amp; 04.5433 taxies&amp; 143.2471 Speed 1411CH Heads. {n-ME Cameras Snitch to Camera 2 O amble PIP ❑ane PIP ►bye to Comer • 0 O 0 General Cade: Liibb Officer: No flame DVR AP076663 Radar Target 0 hill Peed 9141-1 0 Top Scale TKk Marks ere Fiay lime 1 l4nute Apart Mecia Time Current Tme: Available Tans: 00:23:31 Date/nee Start 00 I4054)4 1114412S II HH 11 11K)10 End 001405441115;24 communications Mobile•VIsion,Ine. Video Mode Paused 8 1208929 5. The fifth screenshot shows the squad stopped on the curb/sidewalk. t.D Flashback Player 3.50.7 He Iwo* View Help Sudo MVIP1 StP2 17 Omar Pao MI Velum MOWa • H&amp;c r Sten • paad r r Aux2 Camas KJ Esitdi Camera 2 1:112satie PIP large PIP Hove to Comer 0.2 0 0 0 GPS Labelle 114.9433 Longitude 912472 speed pPPM Hearing 13.-N General Ce : Uchls Offorers Ns Name ova Nme: -147D 76668 Radar T9get l) MPH communications Mobile-VIsIon, Inc. Pao-a pm Daterlime 0 Start 0014-0544 11:44.25 End 120140E-04 12:15c24 1-memmoll Hemline Gwent Tree: 11:47:01 Avalable Tree: 00:28:23 Tap Eak llck Harks are Play Th. 1494ule APad 14 1.. 1 1.11, IsC)1 NI Video Mode Paused Although the siren can be heard on the video just prior to impact, the screenshots do not indicate that the siren was on at that time. The Police Radio Shop was contacted regarding why the MVR system in this squad was recording location and speed while the MDC system was not. According to Merlin Koskela, the GPS in the MVR is completely separate from the GPS used by the MDC/CAD system. A copy of this video (video #386660) was requested and obtained from the Crime Lab. When viewing the video on the disc created by the Crime Lab, it was found that the GPS data does not show as it does when viewing the video on-line. 9 1208930 Certified Forensic Video Analyst Ali Murray from the Minneapolis Police Department Crime Lab was asked why the GPS does not show on the video disc provided by the Crime Lab, and her response was "That GPS and speed info is approximate so it appears on the website for authorized viewers but the information is not included on the export." Case Statements Statement of Officer Dante Dean Officer Dante Dean was interviewed at the 31d Precinct station on 09/25/2014 at 1032 hours. He was accompanied by his Police Federation representative, Lt. Robert Kroll. Prior to providing this statement, Officer Dean was shown the MVR video contained on the CD provided by the Crime Lab. He was also allowed to see the screenshots mentioned above that show the squad speed according to GPS. Officer Dean recalled responding to an Assault In Progress call on 05/04/2014. Officer Dean was asked about his response to this call: Q: OK. And in what manner did you respond to that call? A: I was going with, with my red lights on and intermittent siren. Q: OK. Uh, can you explain why you did not operate your siren in a continuous manner? 10 1208931 A: I was going down Cedar and traffic was somewhat heavy, but it was-, I wasn't going total fast-, as fast as I would probably go to something else that was more urgent. Urn, I then basically just was mainly in-, well, the only time I used my emergency light was basically when I was trying to go over into other traffic and then I came back on the other side. And then I just-, there was no traffic around, so I didn't use my siren. Q: OK. So, you just said you only used your emergency lights when you went in opposing traffic? A: When I was-, no, when I was going to the opposite side or into the intersections. Q: OK. So, during the time? A: I'm sorry. Lights-, my lights and sirens. Q: Thank you. We just watched a video and, urn, it shows that you were involved in an accident at 331d and Cedar? A: Yes. LT. KROLL: [whispering] Lights were continuous. Lights were continuous, right? A: Lights were continuous. Yes. 11 1208932 Q: Yeah. A: Clarify. Q: Right. Uh, we'll get to that. So, prior to this accident at 33rd and Cedar, urn, had you been operating your emergency lights in a continuous manner? A: Yes. Q: OK. And, uh, is it your recollection that you did not use your siren in a continuous manner? A: Yes. Officer Dean was asked if this Assault In Progress call was the type of call that he would want to arrive on without announcing his presence with his siren. He answered, "Actually, I do think it was that way since I didn't want the suspect to run off, and also, that they might not be able to apprehend him." At the end of the interview, Officer Dean wanted to add that, after the accident, the driver from the car that was behind the striking Honda Accord had approached Officer Dean and told Officer Dean that he had heard Officer Dean a block away and had actually seen Officer Dean. This witness also stated that he didn't know why the person that hit the squad car didn't stop and see Officer Dean. 12 1208933</t>
  </si>
  <si>
    <t>['https://d3n8a8pro7vhmx.cloudfront.net/cuapb/pages/1461/attachments/original/1638083942/14-13398_Dean_Part_2.pdf?1638083942']</t>
  </si>
  <si>
    <t>['Dante Dean, badge #1475']</t>
  </si>
  <si>
    <t>Case Statements Statement of: Officer Sarah Frisk Officer Sarah Frisk stated that on September 28, 2010 at approximately 2242 hours, she was the passenger officer of Marked Squad 112 (assignment 160). Officer Frisk and her partner, Officer Sundiata Bronson were traveling north on 3"I Ave. S from 11th St. S. responding to a PERGUN call. Officer Frisk stated that she and Officer Bronson were responding to the PERGUN call as the assisting squad. Officer Frisk stated that the primary squad was a two-man squad. Officer Frisk stated that it is her belief that the speed• limit on 3"I Ave. S. is 30 MPH. Officer Frisk considered the speed in which the squad was traveling to be safe and reasonable at the time. Officer Frisk stated that while traveling on 3rd Ave. S. she focused her attention on the roadway. Officer Frisk observed other vehicles on the road at the intersection of 3"I Ave. S. / 10th St. S. The vehicles that she observed were traveling east on 10th St. S. Officer Frisk stated that she observed the semaphore for 3rd Ave. S. traffic at 10th St. S. displaying a red light. There were no obstructions blocking the view of the semaphore. Officer Frisk stated that she told Officer Bronson that the light was red and told Officer Bronson to stop. Officer Frisk stated that she could feel the squad breaking after she told Officer Bronson to stop, but could not remember where exactly the breaking started. At the time prior to entering the intersection at 10th St. S. from 3rd Ave. S. against a red light, Officer Frisk stated that she had feared for her personal safety. Officer Frisk stated that she remembered screaming and then froze up. Statement of: Officer Sundiata Bronson This case, absent any compelled statements (Garrity) made by Officer Sundiata, was forwarded to the St. Paul City Attorney's Office for consideration of charges by Sergeant Mark Montgomery. For this reason, IAU Investigator, Sergeant Gary Nelson, was tasked with interviewing Officer Sundiata to eliminate any conflict with Garrity. On Friday, March 11, 2011, Officer Bronson gave me, Sergeant Gary Nelson, Internal Affairs Unit Investigator, a compelled statement in the Minneapolis Police Internal Affairs Unit Office. Bronson' was represented by LT Bruce Jensen of the Police Officers Federation of Minneapolis (POFM). I gave Officer Bronson an opportunity to review the surveillance video, which captured the accident in its entirety, prior to conducting the interview. 1228004 Officer Bronson stated that he remembered the accident which occurred on September 28, 2010. Officer Bronson stated that that night he was assigned SQD 160 with his partner Officer Frisk. Officer Bronson stated that he was driving the squad at the time of the accident and that Officer Frisk was seated in the passenger seat. Officer Bronson stated that he heard a call over the radio of a person with a gun in the Cedar/ Riverside neighborhood which was dispatched to another squad. Officer Bronson stated that he and his partner responded and began heading towards the area of the call. When I asked Officer Bronson to summarize what happened he stated the following answers to my questions: Q. Okay can you just summarize what happened? A. Uh, we, there was a call over the air of a person with a gun over, um, uh, off of Cedar, uh, so my partner, there was other squads at, this call was assigned to another squad and there was other squads responding so Officer Frisk and myself we decided to just start that way. Urn, I was, uh, um, I was listening on the call and it was in the area where I was familiar with, a route being taken to leave that area so that's, I was heading towards that route. Q. Okay and what happened? A. Um, as I was proceeding down 3rd Ave., or, urn, yeah as I was proceeding down 3rd Avenue, urn, I was looking ahead. I was listening to the call trying to read the monitor, trying to read the MDC and, um, about mid-block I just remember looking ahead seeing a green light. I heard something over the air, briefly looked away. The next thing I know I remember Frisk saying something and I was in the intersection and I remember hitting the brakes and this is when the collision occurred. Officer Bronson stated that he believed that the speed limit on 3rd Avenue was about 30 M.P.H. When asked how fast he estimated he was travelling, he stated that he did not know how fast he was going. Officer Bronson stated that at the time of the accident he believed the light was green as he approached the 10th Street. However, he acknowledges that the light was, in fact, red after viewing the video. I asked Officer Bronson if he believed the way he was operating the vehicle was reasonable or safe for the call he was responding to and Officer Bronson gave the following answers to my questions: Q. Okay. Urn, do you believe that, uh, that your speed was reasonable for the, for, uh, for the call you were going to? Lt. Jensen: Now its, now we 're to the point of an opinion so with that in mind it's only gonna pin you in. It's not even an estimate it's an opinion. Q. Yeah it is an opinion. Do you believe that the way you were operating the vehicle was reasonable as far as operating it in a safe manner? A. Oh, I'm truly not sure I mean I wasn't, I didn't pay attention to the speed, I don't know how fast I was going, um, I, I don't know, I. 1228005</t>
  </si>
  <si>
    <t>['https://d3n8a8pro7vhmx.cloudfront.net/cuapb/pages/1461/attachments/original/1638069111/13-30350_Bronson_Part_4.pdf?1638069111']</t>
  </si>
  <si>
    <t>4/12/2021 Family Claims Man Was Killed By Cops While In Handcuffs, Police Investigating - WCCO | CBS Minnesota https://minnesota.cbslocal.com/2013/08/23/officer-involved-in-brooklyn-center-shooting/ 1/3 BREAKING NEWS: Derek Chauvin Trial Enters Week 3 Of Testimony, With Dr. Jonathan Rich Taking T… Protesters Clash With Police In Brooklyn Center After Deadly OfØcer-Involved Shooting 15 Months After Buying Dream Home, California Couple Finally Kick Squatters Out City Of West St. Paul Wants Man To Remove Black Lives Matter Mural From Fence Minnesota Stares Down Another COVID-19 Surge 2 Killed In South Minneapolis Shooting; Several Reports Of Gunshots Overnight Stimulus Check Update: Is A Fourth Relief Payment Coming Your Way? State Patrol: No Arrests After Racers Found In Lowry Hill Tunnel Overnight 'Holy S**t, I Just Shot Him': Brooklyn Center Releases Body Camera Footage Of Police Killing Of Daunte Wright FOLLOW US OUR | NEWSLETTER MOST VIEWED Sign up and get our latest headlines delivered right to your inbox! Email address Subscribe Now! Family Claims Man Was Killed By Cops While In Handcuffs, Police Investigating By Reg Chapman August 23, 2013 at 7:08 am Filed Under: Brooklyn Center News, Edmond Fair, Handcuffs, Interstate 94, Killed, OfØcer-Involved Shooting, Police, Shooting, Shot, Struggle, Taser READ MORE: BROOKLYN CENTER, Minn. (WCCO) - The family of a man killed by police claim that he was handcuffed and Tasered before being shot. Brooklyn Center police won't comment on that accusation, but said the shooting was the result of a trafØc stop on Shingle Creek Blvd shortly after 2 a.m. Friday. Stimulus Check Update: Is A Fourth Relief Payment Coming Your Way? Police said there was a struggle and police shot and killed 24-year- old Edmond Fair. The investigation is in its early stages. But family members of the victim tell a different story. "My baby is gone," grandmother Sharon Darnell said. "He had an old school spirit to the point that he was of love. He wasn't of enemies. He wants to be there for somebody - if he could help he would give you his heart." Darnell said Fair was with her less than 48 hours ago, standing on a corner near a triple shooting in north Minneapolis. He was holding a sign asking for the violence to stop. "Edmond was excited," minister KG Wilson said. "He was like, 'Give me the sign.' And it touched my heart." MENU NEWS WEATHER SPORTS CBS+ VIDEO INFO &amp; MORE CBSN Minnesota WATCH NOW  Brooklyn Center OfØcer- Involved Shooting BrieØng  4/12/2021 Family Claims Man Was Killed By Cops While In Handcuffs, Police Investigating - WCCO | CBS Minnesota https://minnesota.cbslocal.com/2013/08/23/officer-involved-in-brooklyn-center-shooting/ 2/3 For Derek Chauvin's Defense Attorney Eric Nelson, It's All About Raising Doubt 'I Just Want My Baby Home': Mother Of Daunte Wright Speaks Out Following Brooklyn Center Police Shooting READ MORE: MORE NEWS: 'Holy S**t, I Just Shot Him': Brooklyn Center Releases Body Camera Footage Of Police Killing Of Daunte Wright Now Wilson, who holds vigils for every victim of crime across the metro, must plan a vigil for someone who has helped him. "This is a different kind of hurt - this is a different kind of anger," Wilson said. Fair's grandfather embodies that anger. "The man had handcuffs on and they shot him and they tased him," Gerald Davis said. He claims his grandson had no gun and was not a threat to ofØcers. The Hennepin County Sheriff's Department is investigating the shooting and said they can't comment on an active investigation. Community leaders are asking for calm until all the facts are in . Brooklyn Center Mayor: President Biden Offering Support Following Police Shooting Of Daunte Wright "At this time I don't want anyone to rush to judgment," Reverend Harding Smith said. "And that's what I am saying to the community and I'm saying to everyone." 4/12/2021 Family Claims Man Was Killed By Cops While In Handcuffs, Police Investigating - WCCO | CBS Minnesota https://minnesota.cbslocal.com/2013/08/23/officer-involved-in-brooklyn-center-shooting/ 3/3 Follow Us NEWS Minnesota News Minneapolis News St. Paul News Business Consumer Crime Politics Entertainment HealthWatch Water Cooler WEATHER Minnesota Weather Live Radar School Closings &amp; Delays On The Spot Weather Watcher Network Weather App SPORTS Vikings Twins Wild Timberwolves Lynx United FC Gophers High School Sports Rally WATCH + LISTEN Video Library Seen On WCCO-TV CBS+ Best Of Contests CORPORATE About Us WCCO TV Advertise FAQ Broadcast Feedback ©2021 CBS Broadcasting Inc. All Rights Reserved. Powered by WordPress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 Protesters Clash With Police In Brooklyn Center After Deadly OfØcer- Involved Shooting Brooklyn Center police say an ofØcer fatally shot a man Sunday during a trafØc stop, leading to clashes between protesters and law enforcement in the midst of the Derek … BCA En Route To Scene Of OfØcer-Involved Shooting In Brooklyn Center The Minnesota Bureau of Criminal Apprehension says its personnel are heading to the scene of an ofØcer-involved shooting in Brooklyn Center Sunday afternoon.</t>
  </si>
  <si>
    <t>['https://d3n8a8pro7vhmx.cloudfront.net/cuapb/pages/270/attachments/original/1618249003/Family_Claims_Man_Was_Killed_By_Cops_While_In_Handcuffs__Police_Investigating_%E2%80%93_WCCO___CBS_Minnesota.pdf?1618249003']</t>
  </si>
  <si>
    <t>He described Officer Hall's attitude as "somewhere in between compliant and uncooperative." He stated Officer Hall "was definitely questioning the reason that we stopped him and was wondering what the initial contact was for." Deputy Puelston stated he never heard Officer Hall make any statements regarding what he does as a Minneapolis officer, make any statements asking either officer for any kind of favoritism or leniency, or make any kind of threats of retaliation against either officer or their agency if enforcement action was taken against him. Deputy Puelston stated he has MVR equipment installed in his squad, but did not activate it during the stop, or during the interviews with the George's or with Officer Hall. He stated he reported the incident to his supervisor, Sgt. Jeff Wessel. Sgt Wessel had responded to the scene out of curiosity, not as a result of being called there by Deputy Puelston. He stated Sgt. Wessel did not have any MVR video of the incident, and did not have any interaction with Officer Hall. He told me he has not had any additional contact with Officer Hall since the incident, and has not been contacted by any other party other than myself regarding this, nor has any additional information pertaining to the event come to his attention. Statement of Officer Jeff Hall On 2-20-2013, Officer Jeff Hall provided a statement under Garrity which is summarized below: He told me that on 11-20-2012, he was assigned to the First Precinct Desk and had worked his scheduled shift, beginning at approximately 1540 hours and ending at approximately 0140 hours on 11-21-2012. 13.43 13.43 Upon leaving the Precinct, he went to a bar called Jackson's Hole, which is located at 106 N. 3rd St., arriving shortly before bar close. While at Jackson's Hole, he had either one glass of beer or one bottle of beer, and two shots of whiskey, and said that these drinks were consumed in approximately 15 to 20 minutes. He was alone at the bar, but did buy some shots for some other patrons at the bar. After leaving Jackson's Hole, he went to the White Castle, located at 608 Central Avenue, NE, where he ate an early breakfast. After White Castle, he started his journey home, and did not make any further stops. He said the drive time to his house is approximately 45 minutes via 1-35 to North Branch. He stated he did not have any alcohol in his vehicle. Somewhere between Stacy and North Branch, he was northbound in the left hand lane, and came up behind a passenger car in the left hand lane which was beside a semi-truck which was in the right hand lane. 13 1228199 The passenger car was not moving out of the way, so he "got closer to the bumper than I should have, but, just to kind of let them know, hey, I want to get through." He told me that the driver of the car then slammed on his brakes, and that he got angry at this. After slowing down, Officer Hall said the other driver then hit his brakes again, and moved over to the adjacent lane. Officer Hall stated that he then got behind him and started flashing his high beams, "letting him know that I was not happy." He admitted that he "let my anger take over my sensibilities in that regard." He said that he had to make a strong braking maneuver to avoid hitting the other vehicle, and that he slowed his speed from approximately 65 mph to 45 or 50 mph. He continued following the other vehicle north, and at one point "pulled alongside of the vehicle and gestured, I believe with the middle finger." He stated "I had my light on so he could see me" and that his purpose in giving the other driver "the finger" was to "show him my displeasure for slamming on his brakes and hogging the fast lane." He stated that he "let my anger take over my senses." The other car then exited at County Road 17, and Officer Hall admits that he came to a stop on the shoulder, backed up, and then also exited at County Road 17. He told me that his purpose in doing so was to continue following the other driver, and that he wanted to let him know how mad he was at the time. He stated that "as stupid as it is, I was angry and I just wanted to just...just kind of verbalize it to him, or her." Officer Hall saw the other vehicle turn west on County Road 17, and admits he turned west also in order to continue to follow the car, for the same purpose. He admits that he then turned north on Falcon Avenue to continue to follow the car, again for the same purpose. He stated the gap between the two cars on Falcon Avenue was approximately an eighth to a quarter of a mile, and he was still trying to catch up to the other car when he was stopped by the North Branch Police. At the time he was stopped, he estimated that the distance between the two cars was 150 to 200 feet. Officer Hall stated that at no time did he display a law enforcement ID, badge, a weapon or make any gestures which could have been construed by the occupants of the other vehicle as him being in possession of or brandishing a weapon. According to Officer Hall, the other occupants of the car did not display any type of aggression towards him, besides the slamming on of their brakes. When he was stopped, he said took out his wallet and removed his Minnesota Driver's License, and that he keeps all his cards together in his wallet, so when he removed his license, his Minneapolis Police ID was visible. 14 1228200</t>
  </si>
  <si>
    <t>['https://d3n8a8pro7vhmx.cloudfront.net/cuapb/pages/1461/attachments/original/1638134709/13-31514_Hall_Part_9.pdf?1638134709']</t>
  </si>
  <si>
    <t>C STATE OF MINNESOTA BOARD OF PEACE OFFICER STANDARDS AND TRAINING In the Matter of the SETTLEMENT AGREEMENT Peace Officer License of AND CONSENT ORDER Luke Louis McClellan License Number: 7203 IT IS l-mREBY STIPULATED AND AGREED by Luke Louis McClellan ("Respondent") and the Minnesota Board of Peace Officer Standards and Training ("Board") that without trial or adjudication of any issue of fact or law herein: 1. On August 30, 2001, a complaint was duly served upon Respondent by the Board Complaint Investigation Committee ("Committee"), receipt of which is hereby acknowledged by Respondent. 2. On September 27, 2001, the Committee, composed of Board members Steve Madson, Chair, Bill Martinez, and Saundra Spigner, met to discuss the allegations made in the complaint referenced above. Respondent's attorney, Robert Steigauf, notified the Complaint Committee that he and his client Would not be appearing at the conference. Neither Respondent nor his attorney appeared at the conference. Michele M. Owen, Assistant Attorney General, represented the Committee at the conference. 3. Respondent expressly waives the formal hearing and all other procedures before the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Board in its discretion does not approve this settlement or a lesser remedy than indicated in this settlement, this settlement is withdrawn and shall be of no 0 C evidentiary value and shall not be relied upon nor introduced by either party. Respondent agrees that if the Board rejects this settlement and this case proceeds to hearing, Respondent will assert no claim that the Board was prejudiced by its review and discussion of this settlement or of any records relating hereto. FACTS 6. Respondent admits the facts referred to below and grants that the Board may, for the purpose of reviewing the record in paragraph 4 above, consider the following as true: a. On August 13, 2001, Respondent pled guilty in Washington County District Court to the offense of theft pursuant to Minn. Stat. § 609.52. STATUTES 7. Respondent admits and acknowledges that the facts and conduct specified in paragraph 6 above constitute violations of Minnesota Statutes section 214.10, subdivision 2(a) (2000) and Minnesota Rules 6700. 1600, subparts A and L (1999), which provide a reasonable basis in law and fact to justify the disciplinary action provided for in the Order. REMEDY 8. Upon this Settlement and all of the files, records, and proceedings herein, and without any further notice of proceedings, the Board is authorized to issue an order taking the following action and requiring Respondent to comply with the following terms: a. Respondent's peace officer license shall be revoked. b. Respondent shall not perform any duties attributed to a peace officer during the period of revocation. c. Respondent shall immediately surrender his peace officer license to the Board. 9. This settlement shall not in any way or manner limit or affect the authority of the Board to proceed against Respondent by initiating a contested case hearing or by other appropriate means on the basis of any act, conduct, or admission of Respondent justifying 9 0 C disciplinary action which occurred before or after the date of this Settlement Agreement and which is not directly related to the specific facts and circumstances set forth herein. 10. Any appropriate court may, upon application of the Board, enter its decree enforcing the order of the Board. 11. Respondent hereby acknowledges that he has read, understands, and agrees to this Settlement Agreement and Consent Order and has freely and voluntarily signed the Settlement Agreement without threat or promise by the Board or any of its members, employees, or agents. When signing the Settlement Agreement, Respondent acknowledges that he is fully aware that the Settlement Agreement and Consent Order must be approved by the Board. The Board may either approve the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12. Respondent is aware that he may choose to be represented by legal counsel in this matter. Respondent was represented by Robert Steigauf, Esq. 13. This Settlement Agreement contains the entire agreement between the parties, there being no other agreement of any kind, verbal or otherwise, which varies this Settlement Agreement. Dated: // -cY- 0/ 1 %WL Cu LOUIS McCLELLAN Respondent Board Complaint Investigation Committee 3 0 0 ORDER Upon consideration of the Settlement Agreement and all the files, records, and proceedings herein: IT IS HEREBY ORDERED that the Board revokes Respondent's peace officer license and adopts all the above tes descdbed in this Settlement Agreement, on this /day of MII'ThIESOTA BOARD OF PEACE OFFICER STANDARDS AND TRAINING Ti. DOI(A .:s[ 33' Chair •. - N 5-: - - - N. 'N - . % 4'., AG:513479,vO1 4</t>
  </si>
  <si>
    <t>['https://assets.nationbuilder.com/cuapb/pages/1472/attachments/original/1670337800/McClellan_Luke-02-003-7203.pdf?1670337800']</t>
  </si>
  <si>
    <t>['Luke McClellan, badge #None']</t>
  </si>
  <si>
    <t>['Department:Cottage Grove Police Department']</t>
  </si>
  <si>
    <t>From the desk of: Medaria Arradondo Chief of Police Minneapolis Police Department 350 South 5th Street, Room 130 Minneapolis, MN 55415 TO: Officer Joseph Klimmek, #3735 CC: MPD Internal Affairs DATE: 11/6/21 RE: OPCR Case #20-06280 CHIEF'S DECISION: Discharge X Suspension Duration: 20 hours Written Reprimand Permanent Demotion Temporary Demotion Duration: No Merit SUMMARY OF BASIS FOR DECISION The Police Conduct Review Panel recommended merit for this case: a violation of the normal and emergency vehicle operation policy. This memo summarizes my approach and reasoning for my decision as Chief of the Minneapolis Police Department that against Officer Joseph Klimmek sustained. This memo accompanies the enclosed suspension form. Facts Supporting Decision (see also Investigation Summary): It is alleged that Officer Klimmek failed to use caution and due consideration for the safety of the public during emergency vehicle operation; he was involved in a crash after entering an intersection against the red light and colliding with the vehicle that had the right of way. He was not using the squad's siren, the emergency lights were operating on Code 2 status with front and back flashers and he was not wearing a seatbelt. According to the Accident Review Committee Summary, on 1/28/2020 Officer Klimmek was driving MPD marked SUV squad 110 eastbound on 12th Street North, responding to assist a MN State Patrol trooper stopping a stolen vehicle at 12th Street/3rd Avenue South. Officer Klimmek was driving with emergency lights on CODE 2 status (back and front emergency lights in alternating flashing mode) and he did not have the siren activated. As Officer Klimmek approached Hennepin Avenue, he had a red light. A minivan travelling northbound on Hennepin Avenue had a green light to enter the intersection. The minivan struck the squad on the passenger side door in a t-bone collision. The minivan driver stated she did not hear a siren, saw only blue light flashing on squad, and did not have time to react as she entered intersection. The driver of the minivan reported that she had back and neck pain. Both vehicles had airbags deployed and had to be towed from scene. EDR also provided speed and braking information for the incident: as Officer Klimmek approach the intersection with Hennepin, he slowed to 9mph before accelerating. 5 seconds before the impact, the squad car was traveling at 30.6 mph. The accelerator pedal indicated 0, meaning the accelerator pedal was not being depressed, so the vehicle was coasting at that speed. At the 1.5 seconds before impact mark, the accelerator was depressed to 100% (floored) up to the point of impact, where speed was reduced to 22.1 mph, and accelerator was at 98%. The brakes were activated up to 2 seconds before crash, and were then released, and not applied again until post-crash. In his Garrity statement, Officer Klimmek said that he slowed down "for safety purposes to make sure no one was coming." Officer Klimmek continued, "I believe I looked both directions, um, and I didn't see anyone coming, uh, which is why I proceeded through the intersection." He thought he had activated his emergency lights all the way rather than only to second position. At the time of the accident he was "just about" to activate the siren. The following MPD Policy and Procedures outline expectations relevant to this incident: x x MPD PP 7-401(D)(4) requires that ordinarily officers use continuous lights and siren during emergency driving unless the incident necessitates an unannounced approach. x As Chief of Police I am responsible for providing clear expectations on what is acceptable behavior in our workplaces as well as what will not be tolerated. Based on my review of the facts of this investigation, Officer Joseph Klimmek failed to use both lights and siren continuously while engaging in emergency driving. He entered the intersection at 12th Street and Hennepin Avenue South against the red light with no siren to warn drivers approaching the intersection. I noted that the EDR confirmed Officer Klimmek's statement that he slowed before he accelerated into the intersection. I believe this indicates that Officer Klimmek did intend to take measures to protect the safety of the public during his emergency driving; however, in failing to engage the siren at the commencement of emergency driving and use it continuously, he missed a necessary step to warn others on the roadway of the need for caution [PP 7- 401 (D)(4)]. A crash resulted from his driving conduct. the driver of the other vehicle reported suffering pain as a result of this crash and could have suffered much greater harm. Therefore, as Chief of Police with authority to discipline for violations of policy under Minn. Stat. §626.89 Subd. 17, I am imposing a 20-hour suspension. Medaria Arradondo Chief Minneapolis Police Department</t>
  </si>
  <si>
    <t>['https://assets.nationbuilder.com/cuapb/pages/1608/attachments/original/1753998691/20-06280_Joseph_Klimmek.pdf?1753998691']</t>
  </si>
  <si>
    <t>['Joseph Klimmek, badge #3735']</t>
  </si>
  <si>
    <t>7/14/2021 Judge: Federal suit should be tossed in fatal police shooting - StarTribune.com https://www.startribune.com/judge-federal-suit-should-be-tossed-in-fatal-police-shooting/220068431/ 1/2 ___ MINNEAPOLIS Judge: Federal suit should be tossed in fatal police shooting Recommendation said the father of a 23-year-old St. Paul man shot to death in 2009 had failed to comply with court orders. By JOY POWELL and ERIC ROPER Star Tribune AUGUST 17, 2013 - 11:27PM A magistrate judge is recommending that a higher federal court judge dismiss a lawsuit brought by the father of a man shot to death by Minneapolis police after allegedly exchanging gunfire during a chase and then using a stolen car to try to run down officers in 2009. Magistrate Judge Jeanne Graham said that the father, who had no lawyer, failed repeatedly to attend hearings or otherwise comply with court orders after suing over the Feb. 5, 2009, death of Ahmed Mohamed Guled, 23, of St. Paul. A U.S. District Court judge is to make a final determination later. Graham recommended a type of dismissal that would allow the father to file another lawsuit, particularly after finding an attorney. He has been representing himself thus far. Friday's recommendation comes as the city of Minneapolis is defending itself against about 60 lawsuits alleging that police officers used excessive force that led to injuries, with most of them filed since 2011. One of six officers named in the Guled suit is Minneapolis officer Shawn Powell, who is now under internal investigation and on administrative leave due to an unrelated incident. He's accused of using racial slurs and also derogatory statements about police Chief Janeé Harteau's sexual orientation. Saturday, after learning of the judge's recommendation, Guled's father, Mohamed G. Abdi of St. Paul, broke down in tears. A Somali immigrant who speaks little English, Abdi explained through a translator that he missed an important proceeding because he fell ill in Kenya, where he was visiting relatives, and that an airline would not let him board a flight. Abdi said he telephoned the federal court to let them know of his predicament. U.S. Magistrate Judge Jeanne Graham wrote in dismissal papers that the plaintiff had filed a complaint in February 2012 but little else, including failing to provide required information to the city's attorneys. In April 2012, the father requested a translator for all appearances, but the court told him that would be up to him to arrange. Graham noted that on June 26, 2012 - two days before an important proceeding - Abdi had called her chambers, advising that he would be Africa until mid-August. The judge rescheduled the proceeding until Aug. 24, 2012, stressing that it would not be rescheduled again. After the father again did not appear for the rescheduled proceeding, Graham said that if the plaintiff "failed to provide initial disclosures in a timely fashion, the matter would be dismissed for failure to prosecute." Saturday, as he met with the distraught father, Omar Jamal of the Somali Mission to the United Nations said that funds would be raised to help the parents get an attorney. "What you have here is an average father with completely limited English language [abilities] … and basically zero understanding of how the system functions," Jamal said. "We will provide him a lawyer and we will take any action that is available in the legal system." ANNA REED &amp;#X2022; ANNA.REED@STARTRIBUNE.COM Mohamed Guled Abdi, facing, of St. Paul, reflected on the life of his son while hugging Somali activist Omar Jamal in Columbia 7/14/2021 Judge: Federal suit should be tossed in fatal police shooting - StarTribune.com https://www.startribune.com/judge-federal-suit-should-be-tossed-in-fatal-police-shooting/220068431/ 2/2 The father began weeping when he spoke of his son, saying he was a "nice guy" and that an autopsy found that he wasn't under the influence of alcohol or drugs. Jamal translated for him. Abdi said he does not know why his son was driving a stolen vehicle. Translating for Abdi, Jamal noted that the son "had his whole life ahead of him." Shot repeatedly The Minneapolis Police Department did not immediately comment Saturday about the recommended dismissal of the Guled suit. The department had placed six officers on three days of paid administrative leave following the killing of Ahmed Guled. Three officers had fired at him: Powell, along with Christopher Garbisch and Jeffrey Newman. Guled was shot repeatedly and died at the scene. Feb. 5, 2009 Guled had been driving a stolen vehicle when two officers in cruisers began chasing him through the city's North Side on Feb. 5, 2009. The stolen vehicle, with two cruisers in pursuit, was swerving erratically and didn't stop, the judge's report says. As he was pursued, Guled drove into an unrelated police scene and was shot after speeding toward four officers standing in the street, according to police, who had video of the incident, as well as witness accounts. Graham's recommendation comes amid controversy over a recent incident in Green Bay, Wis. Powell and Brian Thole were off-duty when they got into a street brawl in June and then used slurs while berating local police officers who responded, according to the Green Bay Police Department. The incident has prompted Harteau and other police officials to step up efforts to meet with people in the community in an effort to rebuild damaged community relations.</t>
  </si>
  <si>
    <t>['https://d3n8a8pro7vhmx.cloudfront.net/cuapb/pages/270/attachments/original/1626285181/Judge__Federal_suit_should_be_tossed_in_fatal_police_shooting_-_StarTribune.com.pdf?1626285181']</t>
  </si>
  <si>
    <t>['Brandon Bartholomew, badge #324', 'Chad Conner, badge #1263', 'Christopher D. Tucker, badge #7856', 'Christopher Garbisch, badge #2214', 'Jeffrey Newman, badge #5097', 'Shawn Powell, badge #5792']</t>
  </si>
  <si>
    <t>he has every access to be able to find out everything about us. In fact, I mean, I don't...I don't remember if that was a Wednesday or a Thursday morning, but my husband was leaving for hunting that weekend and it...and I was...and I'm home alone, so found...I found it very upsetting after I found out he was an officer acting that way." She said she is still feeling the effects of this incident, saying "I kinda am now again that you called us, thinking, 'Okay, what happens if something happens with his job?' I mean, like retaliate." (sic) She went on to add "I have been, you know, very kinda concerned for my safety. You know, if something does happen and...I mean if this is an officer that's acting like this when he is, I don't even know if he was... Well, I've...I assume he had just got off work or something from what the...North Branch told us. But it's...it's...it's just, I don't know; it's very disturbing that an officer would act in that manner." She said the incident did not impact her perception of the Minneapolis Police Department as a whole. She said neither she nor her husband has had any business or interaction with the Minneapolis Police Department in the past. Statement of Officer Huset On 1-3-2013, I took a recorded statement from North Branch Police Department Officer Sean Huset regarding this case. That interview is summarized below: Officer Huset told me he was working on the date and time of the incident and had received a call from dispatch advising him that a motorist was being followed, and that the vehicles had gone northbound on 1-35, then westbound on Co. Rd. 17, then northbound on Falcon Av. Officer Huset responded and arrived in the area travelling southbound on Falcon Av., south of Co. Rd. 95, and saw two vehicles approaching from the opposite direction, with one vehicle close behind the other. He stated he thought the suspect vehicle had a headlight out, and this vehicle was similar in appearance to the description of the suspect vehicle. He then executed a U-turn and stopped both vehicles. Officer Huset stated he has MVR equipment installed in his squad, but that prior to the call, his squad had been turned off for a period of time, and when he received this call, the camera system did not have enough time to run through the full start-up procedure. Consequently, there is no video of the stop. Officer Huset stated when he got the suspect vehicle stopped, he recognized the car from previous encounters, and knew the driver of the car to be a Minneapolis Police Officer named Jeff Hall. He stated he approached on the driver's side and asked the driver for his driver's license and proof of insurance. 9 1228195 Huset stated that Officer Hall then handed him his Minnesota Driver's License and Minneapolis Police Identification Card, both of which he had removed from his wallet. Officer Huset stated he then asked Officer Hall about what was going on with the other car, and Officer Hall responded "Oh, you know, we're just...you know, some games going on." Officer Huset questioned Hall further, and asked him what he was trying to get out of this, and Officer Hall told him "Well, I was just...I was just following him, you know, and he was gonna turn off, I was just gonna go this way." Officer Huset again attempted to clarify what Officer Hall was intending to do, and told him that he was "just harassing these people" and stated Officer Hall "never really had an answer, he just said he was just gonna kind of follow them and then he was gonna go home." Officer Huset noticed that Officer Hall's eyes were "a little bit glossy, and he was chewing gum quite a bit." This led him to believe that Officer Hall had been drinking, but Officer Huset stated he did not smell the odor of an alcoholic beverage on or about his person, did not see any evidence of drinking in the car and did not feel that he had sufficient probable cause or evidence to administer a PBT or a Standardized Field Sobriety Test (SFST). Officer Huset asked Officer Hall if he had been drinking, and stated Officer Hall told him "no." Officer Huset asked Officer Hall if he would be willing to submit to a PBT test, and said Officer Hall stated "no." During his initial interaction with Officer Hall, Officer Huset was told by Deputy --Puelston that Officer Hall had a weapon on the front passenger seat, which was recovered by Deputy Puelston for the duration of the traffic stop. Officer Huset told me he did not see the gun before it was recovered by Deputy Puelston. Officer Huset and Deputy Puelston conferred on what Deputy Puelston had learned from the occupants of the other vehicle, and Officer Huset made the decision to cite Officer Hall for Careless Driving, and set a court date for 1-8-2013, at 0830 hours. Officer Huset stated that he conducted follow up interviews with Bryan and Lisa George at their home the following day. He told me that his investigation of the incident led him to believe that Officer Hall had followed the George's for a time period of approximately 7 to 8 minutes, over a distance of approximately 7- 8 miles. He said it began when Bryan George was attempting to pass a semi, but was unable to complete the pass because the speed of the semi had increased to close to 80 mph, and Bryan George did not want to drive that fast, and needed to make his exit at Co. Rd. 17, which was quickly approaching. 10 1228196</t>
  </si>
  <si>
    <t>['https://d3n8a8pro7vhmx.cloudfront.net/cuapb/pages/1461/attachments/original/1638134695/13-31514_Hall_Part_7.pdf?1638134695']</t>
  </si>
  <si>
    <t>https://www.tcdailyplanet.net/opinion-cover-mpd-abuses-continues/ 1/2 OPINION | Cover-up of MPD abuses continues By Ron Edwards (Minnesota Spokesman-Recorder) | September 14, 2009 As Police Sgt. Joe Friday always said in the old Dragnet police series, "Nothing but the facts, ma'am. Nothing but the facts." Minneapolis needs more Joe Fridays. For the five years we served on the Police Community Relations Council (PCRC) through 160 meetings, we, citizens and police together, gathered a lot of information and heard testimony from a lot of citizens. We uncovered a lot of misconduct. These were our facts, known by the police, including factual misconduct, especially by the MPD, on Black police officers. But the only whistleblower we ever saw certified was Lt. Michael Keefe (see our August 29, 2007, column in this paper, "A profile in courage and integrity: Lt. Michael Keefe"). Over five years, 160 meetings, we weighed the facts against the fictions. What Lt. Michael Keefe revealed was fact. What Sgt. Kelly O'Rourke is alleging, on the other hand, is fiction (see Star Tribune, August 21, 2009, "Ex-Strike Force member sues Minneapolis"). O'Rourke claims he was reassigned after trying to blow the whistle on the Metro Gang Strike Force in 2007. O'Rourke's fiction reported as fact received coverage by local media (print and broadcast), whereas Lt. Keefe's facts did not. Notice the key difference: Sgt. O'Rourke admits his attempts were oral, not in writing. He never wrote up his reports, never called any press conferences, never went to Internal Affairs, never went to the chief or the mayor or the city council on the record. Instead, we get another famous Minneapolis moment: He speaks, therefore it is. The facts don't support his fictions. Even after being reassigned to the Violent Offenders Task Force, he never expressed his concerns nor shared his information with his federal partners (FBI, DEA, Homeland Security, etc.). The facts are that Lt. Michael Keefe was actually doing all of the above. In this column (May 28, 2008, "Cops help bad guys threaten good citizens"), we reported on the terrifying experience facing an African American family, a mother and a daughter, whose lives were placed in jeopardy because of the MPD and Sgt. O'Rourke. We joined that family in a May 8, 2008, meeting with Chief Dolan. Nothing was done. Factually? It would be another six months before the gang banger who was supplied information by the police identifying the young lady (who would later testify against him) was apprehended (by county sheriffs, not MPD). Facts: They hang as a heavy albatross around the necks of those, including the chief, claiming to be against such corruption. The record is clear: The only bona fide whistleblower that this department has known in the last 40 years was Lt. Michael Keefe. Examine the letter of January 8, 2008, by the Minneapolis City Attorney regarding their investigation of Lt. Michael Keefe's whistleblowing efforts, first reviewed and examined in this column in January 2008 ("If White police aren't safe, who is?"). A very dangerous, yet sophisticated charade is being perpetrated against the general public in an effort to save the careers (and the tax- supported retirement benefits) of members of a department who are clearly out of control. Don't you find it interesting that in situations in which African Americans have been beaten and killed by Minneapolis police in the last five years, not one single police officer has stepped up to the plate and helped blow the whistle? The exception is Lt. Michael Keefe. The Strib and Pi Press reported recently that the departments are not releasing the names of the White officers of the Metro Gang Strike Force charged with criminality. We submit and maintain that this represents a "Code of Silence" as well as support for a culture of violence. The ultimate victims? As more Whites see what is really being reflected back at even them in the mirror that is the city, more Whites will ask, "If White citizens aren't safe, who is?" The examination of the department's and City's corruption and decadence that must take place will have to be at the highest level of the federal government, and must include the possibility of the appointment of a special prosecutor and the assigning of special federal agents from outside of the Federal District of Minnesota. Will it happen? It should. As we said in last week's column, these abuses are neither the first nor will they be the last in a troubled department and a silent City administration until such an investigation takes place. Stay tuned. Twin Cities Daily Planet (https://www.tcdailyplanet.net/opinion-cover-mpd-abuses-continues/) https://www.tcdailyplanet.net/opinion-cover-mpd-abuses-continues/ 2/2 Support people-powered non-profit journalism! Volunteer (https://www.thedatabank.com/dpg/262/personal2.asp?formid=TC-Volunteer) , contribute news (https://www.tcdailyplanet.net/contribute) , or become a member (https://www.thedatabank.com/dpg/262/donate.asp? formid=TCMAdonate) to keep the Daily Planet in orbit. Ron hosts "Black Focus" on Channel 17, MTN-TV, Sundays, 5-6 pm. Formerly head of key civil rights organizations, including the Minneapolis Civil Rights Commission, he continues his "watchdog" role for Minneapolis. Order his books at www.BeaconOnTheHill.com; hear his readings and read his solution papers and "web log" at www.TheMinneapolisStory.com. Related Stories: No related posts.</t>
  </si>
  <si>
    <t>['https://d3n8a8pro7vhmx.cloudfront.net/cuapb/pages/270/attachments/original/1616272388/2009__Cover-up_of_MPD_abuses_continues___Twin_Cities_Daily_Planet.pdf?1616272388']</t>
  </si>
  <si>
    <t>["Kelly J. O'Rourke, badge #5375", 'Michael Keefe, badge #3662']</t>
  </si>
  <si>
    <t>3/16/2021 North football coach Adams leaving Mpls. police to direct security for Twins - StarTribune.com https://www.startribune.com/north-football-coach-adams-leaving-mpls-police-to-direct-security-for-twins/572682082/ 1/2 MINNEAPOLIS North High School coach Charles Adams III is leaving the Minneapolis police to direct security for the Minnesota Twins Charles Adams III will be security director, Pohlad Foundation adviser. By Rochelle Olson (https://www.startribune.com/rochelle-olson/6370582/) Star Tribune OCTOBER 8, 2020 - 10:43PM After two decades with the Minneapolis Police Department, and months after being pulled from his post as a resource officer at North High School, Charles Adams III is leaving the force to work for the Minnesota Twins as director of team security. Adams, 40, started with the Twins on Monday, calling the job a "once-in-a-lifetime opportunity." Matt Hoy, the Twins' senior vice president for operations, announced the hire Thursday at a meeting of the Minnesota Ballpark Authority and described Adams as a "very engaging, 100-percent-on human being." But Adams' departure is also the culmination of a difficult few months and illustrative of the Minneapolis department's struggles in the aftermath of the killing of George Floyd while in police custody on May 25. Adams was a legacy officer who followed on the force his well-known namesake father Charlie, who ran former Mayor Sharon Sayles Belton's security and is now commander in charge of the Violent Crimes Division. He said he will continue as football coach at North High, his alma mater. "That's a priority. That was never going to change," he said of the job. But he lost his full-time job as a school resource officer (https://www.startribune.com/floyd-death-reignites-debate-over-police-role-in- schools/571411192/?refresh=true) at North High just days after Floyd's death, when the Minneapolis Public Schools ended its decadeslong relationship with the Police Department. Adams was reassigned - "relegated" was his word - to responding to 911 calls. "What I worked so hard at, building relationships with the kids and the school, that was abruptly taken away from me," Adams said Thursday. He immediately started looking for other options, and a big opportunity came quickly. Twins President Dave St. Peter told the team's staff last month about Adams' hiring. His duties will include day-to-day security around the team at home, on the road and during spring training in Fort Myers, Fla. Adams also will be a senior adviser to the Pohlad Family Foundation, where he will "provide counsel on issues pertaining to racial equity as well as police and criminal justice reform," St. Peter wrote in a memo to staffers. St. Peter said Adams had "built a stellar reputation throughout the community. He's known as a leader and mentor thanks to his dedication and focus in creating a positive impact on youth." Adams is on leave from the Police Department and said he plans to officially resign early next year. With the Twins, he reports to Jeff Beahen, the former Rogers, Minn., police chief hired in early 2019 to lead security efforts. Making connections JEFF WHEELER - STAR TRIBUNE North High School head football coach Charles Adams shown addressing the team at the end of practice while wearing a Twins shirt. Wrong season for greatness? Powerful North will make best of it 3/16/2021 North football coach Adams leaving Mpls. police to direct security for Twins - StarTribune.com https://www.startribune.com/north-football-coach-adams-leaving-mpls-police-to-direct-security-for-twins/572682082/ 2/2 For the past 10 years, Adams worked out of an office at North High where he was known as "OA," short for Officer Adams. There he served as a peacemaker, college counselor and social worker, whose broad duties ranged from defusing hallway conflicts among students to distributing free clothes and helping families find food and shelter. His new job should give him the chance to build on his strong community ties and help the Twins make inroads in inner-city neighborhoods where baseball is lagging in both fans and participation. North's student-athletes rarely think beyond basketball and football, Adams said. "The main objective for me is just engaging and making connections," he said. Adams' family has ties to professional sports. His uncle, Tony Adams, also a Minneapolis cop, was a close friend of Kirby Puckett and has provided security for the Timberwolves. His father runs gameday security at U.S. Bank Stadium for the Minnesota Vikings. In an interview last summer after his job was eliminated, Adams described (https://www.startribune.com/football-coach-charles-adams-iii-determined-to-keep- driving-change-at-minneapolis-north/571631102/?refresh=true) being caught in the middle of tensions between the community and police. "People know where my heart is at," he said. "I wear blue, but I'm Black. I feel everybody's pain." Adams acknowledged the new job will be less stressful than facing a spike in violence, civil unrest and animosity toward the police. "Things are going to get worse before they get better out on the streets," he said. Twitter: @rochelleolson Rochelle Olson is a general assignment reporter for the Star Tribune. Olson has been on the quick strike team for three years, writing about a wide variety of topics. She specializes in the intersection of sports, business and culture. raolson@startribune.com 612-673-1747 rochelleolson</t>
  </si>
  <si>
    <t>['https://d3n8a8pro7vhmx.cloudfront.net/cuapb/pages/270/attachments/original/1615987734/2020Adams_North_football_coach_Adams_leaving_Mpls._police_to_direct_security_for_Twins.pdf?1615987734']</t>
  </si>
  <si>
    <t>['Charles Adams, III, badge #59']</t>
  </si>
  <si>
    <t>MPD Officer Brian Cummings Charged in Collision That Killed Leneal Frazier Hennepin County Attorney: 'His negligence caused the death of Leneal Frazier' By WCCO-TV StaffOctober 23, 2021 at 5:15 am https://minnesota.cbslocal.com/2021/10/23/mpd-officer-brian-cummings-charged-in-collision-that- killed-leneal-frazier/ MINNEAPOLIS (WCCO) - Minneapolis Police Officer Brian Cummings now faces two felony charges in connection to the collision that killed 40-year-old Leneal Frazier earlier this year. On Friday, the Hennepin County Attorney's Office announced that Cummings is charged with second- degree manslaughter and criminal vehicular homicide. According to the criminal complaint, the officer was in pursuit of a stolen vehicle in north Minneapolis on July 6 when his marked squad car slammed into the driver's side of Frazier's Jeep at nearly 80 mph. Prior to the crash, Cummings was following the stolen vehicle at high speeds "at or approaching 100 mph" through numerous stop signs, red lights, and partially obstructed intersections, many of which blocked the view of approaching vehicles, the complaint said. Frazier died of injuries suffered in the crash. Frazier, of St. Paul, was a father of five and also the uncle of Darnella Frazier, the teenager who recorded the viral video of George Floyd's death. "Police are supposed to protect and serve citizens, and to act in a manner consistent with their sworn oath to do so. Officer Cummings' actions deviated from his oath and his negligence caused the death of Leneal Frazier," Hennepin County Attorney Mike Freeman said. Attorney Ben Crump, who represents Leneal Frazier's family, released a statement following the announcement of charges. "The Frazier family and our legal team are grateful for the charges brought against Brian Cummings for the reckless killing of Leneal Frazier," Crump said. "We commend the Hennepin County Attorney's Office for having the courage to hold law enforcement accountable in this instance. No innocent civilian should ever lose their life because of unwarranted high-speed chases in residential neighborhoods. This case shines a light on how far we have to go in the pursuit of safe and just policing in America. High-speed pursuit policies in Minneapolis and across America must be better written and stringently enforced to protect innocent civilians. This is only the first step in getting full justice for the Frazier family in this tragic and preventable loss." Crump also represents the family of George Floyd, who earlier this year won a historic $27 million civil suit against the city of Minneapolis. Cummings' personnel files show he joined MPD in 2008, and has received two department awards, one of which was for his actions in a police pursuit involving a stolen vehicle in 2016. Cummings has also had 12 complaints brought against him, all of which were "closed with no discipline." Cummings' first appearance will be scheduled in the coming days. "These charges are appropriate based on the thorough investigation conducted. I hope the victim's family and loved ones find some solace in knowing we are doing everything we can to get justice for Mr. Frazier," Freeman said. More Details on the Fatal Crash Surveillance footage obtained by WCCO-TV from a nearby gas station showed the fiery collision that occurred just after midnight on July 6. Moments before the collision, a car heading south on Lyndale stops at the intersection. The footage is black-and-white, and it's difficult to make out the traffic lights. Next, Frazier's car approaches the intersection, heading west on 41st Avenue. Just before he rolls through, a car cuts across the intersection, traveling north at a high rate of speed. A moment later, a pursuing Minneapolis police squad car dashes into frame, slamming into Frazier's car in the middle of the intersection. The collision causes the vehicles to burst into flames and crash into the southbound car that was stopped at the light. The momentum of the initial crash pushes the three cars into a bus stop, which tumbles over. The wreckage burns for several seconds before another Minneapolis police car arrives at the scene. The suspect was able to get away, and is still at large. Frazier died in the crash. The Hennepin County Medical Examiner's Office said his cause of death was multiple blunt force injuries. The driver in the southbound car was treated for injuries at a hospital. Cummings suffered a wrist injury and was briefly hospitalized. He was placed on standard critical incident leave. Documents released after the deadly crash also revealed that Cummings did have his squad car lights and sirens on, and the suspect and Cummings ran a red light before the collision. It doesn't appear this intersection has an Opticon device, which allows police to change traffic lights when responding to an emergency. According to Minneapolis police policy, officers are not to pursue suspects when there is an "unreasonable risk to the officer, the public or passengers of the vehicle being pursued." Police can begin a chase if they believe "a serious and violent felony or gross misdemeanor" has either been committed or about to be committed by the suspect. Accident reconstruction determined that "this collision can be attributed to the Defendant for failure to operate his vehicle with due regard for the safety of other motorists," the attorney's office said.</t>
  </si>
  <si>
    <t>['https://d3n8a8pro7vhmx.cloudfront.net/cuapb/pages/270/attachments/original/1635789799/MPD_Officer_Brian_Cummings_Charged_in_Collision_That_Killed_Leneal_Frazier.pdf?1635789799']</t>
  </si>
  <si>
    <t>['Brian Cummings, badge #1360']</t>
  </si>
  <si>
    <t>Minneapolis City of Lakes February 28, 2012 Police Department Timothy J. Dolan Chief of Police 350 South 5th Street - Room 130 Minneapolis MN 55415-1389 Office 612 673-2853 TTY 612 673-2157 Officer Troy Dillard Fifth Precinct Minneapolis Police Department Officer Dillard, RE: IAU Case Number #11-194 LETTER OF REPRIMAND The finding for IAU Case #11-194 is as follows: 13.43 - Personnel Data MPD P/P 5-103 Discretion Allegation #2 (B)...SUSTAINED (Category B) You will receive this Letter of Reprimand. This case will remain a B violation and can be used as progressive discipline for three years until 11/06/2014,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Y: Janee Harteau Assistant Chief of Police City Information _and Services. vivm.ci.minneapolis.mn.us Affirmative Action Employer 1212334 Page 2 Officer Troy Dillard Letter of Reprimand I, Officer Troy Dillard, acknowledge receipt of this Letter Re rimand. 1n Officer T a Inspector Clark CC: Inspector Clark Personnel IAU Date of Receipt Date 1212335 MINNEAPOLIS POLICE DEPARTMENT INTERNAL AFFAIRS COMPLAINT FORM #3401 COMPLAINT INFORMATION INTERNAL AFFAIRS CASE NUMBER: 11-194 CCN: DATE OF INCIDENT: 11/06/2011 TIME OF INCIDENT: 1900 Hours LOCATION OF INCIDENT: 1500 LaSalle Avenue # 615 DATE OF COMPLAINT 12/1/2011 REFERRAL METHOD: Internal COMPLAINANTS NAME (LAST, FIRST MIDDLE) 13.43 SEX M❑ F❑ RACE: DATE OF BIRTH: HOME ADDRESS: CITY / STATE / ZIP: TELEPHONE: POLICY INFORMATION POLICIES ALLEGED TO BE VIOLATED: 5-103 Use of Discretion ACCUSED EMPLOYEE(S) NAME/BADGE: Officer Dillard # 1547 COMPLAINT ALLEGATIONS 13.43 - Personnel Data Allegedly, Officer Dillard left his work partner at the 5th Precinct Station while he went over to the woman's apartment in the 1st Precinct from 2158-2259 hours. RECOMMENDATION (Preliminary Cases Only) K Reckoning Period Expired Before Complaint was Filed K No Basis for Complaint K Closed Pending Further Information K Refer to Precinct with Coaching Documentation K Exceptionally Cleared K Policy Failure K Other COMPLAINANT SIGNATURE DATE COMMANDER REV I: 13 43 - rersonnel Data DATE I ; - i j 1212336 MINNEAPOLIS POLICE DEPARTMENT Internal Affairs Unit Administrative Case #11-194 Sgt. Melissa Chiodo 01/18/2012 CASE BACKGROUND 13.43 - Personnel Data CASE INVESTIGATION 13.43 - Personnel Data 1 1212337 Case Statements Officer Dillard Statement Officer Dillard said he met Katherine Johnson on 11/6/2011 at the Starbucks at 2000 Nicollet while working. After talking for a while, they exchanged cell phone numbers. While talking, Katherine mentioned she was going to make spaghetti and Officer Dillard asked her if she was going to cook for him and she said sure. After leaving Starbucks, they sent text messages back and forth during the evening 13.43 13.43 - Personnel Data Later that night Officer Dillard dropped his partner off at the Fifth Precinct for OTL and he went to 1500 Groveland and put himself out on OTL and went to Katherine's place. 13.43 - Personnel Data 13.43 - Personnel Data Officer Dillard said that reflecting on the incident he used bad judgment by going to Katherine's home when he was working. 13.43 - Personnel Data Lt. Kelly Statement 13.43 - Personnel Data 2 1212338 13.43 - Personnel Data SUMMARY OF ALLEGATIONS 13.43 - Personnel Data 3 1212339 13.43 - Personnel Data Allegation # 2 It is alleged that Officer Dillard met a woman while he was working on 11/6/2011 and exchanged cell phone numbers with the woman. Shortly after exchanging numbers, he and the woman exchanged texts that were mutually flirtatious in nature. Later in the evening, Officer Dillard allegedly went over to the woman's apartment while he left his partner at the station for approximately an hour. 5-103 USE OF DISCRETION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Investigative Facts • Officer Dillard said he met Ms Johnson for the first time on 11/6/11 while he was working on duty • Officer Dillard said they exchanged cell phone numbers • Officer Dillard admitted that while he was working they sent text messages back and forth to each other 4 1212340 • Officer Dillard said he asked Ms. Johnson if she was going to cook dinner for him while they were speaking and once in a text • Officer Dillard said he left his partner Officer Hauth at the station for OTL • Officer Dillard said he then went to Ms. Johnson's apartment in the First Precinct for his OTL • • 13.43 - Personnel Data • Officer Dillard said reflecting on the incident he said he used bad judgment by going over to Ms. Johnson's while he was working Respectfully Submitted, Internal Affairs Unit Melissa Chiodo 5 1212341</t>
  </si>
  <si>
    <t>['https://d3n8a8pro7vhmx.cloudfront.net/cuapb/pages/1461/attachments/original/1638085550/13-31055_Dillard.pdf?1638085550']</t>
  </si>
  <si>
    <t>MADIA LAW › Annotations April ೎ೌ್೏: $೓ೌ,ೌೌೌ Settlement in Police Brutality Suit Against Minneapolis Officer JOSHUA A. NEWVILLE APRIL ೄೋ, ೅ೃೄೆ The ability to safely, calmly, and professionally interact with the public without violence is an intrinsic and basic part of law enforcement. In a case settled this past Friday with the City of Minneapolis, Madia Law client Ernest Abbott alleged that on November , , Minneapolis Police Officer Christopher Steward showed a lack of those essential skills, a shocking disregard for Mr. Abbott's rights and dignity, and a disrespect for the laws of the United States. Mr. Abbott, who was  years-old and weighed  pounds, alleged that Officer Steward severely beat him, kicking and stomping on his head and face. On October , , Madia Law, on behalf of Mr. Abbott, sued Officer Steward (individually and in his official capacity as a Minneapolis police officer) in United States federal District Court. The Complaint included charges of unlawful arrest, unreasonable search and seizure, and excessive force, all in violation of the th Amendment of the United States Constitution. The parties engaged in discovery for several months and have now reached a settlement agreement before the City has moved for summary judgment. Mr. Abbott will dismiss his allegations against the officer for payment of ,. by the City of Minneapolis. Below are portions of the allegations contained in the Complaint, which is titled Ernest M. Abbott v. Christopher Steward, -CV- (MJD- TNL). On November , , Mr. Abbott was a  year-old boy who stood  feet,  inches and weighed  pounds. On that evening, Mr. Abbott was walking home with another juvenile male friend at approximately : PM. Neither Mr. Abbott nor his friend had committed any criminal act, violated any regulation, or done anything wrong when Defendant Steward and several other Minneapolis police officers suddenly began converging on the two boys. The officers, allegedly responding to a call regarding "suspicious persons" shined a spotlight on the boys. The boys, unsure of why the spotlight was aimed at them, surmised that they might have been out past curfew; they immediately began moving away from the spotlight and squad cars. Multiple squad cars began to box the boys in. Unsure of what to do and not wanting to get in trouble for violating curfew, the young boys saw an open garage door and entered the garage to hide. Defendant Steward and other officers approached the garage and determined that Mr. Abbott and his friend were inside. Defendant Steward entered the garage, aiming his gun and flashlight at the boys, who were crouching behind two chairs. Defendant Steward yelled at the boys three times while shining his flashlight on them: "I can see you - put your hands up!" Mr. Abbott complied, extending upward on his knees while putting his hands straight up in the air. Mr. Abbott did not resist, attempt to flee the garage, or attempt to evade the officers. Upon information and belief, Defendant Steward then approached Mr. Abbott's friend and struck the boy in the face with either his knee or foot. Defendant Steward then approached Mr. Abbott and kicked him in the face. Mr. Abbott fell to his hands and knees; Defendant Steward immediately kicked or pushed Mr. Abbott to his side. Once Mr. Abbott was on the ground, Defendant Steward proceeded to continually and repeatedly kick Mr. Abbott in the head and face. One of the officers then opened the main garage door, shining light into the garage. Mr. Abbott, suddenly able to see Defendant Steward's boot, placed his hand on top of the boot, in a vain attempt to get Defendant Steward to stop kicking him in the face. Defendant Steward responded by kicking Mr. Abbott in the face with his other boot. Mr. Abbott then used both arms to cover his face. Defendant Steward then raised his leg and stomped on the back of Mr. Abbott's head, driving his already battered skull face-first into the pavement and inflicting further damage to his teeth, head, and brain. One of the officers later remarked, "Good Kick, Rookie," in an apparent reference to Defendant Steward's gratuitous beating of Mr. Abbott and his friend. Another officer laughed when he discovered that Defendant Steward knocked one of Mr. Abbott's teeth out through his beating. Once it became apparent that the boys were so severely beaten that they were in need of immediate medical attention, a Code  emergency was sent out via dispatch and paramedics arrived on scene. The officers did not allow the paramedics to treat the boys, however, instead opting to take them in squad cars to North Memorial Hospital for treatment. The police attempted to drop Mr. Abbott off at the Hennepin County Juvenile Detention Center. The Center would not accept Mr. Abbott due to the severity of his injuries. No charges were ever filed against Mr. Abbott. Upon information and belief, for reasons unknown to Plaintiff, no disciplinary actions or criminal charges have been levied against Defendant Steward for his abhorrent actions relating to these events. Annotations · Report a problem COPY https://outline.com/Bg8ytA Outline is a free service for reading and annotating news articles. We remove the clutter so you can analyze and comment on the content In today's HOME · TERMS · PRIVACY · DMCA · CONTACT analyze and comment on the content. In today s climate of widespread misinformation, Outline empowers readers to verify the facts.</t>
  </si>
  <si>
    <t>['https://d3n8a8pro7vhmx.cloudfront.net/cuapb/pages/270/attachments/original/1626489542/April_2013___70_000_Settlement_in_Police_Brutality_Suit_Against_Minneapolis_Officer.pdf?1626489542']</t>
  </si>
  <si>
    <t>2/25/2021 Minneapolis cop under investigation by federal authorities - StarTribune.com https://www.startribune.com/a-minneapolis-cop-is-under-investigation-by-federal-authorities/303953561/ 1/2 MINNEAPOLIS A Minneapolis police officer is under investigation by federal authorities Michael Griffin has been the subject of 22 internal affairs investigations since 2007. By Randy Furst (https://www.startribune.com/randy-furst/6370613/) and Matt McKinney (https://www.startribune.com/matt-mckinney/6370539/) Star Tribune staff writers MAY 16, 2015 - 11:49AM Federal authorities are investigating a Minneapolis police officer who has been the target of two brutality lawsuits that have cost the city $410,000. The investigation focuses on Michael Griffin, a patrol officer in north Minneapolis, who joined the police force in 2007. Griffin has been the subject of 22 police internal affairs investigations, a total that may include both public complaints and internal department issues. Most of the claims against him were not upheld. The U.S. attorney's office declined to comment. However, a number of sources told the Star Tribune that the FBI has been making inquiries that include questions about two excessive force lawsuits in which Griffin was accused of punching or kicking people while he was off-duty at downtown bars. The sources spoke on condition that they would not be identified. A number of Minneapolis police officers reportedly have been questioned by the FBI and told to be prepared to give testimony to a federal grand jury. "I am troubled that any grand jury process would be reported on by the media," said Ryan Kaess, a St. Paul attorney, who said "at this point," he is Griffin's lawyer. Kaess described Griffin as "a fine police officer," but declined further comment. John Elder, a spokesman for the Minneapolis Police Department, said that due to the federal investigation, his office was not allowed to discuss it. Look at 22 investigations According to documents provided Friday by the Minneapolis Police Department, 16 of the 22 internal affairs investigations of Griffin resulted in no discipline, while one led to a letter of reprimand over the issue of "use of reasonable judgment." Elder said he could offer no details of the reprimand. Five other cases - two from 2013, one from 2014, and two from 2015 - remain open. The possible prosecution of Minneapolis police officers occurs at a time in which police have been under the microscope across the nation over allegations of misconduct, including alleged brutality and the shooting deaths of several black people. Griffin is black. Complaints against him have come from both white people and people of color. Prosecutions in Minnesota for police misconduct are highly unusual. The Justice Department prosecuted Minneapolis police officer Jason Andersen, a member of the now-defunct Metro Gang Strike Force, over the kicking of a black youth in Crystal. He was found not guilty in 2010. Current U.S. Attorney Andy Luger, then a private attorney, was appointed to investigate the Metro Gang Strike Force and issued a report in 2009 that criticized the conduct of several officers, including their treatment of minorities. JEFF WHEELER Michael Griffin 2/25/2021 Minneapolis cop under investigation by federal authorities - StarTribune.com https://www.startribune.com/a-minneapolis-cop-is-under-investigation-by-federal-authorities/303953561/ 2/2 The Justice Department reviewed the allegations but took no action beyond Andersen's prosecution. The Hennepin County attorney's office declined to prosecute. Hennepin County attorney Mike Freeman said at the time that he was hampered because Strike Force officers declined to talk to investigators. 'He lost perspective' Griffin won a departmental medal of valor for his response to the 2012 multiple shootings at Accent Signage. "When Michael Griffin first came on to the department there were high expectations of him," says Ron Edwards, a longtime civil rights activist, who is a member of a police oversight group appointed by Minneapolis Police Chief Janeé Harteau. "But at some point down the road he lost perspective," Edwards said. "The department has really tried to work with him and tried to work through his problems, but it's quite clear that some of the incidents have caught the attention of federal investigators and now his fate is in their hands. I still think that he would make a good police officer with a productive career, but he needs help with his problems." In January 2014, a jury awarded $125,000 to Jeremy Axel, an IT salesman from St. Louis Park, in his suit claiming that Griffin challenged him to a fight in a Minneapolis bar in 2011, then knocked him out, leaving him with a concussion. In March 2014, U.S. District Judge David Doty ordered the city to pay Axel's attorney $145,653. A month later, the City Council approved a $140,000 settlement with Ibrahim Regai, who alleged that he was threatened, followed, then punched and knocked to the ground by Griffin outside a Minneapolis bar in 2010. Randy Furst is a Star Tribune general assignment reporter covering a range of issues, including tenants rights, minority rights, American Indian rights and police accountability. rfurst@startribune.com 612-673-4224 randyfurst Matt McKinney is a reporter on the Star Tribune's state team. In 15 years at the Star Tribune, he has covered business, agriculture and crime. mckinney@startribune.com 612-673-7329 _mattmckinney</t>
  </si>
  <si>
    <t>['https://d3n8a8pro7vhmx.cloudfront.net/cuapb/pages/270/attachments/original/1614283406/2015%28Griffin%29_Minneapolis_cop_under_investigation_by_federal_authorities_-_StarTribune.com.pdf?1614283406']</t>
  </si>
  <si>
    <t>Lewis called him at 2020 hours (after roll call was over) and advised that she overslept and was sick. During the October 16th, 2012 coaching session, Sergeant Radke referenced the Labor Agreement- Section 17.10. He advised Officer Lewis that she had to call prior to her shift starting if she was going to take the day off. Sergeant Radke explained that he advised Officer Lewis this would be the last coaching she would be given on the issue and that any further incidents would be subject to formal discipline. July 22, 2012 Sergeant Radke provided a copy of a typed statement titled "Notice of Coaching" dated July 22, 2012 (see July 22, 2012 tab). The "Notice of Coaching" was signed by 5th Precinct Sergeants Downing and Goset and was administered on July 26, 2012. The statement does not include the name of the officer it was administered to. The first line of the statement indicated that a meeting was held as a "coaching session" and that the purpose was to make sure the person understood the expectations for reporting to work and requesting time off. It stated that on July 21, 2012, the person failed to give proper notification and did not seek prior approval from a supervisor in the use of compensatory time. The person was considered AWOL. 5th Precinct Shift Expectations E-mail Sergeant Radke provided a copy of an e-mail (with Sergeant Scott Downing's name as the recipient) sent on June 27, 2012, to 5th Precinct 13.43 officers from Lieutenant Todd Loining (see Lt. Loining e-mail tab). The subject was "shift expectations". Lieutenant Loining advised officers that anytime an officer needed to call in sick, report to work late, or wanted to leave early, they must contact a 13.43 supervisor. Police Unit Labor Agreement-Section 17.10-Notification Required Section 17.10 is defined in the Labor Agreement between The City of Minneapolis and The PoliCe Officers Federation of Minneapolis (covering January 1, 2009, through December 31, 2011; a new labor agreement is not in place yet). (See Labor Agreement tab). • Section 17.10-Notification Required: Employees shall be required to notify their immediate supervisor as soon as possible of any occurrence within the scope of this article which prevents work. If the Employer has provided pre-work shift contact arrangements, employees shall be required to provide such notification no later than one (1) hour before the start of the work shift. If no such arrangements have been made, employees shall be required to provide such notification as soon as possible but in no event later than one-half (V2) hour after the start of the shift. 3 1216442 Statement of Sergeant Radke On February 25, 2013, an interview was conducted with Sergeant Radke at the IAU. Sergeant Radke is assigned to the 5th Precinct as a 13.43 supervisor. Below is a summary of the interview. Sergeant Radke said that on January 12, 2013, he sent an e-mail to IAU Commander Arradondo regarding his desire to initiate a formal complaint against Officer Renee Lewis. Sergeant Radke said that when he arrived for work on the night of January 12, 2013, he was informed by the desk officer that Officer Lewis had called in and stated she was going to use a sick day. He stated that Officer Lewis failed to notify him directly that she needed to use a sick day. In fact, he called a listed contact number for her and left a voice mail. Sergeant Radke was unable to make contact with Officer Lewis. Sergeant Radke stated that on October 16, 2012, he and Lieutenant Loining sat down with Officer Lewis and spoke to her about the expectations for calling in sick/missing/and/or arriving late for work.' Sergeant Radke also said that he was aware that Officer Lewis had been spoken to in the past by Sergeants Downing and Go-set regarding the expectations for calling in sick. He also stated that he had taken steps to informally speak with Officer Lewis about contacting him when calling in sick. Statement of Sergeant Scott Downing On February 26, 2013, an interview was conducted with Sergeant Downing at the IAU. Sergeant Downing is assigned to the 5th Precinct as a 13.43 supervisor. Below is a summary of the interview. Sergeant Downing said that Officer Lewis has had issues in the past with being late to work and the process in which she called in sick or called in "off' for work. He said that because of Officer Lewis behavior, Lieutenant Loining sent an e-mail on Wednesday June 27th, 2012 to 5th Precinct 13.43 officers outlining the procedures that officers were to follow when calling to work sick, late, or wanting to leave early. Sergeant Downing said that on July 21, 2012, Officer Lewis did not seek prior approval and failed to give prior notification in her request to use compensatory time. He said that Officer Lewis called the desk officer and advised she was going to take a comp day. Sergeant Downing said that he typed a "Notice of Coaching" form in a Word document and had it administered to Officer Lewis by Sergeant Gossett on July 22, 2012, (as Sergeant Gossett was Officer Lewis's direct supervisor). He said that Officer Lewis name was mistakenly omitted from the "Notice of Coaching" form he completed. Sergeant Downing also said that there have been other incidents in which Officer Lewis reported late for work in September 2012. He said that those incidents were documented in a Word document by Sergeant Radke on October 16, 2012, and titled "Notice of Coaching". 4 1216443</t>
  </si>
  <si>
    <t>['https://d3n8a8pro7vhmx.cloudfront.net/cuapb/pages/1461/attachments/original/1638152887/13-31535_Lewis_Part_3.pdf?1638152887']</t>
  </si>
  <si>
    <t>3/20/2021 Jury finds St. Paul officer Palkowitsch guilty in excessive force trial | MPR News https://www.mprnews.org/story/2019/11/26/jury-finds-st-paul-officer-palkowitsch-guilty-in-excessive-force-trial 1/2 Crime, Law and Justice Jury ¦nds St. Paul o¨cer Palkowitsch guilty in excessive force trial Matt Sepic St. Paul November 27, 2019 12:56 a.m. St. Paul police o¨cer Brett Palkowitsch leaves the Warren E. Burger Federal Court Building on Nov. 15, 2019 in St. Paul. On Tuesday, Palkowitsch was found guilty of violating the civil rights of Frank Baker in June 2016. Christine T. Nguyen | MPR News Updated: Thurs. 9:24 a.m. After more than a day of deliberation, a federal jury Tuesday found St. Paul Police Officer Brett Palkowitsch guilty of violating the civil rights of Frank Baker - an unarmed African-American man. Baker was mauled by a police dog and suffered a punctured lung and seven broken ribs after Palkowitsch kicked him while he was on the ground. Palkowitsch was convicted of one count of deprivation of rights under color of law. The maximum possible sentence is ten years. The incident is at the center of a civil rights case prosecuted by the U.S. Department of Justice's civil rights division from Washington, not the Minnesota U.S. Attorney's office, which handles most federal criminal cases. In June 2016, Baker had just gotten off work and returned to his apartment on East Seventh Street to find police in the parking lot. They went there on a report of a crowd of people with bats or clubs who were fighting. Police were told a man with dreadlocks and a white T-shirt was in the area and had a gun. Baker was unarmed, he had no connection to any crime. Police apparently thought he matched the description. Baker, who was 52 at the time, wore his hair in dreadlocks. While in his Jeep talking on a cellphone, Baker was ordered to get out with his hands up. Video shows him out of the car, but then suddenly down on the ground. But police said Baker didn't respond to an order and one of the officers released his K-9, which mauled Baker's leg. Squad car video captured Palkowitsch kicking Baker as he lay on the ground, screaming from the dog's bites. He spent two weeks in the hospital. His medical bills ran into the six figures. In 2017, Baker reached a record $2 million settlement with the city of St. Paul. Police Chief Todd Axtell suspended the K-9 officer and ultimately fired Palkowitsch. But Palkowitsch returned to the force after an arbitrator ruled that he be reinstated. He's been on paid administrative leave since he was indicted last January. The government told jurors that in his incident report, Palkowitsch downplayed the level of force he used against Baker and exaggerated the threat he believed Baker posed. He checked a box on the report falsely noting that Baker was armed and listed hands/feet/fists under "other weapons," even though Baker never fought back. Prosecutor Christopher Perras said Palkowitsch bragged about kicking Baker. Perras said those are the actions of a bully, not an officer acting in good faith. The prosecution pointed to the testimony of three police officers who were at the scene, all of whom said Baker did not pose a threat. Axtell - who started the top job the day before the incident - testified for the prosecution that he expected to hear "ownership and remorse" but said Palkowitsch showed no compassion. Defense attorney Kevin Short said in closing argument that prosecutors lied in presenting their case. Short said his client was not the only officer who perceived Baker to be a threat. 3/20/2021 Jury finds St. Paul officer Palkowitsch guilty in excessive force trial | MPR News https://www.mprnews.org/story/2019/11/26/jury-finds-st-paul-officer-palkowitsch-guilty-in-excessive-force-trial 2/2 He played squad camera video of the incident at half speed and noted that the other officers at the scene reacted to Baker's movements, noting that three immediately moved toward Baker as he appeared to sit up. He said that is proof that at the time, they saw Baker as a threat despite the fact that officers Anthony Spencer, Joseph Dick and Brian Ficcadenti testified that they didn't consider him one. Palkowitsch, on the stand in his defense, said that he did not know that Baker was unarmed. He said he kicked Baker a third time because he thought the man's hands were moving to his waist. Palkowitsch also testified he felt "terrible" that Baker had been injured. Palkowitsch sat at attention as the verdict was read. Supporters could be heard weeping in the gallery. Prosecutors argued the officer should await sentencing in custody. But Judge Wilhelmina Wright said extraordinary conditions would be required to ensure his safety in prison. In a statement, Assistant Attorney General Eric Dreiband for the Civil Rights Division praised the "officers who came forward and brought about the opening of the investigation." FBI Minneapolis Special Agent in Charge, Jill Sanborn said in the statement, "When an individual officer's actions violate that trust, he or she should be held accountable which the jury confirmed with today's verdict."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</si>
  <si>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['https://d3n8a8pro7vhmx.cloudfront.net/cuapb/pages/270/attachments/original/1616254939/2019_Jury_finds_St._Paul_officer_Palkowitsch_guilty.pdf?1616254939']</t>
  </si>
  <si>
    <t>Skip to Main Content Logout My Account Search Menu New Criminal/Traffic/Petty Search Refine Search Back Location : All MNCIS Sites - Case Search Help R A C N . 82-CR-07-1582 State of Minnesota vs Glen Allen Knippenberg, II § § § § § § Case Type: Crim/Traf Mandatory Date Filed: 12/05/2007 Location: - Washington-Stillwater Judicial Officer: Galler, Gregory G. R C I Related Cases 82-CR-07-1566 (Companion Case) P I Lead Attorneys Defendant Knippenberg, Glen Allen, II Male DOB: 07/01/1974 DAVID L AYERS Retained 651-552-8400(W) Stillwater, MN 55082 Jurisdiction The State of Minnesota MICHAEL JEVON LIEBERG 320-656-3880(W) C I Charges: Knippenberg, Glen Allen, II Statute Level Date Disposition Level of Sentence 1. Domestic Assault-Misdemeanor- Commits Act With Intent to Cause Fear of Immediate Bodily Harm or Death 609.2242.1(1) Misdemeanor 08/16/200708/21/2008 Convicted08/21/2008 Convicted of a Misdemeanor E O C DISPOSITIONS 03/14/2008 Plea (Judicial Officer: Galler, Gregory G.) 1. Domestic Assault-Misdemeanor-Commits Act With Intent to Cause Fear of Immediate Bodily Harm or Death Not guilty 05/06/2008 Amended Plea (Judicial Officer: Galler, Gregory G.) Reason: Plea agreement 1. Domestic Assault-Misdemeanor-Commits Act With Intent to Cause Fear of Immediate Bodily Harm or Death Guilty 08/21/2008 Disposition (Judicial Officer: Galler, Gregory G.) 1. Domestic Assault-Misdemeanor-Commits Act With Intent to Cause Fear of Immediate Bodily Harm or Death Convicted 08/21/2008 Sentenced (Judicial Officer: Galler, Gregory G.) 1. Domestic Assault-Misdemeanor-Commits Act With Intent to Cause Fear of Immediate Bodily Harm or Death 08/16/2007 (MSD) 609.2242.1(1) (609224211) Condition - Adult: 1. Domestic abuse evaluation, 08/21/2008, Active 08/21/2008 2. Domestic abuse counseling/treatment, 08/21/2008, Active 08/21/2008 3. Take medications in the prescribed dosage and frequency, 08/21/2008, Active 08/21/2008 4. No contact with victim or family, 08/21/2008, Active 08/21/2008 5. No same or similar, 08/21/2008, Active 08/21/2008 6. Remain law-abiding, 08/21/2008, Active 08/21/2008 7. Conditions, other, Possess no weapons 08/21/2008, Active 08/21/2008 Fees - Adult: (Grand Total: $132.00) Due 09/15/2008 Fine: $50.00 Fees: (Fees Total: $82.00) Criminal Surcharge: $72.00 Law Library: $10.00 Local Confinement: Agency: Washington County Jail Term: 90 Days Time To Serve: 20 Days Stay 0 Yr 0 Mo 70 Days For 2 Yr Comment: time is concurrent with CR-07-1582 Firefox https://pa.courts.state.mn.us/CaseDetail.aspx?CaseID=1611412500 1 of 2 11/25/2022, 10:10 PM Status: Active 08/21/2008 Monitoring - Adult: Type: Supervised probation Agency: Washington County Community Corrections Term of 2 Yr 08/21/2008 - 08/21/2010 Status: Closed 10/22/2014 Level of Sentence: Convicted of a Misdemeanor OTHER EVENTS AND HEARINGS 12/05/2007 Complaint Summons (Judicial Officer: Armstrong,Thomas G. , ) 12/05/2007 Case Filed 12/17/2007 Complaint Summons (Judicial Officer: Armstrong,Thomas G. , ) 01/02/2008 CANCELED First Appearance (8:35 AM) (Judicial Officer Jorgensen,Kenneth L. ,) Assigned in error 01/02/2008 First Appearance (9:00 AM) (Judicial Officer Galler, Gregory G.) Result: Held 01/02/2008 Interim Condition for Knippenberg, Glen Allen, II - Conditions, other - No contact with victim(s) 01/02/2008 Notice of Evidence and Identification Procedures (Judicial Officer: Galler, Gregory G. ) 01/02/2008 Discovery Disclosure (Judicial Officer: Galler, Gregory G. ) 01/02/2008 Discovery Disclosure (Judicial Officer: Galler, Gregory G. ) 01/02/2008 Scheduling Order (Judicial Officer: Galler, Gregory G. ) 01/02/2008 Notice of Case Assignment 02/01/2008 Request for Disclosure 02/22/2008 Other Document 02/22/2008 Other Document 02/22/2008 Other Document 02/28/2008 CANCELED Omnibus Hearing (1:00 PM) (Judicial Officer Ilkka, Richard C.) Other 03/05/2008 Affidavit of Service 03/05/2008 Affidavit of Service 03/14/2008 Omnibus Hearing (8:00 AM) (Judicial Officer Galler, Gregory G.) Result: Held 04/11/2008 CANCELED Pre-trial (8:00 AM) (Judicial Officer Galler, Gregory G.) Other 05/06/2008 Plea Hearing (1:00 PM) (Judicial Officer Galler, Gregory G.) Result: Held 05/06/2008 Interim Condition for Knippenberg, Glen Allen, II - Conditions, other - No contact with victim(s) 05/06/2008 Petition to Enter Guilty Plea (Judicial Officer: Galler, Gregory G. ) 05/06/2008 Order-Presentence Investigation (Judicial Officer: Galler, Gregory G. ) 05/06/2008 Presentence Investigation Report (Judicial Officer: Galler, Gregory G. ) 06/16/2008 CANCELED Jury Trial (8:30 AM) (Judicial Officer Galler, Gregory G.) Settled 08/21/2008 Sentencing (1:00 PM) (Judicial Officer Galler, Gregory G.) Result: Held 08/21/2008 Sentencing Order (Judicial Officer: Galler, Gregory G. ) 09/16/2008 Correspondence 10/06/2008 Correspondence 10/09/2008 Correspondence 10/10/2008 Correspondence 10/14/2008 Order-Other (Judicial Officer: Galler, Gregory G. ) 04/17/2011 Disposition pass/repass to BCA 10/22/2014 Discharge from Probation or Monitoring Index # 1 F I Defendant Knippenberg, Glen Allen, II Total Financial Assessment 132.00 Total Payments and Credits 132.00 Balance Due as of 11/25/2022 0.00 08/21/2008 Transaction Assessment 132.00 08/21/2008 Counter Payment Receipt # 0082-2008-036769 Knippenberg, Glen Allen, II (132.00) Firefox https://pa.courts.state.mn.us/CaseDetail.aspx?CaseID=1611412500 2 of 2 11/25/2022, 10:10 PM</t>
  </si>
  <si>
    <t>['https://assets.nationbuilder.com/cuapb/pages/1472/attachments/original/1669435835/Knippenberg_82-CR-07-1582.pdf?1669435835']</t>
  </si>
  <si>
    <t>2/25/2021 Jury clears Mpls. officer of most charges | kare11.com https://www.kare11.com/article/news/jury-clears-mpls-officer-of-most-charges/89-143306002 1/4 Ad by Sponsor See More Watch this video to learn more This advertiser wants to share their trending video NEWS A federal jury has cleared a Minneapolis police officer, who was accused of assault, falsifying police records and perjury, of most of the charges against him. ST. PAUL, Minn. - A federal jury has cleared a Minneapolis police officer, who was accused of assault, falsifying police records and perjury, of most of the charges against him. Veteran officer Michael Griffin, of Plymouth, was facing nine counts in connection to his involvement in a series of bar fights where victims claim excessive force was used. Jury clears Mpls. officer of most charges Author: KARE 11 Staff (KARE) Published: 4:08 PM CDT April 19, 2016 Updated: 10:32 PM CDT April 19, 2016 Check out this quick video This advertiser wants to share this with you Ad by Sponsor See More Jurors clear police officer of most charges BREAKING NEWS Live: More details on vaccine timeline Read More » 2/25/2021 Jury clears Mpls. officer of most charges | kare11.com https://www.kare11.com/article/news/jury-clears-mpls-officer-of-most-charges/89-143306002 2/4 Ad by Sponsor See More Watch this video to learn more This advertiser wants to share their trending video The jury found him not guilty of three counts of violating the civil rights of the alleged victims, not guilty of falsifying police records, not guilty of perjury and could not reach a decision on one count of perjury, one count of a civil rights violation and one count of falsifying records. "We strongly believe that this case needed to be brought before a court, publicly tried, and decided by a jury," said U.S. Attorney Andrew Luger. "Our office is reviewing its options as to those remaining counts of the indictment upon which the jury was unable to reach a unanimous verdict." Griffin pleaded not guilty to all the charges against him. His lawyer argued during the trial that Griffin doesn't drink and this was merely an attempt to protect himself from what happens when "testosterone is mixed with alcohol." Prosecutors argued Griffin knew exactly what he was doing when he flashed his badge while off-duty -- and then used that badge to serve himself. According to the indictment, in one instance on May 29, 2010, Griffin, 40, allegedly identified himself as a police officer before punching a man in the face until he was knocked unconscious outside Envy Nightclub in Minneapolis. Griffin was not in uniform or on-duty. Documents filed in court state Griffin then walked up to two Minneapolis police officers standing nearby, and demanded they arrest the man he assaulted. He's also accused of writing a police report that falsely claimed the man tried to attack him, saying he only punched him after trying to sweep his legs out from under him. On Nov. 5, 2011, documents say Griffin verbally confronted four men at The Loop in Minneapolis before identifying himself as a police officer and demanding the bouncer throw the men out of the bar. ABSOLUTELY $45.00 Shop Now 8 2/25/2021 Jury clears Mpls. officer of most charges | kare11.com https://www.kare11.com/article/news/jury-clears-mpls-officer-of-most-charges/89-143306002 3/4 Ad by Sponsor See More Watch this video to learn more This advertiser wants to share their trending video PLAY HOT ARTISTS NICKELBACK HOW YOU REMIND ME FULL TRACK One network. Griffin then followed the men, contacted his partner who was working off-duty but in uniform, and took one of the men into custody. The indictment says Griffin then grabbed another victim and threw him to the ground. Later, Griffin ordered the man in the squad to get out and walk toward a loading dock area. That's when court documents say he kicked him in the chest and knocked him to the ground. After a friend of the man saw the assault and came over to assist, Griffin allegedly kicked him in the head. He was later taken to the hospital for multiple lacerations on his face and neck, according to court documents. When other police officers arrived on scene, prosecutors say Griffin filed a false police report that resulted in one man being arrested for obstructing a police office with force. The charges against that man were later dropped by the Minneapolis City Attorney's Office. The City of Minneapolis has paid more than $400,000 in civil lawsuits against Griffin. In his eight years as a Minneapolis patrol officer, Griffin's file had 22 internal complaints, but only one was sustained. "It is unfortunate that this case has been a distraction from the excellent public safety service our officers deliver on a daily basis," said MPD Chief Harteau. "Due to our internal investigation, any further statement would be inappropriate at this time." by Taboola Sponsored Links You May Like thedelite.com HealthyGem Wild Alaskan Company MoneyWise.com PensAndPatron Put A Dishwasher Cleaning Tablet In Your Shower, Here's Why Store Items You Should Buy Under Home Quarantine Do You Love Wild Caught Fish? Check Out This Service Today This Is Who Really Makes Costco's Kirkland Items Tori Roloff Confirms Devastating Family News 2/25/2021 Jury clears Mpls. officer of most charges | kare11.com https://www.kare11.com/article/news/jury-clears-mpls-officer-of-most-charges/89-143306002 4/4 Ad by Sponsor See More Watch this video to learn more This advertiser wants to share their trending video UNABLE TO LOAD NEXT ARTICLE</t>
  </si>
  <si>
    <t>['https://d3n8a8pro7vhmx.cloudfront.net/cuapb/pages/270/attachments/original/1614283582/2016%28Griffin%29_Jury_clears_Mpls._officer_of_most_charges.pdf?1614283582']</t>
  </si>
  <si>
    <t>7/4/2021 https://pa.courts.state.mn.us/CaseDetail.aspx?CaseID=544395983 https://pa.courts.state.mn.us/CaseDetail.aspx?CaseID=544395983 1/2 Skip to Main Content Logout My Account Search Menu New Criminal/Traffic/Petty Search Refine Search Back Location : All MNCIS Sites - Case Search Help Register of Actions Case No. 14-K2-00-000034 The State of Minnesota vs. Allan Ralph Kertscher § § § § § § Case Type: Serious Felony Date Filed: 01/05/2000 Location: Clay Judicial Officer: Kraker, Michael J. Party Information Lead Attorneys Defendant KERTSCHER, ALLAN RALPH Male DOB: 02/24/1939 BRUCE N RINGSTROM Retained 218-847-3994(W) Barnesville, MN 56514 Jurisdiction State of Minnesota SUSAN RANTALA NELSON 218-784-3166(W) Case Information Charges: KERTSCHER, ALLAN RALPH Statute Level Date Disposition Level of Sentence 1. Cr. sex. conduct/2 degree (Not applicable - GOC) 609.343.1A Converted: Offense Level Not Available01/01/198906/05/2000 Convicted Events &amp; Orders of the Court DISPOSITIONS 04/24/2000 Plea (Judicial Officer: Judge, Presiding) 1. Cr. sex. conduct/2 degree (Not applicable - GOC) Guilty 06/05/2000 Disposition (Judicial Officer: Judge, Presiding) 1. Cr. sex. conduct/2 degree (Not applicable - GOC) Convicted 06/05/2000 Converted TCIS Criminal Sentence (Judicial Officer: Kraker, Michael J.) 1. Cr. sex. conduct/2 degree (Not applicable - GOC) 01/01/1989 (CNVLEVEL) 609.343.1A (CNVOFFENSE) Converted Disposition: Pronounced: 21 Months Confinement NCIC: MN014013C - Clay Cnty Jail Probation: 20 Years Probation NCIC: MN062015G - Mn. Dept. Corr/Field Service Conditional: 90 Days Length of Stay: 20 Years Probation Type: Supervised Converted Disposition: Fined: $1000.00 Surcharge: $25.00 Costs: $15.00 Converted Disposition: Other Court Provisions: 365: Credit w/time Srvd 367: Work Release Nights 563: Sex Offndr Eval/Treat Converted Disposition: Comments: credit, Treatment at Lakeland, sign releases, register, abst ain, no contact victim, no unsupervised w/under 18, apology OTHER EVENTS AND HEARINGS 01/05/2000 FLD-Case Filed (Judicial Officer: Judge, Presiding ) 01/11/2000 SCH-Schedule Hearing (Judicial Officer: Judge, Presiding ) 01/19/2000 DOC-Document Filed (Judicial Officer: Judge, Presiding ) 01/24/2000 DOC-Document Filed (Judicial Officer: Judge, Presiding ) 01/24/2000 DOC-Document Filed (Judicial Officer: Judge, Presiding ) 01/24/2000 CANCELED Rule 5 Hearing (8:30 AM) (Judicial Officer Pearson,John E. ,) Other 01/24/2000 Rule 5 Hearing (10:30 AM) (Judicial Officer Pearson,John E. ,) Result: Converted Activity Status Flag Occurred 01/31/2000 DOC-Document Filed (Judicial Officer: Judge, Presiding ) 01/31/2000 CANCELED Rule 5 Hearing (8:30 AM) (Judicial Officer Weir, Kathleen A.) Other 02/03/2000 DOC-Document Filed (Judicial Officer: Judge, Presiding ) 02/18/2000 SCH-Schedule Hearing (Judicial Officer: Judge, Presiding ) 02/22/2000 CANCELED Rule 8 Hearing (9:00 AM) (Judicial Officer Schroeder, Thomas P.) Other 03/03/2000 JAS-Judge Assignment (Judicial Officer: Kraker, Michael J. ) 03/03/2000 ORD-Order (Judicial Officer: Judge, Presiding ) 03/10/2000 SCH-Schedule Hearing (Judicial Officer: Judge, Presiding ) 03/13/2000 CANCELED Rule 8 Hearing (1:30 PM) (Judicial Officer Pearson,John E. ,) Other 7/4/2021 https://pa.courts.state.mn.us/CaseDetail.aspx?CaseID=544395983 https://pa.courts.state.mn.us/CaseDetail.aspx?CaseID=544395983 2/2 03/20/2000 SCH-Schedule Hearing (Judicial Officer: Judge, Presiding ) 04/24/2000 ORD-Order (Judicial Officer: Judge, Presiding ) 04/24/2000 PSO-Pre-Sentence Investigation Ordered (Judicial Officer: Kraker, Michael J. ) 04/24/2000 Plea Hearing (10:00 AM) (Judicial Officer Kraker, Michael J.) Result: Converted Activity Status Flag Occurred 04/28/2000 DOC-Document Filed (Judicial Officer: Judge, Presiding ) 05/05/2000 TSC-Transcript Filed (Judicial Officer: Judge, Presiding ) 05/15/2000 CRS-Correspondence (Judicial Officer: Judge, Presiding ) 05/26/2000 DOC-Document Filed (Judicial Officer: Judge, Presiding ) 05/26/2000 ORD-Order (Judicial Officer: Kraker, Michael J. ) 05/30/2000 DOC-Document Filed (Judicial Officer: Judge, Presiding ) 05/30/2000 PSF-Pre-Sentence Investigation Filed (Judicial Officer: Judge, Presiding ) 06/05/2000 AUD-Pass to Auditor (Judicial Officer: Judge, Presiding ) 06/05/2000 Hearing (10:05 AM) (Judicial Officer Kraker, Michael J.) Result: Converted Activity Status Flag Occurred 06/05/2000 Sentencing (10:00 AM) (Judicial Officer Kraker, Michael J.) Result: Converted Activity Status Flag Occurred 06/08/2000 CLO-Closed (Judicial Officer: Judge, Presiding ) 06/08/2000 TSC-Transcript Filed (Judicial Officer: Judge, Presiding ) 06/21/2000 DOC-Document Filed (Judicial Officer: Judge, Presiding ) 08/31/2000 DOC-Document Filed (Judicial Officer: Judge, Presiding ) 06/12/2002 DOC-Document Filed (Judicial Officer: Judge, Presiding ) 06/03/2008 Other Document 06/03/2008 Order-Other (Judicial Officer: Hanson, Barbara R. ) 06/03/2008 Notice of Filing of Order 06/03/2008 Discharge from Probation or Monitoring 06/04/2008 Criminal History Disposition has been processed 06/05/2020 Converted Pending Activity (Judicial Officer: Judge, Presiding ) Financial Information Defendant KERTSCHER, ALLAN RALPH Total Financial Assessment 1,040.00 Total Payments and Credits 1,040.00 Balance Due as of 07/04/2021 0.00 06/09/2000 Transaction Assessment 1,040.00 08/14/2000 Converted Payment Receipt # 00013544 Kertscher, Allan Ralph (1,040.00)</t>
  </si>
  <si>
    <t>['https://d3n8a8pro7vhmx.cloudfront.net/cuapb/pages/270/attachments/original/1627565371/allan_kertscher_criminal_case.pdf?1627565371']</t>
  </si>
  <si>
    <t>3/13/2021 Prosecutors: St. Paul cops justified in killing man in August | MPR News https://www.mprnews.org/story/2018/10/05/stpaul-cops-justified-killing-billy-hughes 1/2 Prosecutors: St. Paul cops justi¦ed in killing man in August MPR News Staff St. Paul October 5, 2018 4:58 p.m. Family of William "Billy" Hughes stand outside the fence to the home where William was shot and killed by police on Aug. 5, 2018. Chris Juhn for MPR News Updated: 3:25 p.m. | Posted: Noon St. Paul police officers were justified in shooting and killing William "Billy" Hughes on the front porch of his home last August as they responded to a report of a man firing shots in the house, the Ramsey County Attorney's Office said Friday. The use of deadly force by officers Vincent Adams and Matthew Jones was "objectively reasonable given all of the circumstances that they knew, heard and saw before firing their weapons," Ramsey County Attorney John Choi wrote in a memo describing his decision not to seek charges. "The body camera footage that captured the death of William Hughes is traumatic and difficult to watch," he added. "This tragedy is something all of us wish had never happened." Hughes, 43, was killed early Sunday morning, Aug. 5. A 911 caller reported at about 2:30 a.m. that someone had fired multiple shots on the second floor of house on the 900 block of St. Anthony Avenue in the city's Summit-University neighborhood. The 911 caller then hung up without providing additional information. When the officers arrived, they found Hughes with a gun. The officers shot 21 rounds, and he was pronounced dead at the scene. St. Paul police later released officer body cam video from the shooting amid protests from Native American and other activists who demanded charges against the officers. The body cam videos showed the officers walking up to the first floor of the two-story home, with their guns drawn and flashlights shining into the porch. On Adams' body cam video, he can be heard knocking on the door. The officers don't identify themselves or say police at that point. A voice inside can be heard saying: "I will kill you ..." on the video. Hughes opens the interior door and the officers say "Police, hands up." Hughes steps onto the porch and turns and faces the officers. Both officers can be heard yelling: "Put your hands up, Put your hands up." A gun can be seen in Hughes' right hand. He then can be seen raising his right hand. According to an accompanying memo released Friday by the Ramsey County Attorney's Office: 3/13/2021 Prosecutors: St. Paul cops justified in killing man in August | MPR News https://www.mprnews.org/story/2018/10/05/stpaul-cops-justified-killing-billy-hughes 2/2 The memo also said the BCA traced the source of the 911 call to a man who was a friend of Hughes who'd been sharing the second floor room in the house for several months and told investigators that minutes before he called 911, Hughes had fired two shots into the wall without warning and then put the gun barrel to his friend's head asking, "How many rounds do you think are left in this gun?" Choi said his decision not to charge the officers came after reviewing evidence collected by the Minnesota Bureau of Criminal Apprehension and from the opinions of two outside experts asked to review the case. "The officers' actions preceding and during the fatal encounter," he added, "are consistent with commonly- accepted police practices and training. One of the outside experts, Mike Quinn, a former police officer who has testified for the prosecution in use-of-force cases, said the officers did "what they had to do. "They backed up when they knew the guy was coming from that porch and tried to create some distance which would have given them a little bit bigger safety factor," Quinn said. "And certainly, they could have shot sooner." St. Paul Mayor Melvin Carter issued a statement Friday saying he supports Choi's decision after a "thorough, transparent and timely investigation." Carter called the shooting a tragedy that "has touched our entire city," but said "officers must make split- second decisions without the benefits of rewind or instant replay. No training nor de-escalation technique could have guaranteed a peaceful resolution to the terrifying scene portrayed on body cam footage."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Video from the officers' BWCs shows that Mr. Hughes also did not comply with the officers' orders to put his gun down. Instead, the video shows Mr. Hughes raise his right hand while still holding the gun. Mr. Hughes does not raise his left arm and hand. Both officers can be heard on the audio from their BWC continuing to loudly order Mr. Hughes to "put it down." Mr. Hughes raised his right hand while holding the gun in a sweeping trajectory that momentarily was pointed at the officers. Believing that Mr. Hughes is about to fire at them, both officers fired a total of 21 rounds at Mr. Hughes. Both officers estimated they were standing approximately 7-10 feet away from Mr. Hughes at the time of the shooting. Mr. Hughes fell to the ground near where he stood and his .45 caliber HlPoint semi- automatic handgun fell into a nearby cardboard box. " " © 2021 Minnesota Public Radio. All rights reserved.</t>
  </si>
  <si>
    <t>['https://d3n8a8pro7vhmx.cloudfront.net/cuapb/pages/270/attachments/original/1615680108/2018_Prosecutors__St._Paul_cops_justified_in_killing_man_in_August___MPR_News.pdf?1615680108']</t>
  </si>
  <si>
    <t>4/4/2021 Mpls. police officers cleared in April shooting of man in midst of attack on bystander - StarTribune.com https://www.startribune.com/mpls-police-officers-cleared-in-april-shooting-of-man-in-midst-of-attack-on-bystander/400300721/ 1/2 ___ WEST METRO Mpls. police officers cleared in April shooting of man in midst of attack on bystander Raul Marquez-Heraldes was paranoid and had been using drugs during the incident. By Libor Jany (https://www.startribune.com/libor-jany/6134700/) Star Tribune NOVEMBER 7, 2016 - 2:59PM Two Minneapolis police officers who fatally shot a man that stabbed a bystander during an apartment complex rampage were cleared of any criminal wrongdoing by the Hennepin County attorney's office on Monday. Officer Eric Malmberg and Officer David Robins were justified in kicking down the door of a south Minneapolis apartment and shooting Raul Marquez-Heraldes April 4, said county attorney Mike Freeman. The officers were the first to arrive to the apartment at 2120 Minnehaha Ave. After police heard a man inside the apartment calling for help, forcing them to kick open the locked door. They saw Marquez-Heraldes standing over the apartment resident, Alan Coleman. There was blood everywhere and Marquez- Heraldes was holding onto the handle of the knife which had been plunged into Coleman's back "All of the police officers at the scene acted correctly and bravely," Freeman said in a news release. "When they first arrived and Mr. Marquez-Heraldes ran toward them with a knife, they ran behind a door without using deadly force. When more officers arrived and they realized they had a hostage situation, they tried to talk him into surrendering. It was only when they saw him stabbing the hostage that they opened fire in order to save a life." Coleman was rushed out of the apartment by police officers with the knife still in his back. He was treated at North Memorial Medical Center for a collapsed lung from the stabbing and a gunshot wound to his hand. He spent six days in the hospital. Marquez-Heraldes, 50, died at Hennepin County Medical Center at 6:19 a.m. April 4. He had been shot multiple times, according to the report. He also had methamphetamine in his blood at levels sufficient to produce psychotic behavior, including paranoid delusions, the report stated. According to the report: Marquez-Heraldes' wife, Gloria Mestizo, told investigators that he had been panicked since Friday, April 1. She told her husband that he must go somewhere where he felt safe or she would take him to the hospital. On Sunday evening, he asked her to drop him at a friend's apartment at 2120 Minnehaha. That friend, Manuel Sanchez, allowed him to stay the night. However, sometime between 2 and 3 a.m. April 4, Sanchez heard Marquez-Heraldes go out into the hallway and he went out to get him. Back inside the apartment, he pushed Sanchez, so Sanchez ordered him to leave. Then the apartment manager, Terry Haigler, told Marquez- Heraldes he had to leave the building. Marquez-Heraldes told Haigler he needed help, that someone was trying to kill his wife and that there were two men in a van outside the apartment with a rifle. Haigler went outside, saw a van but no one was in it. When he reported that to him, Marquez- Heraldes insisted there were people in the van, so Haigler called police. 4/4/2021 Mpls. police officers cleared in April shooting of man in midst of attack on bystander - StarTribune.com https://www.startribune.com/mpls-police-officers-cleared-in-april-shooting-of-man-in-midst-of-attack-on-bystander/400300721/ 2/2 Officer Jeffrey Perkins the officer he was field training, Brian Graupner. Haigler let them in. Marquez-Heraldes suddenly opened an apartment door, said something about the "Mexican mafia," pulled out a knife and moved toward the officers. Graupner had his gun out but Perkins pulled him away and they both ran outside the apartment building, holding the door closed as Marquez-Heraldes tried to get at them, according to the report. Marquez-Heraldes forced his way into a different apartment and more officers were called. Malmberg took over because he was trained in crisis intervention. Marquez- Heraldes refused to come out and Coleman told Malmberg that he was not free to leave. After they shot Marquez-Heraldes, several officers moved into the bathroom where he had tumbled into the bathtub. However, as the officers reached to pull him out of the tub, Marquez-Heraldes began growling and swinging his arms. He attacked Officer Joshua Stewart and both men fell to the floor. When the officers finally handcuffed Marquez-Heraldes, Stewart noticed the chest wound, cut off Marquez-Heraldes' shirt and began administering first aid, according to the report. In March, the Hennepin County attorney's office eliminated the long-standing and secret use of a grand jury in police-involved shootings, including the death of Jamar Clark. As a result, evidence is made public once the investigation is complete. Read the full report into the Marquez-Heraldes shooting here (http://www.hennepinattorney.org/-/media/Attorney/NEWS/2016/Marquez- Heraldes/marquez-heraldes-final-report.pdf?la=en) .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</si>
  <si>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['https://d3n8a8pro7vhmx.cloudfront.net/cuapb/pages/270/attachments/original/1617547449/Mpls._police_officers_cleared_in_April_shooting_of_man_in_midst_of_attack_on_bystander_-_StarTribune.com.pdf?1617547449']</t>
  </si>
  <si>
    <t>['Brian Graupner, badge #2385', 'David Robins, badge #6046', 'Eric Malmberg, badge #4370', 'Jeffrey Perkins, badge #5554', 'Joshua Stewart, badge #6824']</t>
  </si>
  <si>
    <t>ST. PAUL Federal judge: St. Paul officers illegally searched and arrested resident The ruling denies officers' claims that qualified immunity protects them. By Kyeland Jackson (https://www.startribune.com/kyeland-jackson/9494484/) Star Tribune FEBRUARY 1, 2023 - 5:18PM A federal judge has ruled that three St. Paul police officers violated a man's constitutional rights when they used a maintenance worker to trick him into opening the door before they arrested him and searched his apartment without a warrant. A Jan. 23 order filed by U.S. District Judge Katherine Menendez said that Sgt. Heather Weyker, Sgt. Lynette Cherry and officer Christopher Hansen had no consent, arrest warrant or exigent circumstances when they arrested David Elgersma on July 11, 2019. Elgersma sued after his arrest, saying that law enforcement violated his Fourth Amendment protection from illegal search and seizure. "The Court agrees, and finds both that the arrest was unlawful, and that its illegality was clearly established when it occurred," Menendez's order read. "Because Mr. Elgersma's arrest was unconstitutional, the defendant officers' entry into and search of his apartment are also unconstitutional." According to details included in the order, officers arrived in plain clothes at Elgersma's apartment that day to arrest him for a nonviolent felony under a probable cause pickup order. They did not have a warrant to enter his apartment, so the building's leasing manager suggested a plan: A maintenance worker would knock at Elgersma's door pretending there was a water leak, and officers would enter when he opened the door. They agreed, the judge's order says, and "as a result of this deception, Mr. Elgersma opened the door," the order read. "There is no dispute that this was the only reason Mr. Elgersma opened the door." The officers then entered Elgersma's apartment as soon as he opened the door without announcing they were police. They arrested him, searched him and then searched his apartment. Elgersma moved for summary judgment on his claims, but the officers countered that they are entitled to qualified and official immunity because they were working in their capacity as police officers, and asked Menendez to throw out the case. Menendez sided with Elgersma, explaining that qualified immunity doesn't protect public officials when they violate a clearly established right of which a reasonable Federal judge: St. Paul officers illegally searched and arrested resident https://www.startribune.com/federal-judge-st-paul-officers-illegally-sea... 1 of 3 2/12/2023, 2:00 PM official would have been aware. "Mr. Elgersma opened the door under false pretenses, unaware that he would be confronted instead by three plain-clothed police officers," Menendez's order said. "Not only was this an unconstitutional arrest, but ... its unlawfulness was clearly established." The judge's ruling means that Elgersma's case will continue, as he also made state claims against St. Paul and the officers involved for battery, trespassing, false arrest and imprisonment. A Minnesota judge will decide when the case will be heard again. Elgersma's attorney, Tim Phillips, said they are "very pleased" with the ruling. If the case goes to trial, a jury would decide how much money in damages Elgersma would be awarded for the officers' unconstitutional search, entry and arrest. Phillips could not disclose how much Elgersma has requested in damages, but said that a conference last year ended with neither party agreeing on a settlement amount. St. Paul police spokesman Sgt. Mike Ernster declined to comment on the order, referring questions to the St. Paul city attorney's office. Weyker's conduct came under fire when, also as a St. Paul police officer, she was accused of lying in a major federal sex trafficking case. A District Court's opinion noted that Weyker likely exaggerated or fabricated key aspects of the story in her interviews with one of the troubled teens claiming to be victims, and that it had caught Weyker lying to a grand jury and during a detention hearing. Prosecutors dropped charges in a case that once saw as many as 30 people charged, including 23 Somali Americans put behind bars for a collective 44 years for crimes of which they were never convicted (https://www.startribune.com/false-accusations- ruined-lives-and-no-redress-from-courts/600192569/?refresh=true) . The St. Paul Police Department's internal affairs investigation did not result in any discipline, and by 2017, she returned to investigative roles. Weyker and the other officers involved in Elgersma's case are still full-time active members of the St. Paul Police Department. Ensuing lawsuits against Weyker related to the case were largely dismissed because, as part of a federal task force, she acted in the capacity of a federal official, a federal appeals court ruled. But the Institute for Justice, a nonprofit, public-interest law firm based in Virginia, has asked the Supreme Court to review one of those dismissed cases for Ifrah Yassin, who tried to sue Weyker in 2017 (https://www.govinfo.gov/content/pkg/USCOURTS- mnd-0_16-cv-02580/pdf/USCOURTS-mnd-0_16-cv-02580-0.pdf) for being arrested without probable cause. The court will review that petition to investigate her case further on Feb. 17 (https://www.supremecourt.gov/search.aspx?filename=/docket /docketfiles/html/public/22-533.html) . Federal judge: St. Paul officers illegally searched and arrested resident https://www.startribune.com/federal-judge-st-paul-officers-illegally-sea... 2 of 3 2/12/2023, 2:00 PM</t>
  </si>
  <si>
    <t>['https://assets.nationbuilder.com/cuapb/pages/1472/attachments/original/1676232476/Federal_judge_St._Paul_officers_illegally_searched_and_arrested_resident.pdf?1676232476']</t>
  </si>
  <si>
    <t>4/8/2021 Protest: Police violence is 'adding pain to our communities' - Justice Squad https://www.justicesquad.org/news/protest-police-violence-is-adding-pain-to-our-communities 1/5 Protest: Police violence is 'adding pain to our communities' Merchandise Events News Photo Gallery Journey to Justice Healing Resources About Take Action 4/8/2021 Protest: Police violence is 'adding pain to our communities' - Justice Squad https://www.justicesquad.org/news/protest-police-violence-is-adding-pain-to-our-communities 2/5 The protest passes 38th &amp; Nobile in Robbinsdale where police murdered a man a week earlier. An estimated crowd of 50 people gathered Jan. 13 at the Robbinsdale Pump N' Munch to protest the Jan. 8 shooting death of a Ramsey man by the Robbinsdale police department. The protest included speeches calling for an end to police brutality and a half-mile march from the gas station to the Robbinsdale Police Department, where a counter-protest was gathered of 2 people. The event was organized by Families Supporting Families Against Police Violence, United Against Police Brutality and Robbinsdale for Racial Justice and supported by Justice Squad. The man killed in the incident, Brian Andren, was stopped at the gas station the morning of Jan. 8 because the vehicle he was driving was registered to an owner with an active felony warrant in South Dakota, according to the Robbinsdale Police Department. Speakers at Jan. 13 protest against Robbinsdale shooting call for greater legislative effort Andren fled from police in the vehicle and was pursued to the intersection of 38th and Noble avenues north, where he exited the vehicle and charged at officers with a knife. Officers shot at him after an unsuccessful attempt to use a stun gun. Andren died at the scene of multiple gunshot wounds, according to the medical examiner's report. Eyewitness video shows Andren running in circles around several officers before several shots were fired within close range. Investigating agency the Minnesota Bureau of Criminal Apprehension has identified 17-year Robbinsdale Sergeant Brian Sloat as the officer who fired his gun, and Officer John Tomczik as the officer who discharged his Taser. Tomczik has served less than two years in the police department. 4/8/2021 Protest: Police violence is 'adding pain to our communities' - Justice Squad https://www.justicesquad.org/news/protest-police-violence-is-adding-pain-to-our-communities 3/5 Protest speaker Toshira Garraway Allen, whose fiancé was a victim of police violence over 10 years ago, said that law enforcement officers were "adding pain in our communities" when they decided the use of violence or firearms was necessary. "If you are not in danger - if your life is not in imminent danger - you should not kill another human being," Allen said. According to Robbinsdale Police, officers discharged weapons because they did believe the suspect posed an imminent threat. The BCA has confirmed that the incident was 4/8/2021 Protest: Police violence is 'adding pain to our communities' - Justice Squad https://www.justicesquad.org/news/protest-police-violence-is-adding-pain-to-our-communities 4/5 Family of Tamir captured on body-worn and squad-car cameras. Sloat and Tomczik are currently on administrative leave. Paul Johnson spoke to protesters about a 2018 mental health check that ended in a friend's death. "In that three minutes and forty seconds, they disobeyed every policy regarding mental health calls," he said. The incident occurred before his community adopted a co- response team for mental health crises, and Johnson alleged that officers didn't follow best practices like leaving space and/or objects between the person in crisis and themselves." "In other states, reform is being made, it's called police-induced jeopardy. Here, it's called 'Oops, you didn't do it right, take a couple days off, guys, paid,'" Johnson said. Bills at the table Speakers appeared to agree that legislation was key to preventing more deaths at the hands of police in Minnesota. "There are bills on the table that get stuck in Senate," Allen said, and encouraged protesters to pressure Republican senators like Majority Leader Paul Gazelka and Sen. Warren Limmer to give legislation at the senate level more momentum. Also present was Mohamed Ibrahim, deputy director of CAIR-MN. He told the crowd that CAIR-MN was focused on legislation expanding the statute of limitations and giving more power to community advisory boards that oversee department activity. Ashley Quiñones also spoke at the rally. Her husband, Brian Quiñones, was killed by Edina and Richfield police in 2019. She expressed her frustration that Minnesota was "not progressing" at the policy level, despite community pressure and being in the spotlight for high-profile incidents like the killings of George Floyd and Philando Castile. "I've been to 20 states in the last few months, and we are the only ones that are just not progressing," she said. 4/8/2021 Protest: Police violence is 'adding pain to our communities' - Justice Squad https://www.justicesquad.org/news/protest-police-violence-is-adding-pain-to-our-communities 5/5 JusticeSquadMN@gmail.com | Minneapolis, MN Terms and Conditions Made with Squarespace © 2020 Justice Squad. All rights reserved. Justice Squad, a project of Quiñones Victims of Police Violence Resource Coalition is a 501(c)(3) tax-exempt nonprofit organization. All donations are tax deductible. Rice holds 'Rally for Justice' in downtown Cleveland Journey to Justice</t>
  </si>
  <si>
    <t>['https://d3n8a8pro7vhmx.cloudfront.net/cuapb/pages/270/attachments/original/1617893102/Protest__Police_violence_is_%E2%80%98adding_pain_to_our_communities%E2%80%99_%E2%80%94_Justice_Squad.pdf?1617893102']</t>
  </si>
  <si>
    <t>DocuSign Envelope ID: CB097B3A-2E7A-4BF8-B793-81F79F80EBC5 Minneapolis City of Lakes www.minneapolismn.gov To: Officer Mark Johnson, Badge #3459 Date: March 18, 2024 RE: OPCR Administrative Investigation #22-09688 CHIEF'S DECISION: K Discharge K Suspension Duration: K Permanent Demotion K Temporary Demotion Duration: ❑Z Letter of Reprimand K Coaching K No Merit Police Department - Brian O'Hara, Chief of Police 350 S. Fifth St. - Room 130 Minneapolis, MN 55415 TEL 612.673.3000 This memo summarizes my approach and reasoning for my decision as Chief of Police that Officer Mark Johnson's listed violations of the Code of Conduct and Compliance with Lawful Orders policies are sustained. Summary of the Basis for Decision: The facts noted in the case investigation support the conclusion that Officer Mark Johnson violated Minneapolis Police Department policies 1-403 Compliance with Lawful Orders and 5- 105(B)(3) Code of Conduct when he refused to comply with the directive from his sergeant to assist the desk officer. Officer Johnson also used profane and disrespectful language in his refusal to comply with his sergeant's direct order. Based on my review of the facts of this investigation, I concur with the recommendation from the Community Commission on Police Oversight (CCPO) that there is merit to the violation allegation of the Code of Conduct policy. Upon review of the evidence in this case, as Chief of Police, I also find merit in the violation allegation of the Compliance with Lawful Orders policy. Allegation: • Allegation #1: MPD P&amp;P 1-403 Compliance with Lawful Orders ■ An employee must always obey lawful orders given by the supervisor or their designees, but all employees will be held accountable for their use of delegated authority. o It is alleged that Officer Mark Johnson refused to comply with a lawful order given to him by his sergeant. • Allegation #2: MPD P&amp;P 5-105 (B)(3) Code of Conduct ■ Employees shall treat all fellow employees with respect. They shall be courteous and civil at all times with one another. When on duty in the presence of other employees or the public, officers should be referred to by rank. 1943996 DocuSign Envelope ID: CB097B3A-2E7A-4BF8-B793-81F79F8OEBC5 o It is alleged that Officer Mark Johnson used profane and disrespectful language in his refusal to comply with his sergeant's direct order. Relevant Facts Supporting the Decision: • On May 10, 2022, Officer Precinct. 13.43 was on duty, assigned to the desk at the 5th • At approximately 0650 hours, a citizen came to the 5th Precinct regarding a domestic abuse incident that had just occurred at their home. • The conversation between the citizen and Officer soon became a loud argument. • Sgt. Ali was at the precinct and heard the argument. Sgt. Ali asked Officer to step away from the desk and instructed Officer Mark Johnson, who was nearby, to go to the lobby to speak with the citizen to see what was going on. • Officer Mark Johnson refused to follow Sergeant Ali's order and told Sergeant Ali, "Oh fuck that. I don't wanna go deal with shit." • Sgt. Ali reiterated to Officer Johnson that this was not up for discussion and told him to talk with the citizen. Johnson again refused, saying, "Nope. No, boss, I'm not fucking doing it." Officer Johnson then left the station without talking to the citizen as he was told. • During the investigative interview, Officer Johnson stated he had been experiencing frustration due to staffing issues and because it was nearing the anniversary of the destruction of the 3rd Precinct building. He stated he gets angry and can't work around that time. • Officer Johnson later apologized to Sgt. Ali and Lt. Markstrom. Officer Johnson stated he didn't mean to direct his frustrations toward Sgt. Ali. During his interview, Sgt. Ali stated that he didn't think Officer Johnson's behavior was a personal attack on him as an individual. • Officer Johnson stated that he believed Sgt. Ali's request to talk to the citizen was phrased as a question: "Can you go deal with that?" Because of how the order was phrased, Officer Johnson believed he had the right to refuse the request. 13.43 13.43 13.43 As Chief of Police with authority to discipline for policy violations under Minn. Stat 626.89 Subd. 17, I am imposing discipline for the policy violation listed below. Allegation Policy Number Policy Description Category Disposition 1 1-403 Compliance with Lawful Orders B Sustained 2 5-105(B)(3) Code of Conduct B Sustained Based on the evidence presented to me regarding this investigation, as the Chief of Police, I find the violation allegations of Compliance with Lawful Orders and Code of Conduct are sustained. Officer Johnson's inappropriate conduct and failure to adhere to a supervisor's lawful orders are serious breaches of professional standards that undermine the department's integrity and effectiveness. Such actions can erode trust in our community, disrupt team dynamics, and compromise overall productivity. Organizations must consistently enforce policies to maintain a respectful and compliant work environment. For the violations of the Compliance with Lawful Orders and Code of Conduct policies, I am issuing a Letter of Reprimand to be placed in Officer Johnson's personnel file. 1943997 DocuSign Envelope ID: CB097B3A-2E7A-4BF8-B793-81F79F8OEBC5 Sincerely, DocuSi ned by: 03/18/2024 2946C44486C04AA... Brian O'Hara Chief of Police CC: Internal Affairs Division Inspector Christie Nelson 1943998</t>
  </si>
  <si>
    <t>['https://assets.nationbuilder.com/cuapb/pages/1608/attachments/original/1753998631/22-09688_Mark_Johnson.pdf?1753998631']</t>
  </si>
  <si>
    <t>['Mark A. Johnson, badge #3459']</t>
  </si>
  <si>
    <t>4/12/2021 Hennepin County won't file charges against Brooklyn Center officers in fatal shooting - StarTribune.com https://www.startribune.com/hennepin-county-won-t-file-charges-against-brooklyn-center-officers-in-fatal-shooting/572015972/ 1/2 ___ NORTH METRO Hennepin County won't file charges against Brooklyn Center officers in fatal 2019 shooting Police had "reasonable fear" of man wielding a knife, county attorney says. By Rochelle Olson (https://www.startribune.com/rochelle-olson/6370582/) Star Tribune AUGUST 6, 2020 - 3:00PM Hennepin County Attorney Mike Freeman said Wednesday he won't file charges against Brooklyn Center police in the fatal shooting of a 21-year-old man last summer because the officers had a "reasonable fear" that they were in danger. In a news release, Freeman said the two officers who fired reasonably believed they and Kobe Dimock-Heisler's grandmother were in "danger of death or great bodily harm" when they fired six shots at him and killed him. "Both officers saw Mr. Dimock-Heisler attempting to stab Officer [Joseph] Vu with a knife," Freeman said. Four officers at the scene tried to subdue him "with Tasers to no avail" and were justified in resorting to deadly force. Dimock-Heisler's parents, together with a citizens coalition formed to combat police violence, held a news conference Wednesday afternoon in front of the Government Center in Minneapolis to demand an independent prosecutor and investigation of the incident. His mother, Amity Dimock, said police escalated the situation and "ended up putting my son down like an animal." Alongside a banner that read "Jail Killer KKKops," several activists called for Freeman to resign. "Amid growing demands for Freeman's resignation, the people of Hennepin County need someone who's willing to prosecute police, not act as their defense attorneys. Last September, Brooklyn Center police entered an already calm situation and escalated it into a deadly nightmare for Kobe and his loved ones," said the Twin Cities Coalition 4 Justice 4 Jamar, which was formed in the wake of the fatal shooting of Jamar Clark by Minneapolis police officers in 2015. The shooting of Dimock-Heisler on Aug. 31 began when he went to a fast-food restaurant with his grandfather. Dimock-Heisler, who suffered from mental illness and was on the autism spectrum, became angry and yelled at the employees when they got the order wrong. He then became angry at his grandfather, who had told him to stop yelling, Freeman's office said. Their argument continued when they got home, where Dimock-Heisler grabbed a small, serrated knife and a hammer and told his grandfather to apologize, according to the prosecutor who cited the Minnesota Bureau of Criminal Apprehension investigation. The grandfather, who was scared, managed to get away, slip into a back bedroom and call 911. About 4:20 p.m., officers Cody Turner and Brandon Akers responded in separate cars to the home in the 5900 block of Halifax Ave. N. As they were driving to the house, Akers pulled up a report of another incident at that address six months earlier and Turner remembered he had been there when Dimock- Heisler had stabbed himself in the stomach. When they got there, the grandfather told them the situation had calmed down. Video (01:16) : Hennepin County Attorney Mike Freeman said he won't file charges against Brooklyn Center police in the fatal AARON LAVINSKY Gallery: A rally for Kobe Dimock-Heisler 4/12/2021 Hennepin County won't file charges against Brooklyn Center officers in fatal shooting - StarTribune.com https://www.startribune.com/hennepin-county-won-t-file-charges-against-brooklyn-center-officers-in-fatal-shooting/572015972/ 2/2 However, the two officers, along with officers Steven Holt and Vu, who were in a separate car, explained that they were required to go into the house to assess the situation. Vu found no weapons on Dimock-Heisler and had him sit in a chair in the living room, while his grandmother sat in a couch, facing him. She also gave police the hammer and knife. Vu calmly spoke with Dimock-Heisler and got him to pull up his shirt and reveal where he had cut himself. Dimock-Heisler said he had previously been on a 30-day mental health commitment and didn't want to return. But after putting his face in his hands and crying, Dimock-Heisler suddenly sprang up and started to run toward his grandmother, Freeman said. Holt and Vu moved to stop him and the three knocked over another couch in the room. Turner and Akers, who were outside with the grandfather, heard the commotion and charged inside. Turner, Holt and Akers fired their Tasers, but Dimock-Heisler was able to retrieve a hidden knife from the couch and tried to stab Vu, who was hanging onto his lower legs. Freeman said Turner and Akers fired their semi automatic handguns three times each, striking Dimock-Heisler in his chest and neck. Video from the officers' body-worn cameras showed a "very quick and chaotic scene," Freeman noted. "We are saddened by the death of Mr. Dimock-Heisler and we have extended our sympathies to his grandfather and grandmother who have raised him since age six," Freeman said. Star Tribune staff writer Andy Mannix contributed to this report. Correction: Previous versions of this article misstated the last name of Amity Dimock. Rochelle Olson is a general assignment reporter for the Star Tribune. Olson has been on the quick strike team for three years, writing about a wide variety of topics. She specializes in the intersection of sports, business and culture. raolson@startribune.com 612-673-1747 rochelleolson</t>
  </si>
  <si>
    <t>["https://d3n8a8pro7vhmx.cloudfront.net/cuapb/pages/270/attachments/original/1618243093/Hennepin_County_won't_file_charges_against_Brooklyn_Center_officers_in_fatal_shooting_-_StarTribune.com.pdf?1618243093"]</t>
  </si>
  <si>
    <t>Amelia Huffman Interim Chief of Police Minneapolis Police Department 350 South 5th Street, Room 130 Minneapolis, MN 55415 (612) 673-3550 Amelia.Huffman@minneapolismn.gov - 1 'illitAP0`N TO: Christopher Lange, Badge #3958 CC: Office of Police Conduct Review DATE: September 3, 2022 RE: Administrative Case #21-11086 CHIEF'S DECISION: K Discharge K Suspension Duration: K Permanent Demotion K Temporary Demotion, Duration: Written Reprimand K No Merit This memo summarizes my approach and reasoning for my decision as interim Chief of Police that two of the listed policy violations by Officer Lange are sustained. The memo accompanies the enclosed Notice of Discipline Form. Allegations: 13.43 - Personnel Data Allegation It is alleged that Officer Lange violated MPD policy by not attempting to de-escalate an incident though it was reasonable and safe to do so. MPD P&amp;P 5-301(00(G) De-escalation. 13.43 - Personnel Data 1926751 Allegation M It is alleged that Officer Lange violated MPD policy by omitting pertinent facts and failing to include all required information in his police report. MPD P&amp;P 4-602 Report Writing. Summary of the Basis for Decision: The facts noted in the case investigation support the conclusion that Officer Lange violated Minneapolis Police Department Policies 5-301(III)(G) De-escalation and 4-602 Report Writing. The Police Conduct Review Panel recommended merit for these two allegations, and I concur. 13.43 - Personnel Data 13.43 - Personnel Data Allegation . • It is alleged that Officer Lange failed to use de-escalation prior to using force during this incident. • Officer Lange responded to two males involved in an altercation. He attempted to stop the incident by intervening physically, stepping between and trying to separate the two involved parties, at which time he became the focus of the two men's anger. • At this point the altercation between the two men appears to have been over and Officer Lange may have been able to disengage; however, Officer Lange told one party, "You're out!" and immediately moved to take physical control of him by the arm. He did not give the man time to comply or 1926752 attempt other means of verbal persuasion. The male physically resisted the efforts of Officer Lange to remove him from the store and Officer Lange used low level, bodily force to take the man to the floor. It was not until a store employee intervened by asking if she could speak to the male, that the situation was de-escalated. • The Police Conduct Review Panel recommended merit to the allegation. They noted that he initially attempted to de-escalate the incident. I find that this effort was very brief, and Officer Lange failed to continue trying de-escalation tactics resulting in the need for low level force to be used. • I agree with the recommendation of the panel and this allegation is sustained. 13.43 - Personnel Data Allegation. • It is alleged that Officer Lange failed to include important details in his police report. 1926753 • In his police report, Officer Lange noted that the subject of the force was using "aggressive resistance," but in his conversation with Sgt. Kelly related to the Supervisor Force Review, he noted that the subject was using "active resistance." • The narrative text of Officer Lange does not document the necessary elements related to the crime or the basis for arrest and booking. He did not list the appropriate charge. • The Police Conduct Review Panel provided a recommendation of Merit for this allegation, and I concur with their recommendation. This allegation is sustained. As the interim Chief of Police, I am responsible for providing clear expectations for what is acceptable behavior in our workplaces as well as what will not be tolerated. The Police Conduct Review panel recommended a finding of merit for 13.43 the listed policy violations in this case, and I concur with their recommendations. 13.43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Lange failed to meet our standards. Verbal communication and de-escalation when safe and feasible are fundamental to building trust between police and the communities we serve. De-escalation efforts show respect for the dignity and safety of those we encounter in our work. While it is not possible to know if Officer Lange could have successfully used de-escalation to avoid the need for force, it would have been safe and feasible to try. Secondly, the failure to document the incident clearly and fully in the police report, including the supervisory guidance to book the man who was arrested, did not meet MPD standards. Incomplete reports undermine professionalism, public trust and accountability. As interim Chief of Police with authority to discipline for violations of policy under Minn. Stat 626.89 Subd. 17, I am issuing a Letter of Reprimand to Officer Lange for his failure to follow the policies listed below: Allegation MPD P&amp;P 5-301(III)(G) De-escalation (Sustained: Letter of Reprimand) I Allegation MPD P&amp;P 4-602 Report Writing (Sustained: Letter of Reprimand) 13.43 - Personnel Data DocuSigned by: An p. -ta4 1-14(rms44. Amelia Huffman Interim Chief of Police CC: OPCR Case File Inspector McGinty Enclosure: Notice of Discipline Form 1926754</t>
  </si>
  <si>
    <t>['https://assets.nationbuilder.com/cuapb/pages/1608/attachments/original/1753998803/21-11086_Christopher_Lange.pdf?1753998803']</t>
  </si>
  <si>
    <t>['Christopher Lange, badge #3958']</t>
  </si>
  <si>
    <t>Page 1 of 2 Glampe, Travis From: Harteau, Janee Sent: Thursday, January 06, 2011 12:04 PM To: Harteau, Janee; johndelmonico Cc: Doree, Nina; Glampe, Travis; Jensen, Audra A. Subject: RE: Grievance #10-65 To clarify, we are changing it to read: 13.43 - Personnel Data MPD5-103 And it was; Use of Discretion B-Level Sustained 13.43 - Personnel Data The discipline is the same with a letter of reprimand. From: Harteau, Janee Sent: Thursday, January 06, 2011 11:09 AM To: 'johndelmonico' Cc: Doree, Nina; Glampe, Travis Subject: Grievance #10-65 Lt. Delmonico, ter our our meeting today, I look into this matter and am in agreement to the following changes: 13.43 - Personnel Data MPD5-103 Use of Discretion B-Level Sustained Lt. Glampe, please make the following changes to the officers IA file. This should resolve the grievance. Assistant Chief Janee Harteau I Patrol Bureau I Minneapolis Police Department I 350 S Fifth Street I Room 130 Minneapolis, MN 55415 1 612.673.5643 office 1 612.673.2613 fax "The first responsibility of a leader is to define reality. The last is to say thank you. In between, the leader is a servant." --Max De Pree TO PROTECT WITII COURACE &amp; SERVE WITH COMPASSION Confidentiality Notice: This email message. including any attachments, is for the sole use of the intended recipient(s) and may contain confidential or privileged information. Any unauthorized review, use, disclosure, or distribution is prohibited. If you are not the intended recipient, be aware that any unauthorized disclosure, copying, distribution, or use of the contents of this information is prohibited and punishable by law. If you have received this electronic transmission in error, please immediately notifi, the sender by return email. 1/10/2011 1227922 MINNEAPOLIS POLICE DEPARTMENT INTERNAL AFFAIRS COMPLAINT FORM #3401 COMPLAINT INFORMATION INTERNAL AFFAIRS CASE NUMBER: 10-81 CCN: N/A DATE OF INCIDENT: 03/22/2009 TIME OF INCIDENT: 0947 Hours LOCATION OF INCIDENT: DATE OF COMPLAINT: 03/18/2010 REFERRAL METHOD: COMPLAINANTS NAME (LAST, FIRST MIDDLE) SEX 13.43 RACE: DATE OF BIRTH: 13.43 - Personnel Data 0 , ..B . CITY / STATE / ZIP: TELEPHONE: POLICY INFORMATION POLICIES ALLEGED TO BE VIOLATED: 13.43 - Personnel Data ACCUSED EMPLOYEE(S) NAME/BADGE: Sgt. Marvin Schumer # 6401 COMPLAINT ALLEGATIONS Probation Officer Aaron Judd was conducting a Pre-Sentence Investigation on a convicted felon, Chris Martin, for a felony weapons charge. It is alleged that Sgt. Schumer wrote a letter to Mr. Judd on behalf of Chris Martin. In the letter Sgt. Schumer makes it known that he is a Sergeant with the Minneapolis Police Department and a friend of Chris Martin. Both the probation officer and Asst. County Attorney felt that Sgt. Schumer was ' attempting to use his position to win favor for a downward departure for Chris Martin. 13.43 - Personnel Data RECOMMENDATION (Preliminary Cases Only) K Reckoning Period Expired Before Complaint was Filed K No Basis for Complaint K Suspended Pending Further Information K Refer to Precinct with Coaching Documentation K Exceptionally Cleared K Policy Failure K Other 13.43 - Personnel Data DATE 0 7-PY-40 DATE 1227923 MINNEAPOLIS POLICE DEPARTMENT Internal Affairs Unit Administrative Case #10-81 Sgt. Melissa Chiodo September 12, 2010 CASE BACKGROUND Christina Warren, a Hennepin County Attorney forwarded Internal Affairs a copy of a letter she received as a part of a felony criminal case she prosecuted. Sgt. Marvin Schumer wrote the letter on behalf of the defendant, Christopher Martin and sent it to Probation Officer Aaron Judd during the pre-sentence investigation. Christopher Martin was a felon charged with Prohibited Person in Possession of a Firearm and Controlled Substance Fifth Degree Possession. CASE INVESTIGATION I called Officer Mark Nelson of the Saint Paul Police Department to get more background information on the criminal case and how Sgt. Schumer was involved and he informed me that his partner, Officer Trygve Sand was the lead officer on the case. Officer Nelson did tell me that he saw the letter that Sgt. Schumer wrote to probation and he was not happy about the letter and he and his partner put the letter up at the office for a while because they were so mad about it. 1 1227924 I spoke with Officer Trygve Sand of the Saint Paul Police Department on the phone and he said that his informant 13.82 (name used with his permission) bought drugs at a house from a resident named Christopher Martin. After a controlled buy at the home, Officer Sand along with other officers conducted a search warrant and arrested the resident Christopher Martin for being a violent felon in possession of a firearm and possession of narcotics. 13.43 - Personnel Data Officer Sand also told me that he received a copy of the letter that Sgt. Schumer wrote on behalf of Christopher Martin during the pre-sentence investigation and that it bothered him, he said he has never heard of a cop writing a letter on behalf of a convicted felon before. Officer Sand also said that he received a call on his cell phone about a month after Martin was charged; the call was from Sgt. Schumer asking questions about the case against Martin. He had no idea how Sgt. Schumer got his phone number I sent certified letters to Christopher Martin and 1 3.82 requesting interviews and both letters came back to me in the mail unopened. The phone numbers on file for both parties were no longer in service. 13.43 - Personnel Data 2 1227925</t>
  </si>
  <si>
    <t>['https://d3n8a8pro7vhmx.cloudfront.net/cuapb/pages/1461/attachments/original/1638398018/13-30497_Schumer_Part_1.pdf?1638398018']</t>
  </si>
  <si>
    <t>['Marvin A. Schumer, badge #6401']</t>
  </si>
  <si>
    <t>o It is alleged that Officer Ricky Plunkett passed by a traffic collision that had recently occurred, at which no emergency personnel were yet present, and failed to stop to provide police or medical services. x Allegation # 2: MPD P&amp;P § 5-106 (A) (1) On-Duty Code of Conduct: _x0083_ Officers shall respond without delay to calls for police service unless otherwise directed by proper authority. Emergency calls for service shall take precedence. However, all dispatched calls shall be answered as soon as possible, consistent with departmental procedures. o It is alleged that Officer Ricky Plunkett failed to respond, without delay, to a Domestic call to which he and his partner were dispatched. Relevant Facts Supporting the Decision: Allegation #1 Summary: x On March 11, 2021, Officer Plunkett was on duty and driving a fully marked squad car with his partner. x At 10:22:59, the first of several 911 calls were received in MECC regarding a car accident with injuries that had occurred at 37th Ave N/Fremont Ave N. AVL data showed squad 426 was at 35th Ave N/Morgan Ave N at that time. Squad 426 was en-route to a nearby domestic, backing up Squad 424. x In his investigative interview, Officer Plunkett stated that he learned of the car accident when it was dispatched to squad 450 at 10:24:04. x Twenty-five seconds after squad 450 was dispatched to the car accident, Officer Plunkett turned in the opposite direction from the domestic call and towards the accident. Thirty seconds later, Officer Plunkett drove past the intersection of 37th Ave N/Fremont Ave N, the location of the accident, prior to any other emergency services arriving. x It took another four minutes for the first responding officer to arrive at the accident scene. BWC video from the first officer to arrive at the accident showed a stop sign bent over and leaning in the street, a tree uprooted and lying on the sidewalk, and numerous pieces of debris in the street. The BWC also shows a badly damaged vehicle on the sidewalk next to the building on the intersection's northwest corner. x When Officer Plunkett drove past the accident, he did not stop to assess or render aid. x Officer Plunkett stated during the investigative interview that he did not notice any signs of an accident that had just occurred as he drove through 37th Ave N and Fremont Ave N. x Officer Plunkett stated he observed a male waving to him near the intersection of 37th Ave N/Fremont Ave N. He thought the male was waving an acknowledgment, so he continued driving. Allegation #2 Summary: x On March 11, 2021, while working as marked squad 426, Officer Plunkett and his partner were dispatched to back up squad 424 on a domestic call at the 3200 block of Emerson Ave N. x While en-route to the domestic call, Officer Plunkett drove north on Penn Ave N to 35th Ave N before turning east and driving toward the domestic call. This took him several blocks north of the call, which would force him to turn and backtrack south to arrive at the call. x Officer Plunkett then drove east on 35th Ave N from Penn Ave N and got to within three blocks of the domestic call he had been dispatched to when he suddenly made a left turn and drove north, away from the domestic call at 10:24:29 hours. It should be noted that the primary car assigned to the domestic call was still over 2 minutes away from arriving when Officer Plunkett turned and drove away from the call. x During his investigative interview, Officer Plunkett stated he has lived and worked in north Minneapolis for years and drove the squad that day because he was familiar with the area. As Chief of Police, it is my duty to uphold the integrity and professionalism of our department. Upon thorough review, Officer Plunkett's actions have been found to be in violation of both the MPD P&amp;P 5-102 Code of Ethics and MPD P&amp;P 5-106 (A)(1) On-Duty Code of Conduct policies. Officer Plunkett's behavior deviated from the standards of conduct expected of our officers, compromising public trust and the reputation of our department. During his investigative interview and Loudermill hearing, Officer Plunkett spoke at length about his reputation in the community and how this incident has tarnished his personal reputation and that of the department. As a department, we are trusted and held to a higher standard by our community. As the Chief of Police, I also have high expectations for the members of this police department. When we fall short of those expectations, we must be held accountable, or we stand to lose the community's trust that we have worked so hard to build. Because we fell short of those expectations in this instance, when Officer Plunkett did not stop for an accident to ensure the public's safety, I agree with the CCPO review panel's findings of merit on both allegations. As Chief of Police with authority to discipline for policy violations under Minn. Stat 626.89 Subd. 17, I am imposing a 40-hour suspension (without pay) on Officer Plunkett for the policy violations listed below because he was a new officer then and due to the time elapsed and the circumstances surrounding the incident. Allegation Policy Number Policy Description Category Disposition 1 5-102 Code of Ethics Sustained 2 5-106 On-Duty Code of Conduct Sustained Brian O'Hara Chief of Police CC: Internal Affairs Division Inspector Bill Peterson 13.43</t>
  </si>
  <si>
    <t>['https://assets.nationbuilder.com/cuapb/pages/1608/attachments/original/1753998780/21-03020_Ricky_Plunkett.pdf?1753998780']</t>
  </si>
  <si>
    <t>['Ricky Plunkett, badge #5754']</t>
  </si>
  <si>
    <t>3/13/2021 Family of man shot and killed by St. Paul police demand bodycam footage - StarTribune.com https://www.startribune.com/aclu-pushes-for-swifter-disclosure-about-fatal-st-paul-police-shooting/490159731/ 1/2 ST. PAUL Family of man shot and killed by St. Paul police demand bodycam footage At a vigil, family members identified the man killed by St. Paul police Sunday. By Katie Galioto , Chao Xiong (https://www.startribune.com/chao-xiong/10646266/) and Paul Walsh (https://www.startribune.com/paul-walsh/6134706/) Star Tribune AUGUST 7, 2018 - 5:43AM The family of a man shot and killed by St. Paul police demanded the release of police bodycam footage, data from 911 calls and a third-party investigation of Sunday's early morning shooting. "Through our grief and difficulty, we have been left with more questions than answers as to why police officers decided to abruptly and violently take Billy's life," Dannah Thompson said at Monday night's vigil at the Minneapolis American Indian Center. The relatives and Thompson identified the victim as her cousin, William "Billy" Hughes, 45, a member of the White Earth Nation. This isn't the first time the family has faced tragedy, Thompson said. Philip Quinn, a cousin of Hughes, was fatally shot by St. Paul police in 2015. "When is it going to stop?" Kathy Ficken, the aunt of Hughes and Quinn, said tearfully while holding a sign with photos of her two nephews. About 60 people gathered with the family at the center to remember Hughes, then protested for an end to police shootings. Many called upon state and local lawmakers to change law enforcement policies. The crowd, which included Native Lives Matter, Natives Against Heroin and Black Lives Matter, blocked traffic on E. Franklin Avenue while they chanted, "We want justice," and waved signs. Family members burned incense for Hughes, and others played a song in his honor, beating a drum and singing. "Our community experienced a terrible tragedy," Thompson said, describing her cousin as beloved. Authorities have shared few details more than a day after St. Paul police fatally shot Hughes in the city's Summit-University neighborhood Sunday. Authorities did not release his name on Monday. On Sunday, St. Paul police said the case has been turned over to the Bureau of Criminal Apprehension. BCA spokeswoman Jill Oliveira said late Monday morning that her agency "will release additional details - including the officers' names - once the initial round of interviews is completed." Residents on the 900 block of St. Anthony Avenue were grappling with the shooting Monday. Mary Pinales said she was asleep early Sunday when the sound of gunfire woke her up. Soon, about a half-dozen officers wearing protective vests and carrying guns ordered her out of her apartment. "I was lost and confused," Pinales said. She made her way downstairs through a second-floor apartment unit and then to the first floor, where she saw the body of the victim, who lived on the second-floor, on the enclosed porch at the foot of the stairs. "I just feel sad for whatever happened to him," she said, "and lost because I don't really know what happened." RICHARD TSONG-TAATARII - STAR TRIBUNE Friend Alicia Smith,left, comforted Melissa Waukazo, the sister of William "Billy" Hughes after a ceremony for her brother. PHOTO VIA FACEBOOK The Native Lives Matter Facebook page identified the man killed by police early Sunday as William "Billy" James Hughes. 3/13/2021 Family of man shot and killed by St. Paul police demand bodycam footage - StarTribune.com https://www.startribune.com/aclu-pushes-for-swifter-disclosure-about-fatal-st-paul-police-shooting/490159731/ 2/2 Pinales and another neighbor, who was awake when the shooting occurred, said they didn't hear any gunshots from the second floor where the man had lived. The first shots they heard, both women said, sounded as if they came from the porch. Pinales said she could not recall seeing a weapon on or near the man's body. Pinales said that although she had been asleep, she is confident she would have heard any shots fired in the unit below her. Police have said that officers were dispatched to the multiunit building for a call about shots being fired in an apartment. They arrived about 2:30 a.m. and two officers shot an armed man, police said (http://www.startribune.com/man-killed-in-police-involved- shooting-in-st-paul/490092021/) . According to emergency dispatch audio, the dispatcher said a caller reported multiple shots being fired on the second floor before hanging up. The dispatcher was unable to reach the caller for more information. Pinales said the man, whose name she did not know, moved in about five months ago. She knew little else about him, but said he was a quiet person who performed maintenance work on the property. The American Civil Liberties Union (ACLU) of Minnesota called for the immediate release of the identities of the man who was killed and the officers involved. The organization accused the BCA of failing to keep the public informed about the shooting in a timely manner. The officers were wearing body cameras that were activated, and the footage has been turned over to the BCA. The officers involved are on standard paid administrative leave. Chao Xiong is the Hennepin County Courts reporter for the Star Tribune. He previously worked as a Ramsey County, state and Minneapolis general assignment reporter. cxiong@startribune.com 612-673-4391 ChaoStrib Paul Walsh is a general assignment reporter at the Star Tribune. He wants your news tips, especially in and near Minnesota. paul.walsh@startribune.com 612-673-4482 walshpj</t>
  </si>
  <si>
    <t>['https://d3n8a8pro7vhmx.cloudfront.net/cuapb/pages/270/attachments/original/1615679865/2018_WJHughes_Family_of_man_shot_and_killed_by_St._Paul_police_demand_bodycam_footage.pdf?1615679865']</t>
  </si>
  <si>
    <t>TO: Scot Kaiser, Badge #3628 CC: Office of Police Conduct Review DATE: July 3, 2022 RE: Administrative Case #21-10193 Discharge Suspension Duration: 40 hours Permanent Demotion Temporary Demotion, Duration: __________ Written Reprimand No Merit This memo summarizes my approach and reasoning for my decision as Chief of Police that two policy violations by Officer Scot Kaiser are sustained. This memo accompanies the enclosed Notice of Discipline and Suspension Form. Allegations: Policy Number Sub-Section Policy Description Category Disposition 5-105 (D)(1) Code of Conduct B Sustained 5-105 (B)(5) Code of Conduct B Sustained Summary of the Basis for Decision: The facts noted in the case investigation support the conclusion that Officer Kaiser violated Minneapolis Police Department Policies 5-105(D)(1) and 5-105(B)(5). Amelia Huffman Interim Chief of Police Minneapolis Police Department 350 South 5th Street, Room 130 Minneapolis, MN 55415 (612) 673-3550 Amelia.Huffman@minneapolismn.gov Officer Kaiser and his partner both captured this incident on BWC video which is described in the investigative report. On September 8, 2021, Officer Kaiser was dispatched to a disturbance call and encountered a male that may have been involved based on the clothing description provided in the call. Officer Kaiser asked the man, ed The man was stopped by police this year and swearing. Without being asked, the male began taking off his sweatshirt. Officer Kaiser stepped close to the man while shining his flashlight directly at the ma face. The male then said, ung his hand at the flashlight, which hit Officer Kaiser in the face. Officer Kaiser immediately moved to take the man into custody, wrestling him to the ground while screaming Officer Kaiser stated in his Loudermill hearing that during the struggle, the male hit Officer Kaiser in At one point while on the ground, the man told Officer Kaiser that he c breathe, to which Officer Kaiser replied Good! Officer Kaiser then stated The man continued continued to leave him in the prone position without sitting him up into a recovery position. At one point the man asked d 4th degree assault, The man was handcuffed and escorted to the squad but was complaining of pain at which point Officer Kaiser said n asked for mercy, to which Officer Kaiser said, you drunk fuck anything. Officer Kaiser remarked on the injury to his lip that occurred during the initial struggle and In his Loudermill statement, Officer Kaiser acknowledged using profanity and took responsibility for allowing his emotions to get the better of him. As the interim Chief of Police, I am responsible for providing clear expectations for what is acceptable behavior in our workplaces as well as what will not be tolerated. The Police Conduct Review panel recommended a finding of merit for MPD policy 5-105(D)(2), due to the profane and derogatory language used by Officer Kaiser in this case. I concur with their recommendation. Over the course of this interaction, Officer Kaiser repeatedly insulted the man, calling him derogatory names including motherfucker, piece of shit, asshole, drunk fuck, pussy, idiot, stupid and mental. This conduct is unacceptable and unprofessional. The second sustained allegation in this case also arises from toward the man he took into custody. At one point lying prone on the stairway while the officers struggled to place the handcuffs Officer Kaiser responded by saying good After the death of George Floyd, every officer should understand the seriousness of any person expressing that they cannot breathe and respond with care. Failing to do so brings discredit to Officer Kaiser and to the Minneapolis Police Department. Therefore, I am sustaining the additional violation of MPD policy number 5-105(B)(5). I hold officers of the Minneapolis Police Department to a high standard. I expect them to live up to our oath of office, our professional code of ethics and our core values of trust, accountability, and professional service. Furthermore, I expect them to demonstrate procedural justice in their work. With his conduct in this matter, Officer Kaiser has failed to meet our standards. His words were harmful both to the man he insulted and to others who heard them. As noted in our department manual, could only destroy rather than build trust between officers of the MPD and the community we serve. The discipline imposed here is intended to correct the inappropriate behavior and return Officer Kaiser to performance that meets department expectations As interim Chief of Police with authority to discipline for violations of policy under Minn. Stat 626.89 Subd. 17, I am issuing a total of 40-hours of suspension to Officer Scot Kaiser: 1. 20 hours of suspension for his violation of the Code of Conduct 5-105(D)(1), the use of demeaning, derogatory and profane language through the incident; and 2. 20 hours of suspension for his violation of the Code of Conduct 5-105(B)(5), the use of words and actions that bring discredit to the department. Additionally, I am referring this matter to the Training Division to provide refresher training to Officer Kaiser to review the critical decision-making model, procedural justice, and de-escalation techniques. Amelia Huffman Interim Chief of Police CC: OPCR Case File Inspector Blackwell</t>
  </si>
  <si>
    <t>['https://assets.nationbuilder.com/cuapb/pages/1608/attachments/original/1753998812/21-10193_Scot_Kaiser.pdf?1753998812']</t>
  </si>
  <si>
    <t>['Scot Kaiser, badge #3628']</t>
  </si>
  <si>
    <t>STAR TRIBUNE › Annotations Minneapolis City Council OKs $್ million police brutality settlement LIBOR JANY DECEMBER ೃೇ, ೅ೃ೅ೃ The city of Minneapolis has tentatively agreed to pay nearly  million to settle a lawsuit by a man who suffered a traumatic brain injury after being assaulted by an off-duty police officer. The proposed settlement was reached at a City Council session Friday. During the discussion, Council President Lisa Bender broke from protocol to relay to viewers what she had told colleagues in private. Bender, who has announced she will not run again, said she recognizes that some of her colleagues had "solid reasons" for wanting to settle the matter out of court, but she worried that doing so "is creating an environment where we're not motivated to take the actions that we need to take as a city" and that she would vote no. "Having served for seven years and voted for many settlements, I find myself hearing over and over that the legal weaknesses we have as a city, that the potential legal risk that we have can be remedied by actions of reform and policy change," Bender said. "Yet the lawsuits keep coming. Yet the actions don't seem to be taken to change those policies and practices in a meaningful way so that we're not back in the same place again and again and again." Still, the council voted - to approve the payment. Bender's sentiments were echoed by Council Member Jeremiah Ellison, who like Bender has been among the strongest voices advocating for downsizing the city's police force. Ellison said he believes that continuing to sign off on settlements in police misconduct cases sends the message that officials are "accepting these kinds of incidents as simply the cost of doing business when it comes to public safety in Minneapolis." "I have voted for settlements that felt wrong internally, but felt like the right thing to do economically, but [that haven't] led to the kind of change that we need," he said. Bender's and Ellison's comments underscored how decisions that in the past might have been avoided or addressed with less emotion are being viewed in a new light since the May  death of George Floyd. The City Attorney's Office and the Minneapolis Police Department both declined to comment on the matter. The case stemmed from a December  incident at the  Bar in northeast Minneapolis, where Lucas McDonough got into an altercation with off-duty officer Clifton Toles, who was out of uniform and apparently had been drinking, according to the lawsuit. Toles reportedly walked up to the group McDonough was with and accused McDonough of being disrespectful. Toles then announced himself as a Minneapolis police officer and, without provocation, used a chokehold to drag McDonough out of the bar with a bouncer's help, the lawsuit claimed. Toles then allegedly punched McDonough in the face, fracturing his cheekbone, knocking him unconscious and causing him to fall and injure his head. McDonough said the incident left him with a serious brain injury that deprived him of his senses of smell and taste. He sued the city in federal court, arguing that the department should have done more to screen, train and supervise Toles, who was named as a co- defendant along with Fossland-Olson Inc., which operates the  Bar. Security footage from inside the bar captured Toles' use of a chokehold, according to McDonough's attorney, who likened it to the controversial tactic that led to the death of Eric Garner in New York City in . The maneuver is banned under Minneapolis police policy. Former city attorney Susan Segal said at the time the suit was filed that the city had "no liability here" because Toles was not working in his official capacity as a police officer, either on or off duty. Police union officials defended Toles, saying he had been asked by "bar employees to help remove an unruly patron." Historically, the city has sought to settle such lawsuits to avoid protracted, expensive court battles. But the approach hasn't been without its critics. Police union president Bob Kroll has for years accused city leaders of being too quick to settle and said that doing so is an implicit admission of guilt. At the same time, activists have maintained that it slows reform, arguing that the department has no interest or incentive to make changes on its own. Friday's proposed settlement was reached as council members took a break from tense budget deliberations, including on whether to pay for mental health services, crime prevention and other measures by taking money from the police budget. They also met privately to discuss an expected settlement in Floyd's death, which could rival the  million payout to the family of Justine Ruszczyk Damond, killed by a Minneapolis officer in . Libor Jany is the Minneapolis crime reporter for the Star Tribune. He joined the newspaper in , after stints in newsrooms in Connecticut, New Jersey, California and Mississippi. He spent his first year working out of the paper's Washington County bureau, focusing on transportation and education issues, before moving to the Dakota County team. libor.jany@startribune.com -- StribJany During the discussion Friday, Minneapolis City Council President Lisa Bender broke from protocol to relay to viewers what she had told colleagues in p Annotations · Report a problem COPY https://outline.com/EatWqY Outline is a free service for reading and annotating news articles. We remove the clutter so you can analyze and comment on the content. In today's climate of widespread misinformation, Outline empowers readers to verify the facts. HOME · TERMS · PRIVACY · DMCA · CONTACT</t>
  </si>
  <si>
    <t>['https://d3n8a8pro7vhmx.cloudfront.net/cuapb/pages/270/attachments/original/1625772321/Minneapolis_City_Council_OKs__1_million_police_brutality_settlement.pdf?1625772321']</t>
  </si>
  <si>
    <t>Page 1 of 1 Glampe, Travis \b From: Gabrish, Bertha Sent: Wednesday, February 09, 2011 8:42 AM To: Office of Tim Dolan; Gerlicher, Scott; Stenerson, Ronald; Doree, Nina; Glampe, Travis Cc: Harteau, Janee; Rainville, Mary Subject: RE: Grievance Lt. Glempe. - I need the case number or some identifying information for my comments when I process this. From: Gabrish, Bertha Sent: Tuesday, February 08, 2011 4:10 PM To: Office of Tim Dolan; Gerlicher, Scott; Stenerson, Ronald; Doree, Nina Cc: Harteau, Janee; Rainville, Mary Subject: RE: Grievance Ok - 13.43 - Personnel Data Thanks. From: Office of Tim Dolan Sent: Tuesday, February 08, 2011 4:08 PM To: Gerlicher, Scott; Gabrish, Bertha; Stenerson, Ronald; Doree, Nina Cc: Harteau, Janee; Rainville, Mary Subject: Grievance I am setting grievance with Sergeant Stenerson on the O'Hanlon evidence case. I don't have the case number. I am changing the sustained offense to 5-103 USE OF DISCRETION. The penalty is a B-Level violation 13.43 - Personnel Data 13.43 - Personnel Data with a ten hour suspension. Timothy J. Dolan Chief. Minneapolis Police Visit us at: www.ci.minneapolis.mn.us/police 2/9/2011 1216267 MINNEAPOLIS POLICE DEPARTMENT INTERNAL AFFAIRS COMPLAINT FORM #3401 COMPLAINT INFORMATION INTERNAL AFFAIRS CASE NUMBER 10-193 LOCATION OF INCIDENT: 401 South 4th Avenue COMPLAINANTS NAME (LAST, FIRST MIDDLEI 13.43 HOME ADDRESS: CCN: 10-270890 DATE OF COMPLAINT 09/08/10 DATE OF INCIDENT 09/04/2010 TIME OF INCIDENT 0230 Hours REFERRAL METHOD: Internal SEX M❑ F❑ CITY I STATE / ZIP: RACE. DATE OF BIRTH: TELEPHONE: POLICY INFORMATION 13.43 - Personnel Data ACCUSED EMPLOYEE(S) NAME/BADGE Officer Paul O'Hanlon # 5274 COMPLAINT ALLEGATIONS During the course of the investigation, A2 admitted to Sgt. McDonald that she had a small amount of marijuana on her when she was arrested and it had been recovered at HCJ. Sgt. McDonald checked the MPD inventory report and found no drugs listed. Detention Deputies reported their recovery of marijuana from A2. Sgt. McDonald briefed 13.43 on the investigation, the property that officers did not inventory. 13.43 then notified Internal Affairs by voicemail of RECOMMENDATION (Preliminary Cases Only) K Reckoning Period Expired Before Complaint was Filed K No Basis for Complaint K Suspended Pending Further Information K Refer to Precinct with Coaching Documentation K Exceptionally Cleared K Policy Failure K Other COMPLAINANT SIGNATURE 13.43 - Personnel Data lAJIVIIVINNUCK DATE 7/V7)10 DATE 1216268 MINNEAPOLIS POLICE DEPARTMENT Internal Affairs Unit Administrative Case #10-193 Sgt. Melissa Chiodo October 27, 2010 CASE BACKGROUND On September 8, 2010, 13.43 called Internal Affairs with the following complaint. Sgt. McDonald was investigating a case in which Officer Paul O'Hanlon and his partner arrested two people for aggravated robbery of person in which the suspects used a drug deal to lure the victim into an apartment. During the interview of A2 Neal, Sgt. McDonald learned that jailers found marijuana on A2 while searching her during the booking process at the jail and gave the suspected marijuana to the arresting officer. Sgt. McDonald checked the police report and learned that the officers did not inventory the marijuana, he then notified 13.43 because the marijuana was an important part of the investigation. 13.43 confirmed that while A2 Neal was booked at Hennepin County Jail Deputy Emily Miller found a baggie of suspected marijuana on A2 and handed it to Officer O'Hanlon and he threw it away. Officer O'Hanlon failed to inventory the suspected marijuana and threw it in the garbage in the jail. 1 1216269 CASE INVESTIGATION I obtained a copy of the video from HCJ intake area and it shows Deputy Miller recover the suspected marijuana on A2 and hand it to Officer O'Hanlon. The video then shows Officer O'Hanlon turn around and throw it in the garbage. I also obtained copies of statements from the Deputies documenting this incident after it occurred. 13.43 - Personnel Data Case Statements Statement of Officer O'Hanlon Officer O'Hanlon admitted that he was the officer that booked A2 Morgana Neal into HCJ, obtained her clothing and property, and inventoried it. Officer O'Hanlon also admitted that he was given the bag of suspected marijuana that was recovered on A2 Neal. Officer O'Hanlon admitted he threw the suspected marijuana away and should have inventoried it. SUMMARY OF ALLEGATIONS AND RECOMMENDATION Allegation # 1 It is alleged that a Hennepin County Detention Deputy was searching a female at jail that was arrested for Aggravated Robbery of Person and recovered a baggie of suspected marijuana on the arrested party. The Hennepin County Deputy then handed the suspected marijuana to the arresting officer, Officer O'Hanlon. On video, it appears 2 1216270 that Officer O'Hanlon throws the suspected marijuana in the garbage, failing to inventory the evidence. If this were to be true, it would violate the following: 13.43 - Personnel Data Investi alive Facts • Officer O'Hanlon arrested A2 Neal on Aggravated Robbery of Person • Detention Deputy Miller wrote a report documenting that she recovered contraband on an A2 Neal and gave it to the officer • The HCJ video shows Officer O'Hanlon take custody of the contraband from Deputy Miller and throw it in the garbage • Officer O'Hanlon admitted that he received and threw the suspected marijuana away and that he should have inventoried it Respectfully Submitted, Sgt. Melissa Chiodo Internal Affairs Unit 3 1216271</t>
  </si>
  <si>
    <t>["https://d3n8a8pro7vhmx.cloudfront.net/cuapb/pages/1461/attachments/original/1638332973/13-30309_O'Hanlon.pdf?1638332973"]</t>
  </si>
  <si>
    <t>["Paul O'Hanlon, badge #5274"]</t>
  </si>
  <si>
    <t>Amelia Huffman Interim Chief of Police Minneapolis Police Department 350 South 5th Street, Room 130 Minneapolis, MN 55415 (612) 673-3550 Amelia.Huffman@nninneapolisnnn.gov TO: Toula Lor, Badge #4240 CC: Office of Police Conduct Review DATE: August 21, 2022 RE: Administrative Case #21-01705 CHIEF'S DECISION: K Discharge 0 Suspension Duration: 20-hour suspension without pay El Permanent Demotion El Temporary Demotion, Duration: El Written Reprimand El No Merit This memo summarizes my approach and reasoning for my decision as Chief of Police that one of the listed policy violations by Officer T. Lor is sustained. The memo accompanies the enclosed Notice of Discipline and Suspension Form. Allegations: Allegation #1 It is alleged that Officer Toula Lor used unreasonable force when he 13.43 - Personnel Data pushed people with his bike, MPD P&amp;P 5-301 (III)(A), (D) Use of Force. 13.43 - Personnel Data 1873140 Summary of the Basis for Decision: The facts noted in the case investigation support the conclusion that Officer T. Lor violated Minneapolis Police Department Policies. I concur with the recommendation from the Police Conduct Review Panel that there is merit to one allegation, the use of force. Allegation #1 • On 11/4/2020 Officer Lor was assigned to the Bicycle Rapid Response Team (BRRT) and was ordered to the area of 9th St. Between 22' and 23rd Av. S. to move a crowd from the area. • At 19:57 hours, Deputy Chief Fors announced on the radio that, "In preparation for any arrest activities, rules of engagement, use of force directives, party can OC streamers authorized to stop assaultive and riotous behavior." • Officer Lor reported that in a short period of time, the crowed was shining "green lasers and high-powered flashlights" at officers, he observed the crowd grabbing officers bicycles and someone throw a water bottle at officers that nearly missed his head. 13.43 - Personnel Data • AT 22:05:24, Officer Lor and another officer were pushing their bicycles towards a group standing in front of them, in an attempt to move them back as the officers were being directed to do. The bike's front tire made contact with one of the females and the contact was captured on BWC video. o Officer Lor described that BRRT training involves using a bike like a riot baton. When an order is received to push the crowd back, the bike is used in a pushing motion to push the crowd back. Similar to a riot baton, contact is often made with the crowd that is being pushed. 13.43 - Personnel Data • The Police Conduct Review Panel note in their decision to recommend merit that: 13.43 - Personnel Data o Officer Lor used the bike on the woman in the white sweater. Body camera video shows Lor twice lift the bike up and strike her with the front tire. This was not a push, but rather a strike with no justification for the level of force. The panel recommended merit to this portion of the allegation 1873141 13.43 - Personnel Data o The panel notes that the way the allegation was written, it had merit because of the portion involving the use of force with the bike. • Officers of the MPD were facing an unruly crowd as has been documented with BWC video. The crowd had also been given a directive to move back and some members of the crowd were verbally and physically resisting including failing to move and reaching out to touch or grab officers' bikes. A water bottle containing an unknown substance was thrown at officers. 13.43 - Personnel Data o The panel recommended merit for the allegation that Lor's use of his bike against the woman was unreasonable because it rose to the level of a strike rather than a push. I concur. The motion that can be seen in the video particularly in the final contact between the bike tire and the woman is more dynamic than a slow push and would be more properly described as a strike. While the woman is not complying with the directive to get back, she does not appear to be engaging in actions that could cause imminent harm to an officer. 13.43 - Personnel Data 1873142 13.43 - Personnel Data As the interim Chief of Police, I am responsible for providing clear expectations for what is acceptable behavior in our workplaces as well as what will not be tolerated. I hold officers of the Minneapolis Police Department to a high standard. I expect them to live up to our oath of office, our professional code of ethics and our department's core values of trust, accountability, and professional service. With this conduct, Officer Lor failed to meet our standards as articulated in training and policy: force should only be used when in proportion to the threat of harm to officers or others or to the extent of threatened property damage. The use of force must be legally justified, reasonably proportionate to the threat posed, and balanced with the societal interest at stake. The force used when Officer Lor struck the woman with his bike tire was not reasonable under the circumstances and undermines the public trust. As interim Chief of Police with authority to discipline for violations of policy under Minn. Stat 626.89 Subd. 17, I am issuing a 20-hour suspension without pay to Officer Lor. Additionally, the officer will be directed to participate in appropriate use of force refresher training coordinated by the MPD Training Division to address the matters in this case. Allegation #1 - Use of Force - Sustained 13.43 - Personnel Data F DocuSigned by: A 40414 H+'. FBFE4338427B46A Amelia Huffman Interim Chief of Police CC: OPCR Case File Inspector Peterson Enclosure: Discipline Form 1873143</t>
  </si>
  <si>
    <t>['https://assets.nationbuilder.com/cuapb/pages/1608/attachments/original/1753998777/21-01705_Toula_Lor.pdf?1753998777']</t>
  </si>
  <si>
    <t>['Toula Lor, badge #4240']</t>
  </si>
  <si>
    <t>7/9/2021 Ryan Kelly - Minnesota 3 Gun Group https://mn3gungroup.org/ryan-kelly/ 1/5 Ryan Kelly The MN 3Gun Group is proud to partner up with Ryan Kelly to instruct the emergency medical courses we offer. Ryan is a Combat Medic and Instructor with the MN National Guard and a Police Officer and Medical Support Instructor with the Minneapolis Police Department. His certifications include AHA CPR Instructor, Tactical Combat Casualty Care (TC3), and Prehospital Trauma Life Support (PHTLS). "I started my career in the medical field when I joined the MN National Guard in 2008. I graduated the Army Combat Medic program and attained my National Registry Emergency Medical Technician. When I returned from active duty, I began working for Hennepin County Medical Center (HCMC) as a Tactical EMS instructor. While working at HCMC I had the experience of working with multiple police departments and tactical teams. Through HCMC, I had the pleasure of working with departments from Phoenix to Chicago and northern MN to Texas. The Search...  New Shooters NEW TO 3-GUN &gt; BELTS &gt; SHOTGUN LOADING EQUIPMENT &gt; CHOOSING A SHOTGUN AND CHOKES &gt; EQUIPMENT - WHERE TO BUY &gt; MATCH &amp; SAFETY RULES &gt; THE MN 3GUN GROUP NEWS &amp; UPDATES MATCH, RULES, &amp; RANGE INFO MATCH SCHEDULE MATCH RESULTS TRAINING EVENTS MAJOR MATCHES  7/9/2021 Ryan Kelly - Minnesota 3 Gun Group https://mn3gungroup.org/ryan-kelly/ 2/5 tactical EMS program that I worked with focused primarily on patrol operations and how to prevent line of duty deaths. In 2013, I began working for the Minneapolis Police Department spending a majority of my time working in North Minneapolis in a 911 capacity. Aside from normal 911 response, I am a primary member of the departments medical support and education. My responsibilities are to ensure continued education in trauma care and other medically related ems training. In 2019, I became a nationally registered paramedic through HCMC spending a majority of my educational time riding in Minneapolis, responding to the same neighborhoods that I respond to as an officer with MPD. Currently in the MN National Guard, I am assigned as a lead instructor for the 2-175 Regional Training Institute. My primary role in this is to teach combat medics and combat lifesavers basic and advanced medical care. The facility that I am a staff member at is the Medical Simulation and Training Center. Through here I am able to run full Tactical Combat Casualty Care scenarios utilizing the latest high-fidelity manikins. With my time at HCMC, I have created a very large catalog of scenario based medical training utilizing the militaries continued advancements in combat casualty care. I am the owner of the training company Sentinel Tactical Emergency Medicine. The primary focus of this business is to train both civilians and law enforcement basic and advanced medical best practices. With Sentinel, I have the ability to pull in resources such as military and law enforcement instructors." DISQUALIFICATIONS - MATCH AND STAGE &gt; RANGE LOCATIONS &gt; Find us on Facebook MN 3Gun Grou 2.2K likes Like Page 7/9/2021 Ryan Kelly - Minnesota 3 Gun Group https://mn3gungroup.org/ryan-kelly/ 3/5 - Ryan Kelly Relevant Professional Work Experience Minneapolis Police- Police Officer 1925 Plymouth Ave N, Minneapolis MN 55411 10/2013-Current -Interact with citizens to identify and solve problems in their neighborhoods -Assists the public; keeps law and order, directs traffic -Makes necessary arrests; keeps records and writes reports of all important incidents Hennepin County Medical Center-Tactical Emergency Medical Instructor 01/2011-10/2013 701 Park Ave, Minneapolis MN 55415 -Provided tactical medical training for police officers and military -Specialized in tactical team medical care -EMT/EMR/CPR instructor -Assist as range medics when needed University of Minnesota Medical Center- IV Technician 2010 2450 Riverside Ave., Minneapolis, MN 55454 -Place intravenous lines based on doctor's orders -Assist in code teams for emergency patient needs -Subject matter expert for IV access Minnesota Army National Guard- Combat Medic 05/2008-current 3300 W 98th St, Minneapolis, MN 55431 -Emergency Care Sergeant 7/9/2021 Ryan Kelly - Minnesota 3 Gun Group https://mn3gungroup.org/ryan-kelly/ 4/5 -Certified AMEDD EMS instructor -Military ambulance squad leader Education Hennepin County Medical Center, Minneapolis, MN Certification attained: Paramedic Concordia University, St. Paul, MN Degree attained: Bachelor's in criminal justice North Hennepin Community College, Brooklyn Park, MN Degree attained: Associate of Science in Law Enforcement Specialized Training Prehospital Trauma Life Support (PHTLS) International Trauma Life Support (ITLS) Pediatric Advance Life Support Advanced Cardiac Life Support Advanced Medical Life Support Graduated Tactical EMS School: Essentials for Tactical Medic 2012 Attended Minneapolis SWAT School 2017 Tactical Casualty Combat Care instructor ACLS Instructor AHA CPR instructor Foundation Instructor/Facilitator Course certified Group Instructor certified Department of Transportation EMS instructor Awards Minneapolis Life Saving Award 2019 Minneapolis Life Saving Award 2018 Minneapolis Commendation Award 2016 7/9/2021 Ryan Kelly - Minnesota 3 Gun Group https://mn3gungroup.org/ryan-kelly/ 5/5 Minneapolis Life Saving Award 2015 Minneapolis Commendation Award 2015 Army Achievement Medal 2016-Life Saving Army Achievement Medal 2014 Distinguished leadership Award WLC 2014 Lifesaving Certificate AMRTC 2009 Volunteer Target Field First Aid Team 2013 season- Volunteer EMT Copyright 2012 - 2016 Avada | All Rights Reserved | Powered by WordPress | Theme Fusion</t>
  </si>
  <si>
    <t>['https://d3n8a8pro7vhmx.cloudfront.net/cuapb/pages/270/attachments/original/1625877808/Ryan_Kelly_%E2%80%93_Minnesota_3_Gun_Group.pdf?1625877808']</t>
  </si>
  <si>
    <t>['Ryan Kelly, badge #3687']</t>
  </si>
  <si>
    <t>IN RE: THE MATTER OF THE CITY OF MINNEAPOLIS (Minneapolis Police Department) and Settlement Agreement (Grievance # 1344) POLICE OFFICERS' FEDERATION OF MINNEAPOLIS (William Gregory, Grievant) This Settlement Agreement ("Agreement") is made and entered into by and between the City of Minneapolis ("City"), the Police Officers' Federation of Minneapolis ("Federation") and Sergeant William Gregory, Badge No. 2450 ("Grievant"). RECITALS A. The City and the Federation are parties to a collective bargaining agreement ("Labor Agreement") that governs the relationship between them. 13. The Grievant is employed by the City in its Police Department ("MPD"). C. The Federation is the Grievant's sole and exclusive certified bargaining representative. 13A3 - Personnel Data E. The Federation grieved the suspension, Grievance # 13-14, citing a violation of "Section 4.1." F. Article 5, Section 5.4 of the Labor Agreement states: "The Chief of Police shall have the full authority of the City Council to resolve the grievance." Page 1 of 3 1208144 G. The Federation and the City wish to resolve this matter amicably and without resort to arbitration. NOW THEREFORE, the City and the Federation agree as follows: AGREEMENT 1. The Federation withdraws Grievance # 13-14, with prejudice. 2. The City shall impose and the Federation, on behalf of the Grievant, shall accept a 30 hour suspension for a Category C violation of the MPD's Policy and Procedure Manual under Section 5-102, Code of Ethics and for a Category C violation of the MPD's Policy and Procedure Manual under Section 5-105.3, Professional Code of Conduct.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That the circumstances of this case and the discussions leading toward this Agreement will not be referred to, directly or indirectly, in any future arbitration, hearing, trial, appeal or other proceeding involving any City employee, other than the Grievant; and, That this Agreement shall be of no value as evidence, and shall not be submitted or Page 2 of 3 1208145 received as evidence, in any arbitration, hearing, trial, appeal or other proceeding involving any City employee, other than the Grievant. ACCEPTED AND AGREED TO: FOR THE FEDERATIO Bob Kroll President, Police Federation FO THE CITY OF MINNEAPOLIS J ee Harteau Chief of Police Date: (7 ("7 1/7 Date: Page 3 of 3 1208146 ON 8/6/2013 I received this file, #13-99, back from 13.43 - Personnel Data. He said that DC Glampe requested that I attempt to contact more of the cashiers in an attempt to get statements from them. He also wanted me to contact Officer Gregory and find out why some days there are so many transactions. I attempted to call the remaining cashiers that were fired to see if I could get a statement from the other four: Rita Williams 612-245-0677, the phone is not working Andy Richards 763-533-5484, this is a bad phone number Antonne Walker 612-462-6350, there is no voicemail, the phone rings and never picks up Raul Flores 612-724-6239, this is a blocked phone number so I had to press #1 to get through and then The voicemail is in Spanish and then English, I left a voicemail for him to call me. On 8/7/2013, I sent certified letters to the former cashiers listed above. I contacted Officer Gregory in an attempt to get him scheduled for another interview. He said he would contact me in regards to scheduling an interview next week when Lt. Kroll could attend. On 8/7/2013 I received a call from Raul Sanchez, 612-724-6239. I started to ask a few questions and asked if he also goes by the name of Raul Flores and he said that Flores is his brother and after being fired from Cub Foods he returned to Mexico and he has not heard from him since. On 8/12/13 at approximately 1150 hours I received a return call from Andy Richards from a blocked number. I advised Mr. Richards why I wanted to talk to him and explained that it was because of the use of the Cub Rewards Card and also Officer William Gregory's card use by him and other cashiers. He advised the he was not a cashier but only a stock person and did not want to talk about the use of his card or anyone else's because he did not want to be investigated. I advised him that my investigation only included Officer Gregory's card usage and I would like to ask him some more questions and he said he was answering anymore questions. I thanked him for his time and advised him that if he changed his mind to please call me back. I attempted to call Antonnne Walker again at 612-462-6350 and again there was no voicemail and the phone rang and no one picked it up. I scheduled an interview with Officer Gregory on 8/14/13 at 1600 hours. On 8/13/2013 I received a call from Lt. Kroll requesting the interview to be conducted today as Officer Gregory had court and Lt. Kroll had multiple IAU interviews on 8/14/2013. I interviewed Officer Gregory on 8/13/2013. Officer Gregory was asked about several days where there were multiple transactions. He said that employee Felicia Taylor would ask for his card at the beginning of his shift and would return it at the end of his shift and he did not know how many times it was used. As of 8/19/2013 I have not heard from either Rita Williams or Antonne Walker. 1208147</t>
  </si>
  <si>
    <t>['https://d3n8a8pro7vhmx.cloudfront.net/cuapb/pages/1461/attachments/original/1638129987/13-31660_Gregory_Part_3.pdf?1638129987']</t>
  </si>
  <si>
    <t>13.43 - Personnel Data I formally interviewed Christina Warren before she left for a year on FMLA. I spoke with Probation Officer Aaron Judd regarding the letter that Sgt. Schumer wrote, he said that he just shook his head with disbelief when he received the letter from Sgt. Schumer and did not consider it when conducting the pre-sentence investigation but he did include it on the file. Case Statements Attorney Christina Warren Christina Warren said that it was at her first appearance before the Judge when he brought the letter written by Sgt. Schumer to her attention, and this caused her to look at it. "I was surprised because I haven't had letters of recommendations by or from law enforcement in any other case". She continued by saying, "Often times in cases that are pending sentencing or even prior to any disposition people associated with defendants will write letters. Often we get them from defendant's mothers, girlfriends, family members talking about how you know a certain event or incident would be out of character for the person. Essentially, they are pleas to the prosecutor and/or to the court to take some sort of leniency on the person charged with the crime. That's what I took the letter to be". 13.43 - Personnel Data 3 1227926 Christina said that the letter from Sgt. Schumer did not influence her decision but the Judge that brought it to her attention was willing to give probation to Chris Martin. The Judge went against the States recommendation and was lenient on Martin who was a convicted violent felon in possession of a gun and narcotics. Christina also mentioned that when she received the list of witnesses for the defendant she saw that Sgt. Schumer was on the list and it is uncommon in her experience to see Officer's listed on behalf of the defendant. Sgt. Schumer Sgt. Schumer admitted that he wrote the letter, but did so as a character reference after Chris asked him to. Sgt. Schumer said he does not believe that when he wrote it as a Police Officer it showed any favor for Chris. Sgt. Schumer said he was aware that Chris was arrested and charged with a weapons violation. Sgt. Schumer admitted he called the lead detective on the case against Chris Martin but he said he does not recall how he got the phone number or what he conversation was really about. He thought it was about seeing if Chris could get his weapon back. Sgt. Schumer said he was not trying to gain any favor for Chris Martin. 13.43 - Personnel Data 4 1227927 13.43 - Personnel Data SUMMARY OF ALLEGATIONS 13.43 - Personnel Data 5 1227928 13.43 - Personnel Data Allegation # 2 It is alleged that Sgt. Schumer wrote a letter using his authority or influence as a Minneapolis Police Officer to seek some leniency or favor during the pre- sentence investigation for a friend that was convicted of being a felon in possession of a handgun and possession of a controlled substance. If this were found to be true it would violate the following" 13.43 - Personnel Data 6 1227929 Investigative Facts • Sgt. Schumer wrote a letter to Probation Officer Aaron Judd, the letter had the heading: From: Sgt. Mary Schumer, MPLS. Police Dept. • The letter was sent by Sgt. Schumer during the pre-sentence investigation • The letter contained Sgt. Schumer's MPD work cell phone number as his contact number • The letter was sent on a professional work basis from Sgt. Schumer • Sgt. Schumer admitted to writing the letter and said he wrote it as a character reference when asked by Chris Martin and he did not believe his position as a police officer made it more favorable • There were not any other character references from Chris Martins other co- workers at Champions Bar • Sgt. Schumer obtained the cell phone number of the investigating St. Paul Officer, Trygve Sand and called him about the case before he wrote the letter • Sgt. Schumer said he could not remember how he found Officer Sand's information but he called Officer Sand to find out about Chris's Martins gun and how he could get it back • Officer Sand said he was not comfortable having Sgt. Schumer call him about the case or writing a letter on behalf of Chris Martin • County Attorney Christina Warren stated she was surprised by the letter of recommendation that Sgt. Schumer wrote because she has never had one from law enforcement before, she does get them from defendant's girlfriends, mothers and family members during the pending sentencing 7 1227930 • County Attorney Warren said she took the letter as a plea to the prosecutor and/or to the court to take some sort of leniency on the person charged with the crime • County Attorney Warren stated that the Judge was aware of the letter that Sgt. Schumer wrote and had brought it to her attention, that is how she learned about the letter • County Attorney Warren said that when she received the witness list from the defense Sgt. Marvin Schumer with the Minneapolis Police Department was on it and in her experience it has not been common to see police officers listed as witnesses for the defendant • County Attorney Warren said she did not let the letter affect her decisions but against the States recommendation Chris Martin was given a lighter sentence by the Judge who had read the letter • County Attorney Warren brought the information regarding Sgt. Schumer and the letter forward to a senior attorney and was advised to notify IAU which she did • Probation Officer Judd said he took the letter as seeking leniency but that he did not let it have any influence on his investigation Respectfully Submitted, Sgt. Melissa Chiodo Internal Affairs Unit 8 1227931</t>
  </si>
  <si>
    <t>['https://d3n8a8pro7vhmx.cloudfront.net/cuapb/pages/1461/attachments/original/1638398011/13-30497_Schumer_Part_2.pdf?1638398011']</t>
  </si>
  <si>
    <t>https://www.mankatofreepress.com/news/local_news/plea-ends-trial-of-former-sheri /article_85292cd1-4472-5d83-b12c-1daa69146828.html Plea ends trial of former sheriff By Dan Nienaber Nov 2, 2009 Former Watonwan County sheri Joe Dahl entered an Alford plea for a felony theft charge Monday. The Free Press, Mankato, MN A controversial former Watonwan County sheriff agreed to let his law enforcement license lapse and not make another run for sheriff in a plea agreement Monday for a felony theft charge. Joe Dahl, 52, entered an Alford plea to the charge during a court hearing before Judge Gregory Anderson in Watonwan County District Court. The Alford plea allowed Dahl to acknowledge he could have been found guilty if the jury believed the prosecution's evidence and not the evidence presented by the Plea ends trial of former sheriff | Local News | mankatofreepress.com https://www.mankatofreepress.com/news/local_news/plea-ends-trial-of... 1 of 4 11/22/2022, 4:37 PM defense, said his attorney, Allen Eskens of Mankato. "It allows someone to take advantage of a plea bargain and maintain their innocence," Eskens said. Dahl was scheduled to go to trial in August for the charges that accused him of logging work time as a deputy while he was at home. The trial was delayed after Dahl switched attorneys and the hearing Monday was originally scheduled to set the new trial date. Sheriff Gary Menssen had an investigator from Nicollet County secretly install a global-positioning system on Dahl's squad car in February 2008. Menssen was suspicious Dahl wasn't ful lling his duties. The GPS device showed Dahl's squad car was parked at his St. James home at times when his written log said he was patrolling the towns of Ormsby, Odin, South Branch, Lewisville, Darfur and Butter eld, the criminal complaint said. During a two-week period, Dahl had logged a total of 30 hours of work time when the secret GPS device showed his squad car was parked at his home. Dahl, who also was sentenced Monday, was required to pay $825 in restitution to Watonwan County to cover the lost time and other expenses. Anderson's sentence placed Dahl on ve years probation with a stay of adjudication, which means Dahl will not have a felony conviction on his record if he doesn't violate his probation. Dahl also agreed to let his Peace Of cer Standards and Training license lapse when it expires July 1 and to not run for sheriff again in Watonwan County while he is on probation. Michael Trushenski, the assistant Martin County attorney appointed to prosecute Dahl's case, said it's unlikely Dahl will receive a law enforcement license through POST in the future. State rules say any felony plea, even if it involves a no contest plea Plea ends trial of former sheriff | Local News | mankatofreepress.com https://www.mankatofreepress.com/news/local_news/plea-ends-trial-of... 2 of 4 11/22/2022, 4:37 PM or a stay of adjudication, makes someone ineligible for a license, Trushenski said. Eskens wouldn't comment on whether Dahl would be able to pursue a law enforcement license. He also said Dahl wouldn't be commenting about Monday's plea. A felony swindling charge and three gross misdemeanor misconduct charges were dismissed as a result of the plea agreement. "I think there was a lot of resources expended over an $800 disagreement and it's time for both sides to move on," Eskens said. "I don't know how much was spent, but I'm sure it was quite a bit." Trushenski said he agreed with Anderson's courtroom assessment that Monday's plea was an appropriate resolution to the case. "Ultimately, it was a result that I think was good for the county," Trushenski said. "I think the fact that he's not working as a peace of cer anymore is a good result." When the charges were led in April 2008, they led to the end of Dahl's long, controversial career with the Watonwan County Sheriff's Department. Just prior to meeting with Menssen for a union-related employment hearing about three weeks after the charges were led, Dahl announced he was retiring. He had 28 years of employment with the department, including four years as sheriff before he was beat by Menssen in 2002. He later made another bid for sheriff, but lost. Dahl was convicted of trying to get compensation for hours he hadn't worked as a deputy in the 1980s. That conviction was later overturned by the Minnesota Court of Appeals. And, during his time as sheriff, Dahl drew attention to himself when the County Board refused to cover the costs of paintball guns he'd bought for deputies. He wanted deputies to use the paintballs instead of bullets in deadly force situations. Plea ends trial of former sheriff | Local News | mankatofreepress.com https://www.mankatofreepress.com/news/local_news/plea-ends-trial-of... 3 of 4 11/22/2022, 4:37 PM Loading... Dahl also was suspended without pay by Menssen for 12 days in 2005 for incidents ranging from failure to maintain records to insubordination. Those incidents included giving a Taser device presentation in a school without permission, then leaving a live round behind in the classroom. See All Events Add your event Mankato Free Press Events  TUE 22 WED 23 THU 24 FRI 25 SAT 26 SUN 27 MON 28 TUE 29 WED 30 THU 1 FRI 2 SAT 3  Minnesota State Mankato Mavericks Womens Hock… Mayo Clinic Health System… Sat, Dec 10 Joe, Ann and the Night Before Thanksgiving Wine Cafe Wed, Nov 23 Lego Club Blue Earth County Library Sat, Nov 26 NICE VIBES TOUR (Mankato) The What's Up Lounge Sat, Nov 26 Counc sessio Manka Mon, No  Trending Video Plea ends trial of former sheriff | Local News | mankatofreepress.com https://www.mankatofreepress.com/news/local_news/plea-ends-trial-of... 4 of 4 11/22/2022, 4:37 PM</t>
  </si>
  <si>
    <t>['https://assets.nationbuilder.com/cuapb/pages/1472/attachments/original/1669156883/Plea_ends_trial_of_former_sheriff_Local_News_mankatofreepress.com.pdf?1669156883']</t>
  </si>
  <si>
    <t>Officer Kennedy said that Officer Johans spoke with Officer Novak about the reason for the contact and the conversation quickly deteriorated. Officer Novak said, "Are you fucking kidding me?" several times and seemed "extremely agitated". He advised that it was loud in the bar so he did not hear everything that was said between Officer Johans and Officer Novak. However, after hearing Officer Novak swear, he approached him in an attempt to reason with him. Officer Kennedy said that he tried to have Officer Novak relate to the job they both do as police officers. He stated that he asked Officer Novak to leave several times, but that Officer Novak refused. Officer Novak said he "knew things" about Officer Kennedy and Officer Johans. Officer Kennedy said that he took that to mean he knew personal things about him. He advised that Officer Novak was swearing and drawing attention. Two of Officer Novak's friends attempted to step in to either get Officer Novak to calm down or leave. Officer Kennedy said that because Officer Novak was acting so belligerent toward officers and refused to leave, he decided to identify Officer Novak. He asked Officer Novak for identification and Officer Novak handed him a Minneapolis police badge. He again asked Officer Novak for identification. Officer Kennedy said that Officer Novak did not provide his identification until he threatened to arrest him for obstruction. Officer Kennedy believed that the reason Officer Novak showed his badge was to receive some type of preferential treatment. Officer Kennedy stated that at some point Officer Novak got up and walked a short distance away from the bar. Officer Novak took his time walking and displayed an attitude as if he did not like being told what to do. Officer Novak exited the bar and, once outside he had to be restrained by friends. Officer Kennedy stated that Officer Novak called him a "Fucking prick", said "Fuck you", and was swearing continuously throughout their contact with him. He said that Officer Novak's behavior was unacceptable and that Officer Novak embarrassed both officers. Officer Kennedy advised that his squad microphone was recording during the incident, but the recordings cut in and out. Statement of Daryl Harmon On February 7, 2013, an interview was conducted with Daryl Harmon at the Champlin American Legion. Harmon is the bar manager at the American Legion and called Champlin police to report Officer Novak's conduct. Below is a summary of the interview. Harmon said that he was working behind the bar on October 27, 2012, and that it was a busy night inside the bar. At one point, Harmon said that there was some money (approximately $12.00) and Jell-O shots sitting on the bar. He said he turned his back to deal with some customers and when he turned back around, he observed Officer Novak 9 1228180 holding the money in his hand and handing out Jell-O shots. Harmon advised that Officer Novak is not an employee at the Legion and was not authorized to take money or give out Jell-O shots. He considered Officer Novak's behavior "extremely poor bar behavior". Harmon said that he approached Officer Novak, pushed him, and informed him that he was not allowed to touch money or alcohol that was not his. He said that Officer Novak became belligerent. Harmon stated that he told Officer Novak that he had two choices: he could leave or have a good time. Harmon agreed that Officer Novak's conduct could have been considered theft, but the reason he called 911 was because of Officer Novak's confrontational and belligerent actions. Harmon said that Officer Novak stated he was an "undercover police officer". He advised that he informed Officer Novak that he did not care and that Officer Novak could leave or "behave himself'. He told Officer Novak that he would call the police if needed. Harmon said that Officer Novak instructed Harmon to call the police, so he called 911. Harmon stated that Champlin officers arrived and asked Officer Novak to leave. Officer Novak was belligerent with the Champlin officers. Champlin officers grabbed Officer Novak by an arm to escort him out, but Officer Novak walked out of the Legion on his own. Harmon said that he heard Officer Novak identify himself as a police officer to Champlin officers. He advised that he heard Officer Novak say to Champlin officers, "Fuck you. I don't have to do anything". Harmon said that Officer Novak did not identify which agency he worked for to him. He advised that he had never seen Officer Novak prior to this incident and that Officer Novak is not a member of the Legion. Harmon believed that Officer Novak was intoxicated. Harmon said that Officer Novak was with two other people, but he did not know who they were. Statement of Officer Jonahs Novak On February 27, 2013, an interview was conducted with Officer Novak at the IAU. During the IAU interview, Officer Novak expressed regret about his behavior on the night of the incident. Below is a summary of the interview. Officer Novak stated that he was at the Champlin American Legion on October 27, 2012, along with two friends. He was drinking and believed his level of intoxication was such that he could not have driven a vehicle that night. Officer Novak said that he got into a verbal argument with the Legion manager because the manager implied that he took some Jell-O shots. He said that he did not believe that he had taken the Jell-O shots. Officer Novak said that he recalled returning to the bar area, seeing the Jell-O shots, and asking who the Jell-O shots belonged to. He said that it was not his intention to take the Jell-O shots. 10 1228181</t>
  </si>
  <si>
    <t>['https://d3n8a8pro7vhmx.cloudfront.net/cuapb/pages/1461/attachments/original/1638332027/13-31443_Novak_Part_6.pdf?1638332027']</t>
  </si>
  <si>
    <t>CASE INVESTIGATION Champlin Police Department Incident #12-010445 Champlin police officers Leslie Johans and Michael Kennedy completed a reported titled "Persons Involved" under the following Champlin police department incident number: 12-0100445 (see Champlin Police Rpt). The incident was described as a "Public Dispute" and occurred on October 27, 2012, at 2312 hours. The person listed is: Novak, Jonahs Samuel (9/19/1977). Supplement of Champlin Police Officer Leslie Johans Champlin police officer Leslie Johan stated that on October 27, 2012, at approximately 2321 hours, she was dispatched to an unwant call at an American Legion. Champlin Officer Johan wrote that dispatch advised her that staff was having trouble with a patron who was refusing to leave and identified themselves as a police officer. Champlin Officer Johans met with a staff member who advised her the that unwant had taken some Jell-O shots from a tray and gave them out, but did not pay for them. Champlin Officer Johans said that the staff member informed her that the unwant needed to leave or calm down. The staff member reported that the unwant identified himself as a police officer and became irate. Champlin Officer Johans said she made contact with the unwanted individual and recognized him as Minneapolis police officer Jonahs Novak. Champlin Officer Johans stated Officer Novak appeared intoxicated. Champlin Officer Johans said that she advised Officer Novak that Legion staff called and requested that he leave. Champlin Officer Johans said Officer Novak did not think Champlin Officer Johans was serious. Champlin Officer Johans said she made attempts to explain the situation to Officer Novak and he replied by yelling profanities at officers. Champlin Officer Johans said she advised Officer Novak that if he did not leave, he would be taken to jail. Champlin Officer Johans wrote that Officer Novak continued to yell profanities and was uncooperative. Champlin Officer Novak stated that one point, Officer Novak had to be physically restrained by members of the group he was with. Champlin Officer Johans stated that Officer Novak said he was a police officer and displayed a Minneapolis police badge. Champlin Officer Johans said that Officer Novak said he "flicking knew things" about her and her partner, Officer Kennedy. Champlin Officer Johans said that eventually one of Officer Novak's friends said they would get Officer Novak home safely. 3 1228174 Supplement of Champlin Police Officer Michael Kennedy Champlin Officer Kennedy stated that on October 27, 2012, at approximately 2312 hours, he was dispatched to an American Legion along with Champlin Officer Johans on an unwanted customer. Champlin Officer Kennedy wrote that dispatch stated that employees were having trouble with a patron who stated he was a police officer and was refusing to leave. Champlin Officer Kennedy stated that when he arrived, Champlin Officer Johans was already speaking with the staff member. Champlin Officer Kennedy said he heard the staff member say the patron identified himself as a police officer three times and the staff member wanted the patron to leave. Champlin Officer Kennedy stated that Champlin Officer Johans made initial contact with the patron and told him that the patron was a Minneapolis police officer. Champlin Officer Kennedy said both he and Champlin Officer Johans explained to the patron that he had to leave. Champlin Officer Kennedy stated the patron became belligerent and said "Fuck you motherfucker. You're a fucking prick". Champlin Officer Kennedy said that the patron indicated that he knew something personal about him and Champlin Officer Johans. Champlin Officer Kennedy said that he told the patron to leave or he would be arrested, but the patron continued calling him a "mother fucker" and a "prick". Champlin Officer Kennedy asked the patron for identification and the patron provided a Minneapolis police badge. Champlin Officer Kennedy asked for additional identification and the patron did not provide it until being told he would be arrested for obstruction. Champlin Officer Kennedy stated that the patron then provided a Minnesota driver's license with the name Johans Samuel Novak. Champlin Officer Kennedy stated that he informed Officer Novak that he needed to move out of the bar. Champlin Officer Kennedy stated that Officer Novak yelled and created a disturbance. Champlin Officer Kennedy stated that once outside, Officer Novak continued being belligerent and disruptive. Champlin Officer Kennedy stated that one of Officer Novak's friends walked Officer Novak away. Champlin Police Department Squad MVR Champlin police Officer Kennedy had his squad MVR and microphone recording during the incident. The video recording shows Champlin Officer Kennedy's squad car parked facing the front entrance of the American Legion behind Officer Johans squad car. Once Champlin officers went inside the Legion it was very loud with background noise and at times, difficult to clearly hear the audio. Below is a summary of some of the dialogue between Champlin Police officers and Officer Novak. 2325:07 MVR recording begins. 2325:28 Champlin police officers are speaking with a male, who appears to be the American Legion staff (Daryl Harmon) outside in the parking lot. Harmon advises Champlin police officers about what is going on inside and says the person he called the police about identified himself three times as a police officer. Harmon tells Champlin police officers that having the person leave would be best. Champlin officers enter the Legion and appear to have a conversation with Officer Novak. 4 1228175</t>
  </si>
  <si>
    <t>['https://d3n8a8pro7vhmx.cloudfront.net/cuapb/pages/1461/attachments/original/1638332070/13-31443_Novak_Part_3.pdf?1638332070']</t>
  </si>
  <si>
    <t>INVESTIGATIVE REPORT Page 1 of 3 Complaint Number: 17-23070 Investigator: Liisa M Hill Officer (s): Noukue Cha Case Type: Administrative Date of Incident: October 04, 2017 Complaint Filed: December 22, 2017 CASE OVERVIEW It is alleged that Officer Noukue Cha deployed a chemical agent to the face of a suspect, per instructions from another officer. ALLEGATIONS Allegation 1: Officer Noukue Cha violated Minneapolis Police Department Policy and Procedure when he deployed his chemical agent to prevent a suspect from ingesting narcotics. MPD P&amp;P § 5-313.01 - USE OF CHEMICAL AGENTS - POST EXPOSURE CASE INVESTIGATION I. Statement of Officer Noukue Cha On October 2, 2018, Officer Cha was interviewed by Investigator Liisa M. Hill. Officer Cha stated he and his partner Officer Dykstra were on patrol and proceeded to assist in a traffic stop. While at the traffic stop, Officer Cha assisted in searching one of the individuals and found drug paraphernalia on the individual. The individual gave Officer Cha a partial name and was mumbling and complaining of being sick. Officer Dykstra and Officer Seidl asked Officer Cha if he had checked the individuals mouth to which Officer Cha responded he had not. The individual was then taken out of the squad. Officers Dykstra and Seidl proceeded to physically struggle and yell at the individual (known as Christian Byrd) to spit out what he had in his mouth. When Mr. Byrd refused to spit out the contents of his mouth, Officer Cha was instructed by Officer Seidl to use his chemical agent on Mr. Byrd. Officer Cha stated he sprayed one short burst of chemical agent in the face of Mr. Byrd. 1336344 Page 2 of 3 Mr. Byrd then spit out the contents of his mouth which was a small plastic bag containing a white substance. Officer Cha was asked if he was aware of MPD Policy 5-313.01, prohibiting the use of chemical agents to prevent the swallowing of narcotics. Officer Cha answered that he vaguely remembered the policy, and that he thinks it had been taught at the Police Academy. Officer Cha was asked if he thought about the policy before deploying the chemical agent to the face of Mr. Byrd. Officer Cha stated he deployed the chemical agent because Officer Seidl told him to do so. Officer Cha added that Officer Seidl is a well-seasoned officer and he has worked with him on previous occasions. Officer Cha stated Officer Seidl has twenty years on him, "he asked me to and at that, in the heat of the moment, I thought it was the right thing to do".1 At the end of the interview Officer Cha stated "I was very excited. It was my first time. I didn't know what to really, you know, to feel like or to I mean being in the heat of it, you know, Officer Seidl asked me to, he said, "Give him some mace." And I did. And so, thinking back now I would have done it differently, you know, you would've just stand up and say, "Hey, this is not my policy. We need to do it in a different way." Um, but I acknowledge that I did something wrong and that it will be, you know, different down the road and hopefully from, I'm, this, this going on forward that policy violations even though if a superior or a seasoned officer that hopefully I will stop and say, "Hey, we've got to do differently. This is wrong." or, you know, something to that point."2 II. Review of Officer Cha's Body Worn Camera Video After a review of Officer Cha's body worn camera video it shows Officer Cha did deploy his chemical agent at the request of Officer Seidl. Officer Cha's Use of Force Video shows at Video Mark 2.24, Officer Seidl tells Officer Cha to "give him some mace" which Officer Cha does. DISCUSSION The Minneapolis Police Department's Policy and Procedure Manual states in part: 5-313.01 USE OF CHEMICAL AGENTS - POST EXPOSURE TREATMENT/MEDICAL AID Post exposure treatment (Medical Aid) for a person that has been exposed to the chemical agent shall include one or more of the following: •Removing the affected person from the area of exposure. •Exposing the affected person to fresh air. •Rinsing the eyes/skin of the affected person with cool water (if available). •Render medical aid consistent with training and request EMS response for evaluation at anytime if necessary Sworn employees shall keep a person exposed to the chemical agent under close observation until they are released to medical or other law enforcement personnel. An officer who has used a chemical agent shall inform individuals accepting custody that it was used on the person. Use of chemical agents to prevent the swallowing of narcotics is prohibited. A CAPRS report shall be completed when chemical agents are used. 1 Statement of Officer Cha, page 4, paragraph 45 2 Statement of Officer Cha, page 6, paragraph 40-45 1336345 Page 3 of 3 During Officer Cha's interview, Officer Cha admitted that he deployed his chemical agent in the face of the suspect to get the suspect to spit out suspected narcotics contained in his mouth. This is also substantiated with the video from Officer Cha's body worn camera. CLOSING 1. Did Officer Cha violate Minneapolis Police Department Policy and Procedure, when he deployed his chemical agent on a suspect who was suspected of concealing narcotics in his mouth? Minneapolis Police Department Policy states: Use of chemical agents to prevent the swallowing of narcotics is prohibited. Officer Cha admitted that he deployed his chemical agent to make the suspect spit out the contents of his mouth at the direction of a senior officer. I confirm that the information I provided in this case is true to the best of my knowledge. December 07, 2018 Investigator: Liisa M Hill Date: 1336346 1336347 1336348 1336349</t>
  </si>
  <si>
    <t>['https://assets.nationbuilder.com/cuapb/pages/1509/attachments/original/1753848013/18-18428_Noukue_Cha.pdf?1753848013']</t>
  </si>
  <si>
    <t>['Noukue Cha, badge #1035']</t>
  </si>
  <si>
    <t>Minneapolis City of Lakes Police Department Janee L. Harteau Chief of Police 350 South 5th Street - Room 130 Minneapolis, MN 55415-1389 612 673-2735 TTY 612 673-2157 Officer Anthijuan Beeks Fifth Precinct Minneapolis Police Department January 27, 2015 RE: IA Case Number #14-01705 Notice of Suspension (10 hours suspension without pay) Officer Beeks, The finding for IAU Case #14-01705 is as follows: MPD PIP 3-706 Subpoenas And Trial Notices - Employee Responsibility....SUSTAINED (Category B) MPD PIP 3-712 Employees Late or Failing to Appear for Court SUSTAINED (Category B) As discipline for this incident you are suspended for 10 hours without pay. These will remain "B" violations and can be used as progressive discipline for three years until 01/14/2017,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Pape By: Matthew Clark Assistant Chief Cau 3 Minneapolis 11 City Information and Services www.ci.minneapolis.mn.us Affirmative Action Employer 1207993 Page 2 Officer Anthijuan Beeks Suspension Letter I, Officer Anthijuan Beeks, acknowledge receipt of this Notice of Suspension. icer Anthijuan Beeks Date of Receipt In ector Luning CC: Personnel Inspector Loining IAU 1+ 2. C-- -/ 4) . /J / Date 1207994 MINNEAPOLIS POLICE DEPARTMENT INTERNAL AFFAIRS COMPLAINT FORM #3401 COMPLAINT INFORMATION INTERNAL AFFAIRS CASE NUMBER: 14-01705 CCN: 13-261120 DATE OF INCIDENT: 1/14/2014 TIME OF INCIDENT: 1300 LOCATION OF INCIDENT: 300 6th St S, Courtroom C-1156 Minneapolis, MN DATE OF COMPLAINT 1/28/2014 REFERRAL METHOD: Mpls City Attorney COMPLAINANTS NAME (LAST, FIRST MIDDLE) 13.43 - Personnel Data SEX m❑ F❑ RACE: DATE OF BIRTH: HOME ADDRESS: CITY / STATE / ZIP: TELEPHONE: 13.43 13.43 - Personnel Data 13.43 - Personnel Data POLICY INFORMATION POLICIES ALLEGED TO BE VIOLATED: 3-706 Subpoenas and Trial Notices - Employee Responsibility (A-B) 3-712 Employees Late or Failing to Appear for Court (A-B) ACCUSED EMPLOYEE(S) NAME/BADGE: Officer Anthijuan Beeks, Badge #0375 COMPLAINT ALLEGATIONS It is alleged that Officer Beeks failed to return or complete a subpoena receipt for a traffic court trial regarding Citation #271113219052, Court Case #27VB138823, MPD Incident #13-261120. The citation was for Failing to Signal a Turn - a petty misdemeanor. The date and time of the trial was 1/14/2014 at 1300 hours. It is also alleged that Officer Beeks failed to appear for the aforementioned trial resulting in dismissal of the case. Officer Beeks has a sustained B violation for missing court on 12/14/2011. The IAU Case Number is 12-16. The reckoning period of 3 years is active until 12/14/2014. The current allegation is therefore enhanceable to a B level violation. RECOMMENDATION (Preliminary Cases Only) K Reckoning Period Expired Before Complaint was Filed K No Basis for Complaint K Closed Pending Further Information K Refer to Precinct with Coaching Documentation K Exceptionally Cleared K Policy Failure K Other 13.43 - Personnel Data DATE .c./..__Li_/k-( .,.,.. . - , TT DATE 1207995 MINNEAPOLIS POLICE DEPARTMENT Internal Affairs Unit Administrative Case #14-01705 Sergeant Rolf Markstrom 09/18/2014 CASE BACKGROUND This administrative investigation was initiated after a Minneapolis City Attorney's Office REPORT OF OFFICER NON-COMPLIANCE WITH COURT PROCESS was received from the Office of the Minneapolis City Attorney. Per the report, Officer Anthijuan Beeks, Badge #0375, did not return or complete a subpoena receipt, and did not appear in court on January 14th, 2014, at 1300 hours, pursuant to said subpoena. As a result of his failing to appear in court, the case was dismissed. 13.43 - Personnel Data Department records further show that Officer Beeks received as sustained Category B level violation, and letter of reprimand, dated August 3rd, 2012, as a result of yet another incident of failing to appear for court on December 14th, 2011, pursuant to a trial notice. 1 1207996 13.43 - Personnel Data this instance of failing to appear was enhanced to a B level violation. Per the letter of reprimand, the B level violation can be used as progressive discipline, for 3 years, until December 14th, 2014, which is 3 years from the date of the incident. The Internal Affairs Administrative Case Number associated with this incident is 12-16. CASE INVESTIGATION The Office of the Minneapolis City Attorney provided a "REPORT OF OFFICER NON- COMPLIANCE WITH COURT PROCESS" document, alleging that Officer Anthijuan Beeks Sr., Badge 0375, did not return or complete a subpoena receipt, and did not appear for Court in response to a subpoena. The subpoena was for the State of Minnesota, City of Minneapolis vs. Austin Dwight Hoeg on January 14th, 2014. The subpoena was in response to a citation Officer Beeks issued Defendant Hoeg, on August 13th, 2013, for "Fail to Signal a Turn", a petty misdemeanor. The citation number is 271113219052. The Visinet incident number is 13-261120. MPD Court Liason, Officer Angie Hayden, sent Officer Beeks the subpoena notice via e-mail on December 19th, 2013 at 1013 hours. Workforce Director shows Officer Beeks was assigned to 5th Pct 13.43 , but on vacation the day the e-mail from Officer Hayden was sent. From the date the e-mail was sent (12/19/13) until the date of the trial (1/14/14), Workforce director shows Officer 2 1207997</t>
  </si>
  <si>
    <t>['https://d3n8a8pro7vhmx.cloudfront.net/cuapb/pages/1461/attachments/original/1638034638/14-01705_Beeks_Part_1.pdf?1638034638']</t>
  </si>
  <si>
    <t>['Anthijuan Beeks, Sr., badge #375']</t>
  </si>
  <si>
    <t>3/1/2021 Police accuser denies role as police informant | Post Bulletin https://www.postbulletin.com/police-accuser-denies-role-as-police-informant/article_e890c771-884d-5cf9-bcf6-fad47b16e524.html 1/4 Trending Articles NEW ARTICLES Police accuser denies role as police informant Written By: postbulletin Administrator | Oct 18th 2003 - 5am. By Joshua Freed Associated Press MINNEAPOLIS -- The man who accused two Minneapolis police ofècers of sodomizing him with a toilet plunger denied being a police informant for one of the ofècers, contradicting a report published Friday. The Star Tribune, quoting unidentièed sources, reported that the alleged victim, Stephen Porter, had been a conèdential informant for ofècer Jeffrey Jindra. The newspaper said it was unclear whether Porter was still informing for Jindra or other ofècers at the time of the alleged assault. "I'm not an informant. Never will be," Porter said at a news conference at The City, Inc., a social services agency. Flanked by several local civil rights activists, he said, "My whole life's changed. I'm scared. I don't know what to do." Newsletter signup for email alerts The FBI is investigating Porter's claim that Jindra assaulted him with a toilet plunger after a drug raid on Monday. Jindra, 43, and Todd Babekuhl, 41, have been suspended. Attorneys for both ofècers have denied wrongdoing. Spike Moss, vice president of The City, Inc., suggested that the idea that Porter was an informant was leaked in an effort to get him killed. Porter acknowledged that he was guilty of his earlier drug convictions, including one stemming from an arrest for cocaine possession in January when police said they found crack cocaine hidden in his b k CORONAVIRUS Mar 1st 2021 - 3pm When will Rochester's risk dial drop? TECHNOLOGY Mar 1st 2021 - 1pm Cops overcome distancing hurdles, connect with teens through online gaming E-Paper Log in SUBSCRIBE NOW $4 for 16 weeks Stay informed. Know the facts. Only $4 Vaccine Tracker 16° 3/1/2021 Police accuser denies role as police informant | Post Bulletin https://www.postbulletin.com/police-accuser-denies-role-as-police-informant/article_e890c771-884d-5cf9-bcf6-fad47b16e524.html 2/4 buttocks. Moss said that regardless of what happened in Porter's case, rough treatment by Minneapolis police is a problem for blacks, Asians, gays, and other groups. "You beat the hell out of all of us. And we want an end to that madness," he said. "We're not talking about the right or wrong of any case. We're talking about the wrong of police brutality." Mayor R.T. Rybak planned a "community meeting" to talk about the alleged assault. It's unclear how seriously Porter was injured, if at all. The Star Tribune reported that sources familiar with the medical report èled by a doctor who examined Porter on Monday night said his injuries were consistent with his report of soreness and tenderness of the rectum. After he was released from custody Wednesday, Porter walked at a normal pace for a block from the jail to a parking ramp. But he has appeared hunched and moved more slowly at news conferences on Wednesday and Friday. The seeming inconsistencies prompted questions about his medical condition. Moss jumped in before Porter could answer, saying Porter's medical condition was none of the media's business. He ended the news conference a moment later. Police spokeswoman Gail Plewacki said earlier this week that the department didn't have the medical report and couldn't release it if it did because of state privacy laws. Jim Michels, the attorney for Babekuhl and other ofècers involved in the raid -- but not Jindra -- said his clients have been meeting with the FBI for interviews. "No one has indicated that they observed or heard anything out of the ordinary," Michels said." In fact they said it was one of the more boring search warrants that you ever do." "We're cooperating because we want to get this done as soon as possible," he said, "because we believe the evidence is going to exonerate the cops." Suggested Articles HOCKEY Mar 1st 2021 - 10pm Boys hockey: Winona takes down JM in OT BASKETBALL Mar 1st 2021 - 9pm E-Paper Log in SUBSCRIBE NOW $4 for 16 weeks Stay informed. Know the facts. Only $4 Vaccine Tracker 16° 3/1/2021 Police accuser denies role as police informant | Post Bulletin https://www.postbulletin.com/police-accuser-denies-role-as-police-informant/article_e890c771-884d-5cf9-bcf6-fad47b16e524.html 3/4 Monday's Rochester girls basketball results BASKETBALL Mar 1st 2021 - 9pm Monday's area girls basketball results BASKETBALL Mar 1st 2021 - 9pm Monday's Rochester boys basketball results BASKETBALL Mar 1st 2021 - 9pm Opshal's 3-pointer at buzzer lifts Goodhue Account Manage My Account Privacy Policy Terms and Conditions News Subscription Options Email Newsletters E-Paper Our News Network Goodhue players, including Will Opsahl (front right), stand for the National Anthem before a boys basketball game against Stewartville earlier this season. Opsahl hit a 3-pointer at the buzzer on Monday to lift Goodhue past Triton 60-57. (Joe Ahlquist / (jahlquist@postbulletin.com Businesses To Follow E-Paper Log in SUBSCRIBE NOW $4 for 16 weeks Stay informed. Know the facts. Only $4 Vaccine Tracker 16° 3/1/2021 Police accuser denies role as police informant | Post Bulletin https://www.postbulletin.com/police-accuser-denies-role-as-police-informant/article_e890c771-884d-5cf9-bcf6-fad47b16e524.html 4/4 Contact Get Help News Advertising Work with Us More JobsHQ Motors HomesHQ Shop Social © Post Bulletin and Forum Communications Company 1700 Greenview Dr SW, Rochester, MN 55902 (507) 285-7600 E-Paper Log in SUBSCRIBE NOW $4 for 16 weeks Stay informed. Know the facts. Only $4 Vaccine Tracker 16°</t>
  </si>
  <si>
    <t>['https://d3n8a8pro7vhmx.cloudfront.net/cuapb/pages/270/attachments/original/1618074910/Todd_Babekuhl_3.pdf?1618074910']</t>
  </si>
  <si>
    <t>['Jeffrey R. Jindra, badge #3289', 'Todd Babekuhl, badge #246']</t>
  </si>
  <si>
    <t>7/10/2021 Pregnant Woman Tased: Minneapolis Police Investigating Reports Of Taser Use On Latrice Trotter [VIDEO] https://www.ibtimes.com/pregnant-woman-tased-minneapolis-police-investigating-reports-taser-use-latrice-1593822 1/7 World JUL 10, 12:11 PM EDT NEWSLETTER SIGNUP Business Technology World National Politics Media &amp; Culture Opinion Sports Luxury  Pregnant Woman Tased: Minneapolis Police Investigating Reports Of Taser Use On Latrice Trotter [VIDEO] The Minneapolis Police Department said Monday it is investigating witness accounts that an officer Tased a pregnant woman while trying to break up a dispute last week. Witnesses said they saw an officer use a Taser on Latrice Trotter, a 19-year-old pregnant woman, according to Minneapolis Fox affiliate KMSP. The witnesses said they captured cell phone video of the aftermath of the occurrence but didn't have the actual alleged Taser incident on video. By Howard Koplowitz @howardkoplowitz 06/03/14 AT 11:11 AM         7/10/2021 Pregnant Woman Tased: Minneapolis Police Investigating Reports Of Taser Use On Latrice Trotter [VIDEO] https://www.ibtimes.com/pregnant-woman-tased-minneapolis-police-investigating-reports-taser-use-latrice-1593822 2/7 Minneapolis police released an incident report naming two officers, Adam Lewis and Michael Williams, but would not confirm or deny if they are the same officers seen in the witnesses' cell phone videos. "We are investigating and take every allegation of misconduct seriously. Any deployment of a Taser initiates a force of use evaluation, and we are unable to comment at this time," the department said. The incident unfolded when Trotter was arguing with another woman Thursday near the Nicollet Mall light rail station, the witnesses said. "We see them about to fight, and then we see a police car pull up," witness Krystal Gonzalez told KMSP. Another witness, Duta Sully, said the woman then slapped Trotter before a police officer tried to break up the fight. Sully said Trotter was Tased when she tried to get around the cop. "Why didn't you pepper spray the pregnant lady or put her in a hold or something?" Sully said, adding that Trotter screamed, "I'm pregnant! I'm pregnant!" when Sully tried to approach her after the incident. Trotter, who is living at a homeless shelter in downtown Minneapolis, was arrested on disorderly conduct charges and was booked on an outstanding warrant, but was released, KMSP reported. The witnesses said they don't trust police anymore after the incident and said they were worried about any potential injuries to Trotter's baby due to the Taser. "If something did happen to that baby, we have proof to show something did happen," Sully said. JOIN THE DISCUSSION 7/10/2021 Pregnant Woman Tased: Minneapolis Police Investigating Reports Of Taser Use On Latrice Trotter [VIDEO] https://www.ibtimes.com/pregnant-woman-tased-minneapolis-police-investigating-reports-taser-use-latrice-1593822 3/7 Minnesota Launches New Policy For Cars Used Less Than 49 Miles/Day Comparisons.org Learn More ›  AD Comments (0) People Listening: 1 Be the first to comment TALK OF THE TOWN Mom Gets Note From Neighbor Asking Her To Shut Blinds So Kids Won't 'See Your A-' 4 Comments Interview with Amaury Sechet, Financial Freedom Fighter, and eCash Benevolent Dictator 1 Comment Kardashian Products Made in Sweatshops with Child Labor 1 Comment Eviction Moratorium Clock Looms Over The 7 Million Tenants Behind on Rent 1 Comment Spain's Catalonia Reimposes Virus Rules As Delta Strain Wreaks Global Havoc 1 Comment What is Founders Day? 5 Things To Know About This African- American Milestone 1 Comment Show more articles Write a comment 7/10/2021 Pregnant Woman Tased: Minneapolis Police Investigating Reports Of Taser Use On Latrice Trotter [VIDEO] https://www.ibtimes.com/pregnant-woman-tased-minneapolis-police-investigating-reports-taser-use-latrice-1593822 4/7 1 / Kabul Sends In Commandos As Taliban Surround Afghan City 2 / Pfizer Pushes For Third Shot As Delta Drives Global Outbreaks 3 / LGBTQ Rights Groups Blocked On China's Biggest Social Media App 4 / Biden To Target Non-Compete Clauses That Trap Workers  AD Add Vuukle Privacy MOST READ 7/10/2021 Pregnant Woman Tased: Minneapolis Police Investigating Reports Of Taser Use On Latrice Trotter [VIDEO] https://www.ibtimes.com/pregnant-woman-tased-minneapolis-police-investigating-reports-taser-use-latrice-1593822 5/7 5 / Megaship Leaves Suez Canal After Egypt Deal Zelda Game Cartridge Sells For 'World Record' $870,000 At Auction US Stocks End Volatile Week At Records, European Stocks Also Gain Square Making Real-world Wallet For Bitcoin Surfside Condo Death Toll 78 GOP Plans 2022 Takeback Of House And Senate To Force Biden To Center Get up to Speed with IBT's Fast Start Stay up to date with our daily newsletter SIGN UP NOW LATEST NEWS 7/10/2021 Pregnant Woman Tased: Minneapolis Police Investigating Reports Of Taser Use On Latrice Trotter [VIDEO] https://www.ibtimes.com/pregnant-woman-tased-minneapolis-police-investigating-reports-taser-use-latrice-1593822 6/7 Social Capital Trail Blazing CEOs Redefining Business Success Igor Sheremet Igor Sheremet's Qooore Is Riding To The Rescue Of Uninformed Investors Frontline CEOs - Who Aren't Afraid to Get Their Hands Dirty Brian Scudamore 7/10/2021 Pregnant Woman Tased: Minneapolis Police Investigating Reports Of Taser Use On Latrice Trotter [VIDEO] https://www.ibtimes.com/pregnant-woman-tased-minneapolis-police-investigating-reports-taser-use-latrice-1593822 7/7 ​Where's the Fun In Cashing Out? About Us Advertise with Us Media Kit Terms &amp; Conditions Privacy Policy Cookie Policy EDITIONS : Australia India Singapore United Kingdom United States © Copyright 2021 IBTimes LLC. All Rights Reserved. </t>
  </si>
  <si>
    <t>['https://d3n8a8pro7vhmx.cloudfront.net/cuapb/pages/270/attachments/original/1625933766/Pregnant_Woman_Tased__Minneapolis_Police_Investigating_Reports_Of_Taser_Use_On_Latrice_Trotter__VIDEO_.pdf?1625933766']</t>
  </si>
  <si>
    <t>['Adam Lewis, badge #4102', 'Michael Williams, badge #7775']</t>
  </si>
  <si>
    <t>3/20/2021 Officer feared for his life in shootout with Fitch - StarTribune.com https://www.startribune.com/officer-feared-for-his-life-in-shootout-with-fitch/289814121/ 1/2 SOUTH METRO Officer feared for his life in shootout with Fitch Police who captured man accused of killing officer took the stand on Monday. By Matt McKinney (https://www.startribune.com/matt-mckinney/6370539/) Star Tribune MARCH 5, 2015 - 10:42AM ST. CLOUD - In the moments before he was captured, Brian G. Fitch sounded like a man on the run, two people who know him testified Monday. Accused of gunning down Mendota Heights police officer Scott Patrick on July 30 during a routine traffic stop, Fitch showed up unexpectedly at a house in Sycamore Street in St. Paul's North End neighborhood a few hours after Patrick's death, said Jeffrey Klink, an associate. Authorities by then had narrowed their suspect search to Fitch and were desperately combing the Twin Cities in a massive manhunt involving more than a dozen law enforcement agencies. Fitch seemed "a little out of it, like something had happened," Klink testified Monday. Fitch told one man to tell others that he had gone to Canada, but made plans to drive to a cabin in Luck, Wis., according to Monday's testimony. Two people said he carried a black handgun with a laser sight similar to the firearm authorities believe was used to kill Patrick. Thirteen people in all testified Monday, including police officers who engaged in a close- quarters shootout with Fitch when they found him near the Sycamore Street house. Fitch was shot eight times before his arrest. Standing on his own in court, he appears to have fully recovered from his injuries. Several police officers and one civilian witness testified that they saw at least two muzzle flashes inside Fitch's vehicle as he shot at police; the civilian said he also saw four or five shots fired at police through Fitch's driver's side window. A woman testified that she drove around the Twin Cities for several hours with Fitch that afternoon, doing errands at Walgreens, stopping at a Dairy Queen and having a tire changed on their vehicle. It wasn't until that evening that Fitch and the woman, Kelly Hardy, appeared at the Sycamore Street house driving a blue Hyundai Veracruz. Fitch was "really calm," said Jacob Hayes in court Monday, but he wanted Hayes to tell people that he had gone to Canada. He then threatened to kill Hayes' family if Hayes revealed Fitch's whereabouts to anyone. Defense attorney Lauri Traub asked Hayes, an admitted meth user, why he didn't tell authorities about the threats when he spoke to police on July 30. "Didn't think it was a big deal," Hayes said in court. Klink said Fitch walked in the door and asked "Who's here? Don't let anybody in," before telling him to turn off his phone. Klink said he heard Fitch making plans with another man to go to the cabin in Luck. When asked if Fitch talked about the cop who had been shot that day, Klink told prosecutor Richard Dusterhoft that it was his "understanding that he [Fitch] did it. I felt it," Klink said. Under cross-examination, Klink admitted to defense attorney Traub that he was high that day. "Are you high right now?" Traub asked. Klink said no, saying he last smoked meth about a week ago. Video (02:19) : The trail for Brian Fitch who is accused of killing officer Scott Patrick of Mendota Heights resumed Monday with a long 3/20/2021 Officer feared for his life in shootout with Fitch - StarTribune.com https://www.startribune.com/officer-feared-for-his-life-in-shootout-with-fitch/289814121/ 2/2 Fitch was at the Sycamore Street house for less than an hour, but while he was there St. Paul Police Sgt. Dylan Flenniken spotted the Veracruz parked outside. Flenniken testified Monday that he was among the scores of officers searching for Fitch that day, and a street contact steered Flenniken and three other officers to the Sycamore Street house. They immediately radioed for more police officers but Fitch and several other people walked out of the house and began to drive off, sparking a brief chase through the neighborhood. Hayes and Hardy were both in the SUV with Fitch as he attempted to elude the growing number of unmarked police vehicles swarming the neighborhood. Fitch took a route that steered him back to Sycamore Street, and he ended up driving over a curb and into a commercial parking lot near 60 Sycamore Street. Hayes opened the front passenger door and ran from the vehicle with his hands up; he said he dropped to the ground nearby. St. Paul police officer Tim Bohn rushed toward the SUV and spotted Fitch through the open passenger door. He testified that he saw a black object in Fitch's hand, heard two gun shots and saw two muzzle flashes before returning fire. Sgt. Greg Gravesen of the St. Paul Police Department testified that after Fitch was captured, he used a surveying instrument known as a self-registering tachometer to measure the distances between Fitch's vehicle, the police vehicles, and the spots where police officers were standing when they fired toward Fitch. The analysis showed that officer Tim Bohn was just 16 feet away from Fitch when the two of them opened fire on each other. Bohn wasn't hit, but said he saw two muzzle flashes from Fitch's gun and considered himself the target. He fired several times at Fitch, then ran around the front of the vehicle and fired through the windshield as Fitch backed away. "Did you think you were going to die?" asked Dusterhoft. "Yes," said Bohn. Testimony resumes Tuesday morning. Matt McKinney is a reporter on the Star Tribune's state team. In 15 years at the Star Tribune, he has covered business, agriculture and crime. mckinney@startribune.com 612-673-7329 _mattmckinney FEED LOADER Fitch</t>
  </si>
  <si>
    <t>['https://d3n8a8pro7vhmx.cloudfront.net/cuapb/pages/270/attachments/original/1626646663/Timothy_Bohn_.pdf?1626646663']</t>
  </si>
  <si>
    <t>['Timothy A. Bohn, badge #64820']</t>
  </si>
  <si>
    <t>From the desk of: Medaria Arradondo Chief of Police Minneapolis Police Department 350 South 5th Street, Room 130 Minneapolis, MN 55415 TO: Officer Jamie Conway CC: MPD Internal Affairs DATE: July 15, 2021 RE: OPCR/Administrative Case # 19-07609 CHIEF'S DECISION:  Discharge  Suspension Duration: X Written Reprimand  Permanent Demotion  Temporary Demotion Duration:  No Merit DocuSign Envelope ID: 2A7B4063-5FF8-4539-9ADF-287BC2484995 SUMMARY OF BASIS FOR DECISION This memo summarizes my approach and reasoning for my decision as Chief of the Minneapolis Police Department that the allegation against Officer Jamie Conway is sustained. This memo accompanies the enclosed Notice of Discipline. Allegation: Officer Conway failed to be respectful, courteous, and professional during his interaction with Mr. Lewis, a neighbor of the subject of an EDP call. Policies Violated: 5-104.01 Professional Policing Officers shall use the following practices when contacting any citizen, regardless of the reason for the contact: (07/24/15) • Be courteous, respectful, polite and professional. • Introduce or identify themselves to the citizen and explain the reason for the contact as soon as practical, unless providing this information will compromise the safety of officers or other persons. • Ensure that the length of any detention is no longer than necessary to take appropriate action for the known or suspected offense. (07/24/15) • Attempt to answer any relevant questions that the citizen may have regarding the citizen/officer contact, including relevant referrals to other city or county agencies when appropriate. • Provide name and badge number when requested, preferably in writing or on a business card. • Explain and/or apologize if you determine that the reasonable suspicion was unfounded (e.g. after an investigatory stop). • If asked, provide the procedures for filing a complaint about police services or conduct. Summary Supporting Decision (see also Investigation Summary): The complainant reported that officers were called to deal with a person having issues at an apartment complex. Another resident, Barry Lewis, exited from his apartment and started to act belligerently-- yelling and swearing-at the Minneapolis Police Officers but did not physically touch them. Complainant stated the resident was short and in his 60s. According to Complainant, officers shoved the resident "hard" into his apartment door and "forcefully" escorted him out the door before eventually returning the resident to his apartment. Officers' BWC video captured the interaction between Officer Conway and Mr. Lewis. Officer Conway verbally engaged Mr. Lewis as he exited his apartment to ask the officers what they are doing. Mr. Lewis was argumentative and swore at officers but did not physically engage or intervene. Officer Conway told Mr. Lewis to "mind your own business" and "don't come out here and try to start something." Officer Conway spoke to Mr. Lewis in a raised voice. DocuSign Envelope ID: 2A7B4063-5FF8-4539-9ADF-287BC2484995 MPD Policy and Procedure 5-104.01 - Professional Policing requires officers to be courteous, respectful, polite and professional when contacting any citizen regardless of the reason for the contact. I agree with the panel's conclusion that this allegation has merit. Noted Points:  Mr. Lewis existed his apartment and questioned what officers were doing as they answered a call for service in which Mr. Lewis was not initially involved.  Officer Conway statements to Mr. Lewis included: o "Mind your own business." o "Don't come out here and try to start something." o "Why is this your business?" o "What is your problem? What do you want?"  At his Loudermill hearing, Officer Conway said that he has recognized that he should have been more professional and should not have acted the way he did.  MPD PP 5-104.01 requires officers, in part, to be courteous, respectful, polite and professional was contacting any citizen regardless of the reason for the contact. As Chief of Police I am responsible for providing clear expectations on what is acceptable behavior in our workplaces as well as what will not be tolerated. Based on my review of the facts of this investigation, Officer Conway did not speak courteously, respectfully, politely or professionally to Mr. Lewis when Mr. Lewis verbally engaged the officers. In 2017, I shared my vision statement with every member of the Minneapolis Police Department setting the expectation that "Every aspect of our professional service must demonstrate commitment to procedural justice. We will act by giving others Voice and Respect, being Neutral and building Trust in our interactions with those we serve, as well as with other MPD employees." Officer Conway's conduct towards Mr. Lewis did not demonstrate a commitment to procedural justice; this undermines public trust and does not uphold this Department's core values of trust, accountability, and professional service. Officer Conway has taken responsibility for his conduct and acknowledged that he should have been more professional in his interaction with Mr. Lewis. As Chief of Police with authority to discipline for violations of policy under Minn. Stat. §626.89 Subd. 17, I am imposing a written reprimand for this sustained violation of MPD PP 5-104.01 Professional Policing. Chief Medaria Arradondo DocuSign Envelope ID: 2A7B4063-5FF8-4539-9ADF-287BC2484995 7/15/2021</t>
  </si>
  <si>
    <t>['https://assets.nationbuilder.com/cuapb/pages/1509/attachments/original/1753849703/19-07609_Jamie_Conway.pdf?1753849703']</t>
  </si>
  <si>
    <t>TO: Stephen McBride, Badge #4517 CC: Office of Police Conduct Review DATE: August 21, 2022 RE: Administrative Case #21-01705 CHIEF'S DECISION: ܆ Discharge ܈ Suspension Duration: 10-hours ܆ Permanent Demotion ܆ Temporary Demotion, Duration: __________ ܆ Written Reprimand ܆ No Merit This memo summarizes my approach and reasoning for my decision as interim Chief of Police that the listed policy violation by Sgt. McBride is sustained. The memo accompanies the enclosed Notice of Discipline and Suspension Form. Allegations: Allegation #1 It is alleged that Sgt. McBride failed to review Officer Dylan Pearson's Body Worn Camera and failed to review all sworn employees' reports and supplements related to the use of force or injury incident for completeness and accuracy. MPD P&amp;P 5-301 (IV)(C)(2) Use of Force - On-Duty Supervisor Responsibilities. Summary of the Basis for Decision: The facts noted in the case investigation support the conclusion that Sergeant McBride violated Minneapolis Police Department Policy 5-301 (IV)(C)(2). The Police Conduct Review Panel determined that there is merit to this allegation, and I concur with the panel recommendation. Amelia Huffman Interim Chief of Police Minneapolis Police Department 350 South 5th Street, Room 130 Minneapolis, MN 55415 (612) 673-3550 Amelia.Huffman@minneapolismn.gov 13.43 Allegation #1 Incident #1 x On November 4, 2020, Sgt. McBride was assigned as a supervisor on the Bicycle Rapid Response Team (BRRT), responding to a protest of approximately 500 people who entered Highway 94 near Riverside Av. x BRRT was asked to move the crowd to the west, and many of the protestors refused to move, grabbed officer's bicycles and a bottle was thrown at officers. x The MDHR alleged that MPD officers used their bicycles as, "Weapons," when the bicycles were used to move the crowd. x Officer Dylan Pearson informed Sgt. McBride that he used his bicycle to strike a protestor. x Sgt. McBride observed the subject of the force, who was claiming to have a broken nose. o Sgt. McBride stated that the subject of the force did not display any symptoms of a broken nose or any signs of physical injury at all. He observed that she did not seek attention from street medics present that night. o Sgt. McBride stated that due to the nature of the scene, it wasn't possible to interview the subject of the force as he would normally do for a Supervisor Force Review. The chaotic nature of the scene and the crowd is documented on BWC video from the incident. x Sgt. McBride completed a Supervisor Force Review narrative in PIMS and noted that the BWC still needed to be reviewed. o Sgt. McBride stated that he doesn't watch BWC videos on cell phones because he needs reading glasses and wasn't carrying them in the field on the night of this incident. o Sgt. McBride stated that there are insufficient computers at the BRRT warehouse and that the BWC video of Officer D. Pearson wasn't uploaded for him to watch. He also stated that the network speed at the BRRT warehouse is so slow that it's nearly impossible to watch BWC footage from that location. x Sgt. McBride did not notify Internal Affairs that the Supervisor Force Review was not completed by the end of his shift. x Sgt. McBride apologized for having failed to properly complete the Supervisor Force Review for Officer Dylan Pearson. x The Police Conduct Review Panel recommended a finding of Merit for the allegation that Sgt. McBride did not conduct a full and complete Supervisor Force Review for Officer Dylan Pearson as required by MPD policy. x There is a preponderance of the evidence to support the allegation that Sgt. McBride failed to properly conduct a Supervisor Force Review for Officer Dylan Pearson and this allegation is Sustained. 13.43 13. 43 As the interim Chief of Police, I am responsible for providing clear expectations for what is acceptable behavior in our workplaces as well as what will not be tolerated. The Police Conduct Review panel recommended a finding of merit for the listed policy violation in this case, and I concur with their recommendation that Sgt. McBride failed to conduct a Supervisor Force Review in incidents cited in the investigation. I hold officers of the Minneapolis Police Department to a high standard. I expect them to live up to our oath of office, our professional code of ethics and our department's core values of trust, accountability, and professional service. Once Sgt. McBride was notified that the supervisor force review needed to be done, he was responsible for carrying out the task responsibly, with care and attention to detail. To handle supervisory force review without reading the reviewing reports, BWC video and other available evidence shows a lack of regard for the critical role of a supervisor in managing his employees and the risk for the agency. Sgt. McBride should have taken steps to complete the required steps in the force review and when he found himself unable to do so, contacted Internal Affairs to discuss the appropriate next steps. With this conduct, Sergeant McBride failed to meet MPD standards. The violation in this matter undermines accountability and public trust. As interim Chief of Police with authority to discipline for violations of policy under Minn. Stat 626.89 Subd. 17, I am issuing a 10-hour suspension without pay (category B) to Sergeant McBride for his failure to properly complete the Supervisor Force Review related to this incident. Amelia Huffman Interim Chief of Police CC: OPCR Case File Commander Veliz Enclosure: Discipline Form 13.43</t>
  </si>
  <si>
    <t>['https://assets.nationbuilder.com/cuapb/pages/1608/attachments/original/1753998774/21-01705_Stephen_McBride.pdf?1753998774']</t>
  </si>
  <si>
    <t>['Stephen A. McBride, badge #4517']</t>
  </si>
  <si>
    <t>Police Department - Brian O'Hara, Chief of Police 350 S. Fifth St. - Room 130 Minneapolis, MN 55415 TEL 612.673.3559 TO: Jordan Brenny, Badge #0767 CC: Office of Police Conduct Review DATE: December 8, 2022 RE: Administrative Investigation Case #21-03803 CHIEF'S DECISION: ܈ Written Reprimand This memo summarizes my approach and reasoning for my decision as Chief of Police that the listed policy violations by Officer Brenny are sustained. The memo accompanies the enclosed Notice of Discipline Form. Summary of the Basis for Decision: Allegation #1: It is alleged that Officer Brenny violated MPD P/P 7-401(B)(1) Normal &amp; Emergency Vehicle Operation, when he turned the wrong way onto a one-way street. x Officer Brenny was driving to a low-priority music call, with his partner Officer Arriola riding as the passenger. Officer Brenny turned onto 17th Av. S., a one-way street, and continued against the flow of traffic. x MPD P/P 7-401(B)(1) states, "Under normal conditions, personnel will operate police vehicles in the same manner as required for the public." x Officer Brenny admitted to knowing that 17th Av. S. was a one-way street for several blocks and that he was driving against the flow of traffic without activating his overhead emergency lights or siren. x The Police Conduct Review Panel provided a unanimous recommendation of Merit to this allegation. x I concur with the recommendation of the panel. Based on the admission of Officer Brenny, there is a preponderance of the evidence to support the allegation that Officer Brenny violated MPD P/P 7- 401(B)(1) and this allegation is Sustained. Allegation #2: It is alleged that Officer Brenny violated MPD P/P 7-106 Assigned Calls, when he observed a property damage accident that was comparatively more urgent than the music call to which he had been dispatched. He then failed to address the accident and to provide assistance to the involved parties. x Officer Brenny was driving to a low-priority music call to which he had been dispatched, when he observed a property damage accident occur in front of him. o This accident was caused in part due to Officer Brenny driving the wrong way on a one-way street, causing a vehicle to move over to make room for the squad, when the vehicle collided with a parked motor vehicle. x Officer Brenny saw and heard the impact of the accident, discussed this with his partner, and did not stop to address the property damage accident. The vehicle involved in the accident then left the scene, resulting in a property damage hit and run accident. x Officer Brenny continued to the low-priority music call, and after the music call, responded to handle the property damage accident after the victim called 911 to report a hit and run. x The Police Conduct Review Panel issued a unanimous recommendation of Merit to this allegation. x I concur with the recommendation of the Police Conduct Review Panel. There is a preponderance of the evidence to support the allegation that Officer Brenny observed the accident, admitted that he did not stop to handle the call, and continued to a low priority call instead. This allegation is Sustained. The facts noted in the case investigation support the conclusion that Officer Brenny violated Minneapolis Police Department Policies 7-401(B)(1) Normal and Emergency Vehicle Operation, and 7-106 Assigned Calls. I concur with the recommendation from the Police Conduct Review Panel that both allegations be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Brenny failed to meet our standards when he was responding to a routine call for service but choose to drive the wrong way on a one-way street, without the use of his emergency overhead lights or siren. This action then contributed to a property damage accident, that he failed to stop and address, resulting in a low-level accident becoming a hit and run accident. The violations in this matter undermine both public safety and public trust. As Chief of Police with authority to discipline for violations of policy under Minn. Stat 626.89 Subd. 17, I am issuing the following discipline to Officer Brenny for the listed policy violations: Allegation #1: MPD P/P 7-401(B)(1) Normal and Emergency Vehicle Operation. Sustained - Letter of Reprimand. Allegation #2: MPD P/P 7-106 Assigned Calls. Sustained - Letter of Reprimand. Brian O'Hara Chief of Police Enclosure: Discipline Form CC: OPCR Case File Inspector Gomez</t>
  </si>
  <si>
    <t>['https://assets.nationbuilder.com/cuapb/pages/1608/attachments/original/1753998911/21-03803_Jordan_Brenny.pdf?1753998911']</t>
  </si>
  <si>
    <t>['Jordan Brenny, badge #767']</t>
  </si>
  <si>
    <t>More charges against security provider, ex-cop accused in Minn. of impersonating officer while armed The latest arrest came soon after Vance Boelter allegedly did the same and shot two state legislators and their spouses. By Paul Walsh The Minnesota Star Tribune August 1, 2025 at 12:14PM Trevon James Mattson has been arrested twice on allegations of impersonating a police officer while driving. (Hennepin County jail) A private security provider and former police officer has now been arrested and charged twice in the Twin Cities on allegations of driving aggressively - with emergency lights flashing and armed with a gun - in what had all the appearances of an unmarked squad. Trevon James Mattson, 27, of Champlin, was pulled over by police in Rogers on July 25 after a driver alerted the State Patrol that he was being tailed on westbound Interstate 94 by a silver Chevy Tahoe with its overhead red, blue and amber lights illuminated. Mattson was arrested and charged in Hennepin County District Court with impersonating a police officer while on the interstate in neighboring Maple Grove. He was released Monday, but a warrant was issued Friday for his arrest. The latest charge comes about 11 months after Mattson was accused of a similar portrayal on Interstate 35W in Minneapolis. He was arrested then as well and stands charged with carrying a gun in public without a state-issued permit, a gross misdemeanor, and with impersonating a police officer, a misdemeanor. In both instances, according to law enforcement, the former police officer in Staples, Minn., and Sisseton, S.D., had a loaded gun within reach. Investigators say the same form of deception was used one night in mid-June when Vance Boelter allegedly knocked on the doors of two Twin Cities-area state legislators and killed House DFL Leader Melissa Hortman and her husband, Mark, and seriously wounded Sen. John Hoffman and his wife, Yvette. Boelter, 57, who founded a security company with cars and weapons but had no clients, was wearing a convincing police disguise, including a Taser, badge and black body armor, according to charges. Boelter was driving a dark SUV outfitted with emergency lights and opened fire on police officers when they found him at Hortman's Brooklyn Park home, investigators say. He was arrested the next night and charged with murder and attempted murder. The Boelter factor? Mattson's attorney, Paul Rogosheske, said he believes Boelter's suspected police persona led to Mattson's most recent arrest. "I think the police are more active because of the Boelter situation," Rogosheske said. It was nearly 10 months before Boelter's arrest when Mattson's driving behavior in a silver Ford Explorer late at night on a Minneapolis interstate caught the attention of a state trooper. According to those charges: At about 11:50 p.m. on Aug. 23, a trooper on routine patrol saw Mattson's Ford SUV speeding on northbound I-35W and closing fast on a black passenger car. The car's driver moved to the right, apparently to allow the SUV to pass. However, the SUV "was following the lane changes the black passenger car was making. [The trooper] thought at the time that the Ford appeared to be an unmarked police vehicle preparing to affect a traffic stop on the black passenger car," the criminal complaint read. In addition, while following the car, Mattson trained a spotlight on a stalled vehicle on the right shoulder and kept driving. The trooper checked the SUV's license plate and determined it was not a law enforcement vehicle, pulled it over near the 35th Street overpass and saw Mattson behind the wheel wearing "a security uniform that very closely resembled that of a police uniform," the complaint continued. Mattson, who had with him a body-worn camera, a loaded, holstered gun, and other gear associated with being a police officer, explained that he was trying to check the license plate on the car he was following to determine whether the plate was stolen. The trooper asked Mattson for his permit to carry a gun, but he could not provide it. The trooper determined Mattson had no such permit and arrested him. Mattson's second arrest came on July 25, also on a Twin Cities interstate, according to a search- warrant affidavit filed Tuesday in District Court that cleared the way for police to seize the Chevrolet Tahoe he was driving that day. According to the affidavit and Friday's criminal complaint: A motorist on westbound I-94 alerted law enforcement about the Tahoe speeding and using its emergency lights, causing vehicles to yield. He was unsure whether the Tahoe was a police vehicle and chose not to yield. Mattson then opened a laptop, began talking on a handheld radio microphone and activated his siren. "[Police] dispatch advised him not to pull over for the vehicle," the complaint read. The motorist pulled over to the shoulder, but Mattson kept going. A Rogers police officer, aware of the report, spotted the Tahoe on westbound I-94 near Main Street and pulled it over. Again, Mattson had all the equipment carried by police, including a holstered loaded handgun. The Tahoe had police-style emergency lights, sirens and a front-end push bar. Mattson told the officer he works in private security. State business records list him as owner of ActiveWatch USA. Based on the Tahoe's equipment, Mattson's actions and the gear he had with him, the affidavit continued, "it was determined Mattson was using the vehicle and equipment to impersonate law enforcement." Court records show that Mattson also has a pending misdemeanor case out of Mendota Heights alleging that he was driving a security vehicle "of prohibited color or identity."</t>
  </si>
  <si>
    <t>['https://assets.nationbuilder.com/cuapb/pages/1472/attachments/original/1754274562/Travon_Mattson_Arrest.pdf?1754274562']</t>
  </si>
  <si>
    <t>['Trevon Mattson, badge #None']</t>
  </si>
  <si>
    <t>['Department:Staples Police Department']</t>
  </si>
  <si>
    <t>3/15/2021 Minneapolis cop indicted on corruption charges | MPR News https://www.mprnews.org/story/2008/07/14/copindicted 1/2 Minneapolis cop indicted on corruption charges Elizabeth Stawicki and Brandt Williams Minneapolis, Minn. July 15, 2008 8:30 p.m. Minneapolis Police Chief Tim Dolan says the department is serious about enforcing professional standards for all o¨cers and he worries about what a high-pro¦le allegation can do to undermine the integrity of police o¨cers. "It's tough when something like this happens, here or anywhere else, because it does re§ect upon the badge as a whole," he said. MPR Photo/Brandt Williams The three counts of corruption filed against officer Roberts are from two incidents that happened last August. That's when Roberts met with a man he knew to be a gang member and a criminal. The man, a government informant identified in court documents only as T.T., asked Roberts to use the police database to get non- public information. Both times T.T. gave Roberts $100. After the second incident, Roberts says he reported the exchange and put the $100 into the department's property inventory. But prosecutors say in both cases, Roberts kept the money for himself. Outside the federal courthouse, Robert's attorney F. Clayton Tyler says this is a case of entrapment. "He did not solicit this guy to come to him. He did not solicit any money from this guy," Tyler said. "It was the government, it was the government who was calling this guy and talking to this guy on the phone, asking Michael to answer questions, while he was with him. That's the informant that is." Tyler also characterized Roberts as an outstanding police officer, who has served the city well during 27 years on the force. Roberts' service record is mixed. He's received nine letters of appreciation and several recommendations for awards. But Roberts has been reprimanded twice and was suspended without pay briefly in 1996. Details of those actions are not available in the public record. Some of Roberts supporters, like Bill English of the African-American Leadership Summit, say Roberts was particularly helpful to the black community. He says Roberts and other black officers, serve as a necessary buffer between the community and the department. "Mike was one of those guys," English said. "Mike was one of those guys that always demonstrated a sensitivity to the community. But was also a no- nonsense guy when it came to dealing with the victims of black-on-black crime." Late last year, five African-American officers filed a racial discrimination lawsuit against the department and police chief Tim Dolan. One of the complaintants in the suit, Lt. Lee Edwards, is reportedly also under federal investigation. English is quick to add that if Roberts or Edwards has committed a crime, they should be held responsible. But English says he suspects that discipline is not being dealt fairly across racial lines. "Half the African American community in north Minneapolis know the bad cops that beat you up for nothing, slam you up against the wall, who harrass black citizens," English said. "We know who they are. But there are never any investigations of their behavior." "He (Officer Roberts) did not solicit any money from this guy." " " 3/15/2021 Minneapolis cop indicted on corruption charges | MPR News https://www.mprnews.org/story/2008/07/14/copindicted 2/2 Police chief Tim Dolan denies that his disciplinary actions are based on race. Dolan says in the last two years, 15 officers have been fired or resigned while under investigation. He says the numbers do not disproportionately target officers of color. Dolan says the department is serious about enforcing professional standards for all officers and the chief worries about what a high- profile allegation can do to undermine the integrity of police officers. "It's tough when something like this happens, here or anywhere else, because it does reflect upon the badge as a whole," Dolan said. "And it's not a place, I don't think any chief wants to be in." The indictment of officer Michael Roberts also highlights another color barrier that can complicate matters of police discipline -- that's the so-called blue wall of silence. Former Minneapolis police officer Mike Quinn says that wall is what keeps some cops from turning in their fellow cops. Quinn wrote a book about his experience on the force. Quinn says he didn't work directly with Roberts, but he says some cops told him they didn't want to work with Roberts. "And this is information I got as a supervisor," Quinn said. "I can't remember how his name came up. But typically, if he's lazy, they don't want to work with them if they're good, hard-charging cops. The other reason they don't want to work with somebody is they're doing something unethical or criminal on the job. And they don't want to snitch them off. But they also don't want to get involved in what he's doing." Meanwhile, Roberts is on paid administrative leave and has to post a $25,000 bond. Roberts' next court appearance is scheduled for next month. Gallery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Minneapolis Police Chief Tim Dolan says the department is serious about enforcing professional standards for all officers and he worries about what a high-profile allegation can do to undermine the integrity of police officers. "It's tough when something like this happens, here or anywhere else, because it does reflect upon the badge as a whole," he said. MPR Photo/Brandt Williams 11 of of 11</t>
  </si>
  <si>
    <t>['https://d3n8a8pro7vhmx.cloudfront.net/cuapb/pages/270/attachments/original/1615987486/2008Roberts_Minneapolis_cop_indicted_on_corruption_charges.pdf?1615987486']</t>
  </si>
  <si>
    <t>['Michael D. Roberts, badge #6056']</t>
  </si>
  <si>
    <t>0 BEFORE THE MINNESOTA BOARD OF PEACE OFFICER STANDARDS AND TRATNING In the Matter of the Peace Officer License of FINDINGS OF FACT, Herbert Kotek CONCLUSIONS, License No. 6212 AND FINAL ORDER The above-entitled matter came on for a prehearing conference on November 6, 2017, before Administrative Law Judge ("AU") Jim Mortenson at the request of a Complaint Investigation Committee ("Committee") of the Minnesota Board of Peace Officer Standards and Training ("Board"). The matter was initiated pursuant to the Notice and Order for Hearing and Prehearing Conference ("Notice of Hearing") issued by the Committee on October 5, 2017. Anthony de Sam Lazaro, Assistant Attorney General, represented the Committee. Herbert Kotek ("Respondent"), made no appearance. On November 20, 2017, the AU issued Findings of Fact, Conclusions of Law, and Recommendation Upon Default ("ALl's report"), recommending the Board take disciplinary action against Respondent's peace officer license. (A true and accurate copy of the AU's report is attached hereto and incorporated herein as Exhibit A.) The Board convened to consider the matter on January 25, 2018, at 1600 University Avenue West, Suite 200, St. Paul, MN 55104-3825. Anthony de Sam Lazaro, Assistant Attorney General, appeared and presented oral argument on behalf of the Committee. Respondent did not appear. Board members Kent Wilkening, Mark Fahning, and Rebecca Swanson did not participate in deliberations and did not vote in the matter. Nathan R. Gove, Executive Director of the Board, and Mark Raquet, Standards Coordinator for the Board, did not participate in the deliberations. Karen B. McGillic, Assistant Attorney General, was present as legal advisor to the Board. 0 0 FINDINGS OF FACT The Board has reviewed the record of this proceeding and hereby accepts the November 20, 2017, AU's report and accordingly adopts and incorporates by reference the Findings of Fact therein. ParagraphS of the ALl's Conclusions of' Law stales, When a party defaults by failing to appear at a prehearing conference without the prior consent of the Administrative Law Judge, the allegations and the issues set out in the relevant pleading may be taken as true and deemed proved.' The Administrative Law Judge, therefore, deems the allegations set forth in the Notice [of Hearingi to be true and proved. The allegations contained in the Notice of 1-learing are as follows: 1. Respondent is a peace officer licensed by the Board. 2. Respondent's application for renewal of his peace officer license was dated June 27, 2014, and received by the Board on June 30, 2014. Respondent signed the application and by his signature verified that he: ". . completed the required number of continuing education credits and may be subject to a further review of my CE documentation." 3. On September 18, 2014, the Board sent a letter to Respondent informing him that Board rules require licensees to provide documentation of continuing education credits when requested by the Board, and specifically requesting that by October 18, 2014, he complete and return an enclosed form on which he was supposed to list his continuing education and attach documentation or written verification of completion of those courses. The letter and enclosed form were mailed to Respondent at his last known address on file with the Board by certified and regular U.S. mail. 4. Both mailings were returned to the Board by the U.S. Postal Services marked "RETURN TO SENDER." The U.S. Postal Service labels indicated a possible P.O. Box address for Respondent, but the forwarding time had expired. I On or about September 25, 2014, the Board again sent the same letter and form to Respondent by certified mail at the P.O. Box marked on the returned envelope. Respondent signed for the certified mailing on October 20, 2014. The return receipt arrived at the Board office on October 21, 2014. 6. Sometime after October 21, 2014, the Board received voice mail messages from Respondent indicating that he would call back the next day. Even though Respondent stated the time he intended to call back, Respondent did not call back at the time he indicated he would do so. Minn. R. 1400.6000. 2 Km C 7. To date, Respondent has not submitted any documentation to the Board to verify the continuing education credits he reported on his license renewal application in June 2014. 8. The Board's rules require forty-eight hours of continuing education to be completed by each peace officer who has been licensed for at Jeast thirty months, during each three year license cycle. Minn. R. 6700.1000, subp. 3 C. 9. The Board's rules authorize it to conduct audits of randomly selected licensees for a continuing cducation review and require peace officers to verify successful completion of the required hours of board-approved continuing education for license renewal. Minn. R. 6700.0900, subp. 2. CONCLUSIONS The Board accepts the November 20, 2017, AU's report and accordingly adopts and incorporates the Conclusions Gerein. ORDER Based on the foregoing Findings of Fact and Conclusions and upon the recommendation of the AU, the Board issues the following Order: 1. NOW, THEREFORE, IT IS HEREBY ORDERED that Respondent's peace officer license in the State of Minnesota is REVOKED immediately pursuant to Minnesota Statutes section 626.8432. Respondent shall not in any manner practice or hold himself out as a peace officer in this State. 2. IT IS FURTI-TER ORDERED that Respondent shall surrender his peace officer license to the Board immediately. The license shall be forwarded to the Minnesota Board of Peace Officer Standards and Training, 1600 University Avenue West, Suite 200, Saint Paul, Minnesota 55104-3825. 3 C) C (-Z% -Zoa Dated: MINNESOTA BOARD OF PEACE OFFI R STANDARDS AND TRAII'JThJG TIMOTHY SOE Board Chair 4</t>
  </si>
  <si>
    <t>['https://assets.nationbuilder.com/cuapb/pages/1472/attachments/original/1670217541/Kotek_Herbert-15-002-6212.pdf?1670217541']</t>
  </si>
  <si>
    <t>MINNEAPOLIS Mother of teen killed by police in 2004 sues Minneapolis Courtney Williams, 15, was shot by a Minneapolis officer in circumstances the family disputes. His mom sued last month, demanding answers. By David Chanen (https://www.startribune.com/david-chanen/6370521/) Star Tribune NOVEMBER 12, 2010 - 11:48PM The answers aren't any clearer for Tahisha Williams-Brewer, the pain of her son's death no less intense. Six years ago, a Minneapolis police officer shot 15-year-old Courtney Williams when he raised his arm during an encounter as a foot chase ended. The officer said he saw Williams raising a gun. Williams' family said the teen was moving his arms up in surrender. A grand jury cleared officer Scott Mars. Williams' death remains one of the department's most controversial episodes. The police chief at the time, Bill McManus, took unprecedented steps to give Courtney's family access to investigators and to keep community leaders in the loop. Now, the case has resurfaced as his mother filed a wrongful-death lawsuit against the city and Mars last month. Emotionally and physically, Williams-Brewer said, she can finally handle the stress of reliving that time through upcoming legal wrangling and a potential trial. "I'm at a place right now where I can deal with his death," said Williams-Brewer. "But I've been dealing with it every day because we never got any justice." Williams, a freshman basketball player at Edison High School and aspiring rapper, was hanging out with a group of friends after a birthday party around midnight Oct. 23, 2004. Mars, responding to a shots-fired call, came upon Williams in the 3000 block of Knox Avenue N. The teen and his friends scattered when officers arrived because they were concerned about violating curfew. According to court documents, Mars repeatedly yelled for Courtney to stop. The officer said he fired when the boy stopped, turned and raised an arm after grabbing a gun from his waist. Courtney was shot twice. A pellet gun resembling a .45 caliber handgun was found 15 feet from his body, police said. Jill Clark, the family's attorney, says a gun was found on the other side of a 6-foot fence from where Courtney was killed. Co Mother of teen killed by police in 2004 sues Minneapolis https://www.startribune.com/mother-of-teen-killed-by-police-in-2004-s... 1 of 3 12/5/2022, 11:12 PM Allegations, city response The lawsuit, filed in federal court in Minneapolis last month, alleges that Mars used excessive force because the teen was complying with the officer's orders. It also accuses the police department of being one of the few in the United States that has a mandatory "shoot to kill" policy if officers fire at civilians. Another allegation is that the grand jury received a short investigation of Courtney's death by the police department instead of a more extensive secondary inquiry involving interviews of eyewitnesses. The case was the first test of a new department policy in which officer-related shootings were investigated internally instead of by an outside law enforcement agency. Clark has received a court order to get the grand jury transcript. "The shorter investigation, which was only a couple of days, appeared designed to justify the shooting and not determine if the officer did anything wrong," Clark said. Attorneys for Minneapolis have filed a response to the suit, denying all the allegations. Mars, who was fired from the police department two years ago on an unrelated gun conviction, could not be reached for comment. The lawsuit is the second involving a police shooting to be in the news in recent weeks. Late last month, a jury awarded $1.8 million to the family of Dominic Felder, who was fatally shot in 2006 by Minneapolis police responding to a 911 call involving deadly threats he made against his ex-girlfriend. 'They all want answers' When Courtney was killed, a false rumor that he was shot in the back spread through the community. To this day, Williams' mother denies he ever had a gun. Police said his fingerprint was found on the pellet gun, and Mars testified in an affidavit that he heard the teen say "I have a gun" seconds before he shot him. Williams-Brewer rushed to the scene after receiving a frantic phone call from a friend. When she arrived, she said, police told her a dog had been shot and no juveniles had been injured. Police eventually told her Courtney had been taken to North Memorial Medical Center in Robbinsdale, where a coroner came to the chapel to tell her he was dead. Even with McManus' efforts to inform the family about the investigation, Williams- Brewer didn't think the department was very forthcoming. She did praise Sgt. Charlie Adams, who was assigned to the homicide unit at the time, for his openness. Williams-Brewer said her son was a quiet, well-mannered kid and good student who was never in trouble. His death still hits hard with his five siblings ages 9 to 20. On the anniversary of his death, his family gathers for a "Sunday dinner." It's always Mother of teen killed by police in 2004 sues Minneapolis https://www.startribune.com/mother-of-teen-killed-by-police-in-2004-s... 2 of 3 12/5/2022, 11:12 PM emotional because "they feel like it's not over," Williams-Brewer said. "When I discussed with my kids that all this will be brought back up with the lawsuit, they said to go ahead and do it," she said. "They all want answers. Nobody knows what happened." David Chanen • 612-673-4465 David Chanen is a reporter covering Hennepin County government and Prince's estate dealings. He previously covered crime, courts and spent two sessions at the Legislature. dchanen@startribune.com 612-673-4465 Mother of teen killed by police in 2004 sues Minneapolis https://www.startribune.com/mother-of-teen-killed-by-police-in-2004-s... 3 of 3 12/5/2022, 11:12 PM</t>
  </si>
  <si>
    <t>['https://assets.nationbuilder.com/cuapb/pages/1472/attachments/original/1670303949/Mars_Mother_of_teen_killed_by_police_in_2004_sues_Minneapolis.pdf?1670303949']</t>
  </si>
  <si>
    <t>4/8/2021 Ex-Gopher Melvin Newbern sues Robbinsdale cop over force - StarTribune.com https://www.startribune.com/ex-gopher-melvin-newbern-sues-robbinsdale-cop-over-force/248933651/ 1/2 ___ WEST METRO Ex-Gopher sues Robbinsdale cop over force during arrest Melvin Newbern says he got a concussion after being knocked to the ground while in handcuffs. By David Chanen (https://www.startribune.com/david-chanen/6370521/) Star Tribune MARCH 7, 2014 - 12:17PM Former Minnesota Gophers men's basketball star Melvin Newbern is suing a Robbinsdale police officer who knocked him to the ground while he was in handcuffs, resulting in a concussion. Newbern, now a juvenile detention officer for Hennepin County, is alleging excessive force on the part of officer Brian Sloat and seeking more than $300,000 in damages. Newbern was driving away from a doctor's appointment around 10 a.m. on Feb. 13, 2013 when Sloat stopped him for allegedly swerving and possible intoxication, according to the lawsuit, which was filed Wednesday in U.S. District Court. Several times, the officer ordered Newbern, who is 6 feet 5 and 330 pounds, to get into the squad car, but Newbern told Sloat that it was too difficult for him to do so. After being handcuffed and placed under arrest, Newbern again told the officer he couldn't get into the squad car, the suit says. Although Newbern wasn't resisting arrest, Sloat kneed him in the back of his leg and he fell to the ground, hitting the left side of his head on the road, the suit said. A minute before the officer used force, a squad car video recorded Newbern saying, "I'll get on the ground" and "I'll do whatever you want me to do." "When you are handcuffed and you take out somebody's leg, the risk of injury is high," said Andrew Noel, Newbern's attorney. "What else is going to happen?" Robbinsdale Police Chief Steve Smith said Thursday that his department hasn't been served with the suit and that he would have no comment on it. Smith did say that Sloat is a veteran officer in good standing. There are no published reports that indicate that the Robbinsdale police force has previously been sued for excessive force. As the result of the incident, Newbern was charged with obstructing the legal process but not drunken driving. In October, he pleaded guilty to petty misdemeanor disorderly conduct. He entered an Alford plea in the case, which allows a defendant to maintain innocence. Newbern, 46, of Robbinsdale, was not available for comment Thursday. He has no criminal history other than a few minor traffic violations. Noel said he decided to sue the officer because, as somebody who works in the corrections field, the incident "just didn't sit well with him." "He takes pride in his job and coaches kids in the community," the attorney said. "He was very troubled by this breach of trust." Kneed, after a warning In Sloat's report, he said Newbern refused to get into his squad car because he said he was claustrophobic and that he wouldn't fit. Sloat advised him he was under arrest and warned him that if he continued to refuse, he would knee him in the common peroneal area of Newbern's leg. Video (01:08) : Former Gophers basketball star Melvin Newbern sues a Robbinsdale police officer over force during arrest. 4/8/2021 Ex-Gopher Melvin Newbern sues Robbinsdale cop over force - StarTribune.com https://www.startribune.com/ex-gopher-melvin-newbern-sues-robbinsdale-cop-over-force/248933651/ 2/2 When Newbern still wouldn't get in, Sloat said in the report he delivered two knee strikes that gave him momentum and the leverage to place Newbern on the ground and maintain control over him. He then called for backup, and two officers helped him get Newbern into the squad car. Before the knee strikes, Sloat said Newbern was bracing his body and "I could feel that he was tensing up and at times was attempting to twist or turn to face me and use his large stature to prevent me from placing him in the squad car." The Star Tribune obtained a copy of the squad car video. It doesn't clearly show the moment when Newbern was kicked, but he can be heard screaming after the knee strikes. He also can be seen having difficulty getting into the squad car and can be heard telling Sloat that he can't do it. Newbern, who later was diagnosed with a concussion, went to work on the day of the incident. He later complained of blurred vision, a headache and lack of balance and was unable to work for a month. His symptoms have significantly improved but haven't gone away, Noel said. A soft-spoken star In a 2005 Star Tribune article, Newbern was quoted as saying that one of the reasons he could relate well to people in his field of juvenile corrections is because he once was an at-risk youth himself. "I grew up ghetto, so to speak, in the inner city, but I always knew I was going to make it, because my siblings did, and because my mom was there for us," he said. In the late 1980s, Newbern was a captain and star point guard on Clem Haskins' men's basketball team at the university. In 1990, the team he was on got within one game of making the Final Four, losing a thriller to Georgia Tech. Newbern played one season for the Detroit Pistons in the NBA and for several European teams. He also coached a local women's community college basketball team. Noel said Newbern is a soft-spoken man who wasn't enraged when he approached the attorney about filing a lawsuit. Noel didn't hesitate to say that he believes Newbern's traffic stop was race-based. "He was never refusing during the incident," he said. "You can't do what they did to him when he was in handcuffs." David Chanen is a reporter covering Hennepin County government and Prince's estate dealings. He previously covered crime, courts and spent two sessions at the Legislature. dchanen@startribune.com 612-673-4465</t>
  </si>
  <si>
    <t>['https://d3n8a8pro7vhmx.cloudfront.net/cuapb/pages/270/attachments/original/1617892896/Ex-Gopher_Melvin_Newbern_sues_Robbinsdale_cop_over_force_-_StarTribune.com.pdf?1617892896']</t>
  </si>
  <si>
    <t>MINNEAPOLIS POLICE DEPARTMENT Internal Affairs Unit Administrative Case #10-01 Sergeant Scott Zierden 04/23/2010 CASE BACKGROUND This administrative investigation commenced after a memorandum was received from Lieutenant Brad Sporny regarding the arrest of Officer Hien Dinh, badge #1551. Officer Dinh was arrested for domestic assault by deputies from the Ramsey County Sheriff's Department (RCSD) at approximately 0130 hours on 01/01/2010 at his home. Officer Dinh was relieved of duty with pay on 01/04/2010 before he was released from the Ramsey County Jail. CASE INVESTIGATION According to the RCSD reports (Case number 10-000010), deputies responded to a reported physical domestic at Officer Dinh's home. When Deputy Ruettimann arrived the house was quiet, but a garage door opened and he encountered Officer Dinh inside the garage. Officer Dinh had opened the driver's door of a vehicle inside the garage when the deputy identified himself The deputy saw that Officer Dinh was holding a white towel around his right hand that "was covered in blood." 1212259 While checking Officer Dinh's injured hand, the deputy smelled the strong odor of alcohol on Officer Dinh's breath and observed that Officer Dinh was wearing a black coat with no shirt on underneath and white and gray striped pajama bottoms. as While dealing with Officer Dinh, the deputy saw 13.43 13.43 , later identified standing in the service doorway of the garage. The deputy noted that "her face was covered in blood." 13.43 13.43 - Personnel Data An ambulance arrived at the scene and Officer Dinh's injuries were checked. While in the ambulance, Officer Dinh told Deputy Ruettimann that 13.43 - Personnel Data had started breaking things inside the house, so he decided to break things also, and he punched picture frames and a window. His hands were bleeding as a result of this and he wiped some of his blood on 13.43 's face. Officer Dinh told the deputy that he did not hit 13.43 and that she did not hit him. He stated that he was going to go to sleep in a car in the garage when the deputy arrived. He told the deputy that he is a Minneapolis Police officer and that his firearm is "secured in his locker at the police department." Officer Dinh refused to submit to a PBT when requested by paramedics. Deputy Pavek arrived at the scene and spoke with uncontrollably." While the deputy was trying to calm her, 13.43 "kept saying, 'M 13.43 13.43 who was "crying beat me, 13.43 beat me.'" The deputy could smell a "very strong odor of alcoholic beverage coming from her." Deputy Pavek asked 13.43 where the blood on her face had come from and 13.43 responded that 13.43 had beaten her. The deputy started washing the 2 1212260 blood off of 13.43 s face to look for injuries, but did not see any. The deputy was unable to wash all of the blood off of 13.43 's face, and by paramedics. The deputy noted thick, matted blood along showed the deputy a rug burn on her right knee. 13.43 13.43 13.43 13.43 refused to be seen s hairline, and 13.43 told the deputy that had punched her in the face, but would provide few specifics regarding the incident. The deputy had a difficult time keeping intoxication. The few details that 13.43 provided were that 13.43 focused due to her 13.43 d 13.43 Officer Dinh, had gone to a bar called 'Dive' in Maplewood where they began to argue about "cheating." They left the bar and went home where the argument continued. During the argument at home, 13.43 told the deputy, "he blew up at her in their bedroom and started beating her and he cut his hand. He punched her in the face and wiped blood all over her." When 13.43 was informed that Officer Dinh was being arrested, she refused to cooperate with the deputies and refused to provide a written statement. She did however tell the deputies several times that Officer Dinh "beats her sometimes" but "he is still a good 13.43 Deputy Pavek also talked to 13.43 - Personnel Data the home when the incident occurred. According to 13.43 jerk." , returned home and 13.43 13.43 told her that 13.43 who was in and Officer Dinh, was "being a 13.43 3 1212261 The two of them went into their bedroom and things were quiet for a little bit. 13.43 When then heard 13.43 did not see 13.43 - Personnel Data screaming and heard things breaking. left the bedroom she "was covered with blood." 13.43 stated that she 13.43 hit 13.43 After he was arrested, Officer Dinh was transported to Regions Hospital where Officer Dinh refused treatment for the injuries to his hand. Officer Dinh was then booked into the Ramsey County Jail and Deputy Ruettimann contacted the Minneapolis Police Watch Commander, Lieutenant Sporny, about the incident. Officer Dinh was relieved of duty on 01/04/2010. Officer Dinh was charged with two counts of domestic assault, one for inflicting injury and one for attempting to cause fear of harm against 13.43 He was also charged with disorderly conduct. He went to trial on 03/31/2010 and was convicted by a jury of disorderly conduct. He was acquitted of the domestic assault charges. A sentencing date was set for 05/18/2010. The court records are included in this file. 911 Call A copy of the 911 call made by 13.43 on 01/01/2010 was retrieved from the RCSD communications center. The call was transcribed and is retained in this file. In the call, 13.43 13.43 sounding very upset is heard telling the dispatcher that is a Minneapolis Police officer and that he "beat" her up. 13.43 13.43 - Personnel Data then takes the phone and speaks with the dispatcher. 13.43 13.43 informs the dispatcher that both is bleeding from her head and 13.43 13.43 are intoxicated and that is bleeding from his hands. 13.43 4 1212262</t>
  </si>
  <si>
    <t>['https://d3n8a8pro7vhmx.cloudfront.net/cuapb/pages/1461/attachments/original/1638381927/10-01_Dinh_Part_2.pdf?1638381927']</t>
  </si>
  <si>
    <t>• 13.43 said later heard the sounds of a "scuffle" and began to get up. heard someone say "don't push us" and "don't fight with the olice". • did not hear WBL police officer identify themselves, but later said knew the difference between the WBL officers and security once IN arrived at the door and made visual contact. • saw WBL officers take Officer Buck to the ground even though he was cooperating. • did not see the entire incident, but didn't believe Officer Buck was resisting, tensing up, pulling away, or fighting with WBL officers. • observed WBL officers with their Tasers out. • said she heard WBL officers tell Officer Buck to get on the ground, but did not hear them tell Officer Buck he was under arrest. • said did not see what/if anything happened between WBL police and Officer Buck from the time the there was a knock on the door, to when Officer Buck opened the door, and■ viewed the incident. • said they didn't anything wrong and Eroom was never advised to be quiet. • -was not aware the occupants of room 304 had been evicted prior to officers coming toll room. • said. had reviewed the WBL officer reports at some point, but admitted it had been "awhile". "Niels WBL officers "left out a lot and what they did put in was inaccurate". believes WBL officers are not telling the truth. • said•was not intoxicated and had stopped drinking at 2200 feels that Officer Buck was not "drunk" and was aware of what he was going. Statement of Tony Charles On November 6, 2012 an interview was conducted with Charles at the IAU. Below is a summary of the interview. • • • • • • • Charles said he was staying at the hotel the night of the incident. Charles said multiple rooms were rented People were hanging out these rooms and there were some loud rooms. Charles said some rooms were advised for excessive noise. Charles said he was in Officer Buck's room along with Officer Buck, talking, when the police knocked on the door. Charles said he was sitting on a bed and could not see the door. Charles said Officer Buck answered the door and Charles heard the police say the group was being too loud and were evicting them. Charles did not feel they were being loud. 12 1208160 () • Charles said he did not see the initial interaction between the police and Officer Buck, but heard Officer Buck tell the police they were not being loud. • Charles said he could not hear everything that was being said, but an argument ensued between Officer Buck and WBL officers. • Charles said he heard a police officer tell Officer Buck to get on the ground. • Charles said he got off the bed and observed Officer Buck lying on the ground with three officers on top of him. Charles observed officers handcuff Officer Buck. • Charles said he did not observe Officer Buck resisting, fighting, or tensing up. • Charles stated the incident happened quickly. • Charles said the police said they had warned the group several times, but in the forty-five minutes he had been in the room, the police had not been there. • Charles feels the police sounded "aggressive in their tone. • Charles said knew the officers were the police (not security) and knew the difference between security and the police. • Charles said had been drinking and had a "buzz", could remember everything, but could not have driven a car. Nicole Bradford On October 15, 2012, I called a contact number for Bradford given by Officer Buck in an attempt to reach Bradford (715- 642-3974). I received a recording stating the number did not have a voice mail box set up. On October 31, 2012 I received a voice mail from Bradford advising she could be reached at 715-658-1635, so I called that number and left a voice mail. I have unable to contact Bradford. INVESTIGATIVE SUMMARY Officer Buck was arrested and booked into Ramsey County Jail for misdemeanor obstructing the legal process. The charges against Officer Buck were later amended in Ramsey County to fourth degree assault on a police officer-(gros§ misdemeanor), obstructing legal process with force (gross misdemeanor), disorderly conduct (misdemeanor). White Bear Lake Police officers feel Officer Buck resisted their attempts to arrest him. Officer Buck denies resisting WBL officers and stated their reports are not truthful. Officer Buck pled guilty to misdemeanor disorderly conduct and was placed on a stay of adjudication. Respectfully submitted Sgt. Jon Hoff Internal Affairs Unit 13 1208161 Minneapolis City of Lakes March 6, 2014 Police Department Janee L. Harteau Chief of Police 350 South 5th Street Minneapolis MN 55415-1389 612 673-2735 TTY 612 673-2157 Officer Scott Buck Fourth Precinct Minneapolis Police Department RE: IAU Case Number #12-152 Notice of Suspension (10 hours suspension without pay) Officer Buck, The finding for IAU Case #12-152 is as follows: MPD P/P 5-102 Code of Ethics...SUSTAINED (Category C) As discipline for this incident you are suspended for 10 hours without pay. This case will remain a "C" violation and will remain on file until 07/21/2017,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Matthew Clark Assistant Chief Cal0 Minneapolis 11 City Information and Services www.minneapolismn.gov Affirmative Action Employer 1208162 Page 2 Officer Scott Buck Suspension Letter I, Officer Scott Buck, acknowledge receipt of this Notice of Suspension. ,5v( Officer Scott Buck TJD:mar CC: Personnel IAU Inspector Kjos 3- IS-q Date of Receipt 1208163</t>
  </si>
  <si>
    <t>['https://d3n8a8pro7vhmx.cloudfront.net/cuapb/pages/1461/attachments/original/1638071199/13-31310_Buck_Part_4.pdf?1638071199']</t>
  </si>
  <si>
    <t>['Scott F. Buck, badge #854']</t>
  </si>
  <si>
    <t>MINNEAPOLIS POLICE DEPARTMENT INTERNAL AFFAIRS COMPLAINT FORM #3401 has no permanent residence in Minnesota. During the course of this investigation it was revealed that Ritschel had not completed a CAPRS reported associated with this incident and as such the City Attorney's Office dismissed the charges against the complainant. It was also discovered that Ritschel failed to sign-on as a part-time officer during the time the incident occurred. The complainant alleges that he was injured and his bike was damaged when Ritschel threw him to the ground RECOMMENDATION (Preliminary Cases Only) K Reckoning Period Expired Before Complaint was Filed K No Basis for Complaint K Suspended Pending Further Information K Refer to Precinct with Coaching Documentation K Exceptionally Cleared K Policy Failure K Other CO ' LA 1 I. I. k k 1 TURE: DATE 0/-0/ -/C 13.43 - Personnel Data C I • . DATE 1216254 MINNEAPOLIS POLICE DEPARTMENT Internal Affairs Unit September 17, 2010 Administrative Case: 10-165 Sergeant Jason Case CASE BACKGROUND On August 16, 2010, I was assigned to investigate a complaint that had been made against Sergeant Peter Ritschel (hereinafter referred to as Ritschel). The complainant (hereinafter referred to as Dahl) sent a signed letter to the Internal Affairs Unit in which he alleges that on 6/9/10 there was an incident involving Ritschel near the Mar-Ten parking garage exit which is adjacent to 10th Street. According to Dahl he was in the bike lane stopped waiting for cars that were exiting the parking ramp onto 10th Street. Ritschel had his back towards Dahl and was standing in the middle of 10th street directing traffic. Dahl started to ride his bike after he observed Ritschel drop his arms, turn-around, and walk back toward the sidewalk. Ritschel pulled Dahl from his bike, threw him to the ground, and told Dahl he was under arrest. Subsequent to being handcuffed, Dahl was picked up from the ground by Ritschel and walked over to a nearby wall. Ritschel pushed Dahl up against the wall after which Ritschel began to lecture Dahl on how he (Ritschel) was the law and that Dahl needed to respect his (Ritschel's) authority. This was done in front of bystanders who had stopped to watch the incident unfold. According to Dahl, Ritschel walked away for several minutes and upon his return, "shoved" a citation into Dahl's shirt pocket. Ritschel removed the handcuffs and told Dahl that he was lucky that he was not going to jail and ended the encounter by saying, "Go." After leaving the area Dahl looked at the citation and discovered that Ritschel had "clipped" his Wisconsin DL, making it invalid. Dahl asserts that he did nothing wrong as he was never instructed and/or ordered by Ritschel to stop. The complainant states that he had explained to Ritschel that he had recently graduated college and as such has no permanent residence in Minnesota. Dahl also claims that his bike was damaged and he was injured as a result of Ritschel's actions. During the course of this investigation it was revealed that Ritschel had not completed a CAPRS report associated with this incident and as such the City Attorney's Office dismissed the charges against Dahl. It 1 1216255 was also discovered that Ritschel failed to sign-on as a part-time officer during the time the incident occurred. CASE INVESTIGATION CAPRS Query - Because there was no CCN written on the citation Dahl had given me, I searched the CAPRS database by using Dahl's name and Ritschel's badge number. Searching the database in this manner yielded no reports that contained Dahl's name or related to the incident as described by Dahl. Site Survey - While conducting a site visit of the parking garage I spoke to the on-duty attendant and asked if there were any stored video images from June 9, 2010, that would cover the sidewalk area. The attendant found only one camera with a limited view of the incident area, as described by Dahl. Because the attendant was unsure of how to recover stored images he told me that he would pass along my request to the manager. Several days later I received a call from the ramp manager in which he informed me that he had no images from June 9th because the surveillance system only stores images for two months. I also went to the Hilton Hotel, which is adjacent to the parking garage. In speaking with a security guard I learned that the hotel did have a camera that covered the incident area. However, because there system is set up in a similar fashion to that of the parking ramps I was not able to obtain any images from June Dahl Interview - On August 19, 2010, I conducted a formal interview with Dahl at the Internal Affairs office. Prior to the recorded statement, Dahl provided me with a series of photographs taken 2 hours after the incident of him and the bike he was riding on. Dahl stated that the injuries seen in the photographs were caused by the force used by Ritschel during the incident. Likewise the damage to his bike, as depicted in the photographs, was a result of Ritschel's actions. The following is a summary of the interview. • Dahl was riding his bike in the bike lane along 10th street when he saw a traffic officer (Ritschel) directing traffic out of a parking garage. Dahl stopped and waited for direction from Ritschel however no direction was given. Dahl assumed it was okay to continue riding when he saw Ritschel walk back toward the sidewalk with his arms to his side.' • As Dahl was putting his feet on his pedals, Ritschel pulled Dahl from his bike by grabbing onto Dahl's messenger bag and forced him to the ground. Dahl also stated that if was at this point that Ritschel told him he was under arrest.' Dahl Statement pg. 1 (44-46); pg.2 (1-3) 2 Dahl Statement pg. 2 (3-6); pg. 4 (29-30) - (13-17) 2 1216256</t>
  </si>
  <si>
    <t>['https://d3n8a8pro7vhmx.cloudfront.net/cuapb/pages/1461/attachments/original/1638339531/13-30245_Ritschel_Part_6.pdf?1638339531']</t>
  </si>
  <si>
    <t>Skip to Main Content Logout My Account Search Menu New Criminal/Traffic/Petty Search Refine Search Back Location : All MNCIS Sites - Case Search Help R A C N . 66-K2-99-001758 The State of Minnesota vs. HAROLD JAMES NIELSEN § § § § § Case Type: Misdemeanor Date Filed: 11/24/1999 Location: Rice P I Lead Attorneys Defendant NIELSEN, HAROLD JAMES Male DOB: 07/11/1973 MARK W GEHAN Retained 651-227-0611(W) FARIBAULT, MN 55021 Jurisdiction State of Minnesota LAWRENCE F CLARK 651-438-4438(W) C I Charges: NIELSEN, HAROLD JAMES Statute Level Date Disposition Level of Sentence 1. ASSAULT - 2ND DEGREE (Not applicable - GOC) 609.222.1 Converted: Offense Level Not Available09/02/199910/30/2000 Dismissed 2. TERRORISTIC THREATS (Not applicable - GOC) 609.713.1 Converted: Offense Level Not Available09/02/199909/11/2000 Convicted 3. .17 DUI-OVER .10 LESS .20 (Not applicable - GOC) 169.121.1D3B Converted: Offense Level Not Available09/02/199910/30/2000 Dismissed 4. .17 DUI (Not applicable - GOC) 169.121.1A3B Converted: Offense Level Not Available09/02/199910/30/2000 Dismissed 5. CRIM DAMAGE-PROPERTY-1ST (Not applicable - GOC) 609.595.1 1 Converted: Offense Level Not Available09/02/199910/30/2000 Dismissed E O C DISPOSITIONS 09/11/2000 Disposition (Judicial Officer: Judge, Presiding) 2. TERRORISTIC THREATS (Not applicable - GOC) Convicted 09/11/2000 Plea (Judicial Officer: Judge, Presiding) 2. TERRORISTIC THREATS (Not applicable - GOC) Guilty 10/30/2000 Disposition (Judicial Officer: Judge, Presiding) 1. ASSAULT - 2ND DEGREE (Not applicable - GOC) Dismissed 10/30/2000 Disposition (Judicial Officer: Judge, Presiding) 3. .17 DUI-OVER .10 LESS .20 (Not applicable - GOC) Dismissed 10/30/2000 Disposition (Judicial Officer: Judge, Presiding) 4. .17 DUI (Not applicable - GOC) Dismissed 10/30/2000 Disposition (Judicial Officer: Judge, Presiding) 5. CRIM DAMAGE-PROPERTY-1ST (Not applicable - GOC) Dismissed 10/30/2000 Converted TCIS Criminal Sentence: Stay of Imposition (Judicial Officer: Worke, Renee L.) 2. TERRORISTIC THREATS (Not applicable - GOC) 09/02/1999 (CNVLEVEL) 609.713.1 (CNVOFFENSE) Converted Disposition: Stay of Imposition Converted Disposition: Confinement NCIC: MN066013C - Rice Co. Jail Probation: 5 Years Probation NCIC: MN066013G - Rice Co. Probation Off. Conditional: 60 Days Length of Stay: 5 Years Probation Type: Supervised Converted Disposition: Fined: $3000.00 Fine Stayed: $1500.00 Surcharge: $30.00 Restitution: $480.00 Converted Disposition: Other Court Provisions: 377: Sentence to Service 525: Community Work Service 548: Abstain from Alchol/Drugs Firefox https://pa.courts.state.mn.us/CaseDetail.aspx?CaseID=392417532 1 of 2 12/9/2022, 2:31 AM Converted Disposition: Comments: 30 DAYS HOUSE ARREST,30 DAYS STS BY 8/30/01 OR REPORT TO JAIL 8/31/01 TO SERVE REMIAIN,HOUSE ARREST BY 11-3-00 LK OTHER EVENTS AND HEARINGS 11/24/1999 DOC-Document Filed (Judicial Officer: Judge, Presiding ) 11/24/1999 FLD-Case Filed (Judicial Officer: Judge, Presiding ) 12/02/1999 DOC-Document Filed (Judicial Officer: Judge, Presiding ) 12/14/1999 Rule 5 Hearing (9:00 AM) (Judicial Officer Johnson,William A. ,) Result: Converted Activity Status Flag Occurred 12/15/1999 DOC-Document Filed (Judicial Officer: Judge, Presiding ) 12/17/1999 DOC-Document Filed (Judicial Officer: Judge, Presiding ) 12/21/1999 DOC-Document Filed (Judicial Officer: Judge, Presiding ) 12/28/1999 Rule 8 Hearing (10:00 AM) (Judicial Officer Wolf, Gerald) Result: Converted Activity Status Flag Occurred 03/08/2000 DOC-Document Filed (Judicial Officer: Judge, Presiding ) 03/10/2000 Omnibus Hearing (1:30 PM) (Judicial Officer Worke, Renee L.) Result: Converted Activity Status Flag Occurred 04/19/2000 Omnibus Hearing (8:30 AM) (Judicial Officer Worke, Renee L.) Result: Converted Activity Status Flag Occurred 05/01/2000 DOC-Document Filed (Judicial Officer: Judge, Presiding ) 05/01/2000 DOC-Document Filed (Judicial Officer: Judge, Presiding ) 05/01/2000 SUB-Submitted (Judicial Officer: Worke, Renee L. ) 05/03/2000 AJU-Adjudicated (Judicial Officer: Worke, Renee L. ) 05/08/2000 DOC-Document Filed (Judicial Officer: Judge, Presiding ) 05/08/2000 ORN-Order with Notice (Judicial Officer: Judge, Presiding ) 07/25/2000 CRS-Correspondence (Judicial Officer: Judge, Presiding ) 08/28/2000 Settlement Conference (8:15 AM) (Judicial Officer Worke, Renee L.) Result: Converted Activity Status Flag Occurred 09/11/2000 Plea Hearing (1:00 PM) (Judicial Officer Worke, Renee L.) Result: Converted Activity Status Flag Occurred 09/13/2000 PSO-Pre-Sentence Investigation Ordered (Judicial Officer: Judge, Presiding ) 09/26/2000 DOC-Document Filed (Judicial Officer: Judge, Presiding ) 09/27/2000 Jury Trial (8:00 AM) (Judicial Officer Worke, Renee L.) Result: Converted Activity Status Flag Cancelled 10/28/2000 PSF-Pre-Sentence Investigation Filed (Judicial Officer: Worke, Renee L. ) 10/30/2000 Sentencing (9:00 AM) (Judicial Officer Worke, Renee L.) Result: Converted Activity Status Flag Occurred 10/31/2000 CLO-Closed (Judicial Officer: Judge, Presiding ) 11/01/2000 DEL-Deliquent Time Payment Notice (Judicial Officer: Judge, Presiding ) 11/03/2000 DOC-Document Filed (Judicial Officer: Judge, Presiding ) 12/04/2001 ORN-Order with Notice (Judicial Officer: Judge, Presiding ) 10/30/2005 ARC-Archive (Judicial Officer: Judge, Presiding ) 03/05/2006 Converted Pending Activity (Judicial Officer: Judge, Presiding ) F I Defendant NIELSEN, HAROLD JAMES Total Financial Assessment 2,010.00 Total Payments and Credits 2,010.00 Balance Due as of 12/09/2022 0.00 10/30/2000 Transaction Assessment 2,010.00 11/07/2000 Converted Payment Receipt # 00020581 NIELSEN, HAROLD JAMES (2,010.00) Firefox https://pa.courts.state.mn.us/CaseDetail.aspx?CaseID=392417532 2 of 2 12/9/2022, 2:31 AM</t>
  </si>
  <si>
    <t>['https://assets.nationbuilder.com/cuapb/pages/1472/attachments/original/1670574947/Nielsen_Harold_Conviction_Register_of_Actions.pdf?1670574947']</t>
  </si>
  <si>
    <t>(C) 320-333-0640 Phone Number: DOB: 04/12/1984 Male Sex: 32628 River Vista LN St. CLoud, MN 56303 32628 River Vista LN St. CLoud, MN 56303 Known Address: Correspondence Address: State of Minnesota vs NATHAN AARON JOHNSON Case Number: 73-CR-19-190 The State of Minnesota Stearns County District Court 7th Judicial District CURRENT DEFENDANT INFORMATION SID: MN 09C13095 ORDER WARRANT OF COMMITMENT Disposition Description Type Statute Ct CASE CHARGES Convicted 1 609.749.5(a) Stalking - Pattern of Stalking Conduct Charging 609.749.5(a) Stalking - Pattern of Stalking Conduct Penalty Dismissed 2 609.2242.1(2) Domestic Assault-Misdemeanor-Intentionally Inflicts/Attempts to Inflict Bodily Harm on Another Charging Dismissed 3 609.2242.1(1) Domestic Assault-Misdemeanor-Commits Act to Cause Fear of Immediate Bodily Harm or Death Charging Dismissed 4 609.223.1 Assault-3rd Degree-Substantial Bodily Harm Charging Dismissed 5 609.2247.2 Domestic Assault - By Strangulation Charging Dismissed 6 609.2242.1(2) Domestic Assault-Misdemeanor-Intentionally Inflicts/Attempts to Inflict Bodily Harm on Another Charging Dismissed 7 609.2242.1(2) Domestic Assault-Misdemeanor-Intentionally Inflicts/Attempts to Inflict Bodily Harm on Another Charging Dismissed 8 609.2242.1(1) Domestic Assault-Misdemeanor-Commits Act to Cause Fear of Immediate Bodily Harm or Death Charging Dismissed 9 609.2242.1(2) Domestic Assault-Misdemeanor-Intentionally Inflicts/Attempts to Inflict Bodily Harm on Another Charging State of Minnesota vs NATHAN AARON JOHNSON 4 File: 73-CR-19-190 Printed on 04/27/2020 at 7:51 PM Page 1 of CO ATTY/ FIELD/ CC/ DFD 4-27-20 Dismissed 10 609.2242.1(1) Domestic Assault-Misdemeanor-Commits Act to Cause Fear of Immediate Bodily Harm or Death Charging Dismissed 11 609.2242.1(2) Domestic Assault-Misdemeanor-Intentionally Inflicts/Attempts to Inflict Bodily Harm on Another Charging Dismissed 12 609.2242.1(1) Domestic Assault-Misdemeanor-Commits Act to Cause Fear of Immediate Bodily Harm or Death Charging Dismissed 13 609.2242.1(1) Domestic Assault-Misdemeanor-Commits Act to Cause Fear of Immediate Bodily Harm or Death Charging Dismissed 14 609.2242.1(1) Domestic Assault-Misdemeanor-Commits Act to Cause Fear of Immediate Bodily Harm or Death Charging Dismissed 15 609.2242.1(2) Domestic Assault-Misdemeanor-Intentionally Inflicts/Attempts to Inflict Bodily Harm on Another Charging Dismissed 16 609.2242.1(1) Domestic Assault-Misdemeanor-Commits Act to Cause Fear of Immediate Bodily Harm or Death Charging Dismissed 17 609.223.1 Assault-3rd Degree-Substantial Bodily Harm Charging Dismissed 18 609.2242.1(2) Domestic Assault-Misdemeanor-Intentionally Inflicts/Attempts to Inflict Bodily Harm on Another Charging Level of Sentence: Date Pronounced: April 27, 2020 TERMS OF DISPOSITION OR SENTENCE: COUNT 1 Gross Misdemeanor Offense Information Offense Disposition Description Statute Offense Date Ct 1 07/20/2017 609.749.5(a) Stalking - Pattern of Stalking Conduct Convicted Controlling No. Controlling Agency GOC MOC at Filing Stearns County Sheriff's Office 18035890 Sentence Details Local Confinement Defendant is sentenced to 365 days in the Stearns County Jail. 361 days of that time is stayed for 2 years. Defendant is to serve 4 days. Credit for time served amount is 4 days. Downward Durational Departure granted Status: Active Status Date: 04/27/2020 State of Minnesota vs NATHAN AARON JOHNSON 4 File: 73-CR-19-190 Printed on 04/27/2020 at 7:51 PM Page 2 of Monitoring - Adult Start Date: 04/27/2020 Discharge Date: 04/27/2022 Status: Active Status Date: 04/27/2020 Defendant is placed on Supervised probation for 2 years, monitored by Stearns County Community Corrections. Fees Sentence includes a $300.00 fine. Due Subtotal $1,462.00 04/27/2020 $12.00 Law Library Fees $300.00 County/Sheriff &amp; Felony Fines $75.00 Crim/Traffic Surcharge (once per case) $75.00 Public Defender Co-Payment $1,000.00 Public Defender Reimbursement Defendant is placed under the following conditions: Conditions - Adult Condition Location Amt End Effective repass Domestic No Contact (DANCO) 04/27/2020 04/27/2022 use or possession No mood-altering chemicals 04/27/2020 complete minimum 24 sessions or 36 hours of domestic abuse counseling or education prgming unless prob recommends less-enroll w/in 90 days Domestic abuse counseling/treatment 04/27/2020 Mental Health Evaluation 04/27/2020 list CC as collateral contact; follow results/recs-if recommends sobriety-has to be sober Chemical dependency evaluation/treatment 04/27/2020 Sign all releases of information 04/27/2020 Remain law-abiding 04/27/2020 Follow all instructions of probation 04/27/2020 may have contact via text, phone, and email regarding parenting time and exchanges only; dfd &amp; victim allowed in person contact only for the limited and brief purpose to exchange the children. Exchanges need to be done in a public place. No contact with victim(s) 04/27/2020 State of Minnesota vs NATHAN AARON JOHNSON 4 File: 73-CR-19-190 Printed on 04/27/2020 at 7:51 PM Page 3 of GRAND TOTALS The court may refer this case for collection if you fail to make a payment, and collection costs will be added. You have the right to contest a referral for collection based on inability to pay by requesting a hearing no later than the due date. M.S. §§ 480.15, subd. 10c; 609.104 Date of Sentence: 04/27/2020 Due Date: $1,462.00 Original Amount: 04/27/2020 CREDIT TIME SERVED 4 days Count 1: Judge Andrew R. Pearson SIGNATURE Sentence pronounced on 04/27/2020 by District Court Judge Court Administrator: George Lock 320-656-3620 If you have questions regarding the terms of your sentence or disposition, please contact your attorney, CAROLINE ELIZABETH FIELD 320-470-0858, your probation agent or court administrator. State of Minnesota vs NATHAN AARON JOHNSON 4 File: 73-CR-19-190 Printed on 04/27/2020 at 7:51 PM Page 4 of</t>
  </si>
  <si>
    <t>['https://assets.nationbuilder.com/cuapb/pages/1472/attachments/original/1669353584/MCRO_73-CR-19-190_Sentencing_Order_2020-04-28_20221124231811.pdf?1669353584']</t>
  </si>
  <si>
    <t>3/2/2021 MPR: Feds won't prosecute Minneapolis officers in plunger case news.minnesota.publicradio.org/features/2004/06/04_williamsb_porter/?refid=0 1/2 AUDIO Feds won't prosecute Minneapolis officers in plunger case (story audio) PHOTOS Officer Jeff Jindra YOUR VOICE Join the conversation with other MPR listeners in the News Forum. E-mail this page Print this page Feds won't prosecute Minneapolis officers in plunger case by Brandt Williams, Minnesota Public Radio June 4, 2004 Officer Jeff Jindra, speaking for the first time since the allegations surfaced, said it was a relief to be cleared after eight months with the allegation hanging over his head. (MPR Photo/Brandt Williams) The U.S. Justice Department has determined that no federal criminal charges should be filed against two Minneapolis police officers accused of sexually assaulting a suspect last October. Officers Todd Babekuhl and Jeff Jindra were accused of sodomizing Stephen Porter with a toilet plunger handle during a drug raid at a north Minneapolis home. Minneapolis police say the determination means the case is closed. But some community activists say the case isn't necessarily done yet. Minneapolis, Minn. - Some of the city's top elected officials and law enforcement officers attended the release of the results of the FBI investigation. Mayor R.T. Rybak called it one of the happiest press conferences he'd ever attended. Police Chief William McManus says the federal government's determination affirms his own department's internal investigation into the matter. McManus says the accused officers have been cleared and have been returned to full duty. "These officers and their families have paid a huge price as a result of these outrageous and false accusations," McManus said. "The reputation of every Minneapolis officer was affected by these charges. Today I stand behind officers Babekuhl and Jindra as I'll do for any officer falsely accused of misconduct." It took nearly eight months for the results of the FBI investigation to become public. For much of that time, officers Babekuhl and Jindra were at home on paid leave. Then, last winter, then-police Chief Robert Olson returned them to desk duty. Because the officers were under investigation, they couldn't go public with their side of the story. "I chose to be a Minneapolis cop, but my kids didn't," Jindra said. "To explain that to them on the first day was really a tough thing. They're much stronger than I gave them credit for. And the people they go to school with were very nice. They got together and had a prayer meeting for me. You want to scream and yell from the rooftops about your innocence, but you just can't." Jindra says he still can't reveal too much about the events which were the basis for Porter's allegations. But he did say Porter was given a body cavity search. In a prior incident, Porter was arrested on drug charges after officers discovered crack cocaine hidden in his buttocks. Porter claimed the two officers assaulted him. He made charges at a time when a series of federally mediated negotiations took place between community members and the police. Racial profiling and police brutality and similar issues were on the table. Despite their anger over the Porter allegations, community activists were determined to continue their talks with the police department. "This is perhaps one of the tests for the new PCRC because we're not, today, seeing eye to eye in principal on this matter," said Rev. Ian Bethel, the co- chair of the Police Community Relations Council, made up of community leaders and police officialscharged with implementing the agreement formed late last year. Bethel says he and other activists don't think the FBI findings necessarily mean the case is closed. Porter's lawyer is state Rep. Keith Ellison, DFL- Minneapolis, who was pursuing a possible civil case. Ellison did not return calls from MPR for comment. But several months ago, Ellison told MPR that he was conducting his own investigation. He also said the outcome of the FBI's investigation wouldn't affect the case. Bill English, the chair of the African American Leadership Summit, says the determination made by the Justice Department doesn't rule out all wrongdoing. "The operative word here is 'prosecutable offense.' That's an operative word. That's a clear indication that it wasn't a necessarily a blanket clearance. There was no prosecutable offenses. We can live with that," English said. English and Rev. Bethel agree with police officials that the length of the FBI's investigation did a disservice to the officers, the department and the community. Bethel acknowleged that the long wait meant the officers had to live under a cloud of suspicion for eight months. English agreed that the long wait also fostered more mistrust from the community toward the police. English, Bethel and other activists have expressed support for Chief McManus' decision to handle officer misconduct investigations in-house. They say such investigations could be done quickly. And they say they trust McManus' ability to make sure the investigations are fair. Stephen Porter was not present at the announcement. He is serving a three year drug possession sentence in St. Cloud. RESPOND TO THIS STORY Talk about this story in the MPR News Forum Submit a commentary Help us cover this story 3/2/2021 MPR: Feds won't prosecute Minneapolis officers in plunger case news.minnesota.publicradio.org/features/2004/06/04_williamsb_porter/?refid=0 2/2 NEWS HEADLINES RELATED SUBJECTS LAW &amp; JUSTICE Man sentenced to 2nd life term in Charlottesville car attack ICE makes a handful of arrests, spreads fear in immigrant communities Person shot, wounded by police in Woodbury ISSUES Hong Kong protests challenge China with no end in sight Trump-Omar feud intensifies over racism, patriotism St. Louis Park reinstates Pledge of Allegiance at meetings amid protest</t>
  </si>
  <si>
    <t>["https://d3n8a8pro7vhmx.cloudfront.net/cuapb/pages/270/attachments/original/1614710513/Jindra_MPR__Feds_won't_prosecute_Minneapolis_officers_in_plunger_case.pdf?1614710513"]</t>
  </si>
  <si>
    <t>Skip to Main Content Logout My Account Search Menu New Civil Search Refine Search Back Location : All MNCIS Sites - Case Search Help R A C N . 27-CV-96-009492 HAKIM PROPES PLAINTIFF VS PERKINS FAMILY RESTAURANT INC, D/B/A PERKINS, CHIEF OF POLICE, CITY OF MINNEAPOLIS, AND OFFICER BRIAN CARLSON DEFENDANTS § § § § § § Case Type: Personal Injury Date Filed: 06/27/1996 Location: - Hennepin Civil Judicial Officer: Neville, Cara Lee P I Lead Attorneys Defendant CARLSON, BRIAN JAMES ANTHONY MOORE Retained 612-673-2063(W) Defendant CHIEF OF POLICE JAMES ANTHONY MOORE Retained 612-673-2063(W) Shakopee, MN 55379 Defendant CITY OF MINNEAPOLIS JAMES ANTHONY MOORE Retained 612-673-2063(W) Minneapolis, MN 55487 Defendant PERKINS FAMILY RESTAURANT INC Doing Business As PERKINS TIMOTHY SEAN MANGAN Retained -333-3000(W) Plaintiff PROPES, HAKIM JERROD MYRON SMITH Retained 804-675-7600(W) MPLS, MN 55418 E O C DISPOSITIONS 06/27/1996 Closed at filing (Judicial Officer: Clerk, Administrative) 11/04/1997 CONVERTED - JURY VERDICT RETURNED (Judicial Officer: Neville, Cara Lee) 05/13/1998 Judgment Monetary Award (Status: Expired, Debtor: HAKIM PROPES, Entered: 05/13/1998, Docketed: 05/13/1998, 9:58 AM, Original Principal: $8,948.41) OTHER EVENTS AND HEARINGS 06/27/1996 Converted Documents 06/27/1996 Converted Documents 06/27/1996 Converted Activities 08/27/1996 Converted Documents 08/27/1996 Converted Documents 08/27/1996 Converted Activities 08/27/1996 Converted Results 08/27/1996 Converted Activities (Judicial Officer: Neville, Cara Lee ) 08/27/1996 Converted Results (Judicial Officer: Neville, Cara Lee ) 08/27/1996 Converted Activities 08/27/1996 Converted Activities (Judicial Officer: Neville, Cara Lee ) 08/27/1996 Standard Assignment (Judicial Officer: Neville, Cara Lee ) 09/24/1996 Converted Documents 09/24/1996 Converted Activities (Judicial Officer: Neville, Cara Lee ) 09/24/1996 Converted Results (Judicial Officer: Neville, Cara Lee ) 09/24/1996 Converted Activities 09/24/1996 Referred to Internal Arbitration Program (Judicial Officer: Clerk, Administrative ) 09/27/1996 Converted Activities 11/05/1996 Converted Documents 01/24/1997 Converted Documents 01/24/1997 Converted Documents 01/24/1997 Converted Documents 01/24/1997 Converted Documents 01/24/1997 Converted Documents 01/29/1997 Converted Documents 02/13/1997 Converted Documents 02/13/1997 Converted Documents 02/20/1997 Converted Documents 02/21/1997 Converted Documents Firefox https://pa.courts.state.mn.us/CaseDetail.aspx?CaseID=80727653 1 of 3 6/19/2021, 8:39 PM 02/21/1997 Converted Documents 02/24/1997 Converted Documents 02/25/1997 Converted Documents 02/25/1997 Converted Documents 02/25/1997 Converted Documents 02/25/1997 Converted Documents 02/25/1997 Converted Documents 02/25/1997 Converted Documents 02/25/1997 Converted Documents 02/25/1997 Converted Documents 02/25/1997 Converted Documents 03/04/1997 Converted Documents 03/04/1997 Converted Documents 03/04/1997 Converted Documents 03/11/1997 Converted Documents 03/11/1997 Converted Documents 03/17/1997 Converted Activities 03/18/1997 Converted Documents 03/21/1997 Converted Documents 03/24/1997 Converted Documents 04/25/1997 Converted Activities (Judicial Officer: Arbitrator Program, Hennepin Cty ) 04/25/1997 Arbitrator's Award-ADR 04/30/1997 Converted Activities (Judicial Officer: Arbitrator Program, Hennepin Cty ) 04/30/1997 Arbitrator's Award-ADR 05/05/1997 Converted Documents 05/13/1997 Converted Documents 05/19/1997 Converted Documents 05/19/1997 Converted Documents 05/19/1997 Converted Documents 05/19/1997 Converted Documents 05/19/1997 Converted Activities 05/19/1997 Request for Trial After Arbitration 05/21/1997 Converted Documents 05/21/1997 Converted Documents 05/23/1997 Converted Documents 05/29/1997 Converted Documents 06/12/1997 Converted Documents 06/17/1997 Converted Documents 06/17/1997 Converted Documents 06/19/1997 Converted Documents 06/19/1997 Converted Documents 06/23/1997 Converted Documents 07/09/1997 Converted Documents 07/09/1997 Converted Documents 07/16/1997 Converted Documents 07/23/1997 Converted Documents 07/23/1997 Converted Documents 07/23/1997 Converted Documents 07/23/1997 Converted Documents 07/25/1997 Converted Documents 07/25/1997 Converted Documents 07/25/1997 Converted Documents 07/31/1997 Converted Documents 07/31/1997 Converted Documents 07/31/1997 Converted Documents 09/12/1997 Converted Documents 10/20/1997 Converted Documents 10/20/1997 Converted Documents 10/22/1997 Converted Documents 10/22/1997 Converted Documents 10/23/1997 Converted Documents 10/24/1997 Converted Documents 10/27/1997 Converted Documents 11/04/1997 Converted Activities (Judicial Officer: Neville, Cara Lee ) 11/05/1997 Converted Documents 11/06/1997 Converted Documents 11/10/1997 Converted Documents 11/14/1997 Converted Documents 11/14/1997 Converted Activities (Judicial Officer: Neville, Cara Lee ) 11/14/1997 Converted Results (Judicial Officer: Neville, Cara Lee ) 11/17/1997 Converted Documents 11/20/1997 Converted Documents 11/20/1997 Converted Documents 11/20/1997 Converted Documents 11/26/1997 Converted Documents 12/12/1997 Converted Documents 12/17/1997 Converted Documents 12/18/1997 Converted Documents 12/29/1997 Converted Documents 12/30/1997 Converted Documents 02/24/1998 Converted Documents 04/17/1998 Converted Documents 05/05/1998 Converted Documents 05/05/1998 Converted Documents 05/13/1998 Converted Documents Firefox https://pa.courts.state.mn.us/CaseDetail.aspx?CaseID=80727653 2 of 3 6/19/2021, 8:39 PM 05/13/1998 Converted Documents 05/13/1998 Converted Activities (Judicial Officer: Neville, Cara Lee ) 05/13/1998 Converted Results (Judicial Officer: Neville, Cara Lee ) 06/08/1998 Converted Documents 11/20/1998 Converted Documents Firefox https://pa.courts.state.mn.us/CaseDetail.aspx?CaseID=80727653 3 of 3 6/19/2021, 8:39 PM</t>
  </si>
  <si>
    <t>['https://d3n8a8pro7vhmx.cloudfront.net/cuapb/pages/270/attachments/original/1626357830/27-CV-96-009492_Propes_vs_Brian_Carlson.pdf?1626357830']</t>
  </si>
  <si>
    <t>PRISONLEGALNEWS.ORG › Annotations $೔ೌ,ೌೌೌ Minnesota Illegal Search &amp; Seizure Verdict Upheld; Attorney Fees Slashed ೑ೌ% MARK WILSON AUGUST ೄೄ, ೅ೃೄ೉ Share on Twitter Share on Facebook Share on G+ Share with email A Minnesota federal court upheld an , jury verdict on illegal search and seizure claims. The court reduced Plaintiffs' requested attorney's fees by  percent, for a total fee award of ,.. Just before  a.m., on January , , Champlin, Minnesota police responded to a veterinary hospital burglary. Police used a canine to track the suspect who fled the crime scene. The canine lost the scent but eventually led Sergeant Bill Schmidt and Officers Roxanne Affeldt and Robert Topp, to the home of Ronald Rosen and June Trnka. Affeldt knocked on the front door but received no response. Schmidt and Affeldt then went to the rear of the home, entered an enclosed porch, and knocked on the interior house door. Receiving no response, the officers then searched through belongings on the porch and took Rosen's shoes. They did not leave a receipt or any other indication that they had been there or seized property. "The same conduct by one not a police officer would be considered theft," the court observed. Police then obtained a search warrant for Rosen's home, on the basis of their investigation and his shoes. That warrant was not executed until fourteen ✕ days later, on January , . Champlin police detained Rosen for more than an hour while his home was searched. Detective Brian Wentworth questioned Rosen and repeatedly threatened to arrest him or a member of his family. The search ultimately did not reveal any evidence connected with the burglary. About two weeks later, Wentworth concluded after reviewing the reports and evidence that it was "obvious" that Rosen's shoes did not match footprints at the scene and Rosen was not involved in the burglary. Wentworth returned his shoes and apologized. Rosen and Trnka brought suit in state court but Defendants removed to federal court. The district court dismissed Plaintiffs' state law claims and Defendants Wentworth and Topp from the action. The court held that it would instruct the jury that the warrantless entry into Plaintiffs' porch and search of their belongings violated the Fourth Amendment, as a matter of law. The court also concluded that while the search warrant was lawfully issued, the jury could determine whether the January ,  search and detainment was a product of the illegal search, and to what degree, if any, the search should affect the damage award. At the close of Plaintiffs' case-in-chief, Defendants moved for judgment as a matter of law, or alternatively, for a mistrial, challenging the court's jury instruction. The motion was denied. Following a three-day trial, the jury returned a verdict for Plaintiffs, awarding compensatory damages totaling ,. It also awarded punitive damages of , against Schmidt and , against Affeldt. Following the verdict, Defendants renewed their motion for a directed verdict or new trial. Plaintiffs moved for an award of ,. in attorney's fees and ,. in costs, for a total award of ,.. The court denied Defendants' motion, finding that the knock and talk exception to the Fourth Amendment "does not apply to the facts in this case." The court also rejected Defendants' argument that "the jury should not have heard evidence regarding the search warrant application and the January ,  search of Plaintiffs' home because these events were legal and irrelevant to the original search." The court held that "a reasonable jury could have still concluded that the search warrant application and the January ,  search were the direct and probable consequences of the January ,  entry and search." The court also rejected Defendants' challenge to the punitive damage instruction. "Schmidt made a series of crude personal attacks on Rosen's character, and suggested he intended to pursue Rosen out of anger or personal animosity. Plaintiffs also introduced evidence suggesting Defendants pursued their investigation of Rosen in deliberate ignorance of the facts," the court found. "This evidence could allow a reasonable factfinder to conclude Defendants recklessly disregarded Plaintiffs' constitutional rights. As a result, the question of punitive damages was properly put to the jury." The court finally rejected Defendants' argument that a mistrial was warranted because during closing statements, Plaintiffs' counsel "stated without elaboration that Defendants 'don't pay,'" implying that they would not suffer personal financial impact as a result of a verdict against them. Noting that defense counsel argued that "Defendants should not be required to `finance' Plaintiffs' new American dream,'" the court found "these two statements are of comparably prejudicial effect" and "the jury received an appropriate curative instruction." The denial of a mistrial did not result in a "miscarriage of justice." The court then found that a reduction of Plaintiffs' attorney fee request was appropriate because "counsel have 'over-lawyered' or overbilled their work." Ultimately, the court found "based on a careful review of the billing statements," that "a reduction of  reflects a fair billing for the work performed in this case." That award "still significantly exceeds the amount of their clients' recover from a generous jury." See: Rosen v. Wentworth,  F.Suppd  (D. Minn ). As a digital subscriber to Prison Legal News, you can access full text and downloads for this and other premium content. Annotations · Report a problem COPY https://outline.com/fx5nLm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</si>
  <si>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['https://d3n8a8pro7vhmx.cloudfront.net/cuapb/pages/270/attachments/original/1626792087/_80_000_Minnesota_Illegal_Search___Seizure_Verdict_Upheld__Attorney_Fees_Slashed_50_.pdf?1626792087']</t>
  </si>
  <si>
    <t>['Bill Schmidt, badge #None', 'Brian Wentworth, badge #None', 'Robert Topp, badge #None', 'Roxanne Affeldt, badge #None']</t>
  </si>
  <si>
    <t>['Department:Champlin Police Department', 'Department:Plymouth Police Department']</t>
  </si>
  <si>
    <t>2/22/2021 St. Paul Police Officers Not Charged in the Killing of Billy Hughes - UNICORN RIOT https://unicornriot.ninja/2018/st-paul-police-officers-not-charged-in-the-killing-of-billy-hughes/ 1/7 St. Paul Police Oǽficers Not Charged in the Killing of Billy Hughes By Lorenzo Serna, Unicorn Riot  October 5, 2018 St. Paul, MN - Ramsey County Attorney John Choi announced today that St. Paul Police Oǿficers Vincent Adams and Matthew Jones will not be charged in the shooting death of White Earth tribal member William (Billy) Hughes. The police killing occurred August 5, 2018 aȊter police responded to 911 call reporting shots fired. Police encountered Hughes aȊter waiting outside of his apartment door. Hughes, holding a handgun in his right hand, was ordered to put his hands up, and aȊter raising the pistol towards the air, police oǿficers shot him. Ramsey County Attorney John Choi exonerated the oǿficers aȊter he stated that the use of force by "Vincent Adams and Matthew Jones was objectively reasonable given all of the circumstances that they knew." Investigation documents sent to Choi from the BCA described police oǿficers responding to a 911 call of shots fired. 🦄 POLICE  Your Source For Independent Media - No Ads or Paywalls - Viewer Supported        2/22/2021 St. Paul Police Officers Not Charged in the Killing of Billy Hughes - UNICORN RIOT https://unicornriot.ninja/2018/st-paul-police-officers-not-charged-in-the-killing-of-billy-hughes/ 2/7 Your Source For Independent Media - No Ads or Paywalls - Viewer Supported        2/22/2021 St. Paul Police Officers Not Charged in the Killing of Billy Hughes - UNICORN RIOT https://unicornriot.ninja/2018/st-paul-police-officers-not-charged-in-the-killing-of-billy-hughes/ 3/7 Your Source For Independent Media - No Ads or Paywalls - Viewer Supported        2/22/2021 St. Paul Police Officers Not Charged in the Killing of Billy Hughes - UNICORN RIOT https://unicornriot.ninja/2018/st-paul-police-officers-not-charged-in-the-killing-of-billy-hughes/ 4/7 The oǿficers parked their vehicles some distance and moved on the house with guns drawn and into the unlit porch before knocking on one of the two doors. Police heard someone behind the second door police did not knock on say, "I'm going to kill you." Police acknowledge hearing the voice, then moved back and waited in the dark on the porch. The door opened and police switch their ȁlashlights yelling a multitude of commands as Billy Hughes walked slowly onto the porch both his hands at his sides. The commands of "Put your hands up", garbled over each other, followed by "put it down". Billy raised his right hand over his head. Police then fired "21 rounds" from "7-10 feet away." AȊter the August 5 police shooting, protests led by local indigenous community members shut down an intersection in front of the American Indian Center in Minneapolis, and the next day rallied in front of the St. Paul Western District police station before marching to Billy's home. Family members have called to question the police actions saying that Billy's life didn't need to end that day. Some of Billy Hughes' family feels there are questions leȊt to be answered, and last Unicorn Riot heard they planned to move forward with a civil suit. Body camera footage: St. Paul police shooting of William H Body camera footage: St. Paul police shooting of William H… Your Source For Independent Media - No Ads or Paywalls - Viewer Supported        2/22/2021 St. Paul Police Officers Not Charged in the Killing of Billy Hughes - UNICORN RIOT https://unicornriot.ninja/2018/st-paul-police-officers-not-charged-in-the-killing-of-billy-hughes/ 5/7 About this post Categories: Police Tagged: Billy Hughes, Featured, john choi, Minnesota, Native Lives Matter, Police, ramsey county attorney, st paul police, St. Paul, White Earth, William Hughes Published October 5, 2018     MORE FROM UNICORN RIOT 🦄   Your Source For Independent Media - No Ads or Paywalls - Viewer Supported        2/22/2021 St. Paul Police Officers Not Charged in the Killing of Billy Hughes - UNICORN RIOT https://unicornriot.ninja/2018/st-paul-police-officers-not-charged-in-the-killing-of-billy-hughes/ 6/7 Nine Injured at #Fightfor15 Rally AȊter Truck Plows into Crowd Amtrak Hijacker Participated In Neo- Nazi Chats with Charlottesville Organizers We hope you enjoy our new website design! Please drop us an email or use the contact form if there are any issues or concerns. Non-profit independent media Unicorn Riot is a decentralized, educational 501(c)(3) non-profit media organization of artists and journalists. Our work is dedicated to exposing root causes of dynamic social and environmental issues through amplifying stories and exploring sustainable alternatives in today's globalized world. Born from the Internet in 2015, our commercial-free platform operates non- hierarchically, independent of corporate or government control. Unicorn Riot spans across multiple cities including Boston, Denver, Minneapolis, Philadelphia, and Durban, South Africa. All of our financial support comes from grants and from you, our audience. Sign Up for Our Newsletter! Email Address * HOME DONATE LIVE VIDEOS TOPICS ABOUT US SEARCH        DONATE  Your Source For Independent Media - No Ads or Paywalls - Viewer Supported        2/22/2021 St. Paul Police Officers Not Charged in the Killing of Billy Hughes - UNICORN RIOT https://unicornriot.ninja/2018/st-paul-police-officers-not-charged-in-the-killing-of-billy-hughes/ 7/7 Unless otherwise noted, all Unicorn Riot media is redistributable under Attribution-NonCommercial-ShareAlike 3.0 United States (CC BY-NC-SA 3.0 US  License) 2020  Privacy Policy  Primary mailing address (No packages). Unicorn Riot PO BOX 7472 Minneapolis, MN 55407  For more: About Unicorn Riot Subscribe Your Source For Independent Media - No Ads or Paywalls - Viewer Supported       </t>
  </si>
  <si>
    <t>['https://d3n8a8pro7vhmx.cloudfront.net/cuapb/pages/270/attachments/original/1626641431/St._Paul_Police_Officers_Not_Charged_in_the_Killing_of_Billy_Hughes_-_UNICORN_RIOT.pdf?1626641431']</t>
  </si>
  <si>
    <t>['Vincent A. Adams, badge #720505']</t>
  </si>
  <si>
    <t>Bruce Gilman stated that Student received medical attention. Officer Tapp did not ask Student if she needed medical attention. The medical attention that Student received at the school consisted of a band-aid placed on the cut. Bruce Gilman stated that prior to this incident; he has not had any allegations of misconduct against Officer Patrick Tapp. Statement of: Sergeant Donna Olson - (Juvenile - School Resource Program Supervisor) Sergeant Olson stated that referring to her memo that she had wrote to the IAU Office, on April 21, 2010 at 11:54 hours, Officer Tapp called her on her cell phone and informed her of the incident from April 20, 2010. During this first phone conversation with Officer Tapp, Officer Tapp informed Sergeant Olson that he hip checked the student and he knew that it was wrong. At 11:58 hours, Sergeant Olson called Officer Tapp back and asked Officer Tapp if he had completed a use of force report. Officer Tapp informed Sergeant Olson that he had not. Sergeant Olson then informed Officer Tapp that he was going to have to complete a use of force report for her to review. Sergeant Olson then informed Officer Tapp that he would have to make a supplement (explaining) what he had done. 22 1216325 Regarding medical attention for Student , Sergeant Olson stated that Officer Tapp informed her during the second phone conversation that she abrasion. Officer Tapp insinuated that she the fight. Principal Gilman informed her that she had a little had gotten the abrasion from had a cut, not an abrasion. Sergeant Olson stated that Officer Tapp informed her that he saw the abrasion after the fight. In addition, during the second phone conversation with Officer Tapp, Sergeant Olson informed Officer Tapp that he could not hide anything. Sergeant Olson informed Officer Tapp to tell the truth in a supplement so she could complete the use of force review. Sergeant Olson stated that prior to instructing Officer Tapp to complete a force report; she had no idea that Officer Tapp had already completed an initial supplement. Sergeant Olson referred to her notes and stated that Principal Gilman informed her that on April 20, 2010, he had spoke with Officer Tapp about the (April 20, 2010) incident. Officer Tapp said something to the effect that he tripped. After Gilman reviewed the video on April 21, 2010, Gilman believed that what Officer Tapp told him was not the truth so he had another meeting with Officer Tapp on April 21, 2010. Sergeant Olson stated that Principal Gilman informed her that (in the second meeting) Officer Tapp continued to state that he stumbled until Gilman told Officer Tapp the he watched the video. At that time, Officer Tapp confessed to Gilman that he hip checked her and he knew that it was wrong. 23 1216326 Sergeant Olson stated that Principal Gilman informed her that he felt very, very uncomfortable with the lying and the incident itself, especially after watching the surveillance tape. Sergeant Olson stated that she informed Principal Gilman that she spoke with Lieutenant Sullivan and they both agreed to pull Officer Tapp out of Roosevelt H.S. Sergeant Olson contacted Cathy Foley from Minneapolis Public Schools Safety and Security Office to inform her about the incident. Sergeant Olson, Principal Gilman, Cathy Foley and Officer Tapp met in the office at Roosevelt H.S. on April 21, 2010 at approximately 14:00 hours. Sergeant Olson informed Officer Tapp that given the circumstances that he (Officer Tapp) told her on the phone and the circumstances that Principal Gilman was relaying, she was pulling him from Roosevelt H.S. immediately. Sergeant Olson stated that she entered two (Supervisor's) Force Reports regarding this incident. In her first Supervisor's Force Report, Sergeant Olson included everything she learned regarding the incident in a memo. IAU Lieutenant Glampe informed her that the Supervisor's Force Report should only include whether or not the force used by Officer Tapp was reasonable or not. Sergeant Olson re-entered the Supervisor's Force Review, took out her memo style supplement transferring it to Microsoft Word, and completed a second Supervisor's Force Report with the appropriate information. 24 1216327 Sergeant Olson stated that Officer Tapp admitted to her that what he did was wrong. The female student was yelling at him from across the hall, telling him that if he did not have his gun, he was not shit. Officer Tapp stated that he just lost it for a second. Officer Tapp stated he knew it was wrong. Officer Tapp stated that he went over there and just bumped her (Student ) with his hip. Officer Tapp felt that it was not hard, it was just a bump and that he knew that it was wrong. Sergeant Olson stated that Officer Tapp informed her that he was escorting her (Student ) out and she was "chipping" on him. Officer Tapp informed Sergeant Olson that she (Student ) said to him, if you didn't have your gun you weren't shit. At that point, Officer Tapp said he lost it, went over there and bumped her, or checked her. Sergeant Olson stated that regarding her memo that she sent to the Internal Affairs Office via e-mail on April 22, 2010 at approximately 14:51 hours, specifically to Lieutenant Glampe and Sergeant Montgomery, accurately described this incident from her telephone conversations (with Principal Gilman &amp; Officer Tapp). Declined Voluntary Statement: Officer Patrick Tapp On April 22, 2010, this investigator sent a letter to Officer Patrick Tapp offering him the opportunity to provide a voluntary statement on his behalf to the Internal Affairs Unit for this investigation. In response to this letter, Officer Tapp requested to view the video footage containing the events of this incident. This investigator granted Officer Tapp's request. This investigator made the video available to view at the IAU Office. 25 1216328</t>
  </si>
  <si>
    <t>['https://d3n8a8pro7vhmx.cloudfront.net/cuapb/pages/1461/attachments/original/1638407599/13-30003_Tapp_Part_8.pdf?1638407599']</t>
  </si>
  <si>
    <t>DocuSign Envelope ID: CB9167DA-B072-4766-8C18-131883FD5AB1 Minneapolis City of Lakes www.minneapolismn.gov Police Department -Brian O'Hara, Chief of Police 350 S. Fifth St. - Room 130 Minneapolis, MN 55415 TEL 612.673.3000 TO: Dawit Teketel, Badge #7158 CC: Internal Affairs Division DATE: February 26th, 2024 RE: Internal Affairs Administrative Investigation Case # EVT-102 (IA Matter #21-08707) CHIEF'S DECISION: K Discharge ▪ Suspension Duration: 20 hours (unpaid) K Permanent Demotion K Temporary Demotion Duration: K No Merit Summary of the Basis for Decision: The facts noted in the case investigation support the conclusion that Officer Dawit Teketel did violate Minneapolis Police Department MPD P&amp;P 7-401 (D)(5) Emergency Vehicle Operation. I concur with the recommendation from the Community Commission on Police Oversight (CCPO) that there is merit to the allegation. The investigation found that Officer Dawit Teketel was working in full uniform, driving a fully marked Minneapolis police squad car, Squad 420 (P#76953), with his Field Training Officer, Officer and was the 4th squad car involved in a police pursuit. The pursuit supervisor authorized the additional squad car to the pursuit because a K-9 squad was also involved. As the pursuit route traveled southbound on Lyndale Ave N, approaching Dunwoody Blvd, traffic began to build. At Dunwoody Blvd, traffic was stopped at the semaphore across all lanes. Other involved squads slowed to nearly stopped in traffic. Officer Teketel began to brake but was unable to stop before crashing his marked squad car into the rear of another squad car, Squad 443. After this collision, Officer Teketel swerved to the right, veering off the roadway, and struck a street sign pole before stopping. The officer driving Squad 443 sustained minor injuries and was transported to the hospital for evaluation. 13.43 Allegation: ■ Allegation: MPD P&amp;P 7-401 (D)(5) Emergency Vehicle Operation: ■ Officers performing Emergency driving shall exercise caution and due consideration for the safety of the public. o It is alleged that Officer Teketel violated the Emergency Vehicle Operation policy, MPD P&amp;P § 7-401 (D)(5), by not exercising caution and due consideration for the safety of the public when operating a fully marked squad car. He was operating the police car as an emergency vehicle while involved as the fourth squad car in a pursuit. He could not stop the police car nor avoid a collision due to his excessive speed when he encountered significant traffic congestion. 1943999 DocuSign Envelope ID: CB9167DA-B072-4766-8C18-131883FD5AB1 Relevant Facts Supporting the Decision: • On September 6th, 2021, Officer Teketel was on duty and driving a fully marked squad car. Officer Teketel was assisting other officers who initiated a vehicle pursuit for a vehicle wanted in connection to a person with a gun call. • While involved in the vehicle pursuit, Officer Teketel drove the squad car at speeds over 90 mph southbound on Lyndale Ave N. • Officer Teketel was involved in a vehicle accident with another squad car during the pursuit. • According to the analysis of the pre-crash data conducted by the MPD Traffic Unit (Pursuit Review Committee), Officer Teketel was driving the squad car at 90.7 mph at the 3-second mark before the crash. • According to the analysis of the pre-crash data from the squad car Officer Teketel was operating, the vehicle was going 54.6 mph at the time of the impact with the nearly stopped squad car in front of him. • Officer Teketel veered off the roadway after the accident with the squad car and struck a street signpost before coming to a complete stop. • During the investigative interview, Officer Teketel stated that his unfamiliarity with the area, speed, and inability to slow down led to the squad crash. • During the investigative interview, Officer Teketel stated he had trained in Emergency Vehicle Operations while in the Academy. • The officer in the squad car that was hit sustained minor injuries and was transported to the hospital for evaluation. As Chief of Police with authority to discipline for policy violations under Minn. Stat 626.89 Subd. 17, I am imposing discipline for the policy violation listed below. Policy Number Policy Description Category Disposition 7-401 Emergency Vehicle Operation B Sustained Based on the evidence presented to me regarding this investigation, as the Chief of Police, I find that the policy violation is sustained. Officer Teketel was involved in a preventable squad accident, and his actions directly contributed to the incident. As an aggravating factor, Officer Teketel's speed was over 90 mph on a residential street. He did this while pursuing as the fourth squad car in the pursuit. Officer Teketel did not need to maintain a high rate of speed to keep the vehicle being pursued in sight but only needed to keep the police vehicles in front of him in sight. At his Loudermil! Hearing, Officer Teketel did not share any mitigating factors regarding this violation. In making this decision, I considered that this took place during his field training period. However, this factor has limited mitigating effect due to the fact that the field training followed Academy training on emergency driving. Officer Teketel's negligent driving resulted in a preventable accident, damaging two MPD squad cars and injuring an officer. The above policy, as well as MN State Law (MN Statute 169.17), 1944000 DocuSign Envelope ID: CB9167DA-B072-4766-8C18-131883FD5AB1 mandates exercising caution and due consideration for the safety of the public whenever operating a vehicle as an emergency vehicle. As a result, I am imposing a 20-hour unpaid suspension for a Level B violation. Sincerely, E DocuSI bed by: 2946044486C04AA.., Brian O'Hara Chief of Police CC: IA Case File Inspector Charles Adams 1944001</t>
  </si>
  <si>
    <t>['https://assets.nationbuilder.com/cuapb/pages/1608/attachments/original/1753998854/21-08707_Dawit_Teketel.pdf?1753998854']</t>
  </si>
  <si>
    <t>['Dawit Teketel, badge #7158']</t>
  </si>
  <si>
    <t>MINNESOTA REFORMER › Annotations Minneapolis police chief disciplines officer for speaking out about 'toxic culture' JANUARY ೃೌ, ೅ೃ೅ೄ Minneapolis Police Chief Medaria Arradondo formally reprimanded a female officer who spoke to a journalist anonymously about the department's "toxic culture" following the killing of George Floyd, according to disciplinary records posted to the city's website on Friday. The move to discipline an officer for speaking frankly to the media is not surprising given the department's history of punishing officers who speak to the press without permission, especially critically. It comes on the heels of the demotion of then-chief of staff Art Knight for saying the department Minneapolis Police Chief Medaria Arradondo. Courtesy photo. ✕ was "going to get the same old white boys" if it didn't change its hiring, training and promotion practices. While the police chief and mayor have repeatedly promised "transformational change" following Floyd's killing, disciplining an officer for criticizing the department publicly is likely to send a chilling effect through the department while reinforcing its deep-seated resistance to transparency. The officer, using the pseudonym Megan Jones, talked to GQ reporter Laura Bassett for a story that appeared on June . "I am a Minneapolis police officer, something I probably should not be broadcasting right now, but I'm tired and want change," she said. "I want better for my department and I wish it didn't take the murder of George Floyd for this national conversation on police reform to be had." The officer, identified in disciplinary documents as Colleen Ryan, spoke about feeling like an "outcast" as a liberal feminist in a department made up of mostly straight, white, conservative men. She described a toxic culture in which the few Black and female officers are regularly ostracized, discipline for abuses is scant and a war-like "us versus them" mentality prevails. Despite speaking anonymously, Ryan shared an identifying story with the reporter about carrying a sign at the  Women's March reading "Donald Trump is a racist." "I posted a picture of it on my private Facebook page and within eight hours, everyone knew, and no one would work with me," Ryan is quoted saying. "There were cops who never gave me a chance for that reason. I'm kind of notorious in the department because I don't fit in." After the article was published, the police department received a complaint and an anonymous tip alleging Ryan was the officer called "Megan Jones" in the GQ article. Ryan did not seek permission to speak to the press, which is required by department policy. Arradondo issued a written reprimand to Ryan on Dec. , with the disciplinary decision noting she "regretted the bad press the article generated for the Minneapolis Police Department." Bassett responded to the disciplinary action against her source on Twitter, writing "it's gross and embarrassing that the Minneapolis Police Department is wasting efforts investigating/disciplining officers who speak out about the toxic culture there instead of dealing with the culture itself. Ryan's case was among the first to be posted to the city's website on Friday as required under an agreement the city made in June with the state's Department of Human Rights, which is currently investigating if the police department engaged in systemic discriminatory practices toward people of color. Ryan told the GQ reporter she got into law enforcement because she didn't like the way the law enforcement typically responded to domestic violence. As it happens, two of the other disciplinary decisions posted to the city's website on Friday involve officers violating the department's domestic violence policies. While responding to a  call, one officer told a domestic abuse victim she was beautiful, made physical contact and gave her his personal cell phone number, according to the disciplinary document. The officer, Benjamin Chaput, texted with the woman but later blocked her number once their conversation started "going in a direction he did not want it to go." The woman told investigators Chaput's behavior made her uncomfortable. Chaput was suspended for  hours and received a written reprimand. His partner, Daniel Payne, also received a written reprimand on Dec.  for not following the department's domestic violence policies during the call. Last month, the Reformer inquired as to why the city had yet to publish any of the chief's disciplinary decisions to its website as required by the agreement and written into the city's ordinances. The city claimed no disciplinary decisions had yet been finalized at the time the story was published on Dec. , yet all five of the disciplinary decisions published to the city's website are dated at least three weeks before then. A Reformer investigation in December found after reviewing , pages of disciplinary files that the department is slow to investigate complaints against officers, often meting minor disciplinary actions for serious misconduct, while a culture of secrecy conceals serious wrongdoing. The city attorney's office has not confirmed if the cases were held up by union grievances, which is not reflected in the files, or else why they were not able to be posted to the city's website until a month after they were decided. Disciplinary decisions are required to "be immediately made available" under the court order. Minneapolis Police Federation President Bob Kroll did not respond to an email asking if the union challenged any of the five disciplinary actions. Annotations · Report a problem COPY https://outline.com/9B3zgA Outline is a free service for reading and annotating news articles. We remove the clutter so you can analyze and comment on the content In today's HOME · TERMS · PRIVACY · DMCA · CONTACT analyze and comment on the content. In today s climate of widespread misinformation, Outline empowers readers to verify the facts.</t>
  </si>
  <si>
    <t>['https://d3n8a8pro7vhmx.cloudfront.net/cuapb/pages/270/attachments/original/1625845413/Chaput_-_Minneapolis_police_chief_disciplines_officer_for_speaking_out_about_%E2%80%98toxic_culture%E2%80%99.pdf?1625845413']</t>
  </si>
  <si>
    <t>['Benjamin Chaput, badge #1090']</t>
  </si>
  <si>
    <t>Officer Reuben said he loads his weapon out in his squad car; he puts the magazines in his pocket and then walks out. I asked why he does this and he said, "Cause I don't like being around a bunch of people when I do it in the Traffic office." I asked Officer Reuben if he handcuffed Yuliya on March 23, 2011 and he said he was not sure, he might have. He said there were pictures of Yuliya in his handcuffs. I asked Officer Reuben if he made a comment to Yuliya that he should search her and he said, "No, I didn't, no, absolutely not." I asked again if he said it in a flirtatious manner and he said, "No, absolutely not." I asked Officer Reuben if Yuliya pointed to his holster and gun and asked him what it was and he said he could not remember. I asked Officer Reuben if he pulled out his gun, told her it was a gun and asked her is she wanted to see it and he said, "No , absolutely not." He said Yuliya asked to see the gun and he told her she could. SUMMARY OF ALLEGATIONS 13.43 - Personnel Data 10 1212236 13.43 - Personnel Data 1212237 Allegation # 2 It is alleged that while in the Minneapolis Police Department Traffic Unit's roll call room and while working in full uniform, Officer Reuben willingly handed his service weapon to a 17-year-old female foreign exchange student while she was touring the Traffic Unit Office. During the investigation, no one could verify that the weapon was unloaded when the event allegedly occurred. If this were found to be true, it would violate the following: 5-105 PROFESSIONAL CODE OF CONDUCT 13.43 - Personnel Data 16. Employees shall conduct themselves in the buildings and offices of the Department in a manner, which would not discredit the Department. Investigative Facts • Officer Rueben was in full MPD uniform and in the MPD Traffic Unit roll call room when this incident took place • Officer Reuben was fully aware that the two girls touring the Traffic Unit were 17-year-old high school foreign exchange students. (Reuben Statement 1, pg. 2, lines 23-46) • Officer Reuben said that the exchange student, Yuliya, asked to see his gun and he eventually said "sure" and let her see it (Rueben Statement 1, pg. 3, lines 16- 20, Reuben Statement 2, pg. 4, lines 38-39) • Officer Reuben said he could not recall if Yuliya pointed at his holster and asked him what his gun was (Reuben Statement 2, pg. 4. lines 26-27) 12 1212238 • Officer Reuben said he held the gun out in his palm, told the student to treat every gun like it is loaded and to point it away from people and let her take the gun (Reuben Statement 1, pg. 3, lines 26-41) • Officer Reuben said the gun was not loaded when Yuliya held it (Reuben Statement 1, pg. 4, lines 37-39) • Officer Reuben denied pulling out his gun and asking Yuliya if she wanted to see it (Reuben Statement 2, pg. 4, lines 29-31) • Yuliya said Officer Reuben had a gun, she asked what it was and he said it was a gun and asked her if she wanted to hold it (Yuliya Statement pg. 2, lines 1-3) • Yuliya said that Officer Reuben took his gun out of his holster and had it in the palm of his hand and she held it (Yuliya Statement pg. 2, lines 2-14) • Yuliya said she asked if the gun was real and Officer Reuben said it was (Yuliya Statement pg. 2, lines 24-25) • Yuliya said she held the gun up to her head and she later clarified and said she was holding it next to her head while pointing it up (Yuliya Statement pg. 2, lines 24-26, &amp; 41-46 &amp; pg. 3, line 1) • Yuliya said she did not know if the gun was loaded and had never handled a gun before (Yuliya Statement pg. 2, lines 30-39) • Linda Cushing did not see or hear Officer Reuben unload his gun before he handed it to Yuliya (Linda Statement pg. 3, lines 32-45) • Officer Pfaff did not see or hear Officer Reuben unload his gun at any point before he handed it to Yuliya (Pfaff Statement pg. 2, lines 38-46 &amp; pg. 3, lines 1- 19) 13 1212239 • Officer Indehar did not see Officer Reuben unload his gun at any point (Indehar Statement pg. 3, lines 4-5) • Sgt. Stichter asked Officer Reuben if his gun was loaded during the incident and Officer Rueben said it was unloaded (Sgt. Stichter Statement pg. 4, lines 9-12) • Sgt. Stichter has never witnessed Officer Reuben load his gun at work (Sgt. Stichter Statement pg. 4, lines 22-24) • The Minneapolis Police Department Range Instructor's train officers at the range that whenever an officer hands a weapon to another person, including a professional range master with specialized training in weapons, that they always hand an empty gun with the slide locked back to the other person for visual &amp; physical inspection of the chamber to verify the gun is unloaded. As part of his annual firearms training, Officer Reuben would have done this multiple times. • It does not appear that Officer Reuben presented an empty weapon to anyone on March 23, 2011 to verify if his gun was unloaded before he handed it to someone. As such, there is no way to confirm his weapon was safe when he handed it to a 17-year-old minor foreign exchange student from Russia who has never handled a gun in her life. • Officer Reuben handed an unchecked gun to a minor in a room full of people, including other officers. • Officer Reuben cannot name one officer that has ever witnessed him unload his weapon each night after work and then re-load it in the squad car at the beginning of his shift in the last year and a half (Reuben Statement 2, pg. 3, lines 31-41) 14 1212240 • Officer Reuben used vacation time 13.43 - Personnel Data after the gun incident until approximately 2300 hours. 13.43 - Personnel Data Officer Reuben returned to the remainder of his regular shift and received a phone call and a text message from Linda Cushing, he then notified Sgt. Stichter about the gun incident that occurred at 1800 hours. Respectfully Submitted, Melissa Chio o Internal Affairs Unit 15 1212241</t>
  </si>
  <si>
    <t>['https://d3n8a8pro7vhmx.cloudfront.net/cuapb/pages/1461/attachments/original/1638338298/13-30680_Reuben_Part_3.pdf?1638338298']</t>
  </si>
  <si>
    <t>['Patrick S. Reuben, badge #5969']</t>
  </si>
  <si>
    <t>3/28/2021 Mpls. officer admits to using 'deception' to question, arrest alleged murder accomplice - StarTribune.com https://www.startribune.com/mpls-officer-admits-to-using-deception-to-question-arrest-alleged-murder-accomplice/573107861/ 1/2 WEST METRO Minneapolis police investigator admits to using 'deception' to question, arrest alleged murder accomplice Investigator admits using "deception" to question the defendant.By CHAO XIONG chao.xiong@startribune.com Star Tribune NOVEMBER 17, 2020 - 9:27PM Under questioning from a defense attorney Tuesday, a Minneapolis police investigator admitted that he used "deception" to lure an alleged accomplice to police headquarters, where she was questioned and arrested in the 2019 New Year's Eve killing of Monique Baugh (https://www.startribune.com/charges-former-probation-officer-abused-job-to- aid-murder-suspect/573092981) . Attorney Christa Groshek argued that police misled her client, Shante Davis (https://www.startribune.com/another-arrest-made-in-new-year-s-eve-shooting-death- of-minneapolis-real-estate-agent/567588732/) , into appearing at headquarters two times this year under the guise that she could possibly retrieve her cellphone and laptop, which they had confiscated as evidence. Groshek filed motions to suppress statements Davis made at the meetings. "We believe that she was tricked down to the police station," Groshek said after a hearing the on matter. "She insisted several times she didn't want to talk to them." Video recordings of Davis' Jan. 5 and Feb. 4 interviews with police were played in court Tuesday, showing that they never read her the Miranda warning outlining her right to remain silent or to consult an attorney. The videos also showed that Davis said multiple times that she wanted to talk about her belongings and not the case, and that at least once she noted the absence of legal representation for herself. Both times two homicide investigators and an FBI agent continued questioning Davis despite her statements. Davis, 38, was charged Feb. 6 with one count of aiding an offender. She is the wife of one suspect charged in the case, Cedric Berry, and the sister of another suspect, Berry Davis. Authorities allege that because of an unspecified rift between Baugh's boyfriend and another man, several suspects plotted to lure Baugh, a real estate agent, to a fake home- showing in Maple Grove, where she was kidnapped. She was fatally shot hours later in a north Minneapolis alley after her boyfriend, Jon Mitchell-Momoh, was shot and wounded in her north Minneapolis home with their young daughters present. Under questioning by Assistant Hennepin County Attorney Paige Starkey, the two Minneapolis police sergeants who interviewed Davis, Marcus Benner and Mark Suchta, said she was not a suspect during the first interview and was free to leave at any point. She also continued to talk after voicing objections, Suchta said. Police obtained search warrants to confiscate and examine Davis' items. Groshek is concerned about the tactics they used to convince Davis to visit headquarters, the fact that they didn't read her the Miranda warning or stop to clarify the reason for their questions, and their apparent disregard when she "unequivocally" requested an attorney. Groshek asked Suchta on the witness stand Tuesday if he used "deception" to lure Davis back to headquarters in February. Davis had contacted Suchta by phone about retrieving her belongings. Shante C. Davis Monique Baugh ORG XMIT: MIN2001221553384698 3/28/2021 Mpls. officer admits to using 'deception' to question, arrest alleged murder accomplice - StarTribune.com https://www.startribune.com/mpls-officer-admits-to-using-deception-to-question-arrest-alleged-murder-accomplice/573107861/ 2/2 "Yes, absolutely," he said. Groshek asked if the deception involved him returning her items. "Yes," Suchta said, adding that he had no intention of doing that. Video of the second interview started with Suchta, an FBI agent and Davis in a small room with the door closed. Suchta told Davis she could leave "whenever you want," and quickly added that her husband's fingerprints were "all over" duct tape used to bind Baugh's wrists together and to cover her mouth. Suchta said police had information that Davis had picked up the U-Haul truck used by at least two men to kidnap Baugh. "I don't have anything to do with any of this," Davis said. "I don't want to say anything that's going to incriminate me." Davis told Suchta and the FBI agent she had come for her belongings. Suchta said he couldn't return them. "I don't understand why we didn't get the truth the first time we talked to you," Suchta said. Davis reiterated the reason for her visit. "This feels like an interrogation," she said after the FBI agent began asking questions. The agent noted that there were inconsistencies between Davis' first interview and cellphone evidence. "I wasn't here to make a statement," she said. "Well, this is what we're going to do," Suchta said. "We may be booking you now." Suchta and the agent stood to leave. Davis asked if she could use a phone. "Not right now," Suchta said. Davis was arrested a short time later. Groshek rejected the notion that Davis felt safe leaving the interview room on her own when Suchta had escorted her there through a secure entrance. "It's a ludicrous suggestion that she's in the interior of the Minneapolis Police Department and she can walk out," Groshek said after the hearing. Berry and Berry Davis are each charged with two counts of aiding and abetting first- degree murder, attempted first-degree murder and aiding and abetting kidnapping. Former Hennepin County probation officer Elsa Segura is charged with aiding and abetting kidnapping and second-degree murder. Her former boyfriend, Lyndon Wiggins, is charged with the same counts. All five cases are pending. Hennepin County District Judge Peter Cahill will rule on Groshek's motions by Feb. 18. Twitter: @ChaoStrib</t>
  </si>
  <si>
    <t>['https://d3n8a8pro7vhmx.cloudfront.net/cuapb/pages/270/attachments/original/1618022054/Marcus_Benner_.pdf?1618022054']</t>
  </si>
  <si>
    <t>['Mark Suchta, badge #6995']</t>
  </si>
  <si>
    <t>3/20/2021 St. Paul man sues police after detainment in wake of Philando Castile protest - StarTribune.com https://www.startribune.com/st-paul-man-sues-police-after-detainment-in-wake-of-philando-castile-protest/451328503/ 1/2 ST. PAUL St. Paul man sues police after detainment in wake of Philando Castile protest Osha Joseph vomited and complained about the heat during his hourlong arrest. By Chao Xiong (https://www.startribune.com/chao-xiong/10646266/) Star Tribune OCTOBER 17, 2017 - 5:26PM A St. Paul man is suing the city and several of its police officers for allegedly violating his constitutional rights by detaining him in the wake of last year's Philando Castile protest on I-94 (http://www.startribune.com/marchers-block-i-94-to-westbound- traffic/386158771/) that turned violent between demonstrators and police. Osha Joseph was held in a squad for about an hour in hot weather, causing him to vomit and experience distress after an officer closed the door on his foot, said a suit filed Tuesday in federal court. The suit names the city, Sergeants Bobby Donahue and Tom Arnold and officers Mon Notthakun and Marshall Titus as defendants. Joseph's attorneys, Adam Johnson and David Lundgren, brought the suit after reviewing squad video of the incident. "It's disturbing, what's occurring in the video," Johnson said Tuesday. St. Paul police declined to address the suit, saying the department does not comment on pending litigation. The St. Paul Police Federation also declined comment. Johnson said that Joseph was arrested on July 10, 2016 and his St. Paul home was searched after a car that was allegedly associated with the protest was traced back to the address. Johnson said he could not address Joseph's association with the car, a GMC Yukon, other than that it was not his vehicle. "I don't believe he was in or near that vehicle," Johnson said. Joseph was placed in the squad at 2:12 p.m. and released about 3:10 p.m. He told officers several times that the squad was too hot and that his foot hurt, but he was ignored and sworn at, said the suit, which implied that he was also denied water. "At 2:44 p.m., Mr. Joseph is seen seated, covered in perspiration," the suit said. "He continues to vomit on the floor of the squad. After raising himself to the window, Mr. Joseph yells 'I'm throwing up! I can't breathe!' " According to the suit: police identified a Yukon in connection with the July 9 demonstration protesting Castile's killing by then-Falcon Heights police officer Jeronimo Yanez (http://www.startribune.com/fifth-day-of-jury-deliberations-underway-in-yanez- trial/428862473/#1) , who fatally shot Castile during a July 6 traffic stop. Yanez was found not guilty of manslaughter in June. The suit did not specify the Yukon's alleged role or actions during the protest, during which police said at least five officers were injured by rocks, glass bottles or fireworks thrown by protesters. Demonstrators on an overpass also threw bricks and rebar at officers and dumped liquid on them. After the protest, police sought out the Yukon, which they had identified via license plate, the suit said. On July 10, they found it parked across from Joseph's then-home in the 300 block of East Cook Avenue. Police conducting surveillance watched the Yukon drive away. Police stopped the vehicle about a mile from Joseph's home and arrested the driver and passenger. Authorities later searched the house. Joseph was home at the time, and was placed in GLEN STUBBE - STAR TRIBUNE FILE FILE - In this July 9, 2016 file photo, marchers block part of Interstate 94 in St. Paul, Minn., during a protest sparked by the recent police 3/20/2021 St. Paul man sues police after detainment in wake of Philando Castile protest - StarTribune.com https://www.startribune.com/st-paul-man-sues-police-after-detainment-in-wake-of-philando-castile-protest/451328503/ 2/2 Titus' squad by Titus and Notthakun, apparently at Donahue's and Arnold's behest, according to the suit. Joseph, who was wearing a medical boot on his right leg, sat in the back of the squad with his legs outside and asked if he could sit in the open doorway. He told the officers he didn't want to talk to them because police had killed his cousin, presumably Castile, but then provided his identifying information after Titus allegedly threatened to " 'bring you down to the jail and have you fingerprinted.' " Titus then instructed Joseph to move his feet into the squad. Notthakun allegedly closed the door on Joseph's left foot. A presumed medic at the scene told officers that Joseph's foot was possibly sprained and should be elevated and iced, which did not occur, according to the suit. About 10 minutes into his detainment, Joseph asked if he could exit the squad because of the heat. The suit said it was 80 degrees Fahrenheit that day, and that the squad windows were "raised." "Someone on the recording states 'Nope, you gotta stay in there,' " the suit said. "Defendant Titus then states 'You gotta slide over and sit tight.' " Joseph complained several more times, and was told by Titus that his boss ordered him to remain in the squad, and that he was being detained and was not under arrest, the suit alleged. " 'So, sit back, relax,' " Titus allegedly said. " 'You're fine.' " Titus later allegedly threatened to place Joseph in hand and leg restraints after Joseph struck the passenger seat and window with his fists and elbow to complain about his arrest and the heat. Joseph asked for his inhaler, which he later received, told the officers he was not involved in anything, rocked back and forth, cried and vomited at least twice, according to the suit. Johnson said that Joseph was not charged with any crimes related to the car or search. Twitter: @ChaoStrib Chao Xiong is the Hennepin County Courts reporter for the Star Tribune. He previously worked as a Ramsey County, state and Minneapolis general assignment reporter. cxiong@startribune.com 612-673-4391 ChaoStrib</t>
  </si>
  <si>
    <t>['https://d3n8a8pro7vhmx.cloudfront.net/cuapb/pages/270/attachments/original/1616262921/2017_Donahue_St._Paul_man_sues_police_after_detainment.pdf?1616262921']</t>
  </si>
  <si>
    <t>Police Department - Brian O'Hara, Chief of Police 350 S. Fifth St. - Room 130 Minneapolis, MN 55415 TEL 612.673.3559 TO: Oscar Macias, Badge #4319 CC: Office of Police Conduct Review DATE: May 17, 2023 RE: Administrative Investigation Case #20-08247 CHIEF'S DECISION: 40-hour Suspension without Pay This memo summarizes my approach and reasoning for my decision as Chief of Police that the listed policy violations by Officer Macias are sustained. The memo accompanies the enclosed Notice of Discipline and Suspension Form. Summary of the Basis for Decision: Allegation #1: 5-300 Use of Force x On 5/31/2020 Officer Macias was assigned to SWAT, detailed to assist with crowd control on the I- 35W bridge over the Mississippi River, after several days of major protests in Minneapolis following the murder of George Floyd. A large crowd had gathered on the bridge and dispersal orders were given. The scene had been chaotic at times, after a semi-truck entered the highway and nearly struck dozens of protestors, who then climbed onto the truck and pulled the driver out. x As the Complainant was talking with a formation of officers that included Officer Macias, Officer Macias discharged his 40mm less-lethal launcher at the Complainant, striking him in the thigh. The Complainant was engaged in passive resistance or verbal non-compliance. x In his interview with OPCR, Officer Macias stated, "after being given several instructions to clear the bridge, I took it as he was an agitator. Uh, and the reason that I hit him with the 40-mm marking round right in the main area, which is permitted for the 40mm's, is to identify him later on if he needs to be arrested." x The Police Conduct Review Panel (PCRP) issued a unanimous recommendation of Merit to this allegation. x I concur with the PCRP, that there is a preponderance of the evidence to support the allegation that Officer Macias used unnecessary and unreasonable force when discharging his 40mm less- lethal launcher, striking the Complainant in the thigh. This allegation is Sustained. 13.43 Allegation #3: 5-105 Use of Discretion x Officer Macias approached the Complainant (after striking him with the 40mm marking round), took the Complainants bicycle to him and said, "Just leave sir." The Complainant wouldn't leave so Officer Macias ordered him to lay on the ground so the Complainant could be arrested. x Officer Macias then bent over, and stood back up, holding a cell phone in his hand. Officer Macias then turned toward the center median and raised the phone over the top of the median wall. BWC footage of officers on scene show Officer Macias dropping the Complainants cell phone over the median wall. x When Officer Macias returned to his squad car he stated, "I threw that dude's phone, phone down the bridge." x The Police Conduct Review Panel (PCRP) issued a unanimous recommendation of Merit to this allegation. x I concur with the PCRP that there is a preponderance of the evidence to support the allegation that Officer Macias failed to use appropriate discretion when he dropped the phone of the Complainant off the bridge. This allegation is Sustained. The facts noted in the case investigation support the conclusion that Officer Macias violated Minneapolis Police Department Policies 5-300 Use of Force and 5-105 Use of Discretion.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breaches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Macias failed to meet our standards when he used unnecessary and unreasonable force against the Complainant and then used poor discretion when he threw the phone of the Complainant off of the bridge during this incident. The violation in this matter undermines public trust. For almost a week leading up to this incident, the officers of the Minneapolis Police Department, including Officer Macias, worked extraordinarily long hours with little rest and little if any time to take care of personal needs. None of this is an excuse for his actions on the date of this incident and he must be held accountable for his actions, but the unusual circumstances of that week are being taken into account as mitigating factors in my discipline decision. As Chief of Police with authority to discipline for violations of policy under Minn. Stat 626.89 Subd. 17, I am issuing the following discipline to Officer Macias: Allegation #1, MPD P/P 5-300 Use of Force. Sustained: 40-hour Suspension Allegation #3, MPD P/P 5-105 Use of Discretion. Sustained: Written Reprimand Brian O'Hara Chief of Police Enclosure: Discipline Form CC: OPCR Case File Commander Kingsbury</t>
  </si>
  <si>
    <t>['https://assets.nationbuilder.com/cuapb/pages/1608/attachments/original/1753998698/20-08247_Oscar_Macias.pdf?1753998698']</t>
  </si>
  <si>
    <t>['Oscar Macias, badge #4319']</t>
  </si>
  <si>
    <t>DocuSign Envelope ID: 79C7BEB5-2A68-4A79-AC51-39A8899E74AC Minneapolis City of Lakes www.minneapolismn.gov TO: Officer Nicholas Kapinos, Badge #3631 DATE: March 14th, 2024 RE: Office of Police Conduct Review Matter # 21-04943 CHIEF'S DECISION: K Discharge 0 Suspension Police Department - Brian O'Hara, Chief of Police 350 S. Fifth St. - Room 130 Minneapolis, MN 55415 TEL 612.673.3000 Duration: 40 hours (without pay) K Permanent Demotion K Temporary Demotion Duration: K No Merit This memo summarizes my approach and reasoning for my decision as Chief of the Minneapolis Police Department that the listed policy violations by Officer Kapinos are sustained. The memo accompanies the enclosed Notice of Discipline and Suspension Form. Summary of the Basis for Decision: The facts noted in the case investigation support the conclusion that Officer Kapinos violated Minneapolis Police Department Policies: 4-602 Report Writing, 5-105 (B)(4) Professional Code of Conduct, and 5-301(IV)(B) Use of Force. 13.43 - Personnel Data The investigation found that Officer Kapinos did not use reasonable judgment while carrying out his duties when he did not report his use of force. Officer Kapinos pointed his firearm at the vehicle and the occupants during an attempted stolen vehicle stop with his partner. The vehicle caused property damage to a residential garage when it fled the scene. Officer Kapinos did not complete a police or state accident report after the incident. The Community Commission on Police Oversight (CCPO) recommended merit for three policy violations: 4-602 Report Writing, 5-105 (B)(4) Professional Code of Conduct, and 5-301(IV)(B) Use of Force. I concur with these recommendations. 13.43 - Personnel Data Policy Review: • Allegation #1: MPD P&amp;P § 4-602 Report Writing: ■ Specific reports are written for specific purposes. Offense reports detail the elements of the crime or incident. 11061749 DocuSign Envelope ID: 79C7BEB5-2A68-4A79-AC51-39A8899E74AC o It is alleged Officer Kapinos failed to complete an offense/incident report after attempting to stop a stolen vehicle and pointing his firearm at the vehicle and occupants. • Allegation # 2: MPD P&amp;P § 5-105 (B)(4) Professional Code of Conduct: ■ Employees shall use reasonable judgment in carrying out their duties and responsibilities. They need to weigh the consequences of their actions. o It is alleged Officer Kapinos failed to use reasonable judgment in carrying out his duties when he failed to write a police report documenting the incident. 13.43 - Personnel Data • Allegation # 4: MPD P&amp;P § 5-301 (IV)(B) Use of Force: ■ A Use of Force details page and Narrative Text are required when any of the following listed force options or actions are deployed at or used with a subject: Firearm pointing (When a firearm is aimed at a subject or subjects with the intent to use or imply the use of Deadly Force). o It is alleged Officer Kapinos failed to report his use of force after he pointed his firearm at the vehicle and vehicle occupants. Relevant Facts Supporting the Decision: Allegation #1 and #4 Summary: • On May 24, 2021, Officer Kapinos and his partner attempted to stop a stolen vehicle. • During the incident, Officer Kapinos pointed his firearm at the vehicle and the vehicle occupants. • Firearm pointing at a subject or subjects requires a force details page and a narrative text to be completed. • Officer Kapinos did not complete a police report of the event. • In the investigative interview and Loudermill hearing, Officer Kapinos said he forgot to write the report. • In both the investigative interview and Loudermill hearing, Officer Kapinos said he would write a report if a similar incident happened in the future. Allegation #2 Summary: • Officer Kapinos and his partner attempted to stop a stolen vehicle. • After pointing his firearm at the vehicle and occupants, Officer Kapinos left the scene and did not complete a police report. 13.43 - Personnel Data 11061750 DocuSign Envelope ID: 79C7BEB5-2A68-4A79-AC51-39A8899E74AC 13.43 - Personnel Data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and respect for the community we serve in their work. As Chief of Police with authority to discipline for policy violations under Minn. Stat 626.89 Subd. 17, I am imposing discipline for the policy violations listed below. Allegation Policy Number Policy Description Category Disposition 1 2 4-602 5-105 Report Writing Professional Code of Conduct C B Sustained Sustained 13.43 - Personnel Data 4 5-301 Use of Force - Reporting C Sustained As the Minneapolis Police Department's Chief of Police, it is imperative that I hold all MPD employees accountable for their actions that violate the trust of the community and tarnish the image of the MPD both on and off duty. Based on the facts, this incident involves the decision not to complete a police report related to an incident involving officers failing to document the use of force in a police report and a state accident report of hit-and-run property damage. Officer Kapinos failed to complete a police report after using reportable force on the occupants of a stolen vehicle. Officer Kapinos's actions showed that he failed to use reasonable judgment in this incident. As Chief of Police, it is important for discipline to be imposed in a timely manner to address officer misconduct. Given that the incident occurred almost three years ago, I am imposing a 40-hour Suspension without pay. Officers must complete a police report when it is required by policy. Sincerely, DocuSi ned by: 03/14/2024 09936crojAA Chief of Police CC: Internal Affairs Division Inspector. J. Gomez 11061751</t>
  </si>
  <si>
    <t>['https://assets.nationbuilder.com/cuapb/pages/1608/attachments/original/1753998901/21-04943_Nicholas_Kapinos.pdf?1753998901']</t>
  </si>
  <si>
    <t>['Nicholas Kapinos, badge #3631']</t>
  </si>
  <si>
    <t>Skip to Main Content Logout My Account Search Menu New Criminal/Traffic/Petty Search Refine Search Back Location : All MNCIS Sites - Case Search Help R A C N . 67-CR-12-102 State of Minnesota vs KYLE JAY KREUN § § § § § § Case Type: Crim/Traf Mandatory Date Filed: 04/18/2012 Location: Rock Judicial Officer: Vajgrt, Terry S. P I Lead Attorneys Defendant KREUN, KYLE JAY Male DOB: 06/04/1983 JACK GREGORY RICE Retained 651-447-7650(W) Edgerton, MN 56128 Jurisdiction State of Minnesota PAUL M MALONE 507-836-8581(W) C I Charges: KREUN, KYLE JAYStatute Level Date Disposition Level of Sentence 1. Neglect of a Child-Likely Subst. Harm Physical/Emot Health-G 609.378.1(a)(1)Gross Misdemeanor12/01/201104/19/2012 Convicted04/19/2012 Conviction deemed a Misdemeanor purs 2. Contributing to delinquency of a child or status as petty offender 260B.425.1(a) Gross Misdemeanor12/01/201104/19/2012 Convicted04/19/2012 Conviction deemed a Misdemeanor purs E O C DISPOSITIONS 04/19/2012 Plea (Judicial Officer: Vajgrt, Terry S.) 1. Neglect of a Child-Likely Subst. Harm Physical/Emot Health-G Guilty 2. Contributing to delinquency of a child or status as petty offender Guilty 04/19/2012 Disposition (Judicial Officer: Vajgrt, Terry S.) 1. Neglect of a Child-Likely Subst. Harm Physical/Emot Health-G Convicted 2. Contributing to delinquency of a child or status as petty offender Convicted 04/19/2012 Stay of Imposition Pursuant to M.S. 609.135 1. Neglect of a Child-Likely Subst. Harm Physical/Emot Health-G 12/01/2011 (GMD) 609.378.1(a)(1) (6093781a1) Local Confinement: Agency: Nobles County Jail Term: 75 Days Duration: 06/01/2012 Serve As: Work Release (If Eligible) Comment: Jail time shall run concurrently with Count 2. Defendant may serve his jailtime in any jail facility approved by the Rock Cou Sheriff and shall commence on or before 6-1-12 Status: Active 04/19/2012 Monitoring - Adult: Type: Supervised probation Agency: Rock County Probation Term of 2 Yr 04/19/2012 - 04/19/2014 Comment: Probation shall run consecutive to Count 2. Status: Closed 03/17/2016 Fees - Adult: (Grand Total: $1,085.00) Due 06/18/2012 Fine: $1,000.00 Fees: (Fees Total: $85.00) Criminal Surcharge: $75.00 Law Library: $10.00 Condition - Adult: Firefox https://pa.courts.state.mn.us/CaseDetail.aspx?CaseID=1615263708 1 of 2 12/5/2022, 12:02 AM 1. Psychological-Sexual Evaluation, Defendant shall comply fully with all recommendations made by the assessor. Defendant shall pa assessment fee directly to the entity providing the assessment. The evaluation shall be provided to the Court and maintained in the confidential portion of the court file. 04/19/2012, Active 04/19/2012 2. No misdemeanor violations, be of good conduct and behavior. 04/19/2012, Active 04/19/2012 3. Conditions, other, Defendant shall surrender his peace officer's license effective April 19, 2012. 04/19/2012, Active 04/19/2012 Level of Sentence: Conviction deemed a Misdemeanor pursuant to M.S. 609.13 04/19/2012 Stay of Imposition Pursuant to M.S. 609.135 2. Contributing to delinquency of a child or status as petty offender 12/01/2011 (GMD) 260B.425.1(a) (260B4251a) Monitoring - Adult: Type: Supervised probation Agency: Rock County Probation Term of 2 Yr 04/19/2014 - 04/19/2016 Comment: Probation shall run consecutive to Count 1. Status: Closed 03/17/2016 Local Confinement: Agency: Nobles County Jail Term: 75 Days Duration: 06/01/2012 Serve As: Work Release (If Eligible) Comment: Jail time shall run concurrently with Count 1/Defendant may serve his jailtime in any jail facility approved by the Rock Coun Sheriff and shall commence on or before 6-1-12 Status: Active 04/19/2012 Fees - Adult: (Grand Total: $1,000.00) Due 06/18/2012 Fine: $1,000.00 Condition - Adult: 1. Psychological-Sexual Evaluation, Defendant shall comply fully with all recommendations made by the assessor. Defendant shall pa assessment fee directly to the entity providing the assessment. The evaluation shall be provided to the Court and maintained in the confidential portion of the court file. 04/19/2012, Active 04/19/2012 2. No misdemeanor violations, be of good conduct and behavior. 04/19/2012, Active 04/19/2012 3. Conditions, other, Defendant shall surrender his peace officer's license effective April 19, 2012. 04/19/2012, Active 04/19/2012 Level of Sentence: Conviction deemed a Misdemeanor pursuant to M.S. 609.13 OTHER EVENTS AND HEARINGS 04/18/2012 Complaint Summons (Judicial Officer: Vajgrt, Terry S. ) 04/19/2012 Sentencing (11:00 AM) (Judicial Officer Vajgrt, Terry S.) Result: Held 04/19/2012 Petition to Enter Guilty Plea (Judicial Officer: Vajgrt, Terry S. ) 04/19/2012 Sentencing Order (Judicial Officer: Vajgrt, Terry S. ) 04/19/2012 Notice of Filing of Order (Judicial Officer: Vajgrt, Terry S. ) 04/27/2012 Order-Other (Judicial Officer: Vajgrt, Terry S. ) 04/27/2012 Notice of Filing of Order 05/11/2012 Notice of Motion and Motion 05/11/2012 Affidavit of Service 05/18/2012 Probation Agreement 05/21/2012 Motion Hearing (4:15 PM) (Judicial Officer Vajgrt, Terry S.) Result: Held 05/23/2012 Order-Other (Judicial Officer: Vajgrt, Terry S. ) 05/23/2012 Notice of Filing of Order 07/26/2012 Other Document 10/22/2012 Psychosexual Evaluation Report 04/11/2013 Progress Report 04/22/2014 Correspondence 07/20/2015 Progress Report Index # 1 03/16/2016 Progress Report Index # 2 03/16/2016 Probation Recommendation Index # 3 03/17/2016 Discharge from Probation or Monitoring Index # 4 F I Defendant KREUN, KYLE JAY Total Financial Assessment 2,085.00 Total Payments and Credits 2,085.00 Balance Due as of 12/05/2022 0.00 04/19/2012 Transaction Assessment 2,085.00 09/21/2012 Mail Payment Receipt # 0067-2012-00906 KREUN, KYLE JAY (100.00) 03/12/2013 Counter Payment Receipt # 0067-2013-00216 KREUN; KYLE; JAY (1,985.00) Firefox https://pa.courts.state.mn.us/CaseDetail.aspx?CaseID=1615263708 2 of 2 12/5/2022, 12:02 AM</t>
  </si>
  <si>
    <t>['https://assets.nationbuilder.com/cuapb/pages/1472/attachments/original/1670220226/Kreun_Criminal_Conviction_Register_of_Action.pdf?1670220226']</t>
  </si>
  <si>
    <t>Audio Radio Transmissions: An audio copy of the radio transmissions pertaining to the arrest of Presley was obtained and reviewed. A copy of this audio will be included in the case file. Officer Bennett (squad 959) initially observes the stolen vehicle and begins to relay the license number, description of the vehicle and the direction of travel near the Broadway Avenue Bridge coming WB. He indicates that there is one white male occupant of the vehicle at the time. Officer Bennett does verbally indicate that the vehicle is trying to evade him and that he believes the party is going to attempt to flee. This however, apparently occurs prior to the activation of his emergency equipment because the evasive actions are not recorded on video. Other cars specifically squad 420 air that they are responding. 420 stating that they are coming from the station. However, there are multiple cars talking over one another and Officer Bennett and the transmissions are not clear. Summarized statement of Officer Bruce Johnson: Officer Bruce Johnson provided a statement in the IAU office on 4/5/2011. Officer Johnson states he was working 13.43 - Personnel Data 13.43 - Personnel Data on 10/29/2010 starting at approximately 1600 hours. At that time he monitored a request by Officer Antaya of the Fourth Precinct for assistance in the area of 4 1212249 21st and Fremont North on a narcotics call. Officer Johnson states that as he has worked at the Fourth Precinct in the past, 13.82 13.82 - Law Enforcement he responded to assist 13.43 - Personnel Data Upon arrival at the scene he found that Officer Antaya was Code 4 and that his assistance was not needed. He stated that he was returning to 13.43 when he heard Officer Bennett following a stolen vehicle WB on Broadway crossing the river bridge. Officer Johnson states he advised Dispatch that he would backup Officer Bennett and states he responded Code 3 EB on Broadway from Fremont Avenue to intercept with Officer Bennett. Officer Johnson states when he arrived at 2nd and Broadway he could see the suspect vehicle stopped and that he positioned his squad in front of the suspect vehicle to block it in. At this time Officer Johnson states he observed the suspect's hands sticking out of the driver's side window and he exited his squad. Officer Johnson states that he then observed Officer Bennett exiting his vehicle and the next thing he knew "I caught a flash out of the corner of my eye of something coming toward me." At this time he was attacked by the K9. Officer Johnson states that Officer Bennett came to his aid and pulled off the K9 after he had been bitten and the suspect at this time fled on foot. He states that he then got back in his vehicle and assisted Officer Bennett and the K9 in apprehending the suspect. Summarized statement of Officer John Bennett: 5 1212250 Officer Bennett provided a statement in the IAU office on 4/18/2011. Officer Bennett states that prior to giving the statement he had reviewed both his report and viewed a copy of the video of the incident. Officer Bennett states that he had made a split second decision to release his dog immediately thinking the suspect was going to run. He states that his dog "was on its way" prior to his realizing the suspect was surrendering (see page 2, line 43 Bennett's statement). Officer Bennett acknowledged that the release of his dog was a "poor decision" on his part (see page 3, line 23 Bennett's statement) and accepts responsibility for his actions. Officer Bennett expressed concerns regarding the injury to both Officer Johnson and the suspect. SUMMARY OF ALLEGATIONS Allegations 13.43 - Personnel Data 6 1212251 13.43 - Personnel Data Allegation #2 7 1212252 It is alleged that Officer Bennett utilized poor judgment and discretion during the arrest of Dale Lee Presley on 10/29/2010 and that this in turn lead to injuries to Officer Bruce Johnson and the suspect Dale Lee Presley. If this allegation is found to be true the MPD Rule and Regulation would be: 5-103 USE OF DISCRETION (A-D)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Summary of facts regarding allegation #2 • As a result of the unnecessary release of his K9 by Officer Bennett, Officer Johnson was injured by the K9. • The need for Officer Bennett to disengage from the suspect Presley in order to control his K9 and remove him from Officer Johnson allowed the previously compliant suspect the opportunity to flee. • It then became necessary to utilize the K9 to apprehend Presley resulting in an injury to Presley that could have been avoided. 8 1212253 • Officer Bennett released his K9 into rush hour traffic, off lead, resulting in a potential hazard to the dog. • Release of the K9 to pursue the suspect Presley around a blind corner and out of Officer Bennett's line of sight could've clearly posed a hazard to any additional pedestrians who had been in the area adjacent to where the suspect was fleeing. 13.43 - Personnel Data 9 1212254 13.43 - Personnel Data I confirm that the information I provided in this case is true to the best of my knowledge. Respectfully Submitted, Sgt. R. Krebs Internal Affairs Unit 10 1212255</t>
  </si>
  <si>
    <t>['https://d3n8a8pro7vhmx.cloudfront.net/cuapb/pages/1461/attachments/original/1638037219/13-30687_Bennett_Part_2.pdf?1638037219']</t>
  </si>
  <si>
    <t>['John E. Bennett, badge #406']</t>
  </si>
  <si>
    <t>4/13/2021 Minnesota police officer arrested for assaulting, threatening wife https://www.dakotanewsnow.com/content/news/Minnesota-police-officer-arrested-for-assaulting-threatening-wife-485863881.html 1/5 33° Sioux Falls, SD Minnesota police officer arrested for assaulting, threatening wife Photo courtesy of the Nobles County Sheriff's Office (KSFY) Published: Jun. 18, 2018 at 5:14 PM CDT  Home Weather Sports Submit It Livestream Coronavirus  4/13/2021 Minnesota police officer arrested for assaulting, threatening wife https://www.dakotanewsnow.com/content/news/Minnesota-police-officer-arrested-for-assaulting-threatening-wife-485863881.html 2/5 Sponsored Stories More From This Site A Minnesota police officer is facing felony charges after allegedly threatening and assaulting his wife last week. Adrian Police Chief Shawn Langseth tells KSFY News 43-year-old Richard David Bruns is on administrative leave indefinitely, effective immediately. According to court documents, the incident happened Friday night at the couple's home in Adrian following an evening of drinking. The victim told authorities she had three beers and Bruns had eight. She said Bruns was allegedly "snippy" with her and their two children when they arrived home, and an argument started. Bruns was "raging mad" when he got into the house and asked his wife and 12-year-old son to fight him. The son "smarted off" to Bruns and ran outside. Bruns followed, and his wife said she then heard a loud noise outside on the porch. Then she heard he son crying. When she ran to her son, Bruns allegedly began pushing her away with his stomach or chest. The couple's daughter then came into the room, and the victim told her to run across the street to her grandmother's house and call 911. After the children left, Bruns and his wife got into another argument about calling the police. She recorded the conversation on her cell phone, according to court documents. Bruns then allegedly used keys to unlock a gun safe. His wife could be heard yelling at him to put the gun down and get it away from her on the recordning. He allegedly told her, "Cops come knocking on my door, you're dead," and that if he was going to go to jail, he was going to "earn it." She pleaded with him and said she did not want to die. Bruns was then heard on the recording locking the gun safe. According to court documents, Bruns admitted to police that he and his wife had been having issues for a long time and said he had gone to far during the incident. He told police he did not think he pointed a gun at his wife. Authorities seized multiple firearms from the home, including handguns, a rifle and a shotgun. They also found a lock-box style gun safe with two handguns and two loaded magazines inside of it. The 12-year-old son told police that Bruns never touched him. Authorities arrested Bruns on second degree assault with a dangerous weapon, intent to terrorize and two counts of domestic assault (a misdemeanor). He was released from Nobles County Jail after posting a $100,000 bond with several conditions, including no contact with the victims. The Compass Center for victims of domestic violence in Sioux Falls says members of law enforcement are not immune from abusive relationships. "When the perpetrator is someone in law enforcement it makes it much more difficult for a survivor to tell their story," The Compass Center Director Michelle Markgraf said. "The person that they report to is often the friend of the perpetrator and it is sometimes difficult for them to tell their friends that this is going on." Markgraf said if someone is afraid to report abuse directly to law enforcement, the Compass Center can help. Give them a call at (605) 339-0116 if you are experiencing abuse or fear for the safety of you or your family. Documents Complaint-Order for Detention.pdf Sponsored Stories Sponsored links by In Easter speech, pope calls wars in pandemic 'scandalous' US recommends 'pause' for J&amp;J vaccine over clot reports Juhnke will be a key to success for USD Volleyball team at NCAA Tournament  Home Weather Sports Submit It Livestream Coronavirus  4/13/2021 Minnesota police officer arrested for assaulting, threatening wife https://www.dakotanewsnow.com/content/news/Minnesota-police-officer-arrested-for-assaulting-threatening-wife-485863881.html 3/5 Recommended by Most Read  Teen killed after stepping on downed power line while trying to escape burning car 10-digit phone number dialing to soon be required in South Dakota Aberdeen police ask for public's help finding missing woman  GRAPHIC: Minnesota officer meant to draw Taser, not handgun, police say Police: Sioux Falls business scammed out of $3k worth of Bitcoin SPONSORED How Do I Talk to Family About Colonoscopy?  Home Weather Sports Submit It Livestream Coronavirus  4/13/2021 Minnesota police officer arrested for assaulting, threatening wife https://www.dakotanewsnow.com/content/news/Minnesota-police-officer-arrested-for-assaulting-threatening-wife-485863881.html 4/5 Latest News  Several major road construction projects underway in Sioux Falls City of Sioux Falls says it expects another "busy" year of street projects  Noem sends letter to Biden advocating for fireworks at Mount Rushmore Road construction season begins in Sioux Falls  Several major road construction projects are now underway in Sioux Falls  Home News Weather Sports Community Contests Livestream Submit Photos and Videos KSFY/KDLT 325 S. 1st Avenue Suite 100 Sioux Falls, SD 57104 (605) 336-1300  Home Weather Sports Submit It Livestream Coronavirus  4/13/2021 Minnesota police officer arrested for assaulting, threatening wife https://www.dakotanewsnow.com/content/news/Minnesota-police-officer-arrested-for-assaulting-threatening-wife-485863881.html 5/5 Terms of Service Privacy Policy EEO Statement FCC Public Inspection File ksfy.general@gray.tv - (605) 336-1300 FCC Applications A Gray Media Group, Inc. Station - © 2002-2021 Gray Television, Inc.  Home Weather Sports Submit It Livestream Coronavirus </t>
  </si>
  <si>
    <t>['https://d3n8a8pro7vhmx.cloudfront.net/cuapb/pages/270/attachments/original/1618326585/Minnesota_police_officer_arrested_for_assaulting__threatening_wife.pdf?1618326585']</t>
  </si>
  <si>
    <t>3/6/2021 Suit: Fired Mpls. cop singled out for age, Japanese heritage - StarTribune.com https://www.startribune.com/lawsuit-fired-minneapolis-japanese-american-cop-singled-out-for-age-race/568171522/ 1/2 MINNEAPOLIS Lawsuit: Fired Minneapolis Japanese- American cop singled out for age, race The suit was filed earlier this month in U.S. District Court. By Libor Jany (https://www.startribune.com/libor-jany/6134700/) Star Tribune FEBRUARY 25, 2020 - 4:25PM A former Minneapolis police trainee who was fired two years ago has sued the department, saying he was singled out for harassment because of his age and Japanese heritage, with one of his coworkers openly questioning whether he intended to commit "hara-kiri," or ritual suicide. Andrew Arashiba, 50, who was dismissed from the force in October 2017, contends that he was routinely humiliated because he was much older than almost every other cadet, and faced retaliation after he reported the harassment to his superiors. In his lawsuit, he argues that he was fired for missteps that the department regularly overlooked when they involved female, Somali-American and African-American officers. In addition to losing out on untold income, the suit claimed that he "suffered noneconomic damages, including humiliation and embarrassment from being subjected to race, color, and national origin-based harassment on the job and ultimate discharge because of his Japanese-American race and ancestry." The City of Minneapolis is the only defendant named in the suit, filed last week in U.S. District Court. It seeks at least $75,000 in damages. Arashiba says in the suit that he was put on administrative leave in the spring of 2017, after lodging complaints with Human Resources and the internal affairs unit. He never returned to duty, and was fired that October - less than a month before his probationary period was up, according to the lawsuit. Under department rules, probationary officers can be dismissed for "failing to meet minimum performance standards or probationary training standards for violations of the code of conduct or for any other legal reason" and have no right to appeal, unless they are veterans. Arashiba's lawyer, Peter Nickitas, said Monday his client wants his job back and any income that he would have earned after being put on leave. "My client is a good man, and he's a good law enforcement officer," Nickitas said of Arashiba, who now runs an auto body shop in Savage. A police spokesman on Monday said he couldn't discuss pending litigation, referring questions to the Minneapolis city attorney's office, which declined to comment. A call to the Police Federation went unreturned. Arashiba joined the force as a community service officer in January 2016 and was sworn in 11 months later, becoming the department's only Japanese-American officer, the lawsuit said. He was 46 at the time. Like all rookie cops, Arashiba began serving a monthslong probationary period, during which he was assigned to ride along with a veteran officer to guide and evaluate him until he was deemed ready to work on his own. While not named as co-defendants, the suit accuses several of his field training officers of creating a hostile work environment by routinely making disparaging comments about his age and his job performance, including one time in which officer Michael Mays allegedly chastised him for refusing to slap a drunk man during an arrest in north Minneapolis, saying, "You missed a free slap." JOEY MCLEISTER - STAR TRIBUNE FILE . 3/6/2021 Suit: Fired Mpls. cop singled out for age, Japanese heritage - StarTribune.com https://www.startribune.com/lawsuit-fired-minneapolis-japanese-american-cop-singled-out-for-age-race/568171522/ 2/2 In another episode that was detailed in the suit, Arashiba said he overheard a coworker discussing his frustration with an apparent mistake Arashiba had made on the job with officer Heather Sterzinger. "What, is he going to commit hara-kiri?" Sterzinger asked, repeating the question twice, according to the lawsuit. The term refers to a ritualized form of self-disembowelment that is typically associated with Japan, the suit says. "Plaintiff did not react, but took it as an obvious insult to his Japanese ancestry, origin, and racial heritage by a superior officer," it read. Meanwhile, Arashiba claims, he regularly received higher marks from other training officers. Arashiba's performance evaluations were not immediately available, making it impossible to independently verify the lawsuit's claims. His experience, the suit contends, stood in stark contrast to the department's treatment of Mays, who is African-American, and former officer Mohamed Noor, who is Somali. Noor was fired and later convicted of murder (http://www.startribune.com/ex- minneapolis-officer-mohamed-noor-sentenced-to-12-and-a-half-years-in- prison/510959572/) for the 2017 shooting death of Justine Damond Ruszczyk, while Mays is the subject of a lawsuit filed against the city and police department over an incident two summers ago where he shot and injured two service dogs while responding to a home burglary alarm (http://www.startribune.com/lawsuit-minneapolis-police-shot- service-dogs-then-tried-to-cover-it-up/559619402/) . According to Arashiba's suit, the city overlooked the two officers' "professional shortcomings" until it was no longer "objectively or politically possible to coddle them any longer." This, the lawsuit said, "while imposing degrading treatment, lower performance ratings, and ultimate discharge of Arashiba, in spite of his objectively satisfactory performance as a probationary police officer."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</si>
  <si>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['https://d3n8a8pro7vhmx.cloudfront.net/cuapb/pages/270/attachments/original/1615066857/2020Sterzinger_Suit__Fired_Mpls._cop_singled_out_for_age__Japanese_heritage_-_StarTribune.com.pdf?1615066857']</t>
  </si>
  <si>
    <t>3/28/2021 Cop who left scene of deadly St. Paul shooting facing discipline https://alt.thebird.copwatch.narkive.com/lLfTZ0FD/cop-who-left-scene-of-deadly-st-paul-shooting-facing-discipline 1/4 alt.thebird.copwatch 17 years ago Cop who left scene of deadly St. Paul shooting facing discipline (too old to reply) Search… geb Cop who left scene of deadly St. Paul shooting facing discipline Herón Márquez Estrada and Curt Brown, Star Tribune Published February 24, 2004 St. Paul Police Chief William Finney said Monday that he probably will discipline an off-duty officer accused of leaving a University Avenue bar moments after a man was shot to death. "I am not a happy chief. To do nothing is not an option for me," Finney said during a news conference called to discuss the officer's conduct following the shooting death of Stephen Kuma at Arnellia's bar early Friday morning. Discipline could range from an oral reprimand to termination. Citing data privacy laws, Finney refused to identify the officer. But he has been identified by patrons and bar owner Arnellia Allen as Cornelius Benner IV. Benner, a 10-year veteran who sometimes works off duty at the bar, has a relatively clean internal-affairs record. He has been given three oral reprimands and one written reprimand for off-duty work. One included an infraction for working at Arnellia's without permission in 2002. Finney said policy is that officers remain at the scene of a serious crime even if they aren't on duty. At the very least, he said, the officer could have given a description of the shooter to investigators. "It's my expectation that officers at the scene of a serious situation will act professionally," Finney said. "They should render aid to any victim." On Monday, in a statement released on Benner's behalf by the St. Paul Police Federation, the officer said he heard gunfire but didn't see anyone get shot. Benner, who admits he was drinking, said he was afraid for his safety and left the bar because he had no gun, no badge and no bullet-proof vest. He 3/28/2021 Cop who left scene of deadly St. Paul shooting facing discipline https://alt.thebird.copwatch.narkive.com/lLfTZ0FD/cop-who-left-scene-of-deadly-st-paul-shooting-facing-discipline 2/4 said he left after confirming that 911 had been called. "If a person is fearing for his safety you can't require him to do anything," Federation President David Titus said Monday afternoon. Benner had his back to the door when he heard gunshots, according to the statement. He fell to the floor as the gunman sprayed the bar. Benner is the son of retired Sgt. Cornelius (Butch) Benner, who was Finney's first partner on the force. Finney said he could not discuss specifics of the incident at Arnellia's, including reports that the officer was about two yards from Kuma when he was shot and that he stepped over or around Kuma as he left. Finney would not say whether Benner is still working or whether he is on administrative leave. The chief did not offer a time line for the conclusion of the investigation either. The shooting was captured on video cameras, which the city had the bar install because of a high number of police calls. The most serious incident before last week's killing was in 1999 when a 28-year-old man died after being run over by a 23-year-old Minneapolis man outside the bar. Allen said Benner came in to talk to her about 10:30 p.m. Friday because she wanted his advice on hiring off-duty officers. "I didn't see him right at the moment of the shooting," she said. "I didn't see him after the shooting." Homicide investigators tracked down Benner at his home about 5 a.m. Friday and ordered him to return to police headquarters to provide a statement, the federation said. Kuma's relatives, friends, neighbors and co-workers were angry Monday. "Why would a police officer walk over a body like that?" said Ikeco Powell, a friend of Kuma's. "Now they'll probably place him on paid leave, which is just like a vacation." Glenn Timti said his uncle, who would have turned 46 on Saturday, seldom 3/28/2021 Cop who left scene of deadly St. Paul shooting facing discipline https://alt.thebird.copwatch.narkive.com/lLfTZ0FD/cop-who-left-scene-of-deadly-st-paul-shooting-facing-discipline 3/4 17 years ago drank alcohol and stopped at Arnellia's to meet a friend. He said Kuma was one of the older brothers in a family of seven siblings from the West African nation of Cameroon. He emigrated to Minnesota about nine years ago and his job helping developmentally disabled people reflected his altruistic nature. "He did everything he could for humanity and treated everyone as brothers no matter their race or background," Timti said. "He never wanted anything to do with violence." Bill Stich, program director at the Ramsey County-owned Lake Owasso Residence, said Kuma handled the day-to-day needs of the residents for the last two years. "He was very personable, pleasant, upbeat and well liked by the clients," Stich said. Charles Mitchell, a neighbor of Kuma's in an East Side apartment building, said "His heart was bigger than big . . . this is all so senseless." Heron Marquez is at ***@startribune.com and Curt Brown is at ***@startribune.com zenner St. Paul's finest. ... --- Outgoing mail is certified Virus Free. Checked by AVG anti-virus system (http://www.grisoft.com). Version: 6.0.593 / Virus Database: 376 - Release Date: 2/20/2004 3/28/2021 Cop who left scene of deadly St. Paul shooting facing discipline https://alt.thebird.copwatch.narkive.com/lLfTZ0FD/cop-who-left-scene-of-deadly-st-paul-shooting-facing-discipline 4/4 Continue reading on narkive: SEARCH RESULTS FOR 'COP WHO LEFT SCENE OF DEADLY ST. PAUL SHOOTING FACING DISCIPLINE' (NEWSGROUPS AND MAILING LISTS) 33 replies misc.survivalism Man, Mr. bush Jr. sure is wicked evil eh? started 12 years ago 9 replies alt.true-crime CO, Officer who killed disabled teen involved in fatal shooting last year started 18 years ago about - legalese</t>
  </si>
  <si>
    <t>['https://d3n8a8pro7vhmx.cloudfront.net/cuapb/pages/270/attachments/original/1617976069/Cornelius_Benner_.pdf?1617976069']</t>
  </si>
  <si>
    <t>['Cornelius W. Benner, badge #43900']</t>
  </si>
  <si>
    <t>https://www.tcdailyplanet.net/insensitive-remarks-minneapolis-police-officers-facebook-page-spark-outrage-open-int/ 1/2 Insensitive remarks on a Minneapolis police officer's Facebook page spark outrage; open internal investigation By Harry Colbert, Jr. (Insight News) | March 27, 2014 While Alicia Lucio was perusing her Facebook timeline one post stopped her in her tracks. The post was from one of her then Facebook friends, whose screen name is Joseph Klimax. Lucio knows Joseph Klimax by his real name, Joseph Klimmek. Klimmek is a veteran police officer with the 1st District of the Minneapolis Police Department. The post was to a link of a Fox 9 story on a murder in south Minneapolis. Klimmek weighed in with by posting, "3(sic) murders in 3(sic) days and it's not even warm yet." But it was the sentence that followed that sparked Lucio's outrage. "This could be a busy year finally," is what followed Klimmek's words about three Minneapolis killings within three days. Lucio said she was stunned by what she read and even more stunned when other presumed Minneapolis police officers chimed in seemingly hoping for a "busy" year. "I wanted to point out the fact that the police were literally looking forward to a busy year," said Lucio. "They verified through conversation that they were looking forward to having something to do. My point was to bring this to light." Lucio said she could think of plenty of other activities to occupy an officer's time besides hoping for a spike in murder and other violent crimes. This article is reposted from TCDP media partner Insight News (http://insightnews.com) . Check out the links below for other recent Insight News stories: Southwest light rail train a must for our community (http://insightnews.com/news/11990-southwest-light-rail-train-a-must-for-our-community) El-Kati on the myth of race (http://insightnews.com/aesthetics/11972-el-kati-on-the-myth-of-race) "If there is not enough to do, we need our officers in the community, being involved; gaining trust - not talking smack, judging, and creating an issue of trust across the community," said Lucio. "It is comments like the ones the officers made that verify what fear I hear all the time. I personally have had very few police interactions. Not all were good; not all were bad, however, my friends are in constant conversation about being mistreated and judged (by Minneapolis police officers)." Lucio said she reposted Klimmek's comments to her personal page to ask her Facebook friends if she was being overly sensitive to the officers' remarks. Several of Lucio's social media friends suggested Lucio contact the media, which she did. "The men and women (commenting in Klimmek's post) were all calling (another woman who found the post offensive) and I 'sensitive women' and (said) that that's why they were cops and we weren't and that we didn't have the right to judge them," said Lucio. Though Klimmek is of Asian descent, Lucio, who is of Mexican heritage, said the posts and other posts on the officer's page smacks of racism. In one post there is a drawing of a man behind prison bars next to a woman with five children and a dog and the caption reads, "If your husband isn't there." Klimmek followed that post with a picture that read "Meanwhile, on the Northside …" that depicted three men behind bars, a woman, five kids and a dog. The caption for that read simply, "Fixed." Lucio believes the officer's Facebook posts demonstrate a culture of racism within the Minneapolis Police Department. Twin Cities Daily Planet (https://www.tcdailyplanet.net/insensitive-remarks-minneapolis-police-officers-facebook-page-spark- outrage-open-int/) https://www.tcdailyplanet.net/insensitive-remarks-minneapolis-police-officers-facebook-page-spark-outrage-open-int/ 2/2 "Unfortunately, I do believe racist attitudes are common (within the department)," said Lucio, who herself did a little detective work on some of the people commenting on Klimmek's insensitive post. "After looking up the officers' names in the post, (many) had long misconduct records - most involving accusations of racism." One person, Jeffrey Jindra - presumed by Lucio to be Minneapolis Police Officer Jeffery Jindra - commented on Klimmek's questionable post of wanting to be "busy" by offering an analogy of a heart surgeon only having to work on ingrown toenails and craving more action. When prodded on his analogy by a poster with a differing opinion, Jindra wrote, "Alright, if you are a rock dealer at Chi/Frank (presumed to reference the intersection of Chicago and Franklin Avenues) do you want to sell a pill to a Lone Geeker or do you want 14 people on the 1st of the month who just had their EBT card refreshed. (sic) Language you understand." Jindra was accused multiple times of misconduct, including a 2003 accusation that Jindra and another officer sodomized a suspect during a raid in north Minneapolis. Both officers were cleared of any wrongdoing in that incident by a U.S. Department of Justice investigation. Because of the post and the subsequent media attention, an internal investigation into the incident has been launched by the Minneapolis Police Department. Department sources said the incident is being taken seriously, but citing the ongoing investigation, a department spokesperson declined to go into detail, but did offer a statement that read, "We are internally investigating the alleged Facebook post sent to us by a media outlet to see if it was, indeed, from an account of a Minneapolis Police Officer. The single post sent to us that was depicted in a recent news report certainly is not in line with the core values of the Minneapolis Police Department." The morning following the questionable post on Klimmek's page and apparently feeling the heat, Klimmek sent Lucio a private message in her inbox that asked Lucio to remove her screenshot of Klimmek's initial post. "That is only for friends. I don't mind you seeing it and commenting on it but I don't want it shared. Thanks. Joe," wrote Klimmek. Related Stories: No related posts.</t>
  </si>
  <si>
    <t>['https://d3n8a8pro7vhmx.cloudfront.net/cuapb/pages/270/attachments/original/1627068257/Insensitive_remarks_on_a_Minneapolis_police_officer%E2%80%99s_Facebook_page_spark_outrage__open_internal_investigation___Twin_Cities_Daily_Planet.pdf?1627068257']</t>
  </si>
  <si>
    <t>3/24/2021 North Mankato man tasered by police before death, Mankato city officials say | Local News | mankatofreepress.com https://www.mankatofreepress.com/news/local_news/north-mankato-man-tasered-by-police-before-death-mankato-city-officials-say/article_a7b201ba-6abe-5ed4-8fb… 1/4 https://www.mankatofreepress.com/news/local_news/north-mankato-man-tasered-by-police-before-death- mankato-city-officials-say/article_a7b201ba-6abe-5ed4-8fb6-2dd122f64c80.html North Mankato man tasered by police before death, Mankato city officials say By Dan Nienaber Free Press Staff Writer Jan 12, 2013 Andrew Layton Free Press Staff Writer A 26-year-old North Mankato man who died after being found unconscious at the downtown Hy- Vee store was tasered twice by at least one of the police officers who arrested him. Andrew Layton was unconscious in the store's entry when police officers arrived at about 4:40 a.m. Jan. 1. An initial news release only said he was arrested because he became combative, his heart stopped on the way to the jail in an ambulance and he was brought to the Mankato hospital after 3/24/2021 North Mankato man tasered by police before death, Mankato city officials say | Local News | mankatofreepress.com https://www.mankatofreepress.com/news/local_news/north-mankato-man-tasered-by-police-before-death-mankato-city-officials-say/article_a7b201ba-6abe-5ed4-8fb… 2/4 he was revived. He died there Jan. 5 and the investigation was turned over to the Bureau of Criminal Apprehension. More public information about the incident was released Friday morning at the request of The Free Press. That report confirmed that weapons were used during the arrest, but it didn't say how many weapons or what type of weapons were used. City Manager Pat Hentges later confirmed tasers were used during the incident. The report also said the officers involved in the incident were Daniel Best, Kenneth Baker, Kyley Groby, Audrey Burgess and Cmdr. Craig Frericks. Brad Hanson, Layton's uncle, said Layton's mother, Cheri Hanson, was initially told by hospital staff that her son had not been tasered. He doesn't know if hospital staff members assumed Layton hadn't been tasered or if they received that information from police. "We just learned there's some discrepancies between the police report and the BCA investigation," Brad Hanson said. "At first they didn't say there was a taser. Now they're saying a taser was used. We're getting that from the bureau." The initial Department of Public Safety news release also said an ambulance responded to Hy-Vee and Layton was taken to the Blue Earth County Jail in the ambulance. Layton's family also had questions about why, if an ambulance was necessary, Layton was taken to jail and not the hospital. Layton's heart stopped at some point on his way to the jail and he wasn't taken to the hospital until after he was revived. When Hentges was asked those questions, he provided some answers by forwarding an email to The Free Press that was sent to him by Todd Miller, director of Public Safety. The email said Layton "immediately became combative" and fought "violently" with the first officer who arrived at the scene. It also confirmed a tasing device had been used on Layton. "The officer called for assistance and additional officers and a commander responded to the scene," Miller's email said. "During the struggle, the individual did not respond to officer's (sic) repeated commands and subsequently was tased twice in an effort to control him." 3/24/2021 North Mankato man tasered by police before death, Mankato city officials say | Local News | mankatofreepress.com https://www.mankatofreepress.com/news/local_news/north-mankato-man-tasered-by-police-before-death-mankato-city-officials-say/article_a7b201ba-6abe-5ed4-8fb… 3/4 Officers were able to handcuff Layton and identify him as someone they had been in contact with before. A Gold Cross Ambulance crew was called because the officers were concerned about how violent he had been and suspected he had been using drugs. "An ambulance was summoned for Mr. Layton and for reasons that remain as of yet unclear, Gold Cross Ambulance personnel transported Mr. Layton, along with two Mankato police officers riding in the ambulance, to the Blue Earth County Justice Center." An autopsy was done by the Ramsey County Medical Examiner's Office Jan. 6. Hanson said he was told the autopsy report has not been completed. The Jan. 1 incident isn't the first time Layton had been arrested. He had been charged with methamphetamine possession as recently as August and he was arrested in 2010 for assaulting a police officer during a routine traffic stop in Austin. Hanson said, as far as he knows, Layton had quit using drugs recently. He also said hospital staff told his mother there were no drugs in Layton's system, but there was a "little bit" of alcohol. The family has been able to figure out where Layton was up until about two hours before the Hy- Vee incident. Hanson said Layton was at his girlfriend's house with other people until about 2:30 a.m. "He borrowed her phone and wasn't seen after that," Hanson said. "The next thing anyone knew he was at Hy-Vee. We don't know why he was at Hy-Vee. Was he ill? Was he injured? I really don't think we're going to know for awhile." MORE INFORMATION City blames pre-existing illness in veteran's post-arrest death 3/24/2021 North Mankato man tasered by police before death, Mankato city officials say | Local News | mankatofreepress.com https://www.mankatofreepress.com/news/local_news/north-mankato-man-tasered-by-police-before-death-mankato-city-officials-say/article_a7b201ba-6abe-5ed4-8fb… 4/4 TRENDING VIDEO  See All Events  Add your event Mankato Free Press Events  WED 24 THU 25 FRI 26 SAT 27 SUN 28 MON 29 TUE 30 WED 31 THU 1 FRI 2 SAT 3 SUN 4 MON 5  Storytime Online: Opposites! Blue Earth County Library Wed, Mar 24 Storytime Online: "C" is for Cookie! Blue Earth County Library Wed, Mar 24 Storytime Online: Therapy Dogs! Blue Earth County Library Wed, Mar 24 Good Thunder Presents Ayse Papatya Bucak Zoom Thu, Mar 25 </t>
  </si>
  <si>
    <t>['https://d3n8a8pro7vhmx.cloudfront.net/cuapb/pages/270/attachments/original/1617981157/Daniel_Best_.pdf?1617981157']</t>
  </si>
  <si>
    <t>['Daniel Best, badge #3116']</t>
  </si>
  <si>
    <t>4/8/2021 Minneapolis police involved in disputed shooting death honored - Twin Cities https://www.twincities.com/2013/10/12/minneapolis-police-involved-in-disputed-shooting-death-honored/ 1/2 ___ ___ By By ANDY GREDER ANDY GREDER | | agreder@pioneerpress.com agreder@pioneerpress.com | Pioneer Press | Pioneer Press PUBLISHED: PUBLISHED: October 12, 2013 at 11:01 p.m. October 12, 2013 at 11:01 p.m. | UPDATED: | UPDATED: November 7, 2015 at 12:06 November 7, 2015 at 12:06 p.m. p.m. Two of the Minneapolis police officers involved in the shooting death of Terrance Two of the Minneapolis police officers involved in the shooting death of Terrance Franklin in May received an honor Saturday for their service in the line of duty. Franklin in May received an honor Saturday for their service in the line of duty. Officers Ricardo Muro and Michael Meath were awarded the Purple Heart from Officers Ricardo Muro and Michael Meath were awarded the Purple Heart from the Military Order of the Purple Heart's First Responder program, Minneapolis the Military Order of the Purple Heart's First Responder program, Minneapolis police said. police said. The honor goes to Minnesota officers wounded or killed for their sacrifices in the The honor goes to Minnesota officers wounded or killed for their sacrifices in the line of duty, police said. Muro and Meath were shot by Franklin, who had broken line of duty, police said. Muro and Meath were shot by Franklin, who had broken into a home and fired on officers, Minneapolis police said. into a home and fired on officers, Minneapolis police said. "Congratulations to both officers for their sacrifice, service and heroism," "Congratulations to both officers for their sacrifice, service and heroism," Minneapolis police said. Minneapolis police said. According to the police version of events, officers cornered Franklin in the According to the police version of events, officers cornered Franklin in the basement of a home he took refuge in after he wrecked his car during a police basement of a home he took refuge in after he wrecked his car during a police chase May 10. Franklin struggled, grabbed an officer's submachine gun and fired, chase May 10. Franklin struggled, grabbed an officer's submachine gun and fired, wounding Muro and Meath. Neither of their wounds were life-threatening. wounding Muro and Meath. Neither of their wounds were life-threatening. Officers returned fire and shot Franklin dead. Officers returned fire and shot Franklin dead. NEWS NEWS Minneapolis police involved in Minneapolis police involved in disputed shooting death honored disputed shooting death honored 4/8/2021 Minneapolis police involved in disputed shooting death honored - Twin Cities https://www.twincities.com/2013/10/12/minneapolis-police-involved-in-disputed-shooting-death-honored/ 2/2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Franklin's family challenged the officers' version of the events; in September, a Franklin's family challenged the officers' version of the events; in September, a grand jury cleared Minneapolis police of wrongdoing. grand jury cleared Minneapolis police of wrongdoing. "I respect it, and the community should respect it," said Hennepin County "I respect it, and the community should respect it," said Hennepin County Attorney Mike Freeman of the grand jury's decision in Franklin's death. Attorney Mike Freeman of the grand jury's decision in Franklin's death. Officer Mark Durand told investigators that Franklin fought for the MP5 Officer Mark Durand told investigators that Franklin fought for the MP5 submachine gun before firing it at the officers. submachine gun before firing it at the officers. Officer Luke Peterson shot Franklin four times with his handgun and Meath also Officer Luke Peterson shot Franklin four times with his handgun and Meath also shot Franklin four times. shot Franklin four times. Franklin was shot in the head, neck and upper torso, police officials said. Officials Franklin was shot in the head, neck and upper torso, police officials said. Officials said Franklin's DNA was found on the MP5's pistol grip and trigger. said Franklin's DNA was found on the MP5's pistol grip and trigger. Andy Greder Andy Greder | Gophers football | Gophers football and Minnesota United beat writer and Minnesota United beat writer Andy Greder covers the Gophers and Minnesota United for the Andy Greder covers the Gophers and Minnesota United for the Pioneer Press. Since joining the paper full time in November Pioneer Press. Since joining the paper full time in November 2013, he has also covered the Timberwolves as a beat and spot 2013, he has also covered the Timberwolves as a beat and spot duty from the Vikings to high schools. He was a part-time breaking news duty from the Vikings to high schools. He was a part-time breaking news reporter at the Pioneer Press from 2011-13, when he was also a freelance reporter at the Pioneer Press from 2011-13, when he was also a freelance writer and organic farmer. He started at the Duluth News Tribune in 2006, writer and organic farmer. He started at the Duluth News Tribune in 2006, covering sports, news and business until living abroad in 2010. covering sports, news and business until living abroad in 2010. agreder@pioneerpress.com agreder@pioneerpress.com   Follow Andy Greder Follow Andy Greder @andygreder @andygreder</t>
  </si>
  <si>
    <t>['https://d3n8a8pro7vhmx.cloudfront.net/cuapb/pages/270/attachments/original/1617895772/Minneapolis_police_involved_in_disputed_shooting_death_honored_%E2%80%93_Twin_Cities.pdf?1617895772']</t>
  </si>
  <si>
    <t>3/1/2021 North Mankato man tasered by police before death, Mankato city officials say » Local News » The Free Press, Mankato, MN | MNLABOR https://mnlabor.wordpress.com/2013/01/12/north-mankato-man-tasered-by-police-before-death-mankato-city-officials-say-local-news-the-free-press-mankato-mn/ 1/3 MNLABOR JAN 12 2013 GALLERY North Mankato man tasered by police before death, Mankato city officials say » Local News » The Free Press, Mankato, MN January 12, 2013 North Mankato man tasered by police before death, Mankato city officials say By Dan Nienaber Free Press Staff Writer (http://mankatofreepress.com/local/x964871925/North-Mankato-man-tasered-by-police-before-death- Mankato-city-officials-say) MANKATO - A 26-year-old North Mankato man who died after being found unconscious at the downtown Hy-Vee store was tasered twice by at least one of the police officers who arrested him. Andrew Layton was unconscious in the store's entry when police officers arrived at about 4:40 a.m. Jan. 1. An initial news release only said he was arrested because he became combative, his heart stopped on the way to the jail in an ambulance and he was brought to the Mankato hospital after he was revived. He We are devoted to the acquisition and exchange of perspectives, information, and ideas in the subjects of public sector research, collective bargaining, labor- management and employee relations. 3/1/2021 North Mankato man tasered by police before death, Mankato city officials say » Local News » The Free Press, Mankato, MN | MNLABOR https://mnlabor.wordpress.com/2013/01/12/north-mankato-man-tasered-by-police-before-death-mankato-city-officials-say-local-news-the-free-press-mankato-mn/ 2/3 died there Jan. 5 and the investigation was turned over to the Bureau of Criminal Apprehension. More public information about the incident was released Friday morning at the request of The Free Press. That report confirmed that weapons were used during the arrest, but it didn't say how many weapons or what type of weapons were used. City Manager Pat Hentges later confirmed tasers were used during the incident. The report also said the officers involved in the incident were Daniel Best, Kenneth Baker, Kyley Groby, Audrey Burgess and Cmdr. Craig Frericks. Brad Hanson, Layton's uncle, said Layton's mother, Cheri Hanson, was initially told by hospital staff that her son had not been tasered. He doesn't know if hospital staff members assumed Layton hadn't been tasered or if they received that information from police. "We just learned there's some discrepancies between the police report and the BCA investigation," Brad Hanson said. "At first they didn't say there was a taser. Now they're saying a taser was used. We're getting that from the bureau." The initial Department of Public Safety news release also said an ambulance responded to Hy-Vee and Layton was taken to the Blue Earth County Jail in the ambulance. Layton's family also had questions about why, if an ambulance was necessary, Layton was taken to jail and not the hospital. Layton's heart stopped at some point on his way to the jail and he wasn't taken to the hospital until after he was revived. When Hentges was asked those questions, he provided some answers by forwarding an email to The Free Press that was sent to him by Todd Miller, director of Public Safety. The email said Layton "immediately became combative" and fought "violently" with the first officer who arrived at the scene. It also confirmed a tasing device had been used on Layton. "The officer called for assistance and additional officers and a commander responded to the scene," Miller's email said. "During the struggle, the individual did not respond to officer's (sic) repeated commands and subsequently was tased twice in an effort to control him." Officers were able to handcuff Layton and identify him as someone they had been in contact with before. A Gold Cross Ambulance crew was called because the officers were concerned about how violent he had been and suspected he had been using drugs. "An ambulance was summoned for Mr. Layton and for reasons that remain as of yet unclear, Gold Cross Ambulance personnel transported Mr. Layton, along with two Mankato police officers riding in the ambulance, to the Blue Earth County Justice Center." An autopsy was done by the Ramsey County Medical Examiner's Office Jan. 6. Hanson said he was told the autopsy report has not been completed. The Jan. 1 incident isn't the first time Layton had been arrested. He had been charged with methamphetamine possession as recently as August and he was arrested in 2010 for assaulting a police officer during a routine traffic stop in Austin. 3/1/2021 North Mankato man tasered by police before death, Mankato city officials say » Local News » The Free Press, Mankato, MN | MNLABOR https://mnlabor.wordpress.com/2013/01/12/north-mankato-man-tasered-by-police-before-death-mankato-city-officials-say-local-news-the-free-press-mankato-mn/ 3/3 Hanson said, as far as he knows, Layton had quit using drugs recently. He also said hospital staff told his mother there were no drugs in Layton's system, but there was a "little bit" of alcohol. The family has been able to figure out where Layton was up until about two hours before the Hy-Vee incident. Hanson said Layton was at his girlfriend's house with other people until about 2:30 a.m. "He borrowed her phone and wasn't seen after that," Hanson said. "The next thing anyone knew he was at Hy-Vee. We don't know why he was at Hy-Vee. Was he ill? Was he injured? I really don't think we're going to know for awhile." via North Mankato man tasered by police before death, Mankato city officials say » Local News » The Free Press, Mankato, MN (http://mankatofreepress.com/local/x964871925/North-Mankato-man- tasered-by-police-before-death-Mankato-city-officials-say). By MNLABOR • Posted in Embattled Officials, Labor News, Public Employees, Public Sector Unions • Tagged blue earth county, bureau of criminal apprehension, current-events, government, Law Enforcement, Minnesota, Police, Public Employee, Public Employees, public safety news, Public Sector Unions Blog at WordPress.com.</t>
  </si>
  <si>
    <t>['https://d3n8a8pro7vhmx.cloudfront.net/cuapb/pages/270/attachments/original/1618018749/Kenneth_Baker_5_%281%29.pdf?1618018749']</t>
  </si>
  <si>
    <t>['Craig Frericks, badge #3102', 'Kenneth Baker, badge #3144']</t>
  </si>
  <si>
    <t>4/4/2021 Split verdict adds to sexual assault victim's hurt | Post Bulletin https://www.postbulletin.com/split-verdict-adds-to-sexual-assault-victim-s-hurt/article_12e19428-3550-5623-9245-6cde51a8ae71.html 1/5 Trending Articles NEW ARTICLES Split verdict adds to sexual assault victim's hurt Written By: postbulletin Administrator | 5:00 am, Apr. 26, 1993 LA CROSSE, Wis. -- A 27-year-old woman said she's still stunned by a split verdict in the Wisconsin trial of a Minneapolis police ofècer charged with sexually assaulting her at a National Guard training session. ``I want to ask them (the jury), `What didn't you understand? How could you not ènd him guilty on the felony charges?' '' the woman said. After eight hours of deliberation April 17, a Monroe County Circuit Court jury found Kent Warnberg guilty of fourth-degree sexual assault. The misdemeanor conviction carries a maximum penalty of nine months in jail and a $10,000 ène. Sentencing was set for May 3. Warnberg was acquitted of three felony charges, including two counts of second-degree sexual assault and one count of false imprisonment. Those charges carried a maximum penalty of 22 years in prison. Newsletter signup for email alerts Warnberg, also a captain in the Minnesota Army National Guard, and the woman, a private èrst class in the same unit, were on annual training last July 23 at Fort McCoy when the assault took place. The woman, a suburban Minneapolis housewife, testièed that Warnberg took her away from the base against her will and fondled her. The woman said she got into Warnberg's vehicle around midnight after an evening of end-of-training celebrations because he insisted he needed to talk with her. Even when Warnberg drove her off the base against her protests, the woman said she wasn't afraid of him. ``I was scared I'd be in trouble because of the rank structure,'' she said. ``He's a captain and I'm a private and there's the fraternization rule.'' Breaking the rule, which bans socializing between ofècers and enlisted personnel could have resulted in dishonorable discharge, she said. The incident has left her disillusioned and distrustful, the woman said. She has been in counseling, but said she was having a tough time coming to grips with her feelings. OUTDOORS Border closure has unfortunate consequences for cabin owners, resorts on Minnesota's Northwest Angle EDUCATION Should police be in schools? RPD, RPS will talk CRIME AND COURTS Moorhead man accused of trying to buy sex with child, spying on naked minor faces federal prosecution E-Paper Account SUBSCRIBE NOW $4 for 16 weeks Get useful, accurate news. Only $4 for 16 weeks. SUBSCRIBE NOW! Vaccine Tracker 73° 4/4/2021 Split verdict adds to sexual assault victim's hurt | Post Bulletin https://www.postbulletin.com/split-verdict-adds-to-sexual-assault-victim-s-hurt/article_12e19428-3550-5623-9245-6cde51a8ae71.html 2/5 She said she plans to leave the National Guard. ``I feel like I have this big brand on my forehead or a big sign over my head labeled `Stupid','' she said. ``I don't trust people anymore, and I don't talk intimately with anyone, not my family and not even my husband.'' She said she was stunned when she was informed of the jury verdict April 17. ``To go through all that and then have to talk about what happened to me in front of a room full of strangers -- it was the hardest thing I ever had to do,'' she said. ``And for what?'' Meanwhile, four women's groups and a citizen watchdog group were demanding that the city immediately ère Warnberg. Sgt. Donald Harris said Sunday a decision had not been made on Warnberg's status. Warnberg may appeal the conviction, said his lawyer, Howard Bass.@et Suggested Articles HOCKEY 2021 Minnesota hockey hair team, a æowvid during COVID CRIME AND COURTS Rochester Police Department daily incident reports: March 27-April 2 WORLD Pope, in Easter message, slams weapons spending in time of pandemic PEOPLE Friends stick together in helping veteran prepare his maple syrup E-Paper Account SUBSCRIBE NOW $4 for 16 weeks Get useful, accurate news. Only $4 for 16 weeks. SUBSCRIBE NOW! Vaccine Tracker 73° 4/4/2021 Split verdict adds to sexual assault victim's hurt | Post Bulletin https://www.postbulletin.com/split-verdict-adds-to-sexual-assault-victim-s-hurt/article_12e19428-3550-5623-9245-6cde51a8ae71.html 3/5 Friends stick together in helping veteran prepare his maple syrup NATION Biden economic adviser says job growth goal of infrastructure plan SPONSORED CONTENT Apr 1 2021 - 10 PM Will Investing Be Different After COVID-19? By TD Ameritrade Featured Businesses Read more John Hardy's Bar-b-q E-Paper Account SUBSCRIBE NOW $4 for 16 weeks Get useful, accurate news. Only $4 for 16 weeks. SUBSCRIBE NOW! Vaccine Tracker 73° 4/4/2021 Split verdict adds to sexual assault victim's hurt | Post Bulletin https://www.postbulletin.com/split-verdict-adds-to-sexual-assault-victim-s-hurt/article_12e19428-3550-5623-9245-6cde51a8ae71.html 4/5 Account Manage My Account Privacy Policy Terms and Conditions News Subscription Options Email Newsletters E-Paper Our News Network Contact Get Help News Advertising Work with Us More JobsHQ Businesses To Follow Do your windows need a complete makeover? Are you tired of the same old look? You don't need to settle for boring. Discover… (Timeline Photos) APR 3  Budget Blinds of East &amp; West Rochester Follow    E-Paper Account SUBSCRIBE NOW $4 for 16 weeks Get useful, accurate news. Only $4 for 16 weeks. SUBSCRIBE NOW! Vaccine Tracker 73° 4/4/2021 Split verdict adds to sexual assault victim's hurt | Post Bulletin https://www.postbulletin.com/split-verdict-adds-to-sexual-assault-victim-s-hurt/article_12e19428-3550-5623-9245-6cde51a8ae71.html 5/5 Motors HomesHQ Shop Social Also of Interest: Online Auction Helps Secure Semva's Future 2020 Rochester Record Roundup Netéix Series An 'Extraordinary Experience'... © Post Bulletin and Forum Communications Company 1700 Greenview Dr SW, Rochester, MN 55902 (507) 285-7600 E-Paper Account SUBSCRIBE NOW $4 for 16 weeks Get useful, accurate news. Only $4 for 16 weeks. SUBSCRIBE NOW! Vaccine Tracker 73°</t>
  </si>
  <si>
    <t>["https://d3n8a8pro7vhmx.cloudfront.net/cuapb/pages/270/attachments/original/1626291057/Split_verdict_adds_to_sexual_assault_victim's_hurt___Post_Bulletin.pdf?1626291057"]</t>
  </si>
  <si>
    <t>['Kent Warnberg, badge #7570']</t>
  </si>
  <si>
    <t>Minneapolis City of Lakes Police Department Timothy J. Dolan Chief of Police 350 South 5th Street - Room 130 Minneapolis MN 55415-1389 Office 612 673-2853 TTY 612 673-2157 Sgt. Stuart Helmer First Precinct Minneapolis Police Department Sgt. Helmer, March 30, 2011 RE: IAU Case Number #10-272 LETTER OF REPRIMAND The finding for IAU Case #10-272 is as follows: MPD P/P 5-102 Code of Ethics...SUSTAINED (Category B) You will receive this Letter of Reprimand. This case will remain a B violation and can be used as progressive discipline for three years until 11/1/2013, which is from the date of incident. This case will remain in the IAU files per the retention period guidelines mandated by State Law. Be advised that any additional violations of Department Rules and Regulations may result in more severe disciplinary action up to and including discharge from employment. Sincerely, Timothy J. Dolan Chief of Police BY: Scott Gerlicher Deputy Chief of Professional Standards City Information and Services www.ci.minneapolis.mn.us Affirmative Action Employer 1210033 Page 2 Sgt. Stuart Helmer Letter of Reprimand I, Sgt. Stuart Helmer, acknowledge receipt of this Letter of Repri an Sgt. Stuart Chn avyv,Gol_ L-1-1-1- 2,o( ate of Receipt Inspector Arneson Date CC: Inspector Arneson Personnel IAU 1210034 MINNEAPOLIS POLICE DEPARTMENT INTERNAL AFFAIRS COMPLAINT FORM #3401 COMPLAINT INFORMATION INTERNAL AFFAIRS CASE NUMBER: #10-272 CCN: DATE OF INCIDENT: 11-01-2011 TIME OF INCIDENT: 09:00 LOCATION OF INCIDENT: Mile Post 33, Highway 1, North Dakota DATE OF COMPLAINT 11-29-2011 REFERRAL METHOD: COMPLAINANTS NAME LAST FIRST MIDDLE) SEX M❑ F❑ RACE: DATE OF BIRTH: 13.43 - Personnel Data -., E ADDRESS: CITY / STATE /ZIP: TELEPHONE: POLICY INFORMATION POLICIES ALLEGED TO BE VIOLATED: 5-102 Code of Ethics ACCUSED EMPLOYEE(S) NAME/BADGE: Sgt. Stuart Helmer #2916 COMPLAINT ALLEGATIONS Sgt. Helmer was processed for D.W.I. in North Dakota. RECOMMENDATION (Preliminary Cases Only) K Reckoning Period Expired Before Complaint was Filed K No Basis for Complaint K Closed Pending Further Information K Refer to Precinct with Coaching Documentation K Exceptionally Cleared K Policy Failure K Other COMPLAINANTS 13.43 - Personnel Data DATE et-27-u COMMANDER RE DATE 1210035 MINNEAPOLIS POLICE DEPARTMENT Internal Affairs Unit Administrative Case #10-272 Lt. Travis Glampe 01-25-2011 CASE BACKGROUND This administrative case was started after Sgt. Helmer contacted me to report that he had been processed for D.W.I. in North Dakota. Sgt. Helmer reported that he had been stopped by the North Dakota Highway Patrol for a traffic violation. Following the stop he was taken to a hospital for a blood draw in reference to a D.W.I. investigation. He was then released pending charges. CASE INVESTIGATION I obtained a copy of the North Dakota Highway Patrol incident report. The arresting trooper (Trooper Maley) was running radar on Monday November 1, 2010 at 08:57. At this time he observed Helmer fail to stop for a stop sign. Trooper Maley initiated a traffic stop for this violation. As part of his contact with Helmer, Trooper Maley detected an odor of an alcoholic beverage coming from Helmer's vehicle. When asked, Helmer indicated he had been drinking the night before. Field sobriety testing was conducted and a preliminary screening test was administered. As a result of this testing Helmer was placed under arrest and transported to a hospital where a blood draw was administered. After providing the blood draw, Helmer was released. 1 1210036 On 11-12-2010 the testing on Helmer's blood sample was completed, showing his B.A.C. to be .09 on 11-01-2010. As a result of this incident, Helmer was charged with disregarding a stop sign and reckless driving. He has pled guilty to both violations. Helmer was not charged with D. W.I. Case Statements On 01-19-2011 I interviewed Sgt. Helmer in the IAU office. He stated that he was in North Dakota hunting during the week prior to 11-01-2010. On 10-31-2010 he was attending a Halloween party where he consumed vodka until 01:00 or 02:00 (morning of 11-01-2010). Sgt. Helmer said he had not eaten since noon on 10-31-2010. At approximately 6:00 that morning (11-01-2010), after sleeping for about 4 hours, he left to return to Minnesota. He said he felt hung over, but he did not feel intoxicated. He stated that he did not feel like his ability to drive was impaired. As a result of this incident lie pled guilty to the stop sign violation and to reckless driving. SUMMARY OF ALLEGATIONS AND RECOMMENDATION Allegation # 1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2 1210037 Investigative Facts • On 10-31-2011 Helmer attended a Halloween party where he consumed vodka. He stopped drinking by 02:00 on the morning of 11-01-2010. • After sleeping for 4 hours he left for Minnesota at 06:00 on 11-01-2010. • He stated he did not feel intoxicated and did not feel his ability to drive was affected. • At approximately 09:00 on he was stopped by the North Dakota Highway Patrol after failing to stop for a stop sign. • The trooper detected an odor of alcoholic beverage from Helmer and conducted field testing to determine if Helmer was in violation of driving while impaired. • As a result of this testing, Helmer was placed under arrest and taken to a hospital where he provided a blood sample to determine his B.A.C. • Laboratory testing showed his B.A.C. to be .09. • As a result of this incident Helmer pled guilty to disregarding a stop sign and reckless driving. I confirm that the information I provided in this case is true to the best of my knowledge. Respectfully Submitted, Lt. Travis Glampe Internal Affairs Unit 3 1210038</t>
  </si>
  <si>
    <t>['https://d3n8a8pro7vhmx.cloudfront.net/cuapb/pages/1461/attachments/original/1638135242/13-30573_Helmer.pdf?1638135242']</t>
  </si>
  <si>
    <t>['Stuart Helmer, badge #2916']</t>
  </si>
  <si>
    <t>and forth, uneasy on his feet, and his speech was slurred. Officer Johans believed that Officer Novak was intoxicated to the point that he could not have driven a vehicle. Officer Johans said that she spoke with Officer Novak and advised him that he was no longer wanted in the bar. She said that the bar was busy and she was trying not to make a scene. Officer Johans said that she pleaded with Officer Novak to leave and eventually, ordered Officer Novak to leave. She said that Officer Novak was not aggressive at first, but "stepped it up slowly". Officer Johans said that Officer Novak started swearing and saying he was not going to leave. Officer Johans advised that she told Officer Novak that he should know "how it is"; he does the job as a police officer, and when someone asks you to leave, you should leave. Officer Johans said that Officer Novak then said that he "knew things" about her. She said that Officer Kennedy then stepped in, knowing that she might be uncomfortable, since she knew Officer Novak. Officer Novak "immediately flipped out" calling Officer Kennedy a "prick", a "fucking asshole", and swearing. Officer Johans said that she stepped in and told Officer Novak that there was no need to act like that and to calm down. She advised that Officer Novak "turned on me" calling her a "flicking bitch", saying "Fuck you", and "I know all this stuff about you". She said that she told Officer Novak that she was sure he did know stuff about her, but that he needed to leave. Officer Johans stated that Officer Novak said again that he knew things about her. Officer Johans stated that she felt embarrassed that Officer Novak was yelling in front of a bar full of people that he knew things about her. She said that Officer Novak was insinuating embarrassing things, but she was trying to do her job as a police officer. Officer Johans said that two of Officer Novak's friends tried to intervene and that she and Officer Kennedy told them that if Officer Novak did not leave, he would go to jail. Officer Novak's friends attempted to physically push Officer Novak out of the bar as officers followed. However, Officer Johans said before they exited, she and Officer Kennedy asked Officer Novak for his identification. She said that Officer Novak stopped and "whipped" his badge to Officer Kennedy. She said that it was a Minneapolis police badge and that Officer Novak threw the badge in an underhand motion (she demonstrated the motion like throwing a Frisbee). Officer Johans said that she took the way Officer Novak gave officers his badge as an "arrogant flip". Officer Johan advised that Officer Kennedy informed Officer Novak that he wanted his identification, not the badge. Officer Johans said that she did not know Officer Novak's full name and needed to identify him. Eventually, Officer Novak gave them his identification. Officer Johans said that she felt Officer Novak showed his badge in order to receive special treatment. She also believed that Officer Novak was attempting to threaten them by showing his badge and also by saying he knew things about both officers. Officer Johans said that she believed Officer Novak thought he was entitled to stay at the bar and that she believed Officer Novak thought he was "untouchable". 7 1228178 Officer Johans said that at a couple different times during their interaction, Officer Novak was "pumping his chest". She said that this occurred inside and outside the bar. At one point, while she was writing down Officer Novak's information, she thought Officer Novak was going to "engage Officer Kennedy". She described Officer Novak's "pumping his chest" behavior as pushing his friends out of the way, running at the officers (only to be stopped by his friends), and putting his arms out. Officer Johans said that there is no doubt in her mind that if they would have placed their hands on Officer Novak there would have been a fight. Officer Johans advised that Officer Novak's friends eventually helped removed him from the scene. She said that she did not arrest Officer Novak because she knew him and because Officer Novak was a police officer. She said that Harmon did not want Officer Novak arrested, despite the fact that Officer Novak failed to pay his tab and took shots. Officer Johans felt that Harmon did Officer Novak a favor. by not requesting Officer Novak be arrested. Officer Johans said that anytime officers are dispatched to a call, they are required to complete a report. She also said that her squad video and squad voice recording system was not working. Officer Johans said that two other males were with Officer Novak, but she did not identify them. Officer Johans said Officer Novak's behavior was shocking and uncharacteristic of him. She was shocked and upset that Officer Novak put her in the position he did. She said that Officer Novak should have known better. Statement of Champlin Police Officer Michael Kennedy On February 15, 2013, an interview was conducted at the Champlin Police Department with Champlin police Officer Michael Kennedy. Officer Kennedy has been a Champlin police officer for over ten years. Below is a summary of the interview. Officer Kennedy said that he responded to the American Legion on October 27, 2012, on a report of an unwanted customer that was refusing to leave and identifying himself as a police officer. Officer Kennedy said that when he arrived, Champlin Officer Johans was already on scene and speaking with Daryl Harmon (the Legion manager). He stated that Harmon reported having trouble with a customer and wanted the customer to leave. Officer Kennedy said that he and Officer Johans approached the customer, who turned out to be off-duty Minneapolis police Officer Novak. He said that Officer Novak appeared intoxicated. He observed Officer Novak to have blood-shot watery eyes and some slurred speech. Officer Kennedy said that Officer Johans advised him that the person they were dealing with was a Minneapolis police officer. He stated that it was obvious to him that Officer Johans knew Officer Novak, but he was not sure how. 8 1228179</t>
  </si>
  <si>
    <t>['https://d3n8a8pro7vhmx.cloudfront.net/cuapb/pages/1461/attachments/original/1638332020/13-31443_Novak_Part_5.pdf?1638332020']</t>
  </si>
  <si>
    <t>Deputy Reuttimann stated that Dinh told him that Dinh and 13.43 were arguing when she began breaking pictures, so he started breaking pictures. Dinh told the deputy that he did not hit 13.43 , but that he wiped his blood on her face. The deputy did not ask Dinh why he had done that. The deputy could not recall if Dinh ever admitted to punching the walls in the bedroom, but he was informed by Deputy Pavek that 13.43 - Personnel Data had stated that Dinh had punched the wall. Deputy Reuttimann left Dinh with another deputy for a short time to go into the house and remove 13.43 who had arrived at the scene. At this point he was informed by Deputy Pavek that Dinh was a Minneapolis Police officer. 13.43 13.43 - Personnel Data Deputy Reuttimann then contacted his supervisor so that the proper notifications could be made with the Minneapolis Police Department. Deputy Reuttimann stated that Dinh never told him that he was a police officer. According to the deputy, Dinh understood what was happening to him, and he never argued or resisted the deputies. Dinh was cooperative through the entire process. According to Deputy Reuttimann, Dinh never volunteered that he was a police officer, and never tried to garner special treatment because of his position. The only time that Dinh discussed his position was when the deputy asked whether there was a firearm in the home. Statement of Deputy Pavek (RCSD) On 01/08/2010 a letter was sent to Deputy Kristi Pavek of the Ramsey County Sheriff's Department for the purpose of requesting a statement from her pertaining to 9 1212267 Officer Dinh's arrest. Deputy Pavek was interviewed for this case on 02/18/2010 at the Ramsey County Sheriff's Department Arden Hills offices. Deputy Pavek was sent to the Dinh home along with Deputy Reuttimann on 01/01/2010. She stated that they had been dispatched to the address on a reported physical domestic. She arrived after Deputy Reuttimann. When she arrived, Deputy Reuttimann was at the open garage door talking to Dinh. She noticed that Dinh had his hand wrapped with something that was full of blood. She also noticed a woman and a young girl standing at the door from the garage into the house. Deputy Pavek stated that the older woman was "covered" with blood, "her whole face was covered with blood, her arms, her clothing." The woman was "crying hysterically" and the younger girl was trying to comfort her. Deputy Pavek spoke with the older woman, 13.43 inside the house. 13.43 was very excited and kept repeating "He beat me, he beat me" to Deputy Pavek. As 13.43 became more excited, she started talking in her native language, forcing the younger girl to translate. Deputy Pavek could smell the strong odor of alcohol coming from 13.43 told the deputy that she and 13.43 13.43 Dinh, had been drinking at the Dive bar in Maplewood, MN when they began to argue about infidelity (Deputy Pavek's word, not 13.43 's). 13.43 told Deputy Pavek that Dinh "just snapped" during the argument and he "went after her." When 13.43 said this she began crying again and told Deputy Pavek several times that Dinh had hit her in the face. Deputy Pavek calmed 13.43 down and then began cleaning the blood off of 13.43 's face. 13.43 did not want to be seen by the paramedics, and Deputy 10 1212268 Pavek did not see any cuts or other injuries on the parts of 13.43 's face that she had cleaned off. While Deputy Pavek was cleaning up several times that Dinh is ' 13.43 13.43 s face, 13.43 stated but he beats me sometimes." While Deputy Pavek was talking with 13.43 13.43 arrived at the scene and came into the house. She immediately began talking to 13.43 in their native language, and she tried to interfere with Deputy Pavek's investigation. At one point, 13.43 put herself in between 13.43 do that, 13.43 and Deputy Pavek. told Deputy Pavek that Dinh "didn't do it, he didn't do it, he wouldn't 13.43 - Personnel Data distinct impression based on ." Deputy Pavek doesn't speak 13.43 13.43 , but she had the 's reactions that 13.43 was telling 13.43 not to talk to the deputies. Deputy Pavek had to order 13.43 out of the house for interfering with the investigation, and then had another deputy physically remove 13.43 While she was in the house, Deputy Pavek observed that the laundry room, the first room in the house from the garage, looked as though things had been thrown around in it, and there was a great deal of blood on the floor. There was food that had been thrown around in the kitchen as well, and the younger girl told Deputy Pavek that the part of the argument that she observed had started in the kitchen. Deputy Pavek recalled that in the bedroom of the house there were broken pictures from above the bed that were lying on the floor, and there was a great deal of blood on the carpet that made the room look "like a homicide scene." 13.43 told Deputy Pavek that the blood was from Dinh's hands after he had punched the pictures. 11 1212269 Deputy Pavek did not look to see if there were any injuries on 13.43 s hands because she was more worried about the blood and possible injuries on 13.43 's face and head. The blood was on 13.43 's face, head and arms, on her clothing, and "caked into her hair." Deputy Pavek did not see any injuries on 13.43 while she was cleaning her up. Due to a mistake in communications, the deputies at the scene did not take any photographs of the scene while they were present. The pictures were taken the next day after 13.43 had cleaned up herself and the house. Deputy Pavek did not have any direct contact with Dinh the night of this incident; however she smelled alcohol in the garage and his mannerisms when she saw him led her to believe that he was intoxicated. She did not hear him identify himself as a Minneapolis Police officer to any of the other deputies. 13.43 - Personnel Data 13.43 - Personnel Data Statement of Officer Dinh Officer Hien Dinh provided a statement for this case on 04/09/2010. Officer Dinh explained that on 12/31/2009 he and 13.43 went to The Dive bar in Maplewood. 12 1212270</t>
  </si>
  <si>
    <t>['https://d3n8a8pro7vhmx.cloudfront.net/cuapb/pages/1461/attachments/original/1638381902/10-01_Dinh_Part_4.pdf?1638381902']</t>
  </si>
  <si>
    <t>• Off. Van Dyke states that he made an agreement with Mr. Fox that if he could determine the guns were not stolen he would return them to Mr. Fox who had stated he would like to have the guns. • Mr. Fox says that no such agreement was made and in fact he had told Off. Van Dyke he did not want the guns. • Mr. Fox stated that Off. Van Dyke told him that if the guns were clear they would be placed in a "showcase". • Shortly after the officers left with the guns Mr. Fox discussed the matter with the company dispatcher. They recalled that other employees may want the guns. • The dispatcher immediately called 911 to inquire if the guns could be returned if they were found to not be stolen. • Upon getting into the squad Off. Van Dyke told Off. Schram that he had agreed to check the guns for stolen status and if they were clear he was going to return them to Willman Trucking. • Off. Van Dyke could only find a serial number on one of the guns while at the scene and told Off Schram that he was going to take them home, clean them up and try to find serial numbers on the other guns if possible. • Off. Van Dyke said that Off. Schram pulled up the screen on the squad computer that allows firearms checks to be made. • Off. Van Dyke said that he then ran the serial number on the Stevens double barrel and ran the JC Higgins by make and model. • No record of these checks exist in VisiNet. 25 1228113 • Off. Van Dyke said that he is the one who ran the checks and he doesn't believe Off. Schram monitored this by looking at the screen. • Off. Schram said that he pulled up the proper screen for Off. Van Dyke but did not monitor what he typed in or any results that came back. • Sometime later in the shift they returned to the 4th precinct station and Off. Van Dyke transferred the guns to his personal vehicle and took them home at the end of the shift. • Off. Schram was aware that Off. Van Dyke was taking the guns home as opposed to property inventorying them. • Off. Schram states that Off. Van Dyke said that he would complete the proper paperwork and inventory the guns if they turned out to be stolen. He trusted that Off. Van Dyke would do that. • Both officers felt that because of the bad condition of the guns that they were junk and that not inventorying them was acceptable under the circumstances. • Off. Van Dyke did not return the guns to Willman Trucking until 6-20-12. • Off. Van Dyke returned the guns while off duty and in his private vehicle and civilian clothing even though he had worked in uniform immediately prior to 6- 20-12. Case Summary There is no dispute that the officers were dispatched to recover the three abandoned shotguns. It is not possible to determine who placed the guns in the dumpster at Willman Trucking. All indications are that the guns, being old and largely unusable, were placed 26 1228114 in the dumpster by someone wishing to dispose of them. It is however disputed as to whether an agreement was made between Off. Van Dyke and Mr. Fox that the guns would be returned if they could be cleared. Off. Van Dyke says that Mr. Fox said he would like to have the guns and Mr. Fox says that he told Off. Van Dyke he did not want the guns. Mr. Fox's side of this story would seem to be supported by the fact that he immediately went and discussed the matter with the company dispatcher and they came to an agreement to call the police department back and see how they might go about getting the guns back. Also when Off. Van Dyke eventually returned the guns Mr. Fox showed no interest in them and they were distributed to other employees of the company. The most severe of the allegations in this case fall on Off. Van Dyke, those allegations being under the Truthfulness Policy. Off. Van Dyke does not dispute that he entered the remarks to the call that the guns were replicas and had been left with the caller. He does not dispute that they took the guns from the scene and that his intention at that time was to take them home to clean them up and try to find serial numbers. There is no indication- * 1'7 that Off. Schram knew about the remarks added to the call by Off. Van Dyke and he said I that he was unaware of them until he saw them at his IAU interview. Off. Van Dyke said that it was going to be his "eventual truth" that the guns were left with the caller because he intended to return them. He also said that if he had found that the guns were stolen he intended to inventory them and do the proper paperwork. 27 1228115 On 6-19-12 Off. Van Dyke was sent an IAU Notification Letter ordering him to appear for a Garrity interview. On 6-20-12 he returned the guns to Willman Trucking while off duty and in civilian clothing. He said that even though he worked on 6-19-12, the day the letter was sent, he did not access his emails that day while at work. He explained that it was a coincidence that he returned the guns the next day. No explanation was given as to why he had not returned the guns the previous day while he was working and on duty. It is not possible to determine whether or not he accessed his emails on 6-19-12. Off. Van Dyke had no explanation for why there is no record of him having ran the guns for a stolen check on 5-3-12 as he said he did. When asked why he ran the two guns a second time on 6-20-12 while on his way to return them his explanation was that he wanted to make sure they hadn't been reported stolen during the time he had them at his house. No evidence came to light that would indicate Off. Schram knew about the added remarks made to the call or whether a check was or wasn't made on the guns from the squad computer. Off. Schram did admit that he was fully aware of the plan for Off. Van Dyke to take the guns home as opposed to inventorying them. He said that he felt the guns were in such poor condition that they had no value and Off. Van Dyke said that he would return them if they turned out to not be stolen. 28 1228116 I confirm that the information I provided in this case is true to the best of my knowledge. Respectfully Submitted, Sgt. D. N. Denno Internal Affairs Unit 29 1228117</t>
  </si>
  <si>
    <t>['https://d3n8a8pro7vhmx.cloudfront.net/cuapb/pages/1461/attachments/original/1638388618/13-31203_Schram_Part_6.pdf?1638388618']</t>
  </si>
  <si>
    <t>['Brendon Schram, badge #6382']</t>
  </si>
  <si>
    <t>MINNEAPOLIS POLICE DEPARTMENT Internal Affairs Unit Administrative Case #14-13398 Sgt. Jason Walters Date Submitted 11/21/2014 CASE BACKGROUND Officer Dante Dean, badge #1475, was involved in a squad accident on 05/04/2014 while responding to an Assault In Progress call. This accident occurred at the intersection of 33rd St E and Cedar Ave S at 1147 hours. 13.43 - Personnel Data 1 1208922 CASE INVESTIGATION Workforce Director According to Workforce Director, Officer Dante Dean was assigned to the 3rd Precinct 13.43 - Personnel Data on 05/04/2014. He was working a regularly scheduled shift from 0615 to 1615 hours on that day. VisiNet According to VisiNet: • Officer Dante Dean was dispatched to an Assault In Progress call at 11:41:15 hours on 05/04/2014. • Officer Dante Dean was working Squad 330, and he was the first and only car assigned to the call. No other car was assigned to the call until 12:04:35 hours, which was after Officer Dean's squad accident. • The CCN was 14-145977. • The call came in to MECC at 11:39:03 hours. • The location of the call was 2100 Lake St E. • Remarks in the call at 11:39:57 hours were "CLR ASLT'D BY SEC GUARD.. . NO WEAPS/EMS REF." • Additional remarks were added to the call at 11:43:50 hours, stating "SEC CALLING NOW AND ADV PARTY WAS TOLD THAT THEY WERE GOING TO CHECK HIS BAG..HE GOT UPSE AND REF SO SEC ADV HE WOULD BE TRESPASSED AND THEN RP 2 1208923 GRABBED HIM." (It was later heard on MVR video that these remarks were not aired to Squad 330 until the time that this squad accident was occurring.) • Officer Dante Dean's involvement with this Assault In Progress call were completed at 11:47:30 hours, which is the time of his squad accident. VisiNet's Unit Activity Log for Squad 330, shows that badge #1475 (Officer Dante Dean) logged onto P# 76668 as Squad 330A at 07:16:26 hours on 05/04/2014. (It should be noted that P# 76668 is actually a 2014 Ford Explorer displaying the squad number 331 on its exterior. Because P# 76668 was signed on as call sign 330 on the date and time in question, this Police vehicle will be referred to by its call sign of 330 for the entirety of this report for simplicity purposes.) The AVL data was not recording locations of this squad; however, the locations of calls assigned to Squad 330 do show on this report. Scott Petersen, an IT technician for BIS, was contacted regarding the lack of AVL data on these records. He confirmed that the AVL/GPS was not working on this unit during this shift. He also explained that "Sometimes this is due to locations or MDC signal or the device need a reboot." The AVL/GPS data for P#76668 was researched back prior to Officer Dean's shift on 05/04/2014. It was learned that the AVL/GPS had not worked for 3 1208924 P#76668 since the end of the Dogwatch shift on 05/03/2014 at 05:41:53 hours. The Dogwatch shift on 05/03/2014 at 2000 hours to 05/04/2014 hours at 0600 hours did not record any AVL/GPS data. CAPRS CAPRS CCN 14-145985 documented the squad accident. This report was written by Officer Eric Shogren. In this report, Officer Dante Dean added a statement under supplement #1. In supplement #1, Officer Dean stated that he had turned on his red lights, but he did not mention his siren. Officer Dante Dean also reported that he had suffered a back injury as a result of the accident. None of the five occupants of the Honda Accord that struck Squad 330 reported any injuries. Officer Shogren also completed a State Accident Report that diagrammed the Honda Accord striking Squad 330 at a right angle at the driver's door in the intersection of Cedar Ave S and 331d St E. This intersection is controlled by stop signs for east and west traffic, but there are no stop signs or semaphores for north and south traffic. Squad 330 was northbound on Cedar Ave S passing 33rd St E. The striking Honda Accord was eastbound on 331d St. E. crossing Cedar. It was also documented in this report that vehicles were legally parked on both sides of Cedar Ave S. 4 1208925 Officer Shogren had also taken photographs of the accident scene. A disc of these photos was requested and obtained from the Crime Lab. These photos show that Squad 331 was a fully marked, black and white Minneapolis Police Department vehicle, specifically a Ford Explorer SUV. A lightbar is clearly seen mounted atop this squad. MVR Video Video had been recording on Squad 330's MVR system during this response to the Assault In Progress call. This video was viewed on-line by logging into the L3 MVR system. The video and audio are clear on this recording. This video shows that Officer Dante Dean activated his emergency lights at 46th and Cedar Ave S, and he left them on well after the accident at 331d and Cedar Ave. His siren was used intermittently in short bursts as he travelled northbound 5 1208926 on Cedar Ave. This video also shows that cars were parked along both sides of Cedar Ave around 33rd St E reducing Cedar Ave to one lane in each direction. The report by the Accident Review Committee also mentions these parked vehicles by saying, "Video shows numerous parked cars on both sides of the street obstructing both drivers' views." During the moments leading up to the actual impact of the Honda Accord into the driver's side of Squad 330, the siren had not been activated for approximately 20 seconds. The siren does sound at the very last second before impact as Squad 330 is already veering to the right in an attempt to avoid being struck. Officer Dean immediately checks the occupants of the Honda Accord for injuries, but no one reports being injured. While viewing this video on-line, screen shots of the video for the moments just prior to the accident and through the actual impact. These screenshot images show the date and time, GPS location with squad speed, and whether the lights and/or siren were activated. 1. The first screenshot is from just prior to impact. Squad 330 was travelling at 48 MPH, and the striking Honda Accord can be seen entering the intersection from the left of the screen. The squad brakes are also indicating as being used. 6 1208927</t>
  </si>
  <si>
    <t>['https://d3n8a8pro7vhmx.cloudfront.net/cuapb/pages/1461/attachments/original/1638083935/14-13398_Dean_Part_1.pdf?1638083935']</t>
  </si>
  <si>
    <t>Criminal/Traffic/Petty Case Records Search Results Skip to Main Content Logout My Account Search Menu New Criminal/Traffic/Petty Search Refine Search Location : All MNCIS Sites - Case Search Help Record Count: 20 Search By: Defendant Exact Name: on Party Search Mode: Name Last Name: campbell First Name: david Date of Birth: 07/26/1958 All All Sort By: Filed Date Case Number Citation Number Defendant Info Filed/Location/Judicial Officer Type/Status Charge(s) Disposition/Level of Sentence 62-VB-14-620901385476 620901385476 CAMPBELL, DAVID EDWARD 07/26/1958 11/27/2014 Ramsey Criminal/Traffic/Petty Downtown Crim/Traf Non-Mand Closed Stopping/standing /parking where signs prohibit stopping Convicted Level Of Sentence Unavailable/ Sentenced 27-VB-16-358905 271116550919 CAMPBELL, DAVID EDWARD 07/26/1958 12/15/2016 Hennepin Criminal/Traffic/Petty Downtown Crim/Traf Non-Mand Closed Snow emergency parking restrictions - odd number address Convicted Convicted of a Petty Misdemeanor 27-CR-17-22942 CAMPBELL, DAVID EDWARD 07/26/1958 09/12/2017 Hennepin Criminal/Traffic/Petty Downtown Garcia, Tamara G. Crim/Traf Mandatory Under Court Jurisdiction Criminal Sex Conduct-3rd Degree-Force or Coercion Convicted Convicted of a Felony Criminal Sex Conduct-3rd Degree-Significant Relationship-Vict 16-17 No adjudication-lesser offense Criminal Sex Conduct-3rd Degree-16-17-Act &gt;48 old-Position Authority No adjudication-lesser offense Criminal Sex Cond-4th Degree-Victim 16-17- Significant Relationship Convicted Convicted of a Felony Criminal Sex Cond-4th Degree-Victim 16-17- Significant Relationship No adjudication-lesser offense Terroristic Threats- Reckless Disregard Risk Convicted Stalking - Pattern of Stalking Conduct Convicted 27-VB-18-66318 271118338544 CAMPBELL, DAVID EDWARD 07/26/1958 02/26/2018 Hennepin Criminal/Traffic/Petty Downtown Crim/Traf Non-Mand Under Court Jurisdiction Parking of unattached trailers prohibited Convicted Convicted of a Petty Misdemeanor 27-VB-18-138007 271118382962 CAMPBELL, DAVID EDWARD 07/26/1958 04/19/2018 Hennepin Criminal/Traffic/Petty Downtown Crim/Traf Non-Mand Under Court Jurisdiction Parking of overweight vehicles and commercial vehicles and commercial passenger vehicles Convicted Convicted of a Petty Misdemeanor 27-VB-18-224047 271118395268 CAMPBELL, DAVID EDWARD 07/26/1958 07/05/2018 Hennepin Criminal/Traffic/Petty Downtown Crim/Traf Non-Mand Closed Parked within 10 feet of a fire hydrant Convicted Convicted of a Petty Misdemeanor 27-VB-18-245577 271118461090 CAMPBELL, DAVID EDWARD 07/26/1958 07/26/2018 Hennepin Criminal/Traffic/Petty Downtown Crim/Traf Non-Mand Closed Parking of overweight vehicles and commercial vehicles and commercial passenger vehicles Convicted Convicted of a Petty Misdemeanor 27-VB-19-1207 271119306008 CAMPBELL, DAVID EDWARD 07/26/1958 01/03/2019 Hennepin Criminal/Traffic/Petty Downtown Crim/Traf Non-Mand Closed Parking of overweight vehicles and commercial vehicles and commercial passenger vehicles Convicted Convicted of a Petty Misdemeanor Firefox https://pa.courts.state.mn.us/Search.aspx?ID=100&amp;RefineSearch=1 1 of 2 6/19/2021, 7:14 PM 27-VB-19-12263 271119316511 CAMPBELL, DAVID EDWARD 07/26/1958 01/14/2019 Hennepin Criminal/Traffic/Petty Downtown Crim/Traf Non-Mand Closed Parked overtime in a meter zone Convicted Convicted of a Petty Misdemeanor 27-VB-19-15571 271119312096 CAMPBELL, DAVID EDWARD 07/26/1958 01/16/2019 Hennepin Criminal/Traffic/Petty Downtown Crim/Traf Non-Mand Closed Parking of overweight vehicles and commercial vehicles and commercial passenger vehicles Convicted Convicted of a Petty Misdemeanor 27-VB-19-16977 271119318304 CAMPBELL, DAVID EDWARD 07/26/1958 01/17/2019 Hennepin Criminal/Traffic/Petty Downtown Crim/Traf Non-Mand Closed Parking of overweight vehicles and commercial vehicles and commercial passenger vehicles Convicted Convicted of a Petty Misdemeanor 27-VB-19-43624 271119328116 CAMPBELL, DAVID EDWARD 07/26/1958 02/11/2019 Hennepin Criminal/Traffic/Petty Downtown Crim/Traf Non-Mand Under Court Jurisdiction Snow emergency parking restrictions - even number address Convicted Convicted of a Petty Misdemeanor 27-VB-19-46594 271119333461 CAMPBELL, DAVID EDWARD 07/26/1958 02/11/2019 Hennepin Criminal/Traffic/Petty Downtown Crim/Traf Non-Mand Closed Snow emergency parking restrictions - odd number address Convicted Convicted of a Petty Misdemeanor 27-VB-19-48554 271119340812 CAMPBELL, DAVID EDWARD 07/26/1958 02/12/2019 Hennepin Criminal/Traffic/Petty Downtown Crim/Traf Non-Mand Closed Abandoned motor vehicle Convicted Convicted of a Petty Misdemeanor 27-VB-19-59411 271119316174 CAMPBELL, DAVID EDWARD 07/26/1958 02/21/2019 Hennepin Criminal/Traffic/Petty Downtown Crim/Traf Non-Mand Closed Parking of overweight vehicles and commercial vehicles and commercial passenger vehicles Convicted Convicted of a Petty Misdemeanor 27-VB-19-63649 271119342682 CAMPBELL, DAVID EDWARD 07/26/1958 02/23/2019 Hennepin Criminal/Traffic/Petty Downtown Crim/Traf Non-Mand Closed Snow emergency parking restrictions - even number address Convicted Convicted of a Petty Misdemeanor 27-VB-19-66030 271119348259 CAMPBELL, DAVID EDWARD 07/26/1958 02/24/2019 Hennepin Criminal/Traffic/Petty Downtown Crim/Traf Non-Mand Under Court Jurisdiction Snow emergency parking restrictions - odd number address Convicted Convicted of a Petty Misdemeanor 27-VB-19-90619 271119123262 CAMPBELL, DAVID EDWARD 07/26/1958 03/15/2019 Hennepin Criminal/Traffic/Petty Downtown Crim/Traf Non-Mand Closed Snow emergency parking restrictions - snow emergency route Convicted Convicted of a Petty Misdemeanor 27-VB-19-98395 271119369310 CAMPBELL, DAVID EDWARD 07/26/1958 03/20/2019 Hennepin Criminal/Traffic/Petty Downtown Crim/Traf Non-Mand Under Court Jurisdiction No parking - Winter season parking ban Convicted Convicted of a Petty Misdemeanor 27-VB-19-138840 271119397090 CAMPBELL, DAVID EDWARD 07/26/1958 04/29/2019 Hennepin Criminal/Traffic/Petty Downtown Crim/Traf Non-Mand Under Court Jurisdiction Parked where temporary no park signs Convicted Convicted of a Petty Misdemeanor Firefox https://pa.courts.state.mn.us/Search.aspx?ID=100&amp;RefineSearch=1 2 of 2 6/19/2021, 7:14 PM</t>
  </si>
  <si>
    <t>['https://d3n8a8pro7vhmx.cloudfront.net/cuapb/pages/270/attachments/original/1626355877/David_Campbell_Criminal_Record.pdf?1626355877']</t>
  </si>
  <si>
    <t>4/8/2021 UPDATED: $185,000 settlement in Robbinsdale excessive force suit | Public Safety | hometownsource.com https://www.hometownsource.com/sun_post/news/publicsafety/updated-185-000-settlement-in-robbinsdale-excessive-force-suit/article_6f15c68b-0062… 1/4 https://www.hometownsource.com/sun_post/news/publicsafety/updated-185-000-settlement-in- robbinsdale-excessive-force-suit/article_6f15c68b-0062-5ada-a27f-4b97a976f41c.html UPDATED: $185,000 settlement in Robbinsdale excessive force suit By Joe Bowen Jan 12, 2015 This post was updated at 6¨34 p.m. on Jan. 12 to reyect Sergeant Sloat's correct rank. This post was updated at 2¨10 p.m. on Jan. 20 to include additional information provided by the Robbinsdale Police Department and its chief. Melvin Newbern 'glad he can put this behind him,' says attorney After nearly two years, a resolution has been reached in Melvin Newbern's lawsuit against Robbinsdale Police Sergeant Brian Sloat. Attorneys for both men reached an out-of-court settlement agreement Jan. 9 that will send $185,000 to Newbern, a Robbinsdale resident. After he was arrested Feb. 13, 2013, on charges of DWI and obstructing the legal process, Newbern xled a lawsuit alleging that Sloat used excessive force during the arrest. During the incident, then-Ofxcer Sloat used two "knee strikes" to bring the handcuffed Newbern to the ground after he refused to enter Sloat's squad car. Newbern was later diagnosed with a concussion after reporting blurred vision and other concussion-like symptoms. 4/8/2021 UPDATED: $185,000 settlement in Robbinsdale excessive force suit | Public Safety | hometownsource.com https://www.hometownsource.com/sun_post/news/publicsafety/updated-185-000-settlement-in-robbinsdale-excessive-force-suit/article_6f15c68b-0062… 2/4 "For Melvin, he views it as a positive," said Andy Noel, Newbern's attorney, of the settlement. "He views it as an excellent result, and he's basically glad he can put this behind him and just move forward." Sloat attorney Jason Hively released a statement Jan. 12, which reads, "After a comprehensive analysis, we believe Ofxcer Sloat acted in a reasonable manner, but we recognize the cost of defending this case through trial would be very high." Noel added that the settlement includes a clause asserting that neither party admits to any wrongdoing. The suit, which was xled in March 2013, sought $600,000 in damages. Other lawsuits Noel has leveled against law enforcements agencies have settled for $315,000, $325,000 and $15 million, according to his law xrm's website. Noel also reached a $140,000 settlement with the City of Minneapolis in a separate excessive force case stemming from a May 29, 2010, incident between an off-duty Minneapolis police ofxcer and a bar patron. The settlement money will be paid by the League of Minnesota Cities Insurance Trust, Hively added in his statement. Sloat continues to serve with the department. Noel had said previously that he does not intend for Sloat to be xred. City Manager Marcia Glick said the city is not considering launching its own investigation into the incident. When reached for comment, Robbinsdale Police Chief Jim Franzen said he had been instructed to refer inquiries to legal counsel. Franzen added that the department is not considering disciplining the sergeant. 4/8/2021 UPDATED: $185,000 settlement in Robbinsdale excessive force suit | Public Safety | hometownsource.com https://www.hometownsource.com/sun_post/news/publicsafety/updated-185-000-settlement-in-robbinsdale-excessive-force-suit/article_6f15c68b-0062… 3/4 The incident Newbern was driving home from a doctor's appointment when, according to Sloat's police report, he swerved along Victory Memorial Parkway several times, prompting Sloat to initiate a trafxc stop. Video of the incident was provided to the Sun Post by Robbinsdale police. In the video, Newbern's car does not appear to swerve. However, the video does not show Newbern's car's path prior to entering the camera's xeld of vision. Sloat instructed Newbern to perform multiple xeld sobriety tests. Newbern, according to the police report, had trouble maintaining his balance on one foot. Eventually, Sloat instructed Newbern to sit in the back seat of Sloat's police car. Newbern, according to the report, made multiple attempts to stay seated there, but ultimately refused, insisting that he was "too big in size" and "claustrophobic." Newbern, a former University of Minnesota basketball player, is 6-5 and weighs 330 pounds. Both the report and Noel say that Newbern asked for Sloat to "get the paddy wagon," a larger police vehicle that may have more easily accommodated Newbern's size. After a succession of refusals, Sloat informed Newbern that he was under arrest for obstruction of the legal process, handcuffed him and, again, instructed him to enter the squad car. When Newbern refused, Sloat used knee strikes to knock Newbern to the ground. Sloat called for backup, and Ofxcer Chris Woodhall and he were able to assist Newbern into the car, according to Sloat's report. 4/8/2021 UPDATED: $185,000 settlement in Robbinsdale excessive force suit | Public Safety | hometownsource.com https://www.hometownsource.com/sun_post/news/publicsafety/updated-185-000-settlement-in-robbinsdale-excessive-force-suit/article_6f15c68b-0062… 4/4 The March lawsuit also alleges that Sloat's squad car video "does not show any swerving or other improper driving conduct by Newbern," and further asserts that a urine test conducted at the Robbinsdale police department was negative for drugs and alcohol. Indeed, results of the test state that, "analysis failed to reveal the presence of ethyl alcohol." The test results also list cannabinoids, barbiturates, cocaine, opiates, and a slew of other drugs as "not detected." No drugs were listed as "detected." While being questioned by police after his arrest, Newbern said he did not have any injuries and refused any medical attention from North Memorial Medical Center paramedics, according to Sloat's report. However, the report also says Newbern's memory of the events leading up to his arrest - such as the xeld sobriety tests - was murky. Contact Joe Bowen at joe.bowen@ecm-inc.com</t>
  </si>
  <si>
    <t>['https://d3n8a8pro7vhmx.cloudfront.net/cuapb/pages/270/attachments/original/1617892500/UPDATED___185_000_settlement_in_Robbinsdale_excessive_force_suit___Public_Safety___hometownsource.com.pdf?1617892500']</t>
  </si>
  <si>
    <t>Man recalls being shot by former Minneapolis officer Chauvin in 2008, hopes for accountability in Floyd death Alex Jokich Updated: July 23, 2020 01:50 PM Created: July 22, 2020 05:28 PM A man who was shot by Derek Chauvin during a police encounter more than a decade ago opened up to 5 EYEWITNESS NEWS about his experience with the officer and how the situation was handled. Chauvin is the former Minneapolis police officer charged with second-degree murder, third-degree murder and second-degree manslaughter in the death of George Floyd over Memorial Day weekend. He was investigated for use of force several times during his career as a Minneapolis police officer, including the 2008 shooting of Ira Toles. "George Floyd would still be alive if he was reprimanded for shooting me," Toles said. Toles, who is now 33 years old, was 21 at the time of his encounter with Chauvin. "Twelve years ago, I got shot in this apartment right here," said Toles, pointing out a small apartment building in the 1800 block of Columbus Avenue South in Minneapolis. In May of 2008, police were called to the building at 1:30 a.m. on a report of domestic violence, in which Toles was the suspect. Chauvin was one of the responding officers. "They kicked in the front door, then I ran into the bathroom and that's when he started kicking down the bathroom door. Then once he got in, he started hitting me," Toles said. According to the police report, an adult female in the apartment, who Toles identified as the mother of his child, had visible injuries to her face. The report goes on to say Chauvin had his "service weapon drawn due to the defendant's conduct" and struck Toles. "He didn't give me any commands or anything," Toles said. "I don't know what he wanted me to do. He just started hitting me." The report says Toles charged at Chauvin and "began reaching" for his gun, so Chauvin "discharged the weapon twice." Toles disputes Chauvin's account of the incident. "He said I tried to take his gun from him, so that's why he shot me," Toles said. "If his gun is in his hand and he's hitting me with it and I'm trying to stop him from hitting me, then that would be the only reason I would reach for his gun." Toles said the bullet went through his abdomen and exited his body through his backside. "He was close enough to me for the bullet to come out and hit the wall," Toles said. Toles said he doesn't remember much of what happened next, just that Chauvin tried to force him to walk through the apartment while he was injured. "Then I kind of collapsed right here in the entryway and just bled until the paramedics came," Toles said. He believes Chauvin was unnecessarily aggressive during the encounter and hoped he would face punishment for it. Officer-involved shootings were investigated internally by the Minneapolis Police Department at the time. MPD said that was the case until 2015 when there was a push for independent outside investigations through the Minnesota Bureau of Criminal Apprehension. Chauvin was cleared of any wrongdoing in the shooting involving Toles. In fact, he was given a medal of valor by the department for his "self-sacrifice" in the incident, according to his personnel file. Body cameras were also not used back in 2008. MPD said they were not fully deployed across the police force until 2016. "At that time, I didn't feel like I had a leg to stand on because it was my word against his," Toles said. "It derailed his entire life," said Protea Toles, Ira's younger sister. "You're just kind of left to deal with it on your own and pick up the pieces. It just left him in shambles." She said she watched her brother suffer from anxiety, depression and post-traumatic stress disorder. Protea wants to see major changes in policing following what happened with her brother, including greater transparency and accountability. "It needs to stop and we're tired of begging," Protea said. "These officers are doing this because they're allowed to." She testified in front of state representatives during a special session in June, calling for a public safety overhaul in Minnesota. "If there is a complete overhaul of the police force and they're held to a higher standard of conduct, they'll behave in a way that doesn't result in unnecessary deaths and bloodshed," Protea said. Ira and Protea Toles said their "hearts sank" watching the bystander video of George Floyd's death in the custody of Minneapolis police, knowing it was the same officer involved in Ira's case. "He should have been fired back then," Ira said. "It's kind of bittersweet, the situation. I kind of knew he would mess up again. I would say bitter because someone lost their life, but sweet because of the protests going on everywhere and some actual changes about to come." Toles admits he made his own mistakes and faced his own consequences. He pleaded guilty to a misdemeanor domestic assault charge for the 2008 incident. The other charges of 'obstructing the legal process or arrest' were ultimately dropped. He believes Chauvin never needed to draw his gun. "I think he was being the judge and the executioner at the same time. He was just taking things into his own hands," Toles said. He wants to see Chauvin held accountable for his actions and hopes sharing this painful experience from his past can help change the future of policing. 5 EYEWITNESS NEWS asked the Minneapolis Police Department for a response to this story. A spokesperson said they have no reason to believe the investigation into this officer-involved shooting was mishandled in 2008. They want to acknowledge the trauma Toles experienced from being shot by an officer and did not want to challenge his opinions on this matter, saying they felt that would be "inappropriate" at this time. There is a ​GoFundMe page​ started for Toles to raise money to hire a lawyer to look into how his case was handled by the Minneapolis Police Department and file a complaint against Derek Chauvin. Toles said he will give 10% of the money raised to help others who have "been victimized by MPD," men who are homeless and other organizations in need.</t>
  </si>
  <si>
    <t>['https://d3n8a8pro7vhmx.cloudfront.net/cuapb/pages/270/attachments/original/1614395128/2020_Chauvin_Toles_recalls_being_shot_by_Chauvin.pdf?1614395128']</t>
  </si>
  <si>
    <t>Skip to Main Content Logout My Account Search Menu New Criminal/Traffic/Petty Search Refine Search Back Location : All MNCIS Sites - Case Search Help R A C N . 70-CR-06-23322 State of Minnesota vs Robert Michael Nielsen § § § § § Case Type: Crim/Traf Mandatory Date Filed: 09/28/2006 Location: Scott P I Lead Attorneys Defendant Nielsen, Robert Michael Male DOB: 06/25/1958 ROBERT D MILLER Retained 612-338-8678(W) Prior Lake, MN 55372 Jurisdiction The State of Minnesota SCOTT COUNTY ATTORNEY 952-496-8240(W) C I Charges: Nielsen, Robert Michael Statute Level Date Disposition Level of Sentence 1. Assault-2nd Degree-Dangerous Weapon 609.222.1 Felony 09/26/200604/23/2007 Convicted 05/14/2007 Convicted of a Felony 2. Assault-2nd Degree-Dangerous Weapon-Substantial Bodily Harm 609.222.2 Felony 09/26/200604/23/2007 Dismissed 3. Assault-3rd Degree-Substantial Bodily Harm 609.223.1 Felony 09/26/200604/23/2007 Dismissed E O C DISPOSITIONS 03/28/2007 Plea (Judicial Officer: Hooten, Carol) 1. Assault-2nd Degree-Dangerous Weapon Not guilty 2. Assault-2nd Degree-Dangerous Weapon-Substantial Bodily Harm Not guilty 3. Assault-3rd Degree-Substantial Bodily Harm Not guilty 04/23/2007 Amended Plea (Judicial Officer: Stacey, Rex D.) Reason: Plea agreement 1. Assault-2nd Degree-Dangerous Weapon Guilty 04/23/2007 Disposition (Judicial Officer: Stacey, Rex D.) 1. Assault-2nd Degree-Dangerous Weapon Convicted 2. Assault-2nd Degree-Dangerous Weapon-Substantial Bodily Harm Dismissed 3. Assault-3rd Degree-Substantial Bodily Harm Dismissed 04/23/2007 Sentenced (Judicial Officer: Stacey, Rex D.) 1. Assault-2nd Degree-Dangerous Weapon 09/26/2006 (FEL) 609.222.1 (6092221) Fees - Adult: (Grand Total: $80.00) Due 04/23/2007 Fine: $0.00 Fees: (Fees Total: $80.00) Criminal Surcharge: $72.00 Law Library: $8.00 Comment: from prison and SR wages Condition - Adult: 1. Supply DNA sample, 04/23/2007, Active 04/23/2007 Commit to Commissioner of Corrections - Adult: MN Correctional Facility - St. Cloud 24 Mo Report on 04/24/2007 Credit for Time Served Status: Active 04/23/2007 Concurrent/Consecutive: Firefox https://pa.courts.state.mn.us/CaseDetail.aspx?CaseID=1610635244 1 of 3 12/9/2022, 2:45 AM Concurrent Comment: with all other sentences; coterminus with federal sentence Level of Sentence: Level Of Sentence Unavailable/ Sentenced 05/14/2007 Amended Sentenced (Judicial Officer: Stacey, Rex D.) Reason: Modification 1. Assault-2nd Degree-Dangerous Weapon 09/26/2006 (FEL) 609.222.1 (6092221) Commit to Commissioner of Corrections - Adult: MN Correctional Facility - St. Cloud 24 Mo Stay for 3 Yr Status: Active 04/23/2007 Fees - Adult: (Grand Total: $80.00) Due 04/23/2007 Fine: $0.00 Fees: (Fees Total: $80.00) Criminal Surcharge: $72.00 Law Library: $8.00 Comment: from prison and SR wages Condition - Adult: 1. Supply DNA sample, 04/23/2007, Active 04/23/2007 Monitoring - Adult: Type: Supervised probation Agency: Scott County Probation Term of 3 Yr 04/23/2007 - 04/23/2010 Comment: sentence modified--no longer a commit--now is a Stay of Ex Status: Closed 04/23/2010 Level of Sentence: Convicted of a Felony Concurrent/Consecutive: Concurrent Comment: with all other sentences; coterminus with federal sentence OTHER EVENTS AND HEARINGS 09/28/2006 Complaint-Order for Detention (Judicial Officer: Macklin, William E. ) 09/28/2006 Bail Hearing (10:15 AM) (Judicial Officer Young, Michael A.) Result: Held 09/28/2006 Certificate of Representation (Judicial Officer: Young, Michael A. ) 09/28/2006 Interim Condition for Nielsen, Robert Michael - Post bond $350,000.00 - Do not leave Minnesota without written court approval - Keep court/attorney informed of current address - No contact with victim(s) - Make all future court appearances 10/03/2006 Writ of Habeas Corpus (Judicial Officer: Hanson, Diane M. ) 10/06/2006 First Appearance (8:30 AM) (Judicial Officer Hooten, Carol) Result: Held 10/26/2006 Motion Hearing (8:30 AM) (Judicial Officer Young, Michael A.) 10/26/2006 Reset by Court to 10/26/2006 Result: Held 10/26/2006 Interim Condition for Nielsen, Robert Michael - Post bond $350,000.00 - Do not leave Minnesota without written court approval - Keep court/attorney informed of current address - No contact with victim(s) - Make all future court appearances 02/07/2007 Hearing (1:00 PM) (Judicial Officer Blakely, Timothy L.) Result: Held 02/13/2007 Writ of Habeas Corpus (Judicial Officer: Macklin, William E. ) 03/28/2007 Settlement Conference (8:30 AM) (Judicial Officer Hooten, Carol) Result: Held 03/28/2007 Demand-Speedy Trial (Judicial Officer: Hooten, Carol ) 04/23/2007 Sentencing (1:00 PM) (Judicial Officer Stacey, Rex D.) Result: Held 04/23/2007 Petition to Enter Guilty Plea (Judicial Officer: Stacey, Rex D. ) 04/23/2007 Report to Secretary of State (Judicial Officer: Stacey, Rex D. ) 04/24/2007 Criminal History Disposition has been processed 04/24/2007 Criminal Judgment and Warrant of Commitment 05/09/2007 Petition for Writ of Habeas Corpus 05/09/2007 Writ of Habeas Corpus (Judicial Officer: Stacey, Rex D. ) 05/14/2007 Motion Hearing (1:00 PM) (Judicial Officer Stacey, Rex D.) 05/14/2007 Reset by Court to 05/14/2007 Result: Held 05/17/2007 Criminal History Disposition has been processed Firefox https://pa.courts.state.mn.us/CaseDetail.aspx?CaseID=1610635244 2 of 3 12/9/2022, 2:45 AM 05/22/2007 CANCELED Jury Trial (8:30 AM) () Settled 06/05/2007 CANCELED Omnibus Hearing (1:00 PM) (Judicial Officer Davies, Jean) Other 04/23/2010 Discharge from Probation or Monitoring 05/03/2010 Felony Conviction Sent to Secretary of State 05/03/2010 Restoration of Voting Rights Sent to SOS F I Defendant Nielsen, Robert Michael Total Financial Assessment 110.00 Total Payments and Credits 110.00 Balance Due as of 12/09/2022 0.00 04/24/2007 Transaction Assessment 80.00 05/29/2007 Mail Payment Receipt # 0070-2007-016106 Nielsen, Robert Michael (80.00) 01/07/2008 Transaction Assessment 30.00 01/07/2008 Counter Payment Receipt # 0070-2008-0689 kf dohmen (30.00) Firefox https://pa.courts.state.mn.us/CaseDetail.aspx?CaseID=1610635244 3 of 3 12/9/2022, 2:45 AM</t>
  </si>
  <si>
    <t>['https://assets.nationbuilder.com/cuapb/pages/1472/attachments/original/1670604031/Nielsen_Robert_Assault_Felony_Conviction_Register_of_Actions.pdf?1670604031']</t>
  </si>
  <si>
    <t>STATE OF MINNESOTA BOARD OF PEACE OFFICER STANDARDS AND TRAINING In the Matter of the Peace Officer License of STIPULATION Nathan Aaron Johnson, No. 22895 AND CONSENT ORDER STIPULATION Licensee Nathan Aaron Johnson and the Minnesota Board of Peace Officer Standards and Training Board's Complaint Investigation Committee stipulate that, subject to Board's review and discretionary approval, the Board may issue a consent order that revokes Johnson's peace officer license, No. 22895, pursuant to Minn. Stat. § 626.8432 (2018) and Minn. R. 6700.1710, subp. 2(2019). Johnson and the committee enter into this stipulation based on the following findings of fact, conclusions of law, and other stipulated provisions: Findings of Fact 1. In January 2015, the Board issued Johnson a peace officer license, No. 22895. Johnson most recently worked for the Paynesville Police Department. That department terminated Johnson's employment in January 2019 after it discovered that he was the subject of a criminal investigation related to assault and domestic abuse. 2. Johnson ultimately was charged with the felonies of stalking/pattern of stalking conduct, third-degree assault, and domestic assault by strangulation, in addition to thirteen assault-related misdemeanors, in Stale v. Johnson, Steams Cty. No. 73-CR-19-190. The criminal complaint detailed nine separate incidents of domestic abuse and intentional infliction of harm committed by Johnson against his victim between July 2017 and January 2019. OAH 005 0 0 3. Tn January 2020, Johnson pleaded guilty to stalking/pattern of stalking conduct as a gross misdemeanor. Three months later, Johnson was convicted of and sentenced for that crime. 4. Johnson failed to notify the Board about his gross misdemeanor conviction within 90 days as required by Minn. R. 6700.16 10, subp. 3. 5. In June, the committee notified Johnson that his misconduct would be reviewed at a conference on July 23. The committee later notified Johnson that his conference was rcschedulcd to August 19. Both of the committee's letters to Johnson notified him that he had a duty to cooperate with the investigation, appear at the conference, and answer the committee's questions. Johnson never responded and did not appear before the committee. Conclusion of Law 1. The Board has authority to license and regulate pcace officers and to take disciplinary action as appropriate. Minn. Stat. § 626.84-.863 (2018), Minn. It 6700.1710, 2. Johnson was convicted of stalking/pattern of stalking as a gross misdemeanor. Minn. Stat. § 626.8432, subd. I(a)(3), Minn. R. 6700.1600(C). 3. Johnson failed to scif-report his gross misdemeanor conviction to the Board. Minn. Stat. § 626.8432, subd. 1(a)(3), Minn. R. 6700.1600(A), .1610, subp. 2. 4. Johnson failed to cooperate with the committee's investigation. Minn. Stat. § 626.8432, subd. l(a)(3), Minn. R. 6700.1600(M), .1610, subp. 4. 5. This stipulation and consent order is in the public interest. 7 OAH 006 0 0 Other Stipulated Provisions 1. This stipuLation and consent order must be approved by the Board to become effective. 2. Johnson agrees that the committee may move the Board, with or without advance notice to the Johnson, to approve this stipulation and consent order. Johnson understands that the Board may either approve the stipulation and consent order or not approve it. This stipulation and the files, records, and proceedings associated with this matter may be reviewed by the Board in its consideration of the committee's motion. 2. If approved by the Board, this stipulation and consent order shall constitute disciplinary action against Johnson and be classified as public data. Minn. Stat. § 13.41, subd. 5 (2018). 3. If the Board does not approve this stipulation and consent order, then the matter remains unresolved and the committee may either seek to negotiate a revised stipulation and consent order with Johnson to present to the Board or issue an order commencing a contested case hearing before an Administrative Law Judge at the Office of Administrative Hearings. See Id. § I 4.57-.62, 214.10, subd. 12(2018) (describing administrative hearing process). 4. Johnson agrees that if this case comes before the Board again afier it reviews and discusses this stipulation and consent order, Johnson waives any claim that the Board was prejudiced by its review and discussion of this stipulation and consent order and any records relating to it. 5. Johnson acknowledges that he was advised by the committee of his right to a contested case hearing in this matter before an Administrative Law Judge, to file exceptions and make argument to the Board after the hearing, and to seek judicial review from any adverse 3 OAH 007 C C) decision rendered by the Board. Johnson hereby expressly waives those rights. Johnson was ftrther advised by the committee of his right to be represented by counsel and that he knowingly waives that right. 6. Johnson has read, understands, and agrees to this stipulation and has voluntarily signed it. It is expressly understood that this stipulation contains the entire agreement between the parties, there being no other agreement of any kind, verbal or otherwise. If approved by the Board, a copy of the final stipulation and consent order shall be served personally or by first class mail on Johnson. The Board's order shall be eflèctive when it is signed by the Chair of the Board or the Chair's designee. STATE OF_______________ COUNTYOF F]repfflS This instrument was acknowledged before me on by Nathan Aaron Johnson. - C - KIMBEPLYk STOMMES (stamp) jØL4INNESOTh2025 officer) Title (and Rank) My commission expires: i - ZS Dated: -. /0/a-/to Chair, Complaint Investigation Committee 4 l1ioio OAH 008 CONSENT ORDER Upon consideration of this stipulation and consent order, and based upon all the files, records, and proceedings herein, all terms of the stipulation and consent order are approved. Accordingly, the Board revokes Nathan Aaron Johnson's peace officer license, No. 22895, pursuant to Minn. Slat. § 626.6432 (2018) and Minn. R. 6700.1710, subp. 2. MINNESOTA BOARD OF PEACE OFFICERS STANDARDS AND TRAINING 1/ p - •1 4- 'A ' i 1. a / S 4 444 4' 4 4 44 4' 44' 4444' 44* 4 44 4 a 0 I • 2020. Board S OAH 009</t>
  </si>
  <si>
    <t>['https://assets.nationbuilder.com/cuapb/pages/1472/attachments/original/1669353294/Johnson_Nathan-20-009-22895.pdf?1669353294']</t>
  </si>
  <si>
    <t>Page 2 of 4 on -duty hours. Those Buy-Back duties at US Bank Stadium were facilitated and overseen by Billy Langenstein, who is no longer employed by US Bank Stadium, or it's security company SMG. On August 31 and September 1, 2018, Sergeant Stender stated he was working Buy Back at the Taylor Swift concert at US Bank Stadium. His primary duty was to perform K9 bomb sweeps and searches with the other K9 Officers. After completing their bomb sweeps which took a couple of hours, Sergeant Stender was asked by Billy Langenstein if he could assist with the escort of Taylor Swift to and from the venue. It is MPD Policy that the Department does not perform emergency escort duty. However, because of the number of threats and the numerous stalkers which follow Taylor Swift, Sergeant Stender agreed to perform this extra duty. Sergeant Stender stated he talked to the on-scene Commander Charlie Adams, who approved the escort duty due to the extenuating circumstances. Sergeant Stender was asked if he was given any extra payment for performing this extra escort duty. Sergeant Stender replied he did not receive any extra pay. Sergeant Stender stated one of the security people handed him Taylor Swift tickets and told Sergeant Stender if he had some friends that wanted to go, (to the concert) give them the tickets because their (security personnel) is always given a certain number of tickets. Sergeant Stender added he could not remember the name of the security person who gave him the tickets. Sergeant Stender stated he took the tickets and gave them to another officer and his family. Sergeant Stender stated he was given four tickets August 31st and four tickets for September 1st, all of which he gave away. Sergeant Stender wanted to make it clear that he did not ask for the tickets, they were handed to him and he accepted them. II. Statement of Lieutenant Jonathon Kingsbury On February 22, 2019, Lieutenant Jonathon Kingsbury was interviewed by Investigator Liisa M. Hill. Lieutenant Kingsbury stated he was Sergeant Sender's supervisor in the K9 Unit and SWAT for three months prior to the Taylor Swift concert. He was also Sergeant Sender's supervisor for five and a half years in Bomb Sweep Operations. Lieutenant Kingsbury stated when officers are working Buy Back at US Bank Stadium, the officers work hours are coordinated by US Bank security personnel. The shifts and personnel are assigned for the day, and approved by him. The list is also given to dispatch. After their shift, the officer input their work hours into Work Force Director which Lieutenant Kingsbury then approves. Lieutenant Kingsbury was asked if MPD Policy and Procedures allow MPD Officers to conduct Escort Duty. Lieutenant Kingsbury stated MPD Officers are precluded from conducting Emergency Escort Duty per Policy. Lieutenant Kingsbury stated he was made aware that Sergeant Stender escorted Taylor Swift to and from the venue, when Sergeant Stender submitted his time. Lieutenant Kingsbury stated he did question Sergeant Stender's escort duty, until the circumstances were known. Lieutenant Kingsbury stated that Sergeant Stender did not perform Emergency Escort, but a simple escort which was requested by US Bank security personnel. Lieutenant Kingsbury stated he was made aware that Sergeant Stender was given Taylor Swift tickets after the concert event. 1423144 13.43 13.43 Page 3 of 4 III. US Bank (SMG Security) Investigator Hill left a message for the Assistant Director of SMG, John Drum (US Bank's contracted Security Company). Investigator Hill was thereafter contacted by SMGs Human Resource Department. Investigator Hill notified HR of the information which would be pertinent to her investigation. Investigator Hill, to date, has not received a response from any SMG representative. Billy Langenstein, US Bank/SMG Security Liaison with MPD, no longer works with SMG, and no longer resides in Minnesota. DISCUSSION The Minneapolis Police Department's Policy and Procedure Manual states in part: MPD P&amp;P §5-105(F)(6)(c)- PROFESSIONAL CODE OF CONDUCT: GIFTS, MONEY AND PROPERTY F. Gifts, Money and Property 1. Any money other than that received from unclaimed properties paid or sent to any employee as a result of on-duty police action shall be promptly forwarded to MPD Finance. (03/21/97) 2. All property received as a result of on-duty police action shall be forwarded to the Property and Evidence Unit. The Property and Evidence Unit shall dispose of unclaimed property according to their 6. Soliciting or accepting personal gifts: (05/23/07) a. Employees shall not solicit or accept any gift from an interested person, lobbyist or principal who has a direct financial interest in a decision that that the employee is authorized to make. b. Exceptions. The prohibitions in this section do not apply if the gift is: i. A campaign contribution as defined in Minnesota Statutes, Section 10A.01, subd 11; ii. A service to assist an official in the performance of official duties, including, but not limited to providing advice, consultation, information and communication in connection with legislation, or services to constituents; iii. A service of insignificant monetary value; iv. A plaque or similar memento recognizing individual services in a field of specialty or to a charitable cause; v. A trinket or memento of insignificant value; vi. Informational material of unexceptional value; vii. Food or a beverage given at a reception, meal or meeting away from the recipient's place of work by an organization before who the recipient appears to make a speech or answer questions as part of the program; viii. Given because of the recipient's membership in a group, and an equivalent gift is given to the other members of the group; or ix. Given by an interested person, lobbyist, or principal who is a related person to the recipient, unless the gift is given on behalf of someone who is not a related person. c. An employee who receives any gift prohibited by this section shall return, dispose of, or request that the city council accept the gift on behalf of the city. 1423145</t>
  </si>
  <si>
    <t>['https://assets.nationbuilder.com/cuapb/pages/1509/attachments/original/1753847868/18-14531_Andrew_Stender.pdf?1753847868']</t>
  </si>
  <si>
    <t>7/14/2021 Police to change review policy for dash cam videos | MPR News https://www.mprnews.org/story/2009/08/21/police-video-changes 1/3 Police to change review policy for dash cam videos Brandt Williams Minneapolis August 21, 2009 8:26 p.m. A booking photo taken of Derryl Jenkins after he was released from the hospital. He was arrested in February by the Minneapolis police after a traffic stop. A video camera showed Jenkins being violently subdued by several officers. Photo courtesy of the Minneapolis Police Department Minneapolis police officials say they will make minor changes to the department's policy on videos recorded from police vehicles. The updates are a response to a videotaped incident in which officers kicked and punched a man who they say resisted before he was arrested. The changes will mean more videos will get reviewed. The Minneapolis police department has cameras in about 60 percent of its vehicles. Cameras are activated automatically when an officer turns on the car's overhead lights. They record video onto equipment that's locked in the trunk. The video of a traffic stop recorded in February shows an officer struggling to wrestle 42-year-old Derryl Jenkins to the ground. Backup units arrive and several of those officers punch and kick Jenkins as they try to handcuff him. Jenkins sustained cuts and bruises and was briefly hospitalized. In this screen capture from a squad car video, Minneapolis Police Officer Richard Walker attempts to Provided by attorney Paul Edlund Police spokesman Sgt. Jesse Garcia said the policy revisions will address situations like this. "We are in the process of changing some things in the fact that if a suspect is hurt during a use of force incident or something similar, that along with the use of force review on the paper copy of the report, the videotape will also be reviewed - if there is one available," Garcia said. Actually, the Jenkins arrest video already met review criteria spelled out in the department's policy manual. Because the event involved use of force, the video was reviewed by a supervisor and a watch commander. Garcia said the policy allows for supervisors to look at any video as a way to monitor how an officer is doing. "The supervisor does reserve the right to look through the tapes to see how the officer's performance is," he said. "If they do see something on there that is questionable they do have the option to forward that complaint on." In the case of the Jenkins tape, the supervisor and watch commander did not use the tape to initiate disciplinary action against the officers. Instead, the tape was kept and used as evidence in assault charges against Jenkins. The County Attorney dropped the charges. And now - at the request of Minneapolis 7/14/2021 Police to change review policy for dash cam videos | MPR News https://www.mprnews.org/story/2009/08/21/police-video-changes 2/3 Derryl Jenkins today. A February 19 police video shows Jenkins being beaten and arrested by six Minneapolis Police Officers. But Jenkins says the video shows he was the victim of an unprovoked attack. MPR Photo/Brandt Williams Police Chief Tim Dolan - the video is being reviewed by the FBI. This is one of the reasons why civil rights advocates like attorney Tom Johnson think cameras in squad cars are a good idea. "The Jenkins case is a case in point," Johnson said. "Without cameras in squad cars, we wouldn't be at a point where we could examine whether or not the police conduct was proper." Johnson is the former Hennepin County attorney and also director of the Council on Crime and Justice. In 2001, Johnson was the head of the 50-year-old social justice advocacy group, as they pushed for anti-racial profiling legislation at the state capitol. That year, legislators passed a measure that paid to install cameras in squad cars. In return, the police departments agreed to tally the race of drivers pulled over in traffic stops. Hennepin County Sheriff Rich Stanek is a former Minneapolis police officer and served in the state legislature. He is also an advocate of cameras in police cars. As a Republican representative in the House, Stanek authored the 2001 racial profiling legislation. He said video helps officers justify charges, because it's an objective collector of evidence. "Prior to the use of in-squad video cameras, sometimes all you had was an officer's account and a citizen's account," Stanek said. "Then you had someone that would mediate or try to arbitrate what exactly happened or didn't happen. A lot of times it was simply based on misperception or miscommunication." But some say the presence of cameras has not made it easier for people with complaints against police officers to get relief. Michelle Gross is a member of Communities United Against Police Brutality. She said getting a police video released takes time, and sometimes the department either loses or erases videos before they can be released. "People need to realize that we pay for that video," Gross said. "These officers don't own this video. The police department doesn't own this video. We own this video. " Minneapolis police Sgt. Jesse Garcia said the tapes are property of the police department. He said video tapes that are not being held as evidence are made public. However, the videos are recycled or erased every 90 days. Those that become evidence are kept indefinitely, or until the case is resolved. Gallery A booking photo taken of Derryl Jenkins after he was released from the hospital. He was arrested in February by the Minneapolis police after a traffic stop. A video camera showed Jenkins being violently subdued by several officers. Photo courtesy of the Minneapolis Police Department 11 of of 11 7/14/2021 Police to change review policy for dash cam videos | MPR News https://www.mprnews.org/story/2009/08/21/police-video-changes 3/3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</si>
  <si>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['https://d3n8a8pro7vhmx.cloudfront.net/cuapb/pages/270/attachments/original/1626277686/Police_to_change_review_policy_for_dash_cam_videos___MPR_News.pdf?1626277686']</t>
  </si>
  <si>
    <t>POLICE OFFICERS' FEDERATION OF MINNEAPOLIS, Union, SETTLEMENT AGREEMENT and CITY OF MINNEAPOLIS, 2, Employer. A Grievance 11-20 (David Elliott, Badge #1755) The City of Minneapolis ("City") and the Police Officers' Federation of Minneapolis ("Federation"), parties to a collective bargaining agreement under which the above-entitled grievance was filed, hereby enter into the following agreement: 13.43 - Personnel Data Whereas, the Federation grieved the suspension, Grievance # 11-20, citing a violation of Sections 4.1 and 4.2 of its labor agreement with the City of Minneapolis; Whereas, Article 5,Sectiqn 5.4 of the parties' labor agreement states: .."The Chief of Police. shall have the full authority of the City Council to resolve the grievance." Whereas, the Federation and the City wish, to resolve this matter amicably and without resort to arbitration; NOW THEREFORE, the parties agree as follows: 1. The Federation withdraws Grievance # 11-20 over the suspension of the Grievant. 2. 13.43 - Personnel Data a ten (10) hour suspension, imposed for violation of MPD Policy and Procedure 4-501 (Confidential Department Records, Reports and Information) at a C level. 3. Page 1 of 2 13.43 - Personnel Data 1212206 4.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5. The City shall notify the Arbitrator that the parties have reached a settlement. 6. The City and the Federation shall split equally any Arbitrator fees associated with the cancellation of the scheduled arbitration hearing. FOR THE FEDERATION: FOR THE GRIEVANT: C. Delmonico, President David Elliott, Grievant FOR Date: /N/0 2-- Date: / - /0- / APOLIS: Date: // 2-1// - Chief of Police Page 2 of 2 1212207 MINNEAPOLIS POLICE DEPARTMENT INTERNAL AFFAIRS COMPLAINT FORM #3401 COMPLAINT INFORMATION INTERNAL AFFAIRS CASE NUMBER: 11-28 CCN: N/A DATE OF INCIDENT: November 2010 TIME OF INCIDENT: Various Times LOCATION OF INCIDENT: Various Locations DATE OF COMPLAINT 1/27/2011 REFERRAL METHOD: INTERNAL - • • .4 • 3 E (LAST, FIRST MIDDLE) 1 3 SEX F m K RACE: DATE OF BIRTH: HOME ADDRESS: CITY / STATE / ZIP: TELEPHONE: POLICY INFORMATION POLICIES ALLEGED TO BE VIOLATED- 4-501 Confidential Denartment Records_ Rennrts and Information ACCUSED EMPLOYEE(S) NAME/BADGE: Officer David Elliott # 1755 COMPLAINT ALLEGATIONS On December 6, 2010, Kim Jacobson, the Data Practices Coordinator with MN Driver and Vehicle Services sent Chief Dolan a letter regarding possible misuse of private DVS data by Officer David Elliott. The letter referenced a DVS audit that tracks the highest 25 users of Esupport, which is the query of driver's license photos. Officer Elliott was one of the top 25 users of Esupport in November 2010, according to the audit. Ms. Jacobson requested the job duties that could account for the high photo usage and, pursuant to Minnesota Statute 171.07 and how many photo queries would seem reasonable for Officer Elliott in a month. RECOMMENDATION (Preliminary Cases Only) 0 Reckoning Period Expired Before Complaint was Filed K No Basis for Complaint El Closed Pending Further Information K Refer to Precinct with Coaching Documentation O Exceptionally Cleared Li Policy Failure 0 Other COMPLAINANT SIGNATURE: 13.43 - Personnel Data DATE DATE 1212208 MINNEAPOLIS POLICE DEPARTMENT Internal Affairs Unit Administrative Case #11-28 Sgt. Melissa Chiodo June 14, 2011 CASE BACKGROUND On December 6, 2010, Kim Jacobson, the Data Practices Coordinator with MN Driver and Vehicle Services sent Chief Dolan a letter regarding possible misuse of private DVS data by Officer David Elliott. The letter referenced a DVS audit that tracks the highest 25 users of E-support, which is the query of driver's license photos. The letter was then forwarded to the Internal Affairs Unit for investigation. The DVS audit showed that Officer Elliott was one of the top 25 users of E-support in November 2010. Ms. Jacobson requested the job duties that could account for the high photo usage and how many photo queries would seem reasonable for Officer Elliott in a month. The request is pursuant to Minnesota Statute 171.07. While investigating IAU Case 10-137, the complainant in that case, 13.43 reported that Officer Elliott has accessed her DL photo, her husband's and her family and friends without her or their permission or other legal justification. 13.43 and 1 1212209 13.43 - Personnel Data 13.43 13.43 - Personnel Data 13.43 - Personnel Data CASE INVESTIGATION I reviewed the raw data from the DVS audit for Officer Elliott, which is located in the case, See Tab # 8. I verified the following information regarding the data prior to interviewing Officer Elliott: •Elliodc0 is the unique DVS username for Officer David Elliott and no one else in with access to the DMV has the same username 13.37 - Security &amp; Trade Secret for the computer where the DVS E-support was accessed which is the address for MPD Squad MDC's, verified by Lt. Mike Kjos 2 1212210</t>
  </si>
  <si>
    <t>['https://d3n8a8pro7vhmx.cloudfront.net/cuapb/pages/1461/attachments/original/1638089227/13-30576_Elliott_Part_1.pdf?1638089227']</t>
  </si>
  <si>
    <t>DocuSign Envelope ID: 79C7BEB5-2A68-4A79-AC51-39A8899E74AC Minneapolis City of Lakes www.minneapolismn.gov TO: Officer David Nerling, Badge #5082 DATE: March 14th, 2024 RE: Office of Police Conduct Review Matter # 21-04943 CHIEF'S DECISION: K Discharge 0 Suspension Police Department - Brian O'Hara, Chief of Police 350 S. Fifth St. - Room 130 Minneapolis, MN 55415 TEL 612.673.3000 Duration: 40 hours (without pay) K Permanent Demotion K Temporary Demotion Duration: K No Merit This memo summarizes my approach and reasoning for my decision as Chief of the Minneapolis Police Department that the listed policy violations by Officer Nerling are sustained. The memo accompanies the enclosed Notice of Discipline and Suspension Form. Summary of the Basis for Decision: The facts noted in the case investigation support the conclusion that Officer Nerling violated Minneapolis Police Department Policies: 4-602 Report Writing, 5-105 (B)(4) Professional Code of Conduct, and 5-301(IV)(B) Use of Force. 13.43 - Personnel Data The investigation found that Officer Nerling did not use reasonable judgment while carrying out his duties when he did not report his use of force. Officer Nerling pointed his firearm at the vehicle, and the occupants during an attempted stolen vehicle stop with his partner. Officer Nerling also approached the vehicle and broke two windows with his expandable baton. The vehicle caused property damage to a garage when it fled the scene. Officer Nerling and his partner did not pursue the vehicle after it fled. He did not complete a police report or state accident report after the incident. The Community Commission on Police Oversight (CCPO) recommended merit for three policy violations: 4-602 Report Writing, 5-105 (B)(4) Professional Code of Conduct, and 5-301(IV)(B) Use of Force (Reporting). I concur with these recommendations. 13.43 - Personnel Data Policy Review: 11061745 DocuSign Envelope ID: 79C7BEB5-2A68-4A79-AC51-39A8899E74AC • Allegation #1: MPD P&amp;P § 4-602 Report Writing: ■ Specific reports are written for specific purposes. Offense reports detail the elements of the crime or incident. o It is alleged that Officer Nerling failed to complete an offense/incident report after attempting to stop a stolen vehicle, pointing his firearm at the vehicle and occupants, and breaking two of the vehicle's windows. • Allegation # 2: MPD P&amp;P § 5-105 (B)(4) Professional Code of Conduct: ■ Employees shall use reasonable judgment in carrying out their duties and responsibilities. They need to weigh the consequences of their actions. o It is alleged that Officer Nerling failed to use reasonable judgment in carrying out his duties when he failed to write a police report documenting the incident. 13.43 - Personnel Data • Allegation # 4: MPD P&amp;P § 5-301 (IV)(B) Use of Force: ■ A Use of Force details page and Narrative Text are required when any of the following listed force options or actions are deployed at or used with a subject: Firearm pointing (When a firearm is aimed at a subject or subjects with the intent to use or imply the use of Deadly Force). o It is alleged that Officer Nerling failed to report his use of force after he pointed his firearm at the vehicle and vehicle occupants. 13.43 - Personnel Data Relevant Facts Supporting the Decision: Allegation #1 and #4 Summary: • On May 24, 2021, Officer Nerling and his partner attempted to stop a stolen vehicle. • During the incident, Officer Nerling pointed his firearm at the vehicle and the occupants. • Firearm pointing at a subject or subjects requires a force details page and a narrative text to be completed. • Officer Nerling also broke two windows out of the vehicle. • Officer Nerling did not complete a police report of the event. • In the investigative interview and Loudermill Hearing, Officer Nerling said he forgot to write the report. 11061746 DocuSign Envelope ID: 79C7BEB5-2A68-4A79-AC51-39A8899E74AC • In the investigative interview and Loudermill Hearing, Officer Nerling said he would write a report if a similar incident happened in the future. Allegation #2 Summary: • Officer Nerling and his partner attempted to stop a stolen vehicle. • After pointing his firearm at the vehicle and breaking two of the vehicle's windows, Officer Nerling left the scene and did not complete a police report. 13.43 - Personnel Data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and respect for the community we serve in their work. As Chief of Police with authority to discipline for policy violations under Minn. Stat 626.89 Subd. 17, I am imposing discipline for the policy violations listed below. Allegation Policy Number Policy Description Category Disposition 1 2 4-602 5-105 Report Writing Professional Code of Conduct C B Sustained Sustained 13.43 - Personnel Data 4 5-301 Use of Force - Reporting C Sustained 13.43 - Personnel Data 11061747 As the Minneapolis Police Department's Chief of Police, it is imperative that I hold all MPD employees accountable for their actions that violate the trust of the community and tarnish the image of the MPD both on and off duty. Based on the facts, this incident involved the decision not to complete a police report. Officer Nerling failed to complete a police report after using reportable force on the occupants of a stolen vehicle as well as breaking the vehicle's windows. Officer Nerling's actions showed that he failed to use reasonable judgment in this incident. As Chief of Police, it is important for discipline to be imposed in a timely manner to address officer misconduct. Given that the incident occurred almost three years ago, I am imposing a 40­hour Suspension without pay. Officers must complete a police report when it is required by policy. Sincerely, Brian O'Hara Chief of Police CC: IA / OPCR Case File Inspector. J. Gomez DocuSign Envelope ID: 79C7BEB5-2A68-4A79-AC51-39A8899E74AC 03/14/2024 11061748</t>
  </si>
  <si>
    <t>['https://assets.nationbuilder.com/cuapb/pages/1608/attachments/original/1753998904/21-04943_David_Nerling.pdf?1753998904']</t>
  </si>
  <si>
    <t>['David Nerling, badge #5082']</t>
  </si>
  <si>
    <t>This fact sheet is the second in a series that will focus on failures by the Minnesota Bureau of Criminal Apprehension (BCA) to conduct a valid investigation and provide meaningful reports regarding the homicide of Jamar Clark. In light of the current practice of turning to the BCA for independent and professional investigation of officer-involved homicides, such an examination is particularly relevant. Comments, corrections, and additions to these analyses are invited. In Making Its Determination, the BCA Ignored the Statements of the Twenty Civilian Witnesses its Agents Interviewed 1. The BCA ignored the overwhelming consensus of the civilian witnesses that Jamar Clark was handcuffed at the time he was shot. Hennepin County Attorney Mike Freeman stated that the witnesses were divided on the handcuff issue. Yet by his own tally, twelve witnesses said they saw handcuffs, two witnesses did not, and 6 were unsure.1 One witness in the "no handcuffs" category said later in the interview that she wasn't sure, because she was too busy with Facebook and "wasn't too much paying attention."2 Several of the witnesses whom Freeman listed as "not sure" stated that, from the way Clark's hands seemed to be immobilized behind his back, it looked like there were handcuffs, but they didn't actually see the cuffs. By contrast, the witnesses who said they saw handcuffs spoke quite confidently of that assertion, holding to their statements under repeated questioning by the BCA interviewer. Three identified the color of the cuffs (silver).3 Several described seeing an officer putting on the handcuffs, while four saw the officer remove one cuff before Clark was placed in the ambulance after the shooting.4 And one of the "not sure" witnesses says that when Clark was being placed in the ambulance he saw something dangling from Clark's wrist that looked like a handcuff.5 These statements are highly compelling in their consistency, yet they were discounted by Freeman and appear to have been ignored by the BCA. 2. The BCA's conclusion that Officer Ringgenberg told Officer Schwarze that Clark had his gun was based entirely on the statements of the two officers and ignored strong evidence to the contrary. Officer Schwarze stated that Ringgenberg "screamed" three times that Clark had his gun.6 Many of the civilian witnesses interviewed by the BCA were close enough to have heard this, but none provide any support for the officers' account. The witnesses report hearing one of the paramedics tell Clark to step back from the ambulance.7 Some report the conversation between Clark and the paramedic, and many heard Clark curse at the medic and at the police.8 One witness heard an officer call for backup.9 Yet not a single one of these witnesses heard Ringgenberg scream for help. No one heard Schwarze tell Clark to let go of the gun or he would shoot. And no one heard Clark say he was ready to die. One witness says that after the shot was fired Ringgenberg looked surprised.10 Yet the BCA accepted the uncorroborated allegations of the two officers as correct, apparently never even considering that their story might have been concocted after the fact in an attempt to justify their actions. Analysis of the BCA's Investigation of the Shooting of Jamar Clark Fact Sheet #2 3. The BCA ignored the nearly unanimous statements of the civilian witnesses that Clark did nothing to provoke the officers to attack him. All but one of the twenty witnesses report that Clark was not being uncooperative. The only exception was one witness who says he fought the police, but this was the witness who said she was looking at Facebook and wasn't really paying attention.11 The others state that, when asked to step away from the ambulance, Clark complied. Some report that he cursed at the paramedic and at the police.12 But there is overwhelming agreement that he did not interfere with the paramedics or the officers in any way. Yet Ringgenberg pulled out his gun as he approached Clark, for no apparent reason. Seconds later he took Clark to the ground, using a tactic that is not approved by the Minneapolis Police Department and that caused Ringgenberg to find himself lying on his back on top of Clark, in a potentially vulnerable position. The BCA apparently never considered that the officers' rapid escalation of tactics might have been the result of unreasonable fear rather than due to any action on Clark's part. The BCA's blind acceptance of the officers' story contradicts the overwhelming testimony of the witnesses that Clark did nothing that justified being killed. 1 http://www.hennepinattorney.org/-/media/Attorney/NEWS/2016/jamar-clark-case/speech-clark-chronology-3- 30-16.pdf?la=en, p. 9. 2 Statement of Tameisha Byrd, p. 7, p. 144 of 1277. 3 Statement of Joseph Gipson, p. 5, p. 285 of 1277. Statement of Nekelia Sharp, p. 8, p. 335 of 1277. Statement of Kiesha Steele, p. 7, p. 385 of 1277. 4 Statement of Tequila Dillon, p. 10, p. 106 of 1277. Statement of Joseph Gipson, p. 13, p. 293 of 1277. Statement of Kiesha Steele, p. 2, p. 380 of 1277; p. 7, p. 385 of 1277. Statement of adult female (name redacted), p. 4, p. 1257 of 1277. 5 Statement of Derrel Gross, p. 13, p. 315 of 1277; p. 16, p. 318 of 1277. 6 Statement of Officer Dustin Schwarze, p. 5-6, p. 224-225 of 1277. 7 Statement of Joseph Gipson, p. 2, p. 282 of 1277; p. 5, p. 285 of 1277. Statement of Kiesha Steele, p. 2, p. 380 of 1277; p. 5, p. 383 of 1277. Statement of Nekelia Sharp, p. 4, p. 955 of 1277. 8 Statement of Jerome Copeland, p. 5-6, p. 186-187 of 1277. Statement of Derrel Gross, p. 2, p. 304 of 1277; p. 13, p. 315 of 1277. Statement of Nekelia Sharp, p. 3, p. 330 of 1277; p. 9, p. 336 of 1277. Statement of juvenile witness (name redacted), p. 12-14, p. 720-722 of 1277. Statement of Nekelia Sharp, p. 4, p. 955 of 1277. Statement of adult female (name redacted), p. 6-7, p. 1259-1260 of 1277. 9 Statement of Joseph Gipson, p. 12, p. 292 of 1277. 10 Statement of Tondalaya Thompson, p. 5, p. 497 of 1277; p. 7, p. 499 of 1277. 11 Statement of Tameisha Byrd, p. 7, p. 144 of 1277. 12 See note 8 above.</t>
  </si>
  <si>
    <t>['https://d3n8a8pro7vhmx.cloudfront.net/cuapb/pages/270/attachments/original/1625858035/Jamar_Clark_Analysis_Fact_Sheet_2.pdf?1625858035']</t>
  </si>
  <si>
    <t>C) PB 20-007 STATE OF MINNESOTA BOARD OF PEACE OFFICER STANDARDS AND TRAINING In the Matter of the Peace Officer License of STIPULATION AND Jason Matthew Degerstrom, CONSENT ORDER LicenseNo. 17929 STIPULATION Licensee Jason Matthew Degerstrorn and the Minnesota Board of Peace Officer Standards and Training Board's Complaint Investigation Committee stipulate that, subject to Board's review and discretionary approval, the Board may issue an order that revokes Degerstrom's peace officer license, No. 17929, pursuant to Minn. Stat. § 609.43(2), 626.8432 (2018) and Minn. R. 6700.1600(L), .1710, subp. 2(2019). Degerstrom and the committee enter into this stipulation based on the following findings of fact, conclusions of law, and other stipulated provisions: Findings of Fact I. Degerstrom holds a peace officer license in the State of Minnesota, No. 17929. Degerstrom was appointed as a peace officer by the Ramsey County Sheriffs Office in 2005 and voluntarily resigned in February 2020. 2. In March 2019, the Hennepin County Sheriffs Office initiated an investigation concerning allegations that a member of the Ramsey County Violet Crimes Enforcement Team stole personal property during the execution of a search warrant. The residents of the home alleged that items of personal property were taken but not inventoried. Further, the residents' surveillance camera recorded Degersirom taking a phone charger and placing it into his pocket. 3. Degerstrom initially denied taking any personal property, but later admitted taking the phone charger when confronted with the recording. Degerstrom was acting in his C C capacity as a Ramsey County Sheriffs Deputy at the time he took the phone charger without permission. 4. On June 10, 2019, Degerstrom was charged with misconduct of a public officer as a gross misdemeanor in violation of Minn. Stat. § 609.43(2) (2018). State v. Degerstrom, Ramscy Cty. No. 62-CR-19-4089. 5. On February 3, 2020, Degerstrom pleaded guilty and was convicted of misconduct ofa public officer usa misdemeanor in accordance with Minn. Stat. § 609.13 (2018). 6. Pursuant to Minn. Stat. 214.10, suhd. II (2018), the committee offered Degerstrom the opportunity to appear and be heard at its June 30 meeting to discuss the facts and circumstances relating to his conviction. Degerstrom acknowledged the committee's invitation to attend its meeting, but declined to appear. Conclusion of Law I. The Board has authority to license and regulate peace officers and to take disciplinary action as appropriate. Minn. Stat. § 626.84-863 (2018), Minn. R. 6700.1710. 2. Degerstrom was convicted of misconduct as a public official as defined by Minn. Stat. § 609.43(2) in violation of Minn. Stat. § 626.8432(3) and Minn. R. 6700.1600(L). 3. This stipulation and consent order is in the public interest. 2 C C' Other Stipulated Provisions I. This stipulation and consent order must be approved by the Board to become effective. 2. Degerstrom agrees that the committee may move the Board, with or without advance notice to the Dcgerstmm, to approve this stipulation and consent order. Dcgerstrom understands that [he Board may either approve the stipulation and consent order or not approve it. This stipulation and the files, records, and proceedings associated with this matter may be reviewed by the Hoard in its consideration of the committee's motion. 3. If approved by the Board, this stipulation and consent order shall constitute disciplinary action against Degerstrom and be classified as public data. Minn. Slat. § 13.41, subd. 5 (2018). 4. If the Board does not approve this stipulation and consent order, then the matter remains unresolved and the committee may either seek to negotiate a revised stipulation and consent order with Degerstrom to present to the Board or issue an order commencing a contested case hearing before an Administrative Law Judge at the Office of Administrative Hearings. Sec Id. § 14.57-.62, 214.10, subd. 12(2018) (describing administrative hearing process). 5. Degerstrom agrees that if this case comes before the Board again after it reviews and discusses this stipulation and consent order, Degerstrom waives any claim that the Board was prejudiced by its review and discussion of this stipulation and consent order and any records relating to it. 6. Degerstrom acknowledges that he was advised by the committee of his right to a contested case hearing in this matter before an Administrative Law Judge, to file exceptions and make argument to the Board after the hearing, and to seek judicial review from any adverse 3 C C decision rendered by the Board. Degerstrom hereby expressly waivs those rights. Degerstrom was further advised by the committee of his right to be represented by counsel and was represented by Francis J. Rondoni, Esq. 7. Degerstrom has read, understands, and agrees to this stipulation and has voluntarily signed ii. It is expressly understood that this stipulation contains the entire agreement between the parties, there being no other agreement of any kind, verbal or otherwise. If approved by the Board, a copy of the final stipulation and consent order shall be served personally or by first class mail on Degerstrom. The Board's order shall be effective when it is signed by the Chair of the Board or the Chair's designee. J4SON MATFHEW DEGERSTROM STATE OF -. COUNTY OF 4 SL4-.4f-4r-- This instrument was acknowledged before me on s2 by Jason Matthew Degerstrom. (stamp) - i nature ornotary officer) - Title (and Rank) My commission expires: LYNNEM.KELLEY b NOTARY PUBLIC - MINNESOTA My Carvntssjon Expires Jan. 31, 2025 4 Dated: C 0 C Attorney for Jason Matthew Degerstrom Chair, Complaint Investigation Committee Dated: UT CAMBRONNE PA FRANCES J. RONDONI Attorney Reg.No. 0121 100 Washington Avenue South, Stá 1700 612-339-7300 5 0 0 CONSENT ORDER Upon consideration of this stipuLation and consent order, and based upon all the flies, records, and proceedings herein, all terms of the stipulation and consent order are approved. Accordingly, the Board orders that Jason Matthew Degerstrom's peace officer license, No. 17929, is REVOKED pursuant to Minn. Stat. § 609.43(2), 626.8432 (2018) and Minn. R. 6700.1600(L), .1710, subp. 2. MINNESOTA BOARD OF PEACE OFFICERS S1ANDARDS AND TRAINING Board Chair 6</t>
  </si>
  <si>
    <t>['https://assets.nationbuilder.com/cuapb/pages/1472/attachments/original/1669351144/Degerstrom_Jason-20-007-17929.pdf?1669351144']</t>
  </si>
  <si>
    <t>Amelia Huffman Interim Chief of Police Minneapolis Police Department 350 South 5th Street, Room 130 Minneapolis, MN 55415 (612) 673-3550 Amelia.Huffman@minneapolismn.gov TO: CC: DATE: RE: CHIEF'S DECISION: Lt. Dennis Hamilton Office of Police Conduct Review May 12th, 2022 OPCR Case #21-08926 KDischarge Suspension Duration: 13.43 KPermanent Demotion KTemporary Demotion, Duration: K No Merit This memo summarizes my approach and reasoning for my decision as Chief of Police to impose a. M suspension. This memo accompanies the enclosed MPD Notice of Discipline letter and Suspension Form. Policies Violated: 3-801 (III)(A)(1) Off-Duty Employment B Sustained 13.43 - Personnel Data 3-801 (III)(A)(11)(a) Summary of the Basis for Decision: Off-duty Squad Use B Sustained The facts noted in the case investigation support the conclusion that Lt. Hamilton violated Minneapolis Police Department policies. • On 8/22/21, a complaint was received in the Office of Police Conduct Review and the investigator was initially unable to determine the identity of Minneapolis Police Department 1943988 officers working off-duty jobs at the venue. During the investigation of that complaint, it was found that Lt. Hamilton was working off-duty at The Armory. • According to MPD records, Lt. Hamilton had not submitted an off-duty employment request and was not approved to work at this off-duty location as required by policy 13.43 - Personnel Data • According to MECC records, Lt. Hamilton did not contact MECC at this beginning of his shift to request an off-duty call sign despite being required to do so under two sections of 8-301 including the section covering the requirements for squad car usage at an off-duty job. Lt. Hamilton was using an MPD squad car for the off-duty job. This left no record in the dispatch system that Lt. Hamilton was working at this location at this time. Furthermore, had he needed assistance from other officers, his location would not be known to dispatchers. • During the Loudermill hearing, Lt. Hamilton apologized for these oversights and explained that he had forgotten to follow the protocols. As the interim Chief of Police, I am responsible for providing clear expectations for what is acceptable behavior in our workplaces as well as what will not be tolerated. The Police Conduct Review panel recommended a finding of merit for three policy violations in this case, and I concur with their recommendation. While the individual violations of the off-duty work policies alone are administrative and do not cause significant harm, together they undermine the Department's ability to hold officers accountable for their conduct while working in the Minneapolis Department uniform and with the authority of the Minneapolis Police Department. Lt. Hamilton is a supervisor and as such, he is held to a higher standard. Lieutenants must lead by example and demonstrate our department's core values of Trust, Accountability and Professional Service. 13.43 - Personnel Data As interim Chief of Police with authority to discipline for violations of policy under Minn. Stat. §626.89 Subd. 17, I am imposing a 13.43 - Personnel Data suspension for Lt. Hamilton's failure to obtain approval prior to working at this off-duty site and for using an MPD squad car while failing to sign on with MECC at the beginning of his shift to obtain a call sign. 13.43 - Personnel Data ,--DocuSigned by: Ao-tezAH444044. \----F8FE4338427B46A... Amelia Huffman Interim Chief of Police 5/12/2022 1943989 IN RE: THE MATTER OF POLICE OFFICERS FEDERATION OF MINNEAPOLIS. (Dennis Hamilton, Grievant) and CITY OF MINNEAPOLIS, Employer. SETTLEMENT AGREEMENT (Union Grievance 22-03) This Settlement Agreement ("Agreement") is made and entered into by and between the City of Minneapolis ("City"), the Police Officers' Federation of Minneapolis ("Federation") and Lieutenant Dennis Hamilton, Badge No. 2610 ("Grievant"). A. The City of Minneapolis ("City") and the Police Officers Federation of Minneapolis ("Federation"), parties to a collective bargaining agreement under which the above- entitled grievance w.as filed, hereby enter into the following agreement that governs the relationship between them. B. The Grievant is employed by the City in its Police Department (MPD). C. The Federation is the Grievant's sole and exclusive bargaining representative. D. On or about 05/12/2022 Grievant was disciplined for violation of MPD policy 3-801 Off-Duty Employment and 3-801 Off-Duty Squad Use received a 20-hour suspension. E. Grievant served a 20-hour suspension. F. The Federation grieved the suspension, Grievance 22-03 citing violation of 12.01 of the labor agreement. G. The Chief of Police has the full authority of the City Council to resolve the grievance. 1 1943994 H. The Federation and the City wish to resolve this matter amicably and without resort to arbitration. NOW THEREFORE, the parties agree as follows: 1. The Federation will withdraw Grievance # 22-03 subject to conditions listed in paragraphs 2-5. 2. The City will amend the discipline to reflect a 10 suspension for violation of MPD Policy 3-801 Off-Duty Employment and 3-801 Off-Duty Squad Usage. 3. The City shall also reimburse the grievant for 10 hours of pay and all benefits that would have accrued during the suspension.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FOR TH i DERATION: Sherr Schtm t. President FOR THE CIT INNEAPOLIS: Brim Chief of Police Date: *Pi Date: /Ay 2 1943995</t>
  </si>
  <si>
    <t>['https://assets.nationbuilder.com/cuapb/pages/1608/attachments/original/1753998838/21-08926_Dennis_Hamilton.pdf?1753998838']</t>
  </si>
  <si>
    <t>['Dennis Hamilton, badge #2610']</t>
  </si>
  <si>
    <t>4/1/2021 Honored St. Paul cop shoots naked unarmed man https://spokesman-recorder.com/2020/12/09/honored-st-paul-cop-shoots-naked-unarmed-man/ 1/9 April 1, 2021     MAIN MENU Honored St. Paul cop shoots naked unarmed man December 9, 2020 - by Mel Reeves Photo by Demetrius Pendleton Toshira Garraway addresses the crowd gathered on December 5 demanding former St. Paul police ofØcer Anthony Dean be charged for shooting Joseph Javonte Washington late last month.        4/1/2021 Honored St. Paul cop shoots naked unarmed man https://spokesman-recorder.com/2020/12/09/honored-st-paul-cop-shoots-naked-unarmed-man/ 2/9 Protesters demand criminal charges for Øred ofØcer "No justice no peace, prosecute the police," and "no good cops in a racist system" were among the chants heard last Friday, Dec. 4 as over 100 people marched down University Avenue in St. Paul demanding former St. Paul cop Anthony Dean be criminally charged following his November 28 shooting of Joseph Javonte Washington. Washington was naked and unarmed at the time of the shooting and appeared to be experiencing some kind of mental crisis. Dean was Øred within days of the shooting by St. Paul Police Chief Todd Axtell. On the same day, Ramsey County Attorney John Choi referred the case to Minnesota Attorney General Keith Ellison. "When a county attorney asks us to take over a sensitive case-particularly when another county attorney is providing the resources, and particularly when doing so will improve public trust in the criminal-justice system-I will give that request my fullest consideration," said Ellison in a written statement. "The St. Paul Police Department is one of the most lethal departments in the country, in the top 20 out of 18,000," said Touissant Morrison at the protest called by Families Supporting Families Against Police Violence. The march from the police station in St. Paul's midway to University and Lexington temporarily shut down the Metro Transit Green Line. "This is not about what happened prior to the incident," said Toshira Garraway in a speech to the crowd, referring to Washington's assault on his girlfriend prior to his confrontation with the police. "Police should not add to our pain. They say they are Øghting crime, but they are committing crimes." 4/1/2021 Honored St. Paul cop shoots naked unarmed man https://spokesman-recorder.com/2020/12/09/honored-st-paul-cop-shoots-naked-unarmed-man/ 3/9 Photo by Demetrius Pendleton Dean, who opened Øre while other ofØcers did not, had been what many considered one of the good cops. He had been praised recently by Axtell for his work on the St. Paul gang unit. Dean was named OfØcer of the Year in 2016 by the Minnesota American Legion. He was also given the department's life-saving award for saving a woman trying to jump from a bridge. St. Paul Police Federation President Paul Kuntz said in a written statement that Dean had "led an exemplary career." Dean's attorney, Robert Paule, told the St. Paul Pioneer Press that he shot the naked, unarmed Washington "to protect his fellow ofØcers and himself." While Dean was the only ofØcer to open Øre on the unarmed man, a 46-second video of the incident raised red Ùags for some. The video captured a female ofØcer yelling "Gun! Gun!" as Washington emerged from a dumpster where he had been hiding. In the video, ofØcers tased Washington, which was followed by an attack by a police dog. OfØcers yelled for others to cease tasing the victim because it would adversely affect the dog that was still attacking the man. The ofØcers appeared in the video to be watching and making no attempt to assist Washington as he struggled with a gunshot wound, the tasing, and the dog that was still biting him. 4/1/2021 Honored St. Paul cop shoots naked unarmed man https://spokesman-recorder.com/2020/12/09/honored-st-paul-cop-shoots-naked-unarmed-man/ 4/9 Before his confrontation with police, the Lakeville man reportedly assaulted a former girlfriend in her home and using a kitchen knife forced her to drive to St, Paul. The woman said Washington grabbed the wheel, causing an accident, at which time she took the opportunity to escape. Police confronted Washington not long afterward. Share this: Tweet Share 13 Print  SHARE RELATED POSTS Day 3 of Derek Chauvin trial: 'I don't respect what you did' says witness March 31, 2021 4/1/2021 Honored St. Paul cop shoots naked unarmed man https://spokesman-recorder.com/2020/12/09/honored-st-paul-cop-shoots-naked-unarmed-man/ 5/9 Rep. Omar: 'We have to go to bat for one another in our time of need' March 31, 2021 4/1/2021 Honored St. Paul cop shoots naked unarmed man https://spokesman-recorder.com/2020/12/09/honored-st-paul-cop-shoots-naked-unarmed-man/ 6/9 PREVIOUS ARTICLE Eddie Manderville NEXT ARTICLE A closer look at this year's jazz Grammy nominees About Mel Reeves Mel Reeves is the community editor at the Minnesota Spokesman-Recorder. He welcomes reader responses at mreeves@spokesman-recorder.com. Find his personal blog at Øghthepowerjournal.com. View all posts by Mel Reeves → TRENDING Day 3 of Derek Chauvin trial: 'I don't respect what you did' says witness Wilder Foundation charged with selling out its mission What we learned from Day 1 of the Derek Chauvin trial Wilder Foundation charged with selling out its mission March 31, 2021 Search … SEARCH 4/1/2021 Honored St. Paul cop shoots naked unarmed man https://spokesman-recorder.com/2020/12/09/honored-st-paul-cop-shoots-naked-unarmed-man/ 7/9 WATCH: DEREK CHAUVIN TRIAL COVERAGE WATCH: LATEST MSR FOREFRONT - JUSTICE FOR GEORGE FLOYD CONNECT WITH THE MSR --&gt; MSR Forefront - Justice for Geo MSR Forefront - Justice for Geo… 00:00 01:19:19 4/1/2021 Honored St. Paul cop shoots naked unarmed man https://spokesman-recorder.com/2020/12/09/honored-st-paul-cop-shoots-naked-unarmed-man/ 8/9 COMPANY About MSR Staff Newsstand Locations SUPPORT THE MSR Donate Subscribe SUBSCRIBE Home/OfØce Delivery Weekly e-newsletter e-Editions WEBSITE Privacy Policy Terms CONNECT Send A News Tip Become a contributor 4/1/2021 Honored St. Paul cop shoots naked unarmed man https://spokesman-recorder.com/2020/12/09/honored-st-paul-cop-shoots-naked-unarmed-man/ 9/9 Submit an event ADVERTISE Print/Online Advertising Copyright © 2021 . Powered by WordPress and HitMag.</t>
  </si>
  <si>
    <t>['https://d3n8a8pro7vhmx.cloudfront.net/cuapb/pages/270/attachments/original/1617328492/Honored_St._Paul_cop_shoots_naked_unarmed_man.pdf?1617328492']</t>
  </si>
  <si>
    <t>['Anthony W. Dean, badge #146501']</t>
  </si>
  <si>
    <t>3/20/2021 After Minneapolis Police Officer is Terminated for Racially Insensitive Christmas Tree, Arbitrator Returns Him to Duty - The Wiley Law Office, PC https://wiley-law.com/after-minneapolis-police-officer-is-terminated-for-racially-insensitive-christmas-tree-arbitrator-returns-him-to-duty/ 1/4 AFTER MINNEAPOLIS POLICE OFFICER IS TERMINATED FOR RACIALLY INSENSITIVE CHRISTMAS TREE, ARBITRATOR RETURNS HIM TO DUTY September 25, 2020 In an era where law enforcement is facing more public scrutiny than ever, employers are attempting to step up eàorts to curb both violent and racially biased behavior by oÞcers on the street and in the oÞce. Months ago, we discussed the City of St. Paul's eàort to terminate Õve oÞcers who willfully turned their heads away from a former oÞcer engaging in aggravated assault of bar patrons. Today, we'll discuss a recent arbitration award involving the City of Minneapolis and its police union. In The Police OÞcers' Federation of Minneapolis and The City of Minneapolis, the grievant, Mark Bohnsack, a 20-year police oÞcer in the city, was terminated after he and his partner decided to place several pieces of trash on the department Christmas tree. The items included a package of menthol cigarettes, an empty can of malt liquor, a paper cup from Popeye's Kitchen, and wrappers of Takis and Funyuns, along with some police crime scene tape. A member of the Minneapolis community saw the tree decorated in this manner, took exception to it due to its negative connotations towards the black community, and posted a picture of the tree on social media. Both the department leadership as well as the city's mayor were upset about the decorations, and the oÞcer was soon placed on administrative leave pending an investigation. Following the investigation, it was determined that the actions of the oÞcers warranted termination.  3/20/2021 After Minneapolis Police Officer is Terminated for Racially Insensitive Christmas Tree, Arbitrator Returns Him to Duty - The Wiley Law Office, PC https://wiley-law.com/after-minneapolis-police-officer-is-terminated-for-racially-insensitive-christmas-tree-arbitrator-returns-him-to-duty/ 2/4 The City had no problem proving the fact that the grievant was responsible for his actions - he admitted to doing it. However, the oÞcers were also convincing, at least to the arbitrator, that their lone motivation for the prank was harmless and included no intent to be discriminatory towards the black community they served. They insisted they were simply playing a joke on the co-worker who put up the tree and was known for being a bit of a neat freak. Despite the fact that these were oÞcers with 20 years of experience working in diverse communities of Minneapolis and the public's interpretation of the racial undertones to the garbage placed on the department Christmas tree, the grievant was returned to duty. The arbitrator appreciated the "hot button" topic of racial bias in policing that had been in the public's eye for the past several years. However, the arbitrator also noted the mayor's oÞce had pushed for the grievant's termination prior to the completion of any investigation, that the department had not interviewed the "neat freak" oÞcer who put up the Christmas tree, and the fact that there was other, less inÖammatory garbage placed on the tree, such as a vodka bottle and cans of beer. The arbitrator also found that the grievant lacked any formal discipline in his previous 20 years of service and no incidents of biased policing. Finally, the arbitrator noted several instances of disparate treatment within the department, including two supervisors who viewed the Christmas tree and took no action, but were not terminated. As a result, the grievant was issued a 320-hour suspension. This decision shows the uphill battle departments are facing when they attempt to correct behaviors that have been plaguing their organizations for years. Actions that were once tolerated due to years and years of cultural insensitivity are Õnally being dealt with appropriately, but employers now must overcome their past in order to have their decisions upheld. Making a change in employee behavior cannot start with how you discipline certain actions, it starts with thorough training and evaluation of employee performance, and rooting out the bad behaviors that lead to a lack of trust between the police and the community they serve. If you, or your organization need assistance with the performance management, investigation, or discipline of your employees, contact the Wiley Law OÞce, for labor management advice that works. Minnesota Supreme Court Denies Access to PCA Employee Addresses Despite Contract Language Assigning Work to Bargaining Unit Members, Arbitrator Finds for Employer  &gt; 3/20/2021 After Minneapolis Police Officer is Terminated for Racially Insensitive Christmas Tree, Arbitrator Returns Him to Duty - The Wiley Law Office, PC https://wiley-law.com/after-minneapolis-police-officer-is-terminated-for-racially-insensitive-christmas-tree-arbitrator-returns-him-to-duty/ 3/4 QUICK LINKS RECENT BLOG Major Changes in COVID-19 Legislation in the Last Week that Will Impact Your Organization March 19, 2021 Minnesota Supreme Court Finds County Commissioners' Decision to Set Sherià's Salary to be Arbitrary and Capricious March 12, 2021 Employers Begin Oàering Incentives for Employees to Get Vaccinated; Is It Legal? March 4, 2021 COVID-19 Cases May be Subsiding, But OSHA Will Continue Enforcement February 25, 2021 Union Files Untimely Grievance Over Non-Existent Contract Language; Is Allowed to Arbitrate February 19, 2021    Home About us Training Blog Resources Contact us 3/20/2021 After Minneapolis Police Officer is Terminated for Racially Insensitive Christmas Tree, Arbitrator Returns Him to Duty - The Wiley Law Office, PC https://wiley-law.com/after-minneapolis-police-officer-is-terminated-for-racially-insensitive-christmas-tree-arbitrator-returns-him-to-duty/ 4/4 LEGAL SERVICES CONTACT Greg Wiley 612.991.9570 Greg.Wiley@Wiley-Law.com Ben Reber 651.373.8388 Ben.Reber@Wiley-Law.com Copyright © 2021 The Wiley Law OÞce, PC. | Website crafted by Nayapixel Employment Law Labor Law Civil Rights Law Commercial and Business Law Workplace Investigation Social Justice</t>
  </si>
  <si>
    <t>['https://d3n8a8pro7vhmx.cloudfront.net/cuapb/pages/270/attachments/original/1618022669/Mark_Bohnsack_.pdf?1618022669']</t>
  </si>
  <si>
    <t>['Mark Bohnsack, badge #656']</t>
  </si>
  <si>
    <t>During the call, 13.43 13.43 can be heard in the background yelling while is talking to the dispatcher. The dispatcher attempts to ascertain if an ambulance is needed and 13.43 confirms that an ambulance is necessary. Photographs Later in the day on 01/01/2010, Deputy Vang of the RCSD went to the Dinh home and took five photographs. Three of the pictures were of 13.43 and two were of damage inside the home that had purportedly been caused during the domestic incident. Sergeant Martinez of the RCSD Investigations Unit provided these photographs on a computer disc to this investigator. The photographs were printed and are retained in this file along with the computer disc. The photographs show two images of damage to a bedroom wall and three of 13.43 . The damage appears to be two holes that were possibly punched into the wall above the headboard of a bed. The photographs of right profile and a full face image. The only apparent injury to 13.43 13.43 are a left and 's face or head is a mark under her right eye, visible in the full face picture (#4). The possible injury is not apparent in the profile picture from the right side however (#2). A color photograph from her Minnesota driver's license (retained in the file) was also obtained and does not appear to show the mark under the right eye. It is unclear if the mark under her right eye in photograph #4 is an injury or a naturally-occurring blemish of some sort. 5 1212263 CASE STATEMENTS Statement of 13.43 On 01/08/2010 a certified letter was sent to 13.43 - Personnel Data requesting contact for the purpose of obtaining a statement from her about the domestic incident. Officer Dinh contacted this investigator at the request of 13.43 - Personnel Data be made available for the interview. 13.43 13.43 - Personnel Data was interviewed for this case on 02/11/2010. was present for the interview. 13.43 requesting ■ 13.43 - Personnel Data 13.43 - Personnel Data 13.43 - Personnel Data 13.43 stated that on the night of 12/31/2009, she and 13.43 Officer Dinh went out to celebrate the New Year. She said that while they were out she drank "a lot" and she was "very drunk." She stated that Dinh drank also, but that he was not drunk. She could not remember if the argument they were having started while they were out or after they returned home. However, after they were home, Dinh tried to go to sleep but she kept waking him to argue with him. She stated that she broke a picture of 13.43 - Personnel Data that was hanging on the wall in their bedroom. According to 13.43 13.43 Initially tried to stop her from breaking the picture. However, when she continued they began arguing and he too tried to break the picture. It was at this point that Dinh cut his hands. 6 1212264 She stated that Dinh's blood was "all over" and that he was "trying to wipe his blood on my 13.43 face." When asked for more detail, 13.43 changed her story, stating that Dinh's blood was on her face because he was pushing her head in an attempt to stop her from damaging the picture. 13.43 went to the bathroom and saw the blood on her face. She stated that she "was very drunk and scared" because she thought the blood was hers. Dinh had kicked her out of their bedroom and she became angry and called 911. She stated that she did not remember telling the dispatcher that 13.43 had assaulted her. She recalled two deputies arriving, but did not recall anything that she said to them. She did not recall telling the deputies that Dinh had assaulted her, and she did not remember telling them that Dinh 13.43 - Personnel Data has hit her in the past. She said that she probably said those things because she was drunk and angry with Dinh. 13.43 blamed herself for the incident. She could not remember if Dinh was yelling or swearing, or anything that he said to her. She claimed that she was drunk on the night of the incident, but she stated positively that Dinh did not hit her, that she was not injured, and that he did not "wipe" his blood on her face. She ended the interview by adding that she had celebrated New Year's too much and that she "called the cops on him by mistake." Statement of Deputy Ruettimann (RCSD) On 01/08/2010 a letter was sent to Deputy Daniel Ruettimann of the Ramsey County Sheriffs Department for the purpose of requesting a statement from him pertaining to Officer Dinh's arrest. Deputy Ruettimann was interviewed for this case on 02/18/2010 at the Ramsey County Sheriffs Department Arden Hills offices. 7 1212265 Deputy Ruettimann stated that he was the first deputy to arrive at the Dinh home after being dispatched there on the morning of 01/01/2010. He had been dispatched to the address on a reported 911 call from inside the house that an assault had occurred and that the male was "running around in the house" in his underwear. When he arrived, the house was quiet. As he was walking up to the house one of the three garage doors opened and he saw an 13.43 inside wearing a black jacket with no shirt standing next to the open door of a vehicle parked in the garage stall. As the deputy approached the male, there was an 13.43 standing in the doorway to the house yelling and screaming with "blood all over her face." There was a younger female standing behind the woman. The older female was yelling at the male not to leave. As Deputy Reuttimann was alone, he requested that other deputies "step- up" their response. The deputy approached the male and saw that he had a set'of car keys in his hand. He also saw that the male's right hand was wrapped in a white bandage that was "full of blood." The deputy could smell "a strong odor of an alcoholic beverage" coming from the male. He saw that the male had bloodshot watery eyes, and detected "a little bit of slurred speech" when the male verbally identified himself as Dinh. Deputy Reuttimman added that he has been in law enforcement for fifteen years, and that, although he did not observe Dinh drinking any alcohol, in his opinion, Dinh was intoxicated. Other deputies as well as an ambulance arrived at the scene. Deputy Pavek spoke with the female inside the house while Deputy Reuttimann spoke with Dinh in the ambulance. 8 1212266</t>
  </si>
  <si>
    <t>['https://d3n8a8pro7vhmx.cloudfront.net/cuapb/pages/1461/attachments/original/1638381935/10-01_Dinh_Part_3.pdf?1638381935']</t>
  </si>
  <si>
    <t>CL C POST BOARD - 1 STATE OF MINNESOTA MAY 222000 BOARD OF PEACE OFFICER RECEIVED STANDARDS AND TRAINING In the Matter of the SETTLEMENT AGREEMENT Peace Officer License of AND CONSENT ORDER Dennis J. Korogi Inactive License Number: 6360 IT IS HEREBY STIPULATED AND AGREED by Dennis J. Korogi ("Respondent") and the Minnesota Board of Peace Officer Standards and Training ("Board") that without trial or adjudication of any issue of fact or law herein: 1. On February 22, 2000, a complaint was duly served upon Respondent by the Board Complaint Investigation Committee ("Committee"), receipt of which is hereby acknowledged by Respondent. 2. On March 24, 2000, the Committee, composed of Board members Steve Madsen, Chair, Saundra Spigner and Jim Conolly met to discuss allegations made in the complaint referenced above. Michele M. Owen, Assistant Attorney General, represented the Committee at the conference. Respondent did not appear before the Committee. 3. Respondent expressly waives the formal hearing and all other procedures before the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Board in its discretion does not approve this settlement or a lesser remedy than indicated in this settlement, this settlement is withdrawn and shall be of no evidentiary value and shall not be relied upon nor introduced by either party. Respondent agrees C C that if the Board rejects this settlement and this case proceeds to hearing, Respondent will assert no claim that the Board was prejudiced by its review and discussion of this settlement or of any records relating hereto. FACTS 6. Respondent admits the facts referred to below and grants that the Board may, for the purpose of reviewing the record in paragraph 4 above, consider the following as true: a. On July 1, 1978, Respondent, who was employed with the City of St. Paul, flfl_n .. J"__ ..TtC IV11iiliCUrn, ru'nc LJCpaILIIICIIL, was gIalIuiauIclcu as a IVIIIIIICSUL4 t ca.c '.JIIILCL. b. On May 13, 1999, a formal complaint was signed by Washington County District Court Judge David E. Doyschen, charging Respondent with two criminal offenses. Count I: Indecent Exposure, in violation of Minnesota Statutes section 617.23, subdivision 10), (2) and (3). Count II: Disorderly Conduct, in violation of Minnesota Statutes section 609.72, subdivision 1(3). c. On November 16, 1999, the court found Respondent guilty of Indecent Exposure under Minnesota Statutes section 617.23. d. On December 20, 1999, the court dismissed Count II and imposed the sentencing of a $700.00 fine and 90 days in jail with $400.00 fine and 90 days suspended for one year on the following conditions: - One year probation; - Pay assessed fines; - Complete Mentai Health Counseling; - Attend two AA meetings per week for period of probation; - Provide random udnalyses/breathalyzers; - Abstain from use of alcohol and/or illegal drugs; - Take all prescribed medications. 7 C 0 STATUTES 7. Respondent admits and acknowledges that the facts and conduct specified in paragraph 6 above constitute violations of Minnesota Rules 6700.1600K (1997) which provide a reasonable basis in law and fact to justify the disciplinary action provided for in the Order. REMEDY 8. Upon this Settlement and all of the files, records, and proceedings herein, and without any further notice of proceedings, the Board is authorized to issue an order revoking 1. 1C4)ulIucIlL jJca..c ULIltCL ll'.CIIC. 9. This settlement shall not in any way or manner limit or affect the authority of the Board to proceed against Respondent by initiating a contested case hearing or by other appropriate means on the basis of any act, conduct, or admission of Respondent justifying disciplinary action which occurred before or after the date of this Settlement Agreement and which is not directly related to the specific facts and circumstances set forth herein. 10. Any appropriate court may, upon application of the Board, enter its decree enforcing the order of the Board. 11. Respondent hereby acknowledges that he has read, understands, and agrees to this Settlement Agreement and Consent Order and has freely and voluntarily signed the Settlement Agreement without threat or promise by the Board or any of its members, employees, or agents. When signing the Settlement Agreement, Respondent acknowledges that he is fully aware that the Settlement Agreement and Consent Order must be approved by the Board. The Board may either approve the Settlement Agreement and Consent Order as proposed, approve the Order subject to specified change, or reject it. If the changes are acceptable to Respondent, the Settlement Agreement wilt take effect and the Order as modified will be issued. If the changes are unacceptable to Respondent or the Board rejects the Settlement Agreement, it will be of no effect except as specified herein. 12. Respondent is aware that he may choose to be represented by legal counsel in this matter. Respondent knowingly waived legal representation. 3 C C 13. This Settlement Agreement contains the entire agreement between the parties, there being no other agreement of any kind, verbal or otherwise, which varies this Settlement Agreement. Dated:5/7 Dated:2' 2.tOO ORDER Upon consideration of the Settlement Agreement and all the files, records, and proceedings herein: IT IS HEREBY ORDERED that the terms described in this Settlement Agreement are adopted and implemented by the Board on this eRiu1day of 2000. IT IS FURTHER ORDERED that Respondent Dennis J. Korogi's peace officer license is REVOKED effective immediately. IT IS FURTHER ORDERED that Respondent Dennis I. Korogi shall immediately surrender his peace officer license to the Board upon his receipt of this Order. 'ft /226*4-me IT IS FURTHER ORDERED that Respondent Dennis J. Korogi shall not perform any duties attributed to a peace officer in the State of Minnesota. RespondenV Board Complaint Investigation Committee MINNESOTA BOARD OF PEACE OFFICER STANDARDS AND TRAINING /j AG: 372507,v. 0! on Magnuson/ ice Chair 4</t>
  </si>
  <si>
    <t>['https://assets.nationbuilder.com/cuapb/pages/1472/attachments/original/1669440581/Korogi_Dennis-20-019-6360.pdf?1669440581']</t>
  </si>
  <si>
    <t>['Dennis Korogi, badge #None']</t>
  </si>
  <si>
    <t>4/8/2021 Ramsay Law Firm https://www.ramsayresults.com/judge-and-wife-allege-harassment-by-minneapolis-police 1/3 CALL US TODAY!  651.604.0000 2780 Snelling Avenue N. - Suite 330 - Roseville, MN 55113 MINNESOTA DWI DEFENSE BLOG CUTTING EDGE DWI/DUI NEWS ... PROVIDING TOMORROW'S ISSUES &amp; DEFENSES TODAY. Scienti}c Defenses Developments In The Law Current Events &amp; News Recent Results Blood, Breath, &amp; Urine Tests Legal Defenses Judge and Wife Allege Harassment by Minneapolis Police POSTED ON APRIL 07, 2008 BY CHARLES RAMSAY City Pages Issue -- February 27, 2008 By Paul Demko MPD blues: James and Lois Cannon want an apology from the cops Image by Craig Lassig Around 10 p.m. on September 5, 2006, James Cannon, his wife Lois, and their 22- year-old son, James Jr., climbed into the family's PT Cruiser and drove to the Wrecker Services impound lot in downtown Minneapolis. Earlier in the day, their son's car, a green Ford Contour, had been towed for being parked illegally in the West Bank neighborhood. At the impound lot office, a cramped space with all the charm of a prison visiting room, the Cannons forked over $250 and waited for the car. After about 15 minutes, the African American family was joined by a quartet of African immigrants whose vehicles had likewise been seized. They too paid their fines and awaited their cars. Then the group was informed by the dispatcher that one of the company's tow trucks had broken down, and that the other driver was out on a run. Everybody would just have to sit tight. After half an hour, one of the immigrants grew agitated. He twice banged on the Plexiglas enclosing the tow-truck dispatcher. A few minutes later, a Minneapolis Police Department squad car arrived on the scene. A pair of cops entered the waiting area and disappeared into the dispatcher's office. When the officers emerged, the relatively low-key scene changed dramatically. The white female officer, Julie Casper, immediately began yelling at the group of predominantly middle-aged black folks. "The next person to touch the Plexiglas, swear, or raise their voice will go to jail for disorderly conduct," Casper 4/8/2021 Ramsay Law Firm https://www.ramsayresults.com/judge-and-wife-allege-harassment-by-minneapolis-police 2/3 purportedly bellowed at the group. "I want you all to shut up and behave yourselves." The Cannons were taken aback by the hostility. Lois attempted to make the case that it wasn't necessary for the officer to use such a belligerent tone. The response from Officer Casper: "I will use whatever tone I damn well please." James attempted to intervene, explaining to the officer that they'd been waiting for close to an hour. This tack didn't work either. "I don't care if you've been waiting four days," the officer yelled back. At this point the Cannons decided to leave. Lois wrote down the female officer's badge number and informed her that they'd be filing a complaint regarding her conduct. "It was very intimidating," recalls Lois. "It was like out of a movie. To the point where you didn't feel safe being in that room with her doing what she was doing." As the Cannons prepared to drive out of the Wrecker Services lot, the white male officer, Michael Meath, made a show of writing down the family's license plate number. The Cannons viewed this as a not-so-subtle threat. "There was no reason for him to take our license plate," James says. "It wasn't our vehicle that had been impounded. We hadn't done anything wrong except to say we were going to go file a complaint." Which they did. The family drove directly to the First Precinct police station in downtown Minneapolis and related their concerns to the sergeant on duty. They then filed a complaint with the city's civil rights department alleging that they'd been the victims of discriminatory treatment by the cops. They filed a similar grievance with the Minneapolis Civilian Review Authority (CRA). This incident might have been just a footnote in the long chronicle of unfriendly interactions between the MPD and the city's black residents, but in this instance, the cops picked on the wrong family. James Cannon is a 56-year-old judge with the Office of Administrative Hearings and a retired Army lieutenant colonel. He also spent a decade serving on the city's Civil Rights Commission. His wife is a registered nurse and midwife. Their son is a student at the University of Minnesota. "I just can't see her talking to a small group of mostly middle-aged, older white people and yelling and screaming at them like that," says James, a courtly man with a head of gray hair and a neatly trimmed moustache. "If a police officer acts like this in a non-threatening, non-hostile situation, what is she going to do in a real hostile situation? Draw her gun unnecessarily?" In responding to the complaint, Officer Casper told an investigator with the city's civil rights department that she believed the harsh tone was necessary to control the crowd at the impound lot. But James Cannon bristles at this excuse. "I guess more than two black people constitutes a crowd," he says. "We weren't yelling and screaming. There was nothing to control." In January, the civil rights department determined that probable cause existed that both officers had acted in a discriminatory manner. The two sides are now in a conciliation period, in which they'll try to reach an agreement on remedies. The Cannons are seeking a written apology from both officers, as well as a note from Police Chief Tim Dolan acknowledging that their conduct was out of line. The Cannons also want a letter of reprimand placed in each officer's personnel file and unspecified monetary damages. (The MPD did not return phone calls seeking comment.) 4/8/2021 Ramsay Law Firm https://www.ramsayresults.com/judge-and-wife-allege-harassment-by-minneapolis-police 3/3 If the MPD isn't willing to take those actions, the Cannons may file a civil rights lawsuit. "We're not trying to make a federal case out of this," James says. "But we're going to see it through to the end because we feel that strongly about it." Url: http://articles.citypages.com/2008-02-27/news/judge-and-wife-allege- harassment-by-minneapolis-police/ Home: www.citypages.com City Pages is the Online News and Arts Weekly of the Twin Cities © 2021 Ramsay Law Firm. All Rights Reserved.</t>
  </si>
  <si>
    <t>['https://d3n8a8pro7vhmx.cloudfront.net/cuapb/pages/270/attachments/original/1617890735/Meath_harassment.pdf?1617890735']</t>
  </si>
  <si>
    <t>['Michael Meath, badge #4686']</t>
  </si>
  <si>
    <t>MINNEAPOLIS POLICE DEPARTMENT Internal Affairs Unit Administrative Case #10-70 Sgt. Jan Callaway June 24, 2010 CASE BACKGROUND On 04/26/2010 I was assigned to this case as investigator. I read an email from 13.43 (ist 13.43 ), who sent the Internal Affairs Unit an email explaining why he had not submitted a supervisor's report, for a CAPRS report where force was used. 13.43 explained that he was reading over reports from the previous shift, when he read a report, (10-114581), from Officer Sherry Appledorn. He said he realized after reading the report that Officer Appledorn needed to complete a Use of Force Report. 13.43 said he informed Officer Appledorn to complete the Force Report and that he was waiting for her to do this, before a supervisors report could be completed. I read Officer Appledorn's supplement and learned that she was an officer in the 13.43 - Personnel Data Unit in the First Precinct. Officer Appledorn was working during downtown bar close, (bars close at the same time, which causes a large amount of people to be on the streets at once), and when she was asked to assist with a disorderly individual, by Karma Night club's manager, John Barlow, it ended with an arrest for assault. 1 1212286 Barlow and other Karma staff had just "kicked" an individual, (AP Ross), out of the back door of their club, for being intoxicated and disorderly. AP Ross returned to the front doors and hit a bouncer, in his face. Officer Appledorn and Barlow had to physically control the AP, to get him to Officer Appleton's squad. Once Officer Appledorn was at her squad, Barlow left her to go back to assist his staff at Karma Night Club. After Officer Appledorn handcuffed and placed the AP under arrest, she wanted the AP to sit on the ground, while they waited for the booking van. Officer Appledorn wanted the AP to sit on the ground, but he wouldn't cooperate. So to distract the AP, Officer Appledorn hit him in the face with an open hand. After the AP was hit by Officer Appledorn he sat down on the ground until the booking van arrived. It is alleged that Officer Appledorn did not notify a supervisor of the use of force, nor did she complete a force report immediately after her shift. CASE INVESTIGATION On May 05, 2010, I telephoned Kate Taylor-Edwards of the first precinct, to see if there were safe zone cameras that would show the front of Karma Night Club, in downtown Minneapolis. Taylor-Edwards told me that the safe zones cameras on 3"I and 5th streets near Karma had been disconnected due to construction in the area. She said she thought Karma might have cameras by their front doors. I called the manager of Karma, John Barlow, (612) 481-5044 and asked if he had a camera outside the night club. Barlow said that they had a camera inside the club directed at the front door. But that the awning on their building was so low, it would 2 1212287 block an outside camera's view. I asked Barlow if he recalled the incident with Officer Appledorn and he said he did. Barlow, who is an ex-police officer, did not want to give a taped statement, (at this time I turned on my recorder to tape our conversation), but did talk to me freely about what he saw. He said he saw Officer Appledorn struggling with the AP, so he helped her get him under control. Barlow said the AP was a pretty big man; he was intoxicated and still very upset about being "kicked out" of the club earlier. Barlow said he left when two other officers came to assist Officer Appledorn with the AP. He also said he did not see Officer Appledorn strike the AP. I also went to businesses next door and across the street from Karma, but they did not have cameras outside of their buildings. I interviewed 13.43 - Personnel Data who was a supervisor on duty that night, (04/25/10), and who reviewed Officer Appleton's CAPRS report. I also interviewed 13.43 , who was Officer Appleton's supervisor that night and was Officer Appleton's direct supervisor in the Statement of 13.43 - Personnel Data On May 17, 2010 at 0707 hours, 13.43 - Personnel Data Case Statements 13.43 - Personnel Data Unit. 13.43 13.43 who came to Internal Affairs with his Federation Representative, Lyall Delaney. I read 13.43 the Tennessen and Garrity Warnings and he stated that he understood both. 13.43 said that he was reviewing Officer Appledorn's CAPRS report, (10- 1145810), the morning after her shift. He said when he started reading her supplement; 3 1212288 he realized that her report may have needed a force report added. When I asked 13.43 if he thought her report was incomplete, he said "No, I did not". 13.43 said he sent Officer Appledorn's report back to her for revisions to be made, "specifically, asking her if a Sergeant was notified or words to that effect, a supervisor notified or a sergeant notified". 13.43 also said the force section of Officer Appledorn's report needed to be completed. 13.43 said he was not Officer Appledorn's direct and he did not know specifically what her duties were, except to deal with 13.43 - Personnel Data 13.43 said once he informed Officer Appledorn that she needed to complete a force report, it showed that he was the 13.43 , but he said he did not approve her completed report. He said in CAPRS even if someone else approves the final report, the original 13.43 name is still attached as the approving supervisor. When I asked 13.43 why he had specifically sent Officer Appleton's report back to her incomplete, he stated: "There's two things I generally look for when I sign into CAPRS under my supervisory screen,; there's a tab for force reports that are pending to be approved and generally I would go into that section and try to review that report. There was no report pending. The other issue and I'm not a hundred percent sure, I can't remember, but under the descriptive options there's an option that says was force used, and I don't remember if she had checked it. It says yes here, I don't know if it originally said, no and she updated it to say yes when I returned it or not". "But that would have been another indicator to me based on what I knew of the incident and what she put in her supplement. Had she said no, for force used, that would have indicated to me, this needs to be fixed". 4 1212289</t>
  </si>
  <si>
    <t>['https://d3n8a8pro7vhmx.cloudfront.net/cuapb/pages/1461/attachments/original/1638002754/13-30015_Appledorn_Pt_2.pdf?1638002754']</t>
  </si>
  <si>
    <t>From the desk of: Medaria Arradondo Chief of Police Minneapolis Police Department 350 South 5th Street, Room 130 Minneapolis, MN 55415 TO: Officer Josie Goodman CC: MPD Internal Affairs DATE: 12/4/2021 RE: OPCR Case #20-05010 CHIEF'S DECISION: Discharge X Suspension Duration: 20 hours Written Reprimand Permanent Demotion Temporary Demotion Duration: No Merit SUMMARY OF BASIS FOR DECISION The Police Conduct Review Panel recommended merit in this case: and a violation of the normal and emergency vehicle operation policy. This memo summarizes my approach and reasoning for my decision as Chief of the Minneapolis Police Department that against Officer Josie Goodman are sustained. This memo accompanies the enclosed suspension form. Facts Supporting Decision (see also Investigation Summary): It is alleged that Officer Josie Goodman failed to use lights and siren continuously when engaged in emergency driving and entered an intersection against the red light without exercising caution and due consideration for the safety of the public. Her driving conduct resulted in a crash with the vehicle that entered the intersection with the right of way. According to the Accident Review Committee Summary, Accident Report and PIMS report, this crash occurred on 3/5/2020 at 2216 hours. Officer Goodman was driving marked squad 425 northbound on Lyndale Avenue North near Broadway when she made a u- turn to head southbound to assist another squad responding to a call involving a stolen vehicle. Officer Goodman accelerated at a high rate of speed, exceeding 80 miles per hour on Lyndale Avenue where the posted speed limit was 30 miles per hour. As Officer Goodman approached the intersection with Plymouth Avenue, she had a red light. The emergency lights were turned on less than 10 seconds prior to entering the intersection controlled by the red light and the siren was activated just prior to impact with a vehicle entering the intersection eastbound with the right of way. Officer Goodman slammed on the brakes but crashed into the other vehicle. The driver of the other vehicle remarked that he had not heard the siren or seen the squad coming. He complained of injury to his shoulder and was checked by the paramedics and released without transport to the hospital. Officer Goodman and her partner reported that they were not injured in the crash. Both the squad and the other vehicle had damage but were drivable from the scene. The crash was determined to have been preventable. The Event Data Recorder indicated that the squad was traveling 80mph five-seconds before impact and this was confirmed via MVR. The accelerator pedal indicated 0 meaning the accelerator pedal was not being depressed. The squad was coasting at that speed. The service brake indicated to be in the on position at five-seconds before impact, meaning the brakes were being applied very slightly as the countdown time showed that at four-seconds before impact, the squad was traveling at 76.9mph. At three-seconds before impact, the squad was traveling at 69.5mph. The squad slowed to 46.2mph and slammed on the brakes indicating that the driver knew that a collision was imminent. The speed at impact was 16.6mph. MVR and BWC video showed that squad emergency lights were not activated while the vehicle was traveling 70-80mph. Emergency lights were activated 6-7 seconds prior to impact. The emergency siren was activated at impact. In a Garrity statement, Officer Goodman said she thought her lights and siren were activated. She did not remember when she activated the siren and turned on the lights as she was approaching the intersection with Plymouth. At the Loudermill hearing, Officer Goodman stated that she regretted this accident. She noted that the driver of the other vehicle did not seek further medical treatment and that this leads her to believe "that thankfully [he] was not injured, as a result of my failure to follow policy and procedure as it relates to emergency vehicle operation." She also said that she has learned from her mistakes The following MPD Policy and Procedures outline expectations relevant to this incident: x x MPD PP 7-401(D)(4) requires that ordinarily officers use continuous lights and siren during emergency driving unless the incident necessitates an unannounced approach. x MPD PP 7-401(D)(5)(a) requires that officers exercise caution and due consideration for the safety of the public when engaged in emergency driving and notes that the use of red lights and siren does not exempt officers from the need for caution. As Chief of Police I am responsible for providing clear expectations on what is acceptable behavior in our workplaces as well as what will not be tolerated. Based on my review of the facts of this investigation, Officer Josie Goodman failed to use both lights and siren continuously while engaging in emergency driving on Lyndale Avenue North at speeds of 80mph between the point of the u-turn just south of Broadway to the point of impact in the intersection with Plymouth. Additionally, Officer Goodman entered the intersection with Plymouth against the red light without using caution and due care for the safety of the public. The combination of speed, failure to clear the intersection and failure to continuously use both emergency lights and siren resulted in a crash. The driver of the other vehicle reported suffering pain in his shoulder because of this crash and he could have suffered much greater harm. Therefore, as Chief of Police with authority to discipline for violations of policy under Minn. Stat. §626.89 Subd. 17, I am imposing a 20-hour suspension for violating the department policy outlining expectations for normal and emergency vehicle operations [7-401 D (4) &amp; (5)]. Medaria Arradondo Chief Minneapolis Police Department</t>
  </si>
  <si>
    <t>['https://assets.nationbuilder.com/cuapb/pages/1608/attachments/original/1753998672/20-05010_Josie_Goodman.pdf?1753998672']</t>
  </si>
  <si>
    <t>['Josie Goodman, badge #2341']</t>
  </si>
  <si>
    <t>Red Wing calls for hate crime protection for police officers After City Council resolution vote, officials say they may consider calling for similar protection under state law. By Pam Louwagie and Jennifer Brooks Star Tribune October 9, 2015 - 12:03am Red Wing Police Chief Roger Pohlman presented the resolution to the city. If you attack a police officer, Red Wing supports calling it a hate crime. When the police chief approached the city for a show of support, the City Council's response was swift and unanimous. The Red Wing City Council passed a resolution last week calling for crimes against law enforcement to be prosecutable as hate crimes. The picturesque town on the banks of the Mississippi River is believed to be the second place in the nation - and the first city - to pass such a resolution. "It seems that anyone wearing a blue uniform has become a target in the minds of a lot of people - a target not because of what they're doing, but a target because of who they are, which for me really kind of moves it into the hate crimes area," said Council Vice President Peggy Rehder. "In this case, it's not the color of their skin, but the color of their uniform." The National Fraternal Order of Police early this year urged Congress to expand the federal law that makes it a crime to injure someone based on race, religion, sexual orientation, gender, disability and other protected groups. Red Wing Police Chief Roger Pohlman reminded council members about the Black Lives Matter protest at the State Fair openly voicing "negative rhetoric toward law enforcement professionals." Red Wing Police Chief Roger Pohlman presented the resolution to the city, reminding council members of Minnesota State Fair protesters openly voicing "negative rhetoric toward law enforcement professionals." The vote disturbed Rashad Turner, leader of Black Lives Matter St. Paul and one of the organizers of the State Fair protest. The protests, he said, are meant to draw public attention to the men and women who have been killed by police across the country, he said. The chants that rang out during the State Fair protest - including some marchers who chanted "Pigs in a blanket, fry 'em like bacon!" - are an expression of people's anger and frustration over those deaths, he said. "Law enforcement wants to make themselves out to be the victim," he said. "We just want to stop being killed." Minnesota does not have a hate crimes law. The idea of extending more protection to police than to the people they serve is "disgusting," Turner said. Attacking a police officer already carries serious consequences in Minnesota. Under state law, an assault on a law enforcement officer can mean increased fines and jail time. If the officer is injured, a misdemeanor assault can bump up to a felony. State law also carries enhanced penalties for attacks on many professions, including firefighters, judges, prosecutors, teachers and postal workers, among others. "If you commit violence against a police officer, your penalty will be enhanced. That already exists," said Chuck Samuelson, executive director of the American Civil Liberties Union of Minnesota. "The police are well-protected, and one of the problems that police have currently is that they have lost the support of big chunks of the community, particularly in the inner city, but also among young people," Samuelson said. Following the ambush murders of two New York City police officers last December, the Fraternal Order of Police issued a renewed call for support from communities. Police are "not just feeling under attack, we are under attack," said Executive Director Jim Pasco. Some communities have responded. Coon Rapids plans a Police Lives Matter rally later this month. But some observers argue that officials shouldn't be too quick to change federal law. The federal hate crimes law was "not meant to protect various occupations that are particularly dangerous," said Jack Levin, professor of sociology and criminology at Northeastern University in Boston. "Of course, the police have always been in the line of attack. It's part of the job. And they're not the only occupational group in that situation, although theirs is extreme." Adding more and more groups would dilute the law, he said. While the ambush-style violence against police officers is serious, such trends are typically short-lived, he said. "If, however, we see a long-term increase in the number of police officers who are ambushed because they are police officers, then they might have a legitimate reason for having their group added to the list of protected categories by the federal government," Levin said. Until that is established, he pointed out, federal prosecutors can throw the book at people who commit violence against law enforcement, including introducing hate as an aggravating factor during sentencing. But Red Wing's police chief said law enforcement needs local government support. Through Sept. 23, 96 law enforcement officers died nationwide this year, Pohlman said, up from 83 in the same time period last year. However, that figure includes deaths from traffic accidents and natural causes. The FBI maintains a separate database of so-called felonious killings of law enforcement - officers shot, attacked, deliberately struck by vehicles or otherwise fatally injured during the commission of a felony. Those figures jumped in 2014 after two years of declines, but have declined this year. A copy of the city's resolution was posted on the police department's Facebook page. During the first half of 2015, 23 officers were feloniously killed nationwide, a 28 percent decrease from the 32 officers killed in the first half of 2014, according to the National Law Enforcement Officers Memorial Fund. Over time, the number of officers killed has remained "relatively static," Pasco said, but the numbers don't take into account the better equipment, training and medical care benefiting police in recent years. "The overwhelming anecdotal evidence that comes to us: There's an increased hostility," Pasco said. Red Wing's resolution followed a similar measure passed last month in Warren County, Ohio. Pohlman said his 29 officers in Red Wing do their best to enforce the laws. "To hear all the negative publicity kind of wears on you over time."</t>
  </si>
  <si>
    <t>['https://d3n8a8pro7vhmx.cloudfront.net/cuapb/pages/270/attachments/original/1613839704/Red_Wing_Chief_Calls_for_Hate_Crime_Protection_for_Police.pdf?1613839704']</t>
  </si>
  <si>
    <t>9-2402- 12983-2 STATE OF MINNESOTA OFFICE OF ADMINISTRATIVE HEARINGS FOR THE BOARD OF PEACE OFFICER STANDARDS AND TRAINING In the Matter of the Peace Officer License of Carl Louis Kratzke, Jr. License Number: 13685 FINDINGS OF FACT, CONCLUSIONS, AND RECOMMENDATION The above-entitled matter came on for prehearing conference before Administrative Law Judge Phyllis A. Reha on August 9, 2000, at 1:30 p.m. at the Office of Administrative Hearings in Minneapolis, Minnesota. Michelle M. Owen, Assistant Attorney General, 525 Park Street, Suite 200, St. Paul, Minnesota 55103-2106, appeared on behalf of the Complaint Investigation Committee of the Minnesota Board of Peace Officer Standards and Training. There was no appearance by or on behalf of the Respondent, Carl Louis Kratzke, Jr., 3500 Dell Court South, White Bear Lake, MN 55110. The record closed on August 9, 2000. NOTICE This Report is a recommendation, not a final decision. The Board of Peace Officer Standards and Training ("Board') will make the final decision after a review of the record. The Board may adopt, reject or modify the Findings of Fact, Conclusions, and Recommendations. Under Minn. Stat. § 14.61, the final decision of the Board shall not be made until this Report has been made available to the parties to the proceeding for at least ten days. An opportunity must be afforded to each party adversely affected by this Report to file exceptions and present argument to the Board. Parties should contact Neil W. Melton, Executive Director of the Board, 200 Spruce Tree Center, 1600 University Avenue, St. Paul, MN 55104-3825 (telephone: 651-643-3036) to ascertain the procedure for filing exceptions or presenting argument. STATEMENT OF ISSUE The issue in this case is whether Respondent was convicted for Misconduct of a Public Official and Theft while employed as a deputy for the Ramsey County Sheriff's Department, and if so, whether Respondent's conduct constitutes grounds justifying the Board to take disciplinary action against the Respondent's Peace Officer License Number: 13685, consistent with Minnesota Rules 6700.1600 (C) and (L) (1999). Based upon all of the proceedings herein, the Administrative Law Judge makes the following: FINDINGS OF FACT 1. The Respondent, Carl Louis Kratzke, Jr. was licensed as a peace officer by the Board on February 10, 1997. Respondent was employed as a deputy for the Ramsey County Sheriff's Department. The Ramsey County Sheriff's Department terminated Respondent's employment effective January 6, 2000. (Ex. 1) 2. Because peace officer licenses go into an inactive status as soon as licensees are no longer affiliated with a law enforcement agency, Respondent's peace officer license became inactive. While his license is in an inactive status, Respondent maintains many rights of licensure. For example, although Respondent is not allowed to practice as a peace officer while his license is inactive, his license would return to active status if he gained employment with another law enforcement agency in Minnesota. (Ex. 1) 3. On June 28, 2000, the Notice of and Order for Hearing and Prehearing Conference in this matter was served upon the Respondent personally by handing to and leaving with Carl Louis Kratzke, Jr., a true and correct copy thereof at 3500 Dell Court South, While Bear Lake, County of Ramsey, State of Minnesota. (Ex. 4). 3. The Notice of and Order for Hearing and Prehearing Conference served on the Respondent contained the following informational notice: If Respondent fails to appear at the prehearing conference, settlement conference, or the hearing without prior consent of the Administrative Law Judge or if he fails to comply with any interlocutory order of the Administrative Law Judge, Respondent shall be deemed in default of this matter. Upon default, the allegations or issues set forth herein may be taken as true or deemed proved without further evidence and the Board may revoke, suspend, and/or take other action against Respondent's license to practice as a peace officer in the State of Minnesota. (Ex. 1, pg. 2) (Emphasis is original.) 4. The Respondent did not file any Notice of Appearance with the Administrative Law Judge or make any request for a continuance or any other relief. The Respondent did not appear at the prehearing conference scheduled for August 9, 2000, or have an appearance made on his behalf. The Respondent also did not contact the Administrative Law Judge between August 9, 2000 and the date on which this Report was issued. 5. Because the Respondent failed to appear at the hearing in this matter, he is in default. Pursuant to Minn. R. 1400.6000, the allegations contained in the Notice of and Order for Hearing and Prehearing Conference are hereby taken as true and incorporated into these Findings of Fact. Based upon the foregoing Findings of Fact, the Administrative Law Judge makes the following: CONCLUSIONS 1. The Board of Peace Officer Standards and Training and the Administrative Law Judge have jurisdiction over this matter pursuant to Minn. Stat. §§ 14.50, and 214.10, Subd. 10, 11 and 12 (1998). The Board has given proper notice of the hearing in this matter and has fulfilled all relevant substantive and procedural requirements of law and rule. 3. The Respondent, having made no appearance at the hearing, and not requesting any continuance or relief, is in default. Pursuant to Minn. R. 1400.6000, the allegations contained in the Notice of and Order for Hearing and Prehearing Conference are hereby taken as true. 4. The Respondent was convicted of a gross misdemeanor in Minnesota, a violation of Minnesota Rules 6700.1600 (C) and (L) (1999). The facts and circumstances that gave rise to the conviction of a gross misdemeanor also merit discipline. Based upon the foregoing Conclusions, the Administrative Law Judge makes the following: RECOMMENDATION IT IS HEREBY RESPECTFULLY RECOMMENDED that the Board of Peace Officer Standards and Training take disciplinary action against the Peace Officer License Number: 13685 of Carl Louis Kratzke, Jr. Dated: August 22, 2000 _________________________________ PHYLLIS A. REHA Administrative Law Judge Reported: Default. NOTICE OF AGENCY DECISION Under to Minn. Stat. § 14.62, subd. 1, the agency is required to serve its final decision upon each party and the Administrative Law Judge by first class mail or as otherwise provided by law.</t>
  </si>
  <si>
    <t>['https://assets.nationbuilder.com/cuapb/pages/1472/attachments/original/1670218880/Kratzke_Carl_Admin_Hearing_Record_240212983.dflt_tcm19-159764.pdf?1670218880']</t>
  </si>
  <si>
    <t>3/17/2021 A model of persistence, Minneapolis police veteran Eddie Frizell to take over Metro Transit force - StarTribune.com https://www.startribune.com/minneapolis-police-veteran-eddie-frizell-to-take-helm-of-metro-transit-police-force/512634842/ 1/2 MINNEAPOLIS A model of persistence, Minneapolis police veteran Eddie Frizell to take over Metro Transit force Frizell will lead the department's 120 full-time and 60 part-time officers. By Rochelle Olson (https://www.startribune.com/rochelle-olson/6370582/) Star Tribune JULY 13, 2019 - 12:41AM Veteran Minneapolis police Inspector Eddie Frizell became a model of persistence on Friday with the announcement that he will take over the top job for the Metro Transit Police Department. In recent years with Minneapolis, Frizell has been close to receiving promotions to chief in other jurisdictions, including St. Paul in 2016, and run unsuccessfully for Hennepin County sheriff. He even sued the Minneapolis department over a demotion, but kept going. "Never say quit," an upbeat Frizell said in an interview Friday. He takes over a growing police agency that sprawls across the entire seven-county Twin Cities metropolitan area. The service area comprises seven counties, 90 cities and 907 square miles. Frizell will oversee 140 sworn full-time officers and 60 part-time officers. More officers are expected to join the department with the addition of the Southwest light-rail project. The new chief's task is to protect everyone involved in the 80 million rides annually on 130 routes run by buses along with commuter and light-rail trains. Frizell said he'll take to the job as he's approached everything in his life: with a blue- collar work ethic learned from his parents and a "guardian mentality" about the job that he will assume on Aug. 5. He also emphasized that he adheres to the "servant leadership" philosophy with the goal of serving his staff and the public - not himself or the organization. The Waterloo, Iowa, native proudly noted that he got his blue-collar bona fides from both parents who both worked full time for 30 years at the John Deere Tractor plant before retiring. He was pulled north in search of something else that included the Minnesota music scene of the early 1980s. At the time, Frizell had a bachelor's degree from the University of Iowa and had completed the U.S. Army National Guard's Officer Candidate School. He got a job working security at then-hotspot Norma Jean's, where he befriended future marquee musicians and Minneapolis police officers who recruited him for the department. He's laid roots as he built a rich career. He and his wife, a public school art teacher, settled in Maple Grove, raising three children - one daughter is starting medical school, another is in her final year at the U.S. Military Academy at West Point and his 13-year- old son is starting high school. Along the way, Frizell rose to the rank of colonel in the guard and inspector in the police department, overseeing the high-profile downtown Minneapolis precinct. Dr. Raj Sethuraju, co-chair of the Minneapolis NAACP's criminal justice committee, said Frizell has strong support from community members and has integrity. "He shows genuine interest in the community's needs," Sethuraju said. RICHARD SENNOTT - STAR TRIBUNE Minneapolis police Lt. Eddie Frizell, 2012. 3/17/2021 A model of persistence, Minneapolis police veteran Eddie Frizell to take over Metro Transit force - StarTribune.com https://www.startribune.com/minneapolis-police-veteran-eddie-frizell-to-take-helm-of-metro-transit-police-force/512634842/ 2/2 Sethuraju formerly served as a volunteer with Restorative Justice Community Action, a nonprofit that provided diversion programming to people ticketed by Metro Transit police for fare evasion. He said the experience taught him that transit riders with mental health issues were often ticketed, and that they needed more proactive support from the department in the form of intervention by social workers and mental health experts. "In the past, the focus has been on enforcement instead of addressing and restoring their humanity," Sethuraju said. Robert Allen, retired Minneapolis deputy police chief who is now chief of staff to Hennepin County Sheriff Dave Hutchinson, said Frizell is a motivational, supportive leader. "He's got the leadership personality that's needed in that role - bringing together a lot of disparate agencies over a huge area to ensure safety on the system," Allen said. He will face public pushback and criticism if he falls short. Frizell's appointment comes after a crash at a bus shelter that injured six men earlier this week drew fresh attention to racial tensions on the North Side of Minneapolis (http://www.startribune.com/minneapolis-bus-shelter-crash-puts-racial-tension-in- spotlight-as-investigation-continues/512606072/) . Activists questioned the ability of Metro Transit to handle the investigation, and called for charges against George Jensen, 83, of Champlin, the driver who struck the bus shelter at the intersection of N. Lyndale and W. Broadway avenues. Nekima Levy Armstrong, a civil rights attorney and past president of the Minneapolis NAACP, said she hopes he brings strong leadership with a focus on transparency, accountability and building stronger relationships with communities of color. "Given the reputation of Metro Transit police for racial profiling and excessive force against African Americans, the hope is that Eddie Frizell will address those challenges and ensure proper training of officers," she said. Frizell was one of two finalists for the position. The other was interim Chief A.J. Olson, who led the department after former Chief John Harrington departed earlier this year to lead the Minnesota Department of Public Safety. The new job means Frizell won't be at his usual post working security in the secured media and executive areas at U.S. Bank Stadium during Vikings games. Instead, he said he will be "boots on the ground" outside the stadium greeting fans. Staff writers Chao Xiong and Randy Furst contributed to this report. Rochelle Olson is a general assignment reporter for the Star Tribune. Olson has been on the quick strike team for three years, writing about a wide variety of topics. She specializes in the intersection of sports, business and culture. raolson@startribune.com 612-673-1747 rochelleolson</t>
  </si>
  <si>
    <t>['https://d3n8a8pro7vhmx.cloudfront.net/cuapb/pages/270/attachments/original/1616272721/A_model_of_persistence__Minneapolis_police_veteran_Eddie_Frizell_to_take_over_Metro_Transit_force_-_StarTribune.com.pdf?1616272721']</t>
  </si>
  <si>
    <t>['Eddie Frizell, badge #2123']</t>
  </si>
  <si>
    <t>2/22/2021 Somali-American officers bridge gap between police and community | MinnPost https://www.minnpost.com/community-sketchbook/2014/09/somali-american-officers-bridge-gap-between-police-and-community/ 1/5 Nonprofit, nonpartisan journalism. Supported by readers. News Community Sketchbook The Minneapolis Foundation generously supports MinnPost's Community Sketchbook coverage. Learn why. Somali-American officers bridge gap between police and community Members of the Somali-American Police Association meet with 100 Somali-Americans in Minneapolis. By Ibrahim Hirsi Members of the Somali-American Police Association held their §rst community meeting Wednesday in Minneapolis. MinnPost photo by Ibrahim Hirsi Sept. 25, 2014 Cheers and laughter §lled Safari Restaurant and Event Center in Minneapolis Wednesday night as members of the Somali-American Police Association (SAPA) presented the organization's mission and service to the community - with lots of jokes. 2/22/2021 Somali-American officers bridge gap between police and community | MinnPost https://www.minnpost.com/community-sketchbook/2014/09/somali-american-officers-bridge-gap-between-police-and-community/ 2/5 "One day, a Somali woman was caught speeding," said Mukhtar Abdulkadir, a Minneapolis police officer. "A police pulled her over. She was so nervous and fearful while she waited for the police [to] come to her window. Then she glanced at the window. Realizing the officer was a Somali, she said to him, 'Oh, you scared me. I thought you were a real police officer.'" Wearing his crisp blue police uniform and a black tie, Abdulkadir chuckled at his joke, and the nearly 100 Somali-Americans in attendance broke into laughter and cheers. But jokes aside, the gathering was meant to introduce SAPA to the community, to showcase the contributions of Somali-Americans and to punctuate the integral role the Somali community plays in their adopted homeland. The national police association has members in cities across Minnesota, New York, California and other parts of the country. The members at the event included: Waheid Siraach, who became last year the §rst Somali sergeant in the country; Mohamed Abdullahi, now a sergeant and the §rst Somali police officer in the United States; Abdiwahab Ali, a longtime officer in the Minneapolis Police Department; and Kadra Mohamed, a community liaison officer in St. Paul and the country's §rst Somali woman to become a police officer. Established in 2012, SAPA aims to provide resources to Somali- American law-enforcement professionals, to recruit, inspire and mentor Somali officers, and to bridge the gap between police departments and Somali communities across the country. "The reason SAPA was created was because of a need that came out of the Somali-American police officers to have an organization where they can network, but also help the community if the need be," said Siraach, works for Minneapolis Metro Transit Police. "We also mentor young officers. You know, the police industry is not an easy industry. 2/22/2021 Somali-American officers bridge gap between police and community | MinnPost https://www.minnpost.com/community-sketchbook/2014/09/somali-american-officers-bridge-gap-between-police-and-community/ 3/5 You need some type of a support system in place, and we provide that to people." Present at the event were a dozen Somali-American officers in uniform from various agencies, including Metro Transit and police departments in Minneapolis, St. Paul and Mankato, among others. 'We're ambassadors' Like many minority groups across the nation, Somali-Americans have had a strained relationship with law enforcement. Over the years, there have been reports of members of the Minnesota Somali community who were intimidated and threatened by the FBI during interrogations involving terrorism cases. And the story of the 2002 death of Abu Kassim Jeilani, an unarmed, mentally ill Somali man shot and killed by Minneapolis police, seems fresh in the minds of many Somali-Americans. With the number of Somali officers in the state on the rise, however, relations between the community and law enforcement have improved, Siraach said. "We're ambassadors. Since Somalis started joining the police departments, you can de§nitely tell how the perception of police departments changed," he said. 2/22/2021 Somali-American officers bridge gap between police and community | MinnPost https://www.minnpost.com/community-sketchbook/2014/09/somali-american-officers-bridge-gap-between-police-and-community/ 4/5 MinnPost photo by Ibrahim Hirsi Sgt. Waheid Siraach: "We're ambassadors. Since Somalis started joining the police departments, you can de§nitely tell how the perception of police departments changed." Journey to police department Before he became a police officer, Siraach was an aspiring engineer at Normandale Community College in Bloomington. But in 2002, documentaries and television shows he viewed about the risks and rewards of law enforcement inspired him. "I fell in love with becoming a police [officer]" he said. "I felt I could make a di_x009e_erence within my community." Siraach realized that there were not many Somali police officers and he thought he could be an asset to the Minneapolis department. So, in 2007, he joined the department, hoping to not only serve the Somali community, but the community at large, he said. Now as a sergeant, Siraach supervises the investigation unit of Metro Transit Police. And as the spokesman of SAPA, Siraach has a message for his community: "We're your resources. We're here to protect you. Trust us. If you witness a crime, call the police. Safety is a shared responsibility. 2/22/2021 Somali-American officers bridge gap between police and community | MinnPost https://www.minnpost.com/community-sketchbook/2014/09/somali-american-officers-bridge-gap-between-police-and-community/ 5/5 The police alone cannot solve problems. We need the community and the community needs us. So we have to work together." Ibrahim Hirsi can be reached at ihirsi@minnpost.com. Follow him on Twitter at @IHirsi. Ibrahim Hirsi Ibrahim Hirsi is a PhD student in history at the University of Minnesota. He previously covered workforce and immigration issues for MinnPost. Show comments or leave a comment Thanks to our major sponsors Additional thanks to our top philanthropic supporters. is a 501(c)(3) nonprofit newsroom MinnPost | P.O. Box 18438 | Minneapolis, MN 55418 | 612.455.6950</t>
  </si>
  <si>
    <t>['https://d3n8a8pro7vhmx.cloudfront.net/cuapb/pages/270/attachments/original/1615996089/Somali-American_officers_bridge_gap_between_police_and_community___MinnPost.pdf?1615996089']</t>
  </si>
  <si>
    <t>['Abdiwahab Ali, badge #30', 'Kadra Mohamed, badge #None', 'Mukhtar Abdulkadir, badge #47', 'Waheid Siraach, badge #None']</t>
  </si>
  <si>
    <t>['Department:Metropolitan Transit Police Department', 'Department:Minneapolis Police Department', 'Department:St. Paul Police Department']</t>
  </si>
  <si>
    <t>Police Department - Brian O'Hara, Chief of Police 350 S. Fifth St. - Room 130 Minneapolis, MN 55415 TEL 612.673.3559 TO: Alexandra Dubay, Badge #1617 CC: Office of Police Conduct Review DATE: May 17, 2023 RE: Administrative Investigation Case #20-08247 CHIEF'S DECISION: 10-hour Suspension without Pay This memo summarizes my approach and reasoning for my decision as Chief of Police that the listed policy violations by Officer Dubay are sustained. The memo accompanies the enclosed Notice of Discipline and Suspension Form. Summary of the Basis for Decision: Allegation #1: MPD P/P 5-300 Use of Force x On 5/31/2020 Officer Dubay was assigned to a Strike Team, detailed to assist with crowd control on the I-35W bridge over the Mississippi River, after several days of major protests in Minneapolis following the murder of George Floyd. A large crowd had gathered on the bridge and dispersal orders were given. The scene had been chaotic at times, after a semi-truck entered the highway and nearly struck dozens of protestors, who then climbed onto the truck and pulled the driver out. x As the Strike Team and Officer Dubay was in formation, walking towards the Complainant, Officer Dubay said, "I'm gonna go fuckin' deal with that guy in about three fuckin' seconds if he doesn't get fuckin' moving." x As the formation is stopped near the male, Officer Dubay passed through the line of officers and walked to the Complainant, and yelled, "Move! Move!" as she pushed him backwards. She then yelled, "Move!" one more time and what appears to be a cell phone can be seen airborne. x Someone in the formation yelled for Officer Dubay to "Get back in line," and Officer Dubay returned to the formation. x In her interview with OPCR, Officer Dubay stated, "each time we stand on the line, we're there for hours. At this point, this was about, I believe, my 90th hour of work in six days. I was running into issues at this point where I needed to go to the bathroom. There's nowhere to go. There's not relief for me to leave. Um, at this point he was kind of, he was hindering my ability to get away from this area. And we were going to be there for a long time. This one person, our goal was to push people south. This person needed to go south. Other efforts were not working. I wanted to try and new one to get him to leave." x The Police Conduct Review Panel (PCRP) issued a unanimous recommendation of Merit to this allegation. x I concur with the PCRP that there is a preponderance of the evidence to support the allegation that Officer Dubay used unnecessary and unreasonable force when she pushed the Complainant during this incident. This allegation is Sustained. 13.43 Allegation #3: MPD P/P 5-103 Use of Discretion x It is alleged that Officer Dubay failed to exercise proper judgement or act within the limits of her authority when she grabbed the personal cell phone of the Complainant and threw the phone away from the complainant, temporarily depriving the Complainant of possession of their personal property. x Officer Dubay admitted to taking the cell phone from the hand of the Complainant and throwing it in the direction that she wanted him to walk. x The Police Conduct Review Panel (PCRP) issued a unanimous recommendation of Merit to this allegation. x I concur with the recommendation of the PCRP and find that there is a preponderance of the evidence to support the allegation that Officer Dubay failed to use appropriate discretion when she took the phone of the Complainant and threw it on the ground in the direction, she wanted him to walk. This allegation is Sustained. The facts noted in the case investigation support the conclusion that Officer Dubay violated Minneapolis Police Department Policies 5-300 Use of Force and 5-103 Use of Discretion.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breaches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Officer Dubay failed to meet our standards when she used unnecessary and unreasonable force against the complainant, and then took his phone and threw it on the ground to get him to walk away during this incident. The violations in this matter undermine public trust. For almost a week leading up to this incident, the officers of the Minneapolis Police Department, including Sergeant Dubay, worked extraordinarily long hours with little rest and little if any time to take care of personal needs. None of this is an excuse for her actions on the date of this incident and he must be held accountable for his actions, but the unusual circumstances of that week are being taken into account as mitigating factors in my discipline decision. As Chief of Police with authority to discipline for violations of policy under Minn. Stat 626.89 Subd. 17, I am issuing the following discipline to Officer Dubay: Allegation #1 MPD P/P 5-300 Use of Force, sustained: Written Reprimand. Allegation #3 MPD P/P 5-103 Use of Discretion, sustained: 10-hour Suspension without Pay. Brian O'Hara Chief of Police 13.43 Enclosure: Discipline Form CC: OPCR Case File Cmdr. Case</t>
  </si>
  <si>
    <t>['https://assets.nationbuilder.com/cuapb/pages/1608/attachments/original/1753998694/20-08247_Alexandra_Dubay.pdf?1753998694']</t>
  </si>
  <si>
    <t>['Alexandra Dubay, badge #1617']</t>
  </si>
  <si>
    <t>3/21/2021 April: Mpls. detective moves into new role as homeless liaison - StarTribune.com https://www.startribune.com/minneapolis-sex-trafficking-detective-moves-into-new-role-as-homeless-liaison/480627441/ 1/2 MINNEAPOLIS Minneapolis sex trafficking detective moves into new role as homeless liaison Sgt. Grant Snyder says his work against sex trafficking sets him up well for role. By Libor Jany (https://www.startribune.com/libor-jany/6134700/) Star Tribune APRIL 23, 2018 - 10:10PM The new job comes with the same worn desk at police headquarters and the same long hours working with the city's most downtrodden or forgotten residents. Only now, instead of fighting human trafficking, Sgt. Grant Snyder is turning his sights to what authorities say has been an equally vexing and growing problem in Minneapolis. More and more, police have been asked to deal with pressing social problems like homelessness that don't necessarily warrant a law enforcement response, according to the veteran detective. "I'm going further upstream," said Snyder, long the face of the department's fight against the sexual exploitation of women and children (http://www.startribune.com/saving- bobbi-a-teen-s-sex-trafficking-ordeal/230536631/) . "How do we sort of play a role where we're solving a problem, as opposed to limiting the access to resources that they need?" Those living without shelter, many of whom have mental illness, tend to encounter officers during volatile situations that sometimes end with them being taken to jail, he said. But because police must still enforce the law, Snyder went to then-deputy chief Medaria Arradondo last year with the idea of creating the position as a way to bridge the gap between police and those who are homeless. Arradondo agreed. Now, Snyder will seek ways to encourage alternatives to arrest and prosecution. Arradondo, now the chief, told a group of business and civic executives last month that law enforcement needed to rethink its approach with the thousands living on the streets or in shelters. "If it continues to be just a police solution, it doesn't work," he said. In his new role, which began this month, Snyder will work closely with established social agencies like St. Stephen's Human Services in Minneapolis, whose outreach team has for years been fanning out across the city to connect the chronically homeless with services such as counseling for mental health and substance abuse. A more collaborative approach is needed to address the complex, intertwined causes of homelessness, Snyder said. "It's not as simple as saying we're going to clean up this corner or we're going to improve accessibility to various shelters," he said. For the time being, he'll work out of police headquarters downtown. But, Snyder plans to office at one of the agencies in the near future, so that he can be closer to outreach workers. A natural extension Snyder, 55, says he sees the role as a natural extension of his most recent assignment: heading up the department's efforts against human trafficking, for which he gained national recognition. He expects to return to some of the same side streets and back alleys he frequented in his old job, noting the well-documented link between homelessness and the sex trade. BRIAN PETERSON • BRIAN.PETERSON@STARTRIBUNE.COM Sgt. Grant Snyder, the Minneapolis Police Department's nationally recognized human trafficking expert, is taking on a new role as the 3/21/2021 April: Mpls. detective moves into new role as homeless liaison - StarTribune.com https://www.startribune.com/minneapolis-sex-trafficking-detective-moves-into-new-role-as-homeless-liaison/480627441/ 2/2 He is viewed as an expert in the field, running the department's anti-trafficking efforts leading up to Super Bowl LII (http://www.startribune.com/94-arrested-in-super-bowl- sex-trafficking-sting/474604593/) and speaking regularly at law enforcement conferences about the need for a holistic approach to the problem. His most recent assignment was serving on the state Bureau of Criminal Apprehension's human trafficking task force, after stints in the department's juvenile trafficking and child abuse units. The deeply spiritual father of five said he recognizes that some traffickers are themselves victims of abuse - and that he occasionally mentors some of the very men he arrested. Supporters see the new position as a step forward, particularly at a time when the city's homeless problem is being aggravated by a shortage of affordable housing. Gail Dorfman, executive director of St. Stephen's, said the city and Hennepin County, where nearly 4,000 people are estimated to be homeless on a given day, are moving away from criminalizing homelessness. "I think it's quite unique and it's raising it to the next level," Dorfman said of Snyder's position. But, she added: "Frankly, I don't think that any of us know yet exactly how this is going to work." Tension between the police and the homeless has long been present in Minneapolis. A 2015 ACLU study (http://www.startribune.com/aclu-releases-detailed-report-on- arrests-made-by-minneapolis-police/305330421/) showed that people experiencing homelessness were disproportionately arrested by Minneapolis police for low-level crimes. Many of those offenses were "inextricably related to not having a home," the report said, such as drinking in public, panhandling and public urination. "The challenge then is that oftentimes, the interaction [between law enforcement and the homeless] is based on enforcing the law," said Monica Nilsson, a local advocate and onetime chair of the Minnesota Coalition for the Homeless. She said she hopes the move represents a change in the Police Department's approach. "Before Rondo became chief, we had gatherings where people experiencing homelessness met with police officers, from beat cops to sergeants and lieutenants to the chief, and that's always helpful," said Nilsson, referring to Arradondo by his nickname. "I'm hopeful that [Snyder] can help facilitate more of that."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</si>
  <si>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['https://d3n8a8pro7vhmx.cloudfront.net/cuapb/pages/270/attachments/original/1616345125/2018__Mpls._detective_moves_into_new_role_as_homeless_liaison.pdf?1616345125']</t>
  </si>
  <si>
    <t>['Grant Snyder, badge #6706']</t>
  </si>
  <si>
    <t>C CD STATE OF MINNESOTA BOARD OF PEACE OFFICER STANDARDS AND TRAINING In the Matter of the SETTLEMENT AGREEMENT Peace Officer License of AND CONSENT ORDER Arthur Raymond Blakey License Number: 1548 IT IS HEREBY STIPULATED AND AGREED by Arthur Raywond Blakev ("Respondent") and the Complaint Investigation Committee of the Minnesota Board of Peace Officer Standards and Training ("Committee") that without trial or adjudication of any issue of fact or law herein: 1. On December 22, 2003, a complaint was duly served upon Respondent by the Committee, receipt of which is hereby acknowledged by Respondent. 2. On January 22, 2004, Respondent appeared before the Committee, composed of Board members Tom Hawley, Chair, Dennis Trandem, and Tim Bildsoe, to discuss allegations made in the complaint referenced above. Thomas M. O'Hem, Jr., Assistant Attorney General. represented the Committee at the conference. 3. Respondent expressly waives the formal hearing and all other procedures before the Minnesota Board of Peace Officer Standards and Training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Board in its discretion does not approve this settlement or a lesser remedy than indicated in this settlement, this settlement is withdrawn and shall be of no evidentiary value and shall not be relied upon nor introduced by either party. Respondent agrees that if the Board rejects this settlement and this case proceeds to hearing, Respondent will assert C C 110 claim that the Board was prejudiced by its review and discussion of this settlement or of any records relating hereto. FACTS 6. Respondent admits the facts referred to below and grants that the Board may, for the purpose of reviewing the record in paragraph 1 above, consider the following as true: a. Respondent is the chief law enforcement officer for the Minnesota State Fair Police Department. b. On or about August 20, 2003 Respondent failed to notify the Minnesota Board of Peace Officer Standards and Training of the appointment of Jeffrey Kruse as a peace officer. STATUTES 7. Respondent admits and achowledges that the facts and conduct specified in Paragraph 6(b) above constitutes violation of Minnesota Rule 6700.0800, subpart 1 and provides a reasonable basis to justify the disciplinary action provided for in the Order herein. REMEDY 8. Upon this Settlement Agreement and all of the files, records, and proceedings herein, and without any further notice of proceedings, the Board is authorized to issue an Order suspending Respondent's license to practice as a peace officer for thirty (30) days, with the entire suspension period stayed provided that Respondent complies with the following conditions: a) Respondent shall attend the next Chief Law Enforcement Officer Academy. b) Respondent shall not violate any Board statutes or rules for a period of two (2) years after the date of the Order approving this Settlement Agreement. 9. If Respondent does not fully comply with all the conditions listed in Paragraph 8(a) and 8(b) above, the Board, without a hearing, may issue an order lifting the stay on its Order suspending Respondent's peace officer license. A copy of any future Board Order lifting the stay on the license suspension will be mailed to Respondent at his last known address on file at the Board office. If the suspension goes into effect, Respondent shall not perform any duties C C attributed to a peace officer during the period of suspension and peace officer license to the Board during the period of suspension. 10. In addition, any future violations of the Board statutes or rules may result in other, separate disciplinary action besides the lifting of the stay on the suspension of Respondent's peace officer license. Ii. This settlement shall not in any way or manner limit or affect the authority of the Board to proceed against Respondent by initiating a contested case hearing or by other appropriate means on the basis of any act, conduct, or admission of Respondent justifying disciplinary action which occurred before or after the date of the Order herein and which is not directly related to the specific facts and circumstances set forth herein. 12. Any appropriate court may, upon application of the Board, enter its decree enforcing the order of the Board. 13. Respondent hereby acknowledges that he has read, understands, and agrees to this Settlement Agreement and Consent Order and has freely and voluntarily signed this Settlement Agreement without threat or promise by the Board or any of its members, employees, or agents. By signing this Settlement Agreement, Respondent acknowledges that he is fully aware that the Settlement Agreement and Consent Order must be approved by the Board. The Board may approve this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14. Respondent is aware that he may choose to be represented by matter. Respondent knowingly waived legal representation. 15. This Settlement Agreement contains the entire agreement between the parties, there being no other agreement of any kind, verbal or otherwise, which varies this Settlement Agreement. Respondent shall surrender his legal counsel in this 3 0 C Dated:,%/ 6&gt;7 .2004 Dated: , 2004 ARTHUR RAYMOND BLAKE1/ TOM HAWLEY, Chair Respondent Board Complaint Investigation Committee ORDER Upon consideration of the Settlement Agreement and all the files, records, and proceedings herein: IT IS HEREBY ORDERED that the Board SUSPENDS Respondent Arthur Raymond Blakey's peace officer license for thirty (30) days of which all said suspension shall be STAYED on the conditions described in the Settlement Agreement. IT IS FURTHER ORDERED that the Board adopts all the terms described in the Settlement Agreement. MINNESOTA BOARD OF PEACE OFFICER STANDARDS AND TRAINING Dated: 22 , 2004 William Iartinez Board Chair 4</t>
  </si>
  <si>
    <t>['https://assets.nationbuilder.com/cuapb/pages/1472/attachments/original/1669100366/Blakey_Arthur-04-003-1548.pdf?1669100366']</t>
  </si>
  <si>
    <t>['Arthur R. Blakey, badge #None']</t>
  </si>
  <si>
    <t>['Department:MN State Fair Police Department']</t>
  </si>
  <si>
    <t>Skip to Main Content Logout My Account Search Menu New Criminal/Traffic/Petty Search Refine Search Back Location : All MNCIS Sites - Case Search Help R A C N . 82-CR-07-1566 State of Minnesota vs Glen Allen Knippenberg, II § § § § § § Case Type: Crim/Traf Mandatory Date Filed: 12/04/2007 Location: - Washington-Stillwater Judicial Officer: Galler, Gregory G. R C I Related Cases 82-CR-07-1582 (Companion Case) P I Lead Attorneys Defendant Knippenberg, Glen Allen, II Male DOB: 07/01/1974 DAVID L AYERS Retained 651-552-8400(W) Stillwater, MN 55082 Jurisdiction The State of Minnesota MICHAEL JEVON LIEBERG 320-656-3880(W) C I Charges: Knippenberg, Glen Allen, IIStatute Level Date Disposition Level of Sentence 1. Assault-2nd Degree-Dangerous Weapon 609.222.1 Felony 06/23/200608/21/2008 Convicted 08/21/2008 Conviction deemed a Misdemeanor pur 2. Terroristic Threats-Reckless Disregard Risk 609.713.1 Felony 06/23/200608/21/2008 Dismissed 3. Domestic Assault-Misdemeanor- Commits Act With Intent to Cause Fear of Immediate Bodily Harm or Death 609.2242.1(1)Misdemeanor06/23/200608/21/2008 Dismissed E O C DISPOSITIONS 03/14/2008 Plea (Judicial Officer: Galler, Gregory G.) 1. Assault-2nd Degree-Dangerous Weapon Not guilty 2. Terroristic Threats-Reckless Disregard Risk Not guilty 3. Domestic Assault-Misdemeanor-Commits Act With Intent to Cause Fear of Immediate Bodily Harm or Death Not guilty 05/06/2008 Amended Plea (Judicial Officer: Galler, Gregory G.) Reason: Plea agreement 1. Assault-2nd Degree-Dangerous Weapon Guilty 08/21/2008 Disposition (Judicial Officer: Galler, Gregory G.) 1. Assault-2nd Degree-Dangerous Weapon Convicted 2. Terroristic Threats-Reckless Disregard Risk Dismissed 3. Domestic Assault-Misdemeanor-Commits Act With Intent to Cause Fear of Immediate Bodily Harm or Death Dismissed 08/21/2008 Stay of Imposition Pursuant to M.S. 609.135 1. Assault-2nd Degree-Dangerous Weapon 06/23/2006 (FEL) 609.222.1 (6092221) Condition - Adult: 1. Domestic abuse evaluation, 08/21/2008, Active 08/21/2008 2. No contact with victim or family, 08/21/2008, Active 08/21/2008 3. Supply DNA sample, 08/21/2008, Active 08/21/2008 4. No same or similar, 08/21/2008, Active 08/21/2008 5. Remain law-abiding, 08/21/2008, Active 08/21/2008 6. No assault, 08/21/2008, Active 08/21/2008 7. No weapon violations, 08/21/2008, Active 08/21/2008 Firefox https://pa.courts.state.mn.us/CaseDetail.aspx?CaseID=1611406398 1 of 3 11/25/2022, 10:09 PM 8. Conditions, other, complete mental health prog 08/21/2008, Active 08/21/2008 Fees - Adult: (Grand Total: $1,482.00) Due 09/15/2008 Fine: $1,400.00 Fees: (Fees Total: $82.00) Criminal Surcharge: $72.00 Law Library: $10.00 Local Confinement: Agency: Washington County Jail Term: 20 Days Time To Serve: 20 Days Stay 0 Yr 0 Mo 0 Days Status: Active 08/21/2008 Monitoring - Adult: Type: Supervised probation Agency: Washington County Community Corrections Term of 7 Yr 08/21/2008 - 08/21/2015 Status: Closed 06/05/2015 Level of Sentence: Conviction deemed a Misdemeanor pursuant to M.S. 609.13 OTHER EVENTS AND HEARINGS 12/04/2007 Complaint Summons (Judicial Officer: Hannon, Mary E. ) 12/04/2007 Case Filed 12/18/2007 Complaint Summons (Judicial Officer: Hannon, Mary E. ) 01/02/2008 CANCELED First Appearance (8:35 AM) (Judicial Officer Jorgensen,Kenneth L. ,) Assigned in error 01/02/2008 First Appearance (9:00 AM) (Judicial Officer Galler, Gregory G.) Result: Held 01/02/2008 Scheduling Order (Judicial Officer: Galler, Gregory G. ) 01/02/2008 Interim Condition for Knippenberg, Glen Allen, II - Conditions, other - No contact with victim(s) 01/02/2008 Interim Condition for Knippenberg, Glen Allen, II - Conditions, other - No contact with victim(s) 01/02/2008 Order for Conditional Release-Domestic Assault (Judicial Officer: Galler, Gregory G. ) 01/02/2008 Notice of Evidence and Identification Procedures (Judicial Officer: Galler, Gregory G. ) 01/02/2008 Discovery Disclosure (Judicial Officer: Galler, Gregory G. ) 01/02/2008 Discovery Disclosure (Judicial Officer: Galler, Gregory G. ) 01/02/2008 Notice of Case Assignment 02/01/2008 Request for Disclosure 02/22/2008 Other Document 02/22/2008 Other Document 02/22/2008 Other Document 02/28/2008 CANCELED Omnibus Hearing (1:00 PM) (Judicial Officer Ilkka, Richard C.) Other 02/29/2008 Scheduling Order 03/14/2008 Omnibus Hearing (8:00 AM) (Judicial Officer Galler, Gregory G.) Result: Held 04/11/2008 CANCELED Pre-trial (8:00 AM) (Judicial Officer Galler, Gregory G.) Other 05/06/2008 Plea Hearing (1:00 PM) (Judicial Officer Galler, Gregory G.) Result: Held 05/06/2008 Interim Condition for Knippenberg, Glen Allen, II - Conditions, other - No contact with victim(s) 05/06/2008 Petition to Enter Guilty Plea (Judicial Officer: Galler, Gregory G. ) 05/06/2008 Order-Presentence Investigation (Judicial Officer: Galler, Gregory G. ) 05/06/2008 Presentence Investigation Report (Judicial Officer: Galler, Gregory G. ) 06/16/2008 CANCELED Jury Trial (8:30 AM) (Judicial Officer Galler, Gregory G.) Settled 08/21/2008 Sentencing (1:00 PM) (Judicial Officer Galler, Gregory G.) Result: Held 08/21/2008 Sentencing Order (Judicial Officer: Galler, Gregory G. ) 08/21/2008 Departure Report (Judicial Officer: Galler, Gregory G. ) 08/28/2008 Probation Agreement 09/15/2008 Criminal History Disposition has been processed 09/15/2008 Criminal History Disposition has been processed 09/16/2008 Correspondence 10/06/2008 Correspondence 10/09/2008 Correspondence 10/10/2008 Correspondence 10/14/2008 Order-Other (Judicial Officer: Galler, Gregory G. ) 06/01/2015 Progress Report Index # 1 06/01/2015 Proposed Order or Document Index # 2 06/05/2015 Discharge from Probation or Monitoring Index # 3 (Judicial Officer: Galler, Gregory G. ) Firefox https://pa.courts.state.mn.us/CaseDetail.aspx?CaseID=1611406398 2 of 3 11/25/2022, 10:09 PM 06/05/2015 Notice-Other Index # 4 06/05/2015 Restoration of Voting Rights Sent to SOS F I Defendant Knippenberg, Glen Allen, II Total Financial Assessment 1,482.00 Total Payments and Credits 1,482.00 Balance Due as of 11/25/2022 0.00 08/21/2008 Transaction Assessment 1,482.00 08/21/2008 Counter Payment Receipt # 0082-2008-036771 Knippenberg, Glen Allen, II (1,482.00) Firefox https://pa.courts.state.mn.us/CaseDetail.aspx?CaseID=1611406398 3 of 3 11/25/2022, 10:09 PM</t>
  </si>
  <si>
    <t>['https://assets.nationbuilder.com/cuapb/pages/1472/attachments/original/1669435828/Knippenberg_82-CR-07-1566_Register_of_Actions.pdf?1669435828']</t>
  </si>
  <si>
    <t>Second Minneapolis officer disciplined for conduct during civil unrest By: Deena Winter - November 23, 2021 https://minnesotareformer.com/2021/11/23/second-minneapolis-officer-disciplined-for-conduct-during-civil-unrest/ A second Minneapolis police officer has been disciplined for misconduct in the wake of the police killing of George Floyd on May 25, 2020. This one for failing to report his use of force - hitting two people with rubber bullets - three days after Floyd died. The officer, Oscar Macias, was issued a written reprimand, the lowest level of discipline. The case underscores how slow and inconsistent discipline is in the Minneapolis Police Department, even as the mayor and police chief promise swift, transformational change. So far, the only other officer to be disciplined for their behavior in the days after Floyd's killing is Colleen Ryan, a female officer who spoke anonymously to a journalist about what she described as a toxic culture in the department. Meanwhile, the city currently faces over a dozen lawsuits alleging police brutality and misconduct during the protests and riots of 2020, including one by a woman who says Macias shot her in the face with a rubber bullet just two days after the incident that led to him receiving a letter of reprimand. Minneapolis Police Chief Medaria Arradondo's Oct. 9 disciplinary decision is heavily redacted, but indicates three allegations were lodged against Macias, and one sustained. Under state law, records of complaints against cops are only public if they result in discipline. Officers are required by MPD policy to document their use of force, including after firing rubber bullets, and while several officers documented firing rubber bullets during what Arradondo dubbed an "event," Macias did not. Macias said he recalled writing reports each day at the end of his shifts, but wasn't able to find this report, which he attributed to "computer issues," according to Arradondo's disciplinary report. MPD policy says officers should warn people before using rubber bullets, which shouldn't be aimed at the head, neck, throat or chest "unless deadly force is justified" because they could cause "permanent physical or mental incapacity or possible death." After MPD violated its own policies while using such less-lethal weapons on protesters after the 2015 police killing of Jamar Clark and did not document their use, the U.S. Department of Justice recommended MPD strengthen its use-of-force policy and better train officers on it. But it was an issue again after Floyd's killing, as police struggled to gain control of the city as protests, riots, looting and arson spread across the metro area. In the aftermath, the city's Office of Police Conduct Review was swamped with police complaints, going from an average of 288 complaints per year since 2013 to 435 in 2020. But police misconduct complaints rarely result in discipline in Minneapolis. Last year the city was hit with an avalanche of legal claims that could ultimately cost the city more than $111 million, the bulk of which can be traced back to 13 officer misconduct claims of $2 million or more each in the 15 days after Floyd's killing. Arradondo, however, wrote in his decision that context is important in the Macias case. "I recognize that the civil unrest events taking place during this time placed extraordinary demands on officers who worked long hours over the course of many days under difficult and dangerous circumstances," he wrote. And, he added, Macias "has a history of being recognized for exemplary work and a lack of prior discipline." That echoes Arradondo's recent reaction to the release of bodycam video showing his officers beating a man after he fired back at an unmarked van carrying MPD officers after they hit him with a rubber bullet without warning. After Jaleel Stallings was acquitted, the chief released a statement saying "context is important," given the officers had just been through four days of rioting and the burning of the Third Precinct. Arradondo wrote that he doesn't think Macias was trying to obscure his conduct, since he had his body-worn camera on during the incident and described his actions and reasoning "without apparent hesitation" during the investigation. "This supports transparency and accountability which are critical for building and maintaining trust with the communities we serve," Arradondo wrote. But two days later, on May 30, Macias allegedly hit a Minneapolis woman in the eye with a rubber bullet and his body camera was not on, according to a federal lawsuit filed by the woman against the city, Arradondo and Macias. Samantha Wright was protesting near East Lake Street and Nicollet Avenue when she was hit several times with rubber bullets, including in her left eye, without warning. According to her lawsuit, she got stitches on her eyebrow, her left eye's orbital socket was shattered, she had bleeding in her eyeball and had a metal plate inserted in her face. Her pupil is now dilated permanently. Her attorney, Timothy Phillips, said Macias's bodycam video wasn't on at the time he fired, but other video footage captured the incident. Macias' LinkedIn page says he's worked for MPD since 2005, and city records show he had 13 prior complaints lodged against him, all closed with no discipline - which can mean coaching, verbal correction or that no misconduct was found. The ACLU has alleged in a lawsuit that MPD intentionally "coaches" cops for serious violations instead of disciplining them, which allows the records to be kept private. The city is fighting the release of coaching records. Macias was also one of six Minneapolis police officers along with Derek Chauvin cleared of wrongdoing in the 2006 shooting death of Wayne Reyes. They responded to a report of a stabbing outside a pharmacy, a car chase ensued, and Reyes allegedly got out of his vehicle with a shotgun and was shot 23 times, according to media reports. Wright's lawsuit alleges MPD has a "code of silence" that makes it highly unlikely officers will be disciplined for using excessive force on protesters. In another lawsuit from 2012, a judge found Macias violated a man's Fourth Amendment rights by making an unlawful seizure and used excessive force, and the city settled the lawsuit, but Macias wasn't disciplined. The MPD spokesman did not respond to a request for comment.</t>
  </si>
  <si>
    <t>['https://d3n8a8pro7vhmx.cloudfront.net/cuapb/pages/270/attachments/original/1638294960/Second_Minneapolis_officer_disciplined_for_conduct_during_civil_unrest.pdf?1638294960']</t>
  </si>
  <si>
    <t>1 Despite Officer 1 3 .43 documenting that he and other officers were in "direct proximi i " • Pa, e, when Page fell to the ground, Officer Bartholomew contradicted Officer 13.43 report when Officer Bartholomew confirmed to this investigator that he was the only officer present with AP2/Page when he kicked Page in the head. 2 Officer Suchta stated that when he actually arrived at the location where officers apprehended AP2/Page, Officers Bartholomew, 13.43 and 13.43 were present. Officer Suchta stated that including him, four officers were present. ,( Officer Bartholomew further documented that after he kicked AP2/Page two times in the head, he then got on top of AP2/Page's back and did not feel safe because AP2/Page's hands were underneath his body and Officer Bartholomew could not see them. Officer Bartholomew immediately punched AP2/Page three times in the face with a closed fist. At this time, Officer Bartholomew was able to control AP2/Page's left arm and another officer (Officer Suchta) informed Officer Bartholomew that he secured Page's right hand. Officer Bartholomew then handcuffed AP2/Page.I4 1 Officer Mark Suchta's statement contradicts Officer Bartholomew's statement regarding Officer Bartholomew being alone with AP2/Page during the time Officer Bartholomew kicked Page in the head followed by Officer Bartholomew's three immediate punches to Page's face. Officer Suchta stated that after a long struggle, he was able to control Page's right arm. During this time, Officer Suchta was communicating with Officer Bartholomew to • • intro • 'age's left arm. Officer Suchta stated that officers (Bartholomew, 13.43 and 13.43 1 had already taken Page to the ground and they were fighting with Page for at least ten seconds.I5 1 This is a significant contradiction. Officer Bartholomew documented that his three punches to Page's face came immediately after his two kicks to Page's head. Officer Bartholomew documented that he was able to control Page's left arm at that time and (Officer Suchta) informed him that Page's right arm was under control allowing Officer Bartholomew the ability to handcuff Page. Based on Officers' Bartholomew and Suchta statements, Officer Suchta was engaged with Page during the approximate time Officer Bartholomew kicked and punched Page in the head to gain control of Page's arms. Officer Suchta stated that when he arrived, he observed Page digging into his waistband. Officer Suchta grabbed Page's right arm and placed Page's right arm in a gooseneck position while kneeling on Page's back. Officer Suchta stated that it was a fight to hold onto Page's right arm. Officer Suchta was yelling at Officer Bartholomew to get Page's left arm. Officer Bartholomew had a real difficult time getting Page's left arm behind his back. Officer Suchta stated that between him and Officer Bartholomew, it took the two of them approximately 45 seconds to get both of Page's arms behind his back and handcuff Page. 16 12 Bartholomew Statement Pg. 4 Lines 9-12 13 Suchta Statement Pg. 3 Lines 1-4 14 MPLS CAPRS Report 11-016025 Supplement 7 / Bartholomew Statement Pg. 5 Lines 11-15, 17-20, &amp; 25-27 15 Suchta Statement Pg. 2 Lines 27-31 &amp; 34-37 / Pg. 6 Lines 15-19 16 MPLS CAPRS Report 11-016025 Supplement 7 / Suchta Statement Pg. 4 Lines 28-42 19 1210153 Officer 13.43 - Personnel Data 's statement also contradicts Officer Bartholomew's statement regarding Officer Bartholomew being alone with AP2/Page during the time he kicked Page in the head. Officer i 13.43 stated that he was the initial officer pursuing AP2/Page. Page was running away from him. Officer 13.43 stated that he lost his footing in the snow and Officer Bartholomew cut in front o im to be the first officer to engage Page physically after Page had fell to the ground." Officer 13.43 - Personnel Data 's statement continues to contradict Officer Bartholomew's statement regarding Officer Bartholomew being alone with AP2/Page during the time he kicked Page in the Head. Officer 13.43 stated that he arrived at the apprehension location of AP2/Page at approximately the same time as Officer Suchta.'8 Based on the statements of Officers Bartholomew, Suchta, 13.43 and 13.43 it has been determined that Officer 13.43 was the third officer to arrive at ' /Page's apprehension location. The order of officers' arrival at the apprehension location of AP2/Pa e was as follows: first Officer Bartholomew, second Officer 13.43 third Officer 13.43 fourth Officer Suchta and fifth Officer 19 Officer Bartholomew may have been the first officer to engage AP2/Page physically, but assisting officers appeared to arrive at the same time or within seconds after Officer Bartholomew. Therefore, Officer Bartholomew was not alone with AP2/Page.2° At no time did Officer Bartholomew or assisting officers observe AP2/Page with a gun or recover a gun and/or dangerous weapon from AP2/Page or from the route traveled by Page during the foot pursuit.2I Administrative Announcement 09-058 (AA09-058) states: Punches, kicks or higher levels of force are tactics that are acceptable when suspects are fighting with officers or when there is a legitimate, articulable threat to officer safety. Punches, kicks or higher levels of force are not appropriate when: 1. Used on defensively resistant prone subjects absent other factors; 2. Used against persons who are passively resisting; 3. Used to simply gain compliance of a defensively resistant prone subiect without attempts at lesser levels of control; and a. When lesser levels of control are available; b. When there are multiple officers present.22 Officer Bartholomew did not describe AP2/Page's actions against him as actively aggressive. 17 Statement Pg. 2 Lines 44-46 / Pg. 3 Lines 29-40 18 Statement Pg. 3 Lines 15-19 19 Statements form Officers Bartholomew, Suchta, 20 Officers Statements: 13.43 Suchta, 13.43 and 21 Officers Statements: Bartholomew, 13.43. Suc 22 Administrative Announcement 09-058 (AA09-058) 13.43 13.43 13.43 13.43 and and 13.43 13.43 20 13.43 1210154 Officer Bartholomew stated that the reason he feared that his life was in danger was because he could not see AP2/Page's hands, it was dark, they were next to a building, he was by himself, Page fled from the target house during the search warrant and information from a CRI that Page carries a gun.23 13.43 - Personnel Data 21 1210155</t>
  </si>
  <si>
    <t>['https://d3n8a8pro7vhmx.cloudfront.net/cuapb/pages/1461/attachments/original/1638005024/13-30551_Bartholomew_and_Robinson_Pt_7.pdf?1638005024']</t>
  </si>
  <si>
    <t>Skip to Main Content Logout My Account Search Menu New Criminal/Traffic/Petty Search Refine Search Back Location : All MNCIS Sites - Case Search Help R A C N . 27-CR-08-31298 State of Minnesota vs SCOTT DONALD MARS § § § § § § Case Type: Crim/Traf Mandatory Date Filed: 06/20/2008 Location: Hennepin Criminal/Traffic /Petty Downtown Judicial Officer: Bush, Philip D. P I Lead Attorneys Defendant MARS, SCOTT DONALD Male DOB: 12/24/1973 FREDERIC K BRUNO Retained 763-545-7900(W) Shoreview, MN 55126 Jurisdiction State of Minnesota PHILLIP D PROKOPOWICZ 651-438-4438(W) C I Charges: MARS, SCOTT DONALDStatute Level Date Disposition Level of Sentence 1. Dangerous Weapons- Intentionally Point a Gun 609.66.1(a)(2) Felony 05/28/200801/29/2009 Dismissed 2. Dangerous Weapon-Discharge Firearm-Municipality 609.66.1a(a)(3)Felony 05/28/200801/29/2009 Convicted 01/29/2009 Conviction deemed a Gross Misdemeano Addtl Statutes: Surcharge on Fines, Assessments, Minimum Fines 3. Carrying Pistol-Under Influence of Alcohol 624.7142.1(4) Misdemeanor05/28/200801/29/2009 Dismissed Addtl Statutes: Surcharge on Fines, Assessments, Minimum Fines 4. 4th Degree DWI - Operate Motor Vehicle Under Influence of Alcohol 169A.20.1(1) Misdemeanor05/28/200801/29/2009 Dismissed Addtl Statutes: Surcharge on Fines, Assessments, Minimum Fines 5. 4th Degree- DWI - Operate Motor Vehicle - Alcohol Concentration 0.08 Within 2 Hours 169A.20.1(5) Misdemeanor05/28/200801/29/2009 Dismissed Addtl Statutes: Surcharge on Fines, Assessments, Minimum Fines E O C DISPOSITIONS 12/18/2008 Plea (Judicial Officer: Bush, Philip D.) 2. Dangerous Weapon-Discharge Firearm-Municipality Guilty 01/29/2009 Disposition (Judicial Officer: Bush, Philip D.) 1. Dangerous Weapons-Intentionally Point a Gun Dismissed 2. Dangerous Weapon-Discharge Firearm-Municipality Convicted 3. Carrying Pistol-Under Influence of Alcohol Dismissed 4. 4th Degree DWI - Operate Motor Vehicle Under Influence of Alcohol Dismissed 5. 4th Degree- DWI - Operate Motor Vehicle - Alcohol Concentration 0.08 Within 2 Hours Dismissed Firefox https://pa.courts.state.mn.us/CaseDetail.aspx?CaseID=1611895142 1 of 3 12/5/2022, 11:06 PM 01/29/2009 Sentenced (Judicial Officer: Bush, Philip D.) 2. Dangerous Weapon-Discharge Firearm-Municipality 05/28/2008 (FEL) 609.66.1a(a)(3) (609661aa3) Condition - Adult: 1. Follow all instructions of probation, 01/29/2009, Active 01/29/2009 2. No alcohol use, 01/29/2009, Active 01/29/2009 3. No drug-related, 01/29/2009, Active 01/29/2009 4. No weapon violations, 01/29/2009, Active 01/29/2009 Fee Totals: Law Library Fees $3.00 County/Sheriff &amp; Felony Fines $900.00 Crim/Traffic Surcharge $72.00 Fee Totals $ $975.00 Local Confinement: Agency: Hennepin County Workhouse - Adult Corrections Term: 365 Days Time To Serve: 30 Days Duration: 02/04/2009 9:00 AM Stay 335 Days For 2 Yr Serve As: Home Detention/Electronic Monitoring Work Release Comment: Non-Felony Sentence - Recommended by court services Status: Active 01/29/2009 Monitoring - Adult: Type: Unsupervised probation Agency: Hennepin District Court Term of 2 Yr 01/29/2009 - 01/29/2011 Comment: Sentenced as a Misdemeanor Status: Closed 10/29/2014 Level of Sentence: Conviction deemed a Gross Misdemeanor pursuant to M.S. 609.13 01/29/2009 Plea (Judicial Officer: Bush, Philip D.) 1. Dangerous Weapons-Intentionally Point a Gun None 3. Carrying Pistol-Under Influence of Alcohol None 4. 4th Degree DWI - Operate Motor Vehicle Under Influence of Alcohol None 5. 4th Degree- DWI - Operate Motor Vehicle - Alcohol Concentration 0.08 Within 2 Hours None OTHER EVENTS AND HEARINGS 06/20/2008 Complaint Summons (Judicial Officer: McGunnigle, George F. ) 06/20/2008 Notice of Evidence and Identification Procedures 07/11/2008 Certificate of Representation 07/11/2008 Affidavit of Service 07/11/2008 Request for Disclosure 07/16/2008 First Appearance (1:30 PM) (Judicial Officer Steenson DuFresne, Mary E.) 07/15/2008 Reset by Court to 07/16/2008 Result: Held 07/16/2008 Demand or Request for Discovery (Judicial Officer: Steenson DuFresne, Mary E. ) 07/16/2008 Notice of Evidence and Identification Procedures (Judicial Officer: Steenson DuFresne, Mary E. ) 08/28/2008 Omnibus Hearing (1:30 PM) (Judicial Officer Bush, Philip D.) 08/22/2008 Reset by Court to 08/28/2008 Result: Held 08/28/2008 Reminder Notice (Judicial Officer: Bush, Philip D. ) 09/23/2008 Notice of Motion and Motion 09/23/2008 Affidavit of Mailing 10/24/2008 Evidentiary Hearing (1:00 PM) (Judicial Officer Bush, Philip D.) Result: Held 10/24/2008 Order for Submissions-Under Advisement (Judicial Officer: Bush, Philip D. ) 10/24/2008 Order for Submissions-Under Advisement (Judicial Officer: Bush, Philip D. ) 10/24/2008 Taken Under Advisement (Judicial Officer: Bush, Philip D. ) 11/10/2008 Memorandum 11/10/2008 Affidavit of Mailing 11/17/2008 Memorandum 12/02/2008 Order-Other (Judicial Officer: Bush, Philip D. ) 12/10/2008 Omnibus Hearing (8:30 AM) (Judicial Officer Bush, Philip D.) Result: Held 12/12/2008 Omnibus Hearing (2:00 PM) (Judicial Officer Bush, Philip D.) Result: Held 12/12/2008 Notice of Hearing (Judicial Officer: Bush, Philip D. ) Firefox https://pa.courts.state.mn.us/CaseDetail.aspx?CaseID=1611895142 2 of 3 12/5/2022, 11:06 PM 12/18/2008 Plea Hearing (11:30 AM) (Judicial Officer Bush, Philip D.) Result: Held 12/18/2008 Petition to Enter Guilty Plea (Judicial Officer: Bush, Philip D. ) 12/18/2008 Plea Agreement (Judicial Officer: Bush, Philip D. ) 12/18/2008 Waiver of Jury Trial (Judicial Officer: Bush, Philip D. ) 12/18/2008 Order-Presentence Investigation (Judicial Officer: Bush, Philip D. ) 01/29/2009 Sentencing (1:30 PM) (Judicial Officer Bush, Philip D.) Result: Held 01/29/2009 Sentencing Order (Judicial Officer: Bush, Philip D. ) 01/29/2009 Criminal Judgment and Warrant of Commitment (Judicial Officer: Bush, Philip D. ) 01/29/2009 Payment Plan (Judicial Officer: Bush, Philip D. ) 01/29/2009 Criminal History Disposition has been processed 01/29/2009 Criminal History Disposition has been processed 01/29/2009 Criminal History Disposition has been processed 01/30/2009 Criminal History Disposition has been processed 10/29/2014 Discharge from Probation or Monitoring Index # 1 F I Defendant MARS, SCOTT DONALD Total Financial Assessment 975.00 Total Payments and Credits 975.00 Balance Due as of 12/05/2022 0.00 01/29/2009 Transaction Assessment 975.00 02/12/2009 Counter Payment Receipt # BD27-2009-00972 MARS, SCOTT DONALD (975.00) Firefox https://pa.courts.state.mn.us/CaseDetail.aspx?CaseID=1611895142 3 of 3 12/5/2022, 11:06 PM</t>
  </si>
  <si>
    <t>['https://assets.nationbuilder.com/cuapb/pages/1472/attachments/original/1670303954/Mars_Weapon_Conviction_Register_of_Actions.pdf?1670303954']</t>
  </si>
  <si>
    <t>C C STATE OF MINNESOTA PODi CGA-h) BOARD OF PEACE OFFICER OCT 0 9 1998 STANDARDS AND TRAINING R&amp;CEIVED In the Matter of the SETTLEMENT AGREEMENT Peace Officer License of AND CONSENT ORDER Todd J. Homer License Number: 6786 IT IS HEREBY STIPULATED AND AGREED by Todd J. Homer (Respondent) and the Minnesota Board of Peace Officer Standards and Training ("Board") that without trial or adjudication of any issue of fact or law herein: 1. On August 19, 1998, a complaint was duly served upon Respondent by the Board Complaint Investigation Committee (Committee'), receipt of which is hereby acknowledged by Respondent. 2. On September 24, 1998, Respondent appeared before the Committee, composed of Board members Laura Johnson, Janice Unstad, and Dana Waldron, to discuss allegations made in the complaint referenced above. Michael J. Weber, Assistant Attorney General, represented the Committee at the conference. 3. Respondent is aware that he may choose to be represented by legal counsel in this matter. Respondent knowingly waived legal representation. 4. Respondent expressly waives the formal hearing and all other procedures before the Board to which he may be entitled under the Minnesota and United States constitutions, statutes, or rules. 5. This Settlement Agreement and Consent Order and the files, records, and proceedings associated with this matter shall constitute the entire record and shall be reviewed by the Board in its consideration of the matter. C 6. In the event the Board in its discretion does not approve this settlement or a lesser remedy than indicated in this settlement, this settlement is withdrawn and shall be of no evidentiary value and shall not be relied upon nor introduced by either party. Respondent agrees that if the Board rejects this settlement and this case proceeds to hearing, Respondent will assert no claim that the Board was prejudiced by its review and discussion of this settlement or of any records relating hereto. FACTS 7. Respondent admits the facts referred to below and grants that the Board may, for the purpose of reviewing the record in paragraph 5 above, consider the following as true: a. Respondent was issued Minnesota Peace Officer License #6786 on June 1, 1980. b. From January 25, 1994, to the present, Respondent has been the chief law enforcement officer for the Canby Police Department, Canby, Minnesota. c. Respondent failed to notify the Board of the appointment of a person to the position of peace officer before the first day of the appointee's employment with the Canby Police Department. Specifically, Respondent allowed the appointee, armed and in uniform, to exercise peace officer powers during two shifts before the Board had received and approved the Request for Peace Officer License and Notification" form. d. Respondent failed to provide the appointee with initial training in use of force, deadly force, and firearms prior to issuing the appointee a firearm and authorizing him to carry a firearm in the course of his employment. Specifically, Respondent allowed the appointee to work two shifts, armed with a firearm, before the appointee had received his initial training. STATUTES 8. Respondent admits and acknowledges that the facts and conduct specified in paragraph 7 above constitute a violation of Minnesota Rules 6700.1600(A), specifically C -2- 1 C C Minnesota Statutes sections 626.8452 and Minnesota Rules 6700.0800, which provide a reasonable basis in law and fact to justify the disciplinary action provided for in the order. REMEDY 9. Upon this settlement and all of the files, records, and proceedings herein, and without any further notice of proceedings, the Board is authorized to issue an order requiring Respondent to comply with the following: a. Respondent's peace officer license shall be suspended for five consecutive days. Respondent may choose the date on which the suspension of his license will begin; however, Respondent must complete the suspension within six months of the date of the Board's order. b. At least 30 days prior to the suspension, Respondent must provide Board staff with notice of when the suspension will begin. c. Respondent shall surrender his peace officer license to the Board during the period of suspension. d. Respondent shall not perform any duties attributed to a peace officer during the period of suspension. 10. Respondent's license may be administratively reinstated so long as Respondent fully complies with all of the terms. The reinstatement shall take effect upon the Board's written notification to Respondent that the suspension is no longer in effect. 11. This settlement shall not in any way or manner limit or affect the authority of the Board to proceed against Respondent by initiating a contested case hearing or by other appropriate means on the basis of any act, conduct, or admission of Respondent justifying disciplinary action which occurred before or after the date of this settlement and which is not directly reJated to the specific facts and circumstances set forth herein. 12. Any appropriate court may, upon application of the Board, enter its decree enforcing the order of the Board. -3- I.. C C 13. Respondent hereby acknowledges that he has read, understands, and agrees to this Settlement Agreement and Consent Order and has freely and voluntarily signed the agreement without threat or promise by the Board or any of its members, employees, or agents. When signing the settlement agreement, Respondent acknowledges that he is fully aware that it must be approved by the Board. The Board may either approve the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14. This settlement agreement contains the entire agreement between the parties, there being no other agreement of any kind, verbal or otherwise, which varies this agreement. Dated: /c/7/77 , 1998 (1\ W. DANA WALDRON, Chair Board Complaint Investigation Committee /1 -4- 0 o ORDER Upon consideration of the settlement agreement and all the files, records, and proceedings herein, IT IS HEREBY ORDERED that the Board suspends Respondent's peace officer license for five days, as described in the settlement agreement above, and adopts all the additional terms described in the settlement agreement on this /9 day of T 1996. MINNESOTA BOARD OF PEACE OFFICER STANDARDS AND TRAINING CLAUDIA AHRENS Acting Interim Executive Director -5-</t>
  </si>
  <si>
    <t>['https://assets.nationbuilder.com/cuapb/pages/1472/attachments/original/1669316711/Horner_Todd-98-060-6786.pdf?1669316711']</t>
  </si>
  <si>
    <t>['Todd Horner, badge #None']</t>
  </si>
  <si>
    <t>['Department:Canby Police Department']</t>
  </si>
  <si>
    <t>4/11/2021 May 25: Minneapolis pays $3 million in police misconduct case - StarTribune.com https://www.startribune.com/may-25-minneapolis-pays-3-million-in-police-misconduct-case/208912661/ 1/2 MINNEAPOLIS May 25: Minneapolis pays $3 million in police misconduct case The payout to the family of David Smith was the second-largest for police misconduct in Minneapolis history. By Randy Furst (https://www.startribune.com/randy-furst/6370613/) Star Tribune JUNE 1, 2013 - 9:40PM The city of Minneapolis will pay $3 million to the family of a man who died after a struggle with two Minneapolis police officers. It is the second-largest payout for a police misconduct lawsuit in the history of Minneapolis. (Video above was produced on Feb. 6, 2012.) The Minneapolis City Council approved the $3.075 million settlement on Friday, resolving a federal lawsuit filed by the family of David Smith, a 28-year-old man who died about a week after the struggle at the downtown Minneapolis YMCA in 2010. The city will pay the Smith family $1.1 million and will pay $1.975 million in attorneys' fees to the Minneapolis law firm of Gaskins Bennett Birrell Schupp. The settlement is second only to the $4.5 million paid out in 2007 to a Minneapolis officer shot by another officer. The death of Smith, who was mentally ill, raised questions about "prone restraint" - a highly controversial police technique for restraining suspects. To subdue Smith, the officers forced Smith onto his stomach, then placed a knee in his back and held him down for about four minutes, which the family attorneys said made it impossible for him to breathe. The Hennepin County medical examiner's office said Smith died of "mechanical asphyxia" caused by prone restraint. He ruled Smith's death a homicide. Susan Segal, Minneapolis city attorney, said in a statement that the settlement was "a responsible way to bring this to a close in the face of mounting legal costs that would continue to grow significantly through a trial." Police Chief Janeé Harteau called it "a tragic and traumatic situation for the family of Mr. Smith and the officers" and expressed her "deep sympathy for his family, who I am sure, still grieves his loss." Robert Bennett, the lead attorney for the family, said, "I'm glad David Smith and his family finally got some justice." Bennett said that as part of the settlement, the city's police officers will receive additional training on how to restrain suspects, although he said many officers had already gotten the training that would have prevented Smith's death. The officers, Timothy Gorman and Timothy Callahan, had been called to the YMCA on Sept. 9, 2010, because Smith was acting bizarrely, tossing a basketball around and frightening youths on the sixth floor. When the officers approached him, he grew fierce. They used a Taser to stun him, forced him to the floor and held him face down. Most of the incident was captured on two videos - one on a small camera pinned to Callahan's uniform, the other on the Taser device. Once he realized Smith had no pulse, Callahan began giving him CPR. After paramedics arrived to take over resuscitation, Callahan can be heard calling his wife and saying, "I think me and Jimmy killed a guy." Video (22:56) : A video camera worn by a police officer captures a struggle between a 28-year-old man and Minneapolis police FEED LOADER David Smith 4/11/2021 May 25: Minneapolis pays $3 million in police misconduct case - StarTribune.com https://www.startribune.com/may-25-minneapolis-pays-3-million-in-police-misconduct-case/208912661/ 2/2 Paramedics were able to restart Smith's heart, but he died a week later at Hennepin County Medical Center. Bennett said Friday the officers made two mistakes in failing to follow accepted police protocols that could have prevented Smith's death. First, after securing him in the prone restraint position, they failed to roll him on his side so he could breathe, Bennett said. Then, while they held him face down, they did not monitor his breathing and were unaware that it had stopped. "I'm not saying the officers meant to do this," Bennett said. Said Harteau: "These two officers have been upstanding examples who do their jobs with professionalism, and I know this had been very hard on them and their families." Larry Smith, David Smith's uncle, hired Bennett to pursue the suit on behalf of the Smith family. Smith, an attorney in Chicago, could not be reached for comment on Friday afternoon. Had the case gone to trial, both sides would have presented witnesses to argue the cause of Smith's death. Minneapolis has seen very large payouts over police misconduct in some recent years. It paid out $4.2 million in 2011, although only $814,093 in 2012. Bennett and his law firm have represented the majority of the litigants who have won the largest payouts in lawsuits claiming Minneapolis police misconduct. Those cases include the $4.5 million payout to Duy Ngo, who was mistakenly shot by a fellow officer in an incident in 2003. In the Smith suit, the nearly $2 million awarded to Bennett's law firm covered the thousands of hours of work by lawyers and staff as well as other expenses, Bennett said. He said three attorneys primarily worked on the case - himself, Jeff Storms and Kathryn Bennett, his daughter - while four or five other attorneys did some work. His rate was $650 an hour; other lawyers' rates were lower. He said that the city did not pay all the charges that his firm submitted and that the final amount was negotiated. In an e-mail on Friday, Mayor R.T. Rybak called the death "a tragic event that led to a complicated, protracted legal situation. "We made a difficult decision, not to incur even more costly legal fees," he wrote, "which would only continue to mount. My heart goes out to the victim's family. I also stand strongly with good police officers who were protecting innocent people who were at risk." Randy Furst is a Star Tribune general assignment reporter covering a range of issues, including tenants rights, minority rights, American Indian rights and police accountability. rfurst@startribune.com 612-673-4224 randyfurst Minneapolis payouts Payouts for allegations of police misconduct: Year Amount 2006 $667,958 2007 $5,744,250 2008 $231,499 2009 $1,534,523 2010 $794,251 2011 $4,240,284 2012 $814,093 Total $14,026,858 Largest payouts: • $4.5 million in 2007 to Duy Ngo, a Minneapolis police officer mistakenly shot in 2003 by another officer. • $3.075 million in 2013 to family of David Smith, who died after a struggle at the downtown YMCA in 2010. • $2.19 million in 2011 to family of Dominic Felder, shot to death in 2006 by police. Source: Minneapolis city attorney's office</t>
  </si>
  <si>
    <t>['https://d3n8a8pro7vhmx.cloudfront.net/cuapb/pages/270/attachments/original/1625759119/May_25__Minneapolis_pays__3_million_in_police_misconduct_case_-_StarTribune.com.pdf?1625759119']</t>
  </si>
  <si>
    <t>3/20/2021 New St. Paul police union president takes over, marking first changeover in 17 years - Twin Cities https://www.twincities.com/2019/01/09/new-st-paul-police-union-president-takes-over-marking-first-new-person-at-helm-in-17-years/ 1/4 ___ ___ By By MARA H. GOTTFRIED MARA H. GOTTFRIED | | mgottfried@pioneerpress.com mgottfried@pioneerpress.com | Pioneer Press | Pioneer Press PUBLISHED: PUBLISHED: January 9, 2019 at 3:11 p.m. January 9, 2019 at 3:11 p.m. | UPDATED: | UPDATED: January 9, 2019 at 6:42 p.m. January 9, 2019 at 6:42 p.m. For the first time in more than 17 years, there's a new president of the St. Paul For the first time in more than 17 years, there's a new president of the St. Paul police union. police union. Members elected Officer Paul Kuntz to lead the St. Paul Police Federation and he Members elected Officer Paul Kuntz to lead the St. Paul Police Federation and he was sworn in Tuesday. Dave Titus, who was the president since 2001, was sworn in Tuesday. Dave Titus, who was the president since 2001, went to went to work at the Ramsey County sheriff's office work at the Ramsey County sheriff's office on Monday as an inspector. on Monday as an inspector. NEWS NEWSCRIME &amp; PUBLIC SAFETY CRIME &amp; PUBLIC SAFETY New St. Paul police union New St. Paul police union president takes over, marking president takes over, marking first changeover in 17 years first changeover in 17 years 3/20/2021 New St. Paul police union president takes over, marking first changeover in 17 years - Twin Cities https://www.twincities.com/2019/01/09/new-st-paul-police-union-president-takes-over-marking-first-new-person-at-helm-in-17-years/ 2/4 Paul Kuntz Paul Kuntz An election was scheduled before Titus took the Ramsey County position, An election was scheduled before Titus took the Ramsey County position, marking the first time that someone challenged him since he became president. marking the first time that someone challenged him since he became president. Sgt. Matt Koncar was running against Titus for president. With Titus' impending Sgt. Matt Koncar was running against Titus for president. With Titus' impending departure, it turned into a race between Kuntz and Koncar. departure, it turned into a race between Kuntz and Koncar. Koncar said a big factor in his decision to run was his disagreement with police Koncar said a big factor in his decision to run was his disagreement with police federation criticism of Melvin Carter, then a St. Paul mayoral candidate, in federation criticism of Melvin Carter, then a St. Paul mayoral candidate, in October 2017. Carter went on to become mayor. October 2017. Carter went on to become mayor. 3/20/2021 New St. Paul police union president takes over, marking first changeover in 17 years - Twin Cities https://www.twincities.com/2019/01/09/new-st-paul-police-union-president-takes-over-marking-first-new-person-at-helm-in-17-years/ 3/4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The federation The federation questioned why Carter did not provide serial numbers questioned why Carter did not provide serial numbers from two from two handguns that were stolen from his Summit-University home in August 2017. handguns that were stolen from his Summit-University home in August 2017. Carter's campaign called it a "racist attack" and then-Mayor Chris Carter's campaign called it a "racist attack" and then-Mayor Chris Coleman called Coleman called on the union board to step down on the union board to step down, which they did not. , which they did not. Titus and Carter did not meet during his first year as mayor. Kuntz said Titus and Carter did not meet during his first year as mayor. Kuntz said Wednesday he would like to meet with Carter and will try to do so. Wednesday he would like to meet with Carter and will try to do so. The federation has 650 members and 440 voted in the election, said attorney The federation has 650 members and 440 voted in the election, said attorney Chris Wachtler, who represents the union. Kuntz said he won by nearly a three- Chris Wachtler, who represents the union. Kuntz said he won by nearly a three- to-one margin. to-one margin. Kuntz has been a St. Paul officer for 20 years and was most recently assigned to Kuntz has been a St. Paul officer for 20 years and was most recently assigned to the downtown beat. He was the federation's secretary and the vice president- the downtown beat. He was the federation's secretary and the vice president- elect before he was nominated for president in December. elect before he was nominated for president in December. "Knowing that Dave was leaving, I knew this organization needed a leader that "Knowing that Dave was leaving, I knew this organization needed a leader that had some knowledge and experience and I felt I would fit that bill," Kuntz said. had some knowledge and experience and I felt I would fit that bill," Kuntz said. Mara H. Gottfried Mara H. Gottfried | St. Paul crime | St. Paul crime and public safety reporter and public safety reporter Mara Gottfried has been a Pioneer Press reporter since 2001, Mara Gottfried has been a Pioneer Press reporter since 2001, mostly covering public safety. Gottfried lived in St. Paul as a mostly covering public safety. Gottfried lived in St. Paul as a young child and returned to the Twin Cities after graduating young child and returned to the Twin Cities after graduating from the University of Maryland. You can reach her at 651-228-5262. from the University of Maryland. You can reach her at 651-228-5262. mgottfried@pioneerpress.com mgottfried@pioneerpress.com  Follow Mara H. Gottfried Follow Mara H. Gottfried mara.gottfried mara.gottfried   Follow Mara H. Gottfried Follow Mara H. Gottfried @MaraGottfried @MaraGottfried Tags: Tags: St. Paul St. Paul 3/20/2021 New St. Paul police union president takes over, marking first changeover in 17 years - Twin Cities https://www.twincities.com/2019/01/09/new-st-paul-police-union-president-takes-over-marking-first-new-person-at-helm-in-17-years/ 4/4</t>
  </si>
  <si>
    <t>['https://d3n8a8pro7vhmx.cloudfront.net/cuapb/pages/270/attachments/original/1616268830/2019_New_St._Paul_police_union_president_takes_over.pdf?1616268830']</t>
  </si>
  <si>
    <t>['Paul J. Kuntz, badge #374700']</t>
  </si>
  <si>
    <t>3/1/2021 Minneapolis cop accused of attacking his wife - Twin Cities https://www.twincities.com/2011/01/21/minneapolis-cop-accused-of-attacking-his-wife/ 1/3 ___ ___ By By SARAH HORNER SARAH HORNER | | shorner@pioneerpress.com shorner@pioneerpress.com | Pioneer Press | Pioneer Press PUBLISHED: PUBLISHED: January 21, 2011 at 11:01 p.m. January 21, 2011 at 11:01 p.m. | UPDATED: | UPDATED: November 11, 2015 at 7:22 November 11, 2015 at 7:22 p.m. p.m. A Minneapolis police officer was arrested Friday and accused of assaulting his A Minneapolis police officer was arrested Friday and accused of assaulting his wife with a deadly weapon. wife with a deadly weapon. Mukhtar A. Abdulkadir, 36, of Andover faces felony charges of second-degree Mukhtar A. Abdulkadir, 36, of Andover faces felony charges of second-degree assault, terroristic threats and domestic assault. The attack occurred in his assault, terroristic threats and domestic assault. The attack occurred in his Andover home Thursday, according to a criminal complaint filed Friday Andover home Thursday, according to a criminal complaint filed Friday afternoon in Anoka County District Court. afternoon in Anoka County District Court. Abdulkadir is a patrol officer for the Minneapolis Police Department. Abdulkadir is a patrol officer for the Minneapolis Police Department. The complaint says Abdulkadir punched his 23-year-old wife in the ribs, covered The complaint says Abdulkadir punched his 23-year-old wife in the ribs, covered her face with a pillow, hit her in the face with the butt of his handgun and her face with a pillow, hit her in the face with the butt of his handgun and threatened to kill her if she went to the police. The complaint did not give his threatened to kill her if she went to the police. The complaint did not give his wife's name. wife's name. Abdulkadir was arrested at his home early Friday morning and booked into the Abdulkadir was arrested at his home early Friday morning and booked into the Anoka County Jail. Anoka County Jail. Abdulkadir denied assaulting his wife, the complaint said. He told investigators Abdulkadir denied assaulting his wife, the complaint said. He told investigators she had been hitting herself. Authorities recovered a handgun at the scene. she had been hitting herself. Authorities recovered a handgun at the scene. NEWS NEWS Minneapolis cop accused of Minneapolis cop accused of attacking his wife attacking his wife 3/1/2021 Minneapolis cop accused of attacking his wife - Twin Cities https://www.twincities.com/2011/01/21/minneapolis-cop-accused-of-attacking-his-wife/ 2/3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Abdulkadir's wife first reported the incident to authorities Thursday evening. Abdulkadir's wife first reported the incident to authorities Thursday evening. Investigators noted and photographed injuries on her face, the complaint said. Investigators noted and photographed injuries on her face, the complaint said. But on Friday, the wife changed her story, the complaint says. Meeting with But on Friday, the wife changed her story, the complaint says. Meeting with officials with the Anoka County attorney's office, she told them she had lied officials with the Anoka County attorney's office, she told them she had lied earlier and didn't know how her injuries occurred. earlier and didn't know how her injuries occurred. Officials filed the charges against Abdulkadir anyway, said C.P. Ryan Tennison, Officials filed the charges against Abdulkadir anyway, said C.P. Ryan Tennison, assistant Anoka County attorney. assistant Anoka County attorney. "It's not unusual in domestic abuses cases for a victim to minimize or recant" "It's not unusual in domestic abuses cases for a victim to minimize or recant" previous statements, Tennison said. "Based on the evidence we have, we are previous statements, Tennison said. "Based on the evidence we have, we are proceeding with the charges." proceeding with the charges." In her initial account to authorities, the wife said Abdulkadir had been violent In her initial account to authorities, the wife said Abdulkadir had been violent with her in the past and had pointed his gun at her on several occasions, the with her in the past and had pointed his gun at her on several occasions, the complaint said. She also said she had been afraid to tell police because of her complaint said. She also said she had been afraid to tell police because of her husband's job as a police officer. husband's job as a police officer. When contacted Friday afternoon, Minneapolis police would not say how long When contacted Friday afternoon, Minneapolis police would not say how long Abdulkadir has been an officer or whether he has ever been disciplined. His work Abdulkadir has been an officer or whether he has ever been disciplined. His work duty as a patrol officer in the 1st Precinct was changed to home assignment duty as a patrol officer in the 1st Precinct was changed to home assignment Friday, department spokesman Sgt. William Palmer said. Friday, department spokesman Sgt. William Palmer said. "There is an open internal investigation; I really can't comment," Palmer said. "There is an open internal investigation; I really can't comment," Palmer said. A bail hearing in the case is scheduled for 9 a.m. Monday. A bail hearing in the case is scheduled for 9 a.m. Monday. Sarah Horner can be reached at 651-228-5539. Sarah Horner can be reached at 651-228-5539. Sarah Horner Sarah Horner | Legal affairs reporter | Legal affairs reporter Sarah Horner joined the Pioneer Press in 2011. She covers legal affairs in St. Sarah Horner joined the Pioneer Press in 2011. She covers legal affairs in St. Paul and the surrounding suburbs. Paul and the surrounding suburbs. shorner@pioneerpress.com shorner@pioneerpress.com   Follow Sarah Horner Follow Sarah Horner @hornsarah @hornsarah 3/1/2021 Minneapolis cop accused of attacking his wife - Twin Cities https://www.twincities.com/2011/01/21/minneapolis-cop-accused-of-attacking-his-wife/ 3/3 VIEW COMMENTS VIEW COMMENTS others, hateful, off-topic or reckless to the community. See our full others, hateful, off-topic or reckless to the community. See our full terms of use terms of use here here.</t>
  </si>
  <si>
    <t>['https://d3n8a8pro7vhmx.cloudfront.net/cuapb/pages/270/attachments/original/1614610239/Abdulkadir_Minneapolis_cop_accused_of_attacking_his_wife_%E2%80%93_Twin_Cities.pdf?1614610239']</t>
  </si>
  <si>
    <t>/ No charges against Richfield or Edina Police in fatal shooting After careful and extensive review of the evidence the Hennepin County Attorney's Office will not file criminal charges against Richfield or Edina police officers for the fatal shooting of Brian Quinones- Rosario, Hennepin County Attorney Mike Freeman announced Monday. "First I want to acknowledge what a tragic event this was. My condolences go out to Mr. Quinones' friends and family," Freeman stated. "Our office received hours of video evidence from the Richfield and Edina police squad car cameras and from Mr. Quinones' personal Facebook Live video. When Mr. Quinones left his car after leading police on a chase, he had a knife in his hand. Subsequently, he threatened several officers with the knife. Mr. Quinones refused police requests to stand down and refused to drop the knife. "Under Minnesota law, it is clear that Officers Pedersen, Schultz, Stariha, Carroll, and Wenande's use of deadly force was necessary, proportional, and objectively reasonable in the face of the apparent threat of death or great bodily harm, and no criminal charges are warranted." Factual Background Richfield and Edina police squad car cameras and Quinones' personal Facebook Live video captured the incident from beginning to end. From Quinones' Facebook Live video, it showed him driving, and in the process, violating multiple traffic laws: speeding, making illegal turns and running a red light. The squad car's flashing lights are visible in the video. Evidence revealed that, shortly after 10:00 p.m. on Sept. 7, Edina Police Officer Nicholas Pedersen was driving in the center lane on Normandale Frontage Rd. near 77 St. when Quinones' gray car approached his vehicle on the right. Quinones turned against the light while speeding, and Officer Pedersen turned on his squad car camera and started following Quinones who was holding a cell phone up by his face. Quinones continued speeding and made a left turn without signaling, causing Officer Pedersen to turn on his emergency lights and siren, directing Quinones to pull over. Officer Pedersen noted Quinones' erratic driving, crossing over center lines and refusing to stop or pull his car over. Officer Pedersen sent a dispatch to other officers that he had "one not stopping." When Officer Pedersen crossed the intersection at 76 and Xerxes, he entered the city of Richfield. At 77 St., th th th Hennepin County, Minnesota / he waited for additional squad cars to join him so they could make a felony stop of Quinones' car. Thinking that Quinones may be drunk, at Portland Ave., Officer Pedersen attempted a PIT maneuver on Quinones' car, where he would bump the back of Quinones' vehicle attempting to stop the vehicle. Officer Pedersen missed, but Quinones unexpectedly slammed on his brakes and thereafter Officer Pedersen parked in front of Quinones' car in the left lane. When Officer Pedersen exited the squad car with his gun drawn, Quinones quickly came up behind him, aggressively pointing a knife in his direction. Richfield Police Officer, Dylan Schultz-who heard Officer Pedersen's dispatch-was the next officer to arrive on scene. He saw Quinones with the knife outside of his car walking towards Pedersen, during which time Officer Pedersen said "drop the knife" once again through the radio. Officer Schultz exited his squad car and ran up to Officer Pederson and Quinones who were standing on the median. Officer Schultz then attempted to use non-deadly force to end this situation by tasering Quinones. Unfortunately, that did not stop Quinones. As Officer Schultz approached, Quinones unexpectedly bolted towards Officer Pederson, apparently distracted by the other officers arriving. Officer Pedersen became concerned at the unexpected movement fired three shots at Quinones, stopping when he notices the other officers on scene. By then, three additional officers arrived on scene: Richfield Police Officers Macabe Stariha and Joseph Carroll, and Edina Police Officer Benjamin Wenande. When Officer Schultz discharged the Taser, Quinones turned, pointed his blade at Officer Schultz and ran at him, screaming "Kill me, kill me!" It is then that Richfield Police Officer Stariha feared Quinones would hurt or kill Officer Schultz and others on site, fired five shots at Quinones. Quinones then raised his arms toward his midsection, dropped his head, made a slashing gesture with his knife and lunged towards Richfield Police Officer Carroll. Officer Carroll shot once and Officer Stariha fired three additional shots at Quinones. During this incident, Edina Police Officer Benjamin Wenande-who arrived last, parked behind three Richfield squad cars and walked towards the median where other officers and Quinones were standing. Officer Wenande heard officers saying "Drop the knife" repeatedly. Quinones moved closer to Officer Wenande with the knife in his hand and Officer Wenande fired a single shot at Quinones. After being shot multiple times, Quinones finally fell to the ground, dropping the knife. Once the car was secured, Officers Schultz and Carroll retrieved a medical kit and rendered first aid to Quinones before paramedics arrived. When medics arrived, Quinones was pronounced dead on the scene. The Hennepin County Medical Examiner's autopsy of Quinones found he was shot seven times and died as a result of those injuries. Toxicology tests revealed Quinones was not under drug or alcohol influence during the incident. / The five police officers involved provided voluntary statements to the Hennepin County Sheriff's Office a few days after the shooting, in addition to toxicology testing. Results showed all five officers were not under the influence of any substances at the time of the altercation. ------ Investigative Materials The materials disclosed by the Hennepin County Attorney's Office today are public investigative materials particularly relevant to the charging decision in this case. Other information collected in the case that also became public data at the conclusion of this investigation may be cumulative and are not posted on this website. Any requests for additional data should be referred to the Hennepin County Sheriff's Office, the investigating agency in this case. Click here to watch videos. Click here to view photos. Click here to read the Hennepin County Attorney's Office report. Click here to read the Hennepin County Sheriff's Office report. Click here to review all responding agencies investigative materials. Blood Kits HCSO Property Sheets Chain of Custody Report Crime Lab Chain of Custody Crime Lab Chain of Custody Reports Facebook Pages Search Warrants 2013 Honda Civic and Black Cell Phone Facebook / Terms of use | Privacy | Copyright 2021</t>
  </si>
  <si>
    <t>['https://d3n8a8pro7vhmx.cloudfront.net/cuapb/pages/270/attachments/original/1615068699/2019Labathe_No_charges_against_Richfield_or_Edina_Police_in_fatal_shooting___Hennepin_County.pdf?1615068699']</t>
  </si>
  <si>
    <t>() At this point the discrepancies between the information in the Apple Valley Police report and the feelings of the three accused officers can only be evaluated by weighing each against the other. Video footage from inside the bar and MVR recordings from the squads are not helpful in determining what happened before or during the fight. Rodney Spann says that there were other males involved in the assault other than Woodis, Bennett and 13.43. The Apple Valley officers stopped a vehicle that a ) 13.43 member of Spann's party said contained the other assailants. The persons in the vehicle were determined to not be involved. The investigating officers make no mention of other assailants in their reports and do not list any "unknown" suspects. Officers. Bennett and Woodis state they were offered a plea agreement that was worked out between their legal counsel and the prosecutor. On advice of their counsel they pled guilty to Disorderly Conduct and the charges of Assault and Damage to Property were dropped. Both Officers stated that the prosecutor 13.43 - Personnel Data and to make their cases a "political thing" by playing it out in the media. On advice of their counsel they took the plea agreement. Both Woodis and Bennett admitted that their behavior on 11-29-12 constituted Disorderly Conduct under the statute. 21 1208075 All charges against 13.43 were dropped. I confirm that the information I provided in this case is true to the best of my knowledge. Respectfully Submitted, Sgt. D. N. Denno Internal Affairs Unit ( 22 1208076 Minneapolis City of Lakes Police Department Janee L. Harteau Chief of Police 350 South 5th Street Minneapolis MN 55415-1389 612 673-2735 TTY 612 673-2157 Officer William Woodis Second Precinct Minneapolis Police Department February 18, 2014 RE: IAU Case Number #12-265 Notice of Suspension (30 hours suspension without pay) Officer Woodis, The finding for IAU Case #12-265 is as follows: MPD P/P 5-102 Code of Ethics...SUSTAINED (Category C) As discipline for this incident you are suspended for 30 hours without pay. This case will remain a "C" violation and will remain on file until 11/19/2017, which is five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Cal0Minneapolis City Information and Services Sincerely, Janee Harteau Chief of Police By: Matthew Clark Assistant Chief www.minneapolismn.gov Affirmative Action Employer 1208077 Page 2 Officer William Woodis Suspension Letter I, Officer William Woodis, acknowledge receipt of this Notice of Suspension. ./.052,40 //7/ Officer William Woodis Date of R ceipt ie4k- /7/7/R/ Inspect r Waite Date TJD:mar CC: Personnel IAU Minneapolis Police Federation Inspector Waite 1208078 NW Of Gaff tiARTEAU Memo To: FILE From: Chief Harteau Date: 1/23/2014 Re: IAU Case 12-265 I have reviewed the case file in detail and support the recommendations made by the panel. There is not sufficient evidence to demonstrate specifically how the altercation in fact started. There is however sufficient evidence to support a clear violation of the MPD's Code of Ethics by officers Bennett and Woodis. After consideration of all mitigating circumstances, I support the panel's recommendation of: Officer Bennett, Sustained "D" level, 13.43 suspension Officer Woodis, Sustained "C" level, 30 hours suspension 13.43 - Personnel Data 1 1208079 THE CITY OF MINNEAPOLIS and POLICE OFFICERS' FEDERATION OF MINNEAPOLIS (Christopher Bennett, Grievant) SETTLEMENT AGREEMENT REGARDING GRIEVANCE NO. 14-5 RECITALS A. The City of Minneapolis ("City" or "Employer") and the Police Officers' Federation of Minneapolis ("Federation") are parties to a Collective Bargaining Agreement ("Labor Agreement") that is currently in effect. All references to "articles" and "sections" herein are to the parties' Labor Agreement. B. The Minneapolis Police Department ("MPD") suspended Christopher Bennett, Badge No. 0413 ("Grievant") without pay for 13.43 for a Category D violation of the MPD's Policy and Procedure Manual Section 5-102, Code of Ethics, regarding Internal Affairs investigation number 12-265. C. The Federation grieved the suspension, Grievance #14-5, citing a violation of Section 4.2. D. Article 5, Section 5.4 states: "The Chief of Police shall have the full authority of the City Council to resolve the grievance." Page 1 of 3 1208080 E. The Federation and the City wish to resolve this matter amicably and without resort to arbitration, and without agreement as to whether the Labor Agreement was violated. NOW THEREFORE, the parties hereby agree as follows: AGREEMENT I. The Federation withdraws Grievance #14-5. 2. As consideration for withdrawing the Grievance, 13.43 - Personnel Data a 160-hour suspension without pay, imposed for violation of MPD Policy and Procedure 5-102, Code of Ethics, at a D level. 13.43 - Personnel Data 4. The MPD and the Federation shall split equally any Arbitrator fees associated with the cancellation of the scheduled arbitration hearing. 5.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Page 2 of 3 1208081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CITY OF MINNEAPOLIS: Date 9/2zhy ailed Harteau hief of Police FOR THE FEDERATION: C. Delmonico Date ident, Police Federation Page 3 of 3 1208082</t>
  </si>
  <si>
    <t>['https://d3n8a8pro7vhmx.cloudfront.net/cuapb/pages/1461/attachments/original/1638035181/13-31500_Woodis_and_Bennett_Part_4.pdf?1638035181']</t>
  </si>
  <si>
    <t>6/26/2021 Keefe case thrown out eight years after filed https://spokesman-recorder.com/2015/05/20/keefe-case-thrown-eight-years-filed/ 1/9 June 26, 2021     MAIN MENU Keefe case thrown out eight years after filed May 20, 2015 - by Eight years is a long time for a federal court to delay a decision (see Minneapolis Star Tribune headline, May 11, 2015: "Eighth circuit tosses out case alleging police corruption"). Why did it take them so long to get it so wrong, using strange claims, such as saying there was no "inhumane abuse of official power?" So what is "humane abuse of power?" Isn't abuse abuse? As we have documented for over a decade, there is still unsettled what Keefe calls "a massive case of corruption." Thus we are stunned that Minneapolis City Attorney Susan Segal still says that her office is "without any evidence" regarding Keefe's claims. In 2007, Lt. Michael Keefe was selected to command the Violent Offenders Task Force (VOTF) funded by federal and state funds. Keefe, a White man, discovered corruption in the VOTF Unit (such as overtime abuse ranging from $50-109 thousand of some officers, a statistically improbable arrest rate of 98 percent African Americans, etc.). Keefe was relieved of his VOTF command, despite high-command and high-performance ratings, and demoted to sergeant. Evidence: see the Star Tribune stories of February 2, 2008, April 6, 2011, September 2011, and its four-part 2009 series "The Informant," reporting on police department corruption, particularly part three, May 11, 2009, regarding informant Taylor Trump. Check out the April 22, 2009 front page        6/26/2021 Keefe case thrown out eight years after filed https://spokesman-recorder.com/2015/05/20/keefe-case-thrown-eight-years-filed/ 2/9 massive headline, "The Police vs. the Police." That four-part series raised a lot of questions that still await answers. Evidence: see our columns of August 29, 2007, November 26, 2008 and May 18, 2011. See also our extensive blog entry of December 14, 2007, about the five Black "Mill City 5" officers, who, with information provided by Michael Keefe, led the city to avoid a trial by offering a settlement of $750,000 for the five, which they accepted. All are still members of the MPD (two sergeants, two lieutenants, and one deputy chief). Evidence: the FBI reported the egregious resistance from White officers to work with Black officers, using the "N" word and other racially charged and derogatory terms about Black police officers, as well as confirming the significant overtime abuse and the 98 percent African American arrest number. Evidence: the five Black "Mill City" police officers made similar charges, including evidence supplied by Keefe. Rather than risk a trial, the city offered to settle for $750,000 settlement with those five officers. Evidence: Michael Keefe has put his job, his health, and his life on the line for justice. And so we again ask: Why was Keefe's case tossed out? Lt. Michael Keefe was not a man who was lying or making up issues when talking about racism and corruption in the city of Minneapolis and its police dept. Powerful forces can't stand anyone fighting or exposing racism and corruption. Some people say we need to move on, leave old problems behind and move on with the new ones. But aren't these old ones the new ones of today as well, as we see in Ferguson, New York City, Cleveland, Detroit, Baltimore, our own Minneapolis, etc.? Shouldn't officers like Michael Keefe be encouraged to stay and continue to serve rather than be pushed into retirement? The May 11, 2015 Star Tribune story gives the impression the claims Keefe brought are new, not eight years ago and still waiting answers. Instead his case is tossed aside in a most cavalier manner. We encourage readers review the four-part series and other statements and documentation referenced. How nervous does it leave you about tomorrow? Stay tuned. 6/26/2021 Keefe case thrown out eight years after filed https://spokesman-recorder.com/2015/05/20/keefe-case-thrown-eight-years-filed/ 3/9 WhatsApp For Ron's hosted radio and TV show's broadcast times, solutions papers, books and archives, go to www.TheMinneapolisStory.com. To order his books, go to www.BeaconOnTheHillPress.com. Share this: Tweet Share 0 0 Print  SHARE  Like this: Like Be the first to like this. RELATED POSTS White farmers opposition to POC farmer relief motivated by racism June 24, 2021 6/26/2021 Keefe case thrown out eight years after filed https://spokesman-recorder.com/2015/05/20/keefe-case-thrown-eight-years-filed/ 4/9 ​Minnesota Corrections double-bunking violates international prison standards June 21, 2021 6/26/2021 Keefe case thrown out eight years after filed https://spokesman-recorder.com/2015/05/20/keefe-case-thrown-eight-years-filed/ 5/9 PREVIOUS ARTICLE Ebony Fashion Fair preview and exhibit honors pioneering presence for Black women NEXT ARTICLE Still in 2015, police brutality "What's Going On?" About View all posts by → TRENDING Memphis: what a way to end the pandemic Derek Chauvin sentenced to 22.5 years in prison for the murder of George Floyd Critical race theory backlash would keep the truth hidden CONNECT WITH THE MSR Youth speak: the fear factor June 19, 2021 Search … SEARCH 6/26/2021 Keefe case thrown out eight years after filed https://spokesman-recorder.com/2015/05/20/keefe-case-thrown-eight-years-filed/ 6/9 Upcoming Events 7:00 pm-8:30 pm Coming to the Table Racial Learning Circle 10:00 am-11:00 am Health Care Directives 6:00 pm MSR Forefront: Black Music Month Celebration 8:30 am-2:30 pm Strategies for Trauma Awareness &amp; Resilience (STAR) Training - Day 5 1:00 pm-2:00 pm Virtual Hiring Event View Calendar WATCH: REAL DOCTORS ANSWER REAL VACCINATION QUESTIONS DON'T MISS THE LATEST E-EDITION! JUN 28 JUN 29 JUN 29 JUN 30 JUN 30 Real Doctors, Real Ques Real Doctors, Real Ques… 00:00 00:31 6/26/2021 Keefe case thrown out eight years after filed https://spokesman-recorder.com/2015/05/20/keefe-case-thrown-eight-years-filed/ 7/9 Powered by Publish for Free Do you agree with the City of Minneapolis' decision to begin opening up 38th &amp; Chicago aka George Floyd Square? Yes. No. Not sure. 6/26/2021 Keefe case thrown out eight years after filed https://spokesman-recorder.com/2015/05/20/keefe-case-thrown-eight-years-filed/ 8/9 COMPANY About MSR Staff Newsstand Locations SUPPORT THE MSR Donate Subscribe SUBSCRIBE Home/Office Delivery Weekly e-newsletter e-Editions WEBSITE Privacy Policy Terms 6/26/2021 Keefe case thrown out eight years after filed https://spokesman-recorder.com/2015/05/20/keefe-case-thrown-eight-years-filed/ 9/9 CONNECT Send A News Tip Become a contributor Submit an event ADVERTISE Print/Online Advertising Copyright © 2021 . Powered by WordPress and HitMag.</t>
  </si>
  <si>
    <t>['https://assets.nationbuilder.com/cuapb/pages/270/attachments/original/1671337104/michael_keefe_may_15_2015.pdf?1671337104']</t>
  </si>
  <si>
    <t>4/24/2021 Chaska Herald - Chaska police officers named in lawsuit chaska.uber.matchbin.net/view/full_story/13404644/article-Chaska--police-officers-named-in-lawsuit? 1/2 Do you know the business name you want to find? Explore thousands of area businesses! Categories Home News Classifieds Special Sections Most Read Multimedia Community Archives Contact Us Subscribe Calendar Contests Coupons Announcements • Business News • City of Chaska News • City of Carver News • Courts • Crime Beat • Events • Legal Notices • News Rendezvous • Obituaries • Police • Public Safety • Schools • Sports • Catch Up • News from Elsewhere • Print Edition in PDF format • More NewsChaska, police officers named in lawsuit 14 years ago | 267 views | 0 | 3 | | By Mark W. Olson Former Chaska resident Edwin Perkins is suing the city of Chaska and three Chaska police officers in federal court, alleging that officers used excessive force against him in 2003. The officers named as defendants were Josh Lawrenz, Jamie Personius and Joe Carlson. Police Chief Scott Knight learned of the suit Friday morning, following a call from a daily newspaper reporter. Knight hadn't seen the suit as of Friday afternoon. "I'm confident in the way the officers handled the incident and I remain confident in their abilities. They're good officers," Knight said. The case dates back to Nov. 28, 2003, when Perkins' youngest daughter was pulled over by police. Perkins drove to the Chaska scene after learning she needed an insurance card. He was asked to move his van across the street. He completed half a U-turn when police approached the van and ordered him out, according to the suit. A physical altercation ensued. Perkins was restrained by police, who used a taser gun on him, according to the suit. He was arrested and charged with six counts, including assault and obstruction of the legal process. All these charges were later dropped and, in July 2005, Perkins entered an Alford plea to disorderly conduct. (The Alford plea does not admit guilt, only that there could be enough evidence to convict a suspect.) The federal suit alleges that officers "prepared false police reports, failed to investigate properly at the scene … and initiated a criminal prosecution against Perkins." Jill Clark, a Golden Valley attorney, and Jill Waite, a Minneapolis attorney, are representing Perkins in the suit. Clark defended Perkins in the Carver County District Court Case. Clark said Perkins is on a disability retirement as a Chicago firefighter. His family has since moved from Chaska. In the federal filing, Perkins alleges "he was tased at least 16 times by Chaska Police, then incarcerated for days without necessary medical attention." The complaint asks for a judgment "in a reasonable amount in excess of $50,000, and including, but not limited to, compensatory, presumed and punitive damages." The original case led the Minneapolis organization "Communities United Against Police Brutality" to charge Chaska police officers with racial profiling and brutality. Perkins is African American. The group then held a protest in City Square Park, along Highway 41. At the time, Chief Knight said, "Their assertion that this man was a victim of profiling, then brutalized are absolutely false," adding, "No one bothered to get their facts before they made these charges." Comments (0) Post a Comment No Comments Yet Chaska, Minnesota | 24 April, 2021 | (952) 448-2650 Log In / Register Advanced Search 4/24/2021 Chaska Herald - Chaska police officers named in lawsuit chaska.uber.matchbin.net/view/full_story/13404644/article-Chaska--police-officers-named-in-lawsuit? 2/2 Other News Sites NEWSLETTERS Shakopee, Minn.-based Southwest Newspapers publishes a number of convenient and interesting e-mail newsletters, and we invite you to subscribe to any or all of them. Take your pick. They're conveniently delivered straight to your e- mail inbox. And, we won't share your e-mail address with a third party without your permission. This means you won't receive e-mails from anyone other than Southwest Newspapers and its publications as a result of signing up for any of our e-newsletters. Did you subscribe and then change your mind? You can "unsubscribe" from our e- newsletters at any time. CHASKA RESIDENT'S GUIDE We publish an annual Resident's Guide for each of our communities. It's a tremendous source of local information - containing lists of services, names of organizations, telephone numbers, e-mail addresses, and much more. Keep it handy; use it often. You can find information from the Resident's Guide here, or order a copy of the publication from our Circulation Department by calling (952) 345-6682 or e-mailing circulation@swpub.com. PRINT EDITION Southwest Newspapers' weekly community papers have histories that go as far back as the Civil War era. Several were started from scratch as our communities began to grow in the 1970s, '80s and '90s. These popular newspapers routinely win awards of excellence from organizations like the Minnesota Newspaper Association. Our community newspapers proudly serve Chanhassen, Chaska, Eden Prairie, Jordan, Prior Lake, Savage and Shakopee. These cities have some of the best school districts in the Twin Cities area, and several of these communities have made Money magazine's annual lists of the best places in America to live. For the most complete local coverage that's available, subscribe to one of our weekly print editions. To do so, please contact our Circulation Department by calling (952) 345-6682 or sending an e-mail to circulation@swpub.com. You can also order online at our Subscription Store. HOW TO ADVERTISE To advertise in any of the publications in the Southwest Newspapers family, download PDFs of our Display Advertising or Classified Advertising rate cards. You can also download a media kit for our Edible Twin Cities magazine. WRITE A LETTER TO THE EDITOR Do you have an opinion about a local issue? Add to the debate by writing a letter to the editor. We've created a form for you to use. Or, call our general office at (952) 445-3333 during weekday business hours and ask to speak to the editor. 123 West 2nd Street Chaska, MN 55318-1907 (952) 448-2650 (952) 448-3146 (fax) Maps and Directions Software powered by Matchbin Inc.. Content © 2021 Southwest Newspapers. Chaska Herald is in Chaska, MN. Privacy Statement Cars on AutoTrader.com News Stands RSS Feeds User Agreement Contact Us Chanhassen Villager Chaska Herald Eden Prairie News Jordan Independent Prior Lake American Savage Pacer Shakopee Valley News Victoria TownSquare Chaska Resident's Gudie Savvy.mn LetsGo.mn Chaska, Minnesota | 24 April, 2021 | (952) 448-2650 Log In / Register Advanced Search</t>
  </si>
  <si>
    <t>['https://d3n8a8pro7vhmx.cloudfront.net/cuapb/pages/270/attachments/original/1626360925/Joseph_Carlson_-_Chaska_police_officers_named_in_lawsuit.pdf?1626360925']</t>
  </si>
  <si>
    <t>['Jamie Personius, badge #409', 'Joseph Carlson, badge #405', 'Joshua Lawrenz, badge #407']</t>
  </si>
  <si>
    <t>['Department:Chaska Police Department']</t>
  </si>
  <si>
    <t>3/1/2021 St. Paul officer's work under review after scathing court decision - StarTribune.com https://www.startribune.com/st-paul-officer-s-work-under-review-after-scathing-federal-court-of-appeals-decision/371130381/ 1/3 EAST METRO St. Paul officer's work under review after scathing federal Court of Appeals decision St. Paul officer under fire after sex case crumbles. By Chao Xiong (https://www.startribune.com/chao-xiong/10646266/) Star Tribune MARCH 5, 2016 - 11:39AM St. Paul police Sgt. Heather Weyker rose from relative obscurity to local stardom in 2010, when she led an investigation that resulted in charges against more than 30 suspects in an alleged multistate sex-trafficking ring. "I had to be sincere, and I am sincere," Weyker said at the time of her investigative techniques. "I have to tell [victims] I understand, even though I haven't been through their horror." But on Wednesday, the Sixth Circuit Court of Appeals excoriated Weyker for lying to a grand jury and "likely" exaggerating or fabricating aspects of the case, going so far as to say that the whole thing "may be fictitious." Some of the defendants in the case were freed from jail Friday by a judge's order as St. Paul police pursued an internal affairs investigation into the matter and other investigations conducted by Weyker. She was placed on paid administrative leave Thursday. "It was a long time coming," attorney David Komisar said of his client, Yassin Yusuf's release. "I would like to see some form of justice happen to my client in terms of how does he get his 53 months back." Yusuf is one of three men convicted at trial in March 2012. Six others were acquitted by jurors in the same trial. A district court judge later acquitted the three men, a decision upheld by Wednesday's Court of Appeals ruling that found the prosecution's two key witnesses to be "unworthy of belief." The ruling also prompted the release Friday of some of the 16 defendants whose cases are pending. (Some defendants had been previously released pending trial.) It's unclear what will happen in the pending cases - whether federal authorities will choose to drop all charges, whether defense attorneys will file motions for dismissal or whether defendants will proceed to trial. David W. Boling, a spokesman for the U.S. attorney's office for the Middle District of Tennessee, said they are reviewing Wednesday's decision and its possible impact on the pending cases. Minneapolis attorney Gary Wolf's client, Liban Omar, was released after serving 54 months while waiting for his trial. (He is technically in custody awaiting extradition to Dakota County on an arrest warrant.) "All of us were heartened … that the judges are now calling into question [Weyker's] credibility," Wolf said. "I've never seen that before." The Court of Appeals decision said that Weyker secretly met with one of the alleged victims, Jane Doe 2, against her parents' wishes, wrote final reports indicating that the girl was trafficked for money - which was largely absent in her original handwritten notes - and provided information that Jane Doe 2 later testified was incorrect, among other issues. 3/1/2021 St. Paul officer's work under review after scathing court decision - StarTribune.com https://www.startribune.com/st-paul-officer-s-work-under-review-after-scathing-federal-court-of-appeals-decision/371130381/ 2/3 Notes 'didn't add up' The case grabbed headlines when charges were filed in 2010, and it only grew in prominence as more suspects were charged. Authorities alleged that four girls, one as young as 12, were forced into prostitution in Nashville and Ohio by the Somali Mafia and Somali Outlaw gangs in Minneapolis. At the center was Weyker, by all media accounts a hard-charging investigator who was tough on criminals but soft and empathetic with victims. She joined St. Paul police in 1997 and was assigned to the juvenile unit before she was placed on leave. Attempts to reach Weyker by telephone were unsuccessful. Spokesmen for the St. Paul Police Federation did not return messages seeking comment. The department and the Ramsey County attorney's office are reviewing cases involving Weyker. Her personnel file includes several letters of commendation and five letters of discipline, including a 2015 incident in which she failed to report an off-duty officer's "alcohol- related incident." Although the Court of Appeals decision only named Weyker in discrediting the investigation, she had help. St. Paul police Sgt. Mike Ernster, a department spokesman, said commander John Bandemer was also a key investigator in the case, and that other officers from the department contributed in smaller ways. State and federal authorities, including the local U.S. Immigration and Customs Enforcement (ICE) office and an agent from the Minnesota Bureau of Criminal Apprehension (BCA), were also involved. It's unclear how the alleged fabrications and exaggerations bypassed so many checkpoints, including federal prosecutors in Tennessee who picked up the case when the Minnesota U.S. attorney's office declined to prosecute it, saying at the time that the case did not meet the federal threshold. "It would be very surprising that only one person could be responsible for this," Wolf said. Komisar said holes in the investigation became apparent early on when defense attorneys received evidence in preparation for trial. Information from Jane Doe 2 was inconsistent, and Weyker's handwritten and typed notes "didn't add up," he said. "[Authorities] just turned a blind eye to it," Komisar said. "It was obvious to everybody except the government." Stranger yet, prosecutors didn't call Weyker - the key investigator - to testify once during the three-week trial in 2012. Wolf was keeping tabs on the proceeding from afar. "In 34 years, I don't think I've seen, in a federal prosecution, the case agent not take the stand," Wolf said. "That's how rare that would be." There was no reason given for her absence on the witness stand. Komisar and his colleagues wrestled with the idea of calling her as a defense witness to underscore inconsistencies in the case, but rejected the move out of fear it would allow the prosecution another chance to present its case. They remain baffled at how far the case got. "I can't talk about [Weyker's] personal motives … but it took up years of her life, and she wasn't going to let it go," Komisar said. 3/1/2021 St. Paul officer's work under review after scathing court decision - StarTribune.com https://www.startribune.com/st-paul-officer-s-work-under-review-after-scathing-federal-court-of-appeals-decision/371130381/ 3/3 Chao Xiong is the Hennepin County Courts reporter for the Star Tribune. He previously worked as a Ramsey County, state and Minneapolis general assignment reporter. cxiong@startribune.com 612-673-4391 ChaoStrib</t>
  </si>
  <si>
    <t>['https://d3n8a8pro7vhmx.cloudfront.net/cuapb/pages/270/attachments/original/1618005203/John_Bandemer_2.pdf?1618005203']</t>
  </si>
  <si>
    <t>Minneapolis City of Lakes Police Department Timothy J. Dolan Chief of Police 350 South 5th Street - Room 130 Minneapolis MN 55415-1389 Office 612 673-2853 TTY 612 673-2157 Officer Brian Menne CID Minneapolis Police Department February 28, 2012 RE: IAU Case Number #11-179 Notice of Suspension (30 hours suspension without pay) Officer Menne, The finding for IAU Case #11-179 is as follows: MPD P/P 5-102 Code of Ethics (DWI Conviction)...SUSTAINED (Category C) MPD P/P 5-102 Code of Ethics (Identify self as an officer to gain special consideration)...SUSTAINED (Category C) As discipline for this incident you are suspended for 30 hours without pay. This case will remain a violation and will remain on file until 11/12/2014,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 . Janee Harteau Assistant Chief City Information and Services www.ci.minneapolis.mn.us Affirmative Action Employer 1212313 Page 2 Officer Brian Menne Suspension Letter I, Officer Brian Menne, acknowledge receipt of this Notice of Suspension. Officer Brian Menne / Captain Huffm TJD:mar CC: Personnel IAU Captain Huffman /1/1"01, %- 3. /(7/ Date of Receipt at 1212314 MINNEAPOLIS POLICE DEPARTMENT INTERNAL AFFAIRS COMPLAINT FORM #3401 COMPLAINT INFORMATION INTERNAL AFFAIRS CASE NUMBER: 11-179 LOCATION OF INCIDENT US Hwy 52 City of West St. Paul, Mn COMPLAINANTS NAME (LAST, FIRST MIDDLE) SEX E: DATE OF BIRTH: 13.43 13.43 HOME ADDRESS: CITY I STATE I ZIP TELEPHONE: CCN N/A DATE OF COMPLAINT 11-12-11 DATE OF INCIDENT 11-12-11 TIME OF INCIDENT: 0122 REFERRAL METHOD: Internal 13.43 13.43 13.43 INCIDENT INFORMATION POLICIES ALLEGED TO BE VIOLATED. Two Counts of: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ACCUSED EMPLOYEE(S) NAMF/HADGE Brian Menne 4720 COMPLAINT ALLEGATIONS _ #1: It is alleged that on 11-12-11.1Miesr Brian Menne was arrested for Driving Under the Influence of Alcohol in violation of State Statutes. 5 #2: It is alleged that during the above traffic stop that resulted in his arrest for DUI, eiksimMenne attempted to use his position as a Police Officer to influence the arresting officers' decision to take enforcement action. RECOMMENDATION (Preliminary Cases Only) K No Basis for Complaint ['Suspended Pending Further Information K Refer to Precinct with Coaching Documentation K Exceptionally Cleared K Policy Failure K Other COMPL/ COMMA 13.43 - Personnel Data DATE ) 2 - DATE 1212315 MINNEAPOLIS POLICE DEPARTMENT Internal Affairs Unit Administrative Case #11-179 Sgt. Denno Date 1-23-12 CASE BACKGROUND 13.43 - Personnel Data was notified by Federation Representative Lt. Kroll that Sgt. Brian Menne had been arrested on 11-12-11 for DUI by the Minnesota State Patrol. CASE INVESTIGATION Mn. State Patrol Case # 11408692 State Patrol Lt. Chris Erickson #434 filed this report. In it he details his contact with and subsequent arrest of Sgt. Menne. According to the report Lt. Erickson was running radar on Hwy 52 in the City of W. St. Paul on 11-12-11 at approximately 0122 hrs. He clocked a vehicle driving 70 mph in the 55 mph zone. He stopped the vehicle, a license 13.43 and made contact with the driver, Sgt. Menne. 13.43 The report states that Sgt. Menne handed Lt. Erickson both his MPD Police ID card and his Mn. Drivers license. Lt. Erickson immediately handed back the police ID and 1 1212316 proceeded with his investigation. Lt. Erickson smelled alcoholic beverages coming from inside the vehicle. There was a female passenger in the vehicle. Lt. Erickson asked Sgt. Menne to step out the vehicle. Lt. Erickson detected signs of intoxication such as slurred speech and watery/bloodshot eyes. Sgt. Menne told Lt. Erickson that he had been drinking at a relative's house approximately 15-20 minutes prior. During their conversation Sgt. Menne told Lt. Erickson that he had been a police officer for 16 years. Lt. Erickson's report indicates that Sgt. Menne appeared to be agitated towards him and at one point he asked Sgt. Menne why he was mad at him. Sgt Menne said he wasn't mad, just surprised. Lt. Erickson asked him if he would cooperate with some field sobriety tests which he agreed to do. After several field sobriety tests, including a PBT, Sgt. Menne was placed under arrest for DUI. Lt. Erickson's report paints an unflattering picture of Sgt. Mennes' actions, most notably his oscillating demeanor and attitude towards the Lt. The report indicates that Sgt. Menne at one point said "God, you're a fucking hero". Lt. Erickson read Sgt. Menne the Implied Consent Law form and a breathalyzer test was administered. The reading was .15%. Sgt. Menne was issued a citation for DUI 4th degree. 2 1212317 Court Records/Driving Status According to records from the Dakota County District Court, Sgt. Menne was charged with Operating a Motor Vehicle while Having a BAC Over .08%. This action was as a result of his arrest on 11-12-11. On 12-8-11 Sgt. Menne entered a plea of Guilty to DWI - Operate Motor Vehicle Under the Influence of Alcohol. Sgt. Menne had received a restricted Drivers License between the time of arrest and his final court date. His driving privileges have been restored to Valid status. Sgt. Menne appears to have met all conditions imposed on him by the court as a result of his Guilty Plea. Summary of Sgt. Menne's Interview Sgt. Menne was interviewed on 1-13-12 in the IAU office. Sgt. Menne does not dispute that he was arrested and charged with DUI. He stated that he had been drinking just prior to being stopped and arrested by Lt. Erickson. He said that he submitted to a breath test to determine his Blood Alcohol Content. He stated that he entered a plea of Guilty at his court appearance on 12-8-11 and his plea was accepted by the court. In regard to the allegation that he attempted to use his position as a Police Officer to influence Lt. Erickson's investigation he said that he did not remember giving his police ID to Lt. Erickson but he was willing to accept Lt. Erickson's claim that he did in fact do that. Sgt. Menne had read Lt. Erickson's report and seemed genuinely embarrassed by 3 1212318</t>
  </si>
  <si>
    <t>['https://d3n8a8pro7vhmx.cloudfront.net/cuapb/pages/1461/attachments/original/1638330164/13-31034_Menne_Part_1.pdf?1638330164']</t>
  </si>
  <si>
    <t>['Brian Menne, badge #4720']</t>
  </si>
  <si>
    <t>• Sgt. Biederman was called to the scene and conducted a Supervisors Force Review. • Sgt. Biederman notes that he spoke to the parties involved. • Sgt. Biederman found no witnesses to the events that happened outside the bar. • Sgt. Biederman concluded that Off. Griffin had identified himself as a police officer and was within the scope of his authority when taking enforcement action against the other men. • Sgt. Biederman concluded that the evidence indicated the force used by Off. Griffin was defensive in nature and within MPD Policy and Procedure guidelines. Allegation #2: It is alleged that on 11-5-11 while off duty and in civilian clothes Off. Griffin became involved in a verbal altercation with a group of men at the Loop Bar. The men repeatedly threatened to beat up Off. Griffin. Upon being removed from the bar the men waited outside, presumably for Off. Griffin to exit the bar. Off. Griffin was aware that the men were waiting outside. Instead of calling 911 and requesting assistance he called Off. Gregory who was working a part time job nearby. When Off. Gregory arrived Off. Griffin walked out of the bar and was once again threatened by the men. Off. Griffin decided to take enforcement action. A fight ensued that resulted in one of the men in the group requiring hospitalization from injuries sustained in the fight with Off. Griffin. MECC was not notified of the situation until after the fight when Off. Gregory radioed for an ambulance and a 12 1209962 supervisor to respond. If the evidence shows this to be true it is alleged that Off. Griffins failure to notify MECC of his situation would be a violation of the following MPD Policy and Procedure: 5-105 PROFESSIONAL CODE OF CONDUCT (A-D) 3. Officers shall use reasonable judgment in carrying out their duties and responsibilities. They need to weigh the consequences of their actions. (04/01/05) (05/03/05) Investigative Facts • On 11-5-11 Off. Griffin was at the Loop Bar while off duty. • He became involved in a verbal altercation with a group of men. • Off. Griffin said that the men began to harass him for no reason and became very aggressive, threatening repeatedly to beat him up. • Off. Griffin notified the bouncer and the men were removed from the bar. • Off. Griffin was told that the men were waiting outside and he assumed they were waiting for him to continue the argument or to assault him. • Off. Griffin called Off. Gregory who was working a part time job nearby and requested that he come to the bar. • Off. Griffin did not tell Off. Gregory what the problem was. • Off. Griffin said that he originally planned to have Off. Gregory escort him out of the bar. 13 1209963 • Off. Griffin said that he did not call 911 for assistance because he knew that down town squads typically are very busy during bar closing time and he thought that it would be sufficient if Off. Gregory assisted him. • Off. Griffin became involved in a physical fight with two members of the group after Off. Gregory arrived. • One of the men he fought with required hospitalization as a result of injuries sustained in the fight with Off. Griffin. • MECC was then notified by Off. Gregory and an ambulance and supervisor were dispatched to the scene. SUMMARY This case was referred to the IAU for review by the City Attorney's Office after a civil suit was filed on behalf of the men who were in the altercation with Off. Griffin. There is no dispute that a physical altercation occurred between Off. Griffin and Mr. Mitchell and Mr. Axel wherein Mr. Axel was kicked in the face by Off. Griffin. Off. Griffin states in his police report and in his IAU statement that he was surrounded by the men who had been threatening him inside and outside the bar. He claims that they had clinched fists and advanced on him and he felt that they intended to assault him. He exchanged punches with them and used his feet to kick them before finally ending the fight by kicking Axel in the face as he tried to get up from the ground a third time. 14 1209964 fl ) Sgt. Biederman conducted a Supervisors Force Review and concluded that Off. Griffin had identified himself as a police officer and was acting defensively when he kicked both men. Off. Griffin says that after the men had been removed from the bar by the bouncers they waited outside. Off. Griffin states that he felt they intended to possibly carry through on their threats to assault him. He said that he called Off. Gregory at his part time job and requested that he respond to help him. Off. Griffin did not call 911 or make MECC aware of his situation instead relying on the presence of Off. Gregory to help him. He said in his report and in his IAU interview that he knows that the down town squads are typically busy at bar closing, having to deal with large numbers of patrons. He felt it would be sufficient if he had the uniformed presence of Off. Gregory to deal with the situation. The plaintiffs allegations in the law suit and Off. Griffin's and Off. Gregory's CAPRS and IAU statements, as they relate to just how the conflict began and what happened during the physical fight outside the bar, are vastly different. No independent witnesses to the fight outside are noted by the officers or specifically mentioned in the law suit. 15 1209965 I confirm that the information I provided in this case is true to the best of my knowledge. Respectfully Submitted, Sgt. D. N. Denno Internal Affairs Unit 16 1209966 Minneapolis City of Lakes March 10, 2014 Police Department JaneO L. Harteau Chief of Police 350 South 5th Street Minneapolis MN 55415-1389 612 673-2735 TTY 612 673-2157 Officer Michael Griffin Fourth Precinct Minneapolis Police Department Officer Griffin, RE: IAU Case Number #12-51 LETTER OF REPRIMAND The finding for IAU Case #12-51 is as follows: 13.43 - Personnel Data MPD P/P 5-105.3 Use of Reasonable Judgment SUSTAINED (Category B) You will receive this Letter of Reprimand. This case will remain a B violation and can be used as progressive discipline for three years until 11/05/2014,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Chiefof Police BY: Matthew Clark Assistant Chief City Information and Services www.minneapolismn.gov Affirmative Action Employer 1209967 Page 2 Officer Griffin Letter of Reprimand I, Officer Griffin, acknowledge receipt of this Letter of Reprimand. Officer Michael Griffin Inspeccr Kjos CC: Inspector Kjos Personnel IAU Date of Receipt 'te 1209968</t>
  </si>
  <si>
    <t>['https://d3n8a8pro7vhmx.cloudfront.net/cuapb/pages/1461/attachments/original/1638131589/13-31136_Griffin_Part_3.pdf?1638131589']</t>
  </si>
  <si>
    <t>From the desk of: Medaria Arradondo Chief of Police Minneapolis Police Department 350 South 5th Street, Room 130 Minneapolis, MN 55415 TO: Officer Anthony Maisano, #4361 CC: MPD Internal Affairs DATE: 9/22/21 RE: OPCR/Administrative Case #20-11713 Discharge X Suspension Duration: 10 hours Written Reprimand Permanent Demotion Temporary Demotion Duration: No Merit SUMMARY OF BASIS FOR DECISION This memo summarizes my approach and reasoning for my decision as Chief of the Minneapolis Police Department that the allegation against Officer Anthony Maisano is sustained. This memo accompanies the enclosed Suspension Form. Policies Violated: 7-401 (D) (5) (b) Normal and Emergency Vehicle Operation Facts Supporting Decision (see also Investigation Summary): It is alleged that Officer Anthony Maisano engaged in emergency driving in a low-profile Minneapolis Police Department (MPD) squad without using extra caution and due consideration for the safety of the public; he entered the intersection at Lowry/University against the red light and the squad was struck by a vehicle that entered the intersection with the green light. According to the Accident Review Committee Summary, Officer Maisano was driving the Minneapolis Police Department unmarked on 8/29/2020. He was responding to an emergency call with lights and siren, traveling westbound on Lowry Avenue NE. As he approached the intersection with University Avenue NE, Officer Maisano faced a red traffic light. He entered the intersection and was struck by the southbound vehicle, a Chevy Blazer traveling with the green light on University. According to crash data collected from the Crash Data Recorder, Officer Maisano slowed from a speed of 55 miles per hour at five seconds before the airbag was deployed to 23 miles per hour approaching the intersection and then accelerated to 39 miles per hour when the vehicle rolled after being struck. The accident was deemed It is true the driver of the vehicle that struck the squad did not have a valid license (suspended), Minneapolis Police Department Policy specifically details that Officers driving low profile MPD vehicles, should be particularly aware of the less Additional information from the police report and state accident report is that when it rolled over, the MPD struck an eastbound vehicle causing minor damage. The driver of that vehicle reported that her three children (13, 8 and 3 years old) who were passengers were not injured, but she was experiencing head and neck pain as well as a headache. She did not require medical attention at the scene. Neither Officer Maisano nor the driver of the Blazer complained of any injuries. The driver of the license and was cited. Both the MPD and the striking Chevy Blazer were towed from the scene. The was inspected, and the estimated cost of the damage reported was $25,387.63. The facts of the case are as follows: On 8/29/2020, Officer Maisano was working as squad 222 driving a low-profile, . The low-profile was equipped with interior red/blue lights as well as exterior lights only on the mirrors. There was no light bar on the roof. Officer Maisano was engaged in emergency driving with both lights and siren activated in response to an emergency call. Officer Maisano faced a red light as he approached the intersection with University Avenue NE on Lowry Avenue NE. deployment of the airbag and slowed to 23 miles per hour approaching the intersection. Officer Maisano entered the intersection against the red light. During his interview, The being driven by Officer Maisano was struck by a Chevy Blazer that entered the intersection southbound on University with the green light. The MPD rolled onto its roof striking a passing vehicle occupied by a woman and three children. Neither Officer Maisano nor any of the other drivers or passengers needed medical attention at the scene; however, the driver of vehicle struck by the complained of back and neck pain and a headache. The crash was determined to be preventable by the Accident Review Committee. stopping, you Officer Maisano stated that he did see the vehicle that struck the but thought he had more distance to clear. During the Loudermill hearing, Officer Maisano apologized and stated he was not trying to hurt anyone of put himself or others in jeopardy. He stated he sought additional driving training for himself. MPD PP 7-401 establishes the standards for officers engaged in normal and emergency driving including the pertin driving shall exercise caution and due consideration for the safety of the public. The use of the red lights and siren does not exempt officers from the need for caution nor does it exempt them from criminal or civil liability. Officers driving low profile, unmarked, or other MPD vehicles should be particularly aware of the less visible nature of the emergency equipment in/on the vehicle and should use extra caution. As Chief of Police I am responsible for providing clear expectations for what is acceptable behavior in our workplace as well as what will not be tolerated. Based on my review of the facts of this investigation, Officer Anthony Maisano did not use due care for the safety of the public and the extra caution required of an MPD officer engaged in emergency driving while operating a low-profile vehicle. The MPD was not equipped with a roof light bar nor was it fully marked in black and white. MPD policy specifically directs officers to be aware of the less visible nature of the emergency equipment in a low-profile vehicle and to act with an extra measure of caution. That extra measure of caution was not in evidence when Officer Maisano entered the intersection against the red light without ensuring the intersection was clear. He acknowledged that he was trained in the need to come to a full stop if other traffic is not stopping. The crash in this case involved the drivers and occupants of three vehicles, the squad and two vehicles driven by community members. Fortunately, the only complaint of injury at the scene was community members and the officer himself at risk for more serious injury. Additionally, his conduct caused property damage to three vehicles including over $25,0000 worth of damage to the MPD and exposed the City to the risk of litigation. Therefore, as Chief of Police with authority to discipline for violations of policy under Minn. Stat. §626.89 Subd. 17, I am imposing a 10-hour suspension. Chief Medaria Arradondo</t>
  </si>
  <si>
    <t>['https://assets.nationbuilder.com/cuapb/pages/1608/attachments/original/1753998716/20-11713_Anthony_Maisano.pdf?1753998716']</t>
  </si>
  <si>
    <t>['Anthony Maisano, badge #4361']</t>
  </si>
  <si>
    <t>MINNEAPOLIS POLICE DEPARTMENT INTERNAL AFFAIRS COMPLAINT FORM #3401 COMPLAINT INFORMATION INTERNAL AFFAIRS CASE NUMBER: 12-197 CCN: 12-318429 DATE OF INCIDENT: 10/09/2012 TIME OF INCIDENT: 0930 LOCATION OF INCIDENT: 1616 44 Ave N DATE OF COMPLAINT: 10/09/2012 REFERRAL METHOD: Internal Affairs COMPLAINANTS NAME (LAST, FIRST MIDDLE) SEX M❑F❑ E RACE: DATE OF BIRTH: 1 . 0 I • 9 . A'' CITY / STATE / ZIP: TELEPHONE: POLICY INFORMATION POLICIES ALLEGED TO BE VIOLATED: ACCUSED EMPLOYEE(S) NAME/BADGE: Officer Scott Dahlquist Badge #1394 COMPLAINT ALLEGATIONS It is alleged that on 10/09/2012 at approximately 0930 hours, Sergeant Kent Warnberg observed Officer Scott Dahlquist pointing his duty handgun, with the hammer "cocked," at a black male who was sitting on the ground holding a large pitbull. Sergeant Warnberg ordered Officer Dahlquist to de-cock and holster his handgun, which Officer Dahlquist initially did. Officer Dahlquist removed his duty handgun from his holster and pointed his handgun, in the direction of the alleged attacking dog, while the dog was being held by the dog owner. Sergeant Warnberg was standing between Officer Dahlquist and the dog owner, directly in the line of fire of Officer Dahlquist's duty handgun. RECOMMENDATION (Preliminary Cases Only) K Reckoning Period Expired Before Complaint was Filed K No Basis for Complaint K Closed Pending Further Information K Refer to Precinct with Coaching Documentation K Exceptionally Cleared K Policy Failure K Other 13.43 - Personnel Data DATE /042-20,1 DATE 1208020 Minneapolis City of Lakes Police Department Janee L. Harteau Chief of Police 350 South 5th Street Minneapolis MN 55415-1389 612 673-2735 TTY 612 673-2157 Officer Scott Dahlquist Financial Crimes Unit Minneapolis Police Department February 25, 2014 RE: IAU Case Number #12-197 Notice of Suspension (16 hours suspension without pay) Officer Dahlquist, The finding for IAU Case #12-197 is as follows: 13.43 - Personnel Data MPD P/P 5-105.03 Professional Code of Conduct...SUSTAINED (Category B) As discipline for this incident you are suspended for 16 hours without pay. This case will remain a "B" violation and will remain on file until 10/09/2015, which is three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3 Can Minneapolis City Information and Services Sincerely, Janee Harteau Chief of Police y: Matthew Ctark Assistant Chief www.minneapolismn.gov Affirmative Action Employer 1208021 Page 2 Officer Scott Dahlquist Suspension Letter I, Officer Scott Dahlquist, acknowledge receipt of this Notice of Suspension. Officer Scott Dahlquist Date of Receipt Commander Bruce Folkens Date TJD:mar CC: Personnel IAU Minneapolis Police Federation Cmdr. Folkens 1208022 MINNEAPOLIS POLICE DEPARTMENT Internal Affairs Unit Administrative Case #12-197 Sgt. Thomas Schmid March 08, 2013 CASE BACKGROUND This administrative investigation commenced after a memorandum was received from Sergeant Kent Warnberg regarding an incident involving Officer Scott Dahlquist (Badge #1394) on 10/09/2012, at approximately 0930 hours outside of 1616 441" Ave. N. in Minneapolis. The referenced incident (CAPRS 12-318429) involved Officer Scott Dahlquist discharging his firearm at a canine. 13.43 - Personnel Data During the incident, Sergeant Kent Warnberg observed Officer Dahlquist pointing his duty handgun, with the hammer "cocked", at a black male who was sitting on the ground holding a large pit bull. Sergeant Warnberg ordered Officer Dahlquist to de-cock and holster his handgun, which Officer Dahlquist initially did. Sgt. Warnberg then attended to the male holding the dog to obtain information from him. As Sgt. Warnberg turned back to question Officer Dahlquist on whether he had shot the dog, he observed that Officer Dahlquist had removed his duty handgun from his holster, 1 1208023 had the hammer back, and was pointing his handgun in the direction of the dog being held by the dog owner. Sergeant Warnberg was standing between Officer Dahlquist and the dog owner, directly in the line of fire of Officer Dahlquist's duty handgun. It should be noted that this investigation was initially assigned to Sergeant Mark Montgomery who did complete many of the interviews and organization regarding this investigation. Upon transferring into the Internal Affairs Unit, this investigation was re- assigned to me, Sergeant Thomas Schmid, on February 7th, 2013. I will move forward with the continuation and completion of this investigation. CASE INVESTIGATION Memorandum: Sergeant Kent Warnberg On 10/09/2012, Sergeant Kent Warnberg wrote and forwarded to the Internal Affairs Unit a memorandum for the record regarding CCN #12-318429. The following are summary points from that memorandum: - There have been numerous daytime burglaries (17) in the precinct recently, mainly from 45th Ave. N. and northward. - The shift on this date was 5 officers over minimum and Officer Dahlquist requested to patrol on his bike and that request was granted after discussion between Sgt. Warnberg and Lt. Flayhoe. At 0930 hours on 10/09/2012, Sgt. Warnberg was responding to an occupied burglary in progress at 4233 Russell Ave. N (CCN #12-318426). 2 1208024 fl During MECC airing the description of the burglary suspects, Officer Dahlquist (call sign 8429) aired out that "I'm being attacked by a dog." "Send some squads." Officer Dahlquist's location was determined to be at 1616 44th Ave. N. Sgt. Warnberg was the first responding squad to arrive and he observed Officer Dahlquist standing on the sidewalk, pointing his firearm at a black male sitting on the ground while holding a large brown &amp; tan colored pit bull. - Sgt. Warnberg observed blood on the dogs nose/mouth area and that Officer Dahlquist was screaming at the seated black male "I'm going to kill your dog." - Sgt. Warnberg observed that the hammer on Officer Dahlquist's firearm was cocked all the way back. Sgt. Warnberg told Officer Dahlquist to de-cock his handgun and holster it. Officer Dahlquist did. Sgt. Warnberg told Officer Dahlquist to go stand by his squad, parked 5 to 6 feet behind them on 441hAve. N., and he did. Sgt. Warnberg observed another black male lying on his stomach 5 feet to the right of Officer Dahlquist and another black male standing on the sidewalk 10 feet to the left of Officer Dahlquist. - Sgt. Warnberg approached the black male sitting on the ground, holding the pit bull. This male began yelling "Ile shot my pit bull while I was 3 1208025</t>
  </si>
  <si>
    <t>['https://d3n8a8pro7vhmx.cloudfront.net/cuapb/pages/1461/attachments/original/1638083168/13-31428_Dahlquist_Part_1.pdf?1638083168']</t>
  </si>
  <si>
    <t>13.43 - Personnel Data said he did not see any other officers assisting officer Appledorn with any arrests, but he thought he saw the booking van there. When I asked 13.43 - Personnel Data if he remembered what the suspect looked like, that Officer Appledorn was dealing with he said; "I think it was a guy. I think he was African American". 13.43 - Personnel Data did remember 13.43 discussing Officer Appledom's report with him. He said; "the only thing I can remember is just the force reporting part of it. We talked about that briefly". 13.43 - Personnel Data said basically that 13.43 and he talked about Officer Appledorn not doing a force report or that they thought she needed to do a force report. Statement of Officer• Sherry Appledorn On June 03, 2010 at 1000 hrs, I interviewed Officer Appledorn at the Internal Affairs office. Also in attendance was Officer Appledom's Federation Representative, Dan Ungurian. I read Officer Appledorn Garrity and Tennessen Warnings and she said she understood both. Officer Appledom said on the morning of 04/25/10, she was outside Karma Night club doing surveillance. She said she was wearing jeans, but she had on a MPD jacket, with her duty belt on. She said it was obvious that she was a MPD police officer. She said she was standing outside the night club, when she saw a man, (AP Ross) going directly for one of the bouncers "and then just punched the bouncer". Officer Appledorn said once she saw that happen, she ran up to AP Ross and grabbed him from behind. Officer Appledom said the man was over six foot tall, with a heavy muscular build, so it was hard for her when she was trying to pull him back. She said she couldn't pull the 8 1212293 AP back so "luckily another bouncer, who was a huge big guy, helped me pull him back out of the crowd". Officer Appledorn said when she got the AP back near the trunk of her car, with the help of the bouncer; she tried to put handcuffs on AP Ross. She said Ross kept moving and was not listening to her give him orders. She said with the bouncer helping her, she was finally able to get API's hands behind his back and handcuffed. Officer Appledom said once AP Ross was handcuffed, "The bouncer kind of just disappears on me and so now I'm standing here left with this guy who's pissed mad and I'm asking him like three or four times just to please just sit on the ground, you're under arrest, you're going to jail, we have to wait for the booking van". Officer Appledorn said she was trying to get Ross down to the ground by the squad, because her vehicle was an unmarked and another squad near by had an arrested female in the back seat, so she didn't want to put a male with a female. Officer Appledom said she tried to get Ross "down just so nothing else happens with any other fights going on, so he doesn't get injured. And I'm trying to move his feet to get him just to sit down and he's not and he's pushing off the squad backing up into me at the same time I'm trying to push him, bend him over". Officer Appledom said AP Ross was pushing off the squad with his body, at the same time he was backing his feet up and backing Officer Appledorn. Officer Appledorn said she believed that the AP was trying to head butt, so at that time, "I open hand, gave him just like an attention slap at the same time then I was able to get his, move his feet and get him on the ground". 9 1212294 Officer Appledorn said she believed she slapped AP1 on the side of his cheek. She said she did it from behind so there was "no full swing or anything it was just enough to kind of hey, you know, you need to sit". Officer Appledorn said once she slapped AP1 she was able to get him to the ground. When I asked Officer Appledorn if any other MPD officers helped her with AP Ross besides the bouncer, she said; "Yeah, eventually when I got him on the ground then he started, he started kicking and screaming and yelling on the ground and two other cops came over and I don't know who they were and then 13.43 - Personnel Data came over and 13.43 - Personnel Data was talking to him and then one cop was by his waist and one was on his feet, holding his feet cause now he was kicking and kicking his, thrashing his feet all about and kicking and at that time 13.43 was like go, go talk to the, I told him what happened and then he was like go and so I went and talked to the victim, the bouncer". Officer Appledorn said she believed 13.43 was also at her call, but she didn't know. She said 13.43 - Personnel Data and the other officers, who she couldn't remember, waited with AP Ross until the booking van came. Officer Appledorn said she is no longer assigned to the 13.43 - Personnel Data Unit. She said the day that she received her notification of allegation of misconduct from Internal Affairs; she was transferred to 13.43 - Personnel Data When I asked Officer Appledorn about her CAPRS supplement, (page 1 of 1), specifically the part where she said, "he was already secured and handcuffed at this point" and he pushed off the squad but that he wouldn't sit down so she slapped AP1 in the face as a distraction measure. 10 1212295 I asked if he sat down when she slapped AP 1. She said; "Yeah I was able to give him the, I mean I had to physically get him to sit down at the same time. It was, I couldn't get his, I couldn't kick his feet out in order to take him down so I had to kind a, with distracting him and then I had to kind of physically get him to sit in order to take him down on the ground so he would sit there". When I asked Officer Appledorn when she slapped AP1 in the face if she perceived that as force. Officer Appledorn said she did not perceive a slap in the face as force. She said it was a distraction technique and a way to get AP1 attention and get him to sit on the ground. Officer Appledorn said she didn't do a force report because her actions were not force. When I asked Officer Appledorn if she still believed that she didn't use force, she responded, "Correct, yes". When I showed Officer Appledorn the Use of Force policy and showed her where it stated, "any physical strike to any part of the body of another" and that a slap to the face would still be force, she replied; "Well I'm taking it as part of a take down technique". I then asked Officer Appledorn if she had ever had any defensive tactics training that included slapping the face as a take down measure or distraction measure. Officer Appledorn replied, "They talk about using open hand slaps as a way for distraction when we do use of force, so". Officer Appledorn remembered 13.43 speaking to her about her report. She remembered 13.43 expressing concern that she did not do a use of force report, for slapping AP Ross after he was handcuffed. Officer Appledorn said she told 13.43 11 1212296</t>
  </si>
  <si>
    <t>['https://d3n8a8pro7vhmx.cloudfront.net/cuapb/pages/1461/attachments/original/1638002735/13-30015_Appledorn_Pt_4.pdf?1638002735']</t>
  </si>
  <si>
    <t>4/12/2021 Brooklyn Center man shot by police was 6 days to diploma - StarTribune.com https://www.startribune.com/brooklyn-center-man-shot-by-police-was-6-days-to-diploma/156338455/ 1/2 ___ NORTH METRO Brooklyn Center man shot by police was 6 days to diploma Friends and teachers were stunned by the death of a 20-year-old killed while carrying a rifle on a street. By Abby Simons (https://www.startribune.com/abby-simons/6370413/) Star Tribune JUNE 4, 2012 - 3:02PM Those who knew Dontaylo Wright describe him consistently: a lanky, affable class clown who rapped about the 18th Amendment for a social studies assignment and literally leapt for joy when he learned two weeks ago that he had secured enough credits to graduate from Brooklyn Center Academy. He was the same man who witnesses say wore a vacant expression and strode along a quiet residential street Thursday evening, armed with a rifle he didn't drop when told to by an officer. The officer ultimately shot and killed him. Grieving friends and family gathered Friday near the intersection of 53rd and Emerson avenues and the shady sidewalk where Wright died. The spot provided a makeshift memorial but few clues into what might have prompted a 20-year-old six days from getting his diploma to retrieve a gun from a nearby apartment, or where he might have been headed with it before he was killed. "It's not really real to me yet. It's real but it's not," said Reanna Ficken, a friend of Wright's since sixth grade, who said she didn't realize what had happened until Friday morning. Thursday evening, Wright had stopped by the house she and several others shared a few blocks from the scene, and where he had lived until recently. He was angry, Ficken said, but she didn't know why. "I asked him what was wrong, he wouldn't say anything," she said. "He just kept looking around and down; he was sad or mad." Authorities have released few details about the incident, now being investigated by the Hennepin County Sheriff's Office. According to Brooklyn Center Police Chief Kevin Benner, officers responded to a report of a man wielding a rifle with a scope at 53rd and Emerson just after 8:30 p.m. The first officer on the scene confronted the man and "was forced to shoot the suspect, who died at the scene," Benner said in a news release. Officials have not yet released the officer's name. A grand jury will determine whether the shooting was justified, which is standard procedure. According to court records, Wright had a couple of misdemeanors on his record, for theft and underage drinking, but no violent offenses. An amateur rapper and dancer, he had signed up to attend the Institute of Production &amp; Recording in Minneapolis after his graduation, scheduled for Thursday, friends said. School officials say his younger sister Octavia, 18, who is set to graduate the same day, will accept his diploma in his honor. 'He's got a rifle' Rumors swirled Thursday among a crowd that gathered after the shooting that the victim might have been a young teenager carrying a bat. But witnesses who called 911 Thursday evening struck down the rumor. "There were three of us that said 'Oh my God, he's got a rifle,'" said Kathy Klingensmith, who was sitting in a garage with a few friends, feet from where the shooting would occur, when they saw Wright walk past them into a six-unit apartment complex, then DAVID JOLES - STAR TRIBUNE At the shooting scene in Brooklyn Center Friday, two young men poured beer from a 40- ounce bottle over a faded bloodstain, then 4/12/2021 Brooklyn Center man shot by police was 6 days to diploma - StarTribune.com https://www.startribune.com/brooklyn-center-man-shot-by-police-was-6-days-to-diploma/156338455/ 2/2 leave with the gun. "We wouldn't call the police if he were carrying a baseball bat." He was agitated and muttering to himself as he passed and made no eye contact, she said. Police arrived from each side and told the group to get inside. Kathy Klingensmith's nephew Jacob Klingensmith said he was home when he heard screams, later determined to come from the first officer on the scene, commanding Wright to drop the gun. Klingensmith said he looked out a window to see Wright standing on the sidewalk, facing an officer. The officer told him repeatedly to drop the gun, Klingensmith said. "He just kind of ignored him. He was standing there and just kind of swaying back and forth." Klingensmith said the man held the gun in one hand and wasn't aiming it, but running the barrel across his other hand. He began to raise the gun when the officer fired several shots, possibly three, into his chest, Klingensmith said. The man slumped forward, then fell backward, landed on his side and rolled onto his back. The officer ordered him away from the weapon, but he was quickly unresponsive. It all lasted less than a minute. Cameo Sahara, who lives nearby, said police waited about 20 minutes to approach Wright after a K-9 dragged his body a few feet away from the gun. The scene was cleared after about two hours. Friday morning, the area was marked by a few bouquets of flowers, an empty vodka bottle and a cigarette in the spot where Wright was shot. Six days from graduating At Brooklyn Center Academy, an alternative school less than a mile away, two large pieces of poster board bore the words "Chicken Wang" -- Wright's nickname -- with a photo of him flashing a broad smile as he donated blood. Classmates' signatures shared memories and bid their friend goodbye. Inside the office, Director Kathy Mortensen and Dean of Students Lamii Zarlee sat in stunned silence. Mortensen dabbed her eyes. Wright had attended the school since ninth grade, and despite a few slip-ups, was determined to graduate. At the end of his last day at school two weeks ago, Zarlee said he figured out that Wright had made it. He chased down a school bus, stepped inside and found Wright in the back. "He said 'Mr. Zarlee, I didn't do nothin', did I?' and I said 'Yeah, you did. You just completed your high school requirements. You're done. You're graduating.'" "The whole bus erupted," Mortensen said. "Everyone was yelling and clapping for the kid." Business teacher Karl Carlson said Wright always liked to make teachers and classmates smile. He had an occasional temper, Carlson said, but it never lasted long. "There wasn't a mean bone in his body," he said. It was a sentiment expressed by his friend, Sam Sjolsvold, who called Wright a confidant. "He always told me, why you stressin' out? Life's too short. You just need to be like me; I'm happy all the time," she said. "He was right. He never stayed angry long." Abby Simons • 612-673-4921 Abby Simons is the Star Tribune's Public Safety Editor. Her team covers crime and courts across the metro. She joined the Star Tribune in 2008 and previously reported on crime, courts and politics. abby.simons@startribune.com 651-925-5043 ajillsimons</t>
  </si>
  <si>
    <t>['https://d3n8a8pro7vhmx.cloudfront.net/cuapb/pages/270/attachments/original/1618250081/Brooklyn_Center_man_shot_by_police_was_6_days_to_diploma_-_StarTribune.com.pdf?1618250081']</t>
  </si>
  <si>
    <t>fl SUMMARY OF ALLEGATIONS It is alleged that on the above mentioned dates that Officer Sworski did not attend the yearly handgun qualification. If this allegation is found to be true, Officer Sworski could be in violation of the following Department policy: ( 5-410.02 FAILURE TO ATTEND FIREARMS TRAINING Commanders will be allocated sufficient range time to schedule all their officers for each required range training period. Make-up sessions may be scheduled if necessary. Upon the completion of each firearms qualification period, officers who did not attend will be issued a "Notice of Failure to Attend Firearms Qualification Course" (MP-6453). A copy will be sent to the officer's Commander and a copy placed in the officer's Range file. The officer shall report to the Range on the specified date and time for remedial training and/or qualification. 7 1209933 Commanders will immediately reassign the officer to a non-enforcement position until such time as he or she returns to the Range and satisfactorily completes the course of fire. The officer is also prohibited from carrying or using MPD-authorized firearms, on or off duty, until satisfactory completion of the course. A list of all officers who failed to report for firearms training during each qualification period will be forwarded to their respective Bureau Head. Failure to attend required firearms training, unless properly excused, will be cause for disciplinary action up to and including termination of employment. ) Investigative Facts Officer Sworski did not attend the yearly required handgun qualification in January of 2013. Officer Sworski did not attend the make-up qualification on June 10th, 2013. Lastly, Officer Sworski did not attend a make-up qualification he had been ordered to attend on July 8th, 2013 at 0600 hours. Officer Sworski acknowledged his actions. I confirm that the information I provided in this case is true to the best of my knowledge. Respectfully Submitted, Sgt. Michael Heyer 8 1209934 n ) Internal Affairs Unit 9 1209935 MINNEAPOLIS POLICE DEPARTMENT Deputy Chief Travis Glampe Office of Professional Standards Room 130-City Hall 350 South Fifth Street Minneapolis, Minnesota 55415 612 673-2445 MEMORANDUM 02-27-2014 To: Insp. Kjos Re: Attached is a copy of the Discipline Matrix regarding failure to attend mandatory training. Per the matrix, failure to attend firearms qualification is a "B" level violation. In discussing this case with DC Frizell we agree that this needs to be handled as a "B" level violation. As such a Loudermill Hearing is required. Please schedule a Loudermill Hearing as soon as possible and process the case. I have attached new discipline worksheets. In speaking with Commander Granger, it was determined that IAU should have attached a copy of the matrix. Furthermore they should not have coded the violation as "A-B". Please let me know if you have any questions. 1209936 Minneapolis Police Department Discipline Matrix Rev: August 2012 Poticy Typecif VI*Non - Compliance with Lawful Orders &amp; Supervision WR Baseline Aggravating 1-403 Compliance with lawful orders in administrative and routine situations B-C 10 hours 20 hours 1-406 5-307 Supervisory responsibility: fail to supervise C 10 hours 20 hours 40 hours 1-403 Compliance with lawful orders repeated violations or critical orders I D Termination lAU A CRA Procedures Range Mitigating Baseline Aggravating 2-109 CRNIAU: fail to return Garrity notice or set up appointment with investigator B WR 10 hours 20 hours 2-101. 5-105.7 Failure to notify [AU of arrest or being a suspect in criminal offense D Termination 5-105.7 Failure to notify IAU of OFP which invokes the Lautenberg amendment D Termination Training Range Mitigating Baseline Aggravating 5-410.02; 2-502-E Failure to attend mandatory or requested training j B WR 10 hours 20 hours Equipment Range Mitigating Baseline Aggravating 3-200 Failure to carry required equipment i B WR 10 hours 20 hours 3-201 Unauthorized equipment carried but not used, excludes firearm I C 10 hours 20 hours 30 hours Overtime &amp; Court Range Mitigating Baseline Aggravating 20 hours 3-706, 3-707 Failure to appear in court or standby violations, any criminal case B WR 10 hours • ,•; . Off Duty Employment ,,,IgiLi, ,, 1 , Range Mitigating Baseline Aggravating 3-800 Failure to sign on to off duty job/buyback B WR 10 hours 20 hours 3-800 No prior approval to work job site (Does not include failure to renew previously approved sites) B 10 hours 10 hours 20 hours 3-800 Working a prohibited site or denied site C 10 hours 20 hours 40 hours 3-300 Working while on restricted status i C-D 10 hours 40 hours Termination MVR Violations/Email Violations Range Mitigating Baseline Aggravating 4-218 MVR: no start up checks I B WR 10 hours 20 hours 4-218 MVR: microphone not worn or not turned on B WR 10 hours 20 hours 4-218 MVR: failure to record vehicle stops B 10 hours 20 hours 30 hours 4-218 Altering or destroying MVR equipment or recordings D 30 hours Termination 4-220 Unprofessional or offensive email (protected class) D 30 hours 40 hours Termination Truthfulness Range Mitigating Baseline Aggravating 5-101.01 Untruthful to supervisor or falsify unofficial documents l D 30 hours 40 hours Termination 2-106, 5-101.01 Garrity violations; perjury; falsify official documents or CAPRS reports D Termination 1 1209937 Minneapolis City of Lakes Police Department Janee L. Harteau Chief of Police 350 South 5th Street Minneapolis MN 55415-1389 612 673-2735 TTY 612 673-2157 Officer Jeffrey Sworski Fourth Precinct Minneapolis Police Department Officer Sworski, RE: IAU Case Number #13-16207 LETTER OF REPRIMAND The finding for IAU Case #13-16207 is as follows: April 25, 2014 MPD P/P 5-401.02 Failure to Attend Firearms Training SUSTAINED (Category B) You will receive this Letter of Reprimand. This case will remain a B violation and can be used as progressive discipline for three years until 06/10/2016,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Matthew Clark Assistant Chief City Information and Services www.minneapolismn.gov Affirmative Action Employer 1209938 Page 2 Officer Sworski Letter of Reprimand I, Officer Sworski, acknowledge receipt of this Letter of Re imand. Officer Inspector Kj CC: Inspector Kjos Personnel IAU Dfrc- y worski Date of Receipt D• e 2.0 LL 1209939</t>
  </si>
  <si>
    <t>['https://d3n8a8pro7vhmx.cloudfront.net/cuapb/pages/1461/attachments/original/1638402817/13-16208_Sworski_Part_2.pdf?1638402817']</t>
  </si>
  <si>
    <t>['Jeffrey S. Sworski, badge #7113']</t>
  </si>
  <si>
    <t>This fact sheet is part of a series that focuses on failures by the Minnesota Bureau of Criminal Apprehension (BCA) to conduct a valid investigation and provide meaningful reports regarding the homicide of Jamar Clark. In light of the current practice of turning to the BCA for independent and professional investigation of officer-involved homicides, such an examination is particularly relevant. Comments, corrections, and additions are invited. Whose Silver, Hinged, Open Handcuffs Are These? Are the handcuffs pictured above the handcuffs that Officer Schwarze used in his confrontation with Jamar Clark on the night of November 15, 2016? In his Report and decision not to file charges against the officers in the death of Jamar Clark, the County Attorney presents them as such and has relied heavily on the BCA's DNA analysis of these handcuffs in his Report to conclude that at no point was Jamar Clark handcuffed by Officers Ringgenberg and Schwarze.1 Analysis of witness statements (MPD officers and HCME Paramedic staff), however, raise serious questions about the identity and source of the handcuffs pictured above, questions that we believe a competent, thorough, and truly independent investigation should and would have addressed. ANALYSIS: Pictured above are the handcuffs that were found at the scene by the MPD Forensics Team, photographed by MPD Forensics photographer Chistensen, and collected into evidence by MPD Forensic Scientist Lenway on November 15, 2015 approximately 2.5 hours after Jamar Clark was transported from the scene to HCMC. Discrepancies between how MPD officers and medics on the scene described the handcuffs they saw and handcuffs appearing in the official MPD forensics photo, together with the large amount of time (2.5 hours) that elapsed before handcuffs were collected into evidence raise questions about whether the handcuffs photographed and collected into evidence by the MPD Forensics Team were the handcuffs that the witnesses said they saw near Jamar Clark 2.5 hours previously. Compounding concern for the validity of the lab analysis of the handcuffs is the fact that the MPD's Forensics Team was not notified of the crime scene until 2:30AM (1 hour and 40 minutes after Jamar Clark was shot) and even then was directed to report not to the crime scene, but to the 4th Precinct Station to photograph the officers and relieve them of their pistols and holsters, so that they did not arrive to the crime scene until much later and did not begin processing the scene until after briefings by officers in charge. During this timeframe, Analysis of the BCA's Investigation of the Shooting of Jamar Clark Fact Sheet #3 numerous MPD officers, many of whom already knew that handcuffing was a large community concern in this case, had access to the crime scene, presenting opportunity and motive for switching handcuffs and/or otherwise tampering with them. Over the course of this investigation, investigators for the MPD, BCA, and CA's Office appear to have taken no interest in pursuing the discrepancies between witness accounts and the 3:30AM photo so as to ensure the integrity of the investigation on that basic point. Discrepancies between witness testimony and the photo ignored by BCA investigators and County Attorney include these:  MPD Officer Jason Reimer, arriving on the scene shortly after JC was shot says he thinks the handcuffs were chain handcuffs, not hinged handcuffs as shown in the photo above. See BCA Report 61, page 751. His testimony: the handcuffs he saw were chain, not "hinged" as shown in the photo.  HCMC Paramedic Lupkes, arriving on the scene shortly after JC was shot says he saw a set of hinged handcuffs in the grass that were closed. BCA Report 117, page 1234. His testimony: the handcuffs he saw were closed, not "open" as shown in the photo.  MPD 23-year veteran officer (name redacted) says "… they picked him up, put him on the stretcher um once they did that I saw a pair of ah black handcuffs laying in the grass." His testimony: the handcuffs he saw were black, not silver handcuffs as shown in the photo.  EMS Supervisor Michael Trullinger says this before being interrupted by a cell phone call to the MPD interviewer: "…what I did notice when I came back out to the patient was there was a pair of handcuffs near the patient on the ground that were not . . ." [interrupted by cell phone ringing] Witness Trullinger was never asked to complete his thought/sentence and in the months that followed, none of the investigators seemed interested to know how EMS Supervisor Michael Trullinger was about to conclude his sentence about the handcuffs. The flow of this sentence suggests that he was about to say that the handcuffs that he saw "near the patient on the ground" immediately upon exiting the ambulance a few seconds after the shot were not "open". This appears to be a logical conclusion to his sentence since he has already stated where the handcuffs were located and so appears ready to provide an additional detail about the handcuffs he saw: something that they were "not". If so, his completed statement that the handcuffs he saw were ":closed" his statement would be 1) consistent with the report of HCMC Paramedic Lupkes (see above) that the handcuffs he saw were closed and 2) inconsistent with the photo taken by the MPD Forensics Team 2.5 hours later. CONCLUSION ON THIS POINT: While a verified, untampered photo of an item is usually more reliable than eye-witness testimony about it, the passage of time (2.5 hours) between what the witnesses saw and when the photo was taken, together with the access by numerous MPD officers to the site during this time period and their knowledge that handcuffing was immediately a live issue in this case raises reasonable questions that would have been addressed by a competent, thorough, and truly independent investigation. 1 The significance of this issue is that the Hennepin County Attorney has heavily relied on the BCA's Lab Analysis of the handcuffs taken into evidence at 3:30AM that found no DNA from Jamar Clark the inside or outside edges of the cuffs. As the County Attorney stated in his 3/30/15 Report: The inside and outside edges of the handcuffs were swabbed and examined for DNA. There was no blood on the inside or outside edges of the handcuffs.28 There was "insufficient genetic information" to determine the source of any DNA.29 The absence of Clark's DNA on the inside of the handcuffs is strong evidence that Clark was not handcuffed. County Attorney's Report, 3/30/16, page 10. See http://www.hennepinattorney.org/~/media/Attorney/NEWS/2016/jamar-clark-case/report-of-hennepin- county-attorney-regarding-death-of-jamar-clark-3-30-16.pdf?la=en</t>
  </si>
  <si>
    <t>['https://d3n8a8pro7vhmx.cloudfront.net/cuapb/pages/270/attachments/original/1625858031/Jamar_Clark_Analysis_Fact_Sheet_3.pdf?1625858031']</t>
  </si>
  <si>
    <t>3/15/2021 3 prostitution cases dismissed over behavior by Minneapolis officers - StarTribune.com https://www.startribune.com/prostitution-case-dismissed-because-minneapolis-undercover-officer-inappropriately-touched-woman/322314011/ 1/2 MINNEAPOLIS 3 prostitution cases dismissed over behavior by Minneapolis officers The cases were dismissed because officers had sexual contact with female suspects. By David Chanen (https://www.startribune.com/david-chanen/6370521/) Star Tribune AUGUST 19, 2015 - 11:26PM Three prostitution cases have been thrown out this month by Hennepin County judges and the Minneapolis city attorney, who said Minneapolis undercover police investigators went too far. The officers' sexual contact with the female suspects also drew a sharp denunciation from the county's chief public defender, Mary Moriarty. "Do citizens want officers behaving in this manner?" Moriarty asked Wednesday. Two of the cases were dismissed by Hennepin County judges in rulings that found the officers' actions constituted "outrageous government conduct." The third was dismissed by the Minneapolis city attorney in light of one of the judges' rulings. On Wednesday, Minneapolis police said the department has discontinued such undercover investigations pending a full review of its policies. The department declined to comment on the specific cases. None of the three officers involved in the cases is under internal investigation. As far back as 2009, the Minnesota Court of Appeals had addressed such conduct by Minneapolis police when it reversed a prostitution charge, citing similar pre-arrest behavior. At the time, then-Chief Tim Dolan asked for an internal inquiry on how the investigation was handled. In the first of the three recent cases, Moriarty's office learned of the conduct as it defended a woman charged in March with four misdemeanor and gross misdemeanor charges of prostitution and illegal acts at a massage business, including exposure and unlawful touching. The city attorney's office said at the time that the case was prompted by community complaints about possible prostitution activity at a south Minneapolis business. When assistant public defender Briana Perry received the case, she e-mailed Moriarity the 36-minute audio recorded during the encounter between officer Steven Lecy and the woman at the massage parlor, saying she found the officer's behavior "just disgusting." Moriarity sent the case to City Attorney Susan Segal and asked for a dismissal, but Segal declined. On the recording, after nearly 30 minutes of small talk about tattoos, the weather and his broken hand, Lecy, who also compliments the woman's anatomy, interrupts the massage and asks the woman if she wants him to flip onto his back. She begins touching his genitals as part of a naked "body-to-body" massage. Lecy can be heard moaning. A few moments later, he says the words "repeat customers," code to backup officers that it's time for an arrest. They then enter the room. Moriarty said Lecy arrived two hours late for this week's dismissal motion hearing and was surly and clearly upset. "The Police Department has undercover female officers who do detail like this," Moriarity said. "Do you think they would allow themselves to behave in any sort of sexual manner?" STAR TRIBUNE FILE "Do citizens want officers behaving in this manner?" asked Hennepin County's chief public defender, Mary Moriarty. 3/15/2021 3 prostitution cases dismissed over behavior by Minneapolis officers - StarTribune.com https://www.startribune.com/prostitution-case-dismissed-because-minneapolis-undercover-officer-inappropriately-touched-woman/322314011/ 2/2 In a dismissal order issued in court Tuesday, Hennepin County Judge William Fisher said probable cause for a crime could have been established long before the sexual activity recorded on the tape. Lecy's attorney had argued that touching was necessary to make the encounter a crime. "What must it have been like for this woman to have this happen and find out it was a police officer?" Moriarty said. Attorney Jeffrey Dean represented the woman charged in the other two eventually dismissed cases. One case involved officer Christopher Reiter, who was found to have engaged in "outrageous sexual conduct" that violated a woman's due process rights while he was doing undercover work at a south Minneapolis parlor in November 2014. Hennepin County Judge Amy Dawson wrote in her Aug. 7 dismissal order that Reiter "initiated sexual contact that isn't required for the collection of evidence to establish elements of the offense." Nearly 20 minutes into his interaction with the woman, court documents say, Reiter pointed to his groin after she asked "if there were any areas she had missed." She started to rub his genitals and they negotiated a price for further action "that would take care of him," the documents say. Reiter's attorney argued that his behavior was necessary to gather evidence and to protect his safety until backup officers arrived. He was merely involving himself in ongoing criminal activity and the woman wasn't a reluctant participant, his attorney argued, court documents show. "Cases regarding prostitution can have actions that can be offensive or distasteful," Reiter's attorney wrote. "That does not make them due process violations." The third case involved the same woman Dean represented in his other case. She was arrested in May after officer Abubakar Muridi asked her to rub his genitals before he negotiated a price for sex, Dean said. The city attorney dismissed that case Monday. "My hope is that the Police Department will finally stop engaging in the outrageous conduct of having sexual relations with the targets of their investigations," Dean said. "Women in prostitution are vulnerable and traumatized. They have often been the victims of physical and sexual abuse and suffer from poverty and addiction. When police engage in this unnecessary sexual conduct, the officer worsens the trauma and deepens the damage." New massage license needed Meanwhile, a city spokesman said Wednesday that Minneapolis' new massage license ordinance may offer a civil regulatory path to reducing prostitution that wouldn't require building cases for criminal prosecution. The new rules, which were passed by the City Council in 2013 and went into effect in July, require home businesses to pay an annual licensing fee of $50 and larger massage businesses to pay $140. The new rules also outline a variety of "unlawful acts" that could result in a citation or revoked license. The ordinance is aimed at making it harder for prostitution rings and other illegal outfits to thrive under the guise of the massage business. David Chanen is a reporter covering Hennepin County government and Prince's estate dealings. He previously covered crime, courts and spent two sessions at the Legislature. dchanen@startribune.com 612-673-4465</t>
  </si>
  <si>
    <t>['https://d3n8a8pro7vhmx.cloudfront.net/cuapb/pages/270/attachments/original/1615830405/2015_3_prostitution_cases_dismissed_over_behavior_by_Minneapolis_officers.pdf?1615830405']</t>
  </si>
  <si>
    <t>['Abubakar Muridi, badge #4896', 'Christopher Reiter, badge #5938', 'Steven Lecy, badge #4057']</t>
  </si>
  <si>
    <t>CASE INVESTIGATION On October 13, 2010, I sent a memorandum to Joseph Schneider, the City of Minneapolis Director of Enterprise Infrastructure, requesting the electronic media files stored on CPS Holmes' City of Minneapolis computer. Specifically, I requested electronic media files From CPS Holmes email account (Rowena.Hicks@ci.minneapolis.mn.us). It should be noted that CPS Holmes' had a previous last name of Hicks which is still on her City of Minneapolis email account. I received two compact disks (SEE TAB 7) which contained the contents of CPS Holmes email files from Becky Farniok of Unisys. I reviewed the email files (inbox, outbox, sent, drafts, and deleted) of CPS Holmes. The email in question (subject line: November Elections/ The President needs your help) was sent by K. Lang (sdlang@msn.com) to CPS Holmes on Thursday, October 7, 2010 at 1324 hours (located in CPS Holmes Inbox). CPS Holmes then forwarded the email in question to the following recipients on her City of Minneapolis email account on Friday, October 8, 2010 at 0947 hours (located in CPS Holmes Sent Box): 'Mary Johnson'; itiffany.hall@edenpr.k12.mn.ust; 'Tene Wells'; 13.43 13.43 'Hattie Bonds'; 'ALICE LYNCH'; 'Barbara Lewis'; 'creeves@umn.edu'; Reed'; 13.43 'Deborah Lewis'; 'Elizabeth Reed'; 'Elizabeth 13.43 - Personnel Data 'Carol Olson'; 'GWEN RHIVERS'; 'jayzonhix@gmail.com'; 'lisabryant177@comcast.nef; 13.43 The following four (4) recipients of the email in question are City of Minneapolis Employees: (SEE TAB 8) 13.43 - Personnel Data 3 1228017 13.43 - Personnel Data . The following is the contents of the email that was transmitted by CPS Holmes (SEE TAB 6): a'''ase Vote PASS IT ON! We must vote on November 2, like our lives depend on it, because it does. The Republican party has been hi-jacked by dangerous, radical hate mongers called the "Tea Party". They are led by Glen Beck and Sara Palin who's only goal is to take down President Obama and the government. In any third world country this would be called a "Coup de Etat". In America we fight "coups" at the ballot box. These people hate Blacks. They hate Latinos. They hate Muslims and have at times made many anti-Semitic statements. They hate Gays. They hate any moderate Republican who might be likely to cooperate with Obama. Their rallying cry? "We want to take back our country!! Take it back from whom? American soil is still wet with the blood of our ancestors who fought for our right to vote. And vote we must! The polls say Republicans are going to win enough votes to take over the senate and congress because Democrats lack the enthusiasm to vote. We must get as many people to the polls now as we did to vote for Obama. We don't need enthusiasm. We need to vote out fear. Fear that these radicals could take this country back to Jim Crow and the hey-day of the Klu-Klux-Klan. Don't think it could happen? Just stay home on election day and see what happens to this country. Time is very short. Don't leave the voting to the other guy. Vote a straight Democratic ticket for your state: Governor, and especially senator and congressman. Try to reach as many people as you can, like African drums across America. Forward this E-mail to at least 15 people and please keep it going pretty much like a chain letter. We can't beak the chain or we may find ourselves in chains once more!! Subject: November Elections/The President needs your help After reviewing CPS Holmes email files it is apparent that CPS Holmes did not compose or draft the contents of the email, she simply forwarded the email from her City of Minneapolis Email account. After reviewing CPS Holmes email files I did not find 4 1228018 similar emails that would show a pattern of violations of the City of Minneapolis Electronic Communications Policy. 13.43 INTERVIEW On October 26, 2010, I conducted a Q &amp; A interview of 13.43 at the MPD IAU office which was digitally recorded and transcribed (SEE TAB 5). 13.43 is currently assigned as a lieutenant at the Fourth Precinct. 13.43 stated to me that he did, in fact, receive the email in question from CPS Holmes on Friday, October 8, 2010. 13.43 stated that he believed that the email was political in nature and was inappropriate. Furthermore, 13.43 found the email to be offensive. 13.43 made the following statement when asked if he found the email to be offensive. "Yes I did. I found it to be offensive. I found it to be kind of extreme in nature. And some other things that were said in there regarding different people and cultures. And I felt that the tone and political part of it was offensive. ( Statement, Page 1, line 37, TAB 5) 13.43 13.43 stated that he forwarded the email sent by CPS Holmes to Sergeant Krebs with Internal Affairs to see if Sergeant Krebs agreed that it was improper to send this particular email through the City email system. also forwarded the email to Lt 13.43 Bret Lindback, CPS Holmes' Supervisor, and to Inspector Mike Martin, Commander of the 4th Precinct. 13.43 reviewed and signed as the complainant the Minneapolis Police Department Internal Affairs Complaint Form (MPD Form# 3401, SEE TAB 2). 5 1228019 CPS HOLMES INTERVIEW On November 12, 2010, I conducted a Q &amp; A interview of CPS Holmes at the MPD IAU office which was digitally recorded and transcribed (SEE TAB 4). Mr. Phil Schliesman, union representative for CPS Holmes, was also present during the interview. CPS Holmes read, understood and signed the Tennessen Warning. I provided a copy of the #3401, containing the complaint allegations, a copy of the Minneapolis Electronic Communications Policy, and a copy of the email in question for CPS Holmes and her representative to review before I took a statement from her. CPS Holmes was read her Garrity Warning prior to questioning. CPS Holmes is currently assigned as a Crime Prevention Specialist (civilian employee) with the Minneapolis Police Department's Fourth Precinct, CCP/ SAFE. CPS Holmes stated that she has an office/ work station at the Plymouth Christian Youth Center, located at 2210 Oliver Av N. CPS Holmes stated that she has a City of Minneapolis computer at her work station that is linked into the MPD Intranet. I asked CPS Holmes if she was familiar with the email in question with the subject line: FW: November Elections/ the President needs your help. She said that she was. She confirmed that the email was sent to her by K. Lang, a friend of hers. Cps Holmes confirmed that she did not create this document and only forwarded it to several recipients. CPS Holmes admitted that she intentionally transmitted the email from her work station on a City of Minneapolis computing system using her City of Minneapolis email account. CPS Holmes agreed that the email she transmitted contained content/ language that 6 1228020</t>
  </si>
  <si>
    <t>['https://d3n8a8pro7vhmx.cloudfront.net/cuapb/pages/1461/attachments/original/1638146965/13-30377_Holmes_Part_3.pdf?1638146965']</t>
  </si>
  <si>
    <t>his behavior detailed in the report. When asked if his verbal reminders to the Lt. that he was a police officer was an attempt to sway Lt. Erickson he said that he "was drunk and after reading his report, I would assume that was my intention". He clearly felt that his consumption of alcohol had a negative influence on his behavior and the things he said to Lt. Erickson. SUMMARY OF ALLEGATIONS AND RECOMMENDATION Allegation # 1 It is alleged that on 11-12-11 Sgt. Brian Menne was arrested for and subsequently charged with DUI in violation of Minnesota State Statutes. A test to determine his Blood Alcohol Content indicated it to be over the statutory limit allowed to operate a motor vehicle. If the evidence indicates this allegation is true it would be a violation of the following MPD Policy and Procedure: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4 1212319 Investigative Facts - On 11-12-11 Sgt. Menne was operating a motor vehicle on Hwy 52 in the City of West St. Paul - He was clocked driving 70 mph in a 55 mph zone by Lt. Erickson, an officer with the Minnesota State Patrol. - Lt. Erickson stopped Sgt. Menne and identified him with his Minnesota Drivers License. - Lt. Erickson detected signs of alcohol consumption by Sgt. Menne and investigated further by conducting field sobriety tests. Lt. Erickson indicates in his report that Sgt. Menne failed the field sobriety tests and was placed under arrest for DUI. Lt. Erickson read Sgt. Menne the Implied Consent Law and Sgt. Menne agreed to submit to a breath test to determine his Blood Alcohol Content. - The results of the test was .15% which is in excess of that allowed by State Statute to operate a motor vehicle. Sgt. Menne was charged with DUI under Minnesota State Statutes. - On 12-8-11 Sgt. Menne pleaded guilty to DUI in the Dakota County District Court and the Court accepted his plea. 5 1212320 Allegation #2 It is alleged that on 11-12-11 Sgt. Brian Menne attempted to use his position as a Minneapolis Police Officer to influence another officers' investigation. If the evidence indicates this is true it would be a violation of the following MPD Policy and Procedure: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On 11-12-11 Sgt. Brian Menne was driving on Hwy 52 in the City of West St. Paul. He was clocked by a Minnesota Highway Patrol officer at 70 mph in a 55 mph zone and stopped. According to Lt. Erickson's report when he approached the vehicle, Sgt. Menne handed him his Minnesota Drivers License and his MPD ID card with the ID card on top. Lt. Erickson handed the ID card back to him and had him step out of the car. Lt. Erickson had detected signs that Sgt. Menne may be under the influence of alcohol and began to investigate further. According to the report Sgt. Menne told Lt. Erickson that he had been a police officer for 16 years and the report seems to indicate he said this to him twice. 6 1212321 - Sgt. Menne did not remember giving Lt. Erickson his ID card or telling him he had been a Police Officer for 16 years but does not dispute Lt. Erickson's report. - Sgt. Menne said that he would assume his intent in identifying himself as a PO was to sway Lt. Erickson from arresting him. Sgt.Menne was arrested for DUI and subsequently charged and convicted after pleading guilty to DUI. Case Summary It is undisputed that on 11-12-11 Sgt. Menne was driving a vehicle on Hwy 52 in West St. Paul where he was clocked at 70 mph in a 55 mph zone by State Patrol Lt. Erickson. Lt. Erickson stopped him and detected evidence that Sgt. Menne had been drinking. After conducting Field Sobriety Tests, Sgt. Menne was arrested for DUI. He submitted to a breath test which showed his BAC to be .15%. He was subsequently charged with and pleaded guilty to DUI in Dakota County District Court. In his IAU interview Sgt. Menne admits that he had been drinking just prior to driving the vehicle and being arrested. He said that he pleaded guilty and admitted his guilt to the Court. This is Sgt. Menne's first and only drinking/driving offense. His driving privileges are Valid at this time and he has met all conditions imposed on him by the Court. 7 1212322 In regard to the allegation that he attempted to use his position as a Police Officer to influence Lt. Erickson's investigation, Sgt. Menne stated that he did not remember giving Lt. Erickson his Police ID or telling the Lt. that he was a police officer. He said that he has read Lt. Erickson's report and does not dispute what is stated about what he said and did. He said that he had been drinking and attributes his actions and poor recall of specific events to his intoxication at that time. Lt. Erickson's report paints a very unflattering picture of Sgt. Mennes' behavior with regard to the things he said to the Lt. It is noted that there was no physical resistance on Sgt. Mennes' part. Lt. Erickson felt safe enough to place Sgt. Menne in his squad car without placing him in handcuffs. According to the report, Sgt. Menne told Lt. Erickson that he had been a police officer for 16 years. After being placed in the squad car he pleaded with the Lt. to park his car and take him home. Sgt. Menne directed several unkind remarks towards Lt. Erickson such as "God, you're a fucking hero" and "I don't need your shit Lientenant.". Sgt. Menne did not remember saying these things but does not dispute Lt. Erickson's report. Sgt. Menne attributes his behavior to his state of intoxication at the time. To Sgt. Mennes' credit he seemed genuinely sorry and remorseful for the events surrounding his arrest to the point of appearing to this investigator of being embarrassed. He stated that even though he doesn't remember giving Lt. Erickson his ID card or reminding him he was a Police Officer, he assumes that he did those things in the hopes 8 1212323 of swaying Lt. Erickson's decision to arrest him. Whatever his intent was it did not have any affect on Lt. Erickson's proceeding with his duties and ultimately making the arrest. I confirm that the information I provided in this case is true to the best of my knowledge. Respectfully Submitted, Sgt. Denno Internal Affairs Unit 9 1212324</t>
  </si>
  <si>
    <t>['https://d3n8a8pro7vhmx.cloudfront.net/cuapb/pages/1461/attachments/original/1638330156/13-31034_Menne_Part_2.pdf?1638330156']</t>
  </si>
  <si>
    <t>2/25/2021 Minneapolis cop not guilty of assault for shooting at carful of clubgoers - StarTribune.com https://www.startribune.com/jury-reaches-verdict-in-assault-trial-of-minneapolis-cop/474609703/ 1/2 MINNEAPOLIS Minneapolis cop not guilty of assault for shooting at carful of clubgoers A jury cleared him of all charges from when he shot at carful of clubgoers. By Libor Jany (https://www.startribune.com/libor-jany/6134700/) Star Tribune MARCH 1, 2018 - 4:10PM After a gray sedan collided with his Minneapolis police SUV amid the downtown chaos, officer Efrem Hamilton figured it was the same car used in an earlier shooting and went into defense mode. What he didn't realize was that the carful of late-night partyers was trying to get away from the scene he was racing toward. The BMW's 23-year-old driver testified in court that she never even saw the officer's flashing lights. But because Hamilton, 43, was reacting to a perceived threat in the moment, a Hennepin County jury on Tuesday cleared him of any wrongdoing for firing the single shot at the vehicle during the melee two years ago. Prosecutors said Hamilton immediately got out of his squad vehicle and fired his 9mm Beretta service weapon once, without warning. The bullet struck the right rear door panel, stopping just inches from one of the car's occupants. After the not guilty verdict was read Tuesday, the normally stoic Hamilton heaved a sigh of relief, as his wife, who attended every hearing of the two-week trial, wept loudly from the front row. Hamilton asked for the opportunity to address the courtroom and through tears said that his life was forever changed. "I've always put my life on the line to help people," Hamilton said. "Now, I just realized the lives that mattered the most were those of my wife and family and kids." He also offered prayers for the car's occupants and their families. No one was injured in the Nov. 2016 shooting, but Hennepin County prosecutors still charged Hamilton, a rarity for an officer acting under the color of the law. Jurors deliberated for about seven hours over two days before finding the officer not guilty on all counts: second-degree assault and two counts of intentional discharge of a firearm, all felonies. He had just gotten off an off-duty job at a downtown bar when he responded to the call about a large brawl-turned-shooting near Target Field. After turning onto 3rd Avenue, his squad collided with the BMW, driving the wrong way down a one-way street. Hamilton testified that the car fit the description of the suspect vehicle as a "gray sedan," and that he feared for his life when he heard what sounded like the driver revving the engine. But prosecutors argued that the revving sound could have come from other cars in the area and that the BMW's frightened occupants were only trying to get away from the shooting scene. Hamilton's actions, they argued, were reckless and unnecessarily put others' lives at risk. In the end, the jury sided with the defense. "You know there was a carful of innocent victims that was fired into," said the jury foreman, who asked not to be named. "But you have to separate what happened after and what you learned after the fact from what the officer knew at the time that he applied deadly force." Video (01:38) : A jury cleared Minneapolis police officer Efrem Hamilton of all charges from when he shot at carful of clubgoers after 2/25/2021 Minneapolis cop not guilty of assault for shooting at carful of clubgoers - StarTribune.com https://www.startribune.com/jury-reaches-verdict-in-assault-trial-of-minneapolis-cop/474609703/ 2/2 An investigation by the Office of Police Conduct Review cleared Hamilton of violating any of the department's policies and procedures, but a final decision in the matter rests with Police Chief Medaria Arradondo. In a statement Tuesday night, Arradondo said Hamilton remains a police officer with the MPD. "As part of the MPD's commitment to procedural justice, we ensure that all use of force incidents are taken seriously and investigated fully," he said. City officials later settled (http://www.startribune.com/settlement-reached-in-case-of- minneapolis-cop-who-fired-at-carful-of-people/410167655/) with the car's six occupants - Deshaun Robinson, Devyn O'Curran, Chea Bemah, Caylea Wade, Michael Hughes and Thalia Johnson - for $150,000 to keep the matter out of court. And the department later changed its use-of-force policy to "strongly" discourage officers from shooting at, or from, moving vehicles. Instead, the policy said, officers "shall strongly consider moving out of the path of an oncoming motor vehicle" instead of firing at the vehicle or its occupants, thereby "minimizing the need for deadly force." Hamilton's lawyer Fred Bruno said that County Attorney Mike Freeman only charged his client to prove his willingness to do so in cases of officers accused of wrong doing, in the wake of his decision stop using grand juries in such cases. "My guy was the first guy to come along, so he latched on to him to prove that he's man enough to charge a cop," Bruno told reporters after the hearing. "So Efrem was in the wrong place, in the wrong time - he was just the most locally accessible example to the community that cops are going to be charged." When reached for comment Tuesday afternoon, Freeman brushed off Bruno's comments, saying that the veteran defense attorney "is known for his hyperbole." "The fact is, we have charged numerous police officers in the years prior to Officer Hamilton for everything from theft while on duty to criminal sexual conduct," Freeman said in a statement. But, he didn't mask his disappointment, saying, "We disagree with the conclusion but we respect the process. "We continue to believe that Officer Hamilton should not have fired that shot at a car full of people within seconds of getting out of his car. We do not believe this was good police work and hope not to see such carelessness in the future." Minneapolis Police Federation President Lt. Bob Kroll said Hamilton was being singled out for charges because he was a police officer. He said Hamilton, who transferred to a desk job in the traffic investigations unit last fall after being put on leave following the shooting, was eager to get back onto the streets. Local activist Mel Reeves, who has led protests over other controversial police actions, said the verdict was not altogether surprising. "Cops can't be right all the time," Reeves said. "Juries not being able to convict [officers] is a problem." Twitter:@StribJany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</si>
  <si>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['https://d3n8a8pro7vhmx.cloudfront.net/cuapb/pages/270/attachments/original/1614269443/2018_Efrem_Hamilton_not_guilty_verdict.pdf?1614269443']</t>
  </si>
  <si>
    <t>•Officer Elliott accessed 738 photos through E-support in November 2010; some photos he accessed multiple times •507 of the photos were accessed when Officer Elliott was working alone. Of the 507 photos, 452 of these photos were accessed on an MDC when Officer Elliott was working off-duty and 55 of these photos were accessed when Officer Elliott was working his patrol shift without a partner After reviewing the raw audit data I condensed it into an excel spreadsheet for ease of reading, this is located in the file under Tab # 9. I verified the highlighted names in the spreadsheet to be current and retired Minneapolis Police Officers, spouses, and children of police officers and family and friends of 1 3.43 More names on the list may have been run for non-work purposes, the highlighted ones I could easily verify prior to speaking with Officer Elliott. I requested that Kim Jacobson of the DMV run a random audit for the month of June 2010 of E-support usage by Officer Elliott to see if the problem occurred only one month. After reviewing the June audit I found, Officer Elliott accessed over 380 DL photos; they again included current and former MPD Officers, their family members, the widow of an Officer 13.43 - Personnel Data and 18 USC 2721 &amp; 2725 Officer Elliott again accessed many of the photos while working off-duty and while working able. This audit is raw and is included in the case under Tab # 10. 3 1212211 Prior to the Garrity Statement, Officer Elliott was given a copy of both the raw DVS audit from November 2010 and the edited audit as well. Officer Elliott was given time to review the documents with his Federation representative, Sgt. Lyle Delaney in private. CASE STATEMENT Officer Elliott Statement Officer Elliott acknowledged that elliodcO is his DVS username. Officer Elliott agreed that his regular patrol duties may require him to access DL photos but his off-duty job does not. I asked Officer Elliott if he had a work related justification for accessing the highlighted names in the edited audit, which included employees of the city, family members, and former employees and he said "no". When I asked what his reason was for accessing the photos, he said it was "curiosity on a lot of 'em, most of 'ern". I asked Officer Elliott what reason he had to pull the DL photo of 13.43 . Officer Elliott said, "Uh, well her sister, yes, I was just seeing if she had warrants, because she often has warrants and that would be '. I reminded Officer Elliott that he pulled a DL photo only not her record and again asked why he would need to see her photo and he responded, "No, well, no not her photo. And it was, as far as a warrant, it wasn't anything I was gonna do anything with it was just I know she's often got warrants, so curiosity". When I asked Officer Elliott if he pulled the photos for some other reason he said, "No absolutely not". Officer Elliott said he was not doing any special work or details that would require him to access over 700+ DL photos in November. I asked Officer Elliott about 4 1212212 accessing 18 USC 2721 &amp; 2725 's photo in June and he said he is not the only one, he has partners, and that he could stay signed on and leave the squad and they access photos. When I told officer Elliott that many of the photos were pulled while he was working off-duty alone in a squad he admitted he sits in the car watching a store and "it's curiosity and boredom" that are the reasons he runs the DL photos. SUMMARY OF ALLEGATIONS Allegation # 1 It is alleged that while working in the capacity of a Minneapolis Police Officer, David Elliott accessed E-Support on the Department of Motor Vehicles Services website and pulled up hundreds of photos during June and November 2010 for non-work reasons in violation of MN State Statute related to data practices. If this were found to be true, it would violate the following: 4-501 CONFIDENTIAL DEPARTMENT RECORDS, REPORTS AND INFORMATION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MN State statutes related to data practices. If an employee is uncertain of the status of any document, he/she should consult with the Manager of Support Services. Employees shall only access Department of Motor Vehicle (DMV) records for official business-related reasons. The identity of a juvenile suspect or arrestee can only be released with an order from a Hennepin County Juvenile Court Judge. 5 1212213 Investigative Facts • Elliodc0 is the unique DVS username for Officer David Elliott • Elliodc0 was one of the State of Minnesota's top 25 E-support users in November 2010 according to a DMV audit (See Tab #3 in case file) • Kim Jacobson from the DMV sent Chief Dolan a letter requesting we look into possible misuse of the DVS by Officer Elliott (See Tab #3 in case file) • 13.37 - Security &amp; Trade Secret for the computer where the DVS E-support was accessed which is the address for MPD Squad MDC's, verified by Lt. Mike Kjos • Officer Elliott accessed 738 photos through E-support in November 2010; some photos he accessed multiple times (See Tab #8 in case file) • 507 of the photos were accessed when Officer Elliott was working alone, 452 of the DL photos were accessed on an MDC when Officer Elliott was working off- duty and 55 of DL photos were accessed on an MDC when Officer Elliott was working his patrol shift without a partner • Officer Elliott admitted he had no work reason to access the names highlighted in the edited DVS audit • Officer Elliott said he was not working any special detail or project that would require him to access the DL photos • Inspector Martin stopped by IAU and stated that he spoke with Lt. Hayhoe and confirmed that Officer Elliott was not assigned to any special detail or project and did not have a need to access the DL photos of people • Officer Elliott said he accessed the photos because he was bored and curious 6 1212214 • Officer Elliott admitted he accessed specifically her sister • Elliodc0 was used to access 13.43 family and friends and o see if she had a warrant 18 USC 2721 &amp; 2725 s DL photo several times found in the June 2010 Audit (Found in Tab #10 in case file) • Officer Elliott said his partners may access the DVS photos when he leaves the squad car • Officer Elliott signed a form that states he understands he is accountable for knowing and abiding by all policies and procedures in the MPD manual, dated 01/03/02 (See Tab #13 in case file) • 13.43 - Personnel Data Respectfully Submitted, Internal Affairs Unit Sgt. Melissa Chiodo 7 1212215</t>
  </si>
  <si>
    <t>['https://d3n8a8pro7vhmx.cloudfront.net/cuapb/pages/1461/attachments/original/1638089221/13-30576_Elliott_Part_2.pdf?1638089221']</t>
  </si>
  <si>
    <t>STAR TRIBUNE › Annotations Five years after shooting cop, he still feels in the line of fire DAVID CHANEN MARCH ೄೃ, ೅ೃೃೋ For five years, Charles (Chip) Storlie kept his mouth shut. The former Minneapolis police officer endured months of criticism and speculation over why he pumped six gunshots into fellow Minneapolis officer Duy Ngo, who was working undercover on a frigid February night in . The case bred rumors and counterrumors and divided the department. In the shooting's chaotic aftermath, Storlie fumed as he learned about what he said were repeated, blatant missteps during the investigation into the shooting. His request to take a leave of absence to heal was denied. Then Storlie's chance to defend himself in civil court came to a halt in November. That's when the City Council approved a . million settlement of the suit filed against the city by Ngo, who was left permanently disabled. Storlie spoke publicly about the shooting for the first time last week and said his actions were justified. "In every good crime story, you have a victim and suspect and the case gets closed," he said. "And that's what you have here." Storlie, , is on a short leave from Iraq, where he is working as an embedded law enforcement officer with a private military contractor. The job has helped restore his confidence since he left the Police Department in January , but not his reputation. No criminal charges were filed against Storlie in the shooting, and an internal affairs investigation didn't find any policy or procedural violations. Even so, Storlie said he won't be hired by another law enforcement agency. "They will see some smoke, but no fire," he said. "That would be enough for them to pick another candidate." Years before the shooting of Ngo, Storlie had been at the center of a controversial shooting involving -year-old Lawrence Miles Jr. The teen was playing tag with a friend in  and pointed a BB gun at Storlie's partner, police said. Storlie shot and wounded the boy, but the department and Hennepin County attorney's office exonerated Storlie. His career included stints as an investigator, a member of the SWAT team and an instructor in the use of force. In the last several years, he was deployed to Kuwait and Kosovo as an officer in the National Guard. When he asked for a leave of absence in January , Storlie said, Police Chief Tim Dolan told him it was denied because of the amount of time he already had taken for military duty. While in Iraq, Storlie learned of the settlement of Ngo's suit, bringing an end to years of painstaking and costly trial preparation. He had wanted a jury to hear the tough questions investigators never asked, even if they remained unanswered. Ngo was working undercover on gang surveillance in the early hours of Feb. , , and got into a confrontation with an armed man in an alley in south Minneapolis. He was shot in the side, but his bulletproof vest saved him. Ngo radioed for help, describing the suspect who had fled on foot. According to Storlie, he and his partner heard a dispatch that an officer had been shot. They sped to the neighborhood, where Storlie saw a car with doors open and headlights on to his left and a person hunched on his hands and knees on the right. Storlie said the person had guns in both hands, and as he started to rise, Storlie yelled, "Don't!" He fired shots from his submachine gun, striking the person six times in the left arm and leg and groin. He admitted he violated policy by not having the gun locked up in his squad car. He believed he had wounded the suspect who shot the officer. When he applied first aid, he opened the man's jacket to check for injuries and saw Ngo's badge. When he realized he had shot an officer, "the blood rushed from my face and I felt like I was wearing lead boots," he said. Ngo's attorney, Bob Bennett, claimed Storlie should have seen the officer's radio microphone dangling from his chest and other police insignia. Storlie's partner didn't fire at Ngo. "The lighting was good in the area, but Duy's face was covered up," Storlie said. "If Duy's wounds were examined by a forensic expert, the angles would have proven I couldn't have seen his face." In depositions, Storlie was criticized for approaching the "suspect." It was suggested that a better strategy would have been to hold the suspect at gunpoint and wait for backup. Storlie said he believed he had identified and needed to contain the suspect, who had guns in both hands. Because an officer had been wounded and the temperature was  below, time was critical, he said. Several missteps in the investigation forced then-Chief Robert Olson to order a high-ranking officer to critique the investigation. Memos detailed evidence mishandled or ignored and a request for help by lead investigators that was denied. Storlie said weapons, vehicles and clothing weren't collected or properly preserved. Witnesses weren't sought, he said, and homicide investigators had little contact with Storlie. "Internal Affairs thought the homicide unit was going to handle the case and vice versa," he said. "But this was a serious blue-on-blue incident. There needed to be an outside investigation because nobody internally wanted to be associated with this case." When Bill McManus became chief in , he called a news conference to apologize publicly to Ngo and to squelch a rumor Ngo had shot himself to avoid military duty. Storlie questioned why Ngo was carrying two guns and had a large amount of ammunition with him if he was doing routine undercover work. "I still was the focus of the Internal Affairs investigation, nobody else," he said. "They found their bad guy. Now, they just had to make a case." Storlie and Ngo had several conversations after the shooting. Ngo said he recalls only one chat. Of Storlie's accusations, Ngo said he would be happy to challenge "any of them, anytime, anywhere." "I'm sure he's remorseful and wishes he could put the bullets back in his gun," he said. "The fact is, he shot a cop who didn't pose a threat." Dolan said Storlie has given notice that he intends to re-apply to the department. Storlie said he would return under the right conditions because "policing is my life's work and I've done it well." "Nobody can say either myself or Duy know the whole story of what happened the night of the shooting," Storlie said. David Chanen • -- David Chanen is a reporter covering Hennepin County government and Prince's estate dealings. He previously covered crime, courts and spent two sessions at the Legislature. dchanen@startribune.com -- Annotations · Report a problem COPY https://outline.com/JF3P9j Outline is a free service for reading and annotating news articles. We remove the clutter so you can analyze and comment on the content In today's HOME · TERMS · PRIVACY · DMCA · CONTACT analyze and comment on the content. In today s climate of widespread misinformation, Outline empowers readers to verify the facts.</t>
  </si>
  <si>
    <t>['https://d3n8a8pro7vhmx.cloudfront.net/cuapb/pages/270/attachments/original/1625772794/Five_years_after_shooting_cop__he_still_feels_in_the_line_of_fire.pdf?1625772794']</t>
  </si>
  <si>
    <t>State of Minnesota District Court County of Blue Earth 5th Judicial District BEC-18-1570 Prosecutor File No. 07-CR-18-4068 Court File No. State of Minnesota, COMPLAINT Plaintiff, Order of Detention vs. TAYLOR MAE OLSON DOB: 01/19/1996 1500 Sherburne Drive #213 St. Cloud, MN 56304 Defendant. The Complainant submits this complaint to the Court and states that there is probable cause to believe Defendant committed the following offense(s): COUNT I Charge: Assault - 4th Degree - Peace Officer - Physically Assaults Minnesota Statute: 609.2231.1(b) Maximum Sentence: 1 year and/or $3,000 Offense Level: Gross Misdemeanor Offense Date (on or about): 09/30/2018 Control #(ICR#): 18030722 Charge Description: Taylor Mae Olson On or about September 30, 2018, in the County of Blue Earth, said Defendant, Taylor Mae Olson did, physically assault a peace officer when that officer was effecting a lawful arrest or executing any other duty imposed by law. COUNT II Charge: Assault - 4th Degree - Peace Officer - Physically Assaults Minnesota Statute: 609.2231.1(b) Maximum Sentence: 1 year and/or $3,000 Offense Level: Gross Misdemeanor Offense Date (on or about): 09/30/2018 Control #(ICR#): 18030722 Charge Description: Taylor Mae Olson On or about September 30, 2018, in the County of Blue Earth, said Defendant, Taylor Mae Olson did, physically assault a peace officer when that officer was effecting a lawful arrest or executing any other duty imposed by law. 1 COUNT III Charge: Obstruct Legal Process-Interfere w/Peace Officer Minnesota Statute: 609.50.1(2), with reference to: 609.50.2(2) Maximum Sentence: 1 year and/or $3,000 Offense Level: Gross Misdemeanor Offense Date (on or about): 09/30/2018 Control #(ICR#): 18030722 Charge Description: Taylor Mae Olson On or about September 30, 2018, in the County of Blue Earth, said Defendant, Taylor Mae Olson did, intentionally, obstruct, resist, or interfere with a peace officer while the officer was engaged in the performance of official duties and the act was accompanied by force or violence or the threat thereof. 2 STATEMENT OF PROBABLE CAUSE While on routine patrol, Officer Ahrendt of the Mankato Department of Public Safety was dispatched to 12 Civic Center Plaza in the City of Mankato to transport an in-custody adult female to the Blue Earth County Jail. Once Officer Ahrendt arrived, the adult female, later identified as Taylor Mae Olson, was in the back of an ambulance shouting at ambulance staff. Prior to Officer Ahrendt's arrival, Olson had punched Officer Vitale in head and neck area when Officer Vitale went to assist bouncers who were escorting Olson out of an establishment. Olson was not complying with ambulance staff and officers' request to exit the ambulance. Olson was also yelling loudly while kicking at ambulance staff. Officer Myers stepped inside the ambulance and tried to talk to Olson without success. Officer Vitale stepped into the ambulance and took a hold of Olson's left leg, and Officer Ahrendt took a hold of Olson's right leg. Officers assisted Olson out of the ambulance while another individual lifted Olson by her arms. While removing Olson from the ambulance, Olson began to struggle aggressively and attempted to kick her legs free from officers' grasps. Once in Officer Ahrendt's squad, Olson's upper body was placed in the backseat; and Olson started to struggle even more aggressively. Olson was able to get her legs free from being restrained. While attempting to regain control of Olson's legs, Olson kicked her left leg towards Officer Ahrendt; and Officer Ahrendt was struck on the right side of the officer's head by Olson's left foot. At this point, another officer reached through the opposite side of the squad and pulled Olson inside the car. Both doors were closed, and Olson started to kick at the window and cage of the car. Olson was eventually transported to the Blue Earth County Jail. 3 SIGNATURES AND APPROVALS Complainant requests that Defendant, subject to bail or conditions of release, be: (1) arrested or that other lawful steps be taken to obtain Defendant's appearance in court; or (2) detained, if already in custody, pending further proceedings; and that said Defendant otherwise be dealt with according to law. Complainant declares under penalty of perjury that everything stated in this document is true and correct. Minn. Stat. § 358.116; Minn. R. Crim. P. 2.01, subds. 1, 2. Complainant Craig Frericks Electronically Signed: 10/01/2018 01:42 PM Blue Earth County, Minnesota Commander 710 S Front St Mankato, MN 56001-3803 Badge: 3102 Being authorized to prosecute the offenses charged, I approve this complaint. Prosecuting Attorney Electronically Signed: 10/01/2018 12:38 PM Ryan S. Hansch 401 Carver Road PO Box 3129 Mankato, MN 56002 (507) 304-4600 4 FINDING OF PROBABLE CAUSE From the above sworn facts, and any supporting affidavits or supplemental sworn testimony, I, the Issuing Officer, have determined that probable cause exists to support, subject to bail or conditions of release where applicable, Defendant's arrest or other lawful steps be taken to obtain Defendant's appearance in court, or Defendant's detention, if already in custody, pending further proceedings. Defendant is therefore charged with the above-stated offense(s). SUMMONS THEREFORE YOU, THE DEFENDANT, ARE SUMMONED to appear on ________ ___, _____ at _____ AM/PM before the above-named court at 401 Carver Rd, Mankato, MN 56002-0347 to answer this complaint. IF YOU FAIL TO APPEAR in response to this SUMMONS, a WARRANT FOR YOUR ARREST shall be issued. WARRANT To the Sheriff of the above-named county; or other person authorized to execute this warrant: I order, in the name of the State of Minnesota, that the Defendant be apprehended and arrested without delay and brought promptly before the court (if in session), and if not, before a Judge or Judicial Officer of such court without unnecessary delay, and in any event not later than 36 hours after the arrest or as soon as such Judge or Judicial Officer is available to be dealt with according to law. Execute in MN Only Execute Nationwide Execute in Border States ORDER OF DETENTION X Since the Defendant is already in custody, I order, subject to bail or conditions of release, that the Defendant continue to be detained pending further proceedings. Bail: $ Conditions of Release: This complaint, duly subscribed and sworn to or signed under penalty of perjury, is issued by the undersigned Judicial Officer as of the following date: October 1, 2018. Judicial Officer Darci J. Bentz Electronically Signed: 10/01/2018 02:01 PM Sworn testimony has been given before the Judicial Officer by the following witnesses: COUNTY OF BLUE EARTH STATE OF MINNESOTA State of Minnesota Plaintiff vs. TAYLOR MAE OLSON Defendant LAW ENFORCEMENT OFFICER RETURN OF SERVICE I hereby Certify and Return that I have served a copy of this Order of Detention upon the Defendant herein named. Signature of Authorized Service Agent: 5</t>
  </si>
  <si>
    <t>['https://d3n8a8pro7vhmx.cloudfront.net/cuapb/pages/270/attachments/original/1615906010/TaylorMaeOlson_eebb7056-c434-4251-adc6-82e5c3d12636.pdf?1615906010']</t>
  </si>
  <si>
    <t>['Justin Ahrendt, badge #3220']</t>
  </si>
  <si>
    <t>A Minneapolis Minneapolis Office of Police Police Conduct Review Investigative Summary Complaint Number: 17-15133 Investigator: Sergeant Brian Sand Officer: Anderson, Tobias #0746 &amp; Klimmek, Joseph #3735 Case Type: Administrative Date of Incident: August 13, 2017 Complaint Filed: August 17, 2017 CASE OVERVIEW Officers Anderson and Klimmek are working squad 110 together monitoring bar close at 424 Hennepin Avenue South. Officer Anderson witnessed a male punch a security officer in the face and brings the suspect down to the ground where he places him in handcuffs. While the suspect is lying on his stomach, handcuffed behind his back, the security officer comes over to the suspect and punches him multiple times in the face. 13.43 - Personnel Data 13.43 - Personnel Data 13.43 A cell phone video taken by a bystander at the scene was uploaded to Facebook where it shows the security officer punching the suspect. City Pages produces an article showing the video and its headlines are "Minneapolis Cops let Auggies bouncer sucker punch man in handcuffs." The Star Tribune also runs an article with the headline "Video shows bouncer punching handcuffed man as Minneapolis Police look on. Page 1 of 5 1945810 ALLEGATIONS Allegation 1: That Officer Klimmek and Anderson did not use reasonable judgment when a handcuffed arrestee in their custody was punched multiple times by another while lying on his stomach. (5-105 Professional code of Conduct) 13.43 - Personnel Data CASE INVESTIGATION Police report #17-305966 was reviewed along with Body Worn Camera from the involved officers. A Facebook video from a citizen on scene was reviewed and an interview was conducted with Officers Anderson and Klimmek on December 15, 2017. A body camera audit was done on who and when people viewed the video. Newspaper articles reporting on the incident were obtained and reviewed also. DISCUSSION The Minneapolis Police Department's Policy and Procedure Manual states in part: 5-105 PROFESSIONAL CODE OF CONDUCT A. General 4. Employees shall use reasonable judgment in carrying out their duties and responsibilities. They need to weigh the consequences of their actions. Officer Anderson is standing over the handcuffed suspect when the security officer punches the suspect in the face.1 Anderson states that he never saw the punch by security as he turned his head to the right and was internally thinking about what he was going to say on the radio.2 Anderson escorts the handcuffed suspect to the squad car where he observes a cut over his right eye and has medical come to the scene.3 Anderson is not sure how he received the cut over his eye but says it is possible that it could have been from when he was taken to the ground by him and in hind sight a supervisor should have been called.4 Klimmek states that he did see the security officer punch the suspect while in their custody and when asked if he told anybody about this punch he stated "I, uh, believe I told my partner about it but I, you 1 Facebook Video 2 Anderson Statement page 2 line 37 3 Anderson Statement page 3 line 10 4 Anderson Statement page 4 line 10 Page 2 of 5 1945811 know, don't know if, I thought we both saw it so I don't know what he saw but I thought he knew.i' Klimmek also didn't think about calling a supervisor because he didn't use force and the suspect made a comment that he deserved that and didn't want anything done.6 He continued to say that because the suspect who received the punch didn't want anything done and that the city attorney could charge the security officer later.' In Anderson's second supplement he reports that he reviewed the body worn camera and realizes the suspect's injuries were from the listed victim punching the arrested party. Anderson was shown the body camera audit trail and it shows that he didn't review video until August 17, 2017 which was after his supplement was completed on the August 14, 2017. Anderson states that he might be mistaken and could have been from the Facebook video that was posted on-line.8 Anderson and Klimmek both agreed that they have a good working relationship with the security officers and Klimmek states that these guys are really good and we've known them for a long time.9 Looking back Klimmek states that he would have done the report and added a supplement saying how he witnessed the security officer strike the suspect. Anderson would have had a supervisor come to the scene and made sure that Klimmek did the report. 13.43 - Personnel Data Page 3 of 5 1945812 13.43 - Personnel Data CLOSING The key issues presented when considering this case: 1. Whether Officers Klimmek and Anderson did not use reasonable judgment when a handcuffed arrestee in their custody was punched multiple times by another while lying on his stomach. a. Officer Anderson stated that he did not see the punches by the security officer but Klimmek did and assumed Anderson saw the punches. b. Neither officer thought about calling a supervisor to the scene. c. The assault by security was not documented until 36 hours after the incident. 13.43 - Personnel Data I confirm that the information I provided in this case is true to the best of my knowledge. Investigator: 13.43 - Personnel Data Page 4 of 5 Date 1945813 EVIDENCE 1. Statements a) Officer Joseph Klimmek b) Officer Tobias Anderson 2. Records a) CAPRS Police Report #17-305966 b) Body Worn Camera c) Newspaper Articles d) Facebook Video e) Body Camera Audit Page 5 of 5 1945814 Minneapolis City of Lakes $,vww.rninneapolismn.gov Officer Tobias Anderson Pct. 1 Middlewatch Minneapolis Police Department RE: OPCR Case 17-15133 Police Department - Medaria Arradondo, Chief of Police 350 S. Fifth St. - Room 130 Minneapolis, MN 55415 TEL 612.673.3000 NOTICE OF DISCIPLINE Notice of Suspension (40 hours suspension without pay) Officer Anderson, The finding for OPCR Case #17-15133 is as follows: Policy Number 5-105 Sub-Section (E)(2) February 5, 2020 Policy Description Category Disposition Code of Conduct C Sustained 13.43 - Personnel Data As discipline for this incident you are suspended for 40 hours without pay. 13.43 - Personnel Data This case will remain in OPCR files per the record retention guidelines mandated by State Law. Be advised that any additional violations of Department Rules and Regulations may result in disciplinary action up to and including discharge. Sincerely, )....Q a • Medaria adon o Chief of Police By: Michael Kjos, Assistant Chief of Police Henry Halvorson, Deputy Chief, Professional Standards Bureau liPage 1942634 NOTICE OF RECEIPT Acknowledgement of receipt: I, Tobias Anderson, acknowledge that I have received my Notice of Discipline for OPCR Case #17-15133. c c, V-C'N\ r S o r-, Officer Tobias Anderson Inspector Peterson CC: OPCR Case File Inspector Peterson Payroll Human Resources Wage Date of Receipt Date 1942635</t>
  </si>
  <si>
    <t>['https://assets.nationbuilder.com/cuapb/pages/1509/attachments/original/1753847392/17-15133_Tobias_Anderson.pdf?1753847392']</t>
  </si>
  <si>
    <t>['Tobias Anderson, badge #132']</t>
  </si>
  <si>
    <t>C C POST BOARD STATE OF MINNESOTA BOARD OF PEACE OFFICER MAY 3O2CQO-. STANDARDS AND TRAINING RECEIVED In the Matter of the SETTLEMENT AGREEMENT Peace Officer License of AND CONSENT ORDER Todd J. Homer Inactive License Number: 6766 IT IS HEREBY STIPULATED AND AGREED by Todd J. Homer ("Respondent") and the Minnesota Board of Peace Officer Standards and Training ("Board") that without trial or adjudication of any issue of fact or law herein: 1. On February 22, 2000, a complaint was duly served upon Respondent by the Board Complaint Investigation Committee ("Committee"), receipt of which is hereby acknowledged by Respondent. 2. On March 24, 2000, the Committee, composed of Board members Steve Madsen, Chair, Saundra Spigner and Jim Conolly met to discuss allegations made in the complaint referenced above. Michele M. Owen, Assistant Attorney General, represented the Committee at the conference. Respondent did not personaLLy appear before the Committee. Respondent did submit a letter to the Committee, which was reviewed by the Committee members. 3. Respondent expressly waives the formal hearing and all other procedures before the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Board in its discretion does not approve this settlement or a lesser remedy than indicated in this settlement, this settlement is withdrawn and shall be of no C C evidentiary value and shall not be relied upon nor introduced by either party. Respondent agrees that if the Board rejects this settlement and this case proceeds to hearing, Respondent will assert no claim that the Board was prejudiced by its review and discussion of this settlement or of any records relating hereto. FACTS 6. Respondent admits the facts referred to below and grants that the Board may, for the purpose of reviewing the record in paragraph 4 above, consider the following as true: a. On June i, 1980, Respondent became licensed by the Board having been appointed to the position of peace officer with the City of Tracy, Minnesota Police Department. b. Effective July 13, 1981, Respondent was employed with the City of Milaca, Minnesota Police Department. c. Effective July 7, 1990, Respondent was employed as the Chief Law Enforcement Officer for the City of Wabasso, Minnesota Police Department. d. Effective December 13, 1993, Respondent was employed as the Chief Law Enforcement Officer for the City of Canby, Minnesota Police Department. e. On April 28, 1999, the Yellow Medicine County Grand Jury issued an indictment of two counts of felony insurance fraud on Respondent. Count 1: INSURANCE FRAUD, in violation of Minnesota Statutes sections 609.611, subdivision l(a)(2) and 609.52, subdivision 3(3)(a). Count II: INSURANCE FRAUD, in violation of Minnesota Statutes sections 609.611, subdivision 1(a)(2) and 609.52, subdivision 3(2). f. Effective June 12, 1999, Respondent's employment with the City of Canby, Minnesota Police Department was terminated. g. On September 15, 1999, Respondent appeared in Yellow Medicine County District and entered a plea of guilty to Count I of insurance fraud. The court accepted his plea of guilty to Count I of insurance fraud and dismissed Count U. The court imposed a sentencing of: 7 o o - One year in jail with a stay of execution; - $3,000.00 fine with $1,500.00 stayed; - Court costs as set by the court administrator; - Two years court supervised probation; - Agree to surrender peace officer license for one year effective September 15, 1999; - Pay restitution of $2,000.00; - No same or similar offenses while on probation. STATUTES 7. Respondent admits and acbiowledges that the facts and conduct specified in paragraph 6 above constitute violations of Minnesota Rules 6700.1600C (1999) which provide a reasonable basis in law and fact to justify the disciplinary action provided for in the Order. REMEDY 8. Upon this Settlement and all of the files, records, and proceedings herein, and without any further notice of proceedings, the Board is authorized to issue an order requiring Respondent to comply with the following: a. Respondent shaLl voluntarily surrender his peace officer license to the Board immediately upon his receipt of the attached Order, signed by the Board chair. Respondent shall mail his license to David Nordan, Standards Coordinator, POST Board, Suite 200, 1600 University Avenue, St. Paul, Minnesota 55104. b. Respondent shall not perform any duties attributed to a peace officer in Minnesota. c. Respondent agrees that he will never attempt to reinstate his peace officer license or to become a peace officer in the State of Minnesota. 3 CI 0 9. This settlement shall not in any way or manner limit or affect the authority of the Board to proceed against Respondent by initiating a contested case hearing or by other appropriate means on the basis of any act, conduct, or admission of Respondent justifying disciplinary action which occurred before or after the date of this Settlement Agreement and which is not directly related to the specific facts and circumstances set forth herein. 10. Any appropriate court may, upon application of the Board, enter its decree enforcing the order of the Board. ii. Respondent hereby acknowledges that he has read, understands, and agrees to this Settlement Agreement and Consent Order and has freely and voluntarily signed the Settlement Agreement without threat or promise by the Board or any of its members, employees, or agents. When signing the Settlement Agreement, Respondent acknowledges that he is fully aware that the Settlement Agreement and Consent Order must be approved by the Board. The Board may either approve the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12. Respondent is aware that he may choose to be represented by legal counsel in this matter. Respondent knowingly waived legal representation. 4 C C 13. This Settlement Agreement contains the entire agreement between the parties, there being no other agreement of any kind, verbal or otherwise, which varies this Settlement Agreement. Dated: TOD dent RNER ORDER Upon consideration of the Settlement Agreement and all the files, records, and proceedings herein: IT IS HEREBY ORDERED that the terms described in this Settlement Agreement are adopted and implemented by the Board on this of ___________, MINNESOTA BOARD OF PEACE OFFICER STANDARDS AND TRAINING Aag V ce Chair A0 372Uv UI Board Complaint Tnvesti gation Committee 5</t>
  </si>
  <si>
    <t>['https://assets.nationbuilder.com/cuapb/pages/1472/attachments/original/1669316710/Horner_Todd-20-021-6786.pdf?1669316710']</t>
  </si>
  <si>
    <t>4/5/2021 Police learn lessons after shooting of mentally ill woman 10 years ago | MPR News https://www.mprnews.org/story/2010/06/11/schneider 1/3 Police learn lessons after shooting of mentally ill woman 10 years ago Madeleine Baran St. Paul, Minn. June 11, 2010 9:24 p.m. Barbara Schneider in an undated photo. After Minneapolis police fatally shot and killed Schneider 10 years ago, departments and groups have been trying to make sure similar tragedies will never happen. Photo Courtesy of the Barbara Schneider foundation Minneapolis Police Sgt. William Palmer said he will never forget the night he and another officer shot and killed Barbara Schneider, a social justice activist with bipolar disorder who had armed herself with a knife in her Uptown apartment. In the 10 years since the shooting, Palmer said he's worked hard to try to reduce the chances that it could happen again. The Minneapolis Police Department now uses an innovative crisis intervention program to train officers on how to respond to mental health crisis calls. But Palmer and mental health advocates throughout the state say that more still needs to be done. Police arrived at Schneider's apartment on June 12, 2000, in response to a 911 call from the building's manager. The manager told the dispatcher that Schneider was playing her music loudly and creating a "little disturbance." Officers arrived and found Schneider distraught, psychotic, and armed with a knife. When she charged at police, officers fired back and killed her. She was 49 years old. A grand jury found that the officers were justified in using deadly force, but the killing sparked an outcry from community members and mental health advocates. Barbara Schneider was a social justice activist. She was 49 years old when she died. Photo Courtesy of the Barbara Schneider Foundation "I think we just didn't realize what we were dealing with, because of a lack of experience and a lack of training," Palmer said in an interview Friday with MPR News' Tom Crann. In the years since, Palmer has become an outspoken advocate for mental health training for police officers. The Barbara Schneider Foundation, a nonprofit formed after the shooting, has partnered with the police to implement innovative crisis intervention training programs designed to prevent similar tragedies. In Minneapolis, about one in four patrol officers has received 40 hours of crisis intervention training and are classified as CIT officers. When 911 dispatchers receive a call involving a mental health crisis, they are able to send out a CIT officer about 95 percent of the time, Palmer said. In 2007, officers responded to about 1,100 calls involving a mental health crisis. The department's program is voluntary, and advocates have raised concerns about the limited mental health training given to other officers. All Minneapolis police officers attended a mandatory four-hour training on mental illness several years ago, and a one-hour training last year. But most police officers in the state have not received any comprehensive training, advocates say. Donna 4/5/2021 Police learn lessons after shooting of mentally ill woman 10 years ago | MPR News https://www.mprnews.org/story/2010/06/11/schneider 2/3 Fox, director of training for the Minnesota CIT Officer's Association, said her agency has trained 652 officers, mostly outside of the Twin Cities area. "Six-hundred-and-fifty-two is kind of a drop in the bucket," Fox said. "It's a good start, and we're moving forward, but [many departments] can't afford it." Palmer estimates that it costs about $500 to send a police officer through the training, which uses professional actors to role play situations and teach officers how to de-escalate a mental health crisis. For smaller departments facing budget cuts, the training could be too costly, he said. Some police departments offer less intensive training. Golden Valley Police Chief Stacy Altonen said every officer in the department has received some training in mental illness, most recently during an annual in- service in May. At the training, officers attended a presentation by the Barbara Schneider Foundation and listened to a speech by a person who receives mental health services. But Golden Valley officers don't have the 40-hour class that some Minneapolis officers receive. "We haven't done it because of our city population and our police department population," Altonen said. "We certainly come across mentally ill people, but not to the extent a bigger city would." Instead, she said the department provides officers with a "foundational level of understanding of more common mental illnesses." Altonen said many smaller police departments are similar in the training they provide. "Most of them do what we do, but I don't think most agencies have the full-scale training program," she said. Mark Anderson, the executive director of the Barbara Schneider Foundation, said that a statewide, comprehensive training program is needed. Having a CIT officer respond to a call can mean the difference between life and death, he said. Anderson said that responding to a mental health crisis call is often challenging, and officers need to be prepared. "It's important for people to understand that this is not really the failing of a police officer," he said. "This is a failing of a system." Sue Abderholden, executive director of the state branch of the National Alliance on Mental Illness, said that CIT teams are just one part of the solution. Some counties, including Hennepin and Ramsey, also have separate mental health crisis teams led by mental health professionals. The teams can respond to situations that do not require police intervention, or can accompany police to a scene. "With most medical emergencies, we don't call the police out," Abderholden said. "So to be able to normalize this is really important." Palmer said that despite the work that still needs to be done, Schneider would be proud of the progress that's been made. "Barbara wanted to give back to the world, and that's what we're trying to do," he said. "I think ... this is really part of her legacy, even though she lost her life in this tragedy." (MPR's Elizabeth Dunbar and Tom Crann contributed to this report.) Gallery Barbara Schneider in an undated photo. After Minneapolis police fatally shot and killed Schneider 10 years ago, departments and groups have been trying to make sure similar tragedies will never happen. Photo Courtesy of the Barbara Schneider foundation 11 of of 11 4/5/2021 Police learn lessons after shooting of mentally ill woman 10 years ago | MPR News https://www.mprnews.org/story/2010/06/11/schneider 3/3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</si>
  <si>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['https://d3n8a8pro7vhmx.cloudfront.net/cuapb/pages/270/attachments/original/1617643520/Police_learn_lessons_after_shooting_of_mentally_ill_woman_10_years_ago___MPR_News.pdf?1617643520']</t>
  </si>
  <si>
    <t>['William Palmer, badge #5429']</t>
  </si>
  <si>
    <t>Skip to Main Content Logout My Account Search Menu New Criminal/Traffic/Petty Search Refine Search Back Location : All MNCIS Sites - Case Search Help R A C N . 27-CR-06-065333 State of Minnesota vs ROBERT MICHAEL NIELSEN § § § § § Case Type: Crim/Traf Mandatory Date Filed: 09/22/2006 Location: Hennepin Criminal/Traffic /Petty Downtown P I Lead Attorneys Defendant NIELSEN, ROBERT MICHAEL Male DOB: 06/25/1958 ROBERT D MILLER Retained 612-338-8678(W) APPLE VALLEY, MN 55124 Jurisdiction State of Minnesota PETER M CONNORS 612-348-5505(W) C I Charges: NIELSEN, ROBERT MICHAEL Statute Level Date Disposition Level of Sentence 1. CONTROLLED SUB CRIME 2ND DEG- POSSESSI 152.022-2.1 Felony 09/20/200602/16/2007 Convicted 02/16/2007 Convicted of a Felony Addtl Statutes: Additional Statute Additional Statute E O C DISPOSITIONS 02/16/2007 Disposition (Judicial Officer: Nord, Beryl A.) 1. CONTROLLED SUB CRIME 2ND DEG-POSSESSI Convicted 02/16/2007 Plea (Judicial Officer: Nord, Beryl A.) 1. CONTROLLED SUB CRIME 2ND DEG-POSSESSI Guilty 02/16/2007 Sentenced 1. CONTROLLED SUB CRIME 2ND DEG-POSSESSI 09/20/2006 (FEL) 152.022-2.1 (CNVOFFENSE) Condition - Adult: 1. Aftercare, 02/16/2007 - 02/16/2012, , Active 02/16/2012 Comment: - ACTIVE: 02/16/2007 Condition - Adult: 1. No alcohol use, 02/16/2007 - 02/16/2012, , Active 02/16/2012 Comment: - ACTIVE: 02/16/2007 Condition - Adult: 1. Be current with child support, 02/16/2007 - 02/16/2012, , Active 02/16/2012 Comment: - ACTIVE: 02/16/2007 Condition - Adult: 1. Conditions, other, 02/16/2007 - 02/16/2012, , Active 02/16/2012 Comment: NO CRIMINAL ACTIVITY - ACTIVE: 02/16/2007 Condition - Adult: 1. Conditions, other, 02/16/2007 - 02/16/2012, , Active 02/16/2012 Comment: NO CRIMINAL CHARGES - ACTIVE: 02/16/2007 Condition - Adult: 1. No drug-related, 02/16/2007 - 02/16/2012, , Active 02/16/2012 Comment: - ACTIVE: 02/16/2007 Condition - Adult: 1. Contact with probation, 02/16/2007 - 02/16/2012, , Active 02/16/2012 Comment: KEEP DRUG COURT INFORMED OF EMPLOYMENT - ACTIVE: 02/16/2007 Condition - Adult: 1. Contact with probation, 02/16/2007 - 02/16/2012, , Active 02/16/2012 Comment: KEEP DRUG COURT INFORMED OF RESIDENCE - ACTIVE: 02/16/2007 Condition - Adult: 1. Maintain employment, 02/16/2007 - 02/16/2012, , Active 02/16/2012 Comment: - ACTIVE: 02/16/2007 Condition - Adult: 1. Conditions, other, 02/16/2007 - 02/16/2012, , Active 02/16/2012 Comment: NO USE OF NON-PRESCRIBED DRUGS - ACTIVE: 02/16/2007 Condition - Adult: Firefox https://pa.courts.state.mn.us/CaseDetail.aspx?CaseID=704679928 1 of 3 12/9/2022, 2:44 AM 1. No weapon violations, 02/16/2007 - 02/16/2012, , Active 02/16/2012 Comment: - ACTIVE: 02/16/2007 Commit to Commissioner of Corrections - Adult: MN Correctional Facility - St. Cloud 58 Mo Stay for 5 Yr Status: Active 02/16/2007 Fees - Adult: (Grand Total: $275.00) Due 03/16/2007 Fine: $200.00 Fees: (Fees Total: $75.00) Criminal Surcharge: $72.00 Law Library: $3.00 Comment: SENTENCE TO BE SERVED CONSECUTIVELY TO FEDERAL SENTENCE / DUE DATE:02/16/07 (EAD 02/16/07) Monitoring - Adult: Type: Supervised probation Agency: Hennepin County Probation Indeterminate 02/16/2007 - 02/16/2012 Comment: PROBATION-ACTIVE Status: Closed 05/03/2012 Treatment - Adult: Treatment Type: Treatment Start: 02/16/2007 Due: 02/16/2012 Status: Active 02/16/2007 Local Confinement: Agency: Hennepin County Workhouse - Adult Corrections Term: 150 Days Credit For Time Served: 150 Days Status: Active 02/16/2007 Level of Sentence: Convicted of a Felony OTHER EVENTS AND HEARINGS 09/20/2006 Converted SIP Activity (Judicial Officer: Hennepin, SIP Conv. ) 09/21/2006 Converted SIP Activity 09/21/2006 CANCELED Hearing (1:30 PM) (Judicial Officer Hennepin, SIP Conv.) Other Result: Cancelled 09/22/2006 Converted SIP Activity (Judicial Officer: Belois, Patricia L. ) 09/22/2006 Complaint-Order for Detention (Judicial Officer: Belois, Patricia L. ) 09/22/2006 Converted SIP Activity (Judicial Officer: Belois, Patricia L. ) 09/22/2006 Converted SIP Activity (Judicial Officer: Nord, Beryl A. ) 09/22/2006 Converted SIP Activity (Judicial Officer: Hennepin, SIP Conv. ) 09/22/2006 Converted SIP Activity (Judicial Officer: Hennepin, SIP Conv. ) 09/22/2006 First Appearance (1:30 PM) (Judicial Officer Nord, Beryl A.) Result: Held 09/26/2006 Converted SIP Activity 09/28/2006 Notice of Motion and Motion 09/28/2006 Converted SIP Activity 09/29/2006 Writ of Habeas Corpus (Judicial Officer: Nord, Beryl A. ) 09/29/2006 Converted SIP Activity (Judicial Officer: Nord, Beryl A. ) 09/29/2006 Certificate of Representation 09/29/2006 Converted SIP Activity (Judicial Officer: Nord, Beryl A. ) 09/29/2006 Hearing (12:00 PM) (Judicial Officer Nord, Beryl A.) Result: Held 10/13/2006 Converted SIP Activity 10/13/2006 Warrant Request (Judicial Officer: Larson, Gary R. ) 10/13/2006 Converted SIP Activity (Judicial Officer: Larson, Gary R. ) 10/13/2006 CANCELED Hearing (1:30 PM) (Judicial Officer Hennepin, SIP Conv.) Other Result: Cancelled 10/13/2006 Hearing (3:30 PM) (Judicial Officer Larson, Gary R.) Result: Held 10/16/2006 Warrant Issued 10/26/2006 Warrant Return of Service 10/26/2006 Converted SIP Activity (Judicial Officer: Larson, Gary R. ) 10/26/2006 Hearing (9:00 AM) (Judicial Officer Larson, Gary R.) Result: Held 02/05/2007 Converted SIP Activity (Judicial Officer: Meyer, Kerry ) 02/05/2007 Hearing (9:00 AM) (Judicial Officer Meyer, Kerry) Result: Held 02/13/2007 Writ of Habeas Corpus (Judicial Officer: Karasov, Patricia Kerr ) 02/13/2007 Converted SIP Activity (Judicial Officer: Karasov, Patricia Kerr ) 02/15/2007 Converted SIP Activity (Judicial Officer: Hennepin, SIP Conv. ) 02/16/2007 Converted SIP Activity 02/16/2007 Waiver of Jury Trial (Judicial Officer: Nord, Beryl A. ) 02/16/2007 Petition to Enter Guilty Plea 02/16/2007 Converted SIP Activity (Judicial Officer: Nord, Beryl A. ) Firefox https://pa.courts.state.mn.us/CaseDetail.aspx?CaseID=704679928 2 of 3 12/9/2022, 2:44 AM 02/16/2007 Sentencing Order (Judicial Officer: Nord, Beryl A. ) 02/16/2007 Converted SIP Activity (Judicial Officer: Hennepin, SIP Conv. ) 02/16/2007 Plea Hearing (1:30 PM) (Judicial Officer Nord, Beryl A.) Result: Held 02/26/2007 Converted SIP Activity 02/26/2007 Converted Interim Conditions (Judicial Officer: Hennepin, SIP Conv. ) 02/27/2007 Converted SIP Activity 05/03/2012 Order-Other (Judicial Officer: Poston, Janet N. ) 05/03/2012 Discharge from Probation or Monitoring 05/04/2012 Restoration of Voting Rights Sent to SOS F I Defendant NIELSEN, ROBERT MICHAEL Total Financial Assessment 325.00 Total Payments and Credits 325.00 Balance Due as of 12/09/2022 0.00 02/16/2007 Transaction Assessment 200.00 02/16/2007 Transaction Assessment 3.00 02/16/2007 Transaction Assessment 72.00 02/26/2007 Transaction Assessment 50.00 10/29/2008 Mail Payment Receipt # VB27-2008-010505 NIELSEN, ROBERT MICHAEL (325.00) Firefox https://pa.courts.state.mn.us/CaseDetail.aspx?CaseID=704679928 3 of 3 12/9/2022, 2:44 AM</t>
  </si>
  <si>
    <t>['https://assets.nationbuilder.com/cuapb/pages/1472/attachments/original/1670604028/Nielsen_Robert_Controlled_Substance_Felony_Conviction_Register_of_Actions.pdf?1670604028']</t>
  </si>
  <si>
    <t>MTC BUS GARAGE VIDEO CAMERA The area of 31St and Blaisdell Av S, Minneapolis was canvassed for area cameras. I observed a camera on the exterior of the MTC Bus Garage (31st and Blaisdell) located on the north side of the building. The camera appeared to be in a fixed position. On 10/09/2014, Lt. Jason Lindner (Metro Transit Police) was contacted for assistance in securing possible video evidence of the squad accident that occurred on 8/10/2014 at 04:51 hours. Lt. Lindner provided with the following information: He checked with Asset Protection at Metro Transit and the only cameras that are used at the building covering the exterior, are covering the east side of the building and south of the building. Lt. Linder sent me a, "screen-shot" of the coverage location. The screen shot image was copied to a CD for the case. In viewing the "screen-shot" of the coverage, the cameras at the MTC Bus Garage do not cover the intersection of 31S` St West and Blasidell Av S, Minneapolis. Follow-up correspondence Lt. Linder on 10/23/2014 revealed that the camera fixed to the exterior of the north-west corner of the building was newly installed on or about 9/09/2014. The camera was used as a temporary camera for MTC employee parking while the building was under construction. CRIME LAB PHOTOS Photos of the scene were documented; reference PI#2014-27622. The MPD Crime Lab Unit was contacted to place the images on a CD. Images were printed and labeled A-G. Images C&amp;F were not related to the case, but were imbedded on the CD. Images A, B, D, E and G were identified by officer Riesdorfer and confirmed to be scene images. MDC MESSAGES Mr. Scott Petersen (MECC/Information Technology) was contacted to request MDC traffic for MPD CAPRS case 14-280875. The results were printed and saved to a CD. DWI CHARGES A-1 in the CAPRS report was processed for DWI. A-1 was identified as HUAKHEKHULLAKA, ANGEL SALVADOR DOB 10/26/1982. The DWI Chemical Testing video was downloaded to a CD. The Hennepin County Court case file was 27-CR-14-23262. The disposition of the case was a conviction for a Gross Misdemeanor -Traffic-DWI, MS. 169A.20.1(5.) 6 1209046 HUAKHEKHULLAKA, ANGEL SALVADOR DOB 10/26/1982. A certified letter was mailed to Mr. HUAKHEKHULLAKA. In that letter was a request for an interview. The certified letter was mailed 10/14/2014. The certified letter was returned to me on 10/17/2014 and marked by the U.S. Postal Service. The letter was stamped "Return to sender, refused, unable to forward." I made telephone calls to the telephone number listed in the CAPRS report for Mr.HUAKHEKHULLAKA. The telephone calls were made on 10/14/2014 and 10/28/2014. I left voice messages and made a request for him to contact me. To date, MPD IAU has not been contacted by Mr. HUAKHEKHULLAKA and the case will proceed without the input of Mr. HUAKHEKHULLAKA. SUMMARY OF ALLEGATIONS Allegations Investigative Facts Allegation # 1: It is alleged that Officer Justin Reisdorfer was driving a marked MPD squad on 8/10/2014, 04:44 hours and he failed to stop fora red light at 31st St W and Blaisell Av S, Minneapolis. A traffic collision occurred in the intersection. If this allegation were found to be true it would violate the following: 7-401 NORMAL VEHICLE OPERATION (A-D) Under normal conditions, personnel will operate police vehicles in the same manner as required for the public. Violations of motor vehicle laws when not authorized, or careless and abusive use of police vehicular equipment may result in disciplinary action. (12/14/07) 7 1209047 Investigative Facts • Officer Justin Reisdorfer was working 561-Able, assigned to P#76684. On 8/10/2014 at 04:44 hours, he reported driving in the 3000 Block of Blaisdell. • Officer Justin Reisdorfer stated he approached the intersection (31st and Blaisdell,) he reported he, "slowed down, looked both ways and there wasn't any vehicles coming." He stated the intersection was clear and he made a left turn. • Officer Justin Reisdoerfer reported the semaphore light was red and he stated he was traveling, "the speed limit." • AVL data showed the speed of the squad was 24 MPH at W31st and Blaisdell Av S, Minneapolis. • A traffic collision occurred in the intersection between the squad car and a citizen vehicle. The citizen's vehicle was occupied by a driver and front seat passenger. • The front seat passenger of the citizen's vehicle was interviewed and reported that the vehicle he was in was stopped for a red light at 31st and Blaisdell. He stated the light turned green and the citizen's vehicle entered the intersection. • Officer Reisdorfer reported he was not responding to a call for service, he had no distractions and his attention was not diverted while driving the squad car. • Officer Reisdorfer reported that the squad lights and siren were not used when he drove through the intersection of 31st and Blaisdell Av S. • The squad MVR was activated by Officer Reisdorfer after the collision. The MVR captured the previous seconds on the MVR recording, including the squad traveling through the semaphore, just prior to the traffic collision. • An assisting squad completed a State Accident Report and processed the driver of the citizen vehicle for DWI. • The MPD Accident Report Committee reviewed the accident for case 14- 280875. 13.43 - Personnel Data 13.43 - Personnel Data 13.43 The Accident Review Committee report was dated 9/09/2014; it was authored by Lt. Hudok. 8 1209048 I confirm that the information I provided in this case is true to the best of my knowledge. Respectfully Submitted, 0-/2_20/v Sgt. Thomas Wheeler Internal Affairs Unit 9 1209049 Minneapolis City of Lakes Police Department Janet' L. Harteau Chief of Police 350 South 5th Street - Room 130 Minneapolis, MN 55415-1389 612 673-2735 TTY 612 673-2157 Officer Justin Reisdorfer Fifth Precinct Minneapolis Police Department April 20, 2015 Officer Reisdorfer, RE: IAU Case Number #14-20928 LETTER OF REPRIMAND The finding for IAU Case #14-20928 is as follows: MPD P/P 7-401 Normal Vehicle Operation SUSTAINED (Category B) You will receive this Letter of Reprimand. This case will remain a B violation and can be used as progressive discipline for three years until 8/10/2017,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Call3 Minneapolis RR City Information and Services Sincerely, Janee Harteau Chief of Police BY: Matthew Clark Assistant Chief www.ci.minneapolis.mn.us Affirmative Action Employer 1209050 Page 2 Officer Justin Reisdorfer Letter of Reprimand I, Officer Justin Reisdorfer, acknowledge receipt of this Letter of Reprimand. OffiCer Justin Reisdorfer Date of Receipt nspector Loining CC: Inspector Loining Personnel IAU .4% 2-, Date 1209051</t>
  </si>
  <si>
    <t>['https://d3n8a8pro7vhmx.cloudfront.net/cuapb/pages/1461/attachments/original/1638337869/14-20928_Reisdorfer_Part_2.pdf?1638337869']</t>
  </si>
  <si>
    <t>['Justin Reisdorfer, badge #5937']</t>
  </si>
  <si>
    <t>7/18/2021 Man shot by Minneapolis police in theft is charged - Twin Cities https://www.twincities.com/2009/12/07/man-shot-by-minneapolis-police-in-theft-is-charged/ 1/3 ___ ___ By By TAD VEZNER TAD VEZNER | | tvezner@pioneerpress.com tvezner@pioneerpress.com | Pioneer Press | Pioneer Press PUBLISHED: PUBLISHED: December 7, 2009 at 11:01 p.m. December 7, 2009 at 11:01 p.m. | UPDATED: | UPDATED: November 13, 2015 at 1:36 November 13, 2015 at 1:36 a.m. a.m. The man who last week allegedly stole a car from the Minneapolis driveway of a The man who last week allegedly stole a car from the Minneapolis driveway of a former WCCO-TV news anchor, drove to a nearby restaurant to get a few drinks former WCCO-TV news anchor, drove to a nearby restaurant to get a few drinks without paying and was later confronted and shot by police was charged Monday without paying and was later confronted and shot by police was charged Monday with theft and assault. with theft and assault. Steven Dion Kellum, also known by the alias Dion Steven Blencoe, was in serious Steven Dion Kellum, also known by the alias Dion Steven Blencoe, was in serious condition Monday at Hennepin County Medical Center after the Friday evening condition Monday at Hennepin County Medical Center after the Friday evening incident, according to hospital officials. The 42-year-old Grasston, Minn., man incident, according to hospital officials. The 42-year-old Grasston, Minn., man was charged in Hennepin County District Court with second-degree assault and was charged in Hennepin County District Court with second-degree assault and theft of a motor vehicle. theft of a motor vehicle. According to a criminal complaint, a man, identified only by the initials "D.A.," left According to a criminal complaint, a man, identified only by the initials "D.A.," left his car running in a driveway on Ivy Lane near Lake Calhoun just after 5 p.m. his car running in a driveway on Ivy Lane near Lake Calhoun just after 5 p.m. Friday when an unknown man hopped in and drove away. Friday when an unknown man hopped in and drove away. Former WCCO anchor Jeanette Trompeter said in a Pioneer Press interview that Former WCCO anchor Jeanette Trompeter said in a Pioneer Press interview that her boyfriend had been loading the car - a black 2007 BMW 750 - with wine her boyfriend had been loading the car - a black 2007 BMW 750 - with wine for her going-away party. She is moving to California this month to begin work at for her going-away party. She is moving to California this month to begin work at KSBY-TV in San Luis Obispo. KSBY-TV in San Luis Obispo. NEWS NEWSCRIME &amp; PUBLIC SAFETY CRIME &amp; PUBLIC SAFETY Man shot by Minneapolis police Man shot by Minneapolis police in theft is charged in theft is charged 7/18/2021 Man shot by Minneapolis police in theft is charged - Twin Cities https://www.twincities.com/2009/12/07/man-shot-by-minneapolis-police-in-theft-is-charged/ 2/3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Twenty minutes later, police received a call from the Burger Jones restaurant Twenty minutes later, police received a call from the Burger Jones restaurant about a man who had "ordered several alcoholic drinks," then refused to pay and about a man who had "ordered several alcoholic drinks," then refused to pay and drove away in a car matching the description of the stolen BMW. An employee of drove away in a car matching the description of the stolen BMW. An employee of the restaurant at 3200 W. Lake St. tried to stop the man, but the suspect the restaurant at 3200 W. Lake St. tried to stop the man, but the suspect slammed the car's door on his hand, the complaint stated. slammed the car's door on his hand, the complaint stated. Police tracked the car via its GPS system, which pinpointed it at Cedar Lake Road Police tracked the car via its GPS system, which pinpointed it at Cedar Lake Road and Chestnut Avenue just after 6 p.m. Kellum stopped, but after officers got out and Chestnut Avenue just after 6 p.m. Kellum stopped, but after officers got out of their cars, Kellum "revved his engine and began to drive directly at Officer of their cars, Kellum "revved his engine and began to drive directly at Officer (Gretchen) Bloss," who was standing between two vehicles, according to the (Gretchen) Bloss," who was standing between two vehicles, according to the complaint. complaint. As the officer jumped out of the way, officers fired at Kellum and he crashed into As the officer jumped out of the way, officers fired at Kellum and he crashed into a tree. He was initially listed in critical condition at HCMC. a tree. He was initially listed in critical condition at HCMC. The three officers who fired their weapons were identified as Daniel Anderson, The three officers who fired their weapons were identified as Daniel Anderson, an eight-year veteran of the force; Richard Taylor, a three-year veteran; and an eight-year veteran of the force; Richard Taylor, a three-year veteran; and Danielle Evans, an 11-year veteran. All were placed on paid administrative leave, Danielle Evans, an 11-year veteran. All were placed on paid administrative leave, per department policy, pending an investigation of the incident. per department policy, pending an investigation of the incident. According to state records, Kellum has a string of felony convictions dating back According to state records, Kellum has a string of felony convictions dating back to 1992. The crimes include theft, attempt to commit aggravated robbery, to 1992. The crimes include theft, attempt to commit aggravated robbery, receiving stolen property and fleeing from a police officer. receiving stolen property and fleeing from a police officer. Tad Vezner can be reached at 651-228-5461. Tad Vezner can be reached at 651-228-5461. Tad Vezner Tad Vezner Tad Vezner covers the city of St. Paul, Ramsey County and Tad Vezner covers the city of St. Paul, Ramsey County and sometimes the Capitol for the Pioneer Press. He has been with sometimes the Capitol for the Pioneer Press. He has been with the paper since 2006. He can be reached at 651-228-5461. the paper since 2006. He can be reached at 651-228-5461. tvezner@pioneerpress.com tvezner@pioneerpress.com   Follow Tad Vezner Follow Tad Vezner @SPnoir @SPnoir 7/18/2021 Man shot by Minneapolis police in theft is charged - Twin Cities https://www.twincities.com/2009/12/07/man-shot-by-minneapolis-police-in-theft-is-charged/ 3/3 VIEW COMMENTS VIEW COMMENTS</t>
  </si>
  <si>
    <t>['https://d3n8a8pro7vhmx.cloudfront.net/cuapb/pages/270/attachments/original/1626626433/Man_shot_by_Minneapolis_police_in_theft_is_charged_%E2%80%93_Twin_Cities.pdf?1626626433']</t>
  </si>
  <si>
    <t>['Daniel Anderson, badge #94', 'Danielle Evans, badge #4020', 'Gretchen Bloss, badge #611', 'Richard Taylor, badge #7152']</t>
  </si>
  <si>
    <t>2/22/2021 Noor trial: Video captures pain, confusion in shooting's aftermath | MPR News https://www.mprnews.org/story/2019/04/11/police-trial-shooting-justine-damond-ruszczyk-australia-photos-detail-aftermath 1/3 Help Minnesota stay Help Minnesota stay connected! connected! GIVE NOW The shooting of Justine Ruszczyk and trial of former o¨cer Mohamed Noor Noor trial: Video captures pain, confusion in shooting's aftermath Jon Collins and Riham Feshir Minneapolis April 11, 2019 5:01 a.m. Former Minneapolis police o¨cer Mohamed Noor, center, and his attorneys Thomas Plunkett, left and Peter Wold, right, leave the Hennepin County Government Center in Minneapolis on April 1, 2019. Evan Frost | MPR News ¦le Updated 5 p.m. | Posted 12:01 a.m. Minneapolis police officer Scott Aikins didn't know what was happening as he came upon the scene of a woman dying next to a police car in a Minneapolis alley. Emergency medical technicians were trying to save Justine Ruszczyk, who was barefoot and in pajamas. Aikins jumped in and held a trauma pad to her wound. But it was too late. With her pupils "fixed and dilated," the EMTs said they were going to "call it." Shortly after, Aikins asked aloud, "Are we looking for a gun here?" The answer, he would learn later, was no. The shot had come from officer Mohamed Noor's gun. Investigator Adam Castilleja points to a photo of the alley where Justine Ruszczyk was killed in July 2017 during the trial of former Minneapolis police o¨cer Mohamed Noor on Wednesday. Cedric Hohnstadt for MPR News The video, captured by Aikins' body camera as he rushed to the scene in July 2017, played out in heartbreaking detail Thursday in the courtroom where Noor faces murder and manslaughter charges in the killing of 911 caller Ruszczyk, who was also known as Justine Damond. Before the 22-plus minute video played, Judge Kathryn Quaintance warned it was graphic and said observers could leave. Don Damond, Ruszczyk's fiance, and other family left. Her father John Ruszczyk and his wife stayed, squeezing hands with Damond and other family members as they passed. The video offered a glimpse of the confusion in the alley after the shooting, with Aikins asking repeatedly for an explanation of what happened. "'Da hell is going on?" he asked at one point. Noor is charged with second- and third-degree murder and second-degree manslaughter in Ruszczyk's killing. She had called 911 to report what she thought was an assault happening in her alley. Noor was one of the officers who responded. Noor's attorneys argue he fired, fearing an ambush, as 2/22/2021 Noor trial: Video captures pain, confusion in shooting's aftermath | MPR News https://www.mprnews.org/story/2019/04/11/police-trial-shooting-justine-damond-ruszczyk-australia-photos-detail-aftermath 2/3 Former Minneapolis police o¨cer Mohamed Noor (center) during his trial on Wednesday. Cedric Hohnstadt for MPR News Ruszczyk approached his squad. Testimony Thursday showed Aikins wasn't the only one confused by the scene in the alley. Now-Lt. Rick Zimmerman, who oversaw the department's officer-involved shooting investigations, said he searched for a gun around Ruszczyk's body when he came to the scene after Noor and his partner officer Matthew Harrity had been brought to City Hall, which is standard procedure in such shootings. "My first thought was 'What the f---? Why isn't there something here?'" he said in court Thursday. He also recalled being told by a police sergeant that the woman shot and killed in the alley was "probably a drunk or a drug addict." Issues of Noor's character also surfaced during Thursday's testimony. Quaintance reprimanded the defense for asking officers whether Noor was a good officer. Defense lawyers had previously fought to exclude from the trial character evidence, including an incident where Noor pulled a gun on a driver during a traffic stop. Under cross examination, Aikins told defense attorney Peter Wold that he knew Noor and had worked with him, and had seen him do his job professionally in those times. Later in the day, Mark Ringgenberg an officer who accompanied Noor following the shooting, testified that Noor kept asking every couple minutes if Ruszczyk would be OK. When the ambulance left the scene, Ringgenberg told Noor it meant she wasn't being transported to the hospital. Noor, he said, seemed upset. More videos, challenges The defense filed a motion earlier this week challenging the introduction of body camera videos showing lifesaving efforts the officers performed on Ruszczyk, arguing that it is prejudicial, not relevant to the charges, and could inflame "the passions of the jury." Quaintance has allowed some body camera footage the defense opposed but hasn't yet released a written ruling in response to the motion. In a memo attached to a written ruling Wednesday that backpedaled from an earlier order Quaintance had made to restrict the public from seeing some body camera footage in the trial, the judge outlined the events captured in the footage. Neither officer turned his camera on soon enough to capture the shooting. Both body cameras captured Noor and Harrity standing over Ruszczyk less than 15 seconds after the shot was fired. Quaintance said in the document that the videos show both officers doing CPR on Ruszczyk, as well as her gasping for breath. · Apr 11, 2019 Jon Collins @Jon… Replying to @JonSCollins Before the more than 22 minute video played, the judge warned the public that it was graphic. And said they could leave. Don Damond and other Ruszczyk's family left, while her father John Ruszczyk and his wife stayed, squeezing Damond's and other family's hands as they passed. Jon Collins @JonSCollins Aikins repeatedly asked other officers at the scene if they could turn body cameras off. He testified that there had been confusion in the department in weeks before on that 2/22/2021 Noor trial: Video captures pain, confusion in shooting's aftermath | MPR News https://www.mprnews.org/story/2019/04/11/police-trial-shooting-justine-damond-ruszczyk-australia-photos-detail-aftermath 3/3 Harrity's body camera also captured a 23-second conversation between Harrity and a supervising sergeant. Other officers who arrived had their cameras on and captured the EMTs as they attempted to revive her. On Wednesday, assistant Hennepin County medical examiner Lorren Jackson told the court that the bullet entered Ruszczyk's body to the left of her navel and passed through the iliac artery, a major blood vessel in the abdomen, before lodging in her spine. Asked if she would have been able to survive with more prompt treatment, Jackson said it was unlikely. The doctor testified that he found 1.6 liters of blood in her abdominal cavity, which is a lot of blood for a person of Ruszczyk's size to lose.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</si>
  <si>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["https://d3n8a8pro7vhmx.cloudfront.net/cuapb/pages/270/attachments/original/1626640146/Noor_trial__Video_captures_pain__confusion_in_shooting's_aftermath___MPR_News.pdf?1626640146"]</t>
  </si>
  <si>
    <t>7/12/2021 FBI to review video of Mpls arrest, beating | MPR News https://www.mprnews.org/story/2009/08/17/police-video 1/3 FBI to review video of Mpls arrest, beating Brandt Williams Minneapolis August 17, 2009 10:10 p.m. A photo released by the attorney representing Derryl Jenkins shows his injuries following an arrest by Minneapolis police officers on Feb. 19. Photo courtesy of Attorney Paul Edlund The FBI has agreed to review a video depicting Minneapolis police officers using force to subdue a man during a February traffic stop. At one point, the squad car camera shows several officers kicking and punching Derryl Jenkins, 42, as he is lying on his stomach in a snowbank. Officers claimed Jenkins was speeding and that he fought with officers. But those charges were later dropped. According to police reports, officer Richard Walker pulled Jenkins' car over at about 3 a.m. on Feb. 19. The report says Jenkins was driving 15 mph over the speed limit. When Walker approached the car, Jenkins was inside with the door locked and the windows up. He was on his cell phone. The squad car video shows Walker try to open the door and then knock on the window. Jenkins says he was nervous about the traffic stop as soon as he noticed the squad car behind him. He says he was calling his girlfriend as Walker approached the car. A photo released by the attorney representing Derryl Jenkins shows his injuries following an arrest by Minneapolis police officers on Feb. 19. Photo courtesy of Attorney Paul Edlund "He aggressively walks to the car. He's trying to get in. He's pulling on the car door trying to get in. And that kind of freaked me out a little bit," said Jenkins in an interview today. "I've been pulled ... over before. So I just didn't quite understand that. And he's asking me for my ID. But his tone of voice is real aggressive." The police report and Jenkins' account begin to diverge here. The officer says Jenkins refused to show his ID and became "irate as he attempted to exit his vehicle." Jenkins said he asked the officer why he wanted him to show his ID and asked to see the officer's supervisor. He said he told the officer he needed to get out of the car in order to reach his driver's license. Part of the exchange between Jenkins and Walker was caught on the voice mail of Jenkins' girlfriend's phone. The audio is garbled, but Jenkins is heard asking if he can "grab it out of his pocket." But as Jenkins stands up, the officer tells him to get back in the car. "That's when he grabbed me," said Jenkins. "Starting swinging me around and threw me to the ground. The first thing that went through my head was, this is the night I'm going to get beat up by the police." Jenkins is 5 feet 8 inches tall, and weighs about 240 pounds. Officer Walker struggled to pull Jenkins to 7/12/2021 FBI to review video of Mpls arrest, beating | MPR News https://www.mprnews.org/story/2009/08/17/police-video 2/3 Derryl Jenkins today. A February 19 police video shows Jenkins being beaten and arrested by six Minneapolis police officers. But Jenkins says the video shows he was the victim of an unprovoked attack. MPR Photo/Brandt Williams the ground. Walker alleges that Jenkins punched him in the face as the two wrestled. But the video shows Jenkins with his arms outstretched as the officer tries to get Jenkins to lay on his stomach. Walker finally wrestles Jenkins onto his belly, and lays on top of him as reinforcements arrive. Five more officers rush into the camera view and begin punching Jenkins. One officer joins in with three sharp kicks to Jenkins' midsection. At some point, Jenkins is also tased twice. "Things are kind of fuzzy and I really didn't know what was going on," Jenkins said today. "Then they moved to another part and rolled me over, and started hitting and kicking me and telling me to stop resisting. But the resisting was -- I was trying to block my face from getting hit." Minneapolis Police Chief Tim Dolan has seen the video, and in a written statement offered support for officer Walker. Dolan says Walker's actions appeared to be appropriate. But Dolan also expressed concern over the conduct of the responding officers -- particularly those who kicked Jenkins. That caused Dolan to request the FBI investigation. Dolan declined to comment beyond his statement. But police spokesman Sgt. Jesse Garcia said the video shows how officers often have to deal with people who resist arrest, which he said can create a dangerous situation. Force "doesn't look good, but sometimes it is necessary, unfortunately. And I think people that aren't used to seeing that, it does raise concerns with them," Garcia said. Mike Quinn is a retired Minneapolis police officer. During his 23 years on the force, he spent four years as head of the police academy. Many of the officers he trained are still on the force. Quinn reviewed the video of Jenkins' arrest and immediately saw some red flags. "You've got a guy who's down on the ground -- passive resistance. He's not fighting back. He's not punching or kicking at anybody," said Quinn. "Clearly there's multiple punches being thrown by the officers, and kicks. From what I can see and just from the video, I would say somebody needs to investigate this because that appears to be completely out of line." Quinn says the legal standard for use of force by police officers was set by a few key court cases. In particular, the 1989 Supreme Court decision in the case of Graham v. Connor established that an officer's use of force must be a reasonable response to the level of threat the officer perceived. Quinn is not sure if this instance meets that standard. "There wasn't a threat of flight. There wasn't a threat, an immediate threat, to any of the officers who responded," he said. "So if you look at it in those terms, you've probably got a case for excessive force." Quinn adds that more investigation should occur before such a conclusion can be reached. FBI spokesman E.K. Wilson said investigators will look into the case. It's common for the FBI to examine excessive force complaints against local law enforcement because one of its responsibilities is enforcing federal civil rights laws. There may be more legal action down the road. Derryl Jenkins' attorney says he and his client are considering a lawsuit, but are waiting to see what happens with the FBI investigation and the Minneapolis police department's internal investigation. 7/12/2021 FBI to review video of Mpls arrest, beating | MPR News https://www.mprnews.org/story/2009/08/17/police-video 3/3 (The Associated Press contributed to this report) Gallery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A photo released by the attorney representing Derryl Jenkins shows his injuries following an arrest by Minneapolis police officers on Feb. 19. Photo courtesy of Attorney Paul Edlund 11 of of 11</t>
  </si>
  <si>
    <t>['https://d3n8a8pro7vhmx.cloudfront.net/cuapb/pages/270/attachments/original/1626128545/richard_walker_FBI_to_review_video_of_Mpls_arrest__beating___MPR_News.pdf?1626128545']</t>
  </si>
  <si>
    <t>Police Department - Brian O'Hara, Chief of Police 350 S. Fifth St. - Room 130 Minneapolis, MN 55415 TEL 612.673.3559 TO: Deitan Dubuc, Badge #1615 CC: Office of Police Conduct Review DATE: May 12, 2023 RE: Administrative Investigation Case #20-14359 CHIEF'S DECISION: 8-hour Suspension Without Pay This memo summarizes my approach and reasoning for my decision as Chief of Police that the listed policy violations by Sgt. Dubuc are sustained. The memo accompanies the enclosed Notice of Discipline and Suspension Form. Summary of the Basis for Decision: The facts noted in the case investigation support the conclusion that Sgt. Dubuc violated Minneapolis Police Department Policies 7-401 Normal and Emergency Vehicle Operation and 4-223(IV)(A)(7)(a) Body Worn Cameras. I concur with the recommendation from the Police Conduct Review Panel that there is Merit to the allegations. Allegations: Allegation #1: MPD P/P 7-401 Normal and Emergency Vehicle Operation  On July 21, 2020 Sgt. Dubuc was assigned to the Community Engagement Team. He was driving his assigned vehicle, an unmarked Ford Fusion.  Sgt. Dubuc reports that he was drinking a sparkling water, which he tried to put into the vehicle cup holder. The container fell into his lap as he was driving. He stated that he was driving 20-25 MPH, that the traffic in front of him was proceeding so he looked down to pick up the water and rear-ended the vehicle in front of him. o Sgt. Dubuc struck a vehicle, forcing that vehicle into the one in front of it. o The driver of Vehicle #2 was interviewed and stated that she was stopped at a red light. The light had just turned green and she was just starting to accelerate when she was struck from behind by the vehicle struck by Sgt. Dubuc. o The driver of Vehicle #1 and a passenger from that vehicle were transported to the hospital for injuries. The occupants from Vehicle #2 are claiming that they were not "injured," but both experienced pain that required acupuncture for one occupant and a chiropractic visit for the other. o The accident involved enough force that the airbags in Sgt. Dubuc's vehicle deployed, and there was significant damage to both the front end of the unmarked MPD vehicle as well as the rear of Vehicle #2. Sgt. Dubuc also reported having burned himself on the airbags, and he was bleeding.  On 8/21/2020, the MPD Accident Review Committee reviewed this incident and determined that the collision was "Preventable," and the report was forwarded to Internal Affairs for review.  The Police Conduct Review Committee (PCRP) reviewed this case and provided a unanimous recommendation of "Merit" to this allegation.  I concur with the recommendation of the PCRP and there is a preponderance of the evidence to support the allegation that Sgt. Dubuc caused a preventable collision. This allegation is Sustained. DocuSign Envelope ID: 7630AAB5-F73F-472D-A2E1-4E5021873BD2 Allegation #2: MPD P/P 4-223(IV)(A)(7)(a) Body Worn Cameras  Sgt. Dubuc twice deactivated his BWC at the scene without narrating the basis for the deactivation prior to doing so.  MPD P/P 4-223 states that the BWC may be deactivated if an event has otherwise concluded but the officer remains at the scene to prepare reports or for another similar reason not involving a situation requiring activation.  Sgt. Dubuc deactivated his BWC before the event concluded, and his remaining on the scene was not simply for the preparation of reports or similar activities.  The Police Conduct Review Panel (PCRP) provided a unanimous recommendation of Merit to this allegation.  I concur with the PCRP that there is a preponderance of the evidence to support the allegation that Sgt. Dubuc on two occasions deactivated his BWC prior to the end of the call, when the event had not fully concluded, thus requiring re-activation. This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Sgt. Dubuc failed to meet our standards when he caused a preventable vehicle collision that resulted in injury, and twice de-activated his BWC prior to the conclusion of the event. The violations in this matter undermine public trust. As Chief of Police with authority to discipline for violations of policy under Minn. Stat 626.89 Subd. 17, I am issuing the following discipline: Allegation #1: MPD P/P 7-401 Normal and Emergency Vehicle Operation. Sustained: 8-hour suspension without pay. This was the 2nd preventable collision for Sgt. Dubuc in under one year (see OPCR Matter #20-14361). The MPD Discipline Matrix on the date of this incident calls for a baseline discipline of a 10- hour suspension, when a preventable accident with negligent driving results in injury less than substantial bodily harm. In this situation, not only did Sgt. Dubuc's actions lead to injury, but two of the occupants of the vehicle in front of him had to be transported to the hospital. Sgt. Dubuc also was injured in the accident, and there was significant damage to both Vehicle #2 and City-owned property. As a supervisor, Sgt. Dubuc is also held to a higher level of standard. Because this is the 2nd preventable collision in under a year, I will be imposing the baseline discipline adjusted from a 10-hour to an 8-hour suspension due to Sgt. Dubuc being assigned to an 8-hour shift. Allegation #2: MPD P/P 4-223(IV)(A)(7)(a) Body Worn Cameras, Sustained: Written Reprimand. The discipline matrix on the date of this incident states, "Failure to document deactivations occurring prior to the conclusion of an event," allows for a Discipline Category of A-C. There is no baseline discipline established in the matrix. I am imposing a Written Reprimand because Sgt. Dubuc is a supervisor and I hold supervisors to a higher standard of accountability. Brian O'Hara Chief of Police DocuSign Envelope ID: 7630AAB5-F73F-472D-A2E1-4E5021873BD2 Enclosure: Discipline Form CC: OPCR Case File Inspector McGInty DocuSign Envelope ID: 7630AAB5-F73F-472D-A2E1-4E5021873BD2</t>
  </si>
  <si>
    <t>['https://assets.nationbuilder.com/cuapb/pages/1608/attachments/original/1753998737/20-14359_Deitan_Dubuc.pdf?1753998737']</t>
  </si>
  <si>
    <t>['Deitan Dubuc, badge #1615']</t>
  </si>
  <si>
    <t>MINNEAPOLIS POLICE DEPARTMENT INTERNAL AFFAIRS COMPLAINT FORM #3401 COMPLAINT INFORMATION INTERNAL AFFAIRS CASE NUMBER: 11-14 CCN: 11-016025 DATE OF INCIDENT: 01/18/2011 TIME OF INCIDENT: 1815 LOCATION OF INCIDENT: 3215 Fremont Ave N MPLS MN DATE OF COMPLAINT: 01/19/2011 REFERRAL METHOD: Internal Affairs COMPLAINANTS NAME LAST, FIRST MIDDLE) SEX M❑ F❑ RACE: DATE OF BIRTH: 13.43 - Personnel Data HOME ADDRESS: CITY / STATE !ZIP: TELEPHONE: 13.43 POLICY INFORMATION POLICIES ALLEGED TO BE VIOLATED: 5-303 AUTHORIZED USE OF FORCE ACCUSED EMPLOYEE(S) NAME/BADGE: Officer Brandon Bartholomew Badge #0324 / 13.43 - Personnel Data 13.43 - Personnel Data COMPLAINT ALLEGATIONS It has been alleged that on Tuesday January 18, 2011 at approximately 1815 hours, the listed Officers used an unauthorized use of force during the apprehension of the Arrested Party #2 regarding MPLS CCN 11-016025. RECOMMENDATION (Preliminary Cases Only) K Reckoning Period Expired Before Complaint was Filed K No Basis for Complaint K Closed Pending Further Information K Refer to Precinct with Coaching Documentation K Exceptionally Cleared K Policy Failure K Other • 13.43 - Personnel Data DATE 2-/t-,/ DATE 1210133 MINNEAPOLIS POLICE DEPARTMENT INTERNAL AFFAIRS COMPLAINT FORM #3401 COMPLAINT INFORMATION INTERNAL AFFAIRS CASE NUMBER: 11-14 CCN: 11-016025 DATE OF INCIDENT: 01/18/2011 TIME OF INCIDENT: 1815 LOCATION OF INCIDENT: 3215 Fremont Ave N MPLS MN DATE OF COMPLAINT: 01/19/2011 REFERRAL METHOD: Internal Affairs COMPLAINANTS NAME LAST FIRST MIDDLE) SEX M❑ F❑ RACE: DATE OF BIRTH: 13.43 - Personnel Data HOME ADDRESS CITY I STATE / ZIP: TELEPHONE: 13.43 POLICY INFORMATION POLICIES ALLEGED TO BE VIOLATED: 5-307 SUPERVISOR FORCE REVIEW / 13.43 - Personnel Data ACCUSED EMPLOYEE(S) NAME/BADGE: Sergeant David Robinson Badge #6060 COMPLAINT ALLEGATIONS It has been alleged that on Tuesday January 18, 2011 at approximately 1815 hours, the listed supervisor did not fulfill the responsibilities of an on-duty supervisor regarding the reporting of force used regarding MPLS CCN 11- 016025. 13.43 - Personnel Data RECOMMENDATION (Preliminary Cases Only) K Reckoning Period Expired Before Complaint was Filed K No Basis for Complaint K Closed Pending Further Information K Refer to Precinct with Coaching Documentation K Exceptionally Cleared K Policy Failure K Other C DATE - 13.43 - Personnel Data 03-67 - /1 C. • • • DATE 1210134 Minneapolis Police Department Internal Affairs Unit Administrative Case #11-14 Sergeant Mark Montgomery February 1, 2011 CASE BACKGROUND Officer Brandon Bartholomew used a Confidential Reliable Informant (CRI) to obtain information regarding the selling of crack/cocaine from 3215 Fremont Ave N, Mpls MN. Officer Bartholomew conducted a control buy on January 7, 2011 and January 10, 2011 with the same CRI. On both January 7 and 10 of 2011 the CRI entered 3215 Fremont Ave N Lower and returned with 1 rock on the 7th and 2 rocks of crack/cocaine on the 10th that field tested positive on both listed dates. The CRI informed Officer Bartholomew that the seller of the crack/cocaine is in his mid 20's, 5'10" medium build with a short afro. The CRI does not know the seller's real name. The seller's alias name is "J ROC." On January 18, 2011 at approximately 1815 hours, Minneapolis Police Officers were conducting a search warrant at 3215 Fremont Ave N (Lower Unit). Upon officers' arrival, Officers observed a black male, later identified as A2/ Oshea Page, running away from the residence located at 3215 Fremont Ave N. After a short foot pursuit, Page fell to the ground. Officers immediately converged on Page. Officers reported that Page resisted verbal commands to comply with officers orders. Officers used force to take Page into custody. Hennepin County Jail (HCJ) refused to admit Page into jail due to his injuries. Officers later transported Page to the Hennepin County Medical Center (HCMC) for treatment for his injuries. Officers cited and released Page at HCMC. 1 1210135 CASE INVESIGATION As a standard practice of the Internal Affairs Unit, IAU investigators review all Supervisors' Force Reviews for completeness and accuracy pertaining to the standards of the Minneapolis Police Department Policy and Procedures. For the week of January 16 thru January 22, 2011, this investigator reviewed MPLS CAPRS Report 11-016025, which occurred on January 18, 2011 and included a Supervisor's Force Review. After reviewing CAPRS Report 11-016025, there appeared to be possible violations of the MPD Policy and Procedures by officers. A January 20, 2011 Star Tribune Article regarding this incident also addressed possible violations by involved officers. This investigator reviewed MPLS CAPRS Report 11-016025, specifically supplemental reports 1, 2, 3, 5, 6, 7 and the Supervisor's Force Review because of the reported force used by officers. This investigator obtained a copy of the Hennepin County Jail (HCJ) Sally Port Intake video from January 18, 2011, regarding Arrested Party #2 / O'shea Page's refusal into HCJ. This investigator also conducted investigatory interviews from AP2/Page, Witness Officers Mark Suchta and Christopher Tucker and Accused Officers Brandon Bartholomew and Sergeant David Robinson. 13.43 - Personnel Data 13.43 - Personnel Data 13.43 The authors of CAPRS Report 11-016025 Supplements #2, #5 and #7 were Officers and Brandon Bartholomew respectively. Officers and Bartholomew all reported to have performed kicks as a method of forced used against AP2/Page during the apprehension of Page. 13.43 - Personnel Data 13.43 13.43 13.43 Officer 13.43 described his force against AP2/Page, in supplement #2, as a method to gain pain compliance. Officer 13.43 reported that Page did not comply with officers' commands to stop resisting their attempts to gain control of him. Therefore, Officer 13.43 issued one short quick kick to Page's upper inner thigh to gain pain compliance. Officer 13.43 described his force a ainst AP2/Page, in supplement #5, as a method to achieve a surrender form Page. Officer 13..43 reported that he delivered four kicks to Page's right side in an attempt to get Page to give u his arms during the time other officers were trying to gain control of Page's arms. Officer 13.43 then delivered two additional kicks to Page's right side. It appeared to Officer 13.43 that officers gained some control of Page, which led to officers handcuffing Page. Officer Bartholomew described his force against AP2/Page in supplement #7. Officer Bartholomew reported that during the foot pursuit with Page, Page fell to the ground and was digging in his waistband. Recalling the information that he received involving a gun, Officer Bartholomew delivered two kicks to Page's head. Officer Bartholomew then got on Page's back and did not feel safe at this time due to Page's hand being underneath his body. Officer Bartholomew delivered three punches with a closed fist to Page's face. Officer Bartholomew was eventually able to handcuff Page with the assistance of other officers. 2 1210136</t>
  </si>
  <si>
    <t>['https://d3n8a8pro7vhmx.cloudfront.net/cuapb/pages/1461/attachments/original/1638004987/13-30551_Bartholomew_and_Robinson_Pt_2.pdf?1638004987']</t>
  </si>
  <si>
    <t>TO: Scot Kaiser, Badge 3628 CC: Office of Police Conduct Review DATE: September 16, 2022 RE: Administrative Investigation Case #21-05881 CHIEF'S DECISION: This memo summarizes my approach and reasoning for my decision as interim Chief of Police that one policy violation by Officer Kaiser is sustained. The memo accompanies the enclosed Notice of Discipline . Allegation Allegation It is alleged that Officer Kaiser used inappropriate language toward a community member and, separately in the presence of Emergency Medical Staff (EMS). MPD P/P 5-105(B)(5) Professional Code of Conduct. Amelia Huffman Interim Chief of Police Minneapolis Police Department 350 South 5th Street, Room 130 Minneapolis, MN 55415 (612) 673-3550 Amelia.Huffman@minneapolismn.gov Summary of the Basis for Decision: The facts noted in the case investigation support the conclusion that Officer Kaiser used unprofessional language in two separate interactions during this interaction. Allegation #1 x On 5/7/21, Officer Kaiser and his partner, Officer Sanchez were dispatched to the ReEntry House in response to an unruly tenant who physically struck an employee. x While engaged in conversation about the incident, Officer Kaiser told the person officers were talking with, "Ok, you got to take the shit out of your mouth so I can understand you." x During a latter conversation with the responding paramedic, Officer Kaiser made a remark about the Department, "You got weak leadership that won't stand up to retard politicians, is really what it is." x While several policy violations could be applied to Officer Kaiser's statements, both remarks were improper and reflected poorly on the professionalism of Officer Kaiser and the MPD. x I have updated the policy violation to Professional Code of Conduct 5-105 (B)(5): "Employees shall be decorous in their language and conduct. They shall refrain from actions or words that bring discredit to the Department." This allegation reflects both the unprofessional statement "take the shit out of your mouth" and the use of the offensive term "retard" to express contempt. The allegation is Sustained. As the interim Chief of Police, I am responsible for providing clear expectations for what is acceptable behavior in our workplaces as well as what will not be tolerated.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Officer Kaiser failed to meet our standards when he used inappropriate language in two separate interactions while on this call for service. It was unprofessional for Officer Kaiser to tell a community member to "take the shit out of your mouth so I can understand you." Officer Kaiser could easily have chosen to communicate politely and professionally that he was having a difficult time understanding the speaker and he should have done so. Secondly, Officer Kaiser's remark to the paramedic demonstrated a contemptuous attitude toward the Department and elected officials, using the offensive term "retard" to indicate that contempt. Speech of this nature reflects very poorly on the officer. It undermines public trust and confidence in Minneapolis police officers and brings discredit to the Department. As interim Chief of Police with authority to discipline for violations of policy under Minn. Stat 626.89 Subd. 17, to Officer Kaiser for two instances of unprofessional language using both profanity and an offensive term during this incident. This conduct undermines the officer's own professional reputation and threatens to bring discredit to the Department. The discipline imposed here is intended to correct the inappropriate behavior and return Officer Kaiser to performance that meets department expectations. Allegation #1: 5-105(B)(5) Professional Code of Conduct, Sustained. Amelia Huffman Interim Chief of Police CC: IA/OPCR Case File Employee Inspector/Commander Enclosure: Discipline Form 1 IN RE: THE MATTER OF _______________________________________ POLICE OFFICERS FEDERATION OF MINNEAPOLIS, (Scot Kaiser, Grievant) and CITY OF MINNEAPOLIS, SETTLEMENT AGREEMENT (Union Grievance 22-21) Employer. This Settlement Agreement ("Agreement") is made and entered into by and between the City of Minneapolis ("City"), the Police Officers' Federation of Minneapolis ("Federation") and Officer Scot Kaiser, Badge No. 3628 ("Grievant"). A. The City of Minneapolis ("City") and the Police Officers Federation of Minneapolis ("Federation"), parties to a collective bargaining agreement under which the above-entitled grievance was filed, hereby enter into the following agreement that governs the relationship between them. B. The Grievant is employed by the City in its Police Department (MPD). C. The Federation is the Grievant's sole and exclusive bargaining representative. F. The Federation grieved G. The Chief of Police has the full authority of the City Council to resolve the grievance. 2 H. The Federation and the City wish to resolve this matter amicably and without resort to arbitration. NOW THEREFORE, the parties agree as follows: 1. The Federation will withdraw Grievance # 22-21 subject to conditions listed in paragraphs 2-5. 2. The City will discipline a letter of reprimand for violation of MPD Policy 5-105(B)(5).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FOR THE FEDERATION: ________________ Date: ____________________________ Sherral Schmidt, President FOR THE CITY OF MINNEAPOLIS: _______________ Date: _______________________________ Brian O'Hara Chief of Police</t>
  </si>
  <si>
    <t>['https://assets.nationbuilder.com/cuapb/pages/1608/attachments/original/1753998898/21-05881_Scot_Kaiser.pdf?1753998898']</t>
  </si>
  <si>
    <t>3/20/2021 Twin Cities Police Unions: Teachers' Involvement In Castile Protest 'Blatant Disrespect' - WCCO | CBS Minnesota https://minnesota.cbslocal.com/2016/07/20/twin-cities-police-unions-teachers-involvement-in-castile-protest-blatant-disrespect/ 1/3 GRAPHIC IMAGE: 494 Ramp To Nicollet Avenue Closed Due To Tanker Leaking Blood Police: Man Fatally Shoots Himself, Falls Onto I-494 After Confrontation With OfØcers In Bloomington Businesses Say Tattersall's Move To Wisconsin Adds Urgency To Change Minnesota Liquor Laws Apparent Catalytic Converter Thief Crushed To Death By Collapsing Car First Minnesotan Charged With Trespassing At U.S. Capitol During January Insurrection Derek Chauvin Trial, Day 10 Live Updates: Only 1 More Juror Needed; Trial Not Moving Out Of Minneapolis Family Searching For Heirloom Map Accidentally Sold At Estate Sale Black Lives Matter Minnesota Rallies In Support Of George Floyd At State Capitol, Issues 12 Demands Video Shows Clash Between Minneapolis Police And Encampment Residents During Eviction FOLLOW US OUR | NEWSLETTER MOST VIEWED Sign up and get our latest headlines delivered right to your inbox! Email address Subscribe Now! Twin Cities Police Unions: Teachers' Involvement In Castile Protest 'Blatant Disrespect' July 20, 2016 at 2:19 pm Filed Under: Bob Kroll, Dave Titus, Police OfØcers Federation Of Minneapolis, Saint Paul Police Federation OfØcer Dave Titus &amp; Lt. Bob Kroll during 2015 interview. (credit: CBS) READ MORE: READ MORE: MORE NEWS: MINNEAPOLIS (WCCO) - Both Minneapolis and St. Paul police union presidents are responding after they say teachers participated in a protest that showed "blatant disrespect for law enforcement" in Minneapolis Tuesday. According to the unions, teachers from across the nation gathered at the Minneapolis Convention Center to attend the biennial American Federation of Teachers conference. Federal Regulator Suspends PolyMet Wetlands Permit Afterwards, hundreds of teachers then joined activists, including Black Lives Matter members, in a Philando Castile protest march. Twenty-one protesters were arrested for blocking an intersection after being asked to leave. 2 Dead In St. Paul, Homicide Investigation Underway On Wednesday, Saint Paul Police Federation President Dave Titus and Police OfØcers Federation of Minneapolis President Lt. Bob Kroll released a statement condemning the teachers' involvement. Businesses Say Tattersall's Move To Wisconsin Adds Urgency To Change Minnesota Liquor Laws MENU NEWS WEATHER SPORTS BEST OF VIDEO INFO &amp; MORE CBSN Minnesota WATCH NOW   We've updated our Privacy Policy to describe our collection and use of personal information across the ViacomCBS family of companies. By continuing to use this Service, you acknowledge you've read the updated Privacy Policy, https://www.viacomcbsprivacy.com/policy. Continue 3/20/2021 Twin Cities Police Unions: Teachers' Involvement In Castile Protest 'Blatant Disrespect' - WCCO | CBS Minnesota https://minnesota.cbslocal.com/2016/07/20/twin-cities-police-unions-teachers-involvement-in-castile-protest-blatant-disrespect/ 2/3 'Pandemic Isn't Over': Teachers Union Raises Concern After Death Of 2nd School Staffer In 2 Weeks "As parents and as union members we were appalled to learn that members of the American Teachers Federation, Minneapolis and St. Paul Federation of Teachers choose to protest against their union brothers and sisters, men and women who put the safety of others before their own each and every day, many who help keep students and teachers safe in classrooms. The one-sided message of blatant disrespect for law enforcement these educators are sending our young people is horrifying and will only exacerbate distrust and fear. Not to mention, these actions will adversely affect the children of law enforcement professionals who could be subject to scorn, ridicule and bullying by those expected to teach and care for them in their schools. Over the past few years, far too many people have been far too quick to judge police ofØcers' actions before all the facts are known. This Ùagrant disregard for due process has sown the seeds of discontent which has resulted in the executions of numerous ofØcers and caused injuries to dozens more including here in the Twin Cities in just the past few weeks. In all those instances, from Ferguson to Baltimore, New York to Minneapolis, prosecutors, investigators and juries have found ofØcers' actions, however tragic, to be justiØed and within the scope of the law. Educators should demonstrate more common sense than rushing to judgment along with radical activists hell-bent on destabilizing our communities. Teachers are in a better position than most to understand the critical importance of forging constructive and meaningful conversations that can provide positive pathways forward. The future stability of our communities will be secured by building relationships and increasing trust. As the union leaders of State's largest police departments, we stand at the ready to begin just such a dialogue, particularly with our union brothers and sisters." Police: Man Fatally Shoots Himself, Falls Onto I-494 After Confrontation With OfØcers In Bloomington Bloomington police say a man fell onto Interstate 494 Thursday evening after fatally shooting himself in the midst of a confrontation with ofØcers on a pedestrian bridge. We've updated our Privacy Policy to describe our collection and use of personal information across the ViacomCBS family of companies. By continuing to use this Service, you acknowledge you've read the updated Privacy Policy, https://www.viacomcbsprivacy.com/policy. Continue 3/20/2021 Twin Cities Police Unions: Teachers' Involvement In Castile Protest 'Blatant Disrespect' - WCCO | CBS Minnesota https://minnesota.cbslocal.com/2016/07/20/twin-cities-police-unions-teachers-involvement-in-castile-protest-blatant-disrespect/ 3/3 Follow Us NEWS Minnesota News Minneapolis News St. Paul News Business Consumer Crime Politics Entertainment HealthWatch Water Cooler WEATHER Minnesota Weather Live Radar School Closings &amp; Delays On The Spot Weather Watcher Network Weather App SPORTS Vikings Twins Wild Timberwolves Lynx United FC Gophers High School Sports Rally WATCH + LISTEN Video Library Seen On WCCO-TV Only CBS Best Of Contests CORPORATE About Us WCCO TV Advertise FAQ Broadcast Feedback ©2021 CBS Broadcasting Inc. All Rights Reserved. Powered by WordPress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 Anoka Man In Custody After Stabbings In North St.Paul A 74-year-old Anoka man is in custody after two people were stabbed Thursday morning during a robbery attempt in North St. Paul. We've updated our Privacy Policy to describe our collection and use of personal information across the ViacomCBS family of companies. By continuing to use this Service, you acknowledge you've read the updated Privacy Policy, https://www.viacomcbsprivacy.com/policy. Continue</t>
  </si>
  <si>
    <t>['https://d3n8a8pro7vhmx.cloudfront.net/cuapb/pages/270/attachments/original/1616269808/2016_Twin_Cities_Police_Unions__Teachers%E2%80%99_Involvement_In_Castile_Protest_%E2%80%98Blatant_Disrespect%E2%80%99.pdf?1616269808']</t>
  </si>
  <si>
    <t>['David A. Titus, badge #688850', 'Robert J. Kroll, badge #3874']</t>
  </si>
  <si>
    <t>Mr. Olson indicated that he does not Brian Vanderlee or anyone from his table, and does not know Sgt. Clifford or those from his table. Mr. Olson has frequented Tanner's in the past and has never witnessed a fight there. He described the clientele at Tanner's as being "adult", with the age group being in the "40's" rather than the "20's". Video from Tanners Station: The Administrative Case is comprised of such entities as Sgt. Clifford's account, witness statements, and officer reports. Another component of the Administrative Case is the surveillance video that captured the incident between Sgt. Clifford and Brian Vanderlee. The surveillance camera is mounted on the southwest brick wall of the patio. The surveillance camera captures the patio area, with the exclusion of the "smoking station" and the area immediately surrounding the smoking station. One table not in view of the surveillance camera is the table to the east of the smoking station. Subjective interpretations aside, there are points of interest to consider in viewing the video captured on June 16th, 2012: Points of Interest: • The video provided to this investigator commences at 1820 hours. Mike and Kourtney Vanderlee are seen sitting at a table with the umbrella up near the patio gate on the west side of the patio. Brian joins them approximately two minutes later. • At 1823.38* hours, 13.43 enters the screen view and is seen selecting a table on the patio. One minute later, Ms. Coleman joins 13.43 at the patio table. • At 1853 hours, Kourtney Vanderlee gets up from the table, leaves through the gate, and walks on the sidewalk northbound out of view. Within approximately one minute, Brian Vanderlee and Mike Vanderlee get up, and it appears that Brian is hitting Mike's right forearm. Brian is seen pulling on the fencing and pushes Mike. • At 1854.31 hours, Mike is seen sitting down. • At 1858.13 hours, Kourtney Vanderlee is seen returning to the patio. • At 1859.18, Brian gets up from the table and is back behind Kourtney Vanderlee. He then goes out to the sidewalk and does two jumping jacks before turning and walking northbound on the sidewalk, eventually out of camera view. 36 1228268 • At 1906.57 hours Sgt. Clifford and Mr. Paul Coleman enter the screen view, walking towards the patio. • At 1907.23 hours Sgt. Clifford and Paul sit down at the table with 13.43 and Kim Coleman. • At 1908.18 13.43 13.43 appears to be speaking directly to Sgt. Clifford • At 1909.00 hours, the waitress (Ms. Blomquist) is at Sgt. Clifford's table. • At 1912.21 hours, the same waitress returns to Sgt. Clifford's table with a tray of beverages. • At 1913.37 hours, the manager (Mr. Donnelly) walks right past Sgt. Clifford's table. Mr. Donnelly speaks to the individuals at Brian's table until 1914.16 hours and walks right past Sgt. Clifford's table again. • At 1916.28 hours, Michael Vanderlee is seen going inside the service door. • At 1917.43 hours, Brian is seen putting the phone up to his right ear. • At 1918.05 hours, Dave is seen starting to get up from his chair. • At 1918.29 hours, Brian Vanderlee falls to the ground. • At 1918.33 hours, Sgt. Clifford has exited the patio gate going northbound on the sidewalk. • At 1922.30 the first responding officer arrived. • At 1927.31 the paramedics arrived. *Times may be approximate, however, the listed time reflects the general nuance of what is occurring in the video. 37 1228269 SUMMARY OF ALLEGATIONS AND RECOMMENDATION SUMMARY OF ALLEGATIONS Allegation #1 It is alleged that on June 17th, 2012, Sgt. Dave Clifford was arrested by the Anoka County Sheriff's Office for Assault in the First Degree and Assault in the Third Degree. The alleged victim in the case was a patron at Tanners Station, an establishment in Andover, Minnesota. It is further alleged that on June 19th, 2012, the Courts charged Sgt. Clifford with the following: 609.223, Subd. 1- Assault in the Third Degree- Felony On July 17th, 2012, the Courts amended the charges against Sgt. Clifford and added the following: 609.221, Subd. 1- Assault in the First Degree (Great Bodily Harm)-Felony If these allegations are found to be true, they would violate the following: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On June 16th, 2012 at approximately 1910 hours, Sgt. Dave Clifford, along with 1 3.43 and another couple, were at Tanners Station and seated on the patio. • Seated at a table adjacent to Sgt. Clifford were Brian Vanderlee, Mike Vanderlee, and Kourtney Vanderlee. • Sgt. Clifford had been served one drink, a Captain and Diet Coke, while on the patio. 38 1228270 • Sgt. Clifford reported that Mr. Vanderlee was saying things such as "fucking lesbian cunt" and other things that he considered "extremely offensive". • Sgt. Clifford stated that while on the patio, they were surrounded by "about 25 people". • Sgt. Clifford stated that Mike Vanderlee spoke to Brian Vanderlee and that it was "a little more quiet for a little while". • Sgt. Clifford stated that the older brother, Mike Vanderlee, went inside, and that Brian pulled out a cell phone and started up again with "fucking cunt" and "lesbian". Sgt. Clifford stated the language was extremely offensive and was "kind of impacted by that". 13.43 • Sgt. Clifford thought he would walk over, maybe introduce himself and maybe get Brian to calm down "because the wait staff weren't gonna do anything about it either". • Sgt. Clifford approached Brian, leaned over and asked Brian to keep the noise down. Brian was on his phone, "yelling and doing his thing", and he looked up at Sgt. Clifford and said "Fuck you, asshole!". Sgt. Clifford responded by telling Brian that he didn't need to call him names and to just be a stand-up guy- that he didn't have to say that. • Sgt. Clifford stated that Brian slammed the phone down, stood up within three to four feet of him, and he felt that he was going to get punched. • Sgt. Clifford considered that Brian and Mike Vanderlee were "weightlifter types" and that they had already been "fighting" already on the patio. • Sgt. Clifford stated that he has been in his share of "defensive situations in law enforcement where I can immediately recognize the kind of pre-attack indicators that leads me to believe that, "Hey, guy, you're gonna get hit or punched or...." • Sgt. Clifford described the pre-attack indicators as being "spreading of the legs as if to kinda get a solid base to deliver a punch or to kind of come at me very quickly". He also stated that "you can tell in a person's eyes because they start to look down at your chest, 'cause what they're doing is they're picking their target where they're gonna hit ". • Sgt. Clifford stated that if he turned his back, he would have started getting clobbered and he did not know where Brian's brother was. To make sure 39 1228271</t>
  </si>
  <si>
    <t>['https://d3n8a8pro7vhmx.cloudfront.net/cuapb/pages/1461/attachments/original/1638081650/13-31240_Clifford_Part_12.pdf?1638081650']</t>
  </si>
  <si>
    <t>3/1/2021 Minneapolis police's Somali outreach gets national attention - StarTribune.com https://www.startribune.com/minneapolis-police-s-somali-outreach-gets-national-attention/290017061/?refresh=true 1/3 MINNEAPOLIS Minneapolis police's Somali outreach gets national attention Minneapolis' exchange program with Toronto authorities aims to improve relations By Libor Jany (https://www.startribune.com/libor-jany/6134700/) and Nicole Norƌeet (https://www.startribune.com/nicole-norƌeet/6370611/) Star Tribune staff writers JANUARY 28, 2015 - 5:47AM The Minneapolis Police Department's work forging deep ties among local Somali immigrants is gaining national recognition as officers help replicate their efforts in other cities. For the past few years, officer Abdiwahab Ali and Sgt. Mohamed Abdullahi have helped Toronto authorities work with Somalis and assist troubled youths. Only a few years ago, Ali says, the Canadian city had a serious problem after a series of unsolved killings of Somali youths and little cooperation from residents. Perhaps more alarmingly, several dozen Somali-Canadians had left to join extremist groups in the Middle East such as Islamic State in Iraq and the Levant, which has seized large parts of Iraq and Syria. In 2012, Toronto police officials visited Minneapolis, which had been lauded as a model for other law enforcement agencies struggling to hire more East African officers and improve relations with immigrants. Several members of Toronto's newly formed Somali Liaison Unit returned to the Twin Cities the following year, as part of an officer exchange program between the two police departments. It is the latest sign that the police department's work to turn its outreach effort into a national model is working. Ali and Abdullahi said even basic police work must be delicate and nuanced to build credibility. "One example is if you don't know the culture of a police officer knocking on the door," Ali said in a recent interview. A Somali woman is likely to say, "Give me a minute," Ali said. That can be troubling for unfamiliar police officers, who might start kicking the door and saying, "What the heck, why isn't she opening the door?" "Which if you know the culture, a Somali female is going to go cover her hair because of the religious thing," Ali said. "Knowing that little thing can make a big difference." Ali says that gaining the Somali immigrants' trust has proved challenging because a legacy of police corruption in their war-torn homeland has tainted their perception of law enforcement. Toronto law enforcement officials found the information invaluable after a recent visit by Ali and Abdullahi. "I am confident that the knowledge and information gained through the day's discussion will bolster efforts to strengthen the relationship between the police and the Somali- Canadian community," said Toronto Police Services Board Chairman Alok Mukherjee. Now, officials say, crime in Cedar-Riverside - home to a large percentage of Minneapolis' Somali immigrants, as well as other ethnic groups, including Oromo, Amharic and Eritrean - has fallen steadily in recent years. Minneapolis' troubles once mirrored those in Toronto. RICHARD TSONG-TAATATARII At Minneapolis City Hall, Sgt. Mohamed Abdullahi, right, and officer Abdiwahab Ali of the Minneapolis Police Department help run RICHARD TSONG-TAATATARII In Minneapolis, Deputy Police Chief Kris Arneson chatted with officer Mohamed Abdullahi and Sgt. Abdiwahab Ali about a bike program that 3/1/2021 Minneapolis police's Somali outreach gets national attention - StarTribune.com https://www.startribune.com/minneapolis-police-s-somali-outreach-gets-national-attention/290017061/?refresh=true 2/3 Several young Somali-Americans were being recruited to fight for terrorist groups in their violence-scarred homeland, while a few were charged with funding terrorist activity. The area was once rife with gangs and drugs, police and Somali leaders say. A soon-to-be-released Police Executive Research Forum report is expected to say that by forging such ties, Minneapolis police have created a national blueprint for fighting crime in immigrant neighborhoods. Law enforcement officials recently launched a federally funded policing initiative aimed at strengthening ties with Somali-Americans. They are doing this by having police working with elders and young people, probation officers, prosecutors, business owners and law enforcement experts to improve relations and reduce crime. Ali recently recounted how he had responded to a missing-person call involving a Somali youth. The teenager's mother said she was worried because her son had been running with a bad crowd, staying out late and getting into fights. The teen eventually returned home, but Ali could not shake the feeling that there was more to the case. "The comments that he makes in front of the mom, for us, we realized that the kid seemed that he's being brainwashed as far as a religious way," Ali said. "The comments that he made that really gave us a red light was that he said … 'I can disobey my mom, based on the religion,' which was really false." The teen later entered a diversionary program that kept him out of jail. Ali and Abdullahi are founding members of the Somali-American Police Association, a national organization that "provides a network for Somali-American law enforcement professionals and strives to recruit more police and law enforcement officers of Somali heritage to our various law enforcement communities." Five of its 11 local members are with the Minneapolis Police Department; the others hail from St. Paul (which recently hired its first female Somali-American liaison officer), Mankato, Columbia Heights, the Hennepin County Sheriff's Office and Metro Transit police. In St. Paul, police officials say they have worked relentlessly to build good relationships with Somali-Americans. "Somali-American officers are the key to reduce Somali youth violence, which affects the peace of our Twin Cities," said Hassan Mohamud, imam at the Minnesota Da'wah Institute in St. Paul, who is currently traveling in Somalia. Jaylani Hussein, the new executive director of the Council on American-Islamic Relations, said police have made great strides in improving relations. "I personally believe that they are breaking boundaries and being really a great resource for building the bridges between the Somali community and the police department," Hussein said.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Nicole Norfleet covers the fast-paced retail scene including industry giants Target and Best Buy. She previously covered commercial real estate and professional services. nicole.norǡeet@startribune.com 612-673-4495 nicolenorǡeet 3/1/2021 Minneapolis police's Somali outreach gets national attention - StarTribune.com https://www.startribune.com/minneapolis-police-s-somali-outreach-gets-national-attention/290017061/?refresh=true 3/3</t>
  </si>
  <si>
    <t>["https://d3n8a8pro7vhmx.cloudfront.net/cuapb/pages/270/attachments/original/1614613669/Abdullahi_Minneapolis_police's_Somali_outreach_gets_national_attention_-_StarTribune.com.pdf?1614613669"]</t>
  </si>
  <si>
    <t>3/11/2021 'It's Torture': Man Says Mpls. Cops Beat Him For No Reason - WCCO | CBS Minnesota https://minnesota.cbslocal.com/2013/03/05/its-torture-man-says-mpls-cops-beat-him-for-no-reason/ 1/4 DEREK CHAUVIN TRIAL 3rd-Degree Murder Charge Reinstated, 6th Juror Seated Target HQ Moves Out Of City Center Building In Downtown Minneapolis 'Life Ended Too Soon': Endangered Amur Tiger Dies After ArtiØcial Insemination Procedure At Cheyenne Mountain Zoo Minnesota Ranked 2nd Best State In The US, Behind Washington Derek Chauvin Trial, Live Updates From Day 3: Minn. Supreme Court Denies Chauvin Review Of 3rd- Degree Murder Charge, 5th Juror Seated Crystal Ball Causes House Fire Near Wisconsin Dells Minnesota Weather: Heavy Snow Keeps Falling Up North, As Severe Weather Threat Ends In Metro 'Moderna Arm': Some People Develop Reaction To Moderna COVID-19 Vaccine FOLLOW US OUR | NEWSLETTER MOST VIEWED Sign up and get our latest headlines delivered right to your inbox! Email address Subscribe Now! 'It's Torture': Man Says Mpls. Cops Beat Him For No Reason By Reg Chapman March 5, 2013 at 5:55 pm Filed Under: Michael Padden, Minneapolis News, Minneapolis Police Department, North Memorial Medical Center, Police, Reg Chapman READ MORE: MINNEAPOLIS (WCCO) - A Minneapolis man says he was stopped by city police and beaten unconscious last year. Demario Booker describes his experience as torture - and the whole thing was caught on camera. Walz Urges Legislature To Pass $150M Summer Education Package It happened on the night of Nov. 20, 2012. Booker was with friends at a bar in north Minneapolis, when he says he saw Minneapolis Police OfØcer John Ochs. "He rode through the parking lot, and pointed his Ønger at me," Booker said. Booker says he was scared and jumped into the driver's seat of his friend's car and drove off. Ochs followed. Video captured on Ochs' dash camera shows the chase went through the streets of Robbinsdale and ended near the intersection of Lake Road and Indiana Street North. After the chase, Booker said he got out of the car, put his hands up and laid himself down on the road. That's when Booker says police used excessive force to take him into custody. MENU NEWS WEATHER SPORTS BEST OF VIDEO INFO &amp; MORE CBSN Minnesota WATCH NOW  Minnesota Weather: Rain Early Next Week  3/11/2021 'It's Torture': Man Says Mpls. Cops Beat Him For No Reason - WCCO | CBS Minnesota https://minnesota.cbslocal.com/2013/03/05/its-torture-man-says-mpls-cops-beat-him-for-no-reason/ 2/4 Gov. Walz Set To Announce 'Biggest' Dial Back Of COVID Restrictions In Minnesota Ramsey City Council Votes To Stop Enforcing Mask Mandate DOC: Inmate BrieÙy Escapes Custody At MSP Airport READ MORE: "He started beating me, punching me, kicking me in my head and punching me in my face. I blacked out and woke up in the hospital," Booker said. Booker was in intensive care for more than 24 hours. He had multiple broken bones in his face, a broken nose, bruised ribs, and staples in his head in four different places. Medical records from North Memorial Medical Center obtained by WCCO-TV spell out the ofØcer's version of what happened. OfØcers say Booker ran for two blocks before he was tackled. They claim he was resisting arrest. However, Booker's attorney, Michael Padden, points out that the video shows things differently. Derek Chauvin Trial, Day 4: Judge Adds Murder Charge, 6th Juror Selected "[Booker] says that the reason he Ùed is because he was scared, and I think you can see why he was scared," Padden said. WCCO-TV showed the arrest video to former Washington County deputies Pat Erickson and Jesse Kurtz for their assessment. Both said the ofØcers did what was necessary to control Booker. "To lay people, sometimes, it looks like this is very violent, but sometimes it's necessary to control people that don't want to be controlled," Erickson said. Still, Padden thinks the ofØcer went too far. "All he had to do was cuff him and put him in the squad car. Sure, he deserved to be arrested because he had Ùed when they tried to stop him. Now why they were trying to stop him is another matter; I'll contend that they had no valid reason to stop him," Padden said. Police say Booker had a gun. In the video, you can hear an ofØcer say: "I thought he was reaching for a pistol…it's his damn phone." The two people in the car told investigators they never saw Booker with a gun. However, a gun was found in that same car once it was researched at an impound lot. Booker was arrested just days after Nov. 20, 2012, for being a felon in possession of a Ørearm. He has been in federal custody ever since. 3/11/2021 'It's Torture': Man Says Mpls. Cops Beat Him For No Reason - WCCO | CBS Minnesota https://minnesota.cbslocal.com/2013/03/05/its-torture-man-says-mpls-cops-beat-him-for-no-reason/ 3/4 MORE NEWS: Minneapolis police say a case was opened in connection to Booker's arrest, and then closed. Teen Killed In South Minneapolis Shooting ID'd Ochs was found to not be in violation of any department policy. Kyle Rittenhouse Trial In Wis. Protest Shootings Delayed At Least 7 Months The trial for an 18-year-old from Illinois accused of killing two people and wounding a third during a protest against police brutality in Wisconsin was pushed back Wednesday by … Snow And Tornado Warnings Collide On Wild March Day In Minnesota From the southeast, to the northwest, and in between -- all types of precipitation fell upon Minnesota Wednesday -- but one element in particular threw the state's yearly climate … Clarifying COVID: What Are Key Takeaways From CDC Guidance On Vaccinated People? 3/11/2021 'It's Torture': Man Says Mpls. Cops Beat Him For No Reason - WCCO | CBS Minnesota https://minnesota.cbslocal.com/2013/03/05/its-torture-man-says-mpls-cops-beat-him-for-no-reason/ 4/4 Follow Us NEWS Minnesota News Minneapolis News St. Paul News Business Consumer Crime Politics Entertainment HealthWatch Water Cooler WEATHER Minnesota Weather Live Radar School Closings &amp; Delays On The Spot Weather Watcher Network Weather App SPORTS Vikings Twins Wild Timberwolves Lynx United FC Gophers High School Sports Rally WATCH + LISTEN Video Library Seen On WCCO-TV Only CBS Best Of Contests CORPORATE About Us WCCO TV Advertise FAQ Broadcast Feedback ©2021 CBS Broadcasting Inc. All Rights Reserved. Powered by WordPress.com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 Sheriff: Driver Killed In Duluth Rollover Crash In Midst Of Snowstorm A driver was killed in a rollover crash in Duluth during Wednesday's storm. Target HQ Moves Out Of City Center Building In Downtown Minneapolis Target announced on Thursday morning that the company would be scaling down its presence in downtown Minneapolis and moving out of City Center, a decision which woul… MPD: Motorist Likely Traveling At 'Very High Rate Of Speed' Before Crashing Into Building, 3 Seriously Hurt Minneapolis police are investigating a Thursday morning crash where a motorist lost control and struck a building, seriously injuring three people in the vehicle.</t>
  </si>
  <si>
    <t>['https://d3n8a8pro7vhmx.cloudfront.net/cuapb/pages/270/attachments/original/1615518957/%E2%80%98It%E2%80%99s_Torture%E2%80%99__Man_Says_Mpls._Cops_Beat_Him_For_No_Reason_%E2%80%93_WCCO___CBS_Minnesota.pdf?1615518957']</t>
  </si>
  <si>
    <t>31. At the time of his statement to Internal Afairs, Respondent could not recall whether he signed in with the dispatcher when he reported to work or whether he clipped Mr. Dahl's driver's license. He believed that he had filed a report with the CAPRS system.29 32. A subsequent investigation by the police showed that Respondent had logged on to the CAPRS system on June 18, 2010, the date that Respondent indicated he had made his report. Although the investigation showed that Respondent made entries in the system that morning and requested a CCN for a traffic incident, CCN 10- 176264, no information was entered.3° 33. Police Chief Tim Dolan reviewed the Commissioner's report and Department policies. He concluded that Respondent had used excessive force and failed to tell the truth during the investigation, and terminated the Respondent. 31 34. On November 28, 2011, Mr. Dahl signed a verified Complaint against the City and Respondent, which was filed in Hennepin County District Court, restating the actions Mr. Dahl alleged were taken against him by the Respondent. He asserted that he was knocked off his bicycle, restrained and his backpack searched without cause, that he was injured and his bicycle was damaged, and that the Respondent acted without authority and in violation of law.32 35. The Respondent requested that the City defend and indemnify him;33 that request was denied.3 The City asserted that the Respondent was not acting in the performance of the duties of his position as a peace officer, that he was guilty of malfeasance in office, willful neglect of duty or bad faith, and that he was not truthful during the police department's investigation of the June 9, 2010, incident.35 Based on these Findings of Fact, the Administrative Law Judge makes the following: CONCLUSIONS 1. The City of Minneapolis and the Administrative Law Judge have jurisdiction to consider this matter pursuant to Minn. Stat. §§ 14.50 and 466.07, and the Labor Agreement between the City of Minneapolis and the Police Officers' Federation of 29 Ex. 12 at IT 28. 3° Ex. 12 at 1111 32-35. 31 Ex. 12 at 37. 32 Ex. 7. " Ex. 5. " Ex. 6 35 Ex. 1 at 2 See also Ex. 3 (Policy and Procedure for Defense and Indemnification of Officers, Employees and CERT Volunteers) 7 1216245 Minneapolis, Article 26,36 and the City of Minneapolis Policy and Procedure for Defense and Indemnification of Officers, Employees and CERT Volunteers, § 3.37 2. The Respondent received proper and timely notice of the hearing and complied with all applicable procedural requirements. 3. Minnesota Statute § 466.07 specifies in relevant part that: a municipality or an instrumentality of a municipality shall defend and indemnify any of its officers and employees...for damages, including punitive damages, claimed or levied against the officer or employee, provided that the officer or employee: (1) was acting in the performance of the duties of the position; and (2) was not guilty of malfeasance in office, willful neglect of duty, or bad faith. 4. The City has the burden to establish by a preponderance of the evidence that the Respondent is not entitled to defense and indemnification. 5. The City has shown that no legitimate police purpose was advanced by Respondent's actions against Mr. Dahl, and that Respondent's actions during the incident on June 9, 2011, the failure to file a report, and the failure to fully cooperate with the Police Department's investigation, constituted malfeasance, neglect of duty and bad faith. 6. The City has demonstrated by a preponderance of the evidence that its decision not to defend or indemnify the Respondent was proper. 7. Any Findings of Fact more properly designated as Conclusions are hereby adopted as such. Based upon these Conclusions, and for the reasons explained in the accompanying Memorandum incorporated herein, the Administrative Law Judge makes the following: RECOMMENDATION The Administrative Law Judge recommends that: The decision by the City of Minneapolis to deny defense and indemnification to Peter Ritshcel be AFFIRMED. Dated: March 20, 2012 36 Ex. 4. 37 Ex. 3. 8 ') 1 Beverly Jo e es Heydinge Administrative Law Judge 1216246 Reported: Digitally Recorded NOTICE This report is a recommendation, not a final decision. The Minneapolis City Council will make the final decision after a review of the record. Parties should contact Susan Segal, City Attorney for the City of Minneapolis, 350 S. 5th St., Room 210, Minneapolis, MN 55415, telephone number 612-673-3272. MEMORANDUM The issue in this proceeding is whether the Respondent is entitled to defense and indemnification for his action on June 9, 2010, which is the subject of a lawsuit, Dahl v. Ritschel and City of Minneapolis. Pursuant to Minn. Stat. § 466.07, subd. 1, a municipality shall defend and indemnify its officers and employees for claims against that person provided that the person was (1) acting in the performance of the duties of the position; and (2) was not guilty of malfeasance in office, willful neglect of duty, or bad faith. In this instance, the City has denied defense because it found that the Respondent did not act in the performance of the duties of his position as a police officer and he was guilty of malfeasance in office, willful neglect of duty, or bad faith. Its basis is that Respondent was working off duty, that he acted inappropriately without any benefit to the police department, in a manner that constituted malfeasance and was in bad faith when dealing with Mr. Dahl, that Respondent provided incorrect or misleading information during the investigation of the incident, and that he failed to complete the required documentation. The City has demonstrated by a preponderance of the evidence that its determination to deny defense should be affirmed. Although Respondent's record as a whole was considered in the police department's decision to terminate his employment, the focus in this case is more limited. Although the witnesses to the incident on June 9, 2010, provided slightly different versions, there was no significant disagreement. Taken in a light most favorable to the Respondent, it is clear that he chased after a bicyclist because he believed that his order to stop had been disobeyed, he handcuffed Mr. Dahl, searched his backpack for identification, clipped the license and issued Mr. Dahl two citations. He did not call in to dispatch when he began his off-duty assignment, he did not notify dispatch when he issued the citation, and he failed to enter information into the CAPRS system. Throughout, the Respondent maintained that he had acted appropriately. The Respondent made several evidentiary objections. First, he objected to the admission of Exhibit 9, Sarah Johansen's statement, and Exhibit 11, Nicholas Dahl's statement, made in the course of the police department's Internal Affairs investigation. The objection was that the statements were not made under oath and the witnesses were not called by the City and could not be cross-examined. In addition, the police officer who took their statements was not called to verify their statements. The statements are admissible. The circumstances under which they were taken were such 9 1216247</t>
  </si>
  <si>
    <t>['https://d3n8a8pro7vhmx.cloudfront.net/cuapb/pages/1461/attachments/original/1638339564/13-30245_Ritschel_Part_3.pdf?1638339564']</t>
  </si>
  <si>
    <t>3/17/2021 Officers' actions in City Hall shooting are lauded and questioned - StarTribune.com https://www.startribune.com/police-shooting-victim-charged-with-earlier-shooting-and-robbery/465508913/ 1/3 NORTH METRO Police response in Minneapolis City Hall shooting is lauded, questioned Marcus Fischer, who was wounded at Mpls. City Hall, now faces charges. By Libor Jany (https://www.startribune.com/libor-jany/6134700/) Star Tribune DECEMBER 20, 2017 - 11:53PM In the eyes of some, the Minneapolis police officers who shot and wounded a suicidal man after he refused to drop his knife during a standoff in a City Hall interview room showed restraint in the face of danger and acted appropriately - even heroically. Others question whether the officers acted properly when they drew their guns and fired on a teen who appeared to pose a threat only to himself. The man they shot, 18-year-old Marcus Fischer, was recovering at a hospital Wednesday from both self-inflicted wounds and bullet wounds. Later that day, prosecutors charged him in connection with a shooting that led to his arrest. The case raises concerns about how far officers should go to stop a person from harming himself, said Michael Quinn, a law enforcement consultant. "The question really is, given the circumstances and what you're dealing with, did you exhaust other options?" said Quinn, a former Minneapolis sergeant who trains police departments across the country. "If you look at the recent history of the Minneapolis Police Department, and given some of the shootings that they've been involved in recently, it gives you the feeling that cops are being very quick to shoot." Still, he added that officers have a moral obligation to intervene when someone's life is at risk, while weighing their own safety and that of others. "When you've got a guy that's already cut himself multiple times, you've got a lot of blood, and trying to deal with somebody who's got a lot of blood on him, it's really, really difficult," Quinn said. Lt. Bob Kroll, head of the Police Officers Federation of Minneapolis, on Wednesday again asserted that the officers were "heroes." He said the officers were forced to make a split-second decision, because the man was already losing a lot of blood from self-inflicted injuries. After exhausting other options, the officers had to act to stop the man in order to save his life, he said. "In looking at him, he appeared to be losing skin color; he kind of collapsed at one point," said Kroll, who watched video of the 8½-minute standoff. "I mean where do you weigh in? Do you think the police would be scrutinized if we left him and let him bleed out?" His defense of the officers rankled some. "When police use their weapons, they're never firing to save your life," said Ron Edwards, a longtime department observer. "Those officers were heroes because they shot to save his life? Oh, so where were you firing at? Were you firing at his shoulder? Were you firing at his knees?" asked Edwards. On Wednesday, a clearer picture of the events leading up to the shooting began to emerge. Video (03:09) : Minneapolis police shot a man they brought in for questioning after he "began injuring himself with an edged JEFF BAENEN, ASSOCIATED PRESS Police set up crime scene tape outside a Minneapolis police room at Minneapolis City Hall on Monday. 3/17/2021 Officers' actions in City Hall shooting are lauded and questioned - StarTribune.com https://www.startribune.com/police-shooting-victim-charged-with-earlier-shooting-and-robbery/465508913/ 2/3 After his arrest at the Mall of America Bloomington on Monday afternoon, Fischer was brought to police headquarters for questioning. At some point during the interview, the detective handling the case, Sgt. Kelly O'Rourke, and left the room, according to department sources. When he returned, Fischer was stabbing himself in the neck and chest with a knife. Several investigators, including O'Rourke and Lt. Rick Zimmerman, who heads the Homicide Unit, huddled outside the room briefly to come up with a plan. In the meantime, they summoned two patrol squad cars to headquarters for help in subduing Fischer, according to department sources. One of the arriving officers, David Martinson, was carrying a Taser. He fired it, but it failed to stop Fischer. Fischer ignored repeated commands to drop the weapon and get down on his knees and appeared to advance toward the officers at one point, according to several people who have seen a video of the encounter. Zimmerman was negotiating with Fischer when several of the officers fired their guns, apparently in response to the young man's actions, according to sources. What isn't known is how many officers fired, how many shots there were and how many of them struck Fischer. The union said that, on advice of lawyers, no officers involved were talking to reporters. Fischer was taken to Hennepin County Medical Center, where he remained under police guard, according to court records. A hospital spokeswoman said that she had no information on his condition. The incident also raised questions about why police didn't discover the knife Fischer was carrying. Department sources say they plan to put metal-detector wands outside interview rooms at police headquarters and in every precinct house across the city. Suspects and witnesses would now go through screening before being interviewed, officials said. While acknowledging that that is only a temporary solution, they said they hoped it would prevent similar episodes. The state Bureau of Criminal Apprehension, which is investigating the incident, said agents are interviewing officers who were involved in or witnessed the shooting. The agency said it would provide the names of the officers once all of those interviews are completed. Later on Wednesday, prosecutors filed charges against Fischer in connection with a robbery in northeast Minneapolis. Fischer was charged with first-degree assault, first-degree robbery and possession of a handgun by a prohibited person, but because he remains bedridden, no court date has been set. According to authorities, Fischer arranged to buy a Kel-Tec 9-millimeter handgun from a 21-year-old Elk River man, who agreed to meet him on the afternoon of Dec. 13. But after the man and a friend let Fischer hold the gun, he pulled out his own firearm and said that the Kel-Tec was now his, prosecutors said. As he left, he shot the Elk River man once in the chest, according to a criminal complaint filed in Hennepin County District Court Wednesday. The man's condition is not known, but police said that he remains hospitalized. The victim's friends later concocted a story about how the man had been shot during a road rage incident in Ham Lake.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3/17/2021 Officers' actions in City Hall shooting are lauded and questioned - StarTribune.com https://www.startribune.com/police-shooting-victim-charged-with-earlier-shooting-and-robbery/465508913/ 3/3</t>
  </si>
  <si>
    <t>["https://d3n8a8pro7vhmx.cloudfront.net/cuapb/pages/270/attachments/original/1616357611/2017_Officers'_actions_in_City_Hall_shooting_are_lauded_and_questioned.pdf?1616357611"]</t>
  </si>
  <si>
    <t>['David Martinson, badge #4421', 'Gene Suker, badge #7004', 'Jerome Carey, badge #972', "Kelly J. O'Rourke, badge #5375", 'Richard D. Zimmerman, badge #7961']</t>
  </si>
  <si>
    <t>Police Department - Brian O'Hara, Chief of Police 350 S. Fifth St. - Room 130 Minneapolis, MN 55415 TEL 612.673.3559 TO: Julie Hagen, Badge #1019 CC: Office of Police Conduct Review DATE: May 3, 2023 RE: Administrative Investigation Case #21-00072 CHIEF'S DECISION: Suspension Duration: Suspension without Pay This memo summarizes my approach and reasoning for my decision as Chief of Police that the listed policy violation by Sergeant Hagen is sustained. The memo accompanies the enclosed Notice of Discipline and Suspension Form. Summary of the Basis for Decision: Allegation #1: MPD P&amp;P 5-102 MN Law Enforcement Code of Ethics  On January 3, 2021, Sgt. Julie Hagen was off-duty, had been consuming alcohol  Sgt. Hagen alleges that she received a call from her 11-year-old son who saw unknown individuals in the backyard and he could not find the baby-sitter. o Sgt. Hagen decided to drive home to check on the situation  Sgt. Hagen experienced problems with the vehicle that required a tow  While waiting for the tow, Sgt. Hagen encountered police officers from Blaine PD who noticed alcohol on her breath  Sgt. Hagen was administered a PBD which gave a reading of .014. Sgt. Hagen was arrested for "Traffic - DUI - Fourth Degree (Misdemeanor)  Sgt. Hagen contacted Internal Affairs on January 4, 2021 to notify them of her arrest as required by policy  Sgt. Hagen pled guilty to DWI, a misdemeanor. She was sentenced to probation for a period of 1-year  On 8/15/2022, Sgt. Hagen was discharged from Probation (probation period ended)  The Police Conduct Review Panel (PCRP) reviewed the case and gave a unanimous recommendation of "Merit"  I agree with the PCRP that there is Merit to the allegation that Sgt. Hagen violated the MN Law Enforcement Code of Ethics, and the allegation is Sustained The facts noted in the case investigation support the conclusion that Sgt. Hagen violated Minneapolis Police Department Policy 5-102.01 MN Law Enforcement Code of Ethics. I concur with the recommendation from the Police Conduct Review Panel that there is Merit to this allegation and the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breaches of those expectations. Legitimacy and reputation are of critical importance to police officers. Officers carry a badge and gun and are called upon to make some of the hardest decisions possible. It takes countless actions to DocuSign Envelope ID: B220F0E4-99D4-4DE5-AF6F-E26E9E76EF9C 13.43 build a reservoir of trust, and only one action to completely drain. We cannot afford to lose legitimacy with the people we serve.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With this conduct, Sergeant Hagen failed to meet our standards when she decided to drive while intoxicated, endangering both herself and the public, violating the MN Law Enforcement Code of Ethics during this incident. The violation in this matter undermines public trust. As Chief of Police with authority to discipline for violations of policy under Minn. Stat 626.89 Subd. 17, I am issuing a Suspension Without Pay to Sgt. Hagen for the violation of MPD P&amp;P 5-102.01 MN Law Enforcement Code of Ethics. Brian O'Hara Chief of Police Enclosure: Discipline Form CC: OPCR Case File Inspector McGinty DocuSign Envelope ID: B220F0E4-99D4-4DE5-AF6F-E26E9E76EF9C 13.43 1 IN RE: THE MATTER OF _______________________________________ POLICE OFFICERS FEDERATION OF MINNEAPOLIS, (Julie Hagen, Grievant) and CITY OF MINNEAPOLIS, SETTLEMENT AGREEMENT (Union Grievance 23-04) Employer. This Settlement Agreement ("Agreement") is made and entered into by and between the City of Minneapolis ("City"), the Police Officers' Federation of Minneapolis ("Federation") and Sergeant Julie Hagen, Badge No. 1019 ("Grievant"). A. The City of Minneapolis ("City") and the Police Officers Federation of Minneapolis ("Federation"), parties to a collective bargaining agreement under which the above- entitled grievance was filed, hereby enter into the following agreement that governs the relationship between them. B. The Grievant is employed by the City in its Police Department (MPD). C. The Federation is the Grievant's sole and exclusive bargaining representative. D. On or about 05/05/2023 Grievant was disciplined for violation of MPD policy 5.102.01 MN Law Enforcement Code of Ethics a 40-hour suspension. E. Grievant served a 40-hour suspension. F. The Federation grieved the suspension, Grievance 23-04, citing violation of 12.01 of the labor agreement. G. The Chief of Police has the full authority of the City Council to resolve the grievance. DocuSign Envelope ID: 937D5E1C-FDF7-4213-8116-79B1EA5843C5 2 H. The Federation and the City wish to resolve this matter amicably and without resort to arbitration. NOW THEREFORE, the parties agree as follows: 1. The Federation will withdraw Grievance # 23-04 subject to conditions listed in paragraphs 2-5. 2. The City will amend the discipline to reflect a 30 suspension for violation of MPD Policy 5.102.01 MN Law Enforcement Code of Ethics. 3. The City shall also reimburse the grievant for 10 hours of pay and all benefits that would have accrued during the suspension.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FOR THE FEDERATION: _______________________________ Date: ____________________________ Sherral Schmidt, President FOR THE CITY OF MINNEAPOLIS: ______________________________ Date: _______________________________ Brian O'Hara Chief of Police DocuSign Envelope ID: 937D5E1C-FDF7-4213-8116-79B1EA5843C5 6/6/2023 6/6/2023</t>
  </si>
  <si>
    <t>['https://assets.nationbuilder.com/cuapb/pages/1608/attachments/original/1753998741/21-00072_Julie_Hagen.pdf?1753998741']</t>
  </si>
  <si>
    <t>['Julie Hagen (Casper), badge #1019']</t>
  </si>
  <si>
    <t>https://www.tcdailyplanet.net/family-enters-second-round-police-brutality-case/ 1/2 Family enters second round in police brutality case By Chris Nisan (Minnesota Spokesman-Recorder) | April 27, 2006 "This case is about police lying," said David Schulman to the Spokesman-Recorder. Schulman is an attorney for the family of Walter Kenyon Collins, a 21-year-old black man who was shot and killed in 2003 by Minneapolis Police Officer Jamie Conway. The second trial in the wrongful death lawsuit brought against the City of Minneapolis and Conway by Collins' family began on April 20. The first trial was conducted last October. Hennepin County District Court Judge Richard Scherer declared a mistrial when one juror said she was intimidated by a car that was parked outside of her home the night before jury deliberations were to begin. Walter Collins' killing was one of three high-profile cases that took place within the span of a week and a half where charges of brutality were leveled against police by victims, family and community members. The case revolves around charges made by Collins' family that Conway shot Collins in cold blood and that police officers and investigators for the Hennepin County Sheriff's department attempted to cover up the killing by planting a gun that they claim belonged to Collins. The City of Minneapolis claims that these charges are baseless. In a brief to the court submitted last July, the Minneapolis City Attorney's office argued that charges of police tampering with evidence were "baseless accusations…founded upon the fact that no fingerprints were found on the…pistol…and a mistake made in a statement given by a Minneapolis police officer." The Minneapolis City Attorney's Office was contacted for comment on this article; a representative from the City's Communication Office responded stating that the City could not comment on currently active litigation. "I think it's gone real well for our side so far," said Collins' father, Walter Bell. "They've been getting caught in a lot of lies." Family charges police harassment Walter Collins' family has also charged that Minneapolis police have harassed them in an effort to intimidate them into dropping their lawsuit. In a letter of protest to the City Attorney's Office, Schulman said that on March 30 of last year police harassed Walter Collins' mother, Sara Collins, at her home. The letter says that police "entered Collins' home allegedly because of a call concerning loud music. This reason was false, however. No loud music was playing, and the neighbors had not made any calls to complain of loud music. "Because this is not the first time since the filing of the above-referenced lawsuit that City of Minneapolis Police Officers [have] manufactured reasons to stop Collins and her husband, Bell, we believe that the City's Police Department has been stopping and questioning the couple for the purpose of intimidating them into dropping their lawsuit." During the March 30 incident, Sara Collins said that police searched through her legal papers and other personal effects. "They cannot inflict more pain on us than they already have," said Bell. "We're not budging! A scared man can't win, and a broke man can't gamble." Walter Collins' sister, Linda Collins, also said that she has been harassed by police. "About a month ago, six squad cars pulled me over for nothing," Linda Collins said to the Spokesman-Recorder. "They pulled me out of the car and forced me to the ground at gunpoint. They did not care that I am pregnant." She said that police claimed she fit the description of a man they were looking for. The incident and the court case Walter Collins was killed in the early morning hours of October 10, 2003, on the lawn of the Phillips Eye Institute on the corner of East 22nd Street and Park Avenue South. According to court documents, Walter Collins and his friend Chandan Hurd were driving northbound on Park Avenue when the truck they were in broke down. Officers Conway and his partner Charles Greaves pulled up on the two young men in their squad car and shined the car's searchlight on them, at which point Collins began to run. Conway got out of the squad car, chased Collins on foot and shot at him three times, hitting him once fatally. Twin Cities Daily Planet (https://www.tcdailyplanet.net/family-enters-second-round-police-brutality-case/) https://www.tcdailyplanet.net/family-enters-second-round-police-brutality-case/ 2/2 Conway claims he shot Collins because he saw him with a gun. Conway also found a gun at the scene that he claims belonged to Collins. In the brief cited above, the City Attorney's Office states that Greaves "chose to follow Collins based upon witnessing Collins shove something into the front of his waistband." However, in his affidavit, Hurd testified that when the police approached both young men, they pulled up their shirts to show the officers that they were unarmed. Hurd also testified that he did not see Walter Collins with "a firearm, nor did he suspect that Collins was in possession of a firearm." There were no fingerprints belonging to Collins on the pistol, according to forensic test. In addition, during the first trial, no other eyewitnesses, including Conway's partner Charles Greaves, could testify to seeing Collins with a gun at the time before or during the shooting. Another inconsistency in the City's case, which came out during the first trial, was that surveillance camera footage from the Phillips Eye Institute, where the shooting took place, contradicts Conway's account of what happened on that night. The footage shows that at no time did anything Conway describes in his testimony happen in the area where he claims the shooting took place, which is in full view of the cameras. Another problem for the City, which arose out of testimony and evidence submitted in the first trial, is that the gun police alleged belonged to Collins and they found at the scene did not have a magazine clip (a cartridge in which bullets would be loaded) in it. The magazine clip was found dozens of feet away from Collins body over three hours after the shooting took place, and after Hennepin County investigators and bomb-sniffing dogs had already searched the area for evidence an hour after the shooting. Earlier video footage taken by investigators two hours after the shooting (in daylight) in the empty parking lot where police claimed to have found the magazine clip don't show the clip present. In addition, Collins' fingerprints were not found on the clip. A police gun expert testified on April 23 that it would not be unusual for fingerprints not to be found on a smooth, shiny surface, such as that on a gun magazine clip, even if someone touched the object. The expert also testified that it would not be unusual for prints not to be found on a pistol that was touched because of rough and uneven surfaces on the gun. However, police investigators did find Collins' fingerprints in several areas of the car he was riding in directly before the incident. Family plans to fight for federal case "We are fighting all the way for federal prosecution of Conway," said Bell in reference to question about the family's plans after the civil trial. "I want people to know that they can fight. That just because they have a uniform and a badge don't mean you can't fight back - you can," said Sara Collins. Related Stories: No related posts.</t>
  </si>
  <si>
    <t>['https://d3n8a8pro7vhmx.cloudfront.net/cuapb/pages/270/attachments/original/1614973492/Conway_Family_enters_second_round_in_police_brutality_case___Twin_Cities_Daily_Planet.pdf?1614973492']</t>
  </si>
  <si>
    <t>4/24/2021 Factbox-Key moments from 12th day of witness testimony at Chauvin trial | Reuters https://www.reuters.com/article/us-usa-race-georgefloyd-testimony-factbo-idCAKBN2C031V 1/6 TOP NEWS APRIL 13, 2021 / 6:24 PM / UPDATED 11 DAYS AGO Factbox-Key moments from 12th day of witness testimony at Chauvin trial By Reuters Staff 5 M I N R E A D (Reuters) - Lawyers for former Minneapolis police officer Derek Chauvin began presenting their case on Tuesday by calling to the stand witnesses who told the jury about George Floyd's past drug abuse and that Chauvin's actions were justified during the deadly arrest. Directory of sites Login Contact Support World Business Markets Breakingviews Video More Discover Thomson Reuters As a COVID-19 wave rampages through India, the government asks Twitter to remove po… 4/24/2021 Factbox-Key moments from 12th day of witness testimony at Chauvin trial | Reuters https://www.reuters.com/article/us-usa-race-georgefloyd-testimony-factbo-idCAKBN2C031V 2/6 Chauvin, who is white, pressed his knee into the neck of Floyd, a 46-year-old Black man in handcuffs, for about nine minutes on May 25, 2020, a scene that ignited protests in many cities in the United States and around the world. Here are some important moments from the 12th day of witness testimony: SCOTT CREIGHTON, RETIRED MINNEAPOLIS POLICE OFFICER Scott Creighton, a retired Minneapolis police officer who encountered Floyd during a May 2019 traffic stop, was the first witness to take the stand for the defense. Creighton said that Floyd repeatedly turned away from him and toward the driver as he continued to give him commands. He testified that he drew his service weapon. In a video of the incident, Creighton is heard saying, "Keep your hands where I can see them." "You're not going to get beat up or nothing," Creighton said on the video to a distraught Floyd. During cross-examination, prosecutors asked Creighton whether Floyd died during the encounter. "No, he did not," the retired officer said. MICHELLE MOSENG, RETIRED PARAMEDIC WHO TREATED FLOYD In 2019 Former Minneapolis Police officer Scott Creighton answers questions during the twelfth day of the trial of former Minneapolis police officer Derek Chauvin for second-degree murder, third-degree murder and second-degree manslaughter in the death of George Floyd in Minneapolis, Minnesota, U.S. April 13, 2021 in a still image from video. Pool via REUTERS As a COVID-19 wave rampages through India, the government asks Twitter to remove po… 4/24/2021 Factbox-Key moments from 12th day of witness testimony at Chauvin trial | Reuters https://www.reuters.com/article/us-usa-race-georgefloyd-testimony-factbo-idCAKBN2C031V 3/6 Michelle Moseng, a retired paramedic for Hennepin County Medical Center Emergency Medical Services, told the jury that she checked Floyd's vitals at the police station after the May 2019, arrest. "It was quite hard to assess him," she testified. "He was upset and confused." Moseng said that Floyd told her he consumed opioids and that he was addicted. SHAWANDA HILL, WOMAN IN THE BACKSEAT OF FLOYD'S CAR Shawanda Hill - who was in Floyd's SUV with him when police arrived on May 25, 2020 - took the stand for the defense. Hill described Floyd as "happy," "normal" and "alert" when she saw him in the Cup Foods and asked him for a ride home. Hill got into his Mercedes-Benz where she and Floyd chatted for about eight minutes before he fell asleep. She testified that she tried to wake him a couple of times and that she was able to wake him but he nodded off again. Hill also told jurors Floyd was asleep when clerks from the store came outside to resolve an issue with a counterfeit $20 bill. "I told them that I would wake him up because I didn't have money on me at the time," she said. Floyd was asleep and startled awake when officers arrived and tapped on the window, Hill testified. PETER CHANG, MINNEAPOLIS PARK POLICE OFFICER As a COVID-19 wave rampages through India, the government asks Twitter to remove po… 4/24/2021 Factbox-Key moments from 12th day of witness testimony at Chauvin trial | Reuters https://www.reuters.com/article/us-usa-race-georgefloyd-testimony-factbo-idCAKBN2C031V 4/6 Minneapolis Park Police officer Peter Chang testified for the defense that when he arrived at the scene he was told to go across the street to where Floyd's two passengers, Hill and Morries Hall, stood near his SUV. Chang testified that he was concerned for the police officers' safety. "There was a crowd," he told the jury. "They were very aggressive toward the officers." Chauvin's defense has argued that bystanders who watched the incident unfold threatened the officers. The jury then viewed footage from Chang's body camera, showing his interaction with Hill and Hall. The pair stood against a wall as Chang spoke to them while Chauvin and the other officers struggled with Floyd across the street. "Damn, he still won't get in the (police) car. Just sit down, dude," Hill is heard saying on the video. On cross-examination, Chang testified that when he arrived, Floyd was sitting on the curb and was not agitated. He also testified that the four officers who were with Floyd never radioed for more help. NICOLE MACKENZIE, MEDICAL SUPPORT COORDINATOR Officer Nicole Mackenzie, who trains officers on excited delirium, took the stand for the defense after she testified for the prosecution last week. She testified that officers are trained to look for several signs that a subject is experiencing excited delirium, such as removing their clothing, speaking incoherently and appearing agitated. Excited delirium is a condition that is typically associated with drug use. As a COVID-19 wave rampages through India, the government asks Twitter to remove po… 4/24/2021 Factbox-Key moments from 12th day of witness testimony at Chauvin trial | Reuters https://www.reuters.com/article/us-usa-race-georgefloyd-testimony-factbo-idCAKBN2C031V 5/6 Cahill told the jury that Mackenzie was brought back to the stand because Thomas Lane, one of the officers involved in the incident, is heard on video using the term. BARRY BRODD, USE OF FORCE EXPERT Barry Brodd, a private consultant in the use of force by law enforcement, took the stand for the defense and told the jury Chauvin was following his training during the encounter. "Officer Chauvin's interactions with Mr. Floyd were following his training, following current practices and were objectively reasonable," Brodd testified. During the cross examination, prosecutor Steve Schleicher challenged Brodd's claim that Chauvin was justified in his use of force and got the witness to agree that Chauvin continued restraining Floyd even after the man had stopped resisting. "By the time the defendant got off of Mr. Floyd, Mr. Floyd could not support his own head," Schleicher said. Brodd agreed. Compiled by Brendan O'Brien in Chicago; Editing by Cynthia Osterman Our Standards: The Thomson Reuters Trust Principles. Apps Newsletters Advertise with Us Advertising Guidelines Cookies Terms of Use Privacy All quotes delayed a minimum of 15 minutes. See here for a complete list of exchanges and delays. © 2021 Reuters. All Rights Reserved. As a COVID-19 wave rampages through India, the government asks Twitter to remove po… 4/24/2021 Factbox-Key moments from 12th day of witness testimony at Chauvin trial | Reuters https://www.reuters.com/article/us-usa-race-georgefloyd-testimony-factbo-idCAKBN2C031V 6/6</t>
  </si>
  <si>
    <t>['https://d3n8a8pro7vhmx.cloudfront.net/cuapb/pages/270/attachments/original/1626394291/Creighton__Scott_%28Retired%29.pdf?1626394291']</t>
  </si>
  <si>
    <t>3/1/2021 Mistakes admitted in Baker investigation | Local News | mankatofreepress.com https://www.mankatofreepress.com/news/local_news/mistakes-admitted-in-baker-investigation/article_6b76724d-e02d-5e2a-b3fa-77fc6af612f0.html 1/4 https://www.mankatofreepress.com/news/local_news/mistakes-admitted-in-baker- investigation/article_6b76724d-e02d-5e2a-b3fa-77fc6af612f0.html Mistakes admitted in Baker investigation By Dan Nienaber The Free Press Jul 22, 2011 Mankato police officer Kenneth Baker, shown here while he was a deputy in Rock County, admitted to drinking eight or nine beers the night he was involved in a hit-and-run crash. Photo courtesy of Luverne Star-Herald A Mankato police officer who left the scene of a car crash in May should have been tested for alcohol that morning and eventually fired, said Director of Public Safety Todd Miller. 3/1/2021 Mistakes admitted in Baker investigation | Local News | mankatofreepress.com https://www.mankatofreepress.com/news/local_news/mistakes-admitted-in-baker-investigation/article_6b76724d-e02d-5e2a-b3fa-77fc6af612f0.html 2/4 Investigators waited four days to interview 35-year-old Kenneth Baker about the morning he crashed his car into a Warren Street retaining wall. During that interview, the off-duty officer admitted he had consumed between eight and nine beers at three downtown bars between 8 p.m. and 2 a.m., according to police reports released this week. A criminal complaint filed against Baker implied he had been interviewed about 11 hours after the crash. Because four days had passed, officers had no way to determine if the beer drinking had pushed Baker over the legal limit for driving. After determining Baker had left the scene of the 2:20 a.m. crash and had hidden his car in his Savannah Court garage, investigators went to his house and attempted to talk to him. They stopped short of getting a search warrant when Baker didn't answer his door or his phone. "I can tell you our staff called the State Patrol while they were investigating, because this doesn't happen very often, and asked if they would get a search warrant," said Miller, who supervises both the police and fire departments. Because Baker was facing misdemeanor charges, the troopers said, under normal circumstances, they wouldn't go in after the suspect. By the time Miller found out what was happening at about 7 a.m. May 27, it was too late to gather evidence that would show whether Baker was too drunk to legally drive at the time of the crash. "I would have had them get a search warrant right away and go in," Miller said. "Even though the State Patrol wouldn't go in under normal circumstances, I hold my people and myself to a different standard." Internal investigation Baker was charged with two misdemeanor counts of careless driving and leaving the scene of a crash. He pleaded guilty to careless driving and the hit-and-run charge was dismissed. Baker was placed on probation, fined $350 and ordered to pay restitution. An internal investigation was completed by Don Davis, a former Minnesota Department of Public Safety commissioner. That investigation resulted in Baker being placed on a 60-day unpaid suspension by City Manager Pat Hentges. City officials said reports from that investigation will be released next week. 3/1/2021 Mistakes admitted in Baker investigation | Local News | mankatofreepress.com https://www.mankatofreepress.com/news/local_news/mistakes-admitted-in-baker-investigation/article_6b76724d-e02d-5e2a-b3fa-77fc6af612f0.html 3/4 Miller said he recommended Baker be fired, but he realized that decision would have likely resulted in arbitration hearings between the city and the patrol officers' union. Instead of facing the possibility of having Baker's termination overturned, the city agreed to the suspension and a "last chance agreement." That agreement sets strict boundaries for Baker that, if crossed, could result in a quick termination. "I view this as very serious," Miller said. "The city manager views this as very serious. (Baker) is human and people make mistakes. He's going to get a second chance." At least one City Council member is concerned about how the situation, as a whole, was handled. "We could have done a better job with our own investigation," Councilman Charlie Hurd said. "Our police officers need to be held to a much higher standard than the regular citizen who is suspected of DWI." No obstruction Chris Kennedy, an assistant city attorney for North Mankato, Lake Crystal and Eagle Lake, was asked to review Baker's case and determine what charges should be filed. Kennedy said it was "me not being articulate" that resulted in his criminal complaint not saying it was actually four days, not several hours, before Baker was interviewed after the crash. A search warrant would have been required for officers to go into Baker's house or garage, Kennedy said. So it's not uncommon for officers to wait a day to interview suspected hit-and-run drivers when there are no injuries. Judges can "get irritated" when they're asked to sign early- morning search warrants for misdemeanor charges, Kennedy said. Even with alcohol involved, the charges would have been misdemeanors because no one was hurt. "In hindsight it seems pretty clear to me that this person was drinking, but there was no evidence at the time," Kennedy said. There also was no evidence Baker obstructed justice or tampered with evidence, even though witnesses said he returned to the scene to get a bumper and license plate that fell off his car, Kennedy said. There was no investigation under way and there's no law against taking your own property out of the street. 3/1/2021 Mistakes admitted in Baker investigation | Local News | mankatofreepress.com https://www.mankatofreepress.com/news/local_news/mistakes-admitted-in-baker-investigation/article_6b76724d-e02d-5e2a-b3fa-77fc6af612f0.html 4/4 TRENDING VIDEO "Based on the police reports we have, there didn't seem to be any basis for an obstruction charge," Kennedy said. "He cooperated once the police made contact. "Maybe with him being an officer, he had a higher duty. But, for prosecutors, whether he's a police officer or not a police officer doesn't figure in." When Baker was interviewed, he told Det. Cmdr. Matt DuRose he wasn't too intoxicated to drive. He said he crashed into two retaining walls and damaged two parked cars because he was reaching for a cellphone while driving home. He also admitted to driving his car home even though it had lost a rear right wheel in the crash. Baker said he moved another vehicle out of his garage before putting the damaged car inside. The police reports released this week also reveal Baker is one of two officers who have received layoff notices. Those notices were issued because the patrol officers union is the only city union that has not agreed to furloughs. If the union doesn't agree to a furlough plan by early August, Baker and another officer will be laid off.  See All Events  Add your event Mankato Free Press Events  MON 1 TUE 2 WED 3 THU 4 FRI 5 SAT 6 SUN 7 MON 8 TUE 9 WED 10 THU 11 FRI 12 SAT 13  Storytime Online: "P" is for President! Mankato, MN Mon, Mar 01 Storytime Online: Mankato Clinic's Pediatr… Blue Earth County Library Mon, Mar 01 Storytime Online: Dance Express! Blue Earth County Library Tue, Mar 02 EPISODE 18: Changing Organizational Culture i… Department of Governmen… Tue, Mar 02 Earl Edu Rasm Wed, </t>
  </si>
  <si>
    <t>['https://d3n8a8pro7vhmx.cloudfront.net/cuapb/pages/270/attachments/original/1618017678/Kenneth_Baker_2.pdf?1618017678']</t>
  </si>
  <si>
    <t>['Kenneth Baker, badge #3144']</t>
  </si>
  <si>
    <t>Minneapolis City of Lakes February 8, 2012 Police Department Timothy J. Dolan Chief of Police 350 South 5th Street - Room 130 Minneapolis MN 55415-1389 Office 612 673-2853 TTY 612 673-2157 Sergeant James Spencer Robbery/Assault Unit Minneapolis Police Department Sergeant Spencer, RE: IAU Case Number #11-117 LETTER OF REPRIMAND The finding for IAU Case #11-117 is as follows: MPD P/P 5-105s3 Code of Conduct...SUSTAINED (Category B) You will receive this Letter of Reprimand. This case will remain a B violation and can be used as progressive discipline for three years until 6/5/2014,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.c.' t -s.1...-.. City Information and Services Janee Harteau Assistant Chief wvnv.ci.minneapolis.mn.us Affirmative Action Employer 1228163 Page 2 Sergeant James Spencer Letter of Reprimand I, Sergeant James Spencer, acknowledge receipt of this Letter of Reprimand. rgeant Spencer CC: Captain Huffman Personnel IAU Date of Receipt 1228164 MINNEAPOLIS POLICE DEPARTMENT INTERNAL AFFAIRS COMPLAINT FORM #3401 COMPLAINT INFORMATION INTERNAL AFFAIRS CASE NUMBER: IA11-117 CCN: DATE OF INCIDENT: 6/5/2011 TIME OF INCIDENT: 1627 LOCATION OF INCIDENT: City Hall DATE OF COMPLAINT 6/5/2011 REFERRAL METHOD: Internal •„• , • . AME (LAST, FIRST MIDDLE) 13.43 SEX M❑ F❑ RACE DATE OF BIRTH: HOME ADDRESS: CITY / STATE / ZIP: TELEPHONE: POLICY INFORMATION POLICIES ALLEGED TO BE VIOLATED: 5-105 Code of Conduct (Sub. 3 officers shall use reasonable judgment in carrying out their duties and responsibilities). ACCUSED EMPLOYEE(S) NAMEIBADGE: Sgt. James Spencer, Badge 6727 COMPLAINT ALLEGATIONS It is alleged that Sgt. Spencer directed a email communication to Captain Huffman of the Criminal Investigations Division on 6/5/2011 and that the contents of this email were of such a nature as to cause concern about Sgt. Spencer's possible actions in the workplace. RECOMMENDATION (Preliminary Cases Only) K Reckoning Period Expired Before Complaint was Filed K No Basis for Complaint K Closed Pending Further Information K Refer to Precinct with Coaching Documentation K Exceptionally Cleared K Policy Failure K Other com- - - . - - 1 3.43 DATE Otr--01-1) COP:' . •. - - . • DATE 1228165 MINNEAPOLIS POLICE DEPARTMENT Internal Affairs Unit Administrative Case #11-117 Sgt R. Krebs Date 09/29/2011 CASE BACKGROUND On 06/05/2011, Sgt. James Spencer sent an email to Capt. Amelia Huffman, of the 13.43 - Personnel Data I, expressing his concerns about working conditions in his unit 13.43 - Personnel Data and conflict with his immediate supervisor and one of his subordinates. The nature of this email was such as to cause Capt. Huffman and other members of the administration concern about Sgt. Spencer's possible actions in the workplace. The matter was subsequently referred to Human Resources and appropriate actions taken for follow-up. CASE INVESTIGATION After being assigned this case for investigation by Lt. Glampe, I was provided with a copy of the email which had been sent by Sgt. Spencer. After reviewing same, I noted that Sgt. Spencer had made a written remark about, "committing random acts of violence or insubordination" thus leading to the concerns of Capt. Huffman and other administrators. Summarized statement of Sgt. James Spencer: Sgt. Spencer provided a statement in the Internal Affairs Unit on 08/24/2011. At the onset of the statement, Sgt. Spencer was shown a copy of the email in question and acknowledged that he had in fact authored and sent this email to Capt. Huffman on 06/05/2011, and that he had also forwarded a copy of it to Lt. Glampe, of the Sgt. Spencer indicated that his reason for sending the email was to express frustration with the, "lack of leadership in the Sex Crimes Unit." Sgt. Spencer indicated 13.43 13.43 1 1228166 that he sent the email on a Sunday afternoon to tell Capt. Huffinan and Lt. Glampe that he was not in a position to return to work because of his mental state and that he may be angry and disrespectful were he to go into work. Sgt. Spencer was asked directly what his purpose or intention was in using the words, "committing random acts of violence or insubordination" in his communication. Sgt. Spencer replied, "My purpose in that was just; just I was taking a preventative measure. I wasn't, I didn't want to come into work and say something to somebody that would get me in trouble. I didn't want to come to work and, and, uh, you know slam a door or snap a pen or a pencil or anything like that, that would be viewed as being a violent act. I mean, uh, I've been on the job for twenty-three years, I've barely ever raised my voice let alone, uh, been, developed a track record for being violent or, uh, or you know, unpredictable. Not, just the opposite is true, um, in no way or shape or form was it a, was it a threat to harm any individuals, uh, or cause, or cause any injuries to any of my co- workers or supervisors. Um, the paragraph after that I, I expressed that I was, uh, hoped that Nancy can get some personal help, urn, for, you know, I, I was kind of contradictory that in one, one paragraph I would threaten harm to someone and then the next paragraph, uh, express hope and, uh, you know, that she would get help with whatever problems she may be dealing with that would cause her to, uh, cause her to take these actions against me. So my purpose, I guess to answer the question, was not at any point was I ever considering or contemplating causing personal injury or, or property damage of anything like that. It was just that I was, I was, uh, taking preventative measures cause I was gonna come in and if somebody was gonna get in my face I was gonna tell 'em off and I didn't need that kind of problem." Sgt. Spencer further went on to relate that he had used a, "poor choice of words looking back at it" and that he did regret sending the correspondence. SUMMARY OF ALLEGATIONS Allegation # 1 It is alleged that Sgt. James Spencer sent an email communication to Capt. Amelia Huffman on 06/05/2011, and that this communication was of such a nature as to cause concerns about Sgt. Spencer's possible actions in the workplace. If this allegation is found to be true, the MPD Rule and Regulation would be: 2 1228167 5-105 PROFESSIONAL CODE OF CONDUCT (A-D) 3. Officers shall use reasonable judgment in carrying out their duties and responsibilities. They need to weigh the consequences of their actions. (04/01/05) (05/03/05) Investigative Facts • Sgt. Spencer did in fact send an email to Capt. Huffman and Lt. Glampe on 06/05/2011. • Sgt. Spencer acknowledges that he sent the email, which expressed his concerns about his working situation in the 13.43 - Personnel Data • Sgt. Spencer acknowledges that he used a bad choice of words which caused his superiors to be concerned and regrets sending the email as written. I confirm that the information I provided in this case is true to the best of my knowledge. Respectfully Submitted, Sgt. R. Krebs Internal Affairs Unit 3 1228168</t>
  </si>
  <si>
    <t>['https://d3n8a8pro7vhmx.cloudfront.net/cuapb/pages/1461/attachments/original/1638398722/13-30842_Spencer.pdf?1638398722']</t>
  </si>
  <si>
    <t>['James Spencer, badge #6727']</t>
  </si>
  <si>
    <t>171.11 Duplicate License; Chance of Domicile or Name. - When any person, after applying for or receiving a driver's license, shall change permanent domicile from the address named in such application or in the license issued to the person, or shall change a name by marriage or otherwise, such person shall, within 30 days thereafter, apply for a duplicate driver's license upon a form furnished by the department and pay the required fee. The application or duplicate license shall show both the licensee's old address and new address or the former name and new name as the case may be. Relevant MPD Policy: 5-103 Use of Discretion -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EQUALITY OF ENFORCEMENT: Officers shall provide fair and impartial law enforcement to all citizens. LOYALTY: Officers shall be faithful to their oath of office, strive to uphold the principles of professional police service, and advance the mission of the Department * * Allegation 2 - It is alleged that on June 9, 2010, Sergeant Ritschel, while working part-time at the Mar- Ten Parking Garage, used unreasonable and unnecessary force when he pulled Dahl from his bike, forced him to the ground, and placed him in handcuffs. As a result of this force, Dahl asserts that he sustained cuts to his knees and wrist's Investigative Facts: • Dahl has stated that Ritschel pulled him from his bike, forced him to the ground. and placed handcuffs on him. • Ritschel has stated that Dahl got off his bike by himself after Ritschel had ordered him to stop. Ritschel asserts that Dahl fell to the ground on his own. • The witness, Sarah Johansen called MECC and reported that Ritschel, described only as an officer directing traffic, had acted aggressively, and had "pushed" Dahl, described as a bike rider, off of his (Dahl's) bike. • There are no known video images of the incident. 6 1216260 Relevant MPD Policy: 5-303 Authorized Use of Force -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on the scene, rather than with the 20/20 vision of hindsight.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Allegation 3: It is alleged that on 6/9/2010 Sergeant Ritschel, while working part-time at the Mar-Ten Parking Garage, failed to complete a CAPRS report after arresting Dahl and issuing him a citation for: Fail to Obey Police Officer; MN §169.02s2 and Fail to Change Address on DL; MN §171.11. Investigative Facts: • There was no report found in the CAPRS database. • There was no call to MECC in which Ritschel requested a CCN for the incident. • The City Attorney's Office dismissed the charges based on the fact there was no report found. Relevant MPD Policy: 4-602 Report Writing - Specific reports are written for specific purposes. Offense reports detail the elements of the crime or incident. Arrest reports detail the elements of probable cause for the arrest. 7 1216261 Statements are made by individual officers pertaining to what the specific officer observed or heard and what action the officer took. The officer's statement includes what the officer can testify to in court. Arrest reports, officer statements, and reports for seizures of personal property shall include rationale and legal justification for the initial stop as well as justification for subsequent search/seizure. (08/01/08) All police reports shall include the following: • All principal and relevant data fields on the CAPRS report pertaining to the case at hand shall be completed. • All principal and relevant individuals involved in th6 incident shall be listed in the case. • This includes making a proper identification and documentation of all involved and/or associated individuals. • A short public narrative statement describing the offense or incident. No names, addressees or anything that identifies a victim or witness shall be included in the public narrative. • A probable cause statement in felony arrests. • A description of the incident that occurred and documentation of the necessary elements related to the crime or basis for arrest. • Documentation of reason(s) for an in-custody arrest versus issuance of a citation. • A comprehensive individual statement in all felony arrests when an officer has information that is important to the case and in all other incidents where statements are required. (In critical incidents, this statement will generally be taken by an investigator in a question and answer format.) • All principal and relevant information available to the officer at the time of the report shall be included in the report. • All police reports identifying and/or involving juveniles shall include: • The school where the juvenile is enrolled or last attended. • The parent/guardian information, including all contact phone numbers (home/work/cellular). • All handwritten reports must be legible and written in ballpoint pen. * 8 1216262</t>
  </si>
  <si>
    <t>['https://d3n8a8pro7vhmx.cloudfront.net/cuapb/pages/1461/attachments/original/1638339539/13-30245_Ritschel_Part_8.pdf?1638339539']</t>
  </si>
  <si>
    <t>3/15/2021 Mpls cop goes beyond traditional policing https://spokesman-recorder.com/2015/09/17/mpls-cop-goes-beyond-traditional-policing/ 1/9 March 15, 2021     MAIN MENU Anthijuan Beeks Mpls cop goes beyond traditional policing September 17, 2015 - by Dwight Hobbes His motivational speaking aims to educate, inspire Free your mind, it's said, and the rest of you will follow. Accordingly, Face2Face works toward enlightening and inspiring individuals to realize their potential in empowering and uplifting the community as a whole. While Face2Face is something of a Ùedgling endeavor, going on its second year, it has functioned, in the form of founder-director Anthijuan Beeks, Sr., for quite some time. Educational facilitator Beeks, born and raised in the Minneapolis inner city, having lived on both the North and South sides, delivers a message he has learned Ørsthand over his lifetime and career. A graduate of Minneapolis Public Schools, Beeks joined the Minneapolis Police Department in 2004. In addition to serving on patrol, he has been a school resources ofØcer and worked with the Police        3/15/2021 Mpls cop goes beyond traditional policing https://spokesman-recorder.com/2015/09/17/mpls-cop-goes-beyond-traditional-policing/ 2/9 Activity League (PAL). "I was doing the same service, motivational [and] educational speaking, for years. I've found there is a strong need and therefore took it to the next level." He had seen what he describes as "a lot of issues occurring in the community. Young men growing up without fathers, the poverty, people being homeless, crime - just a whole ton of issues. My goal in life was to follow in my mother's footsteps and become a law enforcement ofØcer in order to try to change the world, so to speak." Without question, the world of which he speaks historically has been in need of changing. Beeks links his mother to an issue the community continues to face and he addresses through his motivational speaking - domestic violence. During his tenure with the MPD and through connections his mom had made over the course of her 11 years on the force, he was able to interface with and help members of the community "Ønd opportunities for jobs, education, things of that nature." He states that as a police ofØcer he could see the community's "trials and tribulations from the other side of the fence. I felt there was something I could do other than just [being] an African American ofØcer. That's how I got into the whole motivational and educational speaking piece." He adds, stating what hardly is news, "In the African American community, they do not look upon law enforcement highly. However, I knew I had the experience, knowledge." In this regard, he was able to incorporate in Face2Face a component that includes, among other aspects, addressing matters of parental custody from a "law enforcement perspective." On the website there are lists of topics with which the community is greatly concerned, such as gangs, drugs, and truancy from school. "I have a diverse background with much to offer." The crux of it all, he states, is "what I've learned from growing up a male in the community put together with my experience as an ofØcer." Indeed a signiØcant combination, putting his 12 years with the MPD together with his entire life in the community. Today, Face2Face effects outreach to, he notes, "various organizations, whether it's schools, churches, programs." Beeks isn't doing it all by himself. His wife, Syrina Beeks (Syrina Jackson on the website), is director of administration for Face2Face. He considers her "the backbone and brains of the operation [who] spends many hours on the curriculum, making sure it's solid with all the necessary information." 3/15/2021 Mpls cop goes beyond traditional policing https://spokesman-recorder.com/2015/09/17/mpls-cop-goes-beyond-traditional-policing/ 3/9 Via email, Syrina Beeks comments, "Face2Face is designed by [someone] who has grown up in the same communities in which he later served as a law enforcement ofØcer. I had the opportunity to meet him about four years ago, and I have always known him to care about others. "He consistently spoke to me about community-orientated policing. He became frustrated when certain opportunities weren't granted to him and other opportunities were opposed within his previous organization. "He came to me with this idea to reach communities abroad, and this is when Face2Face came to life," she continues. "I knew with his loyalty, dedication and passion he would have a huge impact on communities. "I believe the unique thing about this entire program is what he teaches, and how he teaches has a profound impact on lives because he has overcome a lot of those same concerns others face daily. And in today's society, there are way too many caught in a cycle that can be very unforgiving, and the last person one would expect to get valuable information from is from a peace ofØcer." "There is,"Anthijuan Beeks emphasizes, "a huge need for this service." No argument there. Dwight Hobbes welcomes reader responses to P.O. Box 50357, Mpls., 55403. Share this: Tweet Share 0 Print  SHARE RELATED POSTS 3/15/2021 Mpls cop goes beyond traditional policing https://spokesman-recorder.com/2015/09/17/mpls-cop-goes-beyond-traditional-policing/ 4/9 Chauvin jury to weigh two sets of 'facts' March 14, 2021 3/15/2021 Mpls cop goes beyond traditional policing https://spokesman-recorder.com/2015/09/17/mpls-cop-goes-beyond-traditional-policing/ 5/9 PREVIOUS ARTICLE Organizations partner in advocating for clean air NEXT ARTICLE The 46,000 consequences of crime About Dwight Hobbes Dwight Hobbes is a contributing writer at the Minnesota Spokesman-Recorder. He can be reached at dhobbes@spokesman-recorder.com. View all posts by Dwight Hobbes → New S.M.A.R.T. summer program aims to bridge education gap March 13, 2021 City of Minneapolis settles wrongful death suit with Floyd family for $27 million March 12, 2021 3/15/2021 Mpls cop goes beyond traditional policing https://spokesman-recorder.com/2015/09/17/mpls-cop-goes-beyond-traditional-policing/ 6/9 TRENDING Black women caught where sexism and racism intersect Chauvin jury to weigh two sets of 'facts' Black Business Spotlight: Urban Lights Music WATCH: GEORGE FLOYD SETTLEMENT PRESS CONFERENCE Search … SEARCH March 12, 2021 George Floyd settlement press conf March 12, 2021 George Floyd settlement press conf… 00:00 02:02:35 3/15/2021 Mpls cop goes beyond traditional policing https://spokesman-recorder.com/2015/09/17/mpls-cop-goes-beyond-traditional-policing/ 7/9 WATCH: DEREK CHAUVIN TRIAL COVERAGE CONNECT WITH THE MSR Upcoming Events February 17 @ 6:00 am-March 28 @ 6:00 pm 40 Days for Life Twin Cities Lent 2021 10:00 am-11:30 am Medicare 101 All day 18th Annual Males of Color Empowerment Conference View More --&gt; MAR 15 MAR 16 MAR 17 3/15/2021 Mpls cop goes beyond traditional policing https://spokesman-recorder.com/2015/09/17/mpls-cop-goes-beyond-traditional-policing/ 8/9 COMPANY About MSR Staff Newsstand Locations SUPPORT THE MSR Donate Subscribe SUBSCRIBE Home/OfØce Delivery Weekly e-newsletter e-Editions WEBSITE Privacy Policy Terms CONNECT Send A News Tip Become a contributor 3/15/2021 Mpls cop goes beyond traditional policing https://spokesman-recorder.com/2015/09/17/mpls-cop-goes-beyond-traditional-policing/ 9/9 Submit an event ADVERTISE Print/Online Advertising Copyright © 2021 . Powered by WordPress and HitMag.</t>
  </si>
  <si>
    <t>['https://d3n8a8pro7vhmx.cloudfront.net/cuapb/pages/270/attachments/original/1617327630/Anthinjuan_Beeks_Sr.pdf?1617327630']</t>
  </si>
  <si>
    <t>3/6/2021 Widow of Quinones sues Richfield and Edina police for wrongful death | Community | hometownsource.com https://www.hometownsource.com/sun_current/community/widow-of-quinones-sues-richfield-and-edina-police-for-wrongful-death/article_0b1d23e2-ab… 1/4 https://www.hometownsource.com/sun_current/community/widow-of-quinones-sues-rich}eld-and-edina-police-for-wrongful- death/article_0b1d23e2-ab44-11ea-874d-57d6356d88f0.html FEATURED Widow of Quinones sues Richxeld and Edina police for wrongful death Andrew Wig Jun 10, 2020 Brian Quinones was shot and killed in Rich}eld following a police pursuit Sept. 7. The Hennepin County Attorney's Of}ce cleared the }ve involved of}cers of any wrongdoing, but Quinones' widow is suing the cities and the of}cers for wrongful death. (Submitted photo) The widow of a man who was shot and killed by police last September is suing the cities of Richxeld and Edina, in addition to the ofxcers involved in the incident. Brian Quinones, a 30-year-old Richxeld resident, was killed near the intersection of 77th Street and Portland Avenue in Richxeld the night of Sept. 7 after a pursuit that originated in Edina. Ashley Quinones xled the civil lawsuit in Hennepin County Court June 8. 3/6/2021 Widow of Quinones sues Richfield and Edina police for wrongful death | Community | hometownsource.com https://www.hometownsource.com/sun_current/community/widow-of-quinones-sues-richfield-and-edina-police-for-wrongful-death/article_0b1d23e2-ab… 2/4 The suit claims Quinones' death was caused by "excessive and unreasonable force" on the part of the ofxcers and a lack of training provided by their employers. In the complaint against the defendants, the suit deems the incident a "catastrophe in Richxeld due to law enforcement incompetence." Ads by Stop seeing this ad Why this ad? Hennepin County Attorney Mike Freeman in February declined to xle charges against the ofxcers, who had all been back on duty by the end of October following administrative leave. In a video of the incident recorded by a police dash camera, an ofxcer can be heard yelling, "Drop the knife" as Quinones appears to be walking away from the ofxcer. But he abruptly moves toward the ofxcer as other police arrive on the scene and gunxre rings out. The footage shows Quinones clutching his abdomen after an initial round of gunxre before going to the ground following additional shots. Quinones was struck seven times. The lawsuit, which seeks damages of $50 million, contends that law enforcement unduly escalated the crisis due to errant communication with one another and a failure to follow departmental policy. One of the escalating factors, the suit claims, is that Edina dispatch wrongfully conveyed that the owner of the vehicle Quinones was driving, his wife Ashley Quinones, had a felony warrant. Edina Race and Equity Coordinator Heidi Lee, who happened to be in the vehicle that pursued Brian Quinones while taking part in a ride-along, verixed the transcript regarding the communication about the felony warrant, according to the suit. 16 seconds The plaintiff alleges that 16 seconds of escalation preceded the shooting. Ofxcer Nicholas Pedersen, who had commenced the chase, exited his vehicle with his gun drawn without provocation, the suit argues. The plaintiff adds that Pedersen failed to take the appropriate cover as prescribed for a felony stop in accordance with Edina Police policies and Minnesota law enforcement standards. 3/6/2021 Widow of Quinones sues Richfield and Edina police for wrongful death | Community | hometownsource.com https://www.hometownsource.com/sun_current/community/widow-of-quinones-sues-richfield-and-edina-police-for-wrongful-death/article_0b1d23e2-ab… 3/4 Regarding Quinones, the complaint adds, "Brian exited his vehicle, terrixed and scared of the armed and visibly disturbed Defendant Pedersen, and created distance between himself and Defendant Pedersen." But as Richxeld Police Ofxcer Dylan Schultz arrived on the scene, Quinones abruptly moved toward Pedersen, who xred at Quinones three times, according to an account compiled by the county attorney's ofxce. By then, Richxeld Police Ofxcers Macabe Stariha and Joseph Carroll, plus Edina Police Ofxcer Benjamin Wenande, had arrived at the scene. At that point, Schultz discharged his Taser at Quinones but "Quinones turned, pointed his blade at Ofxcer Schultz and ran at him, screaming 'Kill me, kill me!'" states a written description of events from the county attorney's ofxce. At that point, Stariha xred xve shots at Quinones, the account adds. Carroll then shot once, and Stariha xred three additional shots. Wenande, the last to arrive, xred a single shot at Quinones, according to the county attorney's description of the events explaining the decision to not xle charges. That document, along with links to investigative reports and video footage of the incident, can be found at tinyurl.com/yc53yjae. A copy of the complaint attached to Ashley Quinones' lawsuit can be found at tinyurl.com/ycmmkn6n. A preventable tragedy? In a dash camera recording, Pedersen, before xring at Quinones, can be initially heard shouting that the man had a gun before immediately correcting that the object in his hands was in fact a knife. The suit contends this was not a strong and clear correction and that it contributed to the escalation as Schultz arrived and rushed toward Quinones. Ads by Stop seeing this ad Why this ad? The suit also argues that there were multiple non-lethal alternatives that were not deployed, including chemical irritant and verbal persuasion. The plaintiff claims that, despite police saying the pursuit began when Quinones turned against a red light while speeding, he was lawfully operating the vehicle while the pursuit began at 77th Street and Normandale Frontage Road in Edina. Footage from the dash camera in Pedersen's cruiser does not show a trafxc violation immediately preceding the pursuit, but because of the way the squad car was positioned, Quinones' right-hand turn from the frontage road onto 77th Street would have been out of the dash camera's frame. Pedersen can be heard on tape explaining to Lee that he was following Quinones because he ran a red light. 3/6/2021 Widow of Quinones sues Richfield and Edina police for wrongful death | Community | hometownsource.com https://www.hometownsource.com/sun_current/community/widow-of-quinones-sues-richfield-and-edina-police-for-wrongful-death/article_0b1d23e2-ab… 4/4 Andrew Wig Edina Community Editor Postmortem, Quinones was found not to be under the inyuence of drugs and alcohol. His family said, however, he had been expressing suicidal thoughts prior to the tragedy. He streamed the chase on Facebook Live. The suit described Quinones as "a hard-working and law-abiding citizen" who moved to the United States from Puerto Rico when he was about 20. He and his wife, "who loved each other deeply," were high school sweethearts, the suit adds. Quinones is described in the suit as a barber, visual artist and musician. As a rapper, he went by the name Blessed the MC. He was also a longtime employee of General Mills, where he was in discussions to be promoted to management at the time of his death, the suit details. - Follow Andrew Wig on Twitter @EdinaSunCurrent Copyright © 2020 at Sun Newspapers/ APG Media of East Central Minnesota. Digital dissemination of this content without prior written consent is a violation of federal law and may be subject to legal action.</t>
  </si>
  <si>
    <t>['https://d3n8a8pro7vhmx.cloudfront.net/cuapb/pages/270/attachments/original/1615069025/2019Labathe_Widow_of_Quinones_sues_Richfield_and_Edina_police_for_wrongful_death___Community___hometownsource.com.pdf?1615069025']</t>
  </si>
  <si>
    <t>3/1/2021 The departure of Captain Donald Banham, MPD https://spokesman-recorder.com/2011/07/06/departure-captain-donald-banham-mpd/ 1/8 March 1, 2021     MAIN MENU The departure of Captain Donald Banham, MPD July 6, 2011 - by MSR News Online "We…reafØrm faith in fundamental human rights, in the dignity and worth of the human person, in the equal rights of men and women…" - United Nations Charter Captain Donald Banham, a native son born and raised in Minneapolis, whose father was a sergeant in the University of Minnesota Police Department for over 30 years, retired last month after a distinguished 28-year career in the Minneapolis Police Department. He is one of the greatest ofØcers in the history of the department and, quite deservedly, a legend in his own time. But rather than follow the custom of going to the retirement party and presenting him with his badge in a display case, the mayor, police chief, and Police OfØcers Association President elected not to attend, not to encase his badge, not to recognize his departure with well-earned respect, dignity, and acclaim. This brings another stain of shame on the City, the very opposite of all the Øne things said about Captain Banham by the MPD six months earlier at a December 3, 2010 promotion ceremony. Even Minneapolis' so-called Black political leadership were not there, revealing how in league they        3/1/2021 The departure of Captain Donald Banham, MPD https://spokesman-recorder.com/2011/07/06/departure-captain-donald-banham-mpd/ 2/8 are with the City's disrespect and distain, revealing how out of touch they are with their own community. Captain Donald Banham joined the Minneapolis Police Department in 1983, served in the Second, Fourth and Fifth Precincts in such units as Assault, Canine, Community Response, Decoy, Gang, Juvenile, Narcotics, Public Housing, Special Swat Operations, and Street Crimes. Capt. Banham served as a commander of various of these units as well as a permanent watch commander. In 2004, Capt. Banham was appointed inspector and returned to command the department's Fourth Precinct. In 2008, he commanded a division in the RNC Mobile Field Force and later took command of the Strategic Information and Crime Management Division. He was also a member of the Minnesota Vikings security detail for over 20 years. With the departure of Capt. Banham, an era ends and a position of captain opens up. I discussed the promotions list in my column of December 19, 2007, when three Whites not on the list were promoted to lieutenant instead of Blacks. Here we go again: At the top of the June 2011 captain's list were Arodondo, Edwards, and Harris, three of the "Mill City Five" group. As soon as Capt. Banham retired, the police chief and Civil Service Department announced the list was being killed (their terminology). So three African American lieutenants, who had sued over the existence of strong institutional racism but settled and let the department off the hook, received retaliation instead. They became victims of the lies and misrepresentations made to them under color of law in their settlement of May 2009. The City has gone to great lengths to suppress this latest act of discrimination to let their men know they still lead by racial animus and distain, as they publicly disrespected the legacy of Capt. Banham by then quickly initiating payback to three African American lieutenants (as they did to two African American sergeants on December 7, 2007, who also pointed out the existence of institutional racist animus). They have sent "a message" to Black ofØcers of their opposition to the work of Capt. Banham, who throughout his career and when he was president of the Black Police OfØcers Association promoted diversity and integration, fought for equality of access and opportunity as well as dignity and respect for all ofØcers, regardless of color. The mayor and chief continue their campaign to nullify and reverse progress made against racism. I'm reminded of my columns of October 22, 2008 ("In the matter of Sgt. Giovanni Veliz") and December 5, 2007 (about the historic lawsuit by Øve Black ofØcers against City and chief, who were labeled by the majority media as "the Mill City Five"). They reached a settlement in May 2009. I held then and hold now that that was a mistake. The taking of retirement by Capt. Bahnam is a consequence of their allowing the discrimination not to be brought out at trial (see my July 14, 2008 list of nearly 70 columns reporting on police department discrimination). Captain Banham, go with the strength you displayed in your 28-year career. May God's hand continue to be on your shoulder, as you display your strength of a Black warrior. Walk with your 3/1/2021 The departure of Captain Donald Banham, MPD https://spokesman-recorder.com/2011/07/06/departure-captain-donald-banham-mpd/ 3/8 head held high and integrity and spirit still intact. Stay tuned. Ron hosts "Black Focus" on Channel 17, MTN-TV, Sundays, 5-6 pm; hosts "Black Focus" on Blog Talk radio, Sundays at 3 pm; and co-hosts Blog Talk Radio's "ON POINT!" Saturdays at 5 pm, providing coverage about Black Minnesota. Order his books at www.BeaconOnTheHill.com. Hear his readings and read his solution papers for community planning and development and "web log" at www.TheMinneapolisStory.com. Share this: Tweet Share 0 Print  SHARE RELATED POSTS Too late for reparations: Some of us have moved on February 26, 2021 3/1/2021 The departure of Captain Donald Banham, MPD https://spokesman-recorder.com/2011/07/06/departure-captain-donald-banham-mpd/ 4/8 Tackling a growing crisis: food insecurity in the U.S. February 18, 2021 3/1/2021 The departure of Captain Donald Banham, MPD https://spokesman-recorder.com/2011/07/06/departure-captain-donald-banham-mpd/ 5/8 PREVIOUS ARTICLE Only White men get to kill civilians in their 'wars' NEXT ARTICLE Africans Thought of It: Children's book depicts innovations from the Motherland About MSR News Online View all posts by MSR News Online → TRENDING 65 years ago today: Rosa Parks sparked a movement Black Business Spotlight: Black Lion Auto Hennepin Healthcare's sweet gesture to young entrepreneur, healthcare workers CONNECT WITH THE MSR 'The kidnapping club' yet another legacy of slavery February 10, 2021 Search … SEARCH 3/1/2021 The departure of Captain Donald Banham, MPD https://spokesman-recorder.com/2011/07/06/departure-captain-donald-banham-mpd/ 6/8 WATCH: LATEST MSR FOREFRONT - LIFE AFTER INCARCERATION Upcoming Events February 17 @ 6:00 am-March 28 @ 6:00 pm 40 Days for Life Twin Cities Lent 2021 February 18 @ 7:00 pm-March 4 @ 11:30 pm Northrop Presents Ronald K. Brown/EVIDENCE- 35th anniversary season 7:00 pm-8:30 pm Seeking Justice, Caring for Community: Preparing for the Days Ahead View More Homecoming - Life After Incarc Homecoming - Life After Incarc… MAR 1 MAR 1 MAR 2 00:00 00:00 3/1/2021 The departure of Captain Donald Banham, MPD https://spokesman-recorder.com/2011/07/06/departure-captain-donald-banham-mpd/ 7/8 COMPANY About MSR Staff Newsstand Locations SUPPORT THE MSR Donate Subscribe SUBSCRIBE Home/OfØce Delivery Weekly e-newsletter e-Editions WEBSITE Privacy Policy Terms CONNECT Send A News Tip Become a contributor Submit an event 3/1/2021 The departure of Captain Donald Banham, MPD https://spokesman-recorder.com/2011/07/06/departure-captain-donald-banham-mpd/ 8/8 ADVERTISE Print/Online Advertising Copyright © 2021 . Powered by WordPress and HitMag.</t>
  </si>
  <si>
    <t>['https://d3n8a8pro7vhmx.cloudfront.net/cuapb/pages/270/attachments/original/1617987804/Donald_Banham_3.pdf?1617987804']</t>
  </si>
  <si>
    <t>['Donald R. Banham, badge #266']</t>
  </si>
  <si>
    <t>s &amp;Jo p 454 0 F,./c , l 0 mot OAH 15-6010-22539-3 STATE OF MINNESOTA OFFICE OF ADMINISTRATIVE HEARINGS FOR THE CITY OF MINNEAPOLIS In the Matter of City of Minneapolis, FINDINGS OF FACT, Police Department CONCLUSIONS AND and RECOMMENDATION Peter Ritschel A hearing was held on February 21, 2012, by Administrative Law Judge Beverly Jones Heydinger, pursuant to a Notice and Order for Hearing dated January 13, 2012. The hearing record closed upon receipt of post-hearing memoranda on March 6, 2012. Appearances: Trina R. Chernos, Assistant City Attorney, on behalf of the City of Minneapolis, Police Department (Department); Keith D. Johnson, Law Offices of Keith D. Johnson, P.L.L.C., on behalf of Peter Ritschel (Respondent). STATEMENT OF THE ISSUES Is Respondent entitled to defense and indemnification in the matter of Dahl v. Ritschel and City of Minneapolis, arising from events occurring on June 9, 2010? The Administrative Law Judge recommends that the decision by the City of Minneapolis to deny defense and indemnification to Peter Ritschel be affirmed. Based on the evidence in the hearing record, the Administrative Law Judge makes the following: FINDINGS OF FACT 1. The Respondent was a licensed peace officer employed by the City of Minneapolis from 1988 until his termination in 2011. For approximately 20 years, Respondent worked off duty about one day a week at the privately-owned, Mar Ten Parking Ramp, located at the corner of Tenth Street and Marquette Avenue in downtown Minneapolis, assisting drivers as they exit the ramp and enter the street traffic during the afternoon rush hour.' Testimony (Test.) of Respondent. 1216239 2. As a licensed peace officer, the Respondent was authorized to make an arrest while off duty if he witnessed a crime.2 3. On June 9, 2010, the Respondent was on vacation from his employment and was at home. He received a call a little before 4:00 p.m. from the officer who had been scheduled to work for him at the Mar Ten Parking Ramp that day, notifying the Respondent that he would not be able to do so. The Respondent dressed in his police uniform and arrived at the ramp at approximately 4:30 p.m.3 4. Officers working off duty are required to notify the police dispatcher when they begin work and to report their location, but Respondent did not contact the dispatcher.4 5. There are four lanes of one-way traffic at the exit of the Mar Ten Parking Ramp. Respondent was standing between the first and second lanes nearest the parking ramp, motioning to cars it was safe to exit and watching and directing the street traffic. As he motioned the traffic to move out of the parking ramp, a bicyclist, later identified as Nicholas Dahl, stopped and waited near the exit to the parking ramp. 6. Mr. Dahl started to pedal in front of the parking ramp exit. Respondent called to him to stop and ran after Mr. Dahl. The Respondent attempted to grab the bicycle; Mr. Dahl fell off of the bicycle. It is unclear whether Respondent grabbed or pushed the bike, or whether Mr. Dahl fell when he turned around to see the Respondent chasing him .5 7. At 4:42 p.m., a woman later identified as Sarah Johansen, called 911 to report that she had observed a police officer acting aggressively toward a bicyclist. She reported that the bicyclist had stopped at the direction of the police officer, that the bicyclist appeared uncertain about whether he could start again, and when he began to ride, the police officer pushed him off the bike and scolded him. Ms. Johansen could not understand the police officer's reaction since the bicyclist had waited and was uncertain about going forward.6 8. At some point between August 6 and August 19, 2010, Nicholas Dahl filed a written complaint with the Minneapolis Police Internal Affairs Unit. He reported that he saw an officer directing traffic out of a parking ramp, he stopped until there were no cars in sight, and then he pushed off and began to roll in front of the ramp exit. At that point, the police officer forced him off his bike, and he was handcuffed and told he was under arrest. He received two citations: "Failure to Obey a Police Officer (statute 169.0252)" and "Failure to Change an Address on a Driver's License (statute 171.11)."7 2 Test. of Respondent; Test. of Gerlicher. 3 Test. of Respondent. 4 Test. of Deputy Chief Scott Gerlicher. 5 Test. of Respondent; Ex. 8; Ex. 9; Ex. 10. 6 Ex. 8. 7 Ex. 10. 2 1216240 9. Because the citation did not state the fine imposed, Mr. Dahl made several calls and was unable to obtain any information about how to contest the charges. He was told that he would receive a letter in the mail informing him of the applicable fine and a court date, but on August 6, 2010, upon calling the City Violations Bureau, he learned that the charges had been dropped. At that point, he filed the complaint with the Internal Affairs Unit.8 10. On August 19, 2010, Mr. Dahl was interviewed by Sergeant Jason Case. On that date, Mr. Dahl initialed and dated his earlier complaint. The interview was recorded and transcribed.9 11. Mr. Dahl restated that he had been riding along 10th Street, that he stopped in the bike lane as he approached the parking ramp, and that a police officer was present and directing traffic out of the parking garage. He saw the officer walking from the street toward the sidewalk, he believed that the officer's arms were down, and he thought that he could go forward. When he did, the police officer forcibly removed him from his bicycle and told Mr. Dahl that he was under arrest. Mr. Dahl was lying on the sidewalk. The officer walked the bike around the corner, placed Mr. Dahl in handcuffs, forced him to his feet and toward a wall. The police officer took Mr. Dahl's identification from his messenger bag, went into the ramp exit booth to make a call, cut the corner off his driver's license, wrote a citation, and put it in Mr. Dahl's pocket. When Mr. Dahl questioned the officer about what he had done wrong, the officer told him that he needed to respect his authority, that Mr. Dahl had failed to obey a traffic officer and had an invalid license, and then Respondent let him go.19 12. Mr. Dahl provided Sergeant Case with photographs he had taken two hours after the incident, showing scrapes on his knees and wrists and damage to his bicycle handlebars, pedals and back tire rim." 13. On November 10, 2012, Sergeant Case interviewed Ms. Johansen about the incident. The interview was recorded and transcribed. Ms. Johansen was given notice that the interview was part of an official internal police investigation to determine if any misconduct occurred or whether any disciplinary action was warranted. During the interview, Ms. Johansen reported that she had been walking home from work and came up to the parking ramp where an officer was directing traffic out of the ramp. Another man was near her and there was a bicyclist. Ms. Johansen told Sergeant Case that the bicyclist seemed uncertain about whether he should wait and "tried to go for it," believing that he had time to cross the lane of traffic on the sidewalk. She stated that the police officer "erupted" and told the bicyclist to stop, the biker froze, and she believed that the officer pushed the bicyclist off the bicycle, threw the bike aside, ordered the bicyclist to stay down, and handcuffed the bicyclist. Ms. Johansen asked 8 Ex. 10. Ex. 11. 1° Ex. 11. " Ex. 12 at 1118. 3 1216241</t>
  </si>
  <si>
    <t>['https://d3n8a8pro7vhmx.cloudfront.net/cuapb/pages/1461/attachments/original/1638339550/13-30245_Ritschel_Part_1.pdf?1638339550']</t>
  </si>
  <si>
    <t>MINNEAPOLIS POLICE DEPARTMENT INTERNAL AFFAIRS COMPLAINT FORM #3401 ., ... COMPLAINT INFORMATION INTERNAL AFFAIRS CASE NUMBER: A13-53 CCN: Centennial Lakes P.D. Case #13-071203 DATE OF INCIDENT: 04/04/2013 TIME OF INCIDENT: 01:24 Hours LOCATION OF INCIDENT: Hamline Av/Lexington Av, Shoreview, MN DATE OF COMPLAINT 04/04/2013 REFERRAL METHOD: Internal COMPLAINANTS NAME (LAST, FIRST MIDDLE) SEX M❑ F❑ RACE: DATE OF BIRTH: 13.43 - Personnel Data HOME ADDRESS: CITY I STATE /ZIP: TELEPHONE: 13.43 13.43 - Personnel Data 13.43 - Personnel Data POLICY INFORMATION POLICIES ALLEGED TO BE VIOLATED: 5-102 Code of Ethics ACCUSED EMPLOYEE(S) NAME/BADGE: Officer Nicholas Hwang, Badge #3195 COMPLAINT ALLEGATIONS It is alleged that Officer Nicholas Hwang, while off duty, operated a vehicle while under the influence of alcohol on April 4, 2013, and was arrested for 4In Degree DWI and DWI .08 or more, by Centennial Lakes P.D., in the City of Shoreview, Minnesota. RECOMMENDATION (Preliminary Cases Only) K Reckoning Period Expired Before Complaint was Filed K No Basis for Complaint K Closed Pending Further Information K Refer to Precinct with Coaching Documentation K Exceptionally Cleared K Policy Failure K Other COMPLAINANT SIGNATURE 13.43 - Personnel Data DATE (0-4--r. COMMANDER REVIEW DATE 1208083 MINNEAPOLIS POLICE DEPARTMENT Internal Affairs Unit Administrative Case #13-53 Sergeant Rolf Markstrom Date 09/23/2013 CASE BACKGROUND On April 4th, 2013, at approximately 0124 hours, Officer Nicholas Hwang was off duty when he was stopped by a Centennial Lakes Police Officer in the City of Shoreview for driving a vehicle and failing to signal 100 feet prior to making a turn and for driving a vehicle displaying impounded plates (for alcohol). Officer Hwang submitted to a breath test and was found to have a B.A.C. of .19. Officer Hwang was arrested and cited for 4 Degree DWI and DWI .08 or More, under Centennial Lakes P.D. Case Number 13-071203, and Citation Number 25041. Officer Hwang was then transported to his residence and released. SUMMARY OF ALLEGATIONS It is alleged that Officer Nicholas Hwang operated a vehicle while under the influence of alcohol on April 4th, 2013, and was arrested for 4th Degree DWI and DWI .08 or more, by Centennial Lakes Police in the City of Shoreview, Minnesota. If this allegation is found to be true it could violate the following Minneapolis Police Department Policy: •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CASE INVESTIGATION 1208084 Police Report from Centennial Lakes Police Department Officer Matthew Giese (#18968) On 04/04/2013, at approximately 0124 hours, Centennial Lakes Police Officer, Matthew Giese, observed MN 396KEH (later found to be driven by Officer Nicholas Hwang) in the area of Restwood Rd and Lexington Av in the City of Shoreview. The vehicle failed to utilize its turn signal 100 feet prior making the turn SB on to Lexington Av. Officer Giese then observed the vehicle which was travelling well below the posted speed limit of 40 MPH. Officer Giese ran the plate to find that the plates were impounded for alcohol. Officer Giese conducted a traffic stop on the vehicle south of Lexington Av on Hamline Av. The driver, Officer Nicholas Hwang, presented his MN DL 13.43 - Personnel Data to Officer Giese. Officer Giese immediately noticed an overwhelming odor of alcohol from Nicholas Hwang's breath. Office Giese also observed Nicholas Hwang's eyes to be red and watery, and he was slurring his words. Nicholas Hwang told Officer Giese that he had consumed 4-5 drinks. Officer Giese informed Nicholas Hwang of the reason for the stop. Nicholas Hwang told Officer Giese that the vehicle belonged to his brother, and he was unaware that the plates were impounded. Officer Giese had Nicholas Hwang perform field sobriety tests, and he administered Nicholas Hwang a P.B.T. which registered a B.A.C. of .182. Officer Giese placed Nicholas Hwang under arrest and transported him to their station for testing. Officer Giese read Nicholas Hwang the Implied Consent Advisory. Nicholas Hwang stated that he understood the advisory and he agreed to take the breath test. Officer Giese administered the breath test to Nicholas Hwang which showed a reported value of .19 B.A.C. Officer Giese provided Nicholas Hwang with copies of the DL Revocation and plate impoundment. Officer Giese issued a citation (#25041) charging Nicholas Hwang with 4th Degree DWI and DWI .08 or more. Officer Giese transported Nicholas Hwang to his residence where he was released. The vehicle was impounded. (See the included Centennial Lakes Police Report for all of the details). Interview of Officer Matthew Giese (Centennial Lakes P.D.) On 04/18/2013, at approximately 0618 hours, I conducted a recorded telephone interview with Officer Matthew Giese. Following is a summary of the interview. The information provided by Officer Giese in the interview was consistent with the information provided in his statement in the Centennial Lakes P.D. Police Report, regarding the details of the incident. 13.43 - Personnel Data 1208085 13.43 - Personnel Data (See the included Q&amp;A of Officer Matthew Giese for all the details) Interview of MPD Officer Nicholas Hwang Officer Hwang was interviewed on September 16, 2013, at approximately 0616 hours. The interview was conducted by Sgt. Rolf Markstrom in the MPD Internal Affairs Unit. Following is a summary of said interview. Per Officer Hwang, on April 4th, 2013, at approximately 0130 hours, he was driving his brother's car when he was pulled over by a Centennial Lakes Police Officer. He was pulled over because the vehicle he was driving had impounded plates. Per Officer Hwang, he was not aware that the vehicle had impounded plates. Officer Hwang admitted to drinking alcohol prior to the stop. At the time of the stop, the Centennial Lakes Police Officer asked him for identification. Officer Hwang presented his Minnesota Driver's License 13.43 - Personnel Data to the Centennial Lakes Police Officer. 13.43 - Personnel Data 13.43 - Personnel Data The Centennial Lakes Police Officer administered field sobriety tests to Officer Hwang. According to Officer Hwang, he failed the field sobriety tests. The Centennial Lakes Police Officer administered a preliminary breath test to Officer Hwang. Office Hwang recalls the results of the P.B.T.to be .17 pr .18 B.A.C. Officer Hwang was arrested for DWI and transported to the Centennial Lakes Police Station, where he submitted to a test to determine the alcohol content of his blood. According to Officer Hwang, the results showed his blood alcohol content to be .19. Per Officer Hwang, he was issued a citation, charging him with 4th degree DWI and DWI of .08 or More after Two Hours of Driving. The Centennial Lakes Officer then transported him home to his residence. Officer Hwang notified his supervisor and MPD Internal Affairs of the arrest. Officer Hwang went to court on September 3rd, 2013. He pled guilty to the Misdemeanor DWI. The charge of .08 or More After Two Hours of Driving was dismissed. See the full Q8zA of Office Hwang for all the details. 1208086</t>
  </si>
  <si>
    <t>['https://d3n8a8pro7vhmx.cloudfront.net/cuapb/pages/1461/attachments/original/1638147572/13-31600_Hwang_Part_1.pdf?1638147572']</t>
  </si>
  <si>
    <t>DocuSign Envelope ID: 62A43003-4841-4CDF-85FE-A899C8C432D9 From the desk of: Medaria Arradondo Chief of Police Minneapolis Police Department 350 South 5th Street, Room 130 Minneapolis, MN 55415 TO: Officer Yulia Bury, #0909 CC: MPD Internal Affairs DATE: 5/28/21 RE: OPCR/Administrative Case #20-08351 CHIEF'S DECISION: K Discharge X Suspension Duration: K Written Reprimand K Permanent Demotion K Temporary Demotion Duration: K No Merit 13.43 1945817 DocuSign Envelope ID: 62A43003-4841-4CDF-85FE-A899C8C432D9 SUMMARY OF BASIS FOR DECISION This memo summarizes my approach and reasoning for my decision as Chief of the Minneapolis Police Department that the allegation against Officer Julia Bury is sustained. This memo accompanies the enclosed MPD Discipline Worksheet and Suspension Form. Policies Violated: 13.43 - Personnel Data 7-401 (B) (1) Normal and Emergency Vehicle Operation Facts Supporting Decision (see also Investigation Summary): It is alleged that Officer Yulia Bury did not operate Squad 425 in the same manner as required for the public under normal operation. According to the Accident Review Committee Summary, Officer Bury was driving Squad 425 travelling northbound on Colfax Avenue North when responding to a shots fired call. Officer Bury failed to stop for a two-way stop sign for north and southbound traffic on Colfax Avenue North. The squad was struck in a T-bone collision by a pickup truck travelling westbound on 33rd Avenue North. Side and seat airbags deployed. The squad veered to the left, striking a stop sign in the northwest corner of the intersection. There was major, observable damage to the right, left and front sides of the squad. The was major damage to the front and left sides of the pickup truck. The driver of the pickup reported a shoulder injury. Officer Bury and her partner, 13.43 were transported to the hospital for medical evaluation and later released. The Event Data Recorder indicated the squad was traveling at 27.8 mph, 5 seconds before the crash, with brakes being applied up to 1.5 second mark prior to the crash at a vehicle speed of 22.5mph. The EDR indicated the slowest speed reported prior to the crash, and approaching the 2-way stop sign at this intersection, was 20.5 mph, when airbags deployed. The squad did not come to a complete stop at the two-way stop sign. There is no mention of emergency driving and no indication that emergency lights and siren were ever activated prior to this crash. 13.43 - Personnel Data 13.43 - Personnel Data The facts of the case are as follows: • Officer Bury stated she had knowledge she was approaching a stop sign on Colfax Ave North at 33 Avenue North and she failed to stop for it. • Officer Bury advised she and 13.43 were responding to a shots fired call in the area and officers did not have their emergency lights and/or siren activated when the crash occurred. • Officer Bury stated that they were about 4 blocks away from the location of the call at the intersection where the crash occurred. 1945818 DocuSign Envelope ID: 62A43003-4841-4CDF-85FE-A899C8C432D9 • EDR data confirmed that the squad did not come to a complete stop at the two-way stop sign; Squad 425 was traveling 27.8 mph five seconds prior to impact, 22.5 mph at the 1.5 second mark prior to the crash, and 20.5 mph when the airbags were deployed. 13.43 - Personnel Data • MPD PP 7-410 (B) (1) requires that under normal conditions, personnel will operate police vehicles in the same manner as required for the public. As Chief of Police I am responsible for providing clear expectations on what is acceptable behavior in our workplaces as well as what will not be tolerated. Based on my review of the facts of this investigation, Officer Yulia Bury did not operate the squad in the same manner as required for the public when she failed to stop for the two-way stop sign at the intersection of 33rd and Colfax Avenue North. A crash resulted from this driving conduct. Therefore, as Chief of Police with authority to discipline for violations of policy under Minn. Stat. §626.89 Subd. 17, I am imposing a 13.43 suspension. 13.43 - Personnel Data DocuSigned by: Mtn. A444404144 '•- B6586582C1CB4V1 Chief Medaria Arradondo 5/28/2021 1945819 1 IN RE: THE MATTER OF _______________________________________ POLICE OFFICERS FEDERATION OF MINNEAPOLIS, (Yulia Bury, Grievant) and CITY OF MINNEAPOLIS, SETTLEMENT AGREEMENT (Union Grievance 21-06) Employer. This Settlement Agreement ("Agreement") is made and entered into by and between the City of Minneapolis ("City"), the Police Officers' Federation of Minneapolis ("Federation") and Officer Yulia Bury, Badge No. 0909 ("Grievant"). A. The City of Minneapolis ("City") and the Police Officers Federation of Minneapolis ("Federation"), parties to a collective bargaining agreement under which the above- entitled grievance was filed, hereby enter into the following agreement that governs the relationship between them. B. The Grievant is employed by the City in its Police Department (MPD). C. The Federation is the Grievant's sole and exclusive bargaining representative. D. On or about 05/28/2021 Grievant was disciplined for violation of MPD policy 7-401 Normal &amp; Emergency Driving and received a 20-hour suspension. E. Grievant served a 20-hour suspension. F. The Federation grieved the suspension, Grievance 21-06, citing violation of 12.01 of the labor agreement. G. The Chief of Police has the full authority of the City Council to resolve the grievance. DocuSign Envelope ID: 9DFBCCD1-3CCE-439F-BD61-734B14154D5A 2 H. The Federation and the City wish to resolve this matter amicably and without resort to arbitration. NOW THEREFORE, the parties agree as follows: 1. The Federation will withdraw Grievance # 21-06 subject to conditions listed in paragraphs 2-5. 2. The City will amend the discipline to reflect a 10 suspension for violation of MPD Policy 7-401 Normal and Emergency Driving. 3. The City shall also reimburse the grievant for 10 hours of pay and all benefits that would have accrued during the suspension.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FOR THE FEDERATION: _______________________________ Date: ____________________________ Sherral Schmidt, President FOR THE CITY OF MINNEAPOLIS: ______________________________ Date: _______________________________ Brian O'Hara Chief of Police DocuSign Envelope ID: 9DFBCCD1-3CCE-439F-BD61-734B14154D5A 5/25/2023 5/26/2023</t>
  </si>
  <si>
    <t>['https://assets.nationbuilder.com/cuapb/pages/1608/attachments/original/1753998704/20-08351_Yulia_Bury.pdf?1753998704']</t>
  </si>
  <si>
    <t>['Yulia Bury, badge #909']</t>
  </si>
  <si>
    <t>7/9/2021 Mpls. police: Internal probe clears cops in Jamar Clark shooting | MPR News https://www.mprnews.org/story/2016/10/21/jamar-clark-minneapolis-police-shooting-internal-investigation 1/3 Jamar Clark shooting Mpls. police: Internal probe clears cops in Jamar Clark shooting MPR News Staff October 21, 2016 7:40 p.m. Minneapolis Police Chief Janee Harteau and Mayor Betsy Hodges speak with reporters Friday afternoon to discuss the findings of an internal investigation that cleared officers in the fatal shooting of Jamar Clark. Peter Cox | MPR News This undated photo released by his sister Javille Burns shows Jamar Clark, who was fatally shot in a confrontation with police on Sunday, Nov. 15, 2015, in Minneapolis. Javille Burns via AP Updated: 7:11 p.m. | Posted: 2:40 p.m. The two Minneapolis officers involved in the Nov. 15 shooting of Jamar Clark did not violate police department policy during their confrontation with Clark and will not face discipline, Police Chief Janee Harteau said Friday. After reading the findings of an internal affairs investigation by the department, Harteau told reporters she concluded the use of deadly force by officers Mark Ringgenberg and Dustin Schwarze was necessary. "I can say with absolute certainty that I fully support the actions of officers Ringgenberg and Schwarze" that night, she said. "These officers did not dictate the outcome of this incident. This was an outcome that no one wanted." Minneapolis NAACP President Nekima Levy-Pounds said the decision is troubling. "The reality is the result of this decision sends the message to police officers that they can kill unarmed people with impunity and that is dangerous for all people in the state of Minnesota to have to contend with," Levy-Pounds said. Minneapolis police officers Mark Ringgenberg, left, and Dustin Schwarze were not charged in the shooting death last fall of Jamar Clark. Hennepin County Attorney The confrontation that led to Clark's death began when police were called by paramedics who said Clark was interfering with their efforts to treat an assault victim. Ringgenberg and Schwarze responded. Clark refused orders to take his hands out of his pockets, according to the Minnesota Bureau of Criminal Apprehension's investigation. The officers tried to handcuff him but failed. Ringgenberg wrestled Clark to the ground but wound 7/9/2021 Mpls. police: Internal probe clears cops in Jamar Clark shooting | MPR News https://www.mprnews.org/story/2016/10/21/jamar-clark-minneapolis-police-shooting-internal-investigation 2/3 up on his back atop Clark and felt Clark's hand on his weapon, according to the BCA. Schwarze then shot Clark, 24, in an encounter that lasted barely more than a minute from the time officers first arrived. Police union president Bob Kroll said the department's finding was correct. "I think the chief did a very good job articulating that it was a thorough investigation," Kroll said, "and the officer's actions were lawful and proper, which I've been saying all along." Ajay Kyle, 6, huddles under blankets and the watchful eye of his dad on Nov. 19, 2015, during a night of protests in north Minneapolis. Earlier that week, there were clashes between protesters and police involving tear gas. Angela Jimenez for MPR News The shooting and its aftermath pushed Minnesota into the center of the painful national debate over the relations between police and people of color and the use of deadly force. Waves of angry protests followed as activists claimed police brutality and demanded the officers face criminal charges. Protesters camped for weeks outside the 4th Precinct police station in north Minneapolis with tensions often high. Ultimately, the officers were cleared of any criminal wrongdoing. In March, Hennepin County Attorney Mike Freeman declined to file criminal charges against the officers and said the use of deadly force was justified. He cited forensic evidence in the BCA investigation that found no bruising of Clark's wrists that handcuffs would likely have caused and evidence of Clark's DNA on Ringgenberg's gun. In June, a United States Justice Department investigation concluded that there was insufficient evidence to prove beyond a reasonable doubt that the officers willfully violated Clark's civil rights. Protesters gather outside the Hennepin County Government Center in Minneapolis on March 30 after the announcement that there would be no charges against Minneapolis police officers in the shooting death of Jamar Clark. Christopher Juhn for MPR News file With the county attorney declining charges and the Justice Department concluding there were no civil rights violations, the remaining question was whether Ringgenberg and Schwarze would face discipline from within the department. Harteau in March said the department would examine the force used by the officers that night, including the maneuver Ringgenberg used to take down Clark. Schwarze had grabbed Clark to handcuff him, but couldn't. Ringgenberg then used the takedown maneuver - reaching his arm around Clark's chest and neck - and took him to the ground. On Friday, Harteau said the takedown maneuver was not a choke hold as some had claimed and that "while this may not be a specific technique the MPD instructs, that does not mean it was unauthorized." She said Clark's DNA on the gun and the forensic report that showed no evidence he was handcuffed led her to conclude the use of deadly force was warranted and that Schwarze believed Clark either had possession of Ringgenberg's gun "or would imminently be in possession of the officer's handgun if not stopped immediately." Harteau acknowledged the incident and the fallout from it had been hard on the department, the 7/9/2021 Mpls. police: Internal probe clears cops in Jamar Clark shooting | MPR News https://www.mprnews.org/story/2016/10/21/jamar-clark-minneapolis-police-shooting-internal-investigation 3/3 officers, the community and on Clark's family. She said she'd spoken earlier to Clark's family. Minneapolis Mayor Betsy Hodges acknowledged that some people would be upset and how painful it was for Clark's family. "I extend my condolences to all of them for their grief," Hodges said. "This has also been a painful time for the two officers and their families. To them I also offer my hope for healing." The ACLU of Minnesota slammed the decision not to discipline the officers. "We are deeply troubled that Officers Riggenberg and Schwarze will not be held accountable for their actions that led to the killing of Jamar Clark," Charles Samuelson, the Minnesota ACLU's executive director, said in a statement. "This was the final opportunity for the officers to be held accountable for their actions," he said. "This sends a chilling message to all Minneapolis police officers that the next time they confront a similar situation they should take another life." Clark relative Kenya McKnight-Ahad called the decision disheartening and said police department policies don't value black lives. "We've got to move beyond no policy or practice was violated based on the structure and the way we have it," she said. "We've got to move to a place where we are reforming policies and practices."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t>
  </si>
  <si>
    <t>['https://d3n8a8pro7vhmx.cloudfront.net/cuapb/pages/270/attachments/original/1625856737/Mpls._police__Internal_probe_clears_cops_in_Jamar_Clark_shooting___MPR_News.pdf?1625856737']</t>
  </si>
  <si>
    <t>4/2/2021 St. Paul police chief fires officer who shot, wounded man - StarTribune.com https://www.startribune.com/in-swift-decisive-and-serious-action-st-paul-police-chief-fires-officer-who-shot-wounded-unarmed-bla/573249531/ 1/3 ___ ST. PAUL In 'swift, decisive and serious' action, St. Paul police chief fires officer who shot, wounded unarmed Black man Police Chief Axtell acts three days after cop wounded an unarmed Black man. By Liz Sawyer (https://www.startribune.com/liz-sawyer/6370533/) Star Tribune DECEMBER 2, 2020 - 9:50AM St. Paul Police Chief Todd Axtell has fired the officer who shot and wounded an unarmed Black man who was wanted in connection with a kidnapping and assault Saturday night. In a brief news conference, Axtell announced that he took "swift, decisive and serious" action against the officer, who failed to uphold department standards, after reviewing his body camera footage from the incident. Although state law prevents him from saying exactly what that action was, two law enforcement sources confirmed the officer's firing Tuesday. The Bureau of Criminal Apprehension (BCA) identified the officer as Anthony Dean, a six-year veteran of the force. They identified the man he wounded as Joseph Javonte Washington, 31, of Lakeville. In the body camera footage released Tuesday, a female officer attempts to coax Washington, who is naked, out of a dumpster and onto the ground. At some point, he gets out of the dumpster and an officer shouts "Don't run!" before four shots are fired and Washington is bitten by a police K-9 and then screams for the dog to get off him. No weapons can be seen. "He wasn't wearing clothing and he had no possessions," Axtell said of the wounded man. "When I ask if the officer's actions on that night were reasonable and necessary, the only answer I can come up with is 'No.' " Investigators never found any weapons at the site of the shooting or within the dumpster, the BCA said. Washington remains in stable condition at Regions Hospital. He suffered three gunshot wounds to the leg and one to the abdomen, along with a dog bite, according to emergency dispatch audio. Washington was wanted in connection with a kidnapping, sexual assault and aggravated assault earlier that evening and has since been charged in Dakota County Court with multiple felonies. The police shooting occurred about 9:15 p.m. Saturday, more than an hour after officers responded to the city's North End on a report that a man had attacked his ex-girlfriend with a knife in a car that crashed on Maryland Avenue and Rice Street. Naked and carrying a steak knife, Washington fled the scene and reportedly broke into a St. Paul home. Emergency dispatch audio indicated that he stole some orange juice. Sometime later, police tracked him to an alley by Bradshaw Funeral Home, where he was hiding inside the dumpster. At one point, an officer relayed to dispatch: "He's yelling that he's got a gun." Officers discussed using nonlethal rounds of "pepper ball" - a chemical irritant - and tried to talk Washington out of the dumpster. One officer instructed the others not to chase Washington if he ran, according to emergency dispatch audio. Video (02:41) : Video: Mark Vancleave | Police say the naked man had attacked his ex- girlfriend with a knife and ran toward officers Video (02:41): Body camera video shows police shooting of naked man in St. Paul 4/2/2021 St. Paul police chief fires officer who shot, wounded man - StarTribune.com https://www.startribune.com/in-swift-decisive-and-serious-action-st-paul-police-chief-fires-officer-who-shot-wounded-unarmed-bla/573249531/ 2/3 "Joseph, come on out. Climb out of the dumpster," a female officer is heard saying in the body camera footage. "There you go." When he emerges, he appears to run and officers deploy Tasers and a K-9 to stop him. Dean fired three shots, paused, then fired one more after the dog bit Washington. Police called for paramedics and applied two tourniquets in an attempt to stop his bleeding, according to the audio. "As you can see, this video is incredibly difficult to watch because I know lives have been altered, a person has been shot … and an officer who has served honorably in the past has had his life changed forever," Axtell said, emphasizing that as "police officers we have a duty to use force only when required." Mayor Melvin Carter praised the chief for the speed at which he released the video, saying that elected officials owe residents "the highest standard of professionalism, of accountability and of transparency at all times." None of the responding officers was injured, and all those involved were placed on standard administrative leave. Those include Jacob Pederson, a six-year veteran who discharged his Taser, Colleen Rooney, a nine-year veteran who unleashed her K-9, and two others who have yet to be named pending BCA interviews. An internal investigation is underway. Dean's dismissal comes nearly 17 months after the chief fired five officers who stood by as an ex-cop assaulted a civilian (https://www.startribune.com/five-st-paul-police- officers-fired-for-failing-to-intervene-in-assault/511254182/?refresh=true) outside an East Side bar in what he later called an "ugly day in our department's history." Arbitration has upheld at least two of those terminations. The others are still pending. Tyrone Terrill, president of the African American Leadership Council, applauded Axtell's decision, saying that community members deserve better from their police. "This continues to shine a light on the narrative that the humanity of Black men is not valued," said Terrill. "There will be people who say he had a criminal record. I'm not disputing that. But take him to jail. Let him have his day in court." St. Paul Police Federation President Paul Kuntz defended the officers involved, saying that they kept the public safe while trying to apprehend "a violent and dangerous felon." "The officers worked to arrest the man using many de-escalation techniques," Kuntz said in a statement several hours before Axtell's news conference. "This was a difficult situation for everyone involved." A spokeswoman for the federation declined further comment after the body camera footage was released. Meanwhile, Twin Cities law enforcement braced for how citizens might react to the footage Tuesday. St. Paul officers received an alert Tuesday canceling all upcoming vacation time. Although the notice did not specify a reason, officers believe it is in preparation for potential unrest. The BCA is conducting the investigation into the shooting. Ramsey County Attorney John Choi has asked the Minnesota attorney general and the Washington County attorney to review the case once the investigation is complete. "This request was made on Monday to further trust and confidence in the prosecutorial decisions that will be made in this matter moving forward," his office said. "Thus, to avoid any actual or perceived conflict of interest, [we believe] it is important for another office that does not regularly work with the SPPD to make the prosecutorial decisions in this matter." RENEE JONES SCHNEIDER Gallery: St. Paul police release video of shooting 4/2/2021 St. Paul police chief fires officer who shot, wounded man - StarTribune.com https://www.startribune.com/in-swift-decisive-and-serious-action-st-paul-police-chief-fires-officer-who-shot-wounded-unarmed-bla/573249531/ 3/3 Liz Sawyer covers breaking news, crime and corrections for the Star Tribune. She previously wrote about suburban life in the south metro. liz.sawyer@startribune.com 612-673-4648 bylizsawyer</t>
  </si>
  <si>
    <t>['https://d3n8a8pro7vhmx.cloudfront.net/cuapb/pages/270/attachments/original/1617369435/St._Paul_police_chief_fires_officer_who_shot__wounded_man_-_StarTribune.com.pdf?1617369435']</t>
  </si>
  <si>
    <t>MINNEAPOLIS POLICE DEPARTMENT INTERNAL AFFAIRS COMPLAINT FORM #3401 COMPLAINT INFORMATION INTERNAL AFFAIRS CASE NUMBER: 12-152 CCN: WBLPD: 12-015465 DATE OF INCIDENT: 7/21/2012 TIME OF INCIDENT: 0309 LOCATION OF INCIDENT: 4940 Highway 61, White Bear Lake, MN DATE OF COMPLAINT: 7/23/2012 REFERRAL METHOD: Internal COMPLAINANTS NAME LAST FIRST MIDDLE 13.43 - Personnel Data 13.43 RACE: DATE OF BIRTH: HOME ADDRESS: CITY! STATE / ZIP: TELEPHONE: POLICY INFORMATION POLICIES ALLEGED TO BE VIOLATED: 5-102 CODE OF ETHICS ACCUSED EMPLOYEE(S) NAME/BADGE: Scott Buck #0854 COMPLAINT ALLEGATIONS Officer Buck was off-duty on July 21, 2012 and arrest by the White Bear Lake Police Department for Obstructing the Legal Process. RECOMMENDATION (Preliminary Cases Only) K Reckoning Period Expired Before Complaint was Filed K No Basis for Complaint K Suspended Pending Further Information K Refer to Precinct with Coaching Documentation K Exceptionally Cleared K Policy Failure K Other •„• I \ I \ \I : 13.43 - Personnel Data DATE 1%;,- /C- DATE 1208148 MINNEAPOLIS POLICE DEPARTMENT Internal Affairs Unit IAU Administrative Case #12-152 Sergeant Jon Hoff CASE BACKGROUND On July 21, 2012 at approximately 0250, Officer Scott Buck was off-duty and arrested at a hotel by officers from the White Bear Lake Police Department for misdemeanor obstructing the legal process and booked into Ramsey County. Summary of Allegations It is alleged that Officer Scott Buck was off-duty on July 21, 2012 when he was arrest for misdemeanor obstructing the legal process. If this allegation is found to be true, Officer Buck could violate the following department policies: 5-102 CODE OF ETHICS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1 1208149 CASE INVESTIGATION White Bear Lake Police Department Incident/Reference #12-015465 WBL officers were dispatched to a disturbance call at a hotel and off-duty Officer Scott Buck was booked Ramsey County Jail for misdemeanor obstructing the legal process (see WBLPD Reports tab). Supplement of White Bear Lake Police Officer Sanders Officer Sanders writes that on 7-21-12 at approximately 0250, he was dispatched to assist other officers on a disturbance call at the White Bear Lake Country Inn. Officer Sanders met with the complainant, manager Melissa Isaak and hotel security officer Mark Verrill. Officer Sanders was advised that the guests of room 304 were asked several times to quiet down, but refused. The hotel manager wanted the occupants of room 304 removed. Officers made contact with the occupants of room 304 and advised them to, leave. Officer could hear people talking loudly and laughing in room 306, so they knocked on that room door. Off-duty Officer Buck answered the door and was asked to have people in the room quiet down and advised they would be evicted if they did not. Officer Buck argued with the WBL officers and said they were not being loud. Officer Sanders could smell the odor of an alcoholic beverage emitting from Officer Buck and also noticed Officer Bucks eyes watery and bloodshot, and his speech slurred. Officer Sanders writes that Officer Buck appeared intoxicated. The occupants of 306 were still laughing and talking so Officer Sanders stepped inside the room to tell them to quiet down. Officer Buck first prevented Officer Sanders from entering the room by standing in his way and later placing his hand on Officer Sander's chest. Officer Buck then pushed Officer Sanders backwards. Officer Sanders informed Officer Buck that Officer Buck was under arrest. Officer Buck refused to comply with WBL officers' orders and attempted pull away. Officer Buck was taken to the ground and handcuffed. Officer Buck then identified himself as a Minneapolis Police officer. Officer Buck was issued a Ramsey County Citation for misdemeanor obstructing the legal process (citation #621000100878) and booked into the Ramsey County Jail. Supplement of White Bear Lake Police Officer Sgt. Henry Sgt. Henry writes that on 7-21-12 at approximately 0250, he was dispatched to assist other officers on a disturbance a call at the White Bear Lake Country Inn. Hotel management requested eviction of three rooms because of noise issues and not following the directions of the hotel security officer. 13.43 - Personnel Data WBL officers determined they would give some of the rooms a police warning prior to eviction. WBL officers knocked on room 306 and the door was opened by Officer Buck. Officer Buck sounded argumentative when told the noise from inside needed to quiet down. Sgt. Henry observed Buck push WBL Officer Sanders and then the two begin struggling. Officer Buck refused to comply with WBL officers commands and attempted to pull away from officers. Officer Buck was forced to his knees and then to the ground where he was handcuffed. 1208150 Sgt. Henry writes that Officer Buck smelled strongly of an alcoholic beverage had slurred speech, poor balance, and bloodshot eyes. He also stated Officer Buck declined a PBT. White Bear Lake Police Department CCN#12-015466 Officer Isaac Tuma of the WBL Police Department completed a report under the above listed case number. The report is titled Obstructing-Obstructing the Legal Process and dated July 21, 2012. An Ashley Buck and Steve Buck are listed as "others" in the report. The public narrative states that officers were dispatched to "a public assist" and assisted a business in getting rid of unwanted parties. Officer Tuma writes that he was removing the occupants of room 304 when he heard a commotion coming from the room next to 304. Steve Buck became upset because officers were dealing with in the room next door to his. Officer Tuma had to place Steve Buck in an escort hold and escorted him out of the building. 13.43 - Personnel Data Included in the above report is a narrative from September 3, 2012 charging Officer Buck with: • Fourth Degree Assault on a Police Officer-gross misdemeanor • Obstructing Legal Process with Force-gross misdemeanor • Disorderly Conduct-misdemeanor White Bear Lake Police Department MVR WBL Sgt. Phil Henry provided a copy of a MVR from Officer Sander's squad. The video recording begins at 0309 on July 21, 2012. The MVR records a view of the front windshield and backseat. It appears that Officer Buck is in the back seat. At approximately 0316 a conversation between a WBL officer, and Officer Buck ensues. Officer Buck asks what he is being arrested and what will happen. Officer Buck's speech appeared somewhat slurred. At approximately 0320 Officer Buck is removed from the WBL squad (see WBL MVR tab). American Security Report Security officer Marc Verill completed a "Security Report" for the Best Western on 7-20 to 7-21 (see Security Report tab). His assigned hours were 2200-0600. The report appears to be more of a log. Verrill noted the following on the report: • 0210 he went to rooms 303, 304, and 306 after receiving complaints of loud guests on the third floor. • 0230 complaints came in from three different rooms. All rooms continued to ignore requests for silence. • 0310 WBLPD was called regarding the problems with 303, 304, and 306. It was 304 was to be evicted. • 0330 officers went to 303 and 306 to ask them to quiet. A male in 306 was "physically aggressive towards officers" 1208151</t>
  </si>
  <si>
    <t>['https://d3n8a8pro7vhmx.cloudfront.net/cuapb/pages/1461/attachments/original/1638071205/13-31310_Buck_Part_1.pdf?1638071205']</t>
  </si>
  <si>
    <t>2/22/2021 Noor trial: Fellow officers told Noor to keep quiet, contacted union officials - StarTribune.com https://www.startribune.com/i-have-no-clue-but-she-s-gone-body-camera-footage-reveals-chaotic-scene-as-medics-tried-to-save-damond/508441422/ 1/3 MINNEAPOLIS Noor trial: Fellow officers told Noor to keep quiet, contacted union officials By Chao Xiong (https://www.startribune.com/chao-xiong/10646266/) and Libor Jany (https://www.startribune.com/libor-jany/6134700/) Star Tribune staff writers APRIL 12, 2019 - 5:37AM Minneapolis police officers tasked with watching two colleagues involved in the fatal shooting of Justine Ruszczyk Damond offered them unsolicited advice to keep quiet, contacted union officials on their behalf and turned a squad camera off before the shooter was seated inside the vehicle, according to evidence presented in court Thursday. Testimony and body camera videos played in the murder trial of former Minneapolis police officer Mohamed Noor showed a chaotic scene where many first responders were not informed that Damond had been killed by an officer, even as they tried to investigate her death. The head of Minneapolis Police Department's homicide unit arrived at the location and found himself confused by the sight of a barefoot woman lying under a white sheet with no weapons nearby. "I didn't see anything, and my first thought, frankly, was, 'What the [expletive]? Why isn't there something here?' " homicide Lt. Richard Zimmerman testified. "You're looking for things that add up." Noor fatally shot Damond from inside his squad car on July 15, 2017, while he and his partner, Matthew Harrity, were responding to her 911 call about a possible sexual assault in the alley behind her south Minneapolis home. Body camera video from officer Jesse Lopez, one of the first officers at the scene, was played in court, showing officer Mark Ringgenberg walking Noor up to Lopez's squad. Thursday marked the first day body camera video was played in the trial. "Mo," Lopez said in the video, using a nickname for Noor, "hang on. We gotta shut [the squad camera] off … all right, kiddo." Noor appeared briefly in the video raising a hand to his forehead. He did not speak. "Just keep to yourself," Lopez told Noor. "Keep your mouth shut until you have to say anything to anybody." Assistant Hennepin County Attorney Amy Sweasy asked Lopez why he wanted to turn off the squad camera and why he told Noor to stay quiet. Lopez said it was apparent that it was an officer-involved shooting, and that other representatives could better serve Noor when he wanted to speak about what happened. Ringgenberg sat in Lopez's car with Noor for 30 minutes. Lopez's video showed him walking away from his squad as Noor's supervisor, Sgt. Shannon Barnette, approached. "I'm goin' off," Lopez said in the video as he turned off his body camera before speaking with Barnette. "Was there some reason you did not want that recorded?" Sweasy asked. Lopez said it was common for officers to turn off body cameras when speaking with each other. Prosecutors have told jurors to pay attention to how body cameras were used at the scene, and that Barnette turned hers off when she spoke with Noor about the shooting. DAVID JOLES - STAR TRIBUNE Former Minneapolis police officer Mohamed Noor, middle, is flanked by his attorneys Peter Wold, left, and Thomas Plunkett, right, as he lJustine Ruszczyk Damond 2/22/2021 Noor trial: Fellow officers told Noor to keep quiet, contacted union officials - StarTribune.com https://www.startribune.com/i-have-no-clue-but-she-s-gone-body-camera-footage-reveals-chaotic-scene-as-medics-tried-to-save-damond/508441422/ 2/3 Ringgenberg testified Tuesday that he had tried to turn his body camera on while driving to the scene, but it failed to activate, which he did not discover until much later. He said it was not intentional. Ringgenberg testified that he and his partner, officer Tom Fahey, were the first to arrive at the scene after a call for backup was sent over police radio. They saw Noor and Harrity performing CPR on Damond. "Which way did he go?" Ringgenberg recalled Fahey asking about a suspect in the shooting. (Fahey has not testified yet.) Harrity pointed at Noor, Ringgenberg said. Ringgenberg removed Noor from the scene and placed him in his squad before later transferring him to Lopez's squad. "I just told [Noor] not to say anything," Ringgenberg said. "I don't remember specifics." Under questioning by Assistant Hennepin County Attorney Patrick Lofton, Ringgenberg said it was department policy that officers involved in a critical event to refrain from recounting the events to other officers at the scene. (Zimmerman testified earlier in the day that supervisors are allowed to ask some basic questions in such cases.) Noor repeatedly asked if Damond would be OK, Ringgenberg testified. When paramedics and firefighters left the scene without Damond, Noor asked, "What's going on?" according to Ringgenberg. "I said, 'They're not transporting her,' " Ringgenberg testified. "He seemed upset." Ringgenberg said he called at least two union officials on Noor's behalf. Lopez, who sat with Harrity in another squad, testified that he left a message for one union representative. Sweasy asked if they were asked to call union leaders. "No," Lopez said. Lopez said he also told Harrity to stay quiet. Body camera footage recorded by Minneapolis police officer Scott Aikins, Lopez's partner, was played in court earlier in the day showing his perspective of the lifesaving measures as he held gauze to Damond's wound. The 25-minute clip ended with Aikins clueless about how she was shot. "I have no [expletive] clue, but she's gone," Aikins said to someone asking him about the circumstances of the shooting. In the video, Aikins asked about the investigation after lifesaving measures were stopped, but didn't appear to receive an answer. "Are we lookin' around for a gun here, do we know?" Aikins asked. Zimmerman testified that Barnette told him that Damond was "probably a drunk or a drug addict." Tests revealed no drugs or alcohol in Damond's body. Despite defense contentions that lighting was poor in the alley, Zimmerman said he could see the scene clearly, as the streetlight next to the squad illuminated the vehicle and Damond. "I could see the officers that were there. I could see the victim just like I'm looking at you right now," he told Sweasy. Zimmerman also testified that Barnette and a lieutenant at the scene said something must have hit the squad before the shooting, but "they were surmising, I guess." Noor faces charges of second-degree murder with intent, third-degree murder and second-degree manslaughter. Testimony continues Friday. Former Minneapolis police officer, Mohamed Noor, left, left the Hennepin County Government Center Friday, March 1, 2019, in Minneapolis with 2/22/2021 Noor trial: Fellow officers told Noor to keep quiet, contacted union officials - StarTribune.com https://www.startribune.com/i-have-no-clue-but-she-s-gone-body-camera-footage-reveals-chaotic-scene-as-medics-tried-to-save-damond/508441422/ 3/3 Chao Xiong is the Hennepin County Courts reporter for the Star Tribune. He previously worked as a Ramsey County, state and Minneapolis general assignment reporter. cxiong@startribune.com 612-673-4391 ChaoStrib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</si>
  <si>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['https://d3n8a8pro7vhmx.cloudfront.net/cuapb/pages/270/attachments/original/1615949083/Noor_trial__Fellow_officers_told_Noor_to_keep_quiet__contacted_union_officials_-_StarTribune.com.pdf?1615949083']</t>
  </si>
  <si>
    <t>['Jesse F. Lopez, badge #4237', 'Mark Ringgenberg, badge #6030', 'Matthew Harrity, badge #2792', 'Mohamed Noor, badge #5159', 'Scott Aikins, badge #22', 'Shannon L. Barnette, badge #268', 'Thomas P. Fahey, badge #277']</t>
  </si>
  <si>
    <t>3/1/2021 Controversy follows Mpls. police union president - StarTribune.com https://www.startribune.com/controversy-follows-minneapolis-police-union-chief/361517061/ 1/3 MINNEAPOLIS Controversy follows Minneapolis police union president Lt. Bob Kroll is outspoken in his criticism of Mpls. officials over the Jamar Clark case. By Libor Jany (https://www.startribune.com/libor-jany/6134700/) Star Tribune DECEMBER 11, 2015 - 7:51AM The uproar began almost as soon as Lt. Bob Kroll took over as president of the Police Officers Federation of Minneapolis last May, after handily defeating longtime incumbent John Delmonico in the union election. Civil rights activists and police reformers pounced on his lengthy disciplinary record, which includes civil complaints and lawsuits for wrongful arrest and excessive force. That record, they say, embodies the brash, hard-charging mentality of a rapidly fading era of policing. The scrutiny intensified last month after Kroll spoke out in defense of the two officers involved in the Nov. 15 killing of Jamar Clark, which triggered weeks of furious protests over police aggression, racial profiling and what some called a racially biased justice system. Kroll later called for a swift, sharp end to the protesters' blockade of the Fourth Precinct police station, which drew further ire. His critics gleefully circulated a newspaper article reporting his membership in City Heat, a motorcycle club for police officers, some of whose members, the Anti- Defamation League said, "have openly displayed white supremacist symbols." Kroll has denied the characterization and objected to the story, saying it was based on a misleading photograph of some of the club's members. Since succeeding Delmonico, under whom he served for years on the union board, Kroll has emerged as a staunch defender of officers, waging a public battle with the powers- that-be at City Hall over the direction of the Police Department and the treatment of its officers. Several times since the protests began, he has come out and accused city officials of putting officers in danger and bowing to pressure from anti-police protesters in a rush to defuse racial tensions. In news interviews since the shooting of Clark, Kroll has repeatedly said that the officer, who hasn't been publicly identified, was justified in firing at Clark after the 24-year-old reached for his partner's gun - contradicting multiple witnesses who say Clark was handcuffed at the time of the incident. The outspoken union head also has taken shots at Mayor Betsy Hodges and Chief Janeé Harteau for their handling of the protests. When city officials have responded to his accusations, as Harteau did when she called in to a radio program last month, Kroll has accused them of not supporting police officers. "I just think what you're seeing is more public scrutiny," said Kroll, who often represented officers accused of misconduct in disciplinary hearings during his years as the union's second-in-command. "Everybody now seems to know how to do our job better than us." His opponents also dredged up several lawsuits, one of which accused Kroll, who spent 15 years on the department's SWAT team, of using excessive force against an elderly couple during a "no knock" raid at their north Minneapolis home. The case was thrown out by a federal judge. AARON LAVINSKY - STAR TRIBUNE Lt. Bob Kroll is president of the Police Officers Federation of Minneapolis. The Jamar Clark shooting and subsequent encampment at the 3/1/2021 Controversy follows Mpls. police union president - StarTribune.com https://www.startribune.com/controversy-follows-minneapolis-police-union-chief/361517061/ 2/3 Mike Spangenberg, a local blogger who writes about social and racial issues, said Kroll's hard-nosed approach to policing is a vestige of a bygone era. "He represents a really culturally incompetent and racially hostile style of policing," Spangenberg said. Last week, several hundred demonstrators marched to the union's Northeast offices demanding Kroll's removal; officers filmed the scene from a rooftop across the street. One of the protesters, Monique Cullars-Doty, whose 24-year-old nephew Marcus Golden was shot and killed by St. Paul police officers earlier this year, accused Kroll of making racist comments about the protesters while in "a position he is paid for. If he wants to be racist, he can do it on his own time and his own dime." A look at Kroll's record Kroll grew up in a rough-and-tumble, blue-collar neighborhood on St. Paul's East Side, with a father who was himself a union man. After joining the department in 1989, he worked his way up the ranks, with stints in vice, SWAT and domestic assault. He joined the federation board in 1996. Kroll was named in a 2007 racial discrimination lawsuit against the department that was brought by five black officers - including current deputy chief Medaria Arradondo - after Kroll reportedly called U.S. Rep. Keith Ellison a terrorist and made disparaging comments about a gay aide to former Mayor R.T. Rybak in front of several other high- ranking commanders. The plaintiffs, collectively known as the Mill City 5, said the episode, which resulted in Kroll's suspension, was symptomatic of a culture of racial intolerance and retaliation in the department. Kroll has denied the allegations. Police personnel records revealed that Kroll had 19 other internal-affairs complaints during his 26 years on the force, all but three of which were closed without discipline. He has been reprimanded once in recent years, and he also was suspended after being accused of using excessive force, records show. Kroll's supporters say that he is being unfairly vilified by his critics. Lost in the onslaught of criticism, they say, is Kroll's work in combating domestic violence. "He did all he could to help the domestic violence movement," said Chanel Thomas, a former advocate with the Domestic Abuse Project who worked with him for four of the seven years she was embedded with the Police Department. "They say that you're in domestic violence because you hate bullies: That's Bob." She added: "He hated that somebody can prey on another person and get away with it." Support from rank-and-file Lt. Mike Sauro, a longtime member of the department, said Kroll seems to have won the support of many rank-and-file officers for his stance on the Fourth Precinct protests. "I think you'd have a very hard time finding somebody who says he doesn't speak for me. Sauro said. "You show me a cop who hasn't been sued and I'll show you a cop who sits in the office all day." Harteau, who also frequently sparred with Kroll's predecessor, Delmonico, said Kroll's emergence has brought a new wrinkle in the often-contentious relationship between the police chief and the union that represents the city's 800-plus rank-and-file officers. "Certainly, as of late, this has been less about the union and more about Bob Kroll," Harteau said this week. "His views are not consistent with 21st-century policing, and I would say the best gauge of that is if you talk with some of the younger officers." Hodges didn't respond to a request for comment Thursday. 3/1/2021 Controversy follows Mpls. police union president - StarTribune.com https://www.startribune.com/controversy-follows-minneapolis-police-union-chief/361517061/ 3/3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</si>
  <si>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['https://d3n8a8pro7vhmx.cloudfront.net/cuapb/pages/270/attachments/original/1614608272/Kroll_Controversy_follows_Mpls._police_union_president_-_StarTribune.com.pdf?1614608272']</t>
  </si>
  <si>
    <t>3/17/2021 Former Minneapolis cop sentenced for assaulting bar patron in Andover - StarTribune.com https://www.startribune.com/former-minneapolis-cop-sentenced-for-assaulting-bar-patron-in-andover/215135261/ 1/3 NORTH METRO Former Minneapolis cop sentenced for assaulting bar patron in Andover Former Minneapolis officer David Clifford was sentenced for an off- duty incident at an Andover restaurant that severely injured another patron. By David Chanen (https://www.startribune.com/david-chanen/6370521/) Star Tribune JULY 11, 2013 - 11:09PM Former Minneapolis Police Sgt. David Clifford rose slowly from his chair. Facing the judge who would sentence him Thursday for an off-duty punch that severely injured another patron at an Andover restaurant, he choked up and said, "I was wrong." He apologized to the victim, Brian Vander Lee, who stared at the floor as Clifford continued with his statement. He had let his family down and brought dishonor to his department, Clifford said. Whatever sentence the judge handed out, he would accept it and serve honorably. Every day, Judge Lawrence Johnson told the packed Anoka County courtroom, people make mistakes. He believed that Clifford was remorseful, but that an officer's career places a premium on being calm and keeping emotions in check. In the gallery, people leaned forward in their chairs as Johnson sentenced Clifford to three years and seven months in prison, half the recommended time for a first-degree assault conviction under state sentencing guidelines. Clifford then turned to allow the sheriff's deputy to put handcuffs on him and take him away to jail. The courtroom remained largely quiet. Vander Lee and his family were whisked out. Several of Clifford's colleagues were teary and shook their heads when the sentence was announced. Anoka County Attorney Tony Palumbo said the case was difficult for his office to prosecute because his staff often works with law enforcement. He said that it was unfortunate that a police officer acted in a fit of anger and said that it was not a day for gloating. Clifford, 48, will have to serve two-thirds of his sentence, or about two years and four months, and would be on supervised release for the remaining time. Clifford had contended during his trial in April that he was acting in self-defense when he hit Vander Lee, 44, at Tanners Station in Andover on June 16, 2012. The incident was captured on a dark and sometimes grainy surveillance video. Clifford testified that he approached Vander Lee, who was sitting at the next table, and told him to curb his loud and abusive language. Clifford and his attorney, Fred Bruno, claimed Vander Lee, who was drunk, stood up, cocked his left arm and tried to throw a punch. Clifford punched Vander Lee, who fell backward and cracked his head against the outdoor patio floor. He had two immediate brain surgeries and a third within weeks of the incident. Victim statements Thursday's proceedings started with a victim impact statement from Vander Lee's wife, Kourtney. She cried as she described the weeks she spent by her husband's hospital bed as he lay in a coma. She wouldn't allow her four daughters to visit because "the person in that bed was unrecognizable." Video (11:36) : Former Minneapolis police Sgt. David Clifford was sentenced to three- and-a-half years in prison Thursday for an off- Video (11:36): Surveillance video of Andover confrontation 3/17/2021 Former Minneapolis cop sentenced for assaulting bar patron in Andover - StarTribune.com https://www.startribune.com/former-minneapolis-cop-sentenced-for-assaulting-bar-patron-in-andover/215135261/ 2/3 "David Clifford was supposed to be a man of integrity," she said. "He almost killed a man." Brian Vander Lee, overcome with emotion, asked prosecutor C. Blair Buccicone to read his statement. In it, Vander Lee said he no longer laughs as much with his daughters and is always on edge. He said he doesn't like to go out in public anymore and is struggling in his sales job at the Star Tribune. He has constant headaches, blurred vision and hearing problems. He's growing his hair long to cover the scars from his operations. "I go out and people ask if I'm that guy," he said. "I didn't do anything wrong that day." Attorneys' arguments Prosecutor Robert Goddell argued that Clifford should get the seven years recommended by the state guidelines. He said Clifford didn't have to confront Vander Lee in the bar and called the "sucker punch" cowardly behavior. "He never has taken responsibility for his actions," Goddell said. "It should fall on deaf ears if he now decides to take responsibility." Bruno countered that Clifford should be sentenced to probation and provided statistics to show that judges make downward departures from the guidelines one-third of the time for first-degree assault convictions. He said Clifford has been punished because he no longer can be a peace officer and lost civil rights because he's a felon. Bruno read reports about Clifford from a physician who determined he clearly had no intent to harm Vander Lee when he punched him and that Vander Lee wouldn't have fallen from one punch if he hadn't been drunk and off-balance. "Every cop I have talked to said David Clifford is the last cop this should have ever happened to," Bruno said. Both the Vander Lee and Clifford families declined to comment after the hearing. Before that, as Clifford's wife, Kelly, left the courtroom, she walked near Vander Lee and said, "Don't have too much to drink." Police work Clifford, a SWAT team leader, was officially terminated from the Minneapolis Police Department shortly after his conviction April 13. He began work with the police force in 1993. He was nominated for the Medal of Honor and received seven other department awards, including two Medals of Valor and a Lifesaving Award. He suffered a gunshot wound in the line of duty, Bruno said. Clifford was part of a botched drug raid in 2010 that resulted in the city paying a $1 million settlement. He also received a letter of commendation for his work with the U.N. Mission in Kosovo and as an international police officer. The last Minneapolis police officer sentenced to prison was Tim Carson, convicted of robbing an Apple Valley bank in 2010. At least two others have gone to prison since 1994. Bruno raised a prison issue to Judge Johnson during Thursday's hearing. Clifford has a tattoo on his arm with the words "United We Stand" in Latin that is popular with police officers. "In prison, the tattoo is a death warrant," he said. A corrections department spokesman said that as with any new inmate, officials will determine whether any special measures will be needed for Clifford's safety during his first stop at the intake facility in St. Cloud. Long-term measures include placing someone in a cell near a correctional officer work station that's manned 24 hours a day or sending a person to prison in another state. Staff writer Mary Lynn Smith contributed to this report. RICHARD SENNOTT, DML - STAR TRIBUNE Former Minneapolis cop David Clifford, charged with assaulting Brian Vander Lee at an Andover bar, appeared in Anoka County courthouse 3/17/2021 Former Minneapolis cop sentenced for assaulting bar patron in Andover - StarTribune.com https://www.startribune.com/former-minneapolis-cop-sentenced-for-assaulting-bar-patron-in-andover/215135261/ 3/3 David Chanen is a reporter covering Hennepin County government and Prince's estate dealings. He previously covered crime, courts and spent two sessions at the Legislature. dchanen@startribune.com 612-673-4465 JERRY HOLT, DML - STAR TRIBUNE Anoka County attorney Tony Palumbo talked about the sentencing of former Minneapolis police officer David Clifford at the Anoka County</t>
  </si>
  <si>
    <t>['https://d3n8a8pro7vhmx.cloudfront.net/cuapb/pages/270/attachments/original/1616275901/Former_Minneapolis_cop_sentenced_for_assaulting_bar_patron_in_Andover_-_StarTribune.com.pdf?1616275901']</t>
  </si>
  <si>
    <t>of his authority as a Minneapolis Police Officer when he attempted to make an arrest. He concluded that Off. Griffins' use of force was in response to being attacked by members of the group and was therefore within MPD Policy and Procedure. Off. Gregory IAU Statement Off. Gregory was working an off duty job at Cub foods. He received a call from Off. Griffin requesting that he come to the Loop Bar. Off. Griffin did not say why he needed him there. When he arrived he began to walk towards the bar and he saw a group of males standing outside. He heard one of them say something to the effect of "Look, he did call the cops, but there's only one." Off. Gregory called Off. Griffin's cell phone and told him he was outside. Off. Griffin came outside and pointed to the group of males who were standing outside the bar and said that they were under arrest. Off. Gregory said that Mitchell was handcuffed and placed in the squad without difficulty. At the same time he was placing Mitchell in the squad he saw Off. Griffin in a small altercation with Cooley who he said was the most verbally uncooperative of the group. Cooley was then handcuffed and placed in the squad. A third member of the party then "disappeared across the street." Off. Griffin decided to let Mitchell go and removed him from the squad. Off Gregory continued to gather information from Cooley who was still in the back seat of the 6 1209956 squad. The next thing Off. Gregory knew some one was knocking on his squad window saying that Off. Griffin had just beat up his buddy. Off. Gregory got out of the squad and saw one of the group on the ground. He did not see the altercation between Off. Griffin and the other men. He said the fight had happened behind the squad and on the side of the pizza building. Off. Gregory notified MECC and an ambulance was dispatched along with a supervisor. Off. Gregory said that he did not notify MECC of his location until after the fight because he didn't know why Off. Griffin had called him there and didn't need a CCN at that point. Off. Griffin IAU Statement Off. Griffin said that he was at the Loop Bar off duty and in civilian clothes. He said that a group of men began to aggressively harass him. They threatened to beat him up. He said that he had in no way started the altercation and was there to enjoy himself. After several threats from the group he went to the bouncer and explained what the men were doing. He identified himself as a police officer and the men in the group learned that he was a police officer. The bouncer went to get assistance from his supervisor and the men continued to harass him. Off. Griffin said the bouncers were able to get the men to leave but then told him that they were waiting outside for him. He called Off. Gregory who he knew was working an off duty job nearby. He said that he did not call MECC for assistance because he 7 1209957 felt that the downtown squads would be busy with the bar closing traffic at that time of night. He felt that having Off. Gregory respond in uniform was sufficient and would be more timely than calling 911. Off. Griffin said that his original intent was to have Off. Gregory escort him from the area to avoid any further trouble. As they walked past the group one of them, he believed Mitchell, again threatened to beat him up. He then decided that Mitchell "needed to go". He told Off. Gregory who then "grabbed him". As he was following Off. Gregory and Mitchell to the squad he noticed Cooley close behind him. He told him to back away but Cooley continued to verbally threaten him. Cooley was arrested and placed in the squad car along with Mitchell. Off. Griffin decided to release Mitchell and removed him from the squad. He said the squad was parked just past the mouth of the alley and somehow he ended up partially in alley. He said that he was then surrounded by Mitchell and the other man in their group. He said that they had him in an "L" shaped ambush and it looked like they were going to assault him. He said that he "foot jacked" the guy that was standing in front of him and then turned towards the other guy who took a swing at him. He said he foot swept him and he fell to the ground. He got back up and they exchanged a punch and the man went down again but started to get back up. Off. Griffin then kicked him in the face and he went down again. He said the second man had been coming back toward him but when he kicked his partner the other man then ran to the squad car. 8 1209958 SUMMARY OF ALLEGATIONS O 13.43 - Personnel Data Investigative Facts NOTE: The below investigative facts are derived from the officers' CAPRS report and IAU statements. The below facts are clearly at odds with those alleged in the civil suit filing. For the plaintiff's claims against Off. Griffin and Off. Gregory refer to the summary "Civil Suit" and the copy of the suit that was filed in District Court. • On 11-5-11 Off. Griffin was off duty and at the Loop Bar in downtown Minneapolis. 9 1209959 • He became involved in a verbal disagreement with several men who were together at the bar. • Off. Griffin says that these men began to aggressively harass him for no apparent reason claiming that he was "in their zone". • Off. Griffin notified the bouncer of the situation and identified himself as a police officer. • The bouncer removed the men from the bar. • Off. Griffin states that the men waited for him outside and he believed they intended to carry out their threats to beat him up. • Off. Griffin called Off. Gregory who was working a part time job nearby and requested he come to the Loop Bar. • Off. Griffin did not tell Off. Gregory why he wanted him to come to the bar. • Off. Gregory arrived at the bar and when he got out of his squad car he noticed a group of men standing outside. These were the men who had been threatening Off. Griffin. • Off. Gregory says that he heard one of the men remark that Off. Griffin had called the police. The man also said that there was only one officer so there was nothing to worry about. Off. Gregory called Off. Griffin and notified him that he had arrived and Off. Griffin came outside. • As they walked past the group they continued to verbally threaten Off. Griffin who said he decided that one member of the party "had to go" at that point. • Off. Gregory placed this person in handcuffs and put him in the squad. 10 1209960 • A second member of the group followed closely behind and according to Off. Griffin would not back off. • Off. Griffin took this man to the ground when he continued his threats and he was handcuffed and placed in the squad. • Off. Griffin made the decision to release the first person they had handcuffed and he removed him from the squad. • They walked away from the squad car and were approached by a third member of the group. • Off. Griffin said that he was then surrounded and boxed in by the two men and they were clinching their fist and he felt that he was going to be assaulted. • Off. Griffin says that he kicked one of the men in the legs knocking him to the ground. • He then turned and did a leg sweep of the second man who went down but got back up and they exchanged punches. • The man was knocked down again by Off. Griffin's punch but started to get backup. • Off. Griffin then kicked him in the face knocking him down again. • Off. Griffin says that the other man was now coming at him again but when he saw his friend on the ground he turned and ran to the squad car and notified Off. Gregory that his friend had been assaulted by Off. Griffin. • Off. Gregory did not see the fight between Off. Griffin and the two men. 11 1209961</t>
  </si>
  <si>
    <t>['https://d3n8a8pro7vhmx.cloudfront.net/cuapb/pages/1461/attachments/original/1638131583/13-31136_Griffin_Part_2.pdf?1638131583']</t>
  </si>
  <si>
    <t>3/20/2021 Roseville: St. Paul cop's loaded gun stolen from his car - Twin Cities https://www.twincities.com/2012/07/17/roseville-st-paul-cops-loaded-gun-stolen-from-his-car/ 1/3 ___ ___ By By MARA H. GOTTFRIED MARA H. GOTTFRIED | | mgottfried@pioneerpress.com mgottfried@pioneerpress.com | Pioneer Press | Pioneer Press PUBLISHED: PUBLISHED: July 17, 2012 at 11:01 p.m. July 17, 2012 at 11:01 p.m. | UPDATED: | UPDATED: November 9, 2015 at 9:39 p.m. November 9, 2015 at 9:39 p.m. A St. Paul police officer's loaded gun was stolen from his vehicle when it was A St. Paul police officer's loaded gun was stolen from his vehicle when it was parked outside his Roseville home, according to police. parked outside his Roseville home, according to police. Sgt. Thomas Arnold reported the theft to Roseville police Tuesday, July 17, at 8:45 Sgt. Thomas Arnold reported the theft to Roseville police Tuesday, July 17, at 8:45 a.m. He said it occurred sometime between Monday at 10 p.m. and Tuesday at 8 a.m. He said it occurred sometime between Monday at 10 p.m. and Tuesday at 8 a.m. a.m. The loaded 9mm Glock, Arnold's St. Paul police duty weapon, had been in the The loaded 9mm Glock, Arnold's St. Paul police duty weapon, had been in the center console of his sport-utility vehicle, said Lt. Lorne Rosand, Roseville police center console of his sport-utility vehicle, said Lt. Lorne Rosand, Roseville police spokesman. Arnold thought he'd locked the SUV the night before but suspected spokesman. Arnold thought he'd locked the SUV the night before but suspected he might not have because the vehicle was not damaged, Rosand said. he might not have because the vehicle was not damaged, Rosand said. The gun was in a plain, black off-duty holster, Rosand said. Roseville police The gun was in a plain, black off-duty holster, Rosand said. Roseville police entered information about the gun into a national law-enforcement database. entered information about the gun into a national law-enforcement database. "Obviously, we take it pretty seriously, no matter whose gun it is - whether it be "Obviously, we take it pretty seriously, no matter whose gun it is - whether it be a cop or a civilian," Rosand said. "That's another gun out on the street." a cop or a civilian," Rosand said. "That's another gun out on the street." Guns, whether they belong to officers or civilians, should never be left in Guns, whether they belong to officers or civilians, should never be left in unattended vehicles because "the only barrier between a firearm and a bad guy unattended vehicles because "the only barrier between a firearm and a bad guy is a piece of glass," Rosand said. is a piece of glass," Rosand said. If a gun isn't being carried, it should be locked in a vault inaccessible to anyone If a gun isn't being carried, it should be locked in a vault inaccessible to anyone else, Rosand said. else, Rosand said. NEWS NEWS Roseville: St. Paul cop's loaded Roseville: St. Paul cop's loaded gun stolen from his car gun stolen from his car 3/20/2021 Roseville: St. Paul cop's loaded gun stolen from his car - Twin Cities https://www.twincities.com/2012/07/17/roseville-st-paul-cops-loaded-gun-stolen-from-his-car/ 2/3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St. Paul police spokesman Howie Padilla said Wednesday, "As is standard in all St. Paul police spokesman Howie Padilla said Wednesday, "As is standard in all cases when service equipment has been reported stolen or missing, an internal cases when service equipment has been reported stolen or missing, an internal inquiry will take place." inquiry will take place." Arnold, through Padilla, declined comment. Arnold, through Padilla, declined comment. In 2008, a woman whom Arnold knew through his police work was sentenced to In 2008, a woman whom Arnold knew through his police work was sentenced to two years in prison for threatening him and his 10-year-old son at a Roseville two years in prison for threatening him and his 10-year-old son at a Roseville Walgreens two days before Christmas 2007. Candyce Marlee Jones, the girlfriend Walgreens two days before Christmas 2007. Candyce Marlee Jones, the girlfriend of convicted murderer Tyvarus Lindsey, referring to Arnold's son, said, "With the of convicted murderer Tyvarus Lindsey, referring to Arnold's son, said, "With the people you are harassing, he is going to end up dead, and I'll see to it," Arnold people you are harassing, he is going to end up dead, and I'll see to it," Arnold testified. testified. At Jones' sentencing, her defense attorney said "juries can be wrong" and alleged At Jones' sentencing, her defense attorney said "juries can be wrong" and alleged that Arnold had continuously harassed Jones because of her associations with that Arnold had continuously harassed Jones because of her associations with convicts and murder suspects. The attorney wanted to introduce that Arnold had convicts and murder suspects. The attorney wanted to introduce that Arnold had numerous complaints in his personnel file, but the judge didn't allow it. Arnold's numerous complaints in his personnel file, but the judge didn't allow it. Arnold's record also shows several commendations and other recognition. record also shows several commendations and other recognition. Lindsey was convicted in the 2007 execution-style shootings in the North End of Lindsey was convicted in the 2007 execution-style shootings in the North End of Maria McLay, 32; McLay's daughter, Brittany Kekedakis, 15; and Otahl "TC" Maria McLay, 32; McLay's daughter, Brittany Kekedakis, 15; and Otahl "TC" Saunders, 31. He also was convicted in the 2005 killing of Leon Brooks in St. Paul. Saunders, 31. He also was convicted in the 2005 killing of Leon Brooks in St. Paul. Mara H. Gottfried can be reached at 651-228-5262. Follow her at Mara H. Gottfried can be reached at 651-228-5262. Follow her at twitter.com/MaraGottfried twitter.com/MaraGottfried or or twitter.com/ppUsualSuspects twitter.com/ppUsualSuspects..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3/20/2021 Roseville: St. Paul cop's loaded gun stolen from his car - Twin Cities https://www.twincities.com/2012/07/17/roseville-st-paul-cops-loaded-gun-stolen-from-his-car/ 3/3 VIEW COMMENTS VIEW COMMENTS others, hateful, off-topic or reckless to the community. See our full others, hateful, off-topic or reckless to the community. See our full terms of use terms of use here here.</t>
  </si>
  <si>
    <t>['https://d3n8a8pro7vhmx.cloudfront.net/cuapb/pages/270/attachments/original/1616253943/2008_Arnold_St._Paul_cop%E2%80%99s_loaded_gun_stolen_from_his_car.pdf?1616253943']</t>
  </si>
  <si>
    <t>3/24/2021 North Mpls. precinct chief demoted after Christmas tree uproar - StarTribune.com https://www.startribune.com/fourth-precinct-inspector-out-after-christmas-tree-controversy/501825412/ 1/3 MINNEAPOLIS North Minneapolis police commander demoted after Christmas tree controversy Removal comes in wake of racially insensitive decorations on precinct tree. By Liz Sawyer (https://www.startribune.com/liz-sawyer/6370533/) and Libor Jany (https://www.startribune.com/libor-jany/6134700/) Star Tribune staff writers DECEMBER 4, 2018 - 7:21AM The commander of north Minneapolis' Fourth Police Precinct was demoted Monday after two officers decorated the precinct Christmas tree with racially offensive decorations. Inspector Aaron Biard is being replaced by Assistant Chief Mike Kjos, who previously served as the precinct's commander and will take over day-to-day operations until a replacement is found. The department has not named the officers involved, but several sources identified Mark Bohnsack and Brandy Steberg, both 21-year veterans, as the officers who decorated the Christmas tree inside the North Side precinct's lobby with the items. Both were placed on paid leave Friday, pending the outcome of an internal affairs investigation. Bohnsack, 43, and Steberg, 47, decorated the tree with a pack of menthol cigarettes, a can of Steel Reserve malt liquor, police tape, a bag of Takis and a cup from Popeyes Louisiana Kitchen, according to the sources. A photo of the tree surfaced on social media, triggering public outrage and prompting calls for the officers to be fired. Attempts to reach the two officers on Monday were unsuccessful; several listed numbers for Bohnsack and Steberg were either disconnected or belonged to someone new. Mayor Jacob Frey last week denounced the display as "racist" and "despicable," then called for the officers to be fired, before distancing himself from his earlier comments. In a statement following Biard's demotion, Frey said he supported Chief Medaria Arradondo's decision, saying that it "reflects [Arradondo's] resolve to make meaningful change." The incident drew widespread public criticism (http://www.startribune.com/minneapolis-police-officer-will-be-fired-over-racist- christmas-tree-decorations/501646051/) the same day City Council voted to reduce the mayor's proposed police budget by $1.1 million for 2019. It was largely viewed as a provocative insult aimed at African-Americans, marking another setback in the department's efforts to mend frayed relationships with black North Siders. Though the officers' exact motives are unclear, department brass described the situation to city leaders as a "prank." Council Member Phillipe Cunningham later issued a sharply worded Facebook post aimed at those trying to downplay the decorations as a joke. "These pieces of trash were deliberately chosen to represent how certain officers feel about the community they serve: that Black people are a stereotype to be mocked and the lives of those they serve may as well be reduced to trash in the gutter," he wrote. "It's a racist prank," Cunningham later told the Star Tribune via text. "There's no other way to see it." COURTESY MINNEAPOLIS POLICE Aaron Biard 3/24/2021 North Mpls. precinct chief demoted after Christmas tree uproar - StarTribune.com https://www.startribune.com/fourth-precinct-inspector-out-after-christmas-tree-controversy/501825412/ 2/3 Police union President Lt. Bob Kroll did not respond to two messages left Monday seeking comment. He previously declined to comment, saying the investigation was in its preliminary stages. Officers Bohnsack and Steberg each have a list of department commendations as well as numerous complaints. Between them, the officers have been cleared of wrongdoing by a grand jury in at least three separate fatal police shootings. Since 2013, Bohnsack has been the subject of at least 12 complaints, including one open case, through the Office of Police Conduct Review. Though the files aren't public, none of the complaints resulted in disciplinary action from the civilian review board. In 2010, former Chief Tim Dolan reprimanded Bohnsack and another officer for requiring a couple in their 40s to hike up a freeway ramp after their car was impounded, although it's unclear whether either officer was disciplined. Steberg was also named in two recent Office of Police Conduct Review complaints, in 2017 and 2018, but neither resulted in discipline. Steberg, of Minneapolis, was also listed as a defendant in three federal court cases between 2008 and 2015 claiming excessive force. Two were dismissed and he won a third after a jury trial sided in his favor, court records show. During that time, Steberg earned a slew of distinctions, including a Medal of Commendation and two letters of appreciation, a Medal of Honor, Lifesaving award and a Chief's Award of Merit. After he helped rescue six children from a burning residence in 2002, the Minnesota Police and Peace Officers Association named him officer of the year. Two years later, Steberg earned additional praise for scaling an icy cliff without safety equipment to help save a suicidal man who'd driven off the ledge and had become precariously stuck in a tree halfway down. Bohnsack has also received several commendations, but details of them were not immediately available. In a statement released last week, Arradondo said he was "ashamed and appalled" by the officers' actions. If Arradondo fires them, they can appeal through arbitration. Biard was promoted in June 2017 to replace Kjos, under whom he served as a lieutenant. Biard's career has included stints in the training, traffic and sex crime units. An MPD veteran of 23-plus years, he was popular among officers and community members alike (http://www.startribune.com/tough-road-ahead-for-new-north-minneapolis-police- commander/446596473/) , regularly turning up at public meetings and staying late to listen to residents air their grievances. But department sources say concerns were raised about how he handled the tree incident, which happened earlier in the week, but wasn't addressed until several days later. He will return to his civil service rank of lieutenant and work in the traffic unit. The demotion wasn't the only fallout. Chris House, the lieutenant in charge of the "daywatch," was also replaced, by the newly promoted Lt. Mark Montgomery, according to three sources with knowledge of the move. Montgomery previously worked in the precinct as a sergeant before making lieutenant, while House's last assignment was as a supervisor downtown. In a letter to his staff Friday, Arradondo reiterated how a singular act that erodes public trust would directly reflect on the entire department. "In these often challenging times our communities are looking towards us to be their beacon of hope that we, as peace officers, will serve in a manner that treats everyone with fairness, dignity and respect," he wrote. "That manner of treatment is nonnegotiable." Liz Sawyer covers breaking news, crime and corrections for the Star Tribune. She previously wrote about suburban life in the south metro. 3/24/2021 North Mpls. precinct chief demoted after Christmas tree uproar - StarTribune.com https://www.startribune.com/fourth-precinct-inspector-out-after-christmas-tree-controversy/501825412/ 3/3 liz.sawyer@startribune.com 612-673-4648 bylizsawyer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t>
  </si>
  <si>
    <t>['https://d3n8a8pro7vhmx.cloudfront.net/cuapb/pages/270/attachments/original/1617289573/Aaron_Biard_.pdf?1617289573']</t>
  </si>
  <si>
    <t>['Aaron L. Biard, badge #542', 'Brandy Steberg, badge #6767', 'Mark Bohnsack, badge #656']</t>
  </si>
  <si>
    <t>Police Department - Brian O'Hara, Chief of Police 350 S. Fifth St. - Room 130 Minneapolis, MN 55415 TEL 612.673.3559 TO: Jamiel Mohammad, Badge #5150 CC: Office of Police Conduct Review DATE: December 8, 2020 RE: Administrative Investigation Case #21-09837 CHIEF'S DECISION: ܈ Written Reprimand This memo summarizes my approach and reasoning for my decision as Chief of Police that the listed policy violations by Sgt. Mohammad are sustained. The memo accompanies the enclosed Notice of Discipline. Summary of the Basis for Decision: Allegation #1: It is alleged that Sgt. Mohammad violated MPD P/P 5-105(B)(10) during his conversation with a civilian where he openly criticized government employees and city policy. x On 10/22/21 Sgt. Mohammad was dispatched to a 911 call regarding suspected drug activity. Sgt. Mohammad and his partner approached the suspect and told him to leave the premises. The caller (complainant) took issue with this decision and asked the officers why they did not arrest the suspect. Sgt. Mohammad exited his squad and engaged the complainant in conversation that was recorded on his BWC and privately by the complainant. An excerpt of the conversation was then posted on YouTube, with the title "Minneapolis Police Dept: If they can't police like Derek Chauvin they won't police at all." x Through the conversation, Sgt. Mohammad made several statements including: o "I'm gonna be honest with you, uh, you know this sucks and you guys don't want to hear this but our hands are tied, because of politicians, city council mainly...and the mayor a little bit and the governor a little bit." o "We're very hands-off. This is why we're hands off-now somebody like that, if we get out on him, pull him out, it's gonna turn into a confrontation, and somebody's gonna get hurt. And the media's gonna swing it and say 'hey the racist Minneapolis police department beat up another innocent Black man for just sitting in his car.' That's how it's gonna get spinned. Whereas, if we just let him go OK he's just gonna go pick another place." o ". . . because they don't want Lake Street to burn down again-they don't want these riots to happen . . ." o "You know, laws like this, I mean, we should be able to do something about that. But you know, we can't." x The civilian asked, "Who's going to do the pulling out and the stopping of the drugs?" Sgt. Mohammad replied, o "Nobody. They just get away with it. That's the bottom line. I will tell you right now, though, these criminals have way more freedoms. They are getting away with so much more. On stuff like this, it's…there's nothing we can do. Our hands are tied. I wish there was, and you know, like I said at the end of the day, it's you guys that are the victims of this." x The civilian indicated that Sgt. Mohammad's comments led him to feel like there was no point in calling the police department, which he made clear to Sgt. Mohammad during the conversation. The civilian indicated he felt compelled to start enforcing laws himself if the police would not. x Sgt. Mohammad provided a statement to investigators and believed that he didn't do anything wrong because what he was trying to increase transparency with the community, and he was sharing "just the way that (he) feel(s)." x MPD P/P 5-105(B)(10) states, "Employees shall not publicly criticize or ridicule the Department, its policies or other employees as to the performance of their duties in a manner which is defamatory, obscene, unlawful, or in any other manner which impairs the effective operation of the Department or in a manner which displays a reckless or knowing disregard for the truth. This regulation shall not be construed so as to impair the exercise of free speech by employees on matters of public concern." x The Police Conduct Review Panel issued a unanimous recommendation of Merit to this allegation. x I concur with the recommendation from the Police Conduct Review Panel. There is a preponderance of the evidence to support the allegation that Sgt. Mohammad violated MPD P/P 5- 105(B)(10) when he made statements that impair the effective operation of the department. The Complainant stated that as a result of the comments from Sgt. Mohammad, there was no point in calling the police department. The facts noted in the case investigation support the conclusion that Sgt. Mohammad violated Minneapolis Police Department Policy 5-105(B)(10). I concur with the recommendation from the Police Conduct Review Panel that this allegation is Sustained.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breeches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We cannot afford to lose legitimacy with the people we serve. I hold officers of the Minneapolis Police Department to a high standard, and I hold supervisors to an even higher standard. Supervisors are responsible for leading the officers of this department and representing management. Sgt. Mohammad was in uniform carrying out his work duties when he engaged the civilian in conversation. It would have been appropriate to share with the civilian proper police procedure, and parts of the conversation were appropriate. However, this conversation expanded and turned inappropriate when Sgt. Mohammad claimed that an unsupportive city council directly or indirectly caused MPD to adopt policy and procedures directing officers not to carry out law enforcement duties, which in this case was specific to how Sgt. Mohammad dealt with a suspicious vehicle possibly engaged in narcotics activity. A supervisor should know better than to publicly criticize elected officials and the Department in a manner that impairs the effective operation of the department and attempt to use their negative perception as an excuse to justify their actions. I expect our officers to live up to our oath of office, our professional code of ethics and our departments core values of trust, accountability and professional service. Furthermore, I expect them to demonstrate procedural justice in their work. With this conduct, Sgt. Mohammad failed to meet our standards when he criticized city leadership during this incident, which was then posted to YouTube causing embarrassment to the city and the Minneapolis Police Department, and leading community members to question whether they need to take matters into their own hands because they cannot rely on the MPD. The violation in this matter undermines public trust, accountability and professional service. As Chief of Police with authority to discipline for violations of policy under Minn. Stat 626.89 Subd. 17, I am issuing the following discipline: Allegation #1 - MPD P/P 5-105(B)(10) Sustained. Discipline: Letter of Reprimand Brian O'Hara Chief of Police Enclosure: Notice of Discipline CC: OPCR Case File Inspector Blackwell</t>
  </si>
  <si>
    <t>['https://assets.nationbuilder.com/cuapb/pages/1608/attachments/original/1753998823/21-09837_Jamiel_Mohammad.pdf?1753998823']</t>
  </si>
  <si>
    <t>['Jamiel Mohammad, badge #5150']</t>
  </si>
  <si>
    <t>Request for City Council Committee Action From the City Attorney's Office Date: July 25, 2002 To: Ways &amp; Means/Budget Committee Referral to: None Subject: Request for Reimbursement of Legal Fees for Officers Hien Dinh, James Jensen, Vicki Karnik, Joel Kimmerle, Michael McCarthy and Justin Merten. Recommendation: That the City Council approves the request of Officers Dinh, Jensen, Karnik, Kimmerle, McCarthy and Merten for the reimbursement of attorneys' fees payable to Frederic Bruno &amp; Associates in the amount of $8,448.75 payable from Fund/Org. 6900 150 1500 4000. Previous Directives:None. Prepared by: Timothy S. Skarda, Assistant City Attorney, 673-2553 Approved by: ____________________ Jay M. Heffern City Attorney Presenter in Committee: Jay M. Heffern, City Attorney Financial Impact (Check those that apply) ___ No financial impact - or - Action is within current department budget. (If checked, go directly to Background/Supporting Information) ___ Action requires an appropriation increase to the Capital Budget ___ Action requires an appropriation increase to the Operating Budget ___ Action provides increased revenue for appropriation increase ___ Action requires use of contingency or reserves _X_Other financial impact (Explain): Payment from Fund/Org. 6900 150 1500 4000 ___Request provided to the Budget Office when provided to the Committee Coordinator Community Impact: None Background/Supporting Information Minneapolis Police Officers Dinh, Jensen, Karnik, Kimmerle, McCarthy and Merten have requested, through their attorney, the reimbursement of legal fees pursuant to Minnesota Statutes §465.76. The fees arose from his representation during an investigation by the Hennepin County Sheriff's Office and before a Hennepin County Grand Jury of an incident in which Abu Jeliani was fatally injured. The Hennepin County Grand Jury concluded on June 20, 2002, that no criminal charges were appropriate. Frederic Bruno and Associates represented the officers. Request for Reimbursement of Legal Fees for Officers Dinh, Jensen, Karnik, Kimmerle, McCarthy and Merten July 25, 2002 Page 2 The investigation involved an incident that arose on March 10, 2002, when Mr. Jeliani was observed on the street with a crowbar and a machete. Mr. Jeliani was engaged in threatening behavior and refused to drop his weapons when ordered to do so. A variety of non-lethal options were tried in an attempt to subdue Mr. Jeliani. After repeated warning and failed attempts to immobilize Mr. Jeliani, the officers fired their weapons, killing Mr. Jeliani. The incident was subjected to intense media and political scrutiny. The incident was investigated by the Hennepin County Sheriff's Department and presented to a Hennepin County Grand Jury. The Grand Jury returned a 'no bill' on June 20, 2002, declining to issue any criminal charges against the officers. Throughout the criminal investigation, the officers were represented by Frederic Bruno. Frederic Bruno submitted itemized bills to this office for payment under Minn. Stat. §465.76. The total amount of the itemized bill is $8,448.75. The hours expended were related to the criminal defense of the officers. The bill appears reasonable, especially considering the length of the investigation, grand jury session and media attention. Minnesota Statute §465.76 provides: "If reimbursement is requested by the officer or employee, the governing body of a home rule charter or statutory city or county may, after consultation with its legal counsel, reimburse a city or county officer or employee for any costs and reasonable attorneys fees incurred by the person to defend charges of a criminal nature brought against the person that arose out of the reasonable and lawful performance of duties for the city or county, provided if less than quorum of the governing body is disinterested, that such reimbursement shall be approved by a judge of the district court." In 1984 the City Council appointed a criminal legal fees task force. The task force was directed to consider and recommend appropriate policies for the City to follow with respect to payment of legal fees. The task force examined the statutes, policies of other jurisdictions, the present policy, case law and alternative procedures. In a letter dated June 18, 1984, the task force ratified the existing system in which the City Council, after the advice of the City Attorney upon the reasonableness of the fees and the scope of employment issues, acts formally on a request for reimbursement. Prior to acting, the Council reviews each case with reference to the general principles as follows: 1. Nature of the inquiry or allegations by the investigating authority. 2. Whether the action arose out of the performance of the officer or employee's duties. 3. Whether he or she acted in good faith. 4. Whether there was malfeasance or willful or wanton neglect of duty. 5. Whether he or she was acting pursuant to directions from a superior or pursuant to law. 6. Whether the morale of other City officers and employees would be adversely affected by paying or not paying the claim. The above criteria were developed under Minn. Sess. Laws 1969, Chapter 790, Section 2, granting the City of Minneapolis authority to reimburse legal fees to employees in criminal proceedings. Minn. Stat. §465.76 was later enacted. The new section is fundamentally the same, except insofar as it adds the requirement that the incident arise from the "lawful" performance of the duties of the employee. It had been the practice under Chapter 790 to approve reimbursement only upon acquittal or failure to charge the employee. Minn. Stat. §465.76 makes this practice mandatory. Request for Reimbursement of Legal Fees for Officers Dinh, Jensen, Karnik, Kimmerle, McCarthy and Merten July 25, 2002 Page 3 With regard to the first consideration set forth in the letter of the task force, the review of the conduct of the officers falls within the statute's parameters. The attorney's fees requested arise from a criminal investigation by the Hennepin County Sheriff's Department and subsequent consideration by a grand jury. The second criterion is also satisfied. The officers were on duty, responding to an emergency call for assistance. The officers were acting for a public law enforcement purpose and under color of law. Regarding the third consideration, the officers acted in good faith. The grand jury declined to issue criminal charges, agreeing that the use of deadly force was appropriate under the circumstances. At the time that the officers acted they had a reasonable belief that the force they used was reasonable and necessary. Regarding the fourth consideration, we conclude that there was no malfeasance or willful or wanton neglect of duty. The officers were acting pursuant to law and the policies and procedures of the Minneapolis Police Department. As to consideration number five, the officers were acting pursuant to law and exercising their legal duties as police officers. The actions of Officers Dinh, Jensen, Karnik, Kimmerle, McCarthy and Merten were authorized by law and within their legal authority, as determined by the Hennepin County Grand Jury. Finally, with regard to consideration number six, the denial of the request for attorney fees would have a negative impact on the morale of other City employees. Police officers who were making a good faith effort to enforce the law would be responsible for the payment of attorney's fees arising from mandatory investigations into conduct. Based on the foregoing it is our recommendation that Officers Hien Dinh, James Jensen, Vicki Karnik, Joel Kimmerle, Michael McCarthy and Justin Merten be reimbursed for criminal defense fees pursuant to Minn. Stat. §465.76. TSS/ 02A-00111 / Ways &amp; Means: Attorney Fees: Jeliani Investgation</t>
  </si>
  <si>
    <t>['https://d3n8a8pro7vhmx.cloudfront.net/cuapb/pages/270/attachments/original/1615921334/2002JelianiCops.pdf?1615921334']</t>
  </si>
  <si>
    <t>['Hien Q. Dinh, badge #1551', 'James R. Jensen, badge #3282', 'Joel Kimmerle, badge #3703', 'Justin Merten, badge #4752', 'Michael McCarthy, badge #4520', 'Vicki Karnik, badge #3637']</t>
  </si>
  <si>
    <t>• Ritschel took Dahl's bike and brought it around a corner. When Ritschel came back he flipped Dahl over and put him in handcuffs. Dahl was stood up and walked over to where Ritschel had put his bike. Ritschel pushed Dahl up against a wal1.3 • When Dahl was asked for his license he informed Ritschel that it was in his backpack. Subsequent to this Ritschel went into Dahl's backpack and retrieved Dahl's license! • At some point Ritschel gave Dahl a ticket for failing to obey a traffic officer and invalid driver's license from Wisconsin. Dahl tried to explain that he was a college student however Ritschel would not let Dahl ask any questions. It was during this time that Dahl alleges that Ritschel cut or clipped his WI license.5 • Dahl stated that it was several weeks before he found out that the ticket issued by Ritschel had been dismissed.6 • Dahl described his injuries as scrapes to his knees and wrist. These injuries were as a result of being forced to the ground by Ritschel. Dahl also stated that there had been damage to his bike.' Ritschel Interview - On September 10, 2010 I conducted a formal interview with Ritschel. Also present for the interview with Federation President Lieutenant Delmonico. The following in a summary of the interview; • Ritschel was working at the Mar-Ten parking garage on June 9, 2010 in the capacity of a part-time officer. Ritschel also stated that he remembered having contact with the complainant Dahl.8 • Ritschel was directing traffic out of the ramp when he observed Dahl stopped on his bike in the bike lane. Ritschel told Dahl, either verbally or by hand to stop. While Ritschel was directing the last car out of the Cash lane, Dahl started to ride his bike across the ramp exit, against Ritschel's direction.9 • Ritschel stopped the vehicle so as to avoid a collision with Dahl. Ritschel ran after Dahl and shouted "Stop, Stop." Dahl turned to look at Ritschel and jumped or fell off his bike which in-turn caused Dahl to fall to the ground. Ritschel grabbed Dahl's bike and moved it to the side.w • When Dahl stood up his fists were clinched so Ritschel, for his safety, handcuffed Dahl and told him he was under arrest. Ritschel took Dahl's wallet from Dahl's back pants pocket, removed his license, and put the wallet back into Dahl's front pocket. Ritschel gave Dahl a citation for failure to obey a police officer directing traffic and sent Dahl on his way." • Ritschel does not remember clipping Dahl's license.12 3 Dahl Statement pg. 5 (1-15) 4 Dahl Statement pg. 5 (42-45 5 Dahl Statement pg. 5 (17-37) 6 Dahl Statement pg. 6 (9-24) 7 Dahl Statement pg. 6 (29-39) 8 Ritschel Statement pg. 2 (3-8) 9 Ritschel Statement pg. 2 (10-15); pg. 2 (44-46) I° Ritschel Statement pg. 2 (15-19); pg. 3 (36-46) " Ritschel Statement pg. 2 (19-25) 12 Ritschel Statement pg. 4 (16-30) 1216257 • He stated that he did not do a CAPRS report on the date of the incident, June 9, 2010; however he did enter a report on June 14, 2010, which was the date of Duy Ngo's funeral. Ritschel indicated that he entered the report on his work computer in licensing which is located at his desk." • Ritschel did not remember if he signed in for part-time on that day because it is not his normal day to work at the ramp.I4 • Ritschel did not remember if Dahl made any comments about being injured.15 MECC Review - I reviewed the MECC calls during the time period of the alleged incident. While reviewing the calls it was revealed that an unidentified female had called to report the incident between Ritschel and Dahl. The caller, who called from (612) 554-4104, stated that she had been walking near a parking ramp along 10th street near Marquette Avenue when she observed an officer directing traffic and a bicyclist waiting while the officer was directing traffic out of the parking ramp. The caller believes that there was a misunderstanding between the bike rider and the officer. The officer acted aggressively with the biker and pushed the biker from his bike and yelled at him. The caller was transferred to the 1" Precinct so that she could speak with a supervisor and the line went dead.16 I called the aforementioned number and left a message requesting that the subscriber of the number call me back regarding the incident. The voice recording associated with this number indicated that the subscriber was a "Sarah Jo." I entered the phone number into the CLEAR database and found that it was associated with a Sarah M. Johansen who resides at 3242 Girard Avenue S. #103. Later that day I received a call from (612) 554-4104 and spoke with a female who sounded like the same person recorded on the original witness call to T03. I asked the female if her name was Sarah in which she replied it was. In essence Sarah told me the same story that she had told the dispatched on 6/9/2010. Because she had indicated that she was pressed for time, I asked Sarah if it would be okay to set up a time where I could conduct a formal interview. Sarah declined to provide a formal interview. She told me to have a nice day and the call was terminated. Computer Audit - I requested that BIS conduct a computer usage audit and CAPRS audit of Ritschel's computer account. These requests were based on Ritchel's assertion during his interview that he had completed a CAPRS report, as related to this incident, on June 14, 2010. 11 Ritschel Statement pg. 4 (38-45); pg. 5 (1-6) 14 Ritschel Statement pg. 5 (8-23) 15 Ritschel Statement pg. 5 (25-28) 16 Witness call to T03 on 6-9-2010 @ 16:42 hrs. 4 1216258 These audits revealed the following: • There was no evidence found that would indicate that Ritschel had signed onto his assigned computer in licensing on June 14, 2010. This supports the notion that Ritschel did not complete a CAPRS report as he had suggested during his formal interview. • There was no evidence that Ritschel accessed the CAPRS application on June 9, 2010 and/or June 14, 2010. This supports the notion that Ritschel did not complete a CAPRS report as he had suggested during his formal interview. ALLEGATIONS Allegation 1 - It is alleged that on June 9, 2010 Sergeant Ritschel, while working part-time directing traffic at the Mar-Ten Parking Garage, failed to exercise proper judgment and discretion when he arrested, detained, and cited Dahl for: Fail to Obey Police Officer. MN §169.02s2 and Fail to Change Address on DL; MN §171.11 Investigative Facts: • Dahl stated that he had stopped on his own and that he had received no orders or direction from Ritschel. • Ritschel stated that he had directed Dahl to stop so that vehicles exiting the ramp could enter onto 10th street. Ritschel also stated that after Dahl had started to ride in front of the "cash" exit lane, he ordered Dahl to stop. • The witness, Sarah Johansen, stated that she did not believe the bicyclist (Dahl) had done anything wrong. Johansen did not see the officer (Ritschel) give any direction to Dahl. She also stated that Ritschel had acted aggressively towards Dahl. • There are no known video images of the incident. Issues for Consideration: • Was the detention of Dahl, as related to Ritschel's assertion that Dahl violated the aforementioned MN state statutes, reasonable? • If in-fact Dahl told Ritschel that he was a student; was it reasonable and/or appropriate for Ritschel to issue a citation for failing to change the address on a DL? • Did Ritschel interpret and apply the aforementioned MN state statues reasonably? Relevant MN Statutes: 169.02 Scope. - Subd. 2. Penalty for not complying with peace officer. It is a misdemeanor for any person to willfully fail or refuse to comply with any lawful order or direction of any peace officer invested by law with authority to direct, control, or regulate traffic. 5 1216259</t>
  </si>
  <si>
    <t>['https://d3n8a8pro7vhmx.cloudfront.net/cuapb/pages/1461/attachments/original/1638339535/13-30245_Ritschel_Part_7.pdf?1638339535']</t>
  </si>
  <si>
    <t>3/20/2021 Fired deputies sue Ramsey County sheriff, claim election retaliation - Twin Cities https://www.twincities.com/2011/08/25/fired-deputies-sue-ramsey-county-sheriff-claim-election-retaliation/ 1/3 ___ ___ By By BRADY GERVAIS BRADY GERVAIS | | bgervais@pioneerpress.com bgervais@pioneerpress.com | | PUBLISHED: PUBLISHED: August 25, 2011 at 11:01 p.m. August 25, 2011 at 11:01 p.m. | UPDATED: | UPDATED: November 12, 2015 at 9:49 November 12, 2015 at 9:49 p.m. p.m. Matt Bostrom Matt Bostrom Matt Bostrom Matt Bostrom Two men sworn in as Ramsey County deputies just before Sheriff Matt Bostrom Two men sworn in as Ramsey County deputies just before Sheriff Matt Bostrom took office this year say they were fired because they had campaigned for his took office this year say they were fired because they had campaigned for his opponent. opponent. Joseph Miller and Alexander Graham claim they were terminated for supporting Joseph Miller and Alexander Graham claim they were terminated for supporting incumbent Sheriff Bob Fletcher, who was defeated in November's election after incumbent Sheriff Bob Fletcher, who was defeated in November's election after 16 years in office, according to a lawsuit filed in U.S. District Court this week. 16 years in office, according to a lawsuit filed in U.S. District Court this week. Graham also alleged Bostrom withheld information about his termination. Graham also alleged Bostrom withheld information about his termination. Fletcher hired Graham and Miller as deputies after the election. Fletcher hired Graham and Miller as deputies after the election. Graham was Graham was sworn in as a deputy Dec. 27; Miller was sworn in Jan. 1. sworn in as a deputy Dec. 27; Miller was sworn in Jan. 1. Bostrom took office Jan. 3. Miller and Graham were terminated in February. Bostrom took office Jan. 3. Miller and Graham were terminated in February. They are seeking reinstatement and lost wages. They are seeking reinstatement and lost wages. NEWS NEWS Fired deputies sue Ramsey Fired deputies sue Ramsey County sheriff, claim election County sheriff, claim election retaliation retaliation 3/20/2021 Fired deputies sue Ramsey County sheriff, claim election retaliation - Twin Cities https://www.twincities.com/2011/08/25/fired-deputies-sue-ramsey-county-sheriff-claim-election-retaliation/ 2/3 "The basis for the complaint is that the rights of Miller and Graham were violated "The basis for the complaint is that the rights of Miller and Graham were violated and that they were terminated for exercising their rights to free speech," said and that they were terminated for exercising their rights to free speech," said their attorney, Sarah McEllistrem. "Their terminations were retaliatory." their attorney, Sarah McEllistrem. "Their terminations were retaliatory." Miller and Graham were terminated during their probation period, said Randy Miller and Graham were terminated during their probation period, said Randy Gustafson, a spokesman for the sheriff's office. An employee hired by Bostrom Gustafson, a spokesman for the sheriff's office. An employee hired by Bostrom also was terminated. also was terminated. It's not unusual for deputies to be terminated during probation, Gustafson said. It's not unusual for deputies to be terminated during probation, Gustafson said. "They're trying to make our decision something it was not," he said of Miller and "They're trying to make our decision something it was not," he said of Miller and Graham. "They were not let go for the reason they stated." Graham. "They were not let go for the reason they stated." Bostrom is committed to keeping employees based on character and Bostrom is committed to keeping employees based on character and competence, Gustafson said. Details of the terminations will come out at trial, he competence, Gustafson said. Details of the terminations will come out at trial, he said. said. Ramsey County hired Miller in November 2007 as a temporary correctional Ramsey County hired Miller in November 2007 as a temporary correctional officer. He became a permanent employee in February 2008. Graham was twice officer. He became a permanent employee in February 2008. Graham was twice employed as a temporary correctional officer in 2009 and 2010. employed as a temporary correctional officer in 2009 and 2010. Miller returned to his job as a correctional officer, Gustafson said. Because Miller returned to his job as a correctional officer, Gustafson said. Because Graham was a temporary employee, he no longer works for the sheriff's office. Graham was a temporary employee, he no longer works for the sheriff's office. Miller and Graham allege Bostrom's supporters questioned or threatened them Miller and Graham allege Bostrom's supporters questioned or threatened them during the election campaign. Graham's license plate on his personal car was during the election campaign. Graham's license plate on his personal car was photographed at parades where Fletcher campaigned and Miller was falsely photographed at parades where Fletcher campaigned and Miller was falsely accused of moving a Bostrom campaign lawn sign, according to the lawsuit. accused of moving a Bostrom campaign lawn sign, according to the lawsuit. When Bostrom took office, the former assistant St. Paul police chief learned of When Bostrom took office, the former assistant St. Paul police chief learned of several last-minute personnel changes by Fletcher, including promotions as well several last-minute personnel changes by Fletcher, including promotions as well as disciplinary action taken against three employees who had supported as disciplinary action taken against three employees who had supported Bostrom in the election. Bostrom in the election. At least five people had recently been promoted and were on probation when At least five people had recently been promoted and were on probation when Bostrom came into office, Gustafson said. Bostrom came into office, Gustafson said. Although background checks of Miller and Graham were completed as part of Although background checks of Miller and Graham were completed as part of their hiring, they were subject to another round of checks under Bostrom, the their hiring, they were subject to another round of checks under Bostrom, the lawsuit said. They argue they were singled out. lawsuit said. They argue they were singled out. Miller was told "a collection of things" and their backgrounds were considered, Miller was told "a collection of things" and their backgrounds were considered, the suit said. On Feb. 9, "Graham requested the truthful reason for his the suit said. On Feb. 9, "Graham requested the truthful reason for his termination" but didn't get a response, the suit said. termination" but didn't get a response, the suit said. Brady Gervais can be reached at 651-228-5513. Brady Gervais can be reached at 651-228-5513. 3/20/2021 Fired deputies sue Ramsey County sheriff, claim election retaliation - Twin Cities https://www.twincities.com/2011/08/25/fired-deputies-sue-ramsey-county-sheriff-claim-election-retaliation/ 3/3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Brady Brady Gervais Gervais</t>
  </si>
  <si>
    <t>['https://d3n8a8pro7vhmx.cloudfront.net/cuapb/pages/270/attachments/original/1616273040/Fired_deputies_sue_Ramsey_County_sheriff__claim_election_retaliation_%E2%80%93_Twin_Cities.pdf?1616273040']</t>
  </si>
  <si>
    <t>['Alexander Graham, badge #510', 'Matthew D. Bostrom, badge #69100']</t>
  </si>
  <si>
    <t>NEWS Former Minneapolis police officer Carson sentenced to eight years on robbery charges Former Minneapolis police officer Carson sentenced to eight years ... https://www.twincities.com/2010/08/02/former-minneapolis-police-... 1 of 6 11/22/2022, 2:00 AM By FREDERICK MELO | fmelo@pioneerpress.com | Pioneer Press PUBLISHED: August 2, 2010 at 11:01 p.m. | UPDATED: November 12, 2015 at 9:30 a.m. Jan 7, 2010 courtesy photo of Timothy Edward Carson, 28, who was arrested at 1 a.m. Jan. 7, 2010 and booked into the Dakota County Jail in Hastings. The Minneapolis police officer was arrested by Apple Valley police in connection with a series of armed robberies. Photo courtesy of Dakota County. Feeling isolated and unhinged by his daughter's illness and haunting memories of his combat duty, Minneapolis police officer Timothy Carson robbed an Apple Valley bank seeking two things, his attorneys say. The first was clearly cash. The second may have been a desire to end his life. The 29-year-old from Rosemount was sentenced Monday in U.S. District Court in St. Paul to eight years in prison on two charges stemming from the Jan. 6 holdup - armed bank robbery and possession of a firearm in furtherance of a crime. Carson, who resigned from the force after the allegations came to light, pleaded guilty in March. The former Marine who served two tours in Iraq also has been charged in a string of armed robberies last winter in Minneapolis and Dakota County. Standing before a courtroom crowded with friends and family Monday, he tearfully apologized for the "needless and callous injury I've shown upon countless victims." "I terrorized innocent people in a cowardly manner … and let down and abandoned those who love and depend on me the most," he said. His defense attorney and stepfather told the court Carson suffers from undiagnosed post-traumatic stress disorder. Former Minneapolis police officer Carson sentenced to eight years ... https://www.twincities.com/2010/08/02/former-minneapolis-police-... 2 of 6 11/22/2022, 2:00 AM U.S. District Judge Patrick Schiltz said this was "far from a typical case." He noted Carson's record of achievement and public service. As a teen, Carson participated in mission trips to Mexico with his church, served meals at soup kitchens and organized cleanup activities at the Ronald McDonald House for sick children, attorneys said. He did well in high school and shadowed a Hennepin County prosecutor and public defender while considering a possible a legal career. Instead, he became a cop. "It is clear that Mr. Carson's brief crime spree was completely out of character for him," the judge said. "It is also clear that Mr. Carson's brief crime spree was the result of mental illness." Schiltz urged Carson to distance himself from the "toxic relationship" with his wife, whom the judge described as "pathologically manipulative and dishonest." She was not among the five character witnesses who read statements Monday urging the judge to grant leniency in sentencing. They were his commanding officer in Iraq, two fellow Marines, his church pastor and his stepfather, who repeatedly broke into tears while describing Carson as a good-natured son who withdrew into himself after his second combat tour. Federal prosecutors asked for a sentence of at least 9 1/2 years. Noting he's unlikely to reoffend, Carson's attorneys requested the mandatory minimum sentence of seven years. They made note of the stresses in his personal life. Carson's attorneys described him as a sympathetic character eager to end his daughter's pain, as well as his own. In a June 11 court filing, defense attorney Andrea George pointed to "Tim's emotional exhaustion and his attempted suicide by cop." She said he risked death in May 2004 during a mortar attack in Ramadi, a flashpoint for violence in western Iraq, and ran a third of a mile to bring medical staff to the scene. He stayed with a dying sailor during his last moments. After he returned to the U.S., Carson frequently saw the man in his nightmares, George wrote. Former Minneapolis police officer Carson sentenced to eight years ... https://www.twincities.com/2010/08/02/former-minneapolis-police-... 3 of 6 11/22/2022, 2:00 AM That's when Carson met his future wife. During the relationship, she called him one day from a vacation on the East Coast saying she'd been drugged and raped, but hospital records and her own family members don't support her story, according to the defense. Within a year of joining the Minneapolis Police Department in 2007, Carson was accepted to the SWAT unit. Instead of success and fulfillment, he fell behind on his mortgage and lost his house while tending to his daughter, who was frequently in the hospital. He also looked after his wife, who claimed to be too weak to care for their two children or help with household chores because of her cancer. She showed Carson biopsy scars and lost all her hair, but her lies unraveled, the defense said. "In June 2007, she admitted to Tim she never had cancer and had self-inflicted the missing hair and needle marks," George wrote. In December 2007, Carson's wife told him a neighbor had raped their daughter. Carson began having nightmares about the abuse, but his brother was instantly suspicious, George wrote. Carson's wife also demanded that he hire a nanny rather than send the children to day care. He emptied his retirement and savings accounts to accommodate her. "Her adoptive parents and (Carson's stepfather) described her as a compulsive spender," George wrote. George quoted a psychiatric evaluation of Carson that said: "Mr. Carson stated that in mid-November he was out driving around early one morning when the thought came to him that if he was killed his wife would collect his $250,000 insurance policy. He decided to commit a robbery, confront police and end his life. …" Carson's wife could not be reached for comment. Since Carson's arrest and his wife's voluntary hospitalization, their children have stayed with their grandparents and the daughter's health has improved. Prosecutors have said Carson was highly trained, knew exactly what he was doing and should accept responsibility for his actions. Former Minneapolis police officer Carson sentenced to eight years ... https://www.twincities.com/2010/08/02/former-minneapolis-police-... 4 of 6 11/22/2022, 2:00 AM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"Whatever stresses defendant faced, he made the decision to walk into a bank and point a gun at bank employees," U.S. Attorney for Minnesota B. Todd Jones wrote in a June 14 court filing. Frederick Melo can be reached at 651-228-2172. Author Frederick Melo | St. Paul reporter Frederick Melo was once sued by a reader for $2 million but kept on writing. He came to the Pioneer Press in 2005 and brings a testy East Coast attitude to St. Paul beat reporting. He spent nearly six years covering crime in the Dakota County courts before switching focus to the St. Paul mayor's office, city council, and all things neighborhood-related, from the city's churches to its parks and light rail. A resident of Hamline-Midway, he is married to a Frogtown woman. He Tweets with manic intensity at @FrederickMelo. fmelo@pioneerpress.com  Follow Frederick Melo @FrederickMelo Former Minneapolis police officer Carson sentenced to eight years ... https://www.twincities.com/2010/08/02/former-minneapolis-police-... 5 of 6 11/22/2022, 2:00 AM</t>
  </si>
  <si>
    <t>['https://assets.nationbuilder.com/cuapb/pages/1472/attachments/original/1669104206/Former_Minneapolis_police_officer_Carson_sentenced_to_eight_years_on_robbery_charges_%E2%80%93_Twin_Cities.pdf?1669104206']</t>
  </si>
  <si>
    <t>['Timothy Carson, badge #1006']</t>
  </si>
  <si>
    <t>S I A l l. ()!• MINNKSO l A liOARI) OK I'KAfK OKKK KR S I AM) \R1)S AM) TR.MM\(, In the Matter of the I'eaee (tftieer I .ieense e Oreunrs i .ee Hroisni:'. I.ieense Niinther: SHIl-i Si . i l l.KM KM A(; RKKM KM AM) (ONSKVr ORDKR I I IS I II Rh.il^ SI lPl i.,\I I j) .W!) .ACiRhi l) h\ (ireeorv I.ee lirolsm,'. ("Respondent") and tlie ( oniplaint In\estieation C ommittee ("C ommittee") ol the Minnesota Board of I'eaee Offieer Standards and Iramine ("iioard") that witiiout trial or adjudieation oi any issue of fact or law iiereiiv 1 . On Fehruary 12. 2014. a eomplaint was duly setwed upon Respondent by the Committee, rceeipt of whieh is hereby aeknowledued by Respondent 2. On Mareh 10. 2()14. Respondent appeared before the Committee. eompo.sed of Board members. Mark Racpiet. Chair; Marty l:arle\; and Steve Slotko to diseuss allegation- made in the eomplaint refereneed above. Respondent appeared at this eonl'erenee without counsel. Miehele M. Owen. .Assistant .Attorney Oeneral. represented the Committee On .lime 18. 2014. Respondent and his attorney. Brian K. Rice. Hsq.. appeared before the Committee, composed of Board members. Marty l:arle&gt; . Chair; Steve Stotko; and David Bentrud. Miehele M. Owen. Assistant .Attorney Cjeneral. repre.sented the Committee. 3. Respondent expressly waives a fonmil hearing and all other procedures before the Board to whieh he m:iy be entitled under the Minnesota and llnited States eonstitutions. statutes, or rules. 4. This Settlement .Agreement and Consent Order and the files, records, and proceedings associated with this matter shall constitute the entire record and shall be rcMewed b\ the Board in its consideration of the matter In the event that the Board in its discretion does not approve this .settlement or a lesser remedy than indicated in this .settlement, this settlement is withdrawn and shall be of no e\ identiar\ value and shall not be relieil upon nor introduced b\ either part\' Respondent agrees ti-.i! n ib.c li.Mid rcic.i&gt; Iliis scMlctncni .ind iliis c.i.sc rnvccds lo 'ncannu. Kcsnoiutcni wiil as^&gt;cf 11,' c,aini thai ific Koaui uas nrciuuiccd h\ ii&gt; rcvicu and di&gt;&gt;aussu&gt;n ,&gt;l liv.s sauionictu or ol a:r. :av.i)rd-&gt; rciaiiiia Iilmcio I A( i s • 1 I ( (Hiimirioo litund ihc IoIioimiu' lacts lo bo irric and roeoinmciKS tiial tiu H,.arJ sh,Hild. lor (Ik- pi(rp,Kc ,d'rev iewing lha rcord in paraeranli 4 above, amisidcr (hose lact^ a&gt; bainu true ,1. Kespondont is ihc (. hiof law i-.nroreanicni Olticor ol iho lainnoni I'olicc Dcparinicni h Kcsp,Muiani lailcd to train hiinscll in I'sc ol l orcc in 2012 lor I'OSI Hoard 1 carnini: ()biccli\ as .\.2. A.l. C . 1 b, C . 1 d. and I), i - i^csponJcnt admits the Tacts contained in paraeraphs b a. and b. siATrTr.s X rite fommittee TounJ that the Tacts and conduct speetried in parauraphs o a. and b cmstitute violations of Minn. Stat. ^ 62(..S452. subd. .' and provide a reasonable basis U' lustilX the disciplinary action provided lor in this Order. UF,MKI)^ o Based upon this Settlement and all oT th.e I'lles. records, and proeeedines herein, .ind without Turlher notice oT proceedings, the Hoard is authorized to issue an ()rder suspending Respondent's license to pr.ictice a.&gt; a peace oTiicer Tor a period ol three to) days, with three t.M J.O. oT the suspension MWl D Tor a period of three tM \ears provided that Kespondeni .ompiies with all oT the cuidrnons in paragraphs ]l)-' - beh.w 1 lie sta\ is expresslv cmditioned irpon Kespmidenl's ciMiinli.ince with the !,&gt;llowing condition.-- HI Respondent shall attend the Hhicl 1 aw 1 .nT,ircemenl OTlicer .\cadem&gt;. sponsored hs the Minnesota T hiels o! Police .\&gt;s.&gt;ciation .it t amp Kiplcy. on or belore March .M. 2ii1a and proMdc prool ol .ittcndance ,attslact,-r&gt; i,. the Hoard within twenty (2(H davs alter completioi- I ! Kcspondcnt shal l prepare and submii. I'n an annual basis to the Hoard Standard&gt; C oordinator. cotiipiete records lor all traimiie required b&gt; Minn, Stat. ch. 62b and Minn. R elt. 670(1 I'or liic i airniont I'oiice 1 department. siicu\ine atiendatiee and completion ol Hotird- appro\ cJ tramme lor each lull-time and part-time sworn ol'ticer durinc the \ cars 20 i d. 201 5. and 20lo 1 hc-e reports mu-t be filed b\ Decembei M. 2014. December M. 20;:^. and December M. 201(&gt;. respecti\el&gt; This inlormatimi shall be supplied in a spreadsheet ibrmat acceptable to the Hoard's Standards C'ot&gt;rdinator. 1 hesc records shall reHecl the calendar \car ol training lor each officer. 12. copy of the Settlement .Agreement and Con.sent idrdcr will be sent by the fioard to the mayor and city administrator or city manager of Tairmont. Minnesota. l.T Respondent shall nth \ iolate an&gt; Hoard statutes or rules tor a period of three (3) years after the date of the (drder appro\ ing the terms of this Settlement Agreement. 14. If Respondent, fails to comply m a timely rntinner with ail of the conditions listed in paragraphs 10-12 above, or fails to comply with paragraph 13. the Hoard, without hearing, may issue an Order lifting the stay on part of its Order suspending Respondent's peace officer licen.sc. Said Order shall be mailed to Respondent at his last known address on ftle with the Hoard. If the stay is lifted, the remainder of the suspension must be .served within forty-tiw (4.s i days of the Hoard Order lifting the stay, and Respondent shall not perform an_\ duties attributed to a licensed peace officer during the period of suspension; and Respondent shall surrender his peace officer license to the Hoard during the period of suspension. 1 .3. .Any future violations of Board statutes or rules may result in other separate disciplinary action besides the lifting of the stay on part of the suspension of Respondent's peace officer license. 1(). .An\ appropriate court ma&gt;. upon application of the Hoard, enter its decree enforcing the (irder of ihc Hoard. ; ~ i\c&gt;p.&gt;iu'..-ni iKT'jin iicknov^ icJiic&gt; Ui.ii lie luis rcau. uiiUcr&gt;KiiKi .iiKi .aaivc,-. to U'.i- ^ouk'iiK'iil .\.;ivi.'nKT.i .i:al c ( )rJcr jikI lias liwl\ aiKi \('iunlanl&gt; siaiia; mo Nciiicaicr' \:.'rccnKTa wunpui uirca'. or proiniM.' b\ llic UoarJ or any ol ns nictnbors. oinpiv JS-jos, or airLMi: - iiijii smniiiij liic .Scllirmcal Aaivcaion'. Isj^poadcii; asknox'k lodecs ihai Ik- i- !u!i\ a\sa:v iha' laa &gt;i.a!ioaica'. A-jix-oincni and I oiiscai ( Mticr niu&gt;i bo approved b\ tiic Hoard I lie Hoa;o laa'- approvo tiio &gt;cll;-anc:;t Xprooiaciu and I. oa-^oia ' 'rdoi a^ proiioscd. &gt;ippro\c iha r irdoi sub aoi lo Npooi l'iod ciianoo. oi loicot il. il iho' ohanpos arc aoccptabic lo licspi^ndcni. tiio Sotucnicai AyrccnK'nt ui i l take ofioci and llio Uiaior a&gt; niodiliod \vil! ho- is.siicii II the chanuo&gt; arc iinacccplablc lo Respondent or the lioard rciccls the Sclllcmcni Aurccmcni. it uiil be of no et'teci except as spccil'ied herein. IS Respondent is auare that he nias ciioose to be represented b\ leeal eonnsei in this matter. Respiondent is represented b\ Brian I . Rice. 1 .no]. id. l iiis Selllenieal .Aereenient contains tiie entire aereenient between the parties, there beine no i&gt;lher agreement ol an\ kind, verbal or otherwise, which varies tiiis Settlement .\ereemeni Dated (T' / / I )ated HR( )| .s\lA Rcspond^'tt: -y.;? MARIh' R Hoard ( oaipiaail Invcstne.it^ oinmittco OUDKK Upon consitlci-aiion of iho Sclilcmcnt Auivcnicnl and all the tilc.s. records, and proceedings hereir. 11 IS OI'vDi-.RliI) that the Hoard Sl'SIM.NDS Respi)ndent Cireeorv I ce iiroisnia s peace oftiec! license lor a period ot three t.-) da\s. uhieh shal l he Si.\&gt;'l ,i) lor . perioii o! three (e) \ ears on the ciMiditions described in the Settlement Aereement 1 1 IS FlRI I If.R ()R[)l-.Rl-,[) that the Hoard AI)()i'IS all the terms described in tiie Settlement .Aereement Dated: ~ 2'-A " 2-01 ^ iMINNKSOTA BOARD OF PEACF. () I. R S'l A M) A R DS AND TRA1M N (, T1\M^1I,DS\) Hoard Ch air</t>
  </si>
  <si>
    <t>['https://d3n8a8pro7vhmx.cloudfront.net/cuapb/pages/270/attachments/original/1617992144/POST140319Brolsma.pdf?1617992144']</t>
  </si>
  <si>
    <t>['Gregory L. Brolsma, badge #None']</t>
  </si>
  <si>
    <t>['Department:Fairmont Police Department']</t>
  </si>
  <si>
    <t>MINNEAPOLIS POLICE DEPARTMENT INTERNAL AFFAIRS COMPLAINT FORM #3401 COMPLAINT INFORMATION INTERNAL AFFAIRS CASE NUMBER: 13-17432 CCN: DATE OF INCIDENT: 07/27/2013 TIME OF INCIDENT: 2325 hours LOCATION OF INCIDENT: HWY 61 and Innovation Rd. S., Cottage Grove, MN DATE OF COMPLAINT 7/15/2013 REFERRAL METHOD: SEX M❑F❑ RACE: DATE OF BIRTH: 13. A 3 -'- rs•nn - I B. t. CITY / STATE / ZIP: TELEPHONE: POLICY INFORMATION POLICIES ALLEGED TO BE VIOLATED: - the influence of alcohol, 5-105.2: Possession of dut wea on or other 'rearm w i e consuming alcohol, ACCUSED EMPLOYEELS1 NAME/BADGE: Officer Sean McTaggart, #4657 COMPLAINT ALLEGATIONS It is alleged that on July 27th of 2013, Officer McTaggart violated MPD Code of Ethics, 5-102, by operating a motor vehicle under the influen • • . • • • • • • • • . • • • • ii • • ii ._ • art was laced under arrest . 1e I •1 • I i It is alleged that Officer McTag art violated MPD Code of Conduct, 5-105.2, by being in possession of a firearm while consuming alcohol. RECOMMENDATION (Preliminary Cases Only) K Reckoning Period Expired Before Complaint was Filed K No Basis for Complaint K Closed Pending Further Information K Refer to Precinct with Coaching Documentation K Exceptionally Cleared 0 Policy Failure K Other COMPLAINANT S DATE 1 (20 ---1-2; COMMANDER RE• ,, DAT 1207896 MINNEAPOLIS POLICE DEPARTMENT INTERNAL AFFAIRS COMPLAINT FORM #3401 COMPLAINT INFORMATION INTERNAL AFFAIRS CASE NUMBER: 13-17432 CCN: DATE OF INCIDENT: 07/27/2013 TIME OF INCIDENT: 2325 hours LOCATION OF INCIDENT: HWY 61 and Innovation Rd. S., Cottage Grove, MN DATE OF COMPLAINT 7/15/2013 REFERRAL METHOD: SEX M❑F❑ RACE: DATE OF BIRTH: 13. A 3 -'- rs•nn - I B. . CITY / STATE / ZIP: TELEPHONE: POLICY INFORMATION POLICIES ALLEGED TO BE VIOLATED: - the influence of alcohol, 5-105.2: Possession of dut wea on or other 'rearm w i e consuming alcohol, ACCUSED EMPLOYEE(S) NAME/BADGE: Officer Sean McTaggart, #4657 COMPLAINT ALLEGATIONS It is alleged that on July 27th of 2013, Officer McTaggart violated MPD Code of Ethics, 5-102, by operating a motor vehicle under the influen • • . • • • • • • • • . • • • • li • • M T. fart was laced under arrest . •• • • • -• • io i It is alleged that Officer McTa art violated MPD Code of Conduct, 5-105.2, by being in possession of a firearm while consuming alcohol. RECOMMENDATION (Preliminary Cases Only) K Reckoning Period Expired Before Complaint was Filed K No Basis for Complaint K Closed Pending Further Information K Refer to Precinct with Coaching Documentation K Exceptionally Cleared 0 Policy Failure K Other COMPLAINANT SIG DATE ( 2 --ea '-.1 ; COMMANDER REVIEW: DAT 1207897 MINNEAPOLIS POLICE DEPARTMENT Internal Affairs Unit Administrative Case #13-17432 Sgt. Michael Heyer Date: October 25th, 2013 CASE BACKGROUND This case resulted from Officer Sean McTaggart being arrested for D.W.I. by the Cottage Grove Police Department, on July 27th, 2013. Officer McTaggart was processed at the Cottage Grove P.D. Officer McTaggart was administered a breath test on a DMT DataMaster G. Officer McTaggart's first subject sample registered at .172 A.C. The second sample registered at 180 A.C. with an ending reported value at .17 A.C. At the time of his arrest, Officer McTaggart was in possession on a loaded handgun and had a City of Mpls. issued P.B.T. in his vehicle. Officer McTaggart also presented his MPD identification card at the time he was stopped by a Cottage Grove police officer. CASE INVESTIGATION 1 1207898 On 7/29/13, I received this case for investigation from case involved Minneapolis Police Officers McTaggart 13.43 - Personnel Data 13.43 - Personnel Data 13.43 - Personnel Data The Officer Sean I received an e-mail from Sgt. Melissa Chiodo. The e-mail stated that on 07/28/13 at approximately 0140 hours, Sgt. Chiodo was notified by the desk officer that a Captain from Cottage Grove PD was on the phone and wanted to speak with a supervisor. Sgt. Chiodo took the call from a Captain Greg Rinzel, who was a Commander of the Patrol Division for Cottage Grove. Captain Rinzel notified Sgt. Chiodo that at 2307 hours on 7/27/13 one of his officers observed a vehicle driving erratically, tailgating and crossing over the lines and initiated a TLE. When the Officer made contact with the driver, the driver immediately ID's himself as a MPLS Police Officer. The Cottage Grove Officer observed a PBT sitting on the seat next to the driver and asked the driver if he had been drinking. The driver admitted to having three drinks. The Cottage Grove Officer asked the driver if he had given himself a PBT before driving and the driver said yes that he had blown a .05 and was good to drive. The Cottage Grove Officer told the driver that if the driver passed the Field Sobriety Tests he would let him leave. The driver refused to do all testing and was brought to the station and given an intoxilyzer where he blew a .17 on the first test and a .18 on the second test. The vehicle was towed. 2 1207899 The driver was Officer Sean McTaggart Badge # 4567 of the 13.43 - Personnel Data Captain Rinzel said what was disturbing was the fact that Officer McTaggart had a loaded Smith and Wesson .38 Special on his person during the DWI. Captain Rinzel said they still only issued him a citation for Misdemeanor DWI even though he was carrying a loaded firearm. Captain Rinzel said one other thing disturbed him; came to pick up Officer McTaggart from the police station and Officer Hofius made threats to the Cottage Grove Officer who arrested Officer McTaggart. 13.43 told the arresting Officer that he knows his name and would spread the word to other cops about the officer arresting a Minneapolis Police Officer. Officer McTaggart was released at approximately 0100 hours with a citation and his gun was released to 13.43 The PBT that was in Officer McTaggart's front seat was an Alcoa Sensor PBT Serial 13.43 Captain Rinzel believed the PBT was the property of MPD. Captain Rinzel asked Sgt. Chiodo to notify the Internal Affairs Unit about the arrest for him. On 7/29/13, I contacted Barb Post, the records coordinator at the Cottage Grove P.D. I informed her who I was and why I was calling. I asked her to e-mail me a copy of the arrest report for Officer McTaggart and left a message for Captain Rinzel to contact me. 3 1207900 On 7/30/13, I spoke with Captain Rinzel. I asked him if he could provide me with copies of the squad video of the incident and if I could retrieve the PBT recovered from the arrest. Captain Rinzel stated that he would have copies of the video made and that I could have the PBT. On 7/30/13, Sgt. Brad Simonson of the MPD IAU, informed me that he could recover the property for me. On 7/31/13, Sgt. Simonson gave me two, CD's and a P.B.T. The P.B.T. was an Intoximeters, Inc., Alco-Sensor IV, serial 13,37 an additional number on the unit was, Inside the case I observed four, blow pieces. Three were wrapped in plastic, one was unwrapped. The P.B.T., the case and the blow pieces were property inventoried. I went to the MPD Store and asked if they had records of the purchase of P.B.T.'s for the Department. I was informed that they did not. I called the Traffic Unit and spoke with Sgt. Lee and asked the same question. Their records did not go back far enough to check this unit. I then called the 3rd Pct. and asked if they had the P.B.T. in question recorded. Sgt. Olson, assigned to the 3rd Pct. Day Watch, informed me that he could not find the documentation I was looking for. I e-mailed Lt. Kingsbury and asked him if he could find documentation for the P.B.T. in question. Lt. Kingsbury later informed me that he could not locate any documentation for the P.B.T. 4 1207901</t>
  </si>
  <si>
    <t>['https://d3n8a8pro7vhmx.cloudfront.net/cuapb/pages/1461/attachments/original/1638329826/13-17432_McTaggart_Part_1.pdf?1638329826']</t>
  </si>
  <si>
    <t>['Sean McTaggart, badge #4657']</t>
  </si>
  <si>
    <t>Too_Long:Over 20 PagesOPCR Case #14-20461 Claudia Kittock PANEL RECOMMENDATION Page 2 of 5 $OOHJDWLRQV ,QDSSURSULDWH /DQJXDJH _x0086_ &amp;RPSODLQDQWV &amp;ODXGLD .LWWRFN 0LQQHDSROLV 3DUN 5HFUHDWLRQ 6XSHULQWHQGHQW -D\QH 0LOOHU DQG 5D\PRQG 9LJLO DOOHJH DQ RIILFHU PDGH FRPPHQWV DERXW WKH PDOHV EHLQJ SDUW RI ³$O 4DHGD ´ ,QDSSURSULDWH /DQJXDJH _x0086_ &amp;RPSODLQDQWV .LWWRFN 0LOOHU DQG 9LJLO DOOHJH WKH\ RYHUKHDUG 03' RIILFHUV XVH SURIDQLW\ ZKLOH LQWHUDFWLQJ ZLWK WKH XQNQRZQ EODFN PDOHV &amp;RPSODLQDQWV DOOHJH WKH\ KHDUG DQ 03' RIILFHU UHIHU WR RQH RI WKH XQNQRZQ EODFN PDOHV DV D ³SLHFH RI VKLW ´ 7KH RIILFHUV DUH DOOHJHG WR KDYH WROG WKH XQNQRZQ EODFN PDOHV WKDW WKH\ FDQ¶W ³EULQJ WKHLU VKLW KHUH ´ 7KH &amp;RPSODLQDQWV DOOHJH WKH RIILFHU FRQVWDQWO\ XVLQJ WKH ZRUG ³IXFN´ WKURXJKRXW WKH LQWHUDFWLRQ CUAPB004287 OPCR Case #14-20461 Claudia Kittock PANEL RECOMMENDATION Page 5 of 5 CUAPB004290 OFFICE OF POLICE CONDUCT REVIEW Investigative Report Complaint Number: 14-20461 Investigator Michael A Grostyan Officer (s) Christopher Guelcher (002513) Jurisdiction M.C. O. §§ 172.20 Date of Incident August 15, 2014 Complaint Filed October 04, 2014 CASE OVERVIEW A 911 call was received alleging that there was a group of young unknown black males fighting in Gold Medal Park. Officers responded to the fight call. Several complaints were made about the language overheard during the interaction. Complainants witnessed an interaction between officers and a group of unknown black males. Complainants alleged that an officer made a comment referencing "Al Qaeda," and officers used profanity. SUMMARY OF ALLEGATIONS Allegation: Inappropriate Language-Protected Class 1. Complainants Claudia Kittock, Minneapolis Park &amp; Recreation Superintendent Jayne Miller, and Raymond Vigil allege an officer made comments about the males being part of "Al Qaeda." Allegation: Inappropriate Language 1. Complainants Kittock, Miller, and Vigil allege they overheard MPD officers use profanity while interacting with the unknown black males. Complainants allege they heard an MPD officer refer to one of the unknown black males as a "piece of shit." The officers are alleged to have told the unknown black males that they can't "bring their shit here." The Complainants allege the officer constantly using the word "fuck" throughout the interaction. EVIDENCE 1. Statements a) Complainant, Claudia Kittock b) Complainant, Park &amp; Recreation Board Superintendent Jayne Miller c) Complainant, Raymond Vigil CUAPB004291 2 d) Officer Christopher Guelcher e) Officer Sherry Appledorn f) Officer John Archer, Minneapolis Park Police g) Sergeant Erika Christiansen 2. Records a) CAPRS Report b) VisiNet SUMMARY OF EVIDENCE Based on a review of the evidence gathered during the OPCR investigation, the following occurred: 1. On August 14, 2014, at approximately 20:14 a 911 call was received. The caller observed 6-8 unknown black adolescent males were involved in a physical fight at Gold Medal Park. The caller did not observe any weapons. 2. At approximately 20:23 officers responded to Gold Medal Park located at 2nd Street and 10th Avenue in Minneapolis, Minnesota. 3. The responding officers were Minneapolis Park Police Officer John Archer, Officer Christopher Guelcher, Officer Sherry Appledorn and Sergeant Erika Christensen. 4. All officers arrived at Gold Medal Park at approximately the same time. 5. MPD Officers engaged with the group of males near the park; the group was located near a red rental car. 6. Officers detained and pat searched the group of unknown black males. 7. Officers found a bottle of prescription narcotics in the rental car. 8. Officer Guelcher engaged with the group of unknown black males, while Sergeant Christiansen verified the rental car information. 9. Officer Appledorn stated she was also engaged with the group of unknown black males. 10. Complainants alleged they heard officers using profanity, and a male officer make a comment about "Al-Qaeda" While interacting with the unknown black males at Gold Medal Park. 11. Meanwhile, Officer John Archer encountered two of the unknown black males leaving the park. 12. One of the two unknown black males had a warrant and was transported to HCJ by Officer Archer. 13. The incident was closed at 21:44. CUAPB004292 3 DISCUSSION The Minneapolis Police Department's Policy and Procedure Manual states in part: 5-105 (15) PROFESSIONAL CODE OF CONDUCT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All three complainants stated they heard a comment about "Al-Qaeda." Complainant Claudia Kittock stated she heard from her sixth-floor balcony an officer state "[h]ow was I supposed to know you don't work for Al-fucking Qaida," Complainant Kittock stated the officer told the unknown black males "I don't care if you are green, blue, purple, or whatever color you are, [] if you are acting up, I am going to stop you." Complainant Raymond Vigil and his wife were walking their dog when the incident occurred. Complainant Vigil indicated he did hear an officer make a comment about "Al-Qaeda." Complainant Parks Superintendent Jayne Miller was on a ride-along with Park Police Officer John Archer. Complainant Miller stated she got out of the squad car to observe the incident. Complainant Miller stated she heard a male MPD officer told the unknown black males "[y]ou are probably part of Al-Qaida." Park Police Officer John Archer did not recall hearing a comment about Al-Qaeda. However, according to Archer he was dealing with two males who had left the group. Once Officer Archer learned one of the males had a warrant he transported him to jail. Officer Archer did not recall much of what was said during the incident. He did recall that Minneapolis Parks Superintendent, Complainant Miller, made a comment to him regarding comments made by other officers. Sergeant Erika Christianson did not recall any comments about "Al Qaeda." Officer Appledorn denied hearing any comments relating to "Al-Qaeda." In fact, Officer Appledorn stated that officers were unjustifiably being called racist, and one of the males called her a "racist bitch." She did not recall hearing any comments about "Al-Qaeda." Officer Guelcher stated that he may have made a comment that "we don't care if you are black, white, red, or yellow," and officers "got called here to a 9-1-1 call. We have ha job to do." Officer Appledorn recalled that she may have made a similar comment. Officer Guelcher admitted he made a comment about Al-Qaeda. Officer Guelcher stated that the context of the "Al-Qaeda" comment was taken out of context by the Complainants. He stated that when the unknown black males accused officers of harassing them, officers stated they were responding to a call and needed to ID the males. Officer Guelcher admitted that he told the unknown black males "Do I know who you are? Have I dealt with you? I do not know you. I do not know you from Adam. For all I know you might be a member of Al-Qaeda." Additionally, the Minneapolis Police Department's Policy and Procedure Manual states that: 5-105(10) PROFESSIONAL CODE OF CONDUCT: Employees shall not use indecent, profane or unnecessarily harsh language in the performance of official duties or in the presence of the public. All three Complainants indicate profanity was used. Both Complaints Kittock and Miller recalled hearing different forms of the word "fuck." According to Complainant Vigil, he heard CUAPB004293</t>
  </si>
  <si>
    <t>['https://d3n8a8pro7vhmx.cloudfront.net/cuapb/pages/270/attachments/original/1638762034/OPCR_14-20461_Guelcher_Part_3.pdf?1638762034']</t>
  </si>
  <si>
    <t>['Christopher Guelcher, badge #2513']</t>
  </si>
  <si>
    <t>Minneapolis City of Lakes June 9, 2011 Police Department Timothy J. Dolan Chief of Police 350 South 5th Street - Room 130 Minneapolis MN 55415-1389 Office 612 673-2853 TTY 612 673-2157 Officer Geoffrey Johnson In-Service Training Minneapolis Police Department Officer Johnson, RE: IAU Case Number #10-259 . LETTER OF REPRIMAND The finding for IAU Case #10-259 is as follows: MPD P/P 3-712 Employees Late or Failing to Appear for Court...SUSTAINED (Category B) You will receive this Letter of Reprimand. This case will remain a B violation and can be used as progressive discipline for three years until 11/9/2013, which is from the date of incident. This case will remain in the IAU files per the retention period guidelines mandated by State Law. Be advised that any additional violations of Department Rules and Regulations may result in more severe disciplinary action up to and including discharge from employment. Sincerely, Timothy J. Dolan Chief of Police BY: Scott Gerlicher Deputy Chief of Professional Standards City information and Services www.ci.minneapolis.mn.us Affirmative Action Employer 1216203 Page 2 Officer Geoffrey Johnson Letter of Reprimand I, Officer Geoffrey Johnson, acknowledge receipt of this Letter of Reprimand. Officer Geo CC: Captain Doyle Personnel IAU ohn on Date of Receipt 1216204 MINNEAPOLIS POLICE DEPARTMENT INTERNAL AFFAIRS COMPLAINT FORM #3401 COMPLAINT INFORMATION INTERNAL AFFAIRS CASE NUMBER: 10-259 CCN: N/A DATE OF INCIDENT: 11/09/2010 TIME OF INCIDENT: 1300 hours LOCATION OF INCIDENT: Hennepin County Government Center DATE OF COMPLAINT 11/27/2010 REFERRAL METHOD: Coaching Doc. COMPLAINANTS NAME LAST FIRST MIDDLE SEX ro❑ F❑ RACE: DATE OF BIRTH: 13.43 - Personnel Data H• ME ADDR CITY / STATE / ZIP: TELEPHONE: 13.43 - Personnel Data POLICY INFORMATION POLICIES ALLEGED TO BE VIOLATED: 3-712 EMPLOYEES LATE OR FAILING TO APPEAR FOR COURT ACCUSED EMPLOYEE(S) NAMEBADGE: Officer G. Johnson #3386 COMPLAINT ALLEGATIONS without contacting for similar State v Norman, It is alleged that Officer Johnson failed to appear in response to a trial notice on 11/09/2010 the City Attorney's office with a legitimate reason for his absence after having been coached within the past twelve months. As a result of Officer Johnson's absence, the case at issue, dismissed. conduct was RECOMMENDATION (Preliminary Cases Only) K Reckoning Period Expired Before Complaint was K No Basis for Complaint K Closed Pending Further Information K Refer to Precinct with Coaching Documentation K Exceptionally Cleared K Policy Failure K Other Filed COMPLAINANT SIGNATURE 4er? / "-e......o., DATE )2 ./ /:.% COMMANDER REVIEW DATE 1216205 MINNEAPOLIS POLICE DEPARTMENT Internal Affairs Unit Administrative Case #I0-259 Sgt. Scott Zierden 01/21/2011 CASE BACKGROUND This administrative investigation was started after a complaint was received from 13.43 - Personnel Data of the Minneapolis City Attorney's Office. The complaint stated that Officer Geoffrey Johnson (#3386) had failed to appear for court on 11/09/2010 at 1300 hours pursuant to a trial notice. As a result of his nonappearance the case at issue, State v. Dandre Norman was dismissed. Department records show that Officer Johnson was coached on 09/09/2010 for another instance of failing to appear for court on 08/03/2010. CASE INVESTIGATION The Fifth Precinct subpoena logs maintained by the sergeants at the precinct were obtained for October 2010 in an effort to ascertain whether Officer Johnson had received the trial notice for the case at issue (retained in the MISCELLANEOUS section of the file). Those records show that a trial notice was delivered to Officer G. Malloy for the case at issue on 10/08/2010, but they provide no indication that Officer Johnson was given the trial notice. However, because the subpoena logs are not deemed authoritative, 1 1216206 it was necessary to determine whether Officer Johnson received the trial notice by asking him directly at his interview. Workforce Director records show that Officer Johnson used a sick day for 11/09/2010. Being sick could be a legitimate reason for missing court, however, the employee is still required to attempt to contact either the prosecuting authority or Court Liaison to inform them of the absence. Only the prosecutor or presiding judge in a case may excuse a witness from being absent from trial. When Officer Johnson was notified of his date and time to provide a statement for this investigation, notification was also sent to Lieutenant Dean Christiansen as Officer Johnson's supervisor. Lieutenant Christiansen responded in an e-mail to this investigator stating that Officer Johnson was marked sick the entire day of 11/09/2010 and that Officer Johnson "said he called in sick to the court liaison." Lieutenant Christiansen's e- mail will be retained in this file under the MISCELLANEOUS section. Ka yang from the Court Liaison was contacted for this investigation. In an unrecorded telephone call she stated that when an officer calls her office to report that they are sick and will miss court, she documents it. She stated that on 11/09/2010 her records showed that no officer called her office to report being sick. Case Statements Statement of Officer Geoffrey Johnson Officer Geoffrey Johnson provided a statement for this investigation on 01/10/2011. Officer Johnson has been with the Minneapolis Police Department for eleven years and is currently assigned as the 13.43 13.43 - Personnel Data 2 1216207 Officer Johnson acknowledged being coached in September of 2010 for missing court pursuant to a trial notice. Officer Johnson also acknowledged receiving a trial notice in October for the case at issue with a trial date of 11/09/2010. Officer Johnson stated that he did not appear for the trial on 11/09/2010 because he was sick that day. He called in to Sergeant Brian Anderson and left a message about his illness, however, he could not recall if he called either the City Attorney's office or Court Liaison about missing the trial. SUMMARY OF ALLEGATIONS AND INVESTIGATIVE SUMMARY Allegation # 1: It is alleged that Officer Geoffrey Johnson failed to appear for court pursuant to a trial notice on 11/09/2010 without notifying the Minneapolis City Attorney's Office or Court Liaison of his inability to attend, after having been coached for similar conduct within the previous twelve months, and that as a result of his absence the case at issue was dismissed. If this allegation is found to be true it would violate the following department policy: 3-712 EMPLOYEES LATE OR FAILING TO APPEAR FOR COURT (12/28/01) (A-B) Court Liaison personnel monitor court appearances and case dispositions for the MPD. Employees unable to attend court for legitimate reasons shall notify the agency issuing the Subpoena or Trial Notice on the first business day the conflict is known to exist. Unacceptable absences may include, but are not limited to, off- dut em lo ment local trainin• or childcare issues. 3 1216208 Investigative Summary • In September 2010 Officer Johnson was coached for failing to appear in court pursuant to a trial notice. • In October 2010 Officer Johnson received a trial notice for a trial on 11/09/2010. • Officer Johnson failed to appear for the trial. • As a result of his absence, the case was dismissed. • Workforce records show that Officer Johnson was sick on the day of the trial. • Officer Johnson stated that he notified his supervisor that he was ill, but that he could not recall if he contacted the City Attorney's office or the Court Liaison. • Ka Vang from Court Liaison confirmed that she did not receive notification from Officer Johnson regarding his illness on 11/09/2010. Respectfully Submitted, Sgt. Sc•tt Zierden Internal Affairs Unit 4 1216209</t>
  </si>
  <si>
    <t>['https://d3n8a8pro7vhmx.cloudfront.net/cuapb/pages/1461/attachments/original/1638147882/13-30492_Johnson.pdf?1638147882']</t>
  </si>
  <si>
    <t>['Geoffrey Johnson, badge #3386']</t>
  </si>
  <si>
    <t>4/11/2021 Cop Gets $585K After Colleagues Snooped on Her DMV Data | WIRED https://www.wired.com/story/minnesota-police-dmv-database-abuse/ 1/5 LOUISE MATSAKIS SECURITY 06.21.2019 03:47 PM Minnesota Cop Awarded $585K After Colleagues Snooped on Her DMV Data A jury this week finds that Minneapolis police officers abused their license database access. Dozens of other lawsuits have made similar claims. IN 2013, AMY Krekelberg received an unsettling notice from Minnesota's Department of Natural Resources: An employee had abused his access to a government driver's license database and snooped on thousands of people in the state, mostly women. Krekelberg learned that she was one of them. MARLIN LEVISON/STAR TRIBUNE/GETTY IMAGES 4/11/2021 Cop Gets $585K After Colleagues Snooped on Her DMV Data | WIRED https://www.wired.com/story/minnesota-police-dmv-database-abuse/ 2/5 When Krekelberg asked for an audit of accesses to her DMV records, as allowed by Minnesota state law, she learned that her information-which would include things like her address, weight, height, and driver's license pictures-had been viewed nearly 1,000 times since 2003, even though she was never under investigation by law enforcement. In fact, Krekelberg was law enforcement: She joined the Minneapolis Police Department in 2012, after spending eight years working elsewhere for the city, mostly as an officer for the Park &amp; Recreation Board. She later learned that over 500 of those lookups were conducted by dozens of other cops. Even more eerie, many officers had searched for her in the middle of the night. Krekelberg eventually sued the city of Minneapolis, as well as two individual officers, for violating the Driver's Privacy Protection Act, which governs the disclosure of personal information collected by state motor-vehicle departments. Earlier this week, her case prevailed. On Wednesday, a jury awarded Krekelberg $585,000, including $300,000 in punitive damages from the two defendants, who looked up Krekelberg's information after she allegedly rejected their romantic advances, according to court documents. "I think that the jury's verdict shows that people do take privacy quite seriously and that they take women's privacy seriously," says Sarah St. Vincent, a surveillance and national security researcher at Human Rights Watch who attended the trial. She is studying similar cases across the country. Louise Matsakis covers Amazon, internet law, and online culture for WIRED. There have been dozens of lawsuits against Minneapolis and other Minnesota cities in recent years over alleged abuses of license databases. Most of the cases were settled out of court or dismissed; Krekelberg's is the only one to have gone to trial. Two of Krekelberg's lawyers, Sonia Miller-Van Oort and Jonathan Strauss, say that their client suffered harassment from her colleagues for years as the case proceeded, and that in at least one instance, other cops refused to provide Krekelberg with backup support. She now works a desk job. "We are disappointed in this verdict, but the city takes very seriously the importance of data privacy," says Susan L. Segal, the Minneapolis city attorney. She stressed that the police department's policies have changed in recent years. Minneapolis employees are now required 4/11/2021 Cop Gets $585K After Colleagues Snooped on Her DMV Data | WIRED https://www.wired.com/story/minnesota-police-dmv-database-abuse/ 3/5 to enter a reason when they search DMV records. Previously, to learn to use the database, officers were encouraged to "go back to work and look up some of [their] friends and family members," says Segal. "There was not this awareness." Minnesota did have at least one rare accountability measure in place: It kept a log of when the DMV database was searched, and citizens have the right to request their file. Without that digital trail, Krekelberg likely wouldn't have had the evidence to bring a case. In many other states, similar protections don't exist, even for more advanced technologies, like facial recognition software. Policies can differ greatly between police departments, says Kade Crockford, director of the Technology for Liberty program at the ACLU of Massachusetts. "There's virtually no uniformity," she says. That makes it difficult for citizens to know when their information has been improperly accessed by the government, which happens not infrequently. A 2016 investigation by the Associated Press found hundreds of instances where law enforcement officials misused confidential databases for personal purposes, like to dig up dirt on romantic partners, neighbors, and journalists. One Ohio officer ran checks on his ex-girlfriend, and pleaded guilty to stalking her. Two Miami-Dade officers looked up a reporter who published negative stories about their department. "I was a trooper for a long time and it was a common practice for troopers to run someone's name through the [Massachusetts criminal record] system for reasons besides law enforcement," Michael Szymanski, a former state trooper who was disciplined for abusing a police database, told CommonWealth Magazine in May. "I can't tell you how many times I saw troopers run their next-door neighbor through [the system], run their old girlfriends' names, or run someone who they're having a dispute with." The problem goes beyond DMV and criminal records databases. Law enforcement officials have also been caught abusing technology that allows them to monitor the location of people's cell phones. In April, a former Missouri sheriff was sentenced to six months in prison for tracking a judge and members of the State Highway Patrol. Employees at private tech companies have also abused their access to databases of sensitive user information. Uber settled a lawsuit with the New York attorney general in 2016 over its 4/11/2021 Cop Gets $585K After Colleagues Snooped on Her DMV Data | WIRED https://www.wired.com/story/minnesota-police-dmv-database-abuse/ 4/5 "God View" tool, which allowed employees to track the location of riders without their consent, including that of a Buzzfeed reporter. Employees at Snapchat also may have misused an internal tool to spy on users, according to a recent Motherboard investigation. More lawmakers have started advocating for data privacy regulations at the state and federal level, but those conversations have mostly focused on reining in big tech companies, rather than information that public employees can access. "It's very hard for people to get any kind of redress for privacy violations," St. Vincent says. More Great WIRED Stories Inside Backpage.com's vicious battle with the Feds Google Photos hacks to tame your picture overload The Cold War project that pulled climate science from ice How to stop robocalls-or at least slow them down Everything you want-and need-to know about aliens Î Want the best tools to get healthy? Check out our Gear team's picks for the best fitness trackers, running gear (including shoes and socks), and best headphones. 📩 Get even more of our inside scoops with our weekly Backchannel newsletter Louise Matsakis was a Staff Writer at WIRED covering Amazon, TikTok, and digital platforms. STAFF WRITER Featured Video 4/11/2021 Cop Gets $585K After Colleagues Snooped on Her DMV Data | WIRED https://www.wired.com/story/minnesota-police-dmv-database-abuse/ 5/5 Surgical Resident Breaks Down More Medical Scenes From Film &amp; TV Annie Onishi, general surgery resident at Columbia University, takes a look at more emergency room and operating room scenes from a variety of television shows and movies and breaks down how accurate they really are. TOPICS PRIVACY LAW ENFORCEMENT DATABASES 1 Year of WIRED for $10. The news of the future, now. S U B S C R I B E Did I fail you teach you proper surgical technique? Did I fail you teach you proper surgical technique? Did I fail you teach you proper surgical technique? Did I fail you teach you proper surgical technique?</t>
  </si>
  <si>
    <t>['https://d3n8a8pro7vhmx.cloudfront.net/cuapb/pages/270/attachments/original/1618168204/Cop_Gets__585K_After_Colleagues_Snooped_on_Her_DMV_Data___WIRED.pdf?1618168204']</t>
  </si>
  <si>
    <t>['Aaron Collins, badge #1259', 'Alan Liotta, badge #4196', 'Andrew P. Enriquez, badge #1802', 'Anna Hedberg, badge #2927', 'Antonio San Roman, badge #6123', 'Beth Mota (Letourneau), badge #4106', 'Blake Moua, badge #4882', 'Brian Cummings, badge #1360', 'Bryce Robinson, badge #6062', 'Carlos Baires Escobar, badge #275', 'Christopher Cushenbery, badge #1375', 'Christopher House, badge #3165', 'Daniel O. Horn, badge #212', 'David C. Elliott, badge #1755', 'David C. Neil, badge #4950', 'David Honican, badge #3135', 'Dennis Hamilton, badge #2610', 'Eric Faulconer, badge #1925', 'George J. Peltz, badge #5546', 'Jamiel Mohammad, badge #5150', 'Jarrod Silva, badge #6551', 'Jeffrey York, badge #7893', 'Jennifer Lazarchic (Goodmanson), badge #2319', 'John Staufenberg, badge #6765', 'Johnny Mercil, badge #4732', 'Joseph Haspert, badge #2791', 'Joshua P. Lynaugh, badge #415550', 'Kurt S. Indehar, badge #3209', 'Lucas Peterson, badge #5630', 'Mark Durand, badge #1627', 'Mark J. Gasior, badge #2228', 'Mark Wisocki, badge #7820', 'Matthew G. Olson, badge #5305', 'Matthew J. Koncar, badge #359000', 'Matthew J. McLean, badge #4635', 'Michael Pfaff, badge #5675', 'Oscar Macias, badge #4319', 'Patrick S. Reuben, badge #5969', 'Patrick Windus, badge #7802', 'Philip Alejandrino, badge #29', 'Robert W. Illetschko, badge #3200', 'Roland Hillstrom, badge #2986', 'Scott L. Grabowski, badge #2366', 'Sherral Schmidt (Miller-Graf), badge #4799', 'Steve Wuorinen, badge #7876', 'Thomas A. Lopez, badge #4238', 'Thomas Hendrickson, badge #2960', 'Timothy J. Mattsson, badge #4490', 'Todd D. Sauvageau, badge #6309', 'Tong S. Yang, badge #750407']</t>
  </si>
  <si>
    <t>13 excessive force complaints against Minneapolis police officer involved in Terrence Franklin shooting Lucas Peterson, a highly decorated officer, faces scrutiny for fatal Uptown shooting. By Alejandra Matos and Matt McKinney Star Tribune July 1, 2013 - 8:58am https://www.startribune.com/13-excessive-force-complaints-against-minneapolis-cop-involved-in- shooting/213718651/ Kyndell Harkness The scene near 27th Street and Bryant Avenue S., where two Minneapolis police officers were shot.and a man was shot and killed. A woman claimed a police officer slammed her head against a wall, punched and kicked her in the torso. A man said he was beaten with a flashlight. A woman blamed an officer for restraining her boyfriend so violently that it killed him. Each of these people allege misconduct by Minneapolis police officer Lucas Peterson, a decorated cop who joined the force in 2000. Since then, he has been named in at least 13 excessive force complaints that so far have cost the city and other agencies more than $700,000 in settlements, court and city records show. His supervisors and fellow officers praise Peterson as a courageous and exemplary cop. Court records offer a different view - an officer whose aggressive methods frequently cross the line. The actions of Peterson and other officers have come under scrutiny as the Hennepin County attorney's office reviews whether police were justified in shooting Terrence Franklin in the basement of an Uptown house May 10. Two officers were wounded by gunfire in that confrontation. Sources said Peterson was the one who shot and killed Franklin, whose death prompted protest marches and pressure on Chief Janeé Harteau to release more details on the deadly encounter. Since 2006, the city has settled nine claims involving Peterson, more than any other officer over the past seven years. "It's very clear that this officer, over a period of time now, is not what this force needs, and it puts a black eye on the force and a black eye on the city," said Brett Buckner, a former Minneapolis NAACP official who called for Peterson's firing 11 years ago. Peterson's work history includes a letter of reprimand from 2008 for a policy violation, according to a department spokesperson. No further information was immediately available. His personnel file also reveals an officer revered by his peers and supervisors. He was named the officer of the year for the Fourth Precinct, which covers the city's North Side, in 2009, 2010 and 2012. He has twice been awarded the department's Medal of Valor, most recently last month. "He's kind of, in my opinion, what we wish every cop could be," said John Delmonico, president of the Police Officers Federation of Minneapolis. Delmonico said he's known Peterson since he was a kid growing up in south Minneapolis. Peterson's grandfather, father and uncle were all police officers. "Clearly it's in the family blood," Delmonico said. As for the city's payouts, Delmonico said there's no correlation between the city's decision to settle a case and the police officer's guilt. Each of the cases was reviewed by the department's internal affairs unit. Cases may also get reviewed by the Hennepin County attorney's office, a grand jury and, if civil rights allegations are made, the FBI. "I'm confident there [were] good checks and balances to determine if it was misconduct or not," he said. In the Franklin case, said Delmonico, "if Luke Peterson is the one who shot [Franklin], then he is a hero because he stopped him from shooting cops." Harteau and Peterson did not respond to requests for comment. Peterson, who became a Minneapolis police officer on Oct. 22, 2000, started out on the night shift in Southwest and then south Minneapolis, according to his personnel file. He was named to the Metro Gang Strike Force in 2006, but was one of the officers investigated three years later when the state Department of Public Safety shut the force down amid allegations that Strike Force members conducted improper searches, seized property without authorization and injured people who were not suspects. The unit's actions led to a $3 million settlement for victims of Strike Force misconduct. Peterson's work investigating gangs in north Minneapolis helped the department make several big arrests, according to his personnel file. He was first named the Fourth Precinct officer of the year in 2009. The first award cited Peterson's work, saying his street contacts helped police stop a gang shooting; capture a violent felon who had kidnapped, raped and tortured a woman; and led to the capture of a St. Paul drug dealer and gang member who had two handguns, a hand grenade, 9 kilos of marijuana and $3,300 in cash. He also acted quickly in the fall of 2009, using contacts he had developed to find a wanted felon who had escaped police hours earlier after pointing a gun at a Minneapolis police officer. That incident won him praise from the department's top leadership, including Harteau, then the deputy chief. He was awarded the Medal of Valor in 2006 for helping two other officers pursue a violent burglary suspect, who stabbed an officer and was killed by another. He won it again May 13 for actions in 2012. "Luke has been a great performer for the MPD," said Tim Dolan, who was Minneapolis chief from 2006 to 2012. Attorney Kenneth Udoibok said in the last four years, Peterson "stands out" as a cop who is not afraid to use force, at times excessive. Udoibok sued Peterson in 2011 on behalf of Bill Dumas, who claimed the officer, as part of the Strike Force, kicked and punched him when he was face down on the ground. The League of Minnesota Cities Insurance Trust settled the case for $15,000. "He's not the only cop going out and putting himself in these high-risk situations," Udoibok said. "But they don't get sued." In a complaint filed by Symone Taylor in 2006, Taylor alleges Peterson "slammed" her "head into the side of the building, causing injury to her head, cheek, and face. Plaintiff Taylor was further beaten, assaulted, thrown to the ground and viciously kicked in the torso and back." The case was settled in 2009 for $15,000. In 2006, Peterson and officer Mark Kaspszak struggled with Derrick Simmons after a traffic stop, according to a lawsuit filed by Johnson. Peterson wrote in a police report that Nancy Johnson, Simmons' partner, jumped on a police officer's back as he fought with Simmons, but a surveillance camera later showed Johnson didn't touch the officers. The city settled the two claims for $100,000. Stephen Smith, Johnson's attorney, was shocked that Peterson was still on the force. "At least slap him on the wrist," Smith said. "But I suppose I was assuming too much." In 2002, the Minneapolis NAACP called for the firing of Peterson and officer Mark Johnson after the death of Christopher Burns. On Nov. 1 of that year, the officers had responded to a reported domestic dispute between Burns and his fiancée, Bernadine McWhorter, when they put him in a neck hold that led to cardiac arrest, the complaint said. The Hennepin County medical examiner ruled Burns' death a homicide. In 2003, a grand jury determined that the officer's use of a neck hold was appropriate to subdue Burns, but in 2007, the city paid $300,000 to settle the excessive force lawsuit filed by McWhorter. Buckner, then the NAACP second vice president, told the Star Tribune at the time that "another black man has been killed at the hands of the Minneapolis Police Department." Now he's running for the City Council's 5th Ward seat. Buckner said, if elected, his first question to the chief would be about Peterson: "How soon is his locker going to get cleared out?" Matt McKinney is a reporter on the Star Tribune's state team. In 15 years at the Star Tribune, he has covered business, agriculture and crime. mckinney@startribune.com 612-673-7329 _mattmckinney</t>
  </si>
  <si>
    <t>['https://d3n8a8pro7vhmx.cloudfront.net/cuapb/pages/270/attachments/original/1599978179/Lucas_Peterson_Article.pdf?1599978179']</t>
  </si>
  <si>
    <t>['Andrew Stender, badge #6791', 'Mark Durand, badge #1627', 'Ricardo Muro, badge #4899']</t>
  </si>
  <si>
    <t>Skip to Main Content Logout My Account Search Menu New Criminal/Traffic/Petty Search Refine Search Back Location : All MNCIS Sites - Case Search Help R A C N . 09-CR-11-621 The State of Minnesota vs Travis William Lindberg § § § § § § Case Type: Crim/Traf Mandatory Date Filed: 03/29/2011 Location: Carlton Judicial Officer: Macaulay, Robert E., Jr. P I Lead Attorneys Defendant Lindberg, Travis William Male DOB: 08/29/1978 Cloquet, MN 55720 Jurisdiction State of Minnesota NICHOLE JEAN CARTER 218-726-2323(W) C I Charges: Lindberg, Travis WilliamStatute Level Date Disposition Level of Sentence 1. Domestic Assault - By Strangulation 609.2247.2 Felony 03/27/201108/01/2011 Convicted 08/01/2011 Conviction deemed a Misdemeanor pursua 2. Domestic Assault-Misdemeanor- Intentionally Inflicts/Attempts to Inflict Bodily Harm 609.2242.1(2)Misdemeanor03/27/201108/01/2011 Dismissed E O C DISPOSITIONS 05/09/2011 Plea (Judicial Officer: Macaulay, Robert E., Jr.) 1. Domestic Assault - By Strangulation Not guilty 2. Domestic Assault-Misdemeanor-Intentionally Inflicts/Attempts to Inflict Bodily Harm Not guilty 06/06/2011 Amended Plea (Judicial Officer: Macaulay, Robert E., Jr.) Reason: Plea withdrawn by defendant, Plea agreement 1. Domestic Assault - By Strangulation Guilty 08/01/2011 Disposition (Judicial Officer: Macaulay, Robert E., Jr.) 1. Domestic Assault - By Strangulation Convicted 2. Domestic Assault-Misdemeanor-Intentionally Inflicts/Attempts to Inflict Bodily Harm Dismissed 08/01/2011 Stay of Imposition Pursuant to M.S. 609.135 1. Domestic Assault - By Strangulation 03/27/2011 (FEL) 609.2247.2 (60922472) Monitoring - Adult: Type: Supervised probation Agency: Carlton County Probation Term of 3 Yr 08/01/2011 - 08/01/2014 Status: Closed 08/13/2013 Local Confinement: Agency: Carlton County Jail Term: 90 Days Time To Serve: 90 Days Stay 0 Yr 0 Mo 0 Days Credit For Time Served: 3 Days Comment: *serve 1st 45 days jail as arranged by Probation, balance of 45 days staggered - Review/Report on December 5, 2011 at 9 - if in full compliance will not have to serve balance, if not be prepared to serve balance Status: Active 08/01/2011 Condition - Adult: 1. Pay restitution, $782.00 08/01/2011, Active 08/01/2011 2. Complete Chemical Assessment, 08/01/2011, Active 08/01/2011 3. Follow recommendations of evaluation, 08/01/2011, Active 08/01/2011 4. Anger management, DAIP or it's equivalent 08/01/2011, Active 08/01/2011 5. No alcohol/controlled substance use, 08/01/2011, Active 08/01/2011 6. No possession of alcohol or drugs, 08/01/2011, Active 08/01/2011 Firefox https://pa.courts.state.mn.us/CaseDetail.aspx?CaseID=1614377342 1 of 3 12/5/2022, 1:41 AM 7. Random testing, 08/01/2011, Active 08/01/2011 8. No same or similar, 08/01/2011, Active 08/01/2011 9. Domestic No Contact (DANCO), 08/01/2011 - 08/01/2014, Active 08/01/2011 10. No contact with victim(s), 08/01/2011, Active 08/01/2011 11. Supply DNA sample, 08/01/2011, Active 08/01/2011 12. Submit to Random Searches, submit at any time to an unannouced visit and/or warrantless search of my person, vehicle, or prem by Probation Officer or designee 08/01/2011, Active 08/01/2011 13. Contact with probation, 08/01/2011, Active 08/01/2011 14. Follow all instructions of probation, 08/01/2011, Active 08/01/2011 15. Sign Probation Agreement, 08/01/2011, Active 08/01/2011 16. Restitution reserved, 08/01/2011, Active 08/01/2011 17. Do not ship/transport/possess or receive firearm or ammo, 08/01/2011, Active 08/01/2011 18. Make all future court appearances, 08/01/2011, Active 08/01/2011 19. No violations of an Order for Protection, 08/01/2011, Active 08/01/2011 Fee Totals: Law Library Fees $10.00 County/Sheriff &amp; Felony Fines $500.00 Crim/Traffic Surcharge (once per case) $75.00 Public Defender Co- Payment $75.00 Restitution $782.00 Fee Totals $ $1,442.00 Level of Sentence: Conviction deemed a Misdemeanor pursuant to M.S. 609.13 OTHER EVENTS AND HEARINGS 03/29/2011 Complaint-Order for Detention (Judicial Officer: Wolf, Dale Albert ) 03/29/2011 Bail Hearing (11:15 AM) (Judicial Officer Wolf, Dale Albert) Result: Held 03/29/2011 Statement of Rights (Judicial Officer: Wolf, Dale Albert ) 03/29/2011 Application for Public Defender (Judicial Officer: Wolf, Dale Albert ) 03/29/2011 Order Granting Public Defender (Judicial Officer: Wolf, Dale Albert ) 03/29/2011 Interim Condition for Lindberg, Travis William - Pay bail $1,000.00 - Domestic No Contact (DANCO) 03/29/2011 Criminal Domestic Abuse No Contact Order DANCO Pretrial (Judicial Officer: Wolf, Dale Albert ) 03/29/2011 Review DANCO Expiration (Judicial Officer: Wolf, Dale Albert ) 03/29/2011 Order-Other (Judicial Officer: Wolf, Dale Albert ) 03/31/2011 Other Document 04/06/2011 Initial Appearance - Rule 8 (9:00 AM) (Judicial Officer Wolf, Dale Albert) Result: Held 04/06/2011 Demand for Omnibus Hearing (Judicial Officer: Wolf, Dale Albert ) 04/06/2011 Waiver (Judicial Officer: Wolf, Dale Albert ) 04/06/2011 Motion (Judicial Officer: Wolf, Dale Albert ) 04/06/2011 Order Granting Motion (Judicial Officer: Wolf, Dale Albert ) 04/06/2011 Interim Condition for Lindberg, Travis William - Pay bail $1,000.00 - Domestic No Contact (DANCO) 04/25/2011 Omnibus Hearing (9:00 AM) (Judicial Officer Wolf, Dale Albert) Result: Held 04/25/2011 Request for Continuance (Judicial Officer: Wolf, Dale Albert ) 05/09/2011 Omnibus Hearing (9:00 AM) (Judicial Officer Macaulay, Robert E., Jr.) Result: Held 05/09/2011 Omnibus Hearing Waived (Judicial Officer: Macaulay, Robert E., Jr. ) 05/18/2011 Demand-Speedy Trial 06/06/2011 Plea Hearing (9:00 AM) (Judicial Officer Macaulay, Robert E., Jr.) Result: Held 06/06/2011 Plea Agreement (Judicial Officer: Macaulay, Robert E., Jr. ) 06/06/2011 Petition to Enter Guilty Plea (Judicial Officer: Macaulay, Robert E., Jr. ) 06/06/2011 Order-Presentence Investigation (Judicial Officer: Macaulay, Robert E., Jr. ) 06/06/2011 Order-Chemical Dependency Evaluation (Judicial Officer: Macaulay, Robert E., Jr. ) 06/06/2011 Waiver of Jury Trial (Judicial Officer: Macaulay, Robert E., Jr. ) 06/06/2011 Withdrawal of Speedy Trial Demand (Judicial Officer: Macaulay, Robert E., Jr. ) 06/07/2011 Affidavit for Restitution 06/21/2011 Chemical Dependency Evaluation Report 06/28/2011 CANCELED Jury Trial (8:30 AM) (Judicial Officer Macaulay, Robert E., Jr.) Settled 07/15/2011 Request for Continuance 07/21/2011 Presentence Investigation Report 07/21/2011 Sentencing Worksheet 08/01/2011 Sentencing (9:00 AM) (Judicial Officer Macaulay, Robert E., Jr.) 07/18/2011 Continued to 08/01/2011 - By agreement - State of Minnesota Result: Held Firefox https://pa.courts.state.mn.us/CaseDetail.aspx?CaseID=1614377342 2 of 3 12/5/2022, 1:41 AM 08/01/2011 Victim Impact Statement (Judicial Officer: Macaulay, Robert E., Jr. ) 08/01/2011 Felony Conviction Sent to Secretary of State 08/01/2011 Criminal Domestic Abuse No Contact Order DANCO Probationary (Judicial Officer: Macaulay, Robert E., Jr. ) 08/01/2011 Payment Plan 08/01/2011 Sentencing Order (Judicial Officer: Macaulay, Robert E., Jr. ) 08/01/2011 Criminal Judgment and Warrant of Commitment (Judicial Officer: Macaulay, Robert E., Jr. ) 12/05/2011 Review Hearing (9:00 AM) (Judicial Officer Macaulay, Robert E., Jr.) Result: Held 12/05/2011 Order-Other (Judicial Officer: Macaulay, Robert E., Jr. ) 08/13/2013 Discharge from Probation or Monitoring (Judicial Officer: Macaulay, Robert E., Jr. ) 08/13/2013 Restoration of Voting Rights Sent to SOS 08/13/2013 Memorandum F I Defendant Lindberg, Travis William Total Financial Assessment 1,442.00 Total Payments and Credits 1,442.00 Balance Due as of 12/05/2022 0.00 08/01/2011 Transaction Assessment 1,442.00 10/17/2011 Counter Payment Receipt # 0009-2011-04526 Lindberg, Travis William (200.00) 11/22/2011 Counter Payment Receipt # 0009-2011-04998 Lindberg, Travis William (242.00) Firefox https://pa.courts.state.mn.us/CaseDetail.aspx?CaseID=1614377342 3 of 3 12/5/2022, 1:41 AM</t>
  </si>
  <si>
    <t>['https://assets.nationbuilder.com/cuapb/pages/1472/attachments/original/1670226644/Lindberg_Conviction_Register_of_Actions.pdf?1670226644']</t>
  </si>
  <si>
    <t>Minneapolis City of Lakes Police Department Timothy J. Dolan Chief of Police 350 South 5th Street - Room 130 Minneapolis MN 55415-1389 Office 612 673-2853 TTY 612 673-2157 Officer David Elliott Fourth Precinct Minneapolis Police Department Officer Elliott, September 27, 2011 RE: IAU Case Number #11-29 LETTER OF REPRIMAND The finding for IAU Case #11-29 is as follows: MPD P/P 3-801 Off-Duty (Outside) Employment...SUSTAINED (Category B) You will receive this Letter of Reprimand. This case will remain a B violation and can be used as progressive discipline for three years until January 2013,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City Information and Services Janee Harteau Assistant Chief of Police vivm.ci.minneapolis.mn.us Affirmative Action Employer 1212216 Page 2 Officer David Elliott Letter of Reprimand I, Officer David Elliott, acknowledge receipt of this Letter of Reprimand. Officer David Elliott Date of Receipt Inspector Martin CC: Inspector Martin Personnel IAU Date 1212217 MINNEAPOLIS POLICE DEPARTMENT INTERNAL AFFAIRS COMPLAINT FORM #3401 COMPLAINT INFORMATION INTERNAL AFFAIRS CASE NUMBER 11-29 LOCATION OF INCIDENT: Various Locations COMPLAINANTS NAME (LAST, FIRST MIDDLE) SEX RACE: DATE OF BIRTH: 13.43 M❑ Fp HOME ADDRESS CITY / STATE / ZIP TELEPHONE: CCN N/A DATE OF INCIDENT Jan 2010-Present TIME OF INCIDENT: Various Times DATE OF COMPLAINT 1/27/2011 REFERRAL METHOD: Internal POLICY INFORMATION POLICIES ALLEGED TO BE VIOLATED 3-801 Off-Duty (Outside) Employment ACCUSED EMPLOYEE(S) NAMEJBADGE Officer David Elliott # 1755 COMPLAINT ALLEGATIONS During the course of IAU Case 11-28, it was found that Officer Elliott consistently worked part time employment during 2010 and he did not submit an off-duty employment application required per policy to work off-duty. Officer Elliott is currently working off-duty and still has not complied with the off-duty policy or Administrative Announcement A11-012 that was issued on 3/9/2011. RECOMMENDATION (Preliminary Cases Only) K Reckoning Period Expired Before Complaint was Filed K No Basis for Complaint K Closed Pending Further Information K Refer to Precinct with Coaching Documentation K Exceptionally Cleared K Policy Failure K Other COM COM DI /1 ueur a c. ATI IOC DATE oS /7 - DATE 1212218 MINNEAPOLIS POLICE DEPARTMENT Internal Affairs Unit Administrative Case #11-29 Sgt. Melissa Chiodo June 27, 2011 CASE BACKGROUND While investigating IAU Case 11-28 I learned that Officer Elliott works off-duty as a Minneapolis Police Officer on a weekly basis but had not submitted the off-duty employment application required per MPD policy 3-801. I ran a Work Force Director Audit on Officer David Elliott searching for any applications and approval for him to work off-duty from 01/01/2005 - 12/31/2010. The report shows that Officer Elliott did not apply for any off-duty jobs during that period. From the period 01/01/2011 - 03/10/2011 Officer Elliott still had not submitted any off-duty applications. On 03/10/2011, Officer Elliott improperly submitted into Workforce Director an off-duty application for an unknown job working 1 day a week and it was rejected. 1 1212219 On 5/19/2011, Officer Elliott received his IAU notification letter for his Garrity statement regarding this case, on 5/30/2011, he submitted an off-duty application to work at 13.43 6 times weekly, and it was approved on 6/01/2011. 13.43 I ran an audit of Officer Elliott in Visnet for 2010 and 2011 and it showed that he was working off-duty on a regular basis in 2010 and 2011. I ran Officer Elliott prior to 2009 in Visinet but those records no longer exist. The Visinet audit revealed that Officer Elliott worked part time and used several different calls signs at unknown off-duty jobs and locations. I spoke with Greg Nelson, a supervisor in 911 about call signs used for part time. Greg confirmed that when an off-duty job does not have a regularly assigned call number the Channel 7 dispatcher would assign one to the officer based on the precinct they are working in. Precinct 4 would be the 6480 series; Precinct 5 would be 6580 series etc. He said that 13.43 - Personnel Data does not have a regular call sign and dispatch assigns one when an officer calls in for off-duty. During Officer Elliott's Garrity Statement I asked what part time jobs he works and he said 13.43 - Personnel Data According to Visinet Officer Elliott also works 13.43 - Personnel Data 13.43 - Personnel Data Elliott worked in 2010 and 2011 at 13.43 I also found that Officer 13.43 - Personnel Data off duty #6580 on 2 1212220 He also worked off-duty jobs that seemed to be a one-time job such as the 13.43 13.43 . None of these jobs had off-duty applications for Officer Elliott in 2010 and only 13.43 - Personnel Data does since June of 2011. I listened to the radio traffic and found that Officer Elliott usually called into Channel 7 when he worked part time to get a call number assigned to him and he called in to dispatch regularly to work at Officer Elliott Statement 13.43 - Personnel Data CASE STATEMENTS I asked Officer Elliot where he works off-duty and said he works off-duty at 13.43 - Personnel Data 13.43 He did not mention any other jobs. Officer Elliott admitted he worked the job all of 2010 and the beginning of 2011 without submitting an off-duty application and said it was because he forgot. In March 2011, Officer Elliott said he submitted an application to work off-duty on-line and it was rejected, he later resubmitted it and it was approved. 3 1212221 SUMMARY OF ALLEGATIONS Allegation # 1 It is alleged that Officer Elliott worked off-duty on a weekly basis as a Minneapolis Police Officer during 2010 and the beginning of 2011 without submitting the required off-duty application and getting approval to work. If this were found to be true, it would violate the following: 3-801 OFF-DUTY (OUTSIDE) EMPLOYMENT (05/09/2000) In all cases of outside employment for both sworn and civilian employees, the primary duty, obligation, and responsibility of an employee is, at all times, to the MPD. Because the nature of law enforcement requires MPD employees to work irregular duty schedules, and certain occupations inherently conflict with an employee's primary responsibility to the MPD, the MPD may impose restrictions on outside employment. All MPD employees who wish to work off-duty/outside employment shall receive prior approval through the application process before the off-duty employment commences. Investigative Facts • Visinet Records show that Officer Elliott worked off-duty 4- 5 times a month during 2010 and 2011 on various days throughout the week • Officer Elliott admitted he works off-duty at 13.43 - Personnel Data 13.43 - Personnel Data • Officer Elliott admitted he had been working off-duty for more than a year without approval • Officer Elliott said he forgot to submit an off-duty request form • Workforce Director shows that Officer Elliott did not submit an off-duty application from 2005-2010 to get approval to work 4 1212222 • Workforce Director shows that Officer Elliott did not submit an off-duty application until March 2011 and it was rejected • Officer Elliott was sent a notification letter to give a Garrity Statement regarding his Off-Duty employment on May 19, 2011 • Officer Elliott submitted an off-duty request to work at 2011 and was approved • Officer Elliott never submitted an off-duty request to work at 13.43 - Personnel Data 13.43 Respectfully Submitted, ..) Sgt. Melissa Chiodo Internal Affairs Unit 13.43 - Personnel Data 5 1212223</t>
  </si>
  <si>
    <t>['https://d3n8a8pro7vhmx.cloudfront.net/cuapb/pages/1461/attachments/original/1638089363/13-30577_Elliott.pdf?1638089363']</t>
  </si>
  <si>
    <t>Minneapolis City of Lakes Police Department Timothy J. Dolan Chief of Police 350 South 5th Street - Room 130 Minneapolis MN 55415-1389 Office 612 673-2853 TTY 612 673-2157 Officer John Chamberlain License Investigation Minneapolis Police Department March 8, 2012 RE: IAU Case Number #11-199 Notice of Suspension (10 hours suspension without pay) Officer Chamberlain, The finding for IAU Case #11-199 is as follows: MPD P/P 5-103 Use of Discretion...SUSTAINED (Category B) MPD P/P 5-105 Professional Code of Conduct (9)...SUSTAINED (Category B) MPD P/P 5-105 Professional Code of Conduct (10, (14), (15)...SUSTAINED (Category B) As discipline for this incident you are suspended for 10 hours without pay. This case will remain a "B" violation and will remain on file until 12/04/2014, which is three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By: Janee Harteau Assistant Chief City Information and Serv,ces www.ci.minneapolis.mn.us Affirmative Action Employer 1228066 Page 2 Officer John Chamberlain Suspension Letter I, Officer John Chamberlain, acknowledge receipt of this Notice of Suspension. (Ire-cer John Chamberlain TJD:mar CC: Personnel IAU - 7-.26i-a • Date of Receipt 1228065 From: Adams, Charlie F. Sent: Monday, December 12, 2011 12:49 AM To: Arneson, Kristine Cc: Halvorson, Henry Subject: Officer John Chamberlain Inspector Arneson, Today 12/12/11, I received a complaint from Officers 13.43 - Person 13.43 about Officer Chamberlain behavior on a recent arrest. The two officers were dealing with an underage female for consumption. The female had assaulted an employee at Epic Night Club. Officers had taken the female into custody and place her in the rear of squad 112 P # 76406. The officers requested a PBT to their location, so they could test the female. Officer Chamberlain arrives with the PBT and he attempts to test the female. The female refused to take the test. Officers 13.43 - Person 13.43 were in the front of the squad filing out paper work for the arrest, when Officer Chamberlain got into the rear of the squad and began forcing the female to blow into the PBT. Officers 13.43 - Person 13.43 said that Officer Chamberlain was lying on top of the handcuffed female forcing the unit to her mouth. Once he got the reading her got off her and came out of the squad. I viewed the squad video and I saw the female refuse the test and she asked for as lawyer a couple of times. There was also some bad language used but what concerned me more was Officer Chamberlain forcing himself on the female. Both Officers 13.43 - Persor 13.43 were mainly concerned about Officer Chamberlain forcing himself on the female too. Officer 13.43 - Person 13.43 were nervous about reporting this but they felt the female might take legal action and make a complaint due to Officer Chamberlains conduct. I would like IAU to take a look at the video for any department violations or not. The case number for this arrest is 11- 362304 and date of arrest is 12/04/2011 at 0106 hours. To review the squad video the date is 12/04/2011 and the squad P number is 76406 and the time of the video is 01:16:26 and the time of the incident is at 01:25:09. The arrested female name is 13.43 - Personnel Data 1228067 Sgt. C. F Adams #0009 1St Precinct Middle Watch 1228068 MINNEAPOLIS POLICE DEPARTMENT Internal Affairs Unit IAU Administrative Case #11-199 Sergeant Jon Hoff CASE BACKGROUND This case was assigned 12-13-11 as the result of an e-mail sent from Inspector Arneson to Lt. Glampe requesting that someone from IAU look into an incident that involved First Precinct Officer John Chamberlain (tab #3). This is related to MPD CCN: 11-362304 (tab#12) SUMMARY OF ALLEGATIONS It is alleged that Officer Chamberlain: • Pushed a handcuffed female to her side and laid on her. • Forced a female to take a PBT after she refused. • Used derogatory and indecorous language. • Refused to give his name upon request. If these allegations are found to be true it would violate the following department policy(s) (tab #16): 5-103 Use of Discretion: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 POLICE ACTION - LEGALLY JUSTIFIED: Officers must act within the limits of their authority as defined by law and judicial interpretation, thereby ensuring that the constitutional rights of individuals and the public are protected. • EQUALITY OF ENFORCEMENT: Officers shall provide fair and impartial law enforcement to all citizens. 1 1228069 LOYALTY: Officers shall be faithful to their oath of office, strive to uphold the principles of professional police service, and advance the mission of the Department. 5-105 Professional Code of Conduct (9), (10), (14), (15): • Employees shall give their name and/or badge number to any person upon request. • Employees shall not use indecent, profane or unnecessarily harsh language in the performance of official duties or in the presence of the public. • Employees shall not use any derogatory language or actions which are intended to embarrass, humiliate, or shame a person, or do anything intended to incite another to violence. •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CASE INVESTIGATION CAPRS On 12-04-11 Officers 13.43 - Persoi 13.43 were assigned to squad 112 and were flagged down at approximately 0115 in front of the Epic Night Club located at 110 N 5th St on a report of an assault. Officers took the listed AP in custody, placed her in handcuffs, and then in the rear of their car. Officers could smell the odor of an alcoholic beverage coming from AP and she was determined to be under the legal drinking age of 21. They requested a PBT to their location and Officer Chamberlain who was assigned to Squad 122 arrived to assist. AP registered a positive test sample which indicated alcoholic beverage consumption. AP was booked HCJ by the Booking Van 149 for Assault 5 and Minor Consumption (tab#12) Summa of Supplement #1 (Officer Officer 13.43 was assigned to Squad 112 with Officer 13.43 when they were flagged down on an assault at the Epic Nightclub. They took the listed AP into custody, placed her in handcuffs, and then in the rear of their squad. He could smell the odor of an alcoholic beverage coming from AP. AP continually elled at the bouncers of the nightclub and at others who were in the area. Officer 13.43 asked for a squad with a PBT to come to his location and Officer Chamberlain arrived. Officer Chamberlain advised that AP had registered alcohol in her system. 1 .43 13.4 13.43 Summa of Supplement #2 (Office Officer 13.43 was assigned to Squad 112 with Officer 13.43 when they were flagged down by bouncers from the Epic Nightclub. The bouncers were holding a female (AP) who was struggling to get free. Officer 13.43 handcuffed AP and placed in the rear of the squad. It was determined that AP had assaulted one of the bouncers. 2 1228070</t>
  </si>
  <si>
    <t>['https://d3n8a8pro7vhmx.cloudfront.net/cuapb/pages/1461/attachments/original/1638080340/13-31064_Chamberlain_Part_1.pdf?1638080340']</t>
  </si>
  <si>
    <t>3/16/2021 New Minneapolis Fourth Precinct inspector's story is one of the North Side - StarTribune.com https://www.startribune.com/new-minneapolis-fourth-precinct-inspector-s-story-is-one-of-the-north-side/600016327/ 1/3 LOCAL New Minneapolis Fourth Precinct inspector's story is one of the North Side Charlie Adams is a product of the area he polices. By Libor Jany, Libor Jany FEBRUARY 1, 2021 - 2:08PM Growing up, Charlie Adams would catch the bus to watch the annual Aquatennial Parade in downtown Minneapolis, where he and his friends used to get stopped and hassled by the police for nothing more than being young and Black. So it came as something of a surprise, then, when he joined the department after college. Fast-forward 35 years, and Adams is the recently appointed inspector of the North Side Fourth Precinct at a crucial moment for policing in the city following the death of George Floyd last May. He steps into the job amid a polarizing debate about the role of law enforcement in American society, with some City Council members and activists arguing that a system with roots in the slave patrols of the Colonial era is inherently racist and therefore cannot be reformed. Adams, 58, agrees the department has to take ownership of past injustices but says he has also seen the difference that good policing can make. The bigger problem, he argues, rests with society at large. "You've got systemic racism in everything," Adams said, using as an example the almost all-white mob attack on the U.S. Capitol that left five people dead earlier this month. "Everyone wants to talk about law enforcement - yes, you know it's there, but it's in our country." Some North Siders say Adams' experience as a Black cop coming up in an often hostile department has prepared Adams to lead a police precinct where racial tensions are perpetually on a low boil. Thick skin is a requirement for any inspector in the Fourth, some say. "I don't see nobody running over him," said Lynne Crockett, a lifelong North Sider who organizes around issues such as education and public safety. "He comes from a whole different bio graphy: He is us, so no one will be able to come up to him and say, 'Well, you don't understand where we're coming from.' " In many ways, Adams' story is the story of the North Side. Like the millions of Southern Blacks who moved north during the Great Migration of the mid-20th century, his family left their home in Arkansas in search of factory jobs and the promise of a more equitable future. They eventually settled in the Sumner Field Homes - the "Old Bricks," as locals called it - one of the many federally funded housing projects that sprang up on the North Side and aggravated racial segregation. Adams grew up playing football with Jerome Benton, who famously played Morris Day's mirror-holding valet in the film "Purple Rain." His father worked as a mechanic, while his mother ran the salad bar at Dayton's for 30 years. After high school, Adams played several years of football at a junior college and after graduating took a variety of odd jobs that included providing security at a department store and "driving the last No. 21 bus out of downtown St. Paul every night." He said the job with Metro Transit was the best training for becoming a cop because it taught him how to deal with people of diverse backgrounds using nothing but his wits. ANTHONY SOUFFLE • STAR TRIBUNE As a kid, Charlie Adams spent time at The Way, a North Side community center, now the site of Minneapolis' Fourth Precinct station. Some 3/16/2021 New Minneapolis Fourth Precinct inspector's story is one of the North Side - StarTribune.com https://www.startribune.com/new-minneapolis-fourth-precinct-inspector-s-story-is-one-of-the-north-side/600016327/ 2/3 He applied to the MPD on a whim, telling himself that the best way to change a system was from within. He almost quit when he had a racist run-in with a white supervisor a few months into the police academy, but decided to stick it out after being reassigned to another Black officer, Gerald Moore, who took him under his wing. Adams said he had many mentors over the years, both inside the department and out, including the late Ron Edwards (https://www.startribune.com/longtime-minneapolis- civil-rights-activist-ron-edwards-dies-at-81/567175332/) , a titan of the local civil rights movement who advocated for diversifying the city's police and fire departments. Taking a cue from Edwards, Adams became an outspoken advocate for diversifying the department, which then was even more overwhelmingly white and male than it is today. He was one of five Black officers - a group that included the current chief Medaria Arradondo and was known as "The Mill City 5" - who sued the department (https://www.startribune.com/high-ranking-black-cops-sue-minneapolis-police- department/12081986/) in 2007 over allegations that Blacks on the force were subjected to a hostile work environment and disparate treatment since the late 1980s. The officers settled with the city out of court for $740,000. Like others who look like him and wear the uniform, Adams says he has always walked a tightrope. As a Black man, he said he was disturbed by the sight of Floyd's death under the knee of a since-fired city officer and other recent high-profile incidents across the city. But he said that for all of its ills, he still sees policing as a noble calling. Police, he says, are often the only ones available to respond quickly to emergencies in high-crime neighborhoods that have been failed over and over again by governmental and societal institutions. That puts him at odds with a new generation of activists who argue that failed efforts to change the culture within the department prove that it's beyond reform. Some, including several City Council members, have even called for its abolishment, in favor of a new system of public safety that will prioritize the safety of all residents. Adams said that he intends to work closely with council members Jeremiah Ellison and Phillipe Cunningham, whose wards cover much of north Minneapolis and who have been among loudest critics of the MPD. But he said his top priority is to the residents in the precinct, who share with him their complaints about drug deals, drive-by shootings and speeding traffic. "I really don't care what the other people say about defunding the policing or demolish the police unless it's people that live in this neighborhood, right?" he said. "They're the bosses, right?" Ellison said that despite his past criticism of the department, he had a strong relationship with Adams' predecessors and said one of Adams' biggest challenges will be to begin undoing the harm done by decades of overaggressive policing. "You're also inheriting a lot of bad will and so there's a lot of work that's needed there to build there," Ellison said. Despite the area's reputation, he said he believes many North Siders having a begrudging respect for police, a perception reinforced by the fact that the area escaped much of the arson and destruction that engulfed parts of the South Side after Floyd's death. He long ago moved from the North Side to a northern suburb, but Adams still spends many of his off-duty hours there. For the past several years, he has served as a defensive coordinator for the powerful North High football team, coached by his son, Charles. Still, he faces a tall challenge in taking over the Fourth Precinct, which has been a revolving door in recent years. Violent crime is a constant problem, and he will also have to motivate street cops who in the past felt abandoned by department leadership during controversies. 3/16/2021 New Minneapolis Fourth Precinct inspector's story is one of the North Side - StarTribune.com https://www.startribune.com/new-minneapolis-fourth-precinct-inspector-s-story-is-one-of-the-north-side/600016327/ 3/3 "Like I tell all my guys, I'm gonna support you, I'm gonna fight for you; you know if there's a mistake, then we need to know right away so that we can work on that," he said. Libor Jany • 612-673-4064 Twitter: @StribJany</t>
  </si>
  <si>
    <t>["https://d3n8a8pro7vhmx.cloudfront.net/cuapb/pages/270/attachments/original/1615987082/2021Adams_New_Minneapolis_Fourth_Precinct_inspector's_story_is_one_of_the_North_Side.pdf?1615987082"]</t>
  </si>
  <si>
    <t>Screen-shot post C: KMSP .10140t11224619MAA Alicia Lucio You say "Finally" like you are praising the murder rate. Sigh Yesterday at 5:35 PM Like in 9;92 7.SrP • Wm\ • ■ 11, 0 • 414 ( 110.'' ,) 7 Officer Klimmek's explanation of screen-shot C was, "She said...Yeah, she said, umm, like I was praising the murder rate and I was not praising the murder rate. She can think whatever she wants and say it, but that doesn't mean that's what my thoughts are." Officer Klimmek reported that Ms. Lucio had access to all his posts on Facebook, as she was a friend. 7 1208906 Screen-shot Post D: I_.= 1112e4 VIN,P1014031121409/WAA r.. I I Joseph Klimax Last few years were slow. Yesterday at 5:34 PM Like Alida Lucio Officer Klimmek reported the following explanation of screen-shot D, "Just that it's been slow. Like I said earlier, it's been slow the last couple of years and cops like to be busy, you know, not sitting at the station. Officer Klimmek reported, "I was stating that the last couple of years have been slow, umm, for work, but you know, I didn't say, "the last few years were slow in murders," or anything like that, so l wasn't even talking about murders at all, just that work's been slow." 8 1208907 Screen-shot Post E: PAP 201403111/4659/57M Timeline 13.43 Joseph Klimax Saturday at 8:08 PM via iOS If your husband isn't always there. -S4 Officer Klimmek reported that the phrase, "if your husband isn't always there" refers to another picture, screen-shot F. 9 1208908 Screen-shot post F: 1.0 , '444 In screen-shot post F, Officer Klimmek reported that he "shared" this image after he viewed it on Facebook. He stated he did not create the image. He reported, "The word is "Ghetto Hot, Red Hot," which I believe is some website. And the picture is of white stick figure behind bars with a white female stick figure and then a bunch of small children stick figures that are white and then a white dog." Moreover, I asked the following follow-up questions and Officer Klimmek provide the following responses: 0: Could you characterize how long you looked at this particular posting in post "F" and shared it? Did you contemplate it for days and weeks, or was it something that you did pretty quickly? A: Well, probably something I did pretty quickly. Yeah. Q: Did you intend for this sharing of this posting "F" to be inflammatory or demeaning or derogatory, or can you explain what your feelings were there? A: No, I didn't mean it to be demeaning or derogatory, but umm, it's just, you know, it's just humorous in the fact that, umm, whoever put that picture up, it's humorous that when your husband can't be there if he's in a prison. So, umm, that's, it was all in a sense of humor, not...umm... Q: Is that your characterization here, that this stick figure as you stated behind bars, is in prison? A: Or in jail. But I don't know, I didn't make that, I just shared it. 10 1208909 Post G: PAM, ,X11.11.1 11,410/5/AA FOX 9 9:03 37" 4. 9. 00 Sprint 12:18AM (Pd S100%011101 Timeline th ill Joseph Kilmnx Fixed. ("Th III 44 4 Officer Klimmek described screen shot post G, that he shared in his Facebook account, "It's just, you know, it's just in the North Side there's a lot of crime, a lot of people are jailed, it's the city's most busiest crime ridden part of the city and a lot of people are now in jail, so, it's just a little humorous look at the situation I would say. It wasn't meant to be inflammatory. Obviously I'm not gonna have a bunch of friends on Face Book, and you're gonna be inflammatory for very long before you won't have any more friends on Face Book. Well, it's just three white figure...stick figures behind bars and one female white stick figure, some child white stick figures, and a white dog stick figure." 11 1208910 Screen-shot post H: to LFALgre...11abi Officer Klimmek provided an explanation of screen-shot post H, "This was posted before, this is probably one of the first postings, so it was not as...uh, shot at anyone who is Hispanic, this was posted well before that. Umm...But what happened is this is filed as a court case in California. It says, "Just got my new Cinco de Mayo shirt. Hey California, (inaudible)," which means "come get them." Moreover, "what it pertains to is in California they have a very...they have a hard situation in schools where during Cinco de Mayo they believe that wearing American flag shirts or the American flag in itself was inflammatory and could erupt in violence in the school during Cinco de Mayo. So the school banned the flag - the American flag and American flag shirts - because it could cause violence. I put on this post and I said that I felt that I have no problem with Cinco de Mayo, however, if there's an event that is so dangerous and so volatile that wearing an American flag shirt in America - that maybe the event should be curbed. Not people, or...The event should be curbed, rather than people's first amendment rights. You know, I fought...1 went to Afghanistan, defended the flag, I had friends who came back in coffins with the flag draped over them, so I think the American flag and free speech trumps an event - a party. So and that's why I put that on there. And that's what that was about. And I shared that picture, so I didn't make that." 12 1208911 When asked how images and information about him were posted and available on the "open web source," Officer Klimmek stated that his friend Alicia Lucio posted or tagged his photos on her Facebook account. Officer Klimmek reported he did not intend for his Facebook postings to be public. He offered the following characterization of his postings, "I believe that the pictures are humorous. None of those pictures had intent of demeaning anyone or inflammatory at all, you know, and they're for my friends, so you know, obviously we don't all have the same sense of humor and my friends, if they shared, you know, and these (inaudible)...l...they...I add them or they add me, they're on my Face Book they have the same sense of humor and uh, and they're okay with it, so." I asked the following follow-up questions and I was provided with the following answers by Officer Klimmek: 0: I would like to show you also what's out there on open source. For example; news stories. There's one by KMSP, Fox 9, based on the video. There's another one by Insight News.com, based on the video - different authors. And there's one on Raw Story.com, in addition to other stories that are posted on open source as a result of this video. Are you aware of those also? A: Uhh...l have looked at them. Q: In your postings using the name of Joseph Klimax, K-L-I-M-A-X, can you tell me if you were conducting yourself based on the screen shots, based on the video, in a professional and ethical manner based on the screen shots "A" through "H" that displayed and played on the video? A: I believe that the pictures are humorous. None of those pictures had intent of demeaning anyone or inflammatory at all, you know, and they're for my friends, so you know, obviously we don't all have the same sense of humor and my friends, if they shared, you know, and these (inaudible)...I...they...1 add them or they add me, they're on my Face Book they have the same sense of humor and uh, and they're okay with it, so. 0: In your postings using the name of Joseph Klimax, can you tell me if you offended the professional and ethical standards of the Minneapolis Police Department based on screen shots "A" through "H" that I've displayed to you and based on the video? A: You know, I...You know, I think someone can find offense in everything. Umm...I don't think they were offensive. I thought, uh, you know, people would get a laugh out of them, it would be a little humorous, and uh, and the one about being busy, like I said, just like a firefighter wants to fight fires, cops want to fight crime, so it's you know, not glorifying murders at all, it's just saying that cops like to be busy out with the public and I think the public wants cops to be busy vs. being at the station doing nothing. 13 1208912</t>
  </si>
  <si>
    <t>['https://d3n8a8pro7vhmx.cloudfront.net/cuapb/pages/1461/attachments/original/1638148305/14-05557_Klimmek_Part_2.pdf?1638148305']</t>
  </si>
  <si>
    <t>Name of Plaintiff Liability Payout Incident Date Type Year Case Resolved Trial, Court Order or Settled 2009 CITY PREVAILED Don Newcom Conley 4/19/2001 OC 2009 Court Order Rickey Jones 11/22/2002 OC 2009 Trial Rickey Dukes 7/31/2003 OC 2009 Court Order Alfred Flowers 7/15/2004 OC 2009 Court Order Carter Jr., Herbert Louis 12/7/2004 OC 2009 Court Order Quincy Smith 7/13/2005 OC 2009 Court Order Anthony Ray Spann 1/13/2006 OC 2009 Trial Kenneth Bady 2/24/2006 OC 2009 Trial Timothy Jones 03/18/07 OC 2009 Court Order Dan Romig 10/30/2007 OC 2009 Court Order LIABILITY PAYOUTS Symone Taylor $15,000.00 2/3/2006 OC 2009 Settled Nancy Johnson $65,000.00 8/4/2006 OC 2009 Settled Derrick Simmons $35,000.00 8/4/2006 OC 2009 Settled Gianna Madison $999.99 08/06/2007 OC 2009 Settled Otieno &amp; Wong Walton $169,500.00 9/2/2007 OC 2009 Settled Clarence Johnson $201.00 11/14/2007 OC 2009 Settled Eldridge Chatman $495,000.00 4/11/2008 OC 2009 Settled 2010 CITY PREVAILED Falodun, Bright &amp; Irwin, Casey 4/21/2001 OC 2010 Court Order Mahaffy, Jackson &amp; Flora, Daniel 5/14/2004 OC 2010 Court Order Jane Doe 7/14/2004 OC 2010 Court Order Neng Por Yang 11/8/2004 OC 2010 Court Order Denise Kolhoff 10/11/2005 OC 2010 Trial Corvin Bolden v. Beaupre 3/24/2006 OC 2010 Trial Randy Philip Rau 4/11/2006 OC 2010 Court Order Malik Al-Mustafa El-Alamin 4/17/2006 OC 2010 Court Order Michael Scott Undlin 6/9/2006 OC 2010 Court Order Fong Lee 7/22/2006 OC 2010 Trial Steven Mogol 8/13/2006 OC 2010 Court Order Victoria Johnson 12/20/2006 OC 2010 Court Order Edwin Ombuya Okongo 3/22/2008 OC 2010 Court Order Valerui Zamfir 6/4/2008 OC 2010 Court Order Alfred Flowers 1/21/2009 OC 2010 Trial Peter Rickmyer 5/5/2009 OC 2010 Court Order Andre Anthony Riley 8/26/2009 OC 2010 Court Order Marcell Scott 9/17/2009 OC 2010 Court Order Kris Alan Hahn v. Bauer, et al - OC 2010 Court Order LIABILITY PAYOUTS Rickey Jones $15,000.00 11/7/2002 OC 2010 Settled Anthony Ricci $21,500.00 2/6/2004 OC 2010 Settled Sherod Jones $3,000.00 11/23/2004 OC 2010 Settled Jessica Baribeau, et al. $165,000.00 7/22/2006 OC 2010 Settled Minneapolis Police Department "Officer Conduct" Lawsuits Resolved Between 2009 and 9/30/2013 City Prevailed: 10 2009 Total Officer Conduct Lawsuits Resolved: 17 Liability Payouts: 7 City Prevailed: 19 "City Prevailed" includes dismissal by court order as a result of City motion to dismiss or verdict for City or officer(s) at trial. "Liability Payouts" includes settlements or verdict for Plaintiff at trial. Name of Plaintiff Liability Payout Incident Date Type Year Case Resolved Trial, Court Order or Settled Minneapolis Police Department "Officer Conduct" Lawsuits Resolved Between 2009 and 9/30/2013 "City Prevailed" includes dismissal by court order as a result of City motion to dismiss or verdict for City or officer(s) at trial. "Liability Payouts" includes settlements or verdict for Plaintiff at trial. Terry Williams $3,000.00 7/26/2006 OC 2010 Settled John Gardner $150.00 7/27/2006 OC 2010 Settled Augustin Ganley $70,800.00 8/31/2007 OC 2010 Settled Latora Powers $10,000.00 9/11/2007 OC 2010 Settled Sherrie Williams $200.00 10/17/2008 OC 2010 Settled Nicholas Kastner $75,000.00 12/11/2008 OC 2010 Settled Derryl Jenkins $235,000.00 2/19/2009 OC 2010 Settled Rolando Ruiz $120,066.37 4/30/2009 OC 2010 Settled Liability Payouts: 12 2011 CITY PREVAILED Devon Seivers 9/9/2006 OC 2011 Trial Dwight Young 5/10/2007 OC 2011 Trial Timothy Galarnyk 8/2/2007 OC 2011 Court Order Paul Stepnes 5/28/2008 OC 2011 Court Order Esther Brown 8/27/2009 OC 2011 Court Order Hollie Jane Olson 8/27/2009 OC 2011 Trial Nokomis Enterprise (CedarQuickstop) 6/28/2010 OC 2011 Court Order LIABILITY PAYOUTS John Wuchko $40,000.00 5/30/2003 OC 2011 Settled Alicia Smith $4,500.00 9/17/2004 OC 2011 Settled Malcom Labon $45,000.00 8/8/2006 OC 2011 Settled Katie Felder (Dominic) $2,189,128.66 9/21/2007 OC 2011 Trial Herr v. Peterson, et al. $3,000.00 10/4/2007 OC 2011 Settled Jermaine Reed $20,000.00 12/17/2007 OC 2011 Settled Mark Kallenbach $17,500.00 9/1/2008 OC 2011 Settled Tenise Winder $190,000.00 9/3/2008 OC 2011 Settled Max Graves $90,000.00 10/4/2008 OC 2011 Settled Nicole Madison $296,490.07 12/7/2008 OC 2011 Trial Recardo Meeks $76,500.00 3/25/2009 OC 2011 Settled Zeanna Robinson $35,000.00 4/24/2009 OC 2011 Settled Cassandra Brown $32,830.50 6/16/2009 OC 2011 Settled Darrell Williams $24,500.00 7/10/2009 OC 2011 Settled Rickia Russell $1,000,000.00 2/16/2010 OC 2011 Settled Patricia Knapp $1,500.00 2/26/2010 OC 2011 Settled Thomas Lyons $9,000.00 5/24/2010 OC 2011 Settled 2012 CITY PREVAILED John Powell &amp; D. Evans 11/8/2007 OC 2012 Court Order Rithwan Badel 5/3/2008 OC 2012 Court Order Eldon Bosto 8/17/2011 OC 2012 Court Order Mary Branch 9/30/2007 OC 2012 Court Order Trisha Farkarlun 3/20/2009 OC 2012 Court Order Bill John Dumas 7/22/2008 OC 2012 Court Order Taneka Dortch 1/29/2011 OC 2012 Court Order City Prevailed: 7 Liability Payouts: 17 2011 Total Officer Conduct Lawsuits Resolved: 24 2010 Total Officer Conduct Lawsuits Resolved: 31 Name of Plaintiff Liability Payout Incident Date Type Year Case Resolved Trial, Court Order or Settled Minneapolis Police Department "Officer Conduct" Lawsuits Resolved Between 2009 and 9/30/2013 "City Prevailed" includes dismissal by court order as a result of City motion to dismiss or verdict for City or officer(s) at trial. "Liability Payouts" includes settlements or verdict for Plaintiff at trial. Osman Abukar 4/6/2008 OC 2012 Court Order LIABILITY PAYOUTS Joseph McClennon $5,000.00 12/20/2006 OC 2012 Settled Antoine Lee $68,000.00 3/29/2009 OC 2012 Settled Joseph Elliot $55,000.00 7/23/2009 OC 2012 Settled Ira Stafford $19,578.89 8/14/2009 OC 2012 Settled David Jones $2,500.00 12/7/2009 OC 2012 Settled Fred Farthing $20,000.00 3/4/2010 OC 2012 Settled Nicholas Dahl $8,500.00 6/9/2010 OC 2012 Settled Dorian Hay $6,500.00 10/29/2010 OC 2012 Settled Leah Anderson $30,000.00 3/30/2012 OC 2012 Settled Victoria Johnson $25,000.00 12/20/2006 OC 2012 Settled Demetris Robinson $30,000.00 10/2/2010 OC 2012 Settled Tiffany Crowder $5,500.00 10/10/2012 OC 2012 Settled Bernard Miles $4,500.00 2/13/2009 OC 2012 Settled Tonya Magnan $40,000.00 7/11/2010 OC 2012 Settled Mauricio McKinney $85,000.00 9/13/2011 OC 2012 Settled 2013 YTD 9/30/13 CITY PREVAILED Shakeida Richardson 2/7/2013 OC 2013 Court Order Charles Laliberte 1/23/2007 OC 2013 Court Order Damon Ward 6/17/2011 OC 2013 Court Order Adrian Marr 8/16/2011 OC 2013 Trial Steven Kellum 7/12/2011 OC 2013 Court Order Dorwin Bunyon 5/30/2013 OC 2013 Trial Lee, Anthony 8/12/2011 OC 2013 Trial Mohamed Abdi 2/6/2009 OC 2013 Court Order Bervin Grady 10/26/2010 OC 2013 Trial Diantha Gary 8/21/2010 OC 2013 Trial Brown, Venus 3/30/2010 OC 2013 Court Order LIABILITY PAYOUTS Teflon Edwards 5,000.00 $ 10/16/2008 OC 2013 Settled Albertine Rotimi 6,500.00 $ 8/28/2010 OC 2013 Settled Carl Eller 2,000.00 $ 4/4/2008 OC 2013 Settled Ernest Abbott 70,000.00 $ 11/12/2009 OC 2013 Settled Wayne Newton 10,000.00 $ 7/5/2010 OC 2013 Settled James Keten, et al. 225,000.00 $ 4/13/2011 OC 2013 Settled Martin Schaaron 25,000.00 $ 4/13/2012 OC 2013 Settled Larry Smith 3,075,000.00 $ 9/9/2010 OC 2013 Settled Robinson, Tawana 75,000.00 $ 3/14/2009 OC 2013 Settled Hill, Melissa 999.99 $ 6/9/2011 OC 2013 Settled City Prevailed: 8 YTD 9/30/2013 Total Officer Conduct Lawsuits Resolved: 21 Liability Payouts: 15 2012 Total Officer Conduct Lawsuits Resolved: 23 Liability Payouts: 10 City Prevailed: 11 Name of Plaintiff Liability Payout Incident Date Type Year Case Resolved Trial, Court Order or Settled Minneapolis Police Department "Officer Conduct" Lawsuits Resolved Between 2009 and 9/30/2013 "City Prevailed" includes dismissal by court order as a result of City motion to dismiss or verdict for City or officer(s) at trial. "Liability Payouts" includes settlements or verdict for Plaintiff at trial. Cases Tried: 17 Total Cases Resolved: 116 2009-YTD 9/30/2013 MPD Officer Conduct Lawsuits Resolved City Prevailed Total Cases: 55 Liability Payout Total Cases: 61</t>
  </si>
  <si>
    <t>['https://d3n8a8pro7vhmx.cloudfront.net/cuapb/pages/270/attachments/original/1625772789/John_Wuchko_settlement.pdf?1625772789']</t>
  </si>
  <si>
    <t>4/8/2021 Suit alleges Mpls. police shot Terrance Franklin as he tried to surrender | MPR News https://www.mprnews.org/story/2014/05/09/terrance-franklin-lawsuit 1/3 Suit alleges Mpls. police shot Terrance Franklin as he tried to surrender Brandt Williams Minneapolis May 9, 2014 7:08 p.m. Terrance Franklin, 22, of Minneapolis, shown in an undated family photo. Franklin was shot and killed during an altercation with two Minneapolis police o¨cers on Friday, May 10, 2013. Photo courtesy of Starr Reynolds A civil lawsuit filed in U.S. District Court Friday alleges Minneapolis police officers wrongfully shot and killed 22-year-old Terrance Franklin last year as he tried to surrender. It names as defendants the officers involved, the police chief and city of Minneapolis -- and seeks compensatory and punitive damages of no less than $2 million. According to police accounts, Terrence Franklin was a burglary suspect who -- during a struggle -- grabbed an officer's gun and wounded two officers before police shot and killed him. •Previously: Police describe details of Terrance Franklin shooting The lawsuit offers a very different version of events and accuses the officers of shooting Franklin out of racial bias and anger. It alleges that Franklin, who was 5-10 and weighed 173 pounds, did not forcibly grab an officer's weapon and wound two cops while cornered in the basement of a southwest Minneapolis home on May 10 of last year. Nehemiah Martin, center, holds up a picture of his father, Terrance Franklin, who was last year during an altercation with Minneapolis police o¨cers. At left is Nehemiah's grandmother, Teresa Reynolds, and at right is his mother, Ashley Martin with son Ayden. Elizabeth Dunbar / MPR News, File The officers were so angry by this time, the lawsuit claims, that they killed Franklin quote, "execution style." "We feel very confident that we know exactly what happened in that basement," said Mike Padden, an attorney who represents Franklin's father. Padden said he is basing those allegations partially on the audio from a cellphone video recorded from across the street. •Related: What's really being said on the Terrance Franklin video? The video, shot on a phone by a private citizen, was posted on YouTube shortly after the shooting. MPR News cleaned up some of the background noise out of this version of the audio. However, no gun shots are audible. Padden said he can clearly hear officers using racial slurs and Franklin yelling for them to let him go. "The final, most significant one, 'Don't go putting those hands up now,' was obviously an indication that he had capitulated; his hands were up in the air," Padden said. "That's the kind of thing they would say, meaning, 'why didn't you give up in the beginning,' kind of a thing." 4/8/2021 Suit alleges Mpls. police shot Terrance Franklin as he tried to surrender | MPR News https://www.mprnews.org/story/2014/05/09/terrance-franklin-lawsuit 2/3 Padden said that statement, along with with evidence from the Hennepin County Medical Examiner's report has convinced him that police shot Franklin while trying to surrender. •Previously: Autopsy report: Franklin shot 10 times According to the Medical Examiner, most of the 10 bullets that hit Franklin struck him in the neck and head. Padden alleges that a bullet wound to Franklin's right armpit is proof the young man had his hands up in a surrender position when he was shot. A Hennepin County Grand Jury empanelled last fall did not bring criminal charges against officers Lucas Peterson and Michael Meath, who fired their weapons. Meath and another officer, Ricardo Muro, were wounded during the confrontation. Minneapolis police chief Janee Harteau declined to comment on the lawsuit, but released a written statement saying the department has provided extensive evidence to support the officer's claims. "I continue to fully support the actions of my officers and agree with the decision of the Grand Jury," Harteau wrote. Sgt. John Delmonico, president of the Minneapolis Police Federation, said Franklin gave the officers no other choice but to use lethal force. "He chose to take an officer's gun and shoot two cops," Delmonico said. " He is a criminal. He made the decisions that led to his demise that day. And these cops are the heroes in this story." Delmonico calls the lawsuit allegations quote, 'crazy.' He also challenges its claim that Franklin's death was the result of a culture of racism and brutality within the police department. "I don't think there's this culture," Delmonico said. "I think cops do an outstanding job. And to the people who disagree with me, if cops aren't getting hung at noon on Hennepin Avenue, then justice isn't being served." Padden and other critics of the police department say police and city leaders aren't doing enough to reduce the amount of payouts in officer misconduct litigation. An MPR News analysis of data provided by the Minneapolis City Attorney's Office found that since 2003 the city has paid out more than $21 million in officer conduct-related lawsuit settlements, judgments and claims. The payouts involve incidents which occurred as far back as 1992. The Franklin shooting led to protests in which demonstrators called for an independent investigation by an outside agency, such as the FBI. Padden claims an outside investigator would have done a better job in this case. In the complaint, he wrote that, Minneapolis police ignored the video, "because they knew or should have known that their SWAT members could be heard multiple times using the word 'nigger' and therefore, they did not want to take the PR hit with audio enhancement confirming use of that word." He said the department neglected to check for residue on Franklin's hands that would have shown if he had fired a gun. Padden claims Minneapolis police also erred in not promptly interviewing officers Peterson, Meath and Muro. According to the complaint, investigators interviewed Peterson four days after the shooting, Meath two weeks later and Muro nearly three weeks later. However, Delmonico said that's not usual. Noting that Meath and Muro were taking pain medication because of their injuries, he said, "I would argue they were not in the best shape to give a statement." Delmonico also said some experts say sometimes a person's memory is best a few days after a traumatic incident. Late last year, Harteau announced a plan to have the state Bureau of Criminal Apprehension investigate incidents of Minneapolis officers killing civilians. However, that plan was scuttled by Gov. Mark Dayton. MPR News examined a series of emails and documents sent between the department of Public Safety and the police department which showed the police union also opposed the plan. Union officials oppose having officer's statements recorded -- which is standard practice in BCA investigations. Read the complaint: 4/8/2021 Suit alleges Mpls. police shot Terrance Franklin as he tried to surrender | MPR News https://www.mprnews.org/story/2014/05/09/terrance-franklin-lawsuit 3/3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UNITED STATES DISTRICT CO DISTRICT OF MINNESOTA Walter Louis Franklin, II, Trustee For the Estate of Terrance Terrell Franklin, Plaintiff, v. LUCAS PETERSON individually, and in his official capacity; MICHAEL MEATH, individually, and in his official capacity; JANEÉ HARTEAU, Chief of Police for the Minneapolis Police Department, individually and in her official capacity; and the CITY OF MINNEAPOLIS, Defendants. ) ) ) ) ) ) ) ) ) ) ) ) ) ) ) ) ) ) CASE FILE N COMPLAINT (JURY TRIA To: Defendants above named and their respective attorneys brought pursuant to 42 U.S.C. §§ 1983, and various Am Constitution. The Plaintiff also brings Minnesota common law c pursuant to 2013 Minn. Stat. § 573.02. I. INTRODUCTION CASE 0:14-cv-01467-DWF-JSM Document 2 Filed 1  of 24  © 2021 Minnesota Public Radio. All rights reserved.</t>
  </si>
  <si>
    <t>['https://d3n8a8pro7vhmx.cloudfront.net/cuapb/pages/270/attachments/original/1617896979/Suit_alleges_Mpls._police_shot_Terrance_Franklin_as_he_tried_to_surrender___MPR_News.pdf?1617896979']</t>
  </si>
  <si>
    <t>IN THE MATTER OF City of Minneapolis Minneapolis Police Department LAST CHANCE AGREEMENT and Allen Williams WHEREAS, Allen Williams (hereinafter, "Williams"), Badge 7763 has been employed by the City of Minneapolis, Police Department (hereinafter, "City"), as a police officer since March 1993; WHEREAS, Williams is represented by his exclusive bargaining representative, Police Officers' Federation of Minneapolis (hereinafter, "Federation"); WHEREAS, while off duty on July 23, 2010, Williams was in his vehicle and stopped by the Sherburne County Sheriffs Office; WHEREAS, Williams notified the Internal Affairs Unit that he had been arrested by the Sherburne County Sheriffs Office for a charge of driving under the influence with a blood alcohol content of .16 percent; WHEREAS, the Internal Affairs Unit ("IAU") of the Minneapolis Police Department ("MPD") investigated Williams' conduct (Case # 10-150) on July 23, 2010; WHEREAS, Williams attended a Discipline Panel/Loudermill hearing and was represented by the Federation; WHEREAS, the Discipline Panel concluded that Williams' conduct on July 23, 2010 violated MPD Policy &amp; Procedure Manual 5-102 Code of t ics DWI 13.43 - Personnel Data WHEREAS, the Panels recommendation has been forwarded to the Chief of Police pending his imposition of discipline; NOW THEREFORE, the City, Williams and the Federation desire to enter into this LAST CHANCE AGREEMENT, which represents a negotiated settlement relating to the discipline of Williams on the following terms and conditions: I) Officer Williams, through the Federation, will not file a grievance regarding this matter. 2) Officer Williams accepts a sustained D level violation under MPD Policy &amp; Procedure Manual 5-102 Code of Ethics. 1210166 3) Officer Williams shall be suspended for 80 hours without pay as discipline imposed in this matter. 4) Officer Williams shall comply with all terms imposed by the court as a result of the criminal case regarding his conduct on July 23, 2010. 5) Officer Williams, as a term of continued employment with the MPD, agrees as follows: a) Officer Williams shall not commit any act of misconduct involving alcohol or drugs which would violate any law, ordinance, city policy, department policy, labor agreement or work rule regardless of whether a criminal conviction results from the conduct, for a period of five (5) years . b) Officer Williams agrees to participate in random, unannounced alcohol testing which may to take place on or off duty for a period of three (3) years calculated from the date he signs this agreement. Random testing will be coordinated by the Commander of the Internal Affairs Unit or a designee. Williams may be subjected to a Portable Breath Tester (PBT) first, followed by an alcohol test if the PBT indicates the use of alcohol. The alcohol test will be administered and processed in accordance with the MPD drug testing policy. c) Officer Williams shall pay the cost of alcohol testing, not to exceed $100. 6) Officer Williams agrees that: i) his failure to comply with the terms of this agreement, ii) his failure to immediately submit to a PBT or other alcohol test, iii) his failure to cooperate with the City's Drug and Alcohol Policy, or, iv) any alcohol test result other than negative shall result in William's immediate termination of employment. 7) Officer Williams understands and agrees that this is a LAST CHANCE AGREEMENT and upon a showing that Williams failed to meet any one of the above conditions, the City may terminate his employment. 8) Officer William's and the Federation agree that if Williams is terminated from employment for a violation of this agreement the only issue which may be presented to and considered by a hearing officer or arbitrator is whether Williams has, in fact, violated any one of the conditions of the LAST CHANCE AGREEMENT. Officer Williams or the Federation may not challenge the existence of "just cause" or the level of discipline imposed and expressly waives such right. All other defenses are to be deemed immaterial. The hearing officer or arbitrator shall not consider mitigating or extenuating circumstances. 9) Upon a finding that Officer Williams violated one or more of the conditions of this LAST CHANCE AGREEMENT, the hearing officer or arbitrator shall find just cause and shall sustain the termination. The hearing officer or arbitrator may not modify the penalty of discharge if a violation of one such condition is found. 10) Officer Williams and the Federation, as an entity and on behalf of its member's individually, agrees that this LAST CHANCE AGREEMENT shall not be used in any arbitration or proceeding, except to enforce the terms of this agreement. The Federation's bargaining unit members are bound by this Agreement as if they had entered into it individually. This Agreement and its terms shall not establish any precedent within the City and are without Page 2 of 3 1210167 precedent or prejudice to future cases. The terms of this Agreement, the circumstances of this case and the discussions leading to this Agreement shall not be referred to, directly or indirectly, in any future case involving any other bargaining unit member. The terms of this LAST CHANCE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11) Williams and his Federation agree not to file any grievances, lawsuits, appeals, charges, or claims, or engage in any proceeding of any nature against the City or its representatives which in any way relate to the imposition of this LAST CHANCE AGREEMENT and will withdraw or cause to be withdrawn any such grievances, lawsuits, appeals, charges, or claims which may have been filed or are currently pending. 12) Williams acknowledges that he has read and voluntarily accepted the terms and conditions of this LAST CHANCE AGREEMENT, that he has had ample opportunity to consult with the legal counsel of his choice and/or his exclusive bargaining representative or the Federation and that he fully understands the ramifications of any violation of the LAST CHANCE AGREEMENT. ACCE Allen Williams, Badge No. 7763 TO: Date: di I, /I( FOR THE MINNEAPOLIS POLICE DEPARTMENT: Date: Chief f Po ce, Tim Dolan FOR THE FEDERATION: Date: Officers' Federation Represe Page 3 of 3 1210168 MINNEAPOLIS POLICE DEPARTMENT INTERNAL AFFAIRS COMPLAINT FORM #3401 COMPLAINT INFORMATION INTERNAL AFFAIRS CASE NUMBER: 10-150 CCN: Sherburne County 10-016764 DATE OF INCIDENT: 7/23/2010 TIME OF INCIDENT: 0241 Hours LOCATION OF INCIDENT: US Highway 10/Waco St NW DATE OF COMPLAINT: 7/24/2010 REFERRAL METHOD: Reported to IAU per policy COMPLAINANTS NAME LAST, FIRST MIDDLE) SEX M❑ F❑ RACE: DATE OF BIRTH: 13.43 - Personnel Data • .¶. DRESS: CITY / STATE / ZIP: TELEPHONE: POLICY INFORMATION POLICIES ALLEGED TO BE VIOLATED: 5-102 Code of Ethics ACCUSED EMPLOYEE(S) NAME/BADGE: Officer Alan Williams, Badge 7763 COMPLAINT ALLEGATIONS It is alleged that Officer Alan Williams, while off duty and operating his personal vehicle, was arrested by the Sherburne County Sheriff's Department for a charge of driving while under the influence of alcohol. It is further alleged that test results showed Officer Williams BAC to be .16, and he was subsequently charged with a gross misdemeanor driving while under the influence offense. RECOMMENDATION (Preliminary Cases Only) K Reckoning Period Expired Before Complaint was Filed K No Basis for Complaint K Closed Pending Further Information K Refer to Precinct with Coaching Documentation K Exceptionally Cleared K Policy Failure K Other COMPLAINANT SIGNATURE: DATE 13.43 - Personnel Data DATE it) 1210169</t>
  </si>
  <si>
    <t>['https://d3n8a8pro7vhmx.cloudfront.net/cuapb/pages/1461/attachments/original/1638418098/13-30180_Williams_Part_1.pdf?1638418098']</t>
  </si>
  <si>
    <t>Minneapolis City of Lakes Police Department Timothy J. Dolan Chief of Police 350 South 5th Street - Room 130 Minneapolis MN 55415-1389 Office 612 673-2853 TTY 612 673-2157 Officer Anthijuan Beeks Fifth Precinct Minneapolis Police Department Officer Beeks, RE: IAU Case Number #12-75 LETTER OF REPRIMAND The finding for IAU Case #12-75 is as follows: 13.43 - Personnel Data December 26, 2012 MPD P/P 10-401 Property Inventory...SUSTAINED (Category B) You will receive this Letter of Reprimand. This case will remain a B violation and can be used as progressive discipline for three years until 3/11/2015,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 eeHarteau Chief of Police /1111 Catt 41:71)Minneapo • 11 T1 City Information and Services www.ci.minneapolis.mn.us Affirmative Action Employer 1228154 Page 2 Officer Anthijuan Beeks Letter of Reprimand I, Officer Anthijuan Beeks, acknowledge receipt of this Letter of Reprimand. Inspector Diaz 6r1IP 1 Date icer Anthijuan Beeks CC: Inspector Diaz Personnel IAU 1228155 MINNEAPOLIS POLICE DEPARTMENT INTERNAL AFFAIRS COMPLAINT FORM #3401 COMPLAINT INFORMATION INTERNAL AFFAIRS CASE NUMBER 12-75 CCN 12-070890 DATE OF INCIDENT: 03-11-2012 TIME OF INCIDENT 1 1 :00 LOCATION OF INCIDENT 2720 Aldrich Avenue South DATE OF COMPLAINT 5-15-2012 REFERRAL METHOD: COMPLAINANTS NAME (LAST, FIRST MIDDLE) SEX ME FE RACE: DATE OF BIRTH: 13.43 - Personnel Data HOME ADDRESS: CITY !STATE I ZIP: TELEPHONE: POLICY INFORMATION POLICIES ALLEGED TO BE VIOLATED 10-401 Responsibility for Inventory of Property 13.43 - Personnel Data ACCUSED EMPLOYEE(S) NAME/BADGE: Officer Anthijuan Beeks Sr. 0375 COMPLAINT ALLEGATIONS It is alleged that Officer Beeks failed to properly inventory a bag that was turned over to him. 13.43 - Personnel Data 13.43 - Personnel Data RECOMMENDATION (Preliminary Cases Only) K Reckoning Period Expired Before Complaint was Filed 1:=1No Basis for Complaint K Closed Pending Further Information K Refer to Precinct with Coaching Documentation K Exceptionally Cleared K Policy Failure K Other COMPLAINANT 13.43 - Personnel Data COMMANDER REVIE1 DATE _5 -23-Q DATE 1228156 MINNEAPOLIS POLICE DEPARTMENT Internal Affairs Unit Administrative Case #12-75 Lt. Travis Glampe May 25, 2012 CASE BACKGROUND On 03-11-2012, Officer Anthijuan Beeks, Sr. was dispatched to a recover property call. Upon arrival the caller gave him a bag that had been recovered near the caller's residence. On 03-17-2012 Beeks returned to work and discovered that he forgot to property inventory the bag a week earlier. A search of the squad and reports was negative and the bag was considered missing. In speaking with the owner of the bag and the caller, it was alleged that the bag contained a computer tablet, similar in size to an ipad. The caller says that he showed the computer tablet to Beeks. As of today's date the bag and the contents remain missing. CASE INVESTIGATION Statement of Tom Mayer On 03-11-2012 Mayer's neighbor found a bag between their houses. The neighbor thought the bag might have belonged to workers who were working on Mayer's house and turned the bag over to Mayer. Mayer determined the bag did not belong to anybody at his house and he called the police to retrieve the bag. 1 1228157 Prior to the arrival of the police, he looked through the bag and found that it contained medication, food, a joint, and a computer tablet. When Officer Beeks arrived, Mayer handed the bag over to Beeks in the squad car. They went through the bag. Mayer was specific that he showed Beeks the computer tablet. Mayer stated that there is no doubt that Beeks knew the computer tablet was there. Statement of Nicholas Jackson Jackson found out about his bag being found by speaking with neighbors. The trail eventually led him to Tom Mayer, who turned the bag over to the police. Jackson eventually spoke with Officer Beeks to inquire about the location of his bag. Jackson asked Beeks about the computer tablet and Beeks denied that it was in the bag. Note: I followed up with Jackson to inquire about checking with T-Mobile to trace the use of the tablet since it went missing. Jackson had already checked and was told since there was no phone number attached to the tablet it could not be traced. Statement of Sgt. Steve Bantle Bantle became aware of the missing bag when Sgt. Smulski passed the information along to him. Bantle spoke with the owner of the bag, Nicholas Jackson, who told Bantle that bag contained numerous items, including a LG notebook laptop computer. Following this conversation Bantle spoke with Beeks. Beeks admitted that he forgot to property inventory the bag on 03-11 when it was given to him. Bantle asked him about the computer tablet in the bag. Beeks denied knowledge of the computer tablet, but said he didn't look in every pocket of the bag. Beeks said the bag was light, so he doubted anything like a computer tablet was in the bag. 2 1228158 Bantle also spoke with Tom Mayer. Mayer told Bantle that he turned the bag over to Beeks, showing Beeks the computer tablet in the bag. Statement of Sgt. Kathy Smulski Sgt. Smulski said that Beeks informed her about the missing bag, asking for advice on what to do. Beeks informed her that the owner of the bag told him the bag had contained a computer tablet. Beeks told Smulski that he was unaware of a computer tablet being in the bag. Smulski has made an effort to locate the bag and computer, but at this point she has had no success in retrieving it. Statement of Officer Anthijuan Beeks, Sr. Officer Beeks states that he was dispatched to a retrieve property call on 03-11- 2012 at 2720 Aldrich Avenue South. Upon his arrival he met with Tom Mayer who gave him the bag. Beeks remembers the bag contained prescription medication and a magazine. The bag had multiple zippers and compartments and he did not go through each compartment and item in the bag with Mayer. Beeks says he doesn't recall Mayer pointing out a computer tablet to him and he doesn't recall a computer tablet being in the bag. After Beeks left the scene of this call he did not property inventory the bag. He said he did not have a reason for not property inventorying the bag. He returned to work on 03-17 and became aware that he hadn't property inventoried the bag. He checked the squad with negative results and also spoke to Sgt. Smulski about it. Beeks told her that he didn't remember the bag containing a computer tablet. At this point the Beeks does not know where the bag is. 3 1228159 SUMMARY OF ALLEGATIONS AND RECOMMENDATION Allegation # 1 It is alleged that Officer Beeks failed to properly property inventory a bag that was given to him on a recover property call. 10-401 RESPONSIBILITY FOR INVENTORY OF PROPERTY AND EVIDENCE (12/14/07) (A-D) All MPD employees taking possession of property, whether evidentiary or non- evidentiary, shall place such property in the custody of the Property and Evidence Unit and complete the inventory prior to the end of their shift. The inventory shall include all evidence seized regardless of whether an arrest has been made. This includes sworn employees working off-duty employment. (04/01/93) (02/19/02) (12/14/07) Investigative Facts • On 03-11-2012 Officer Beeks was given a bag that had been recovered by the caller, Tom Mayer. • The bag contained property, although the exact contents are in dispute. • The owner of the bag was unknown. • Officer Beeks, by his own admission, did property inventory the bag as required by policy. • The bag was discovered missing 6 days later and its whereabouts is currently unknown. 4 1228160 13.43 - Personnel Data 1228161 13.43 - Personnel Data I confirm that the information I provided in this case is true to the best of my knowledge. Respectfully Submitted, Lt. Travis Glampe Internal Affairs Unit 6 1228162</t>
  </si>
  <si>
    <t>['https://d3n8a8pro7vhmx.cloudfront.net/cuapb/pages/1461/attachments/original/1638034371/13-31524_Beeks.pdf?1638034371']</t>
  </si>
  <si>
    <t>MINNEAPOLIS POLICE DEPARTMENT INTERNAL AFFAIRS COMPLAINT FORM #3401 COMPLAINT INFORMATION INTERNAL AFFAIRS CASE NUMBER: 14-05557 CCN: None DATE OF INCIDENT: 03/11/2014 TIME OF INCIDENT: 09:14 LOCATION OF INCIDENT: 350 S 5th St. Rm. 112, Minneapolis MN 55415 DATE OF COMPLAINT 3/28/2014 REFERRAL METHOD: Internal COMPLAINANTS NAME (LAST, FIRST MIDDLE) SEX NA RACE: NA DATE OF BIRTH: NA 13.43 - Personnel Data Work Address: 350 S. 5th St, Rm 112 CITY / STATE / ZIP: TELEPHONE: 13.43 - Personnel Data 13.43 POLICY INFORMATION POLICIES ALLEGED TO BE VIOLATED: 7-119 (A-D) Social Networking, 13.43 - Personnel Data ACCUSED EMPLOYEE(S) NAME/BADGE: Officer Joseph Klimmek # 3735 COMPLAINT ALLEGATIONS Klimax" were post(s) has On 3/11/2014, Twin Cities media outlets reported that a Minneapolis officer was racist messages on a Facebook account. The Facebook account in the name of "Joseph on-line alias for Officer Joseph Klimmek. 3 screen shots of the Facebook postings outlet news stories that were broadcast on Fox 9 and on the open web. The alleged in line with the Minneapolis Police core values. The Minneapolis Police Department reputation of the organization and its employees, as well as the guard against liability and insensitive in posting was alleged to be the included in the media does not appear to be a duty to protect the and potential legal risk. RECOMMENDATION (Preliminary Cases Only) K Reckoning Period Expired Before Complaint was Filed K No Basis for Complaint K Closed Pending Further Information K Refer to Precinct with Coaching Documentation K Exceptionally Cleared K Policy Failure K Other 13.43 - Personnel Data DATE if - kt-- i DATE 1208899 MINNEAPOLIS POLICE DEPARTMENT Internal Affairs Unit Administrative Case #14-05557 Sgt. Thomas Wheeler Date of complaint 3/11/2014 CASE BACKGROUND On 3/11/2014, Twin Cities media outlets reported that a Minneapolis officer was racist and insensitive in posting messages on a Facebook account. The Facebook account in the name of "Joseph Klimax" was alleged to be the on-line alias for Officer Joseph Klimmek. Three "screen shots" of the Facebook postings were included in the media outlet news stories that were broadcast on Fox 9 and on the open web. The case was assigned by IAU Commander DeChristopher Granger. CASE INVESTIGATION FOX 9 NEWS MEDIA INFORMATION Fox 9 News broadcast a news video story (3/11/2014) about a Facebook posting involving the alleged on-line alias, "Joseph Klimax." Fox 9 alleged the name "Joseph Klimax" was the alias for Minneapolis Police Officer Joseph Klimmek. The video depicted blog and images posted by "Joseph Klimax." A copy of the video was saved to a CD for the case. 1 1208900 OPEN SOURCE INTERNET INFORMATION • Facebook postings in the name of "Joseph Klimax" were not available on open source web searches. • Myspace postings were located on the open source web. Images were located of Officer Joseph Klimmek. • A "Google" search in the name of Joseph Klimmek located an image of Officer Joseph Klimmek, dressed in the Minneapolis Police Department official uniform. He was standing with an unidentified adult female. The two are standing side by side, shoulder to shoulder. There is a marked Minneapolis Police car in the immediate background. • A Fox 9 News (KMSP) news article was located on www.myfoxtwincities.com. The article was posted on 3/11/2014 at 21:14 hours. The article was titled, Minneapolis officer racist, insensitive. • www.Rawstory.com published an open source news story on the internet dated 3/13/2014, 10:27 hours that was titled, "White supremacist" Minneapolis cops lands in hot water over racist Facebook posts. • www.Insigthnews.com published an open source news story on the internet that was posted on 3/19/2014 at 14:52 hours. The headline read insensitive remarks on a Minneapolis police officers Facebook page spark outrage; open internal investigation. SUMMARY STATEMENET OF OFFICER JOSPEH KLIMMEK On 5/13/2014, I met with Officer Joseph Klimmek at MPD IAU for a recorded interview taken under Garrity. Lt. Kroll from the Federation was present for the interview. Officer Klimmek responded to a notification letter that was sent to him on 5/01/2014. Officer Klimmek was assigned to First Police Precinct 13.43 Officer Klimmek's City of Minneapolis hire date was 2/4/2008 and he had been a sworn officer since 5/10/2009. Officer Klimmek reported that he used Myspace and Facebook in the past. He reported he has posted personal blogs on Facebook. He started using Myspace in 2005 and he started using Facebook in 2008-2009 after Myspace became less popular. 2 1208901 Officer Klimmek reported that he used his nickname "Joseph Klimax" as his name on his Facebook account. He reported that his current Facebook name is Joe Smith; however his Facebook account has been deactivated. Officer Klimmek reported that he has used City computers and his personal cell phone to access Facebook while he has been on-duty in the past. In addition, he reported that he has used his personal equipment to access Facebook on his off-duty time. Officer Klimmek reported that he posted images on his Facebook account in the past where he was wearing the MPD uniform. He recalled a posting was done after New Year's Eve. He was near 1515 E. Grant St, Minneapolis. The photo was taken of him and his girlfriend. Officer Klimmek's girlfriend was on a ride along and Officer Klimmek's partner used Officer Klimmek's phone to take a photo that was in-turn posted on Facebook. Officer Klimmek identified his partner as Officer Sterzinger. Officer Klimmek reported that the photo was taken in front of a marked squad car and he was dressed in the MPD uniform (image below.) Facebook Image identifed by Officer Klimmek (New Years Eve 2013) (Identifed by Officer Klimmek as an image of he and his girlfriend and posted on his Facebook account.) 1 3.4: 13.43 - Personnel Data ata Officer Klimmek reported that he used the name "Joseph Klimax" on Facebook because he did not want people to know who he was. He reported that his Facebook settings were set to private, allowing only family and friends to access/view his account. He considered his co- workers his friends as well. Moreover, his access was open to people he "friended" on Facebook. 3 1208902 Officer Klimmek reported that he had been using Facebook since 2009, when he was hired as a police officer. He reported that he had taken photos of an accident scene while on duty in the past. He estimated that the posting was done in January and February 2014. The image depicted a car in a snow bank and he reported he posted, "be careful driving out there." Officer Klimmek reported he had been using the name, "Joseph Klimax" for a year on Facebook. Prior to a year ago, Officer Klimmek was using his true name on Facebook. I played the audio- video from 3/11/2014 as aired by Fox-9 news. After viewing the video, I asked Officer Klimmek what the video meant to him. Officer Klimmek reported, "It didn't look good, I definitely need to choose who I allow on Facebook." I presented screen-shots of the video to Officer Klimmek. The screen-shots were numbered A-H. I asked for an explanation of the screen shots (below.) 4 1208903 Screen-shot post A: 1211 Joseph KIWax 3 mu dors in 3 days and it's not oven warm yet? This could be a busy year finally. Officer Klimmek's explanation of screen shot-A, "What I mean is it's been slow, you know slow, and police officers like working, because you know, we want to...to...to be out there fighting crime, just like firefighters want to fight fires and doctors want to perform surgery - so that's what that meant, we like to be busy." 5 1208904 Screen-shot post B: to -10.11,62.1 )01,10111J)11.V/h/AA Post 13.43 Joseph Klimax Yesterday at 3:48 PM 3 murders in 3 days and it's not even warm yet? This could be a busy year finally. 0121 0 ■ 441 1.10 4') Officer Klimmek's explanation of screen-shot B, "I was not glorifying murders - just glorifying the fact that I could be busy, which is why I said, "a busy year finally," not "a murderous year finally,' or anything like that." 1208905</t>
  </si>
  <si>
    <t>['https://d3n8a8pro7vhmx.cloudfront.net/cuapb/pages/1461/attachments/original/1638148320/14-05557_Klimmek_Part_1.pdf?1638148320']</t>
  </si>
  <si>
    <t>MINNEAPOLIS POLICE DEPARTMENT INTERNAL AFFAIRS DIVISION / COMPLAINT INFORMATION Case Number Precinct MECC - CCN Date of Incident Time Date of Complaint 16-13105 2 July 14, 2016 2149 July 15, 2016 Location of Incident City/State/Zip N/A Minneapolis/MN Complainant Name (Last, First, Middle Initial) Sex Race DOB Internal Complainant Signature Internal Home Address City/State/Zip Primary Telephone N/A BADGE/NAME ALLEGED POLICY VIOLATIONS 5497/Officer Daniel Payne MPD P&amp;P § 4-501 - Confidential Department Records, Reports, and Information. ALLEGATION SUMMARY It is alleged that Officer Payne accessed the DVS database for a non-business related reason. SUPERVISOR ASSESSMENT PRELIMINARY RECOMMENDATION I INVESTIGATIONS. K Preliminary Investigation K Reckoning Period Expired Basis for Complaint Pending Further Information to Cooperate to Precinct by Exception Failure 111 No A Admin Investigation K Closed K Failure K Refer ❑Cleared ❑Policy K Other FINAL APPROVED INVESTIGATIVE REPORT of Professional Standards • Refer to Deputy Chief IAU Commander Date MPD Form #3401 - UPDATED 3/21 1196281 4 Minneapolis Office of Police Conduct Review Complaint Number: Investigator: Officer (s): Case Type: Date of Incident: Complaint Filed: Investigative Summary 16-13105 Sergeant Timothy P. Eck Officer Daniel Payne, Badge #5497 Administrative July 14, 2016 July 18, 2016 Minneapolis Police This case involves the alle information of a 18 USC 2721 CASE OVERVIEW ed improper use of the Minnesota Driver and Vehicle Services (DVS) by Minneapolis Police Officer Daniel Payne. ALLEGATIONS Allegation 1: It is alleged that on July 14, 2016, Officer Daniel Payne accessed the DVS information of 18 USC 2721 without a business-related reason. 4-501 - Confidential Department, Records, Reports, and Information. CASE INVESTIGATION This case came to the attention of the Minneapolis Police Internal Affairs Unit via routine, proactive monitoring conducted by the Minnesota Bureau of Criminal Apprehension (BCA). Tim Hein from the BCA's Training and Audition Section sent email correspondence to the department and this investigation was initiated. Page 1 of 4 1196282 MINNEAPOLIS POLICE DEPARTMENT RECORDS CAPRS Search There were no CAPRS entries of any kind for of CAPRS showed two addresses associated with 18 USC 2721 DVS Audit The audit showed that the user name 14th, 2016 at approximately 2149 hours. Demographics" query.1 13.43 Statement of Officer Daniel Payne around the time of the incident. A query 18 USC 2721 accessed the DVS records of 18 USC 2721 on July The query was categorized as a "Get Drivers An interview of Officer Payne was conducted at the MPD Internal Affairs Office on September 12th, 2016. Officer Payne did not have a Federation Representative with him and told me that he could not get a hold of one. Officer Payne declined an opportunity to locate one prior to his interview. On the record, Officer Payne advised that he was okay with not having a representative present for his interview. CAPRS Audit An attempt to verify Officer Payne's CAPRS query via an audit of the MPD CAPRS was unsuccessful. The audit of Officer Payne's CAPRS query as he described was inconclusive. As of this date, the CAPRS audit function is not capable of tracking who may have queried a particular address in the system.2 DISCUSSION It is alleged that Officer Daniel Payne accessed the DVS information of 18 USC 2721 without a business related reason. If this allegation is found to be true, it would violate the department policy included below. The Minneapolis Police Department's Policy and Procedure Manual states in part: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1 BCA audit memo. 2 Email from Pam Capp. Page 2 of 4 1196283 Employees shall only access Department of Motor Vehicle (DMV) records for official business- related reasons. (04/22/09) Officer Payne acknowledged accessing the DVS records of 18 USC 2721 for a non-business-related reason in July of 2016. Officer Payne advised in his interview that he used CAPRS to research an address related to a potential Craigslist or other t .e of neighborhood, on-line garage sale transaction in which he was planning, the name 18 USC 2721 was found to be associated with one of the addresses he queried.3 Officer Payne then ran the name in DVS . Officer Payne reportedly closed out of the 18 USC 2721 &amp; 2725 BCA website immediately. Officer Payne was on duty at the time of this event, the query took place on a desktop computer. Officer Payne normally works in the Second Precinct but was assigned to the Fourth Precinct on the night of this incident. Officer Payne did not recall from which precinct he ran the query. Officer Payne reported that the query took place while he was on his lunch break. GPS data shows that his police squad was at the Second Precinct at the time of the DVS access violation. Officer Payne acknowledged that this was not an appropriate business-related use of DVS data. Officer Payne acknowledged he understood the Minneapolis Police Department Policy and Procedure as it pertains to confidential department records, reports and information, section 4-501. CLOSING 1. Did Officer Daniel Payne access the information o' 18 USC 2721 without a business related reason? a. An audit of Minnesota DVS database showed that Officer Payne accessed the data of 18 USC 2721 on July 14th, 2016, at approximately 2149 hours. b. Officer Payne admitted that, while on duty, he accessed the DVS data while conducting a background check on an address related to a personal on-line transaction. c. An audit of the CAPRS system was inconclusive, thus, the CAPRS query prior to the DVS access violation could not be verified. This was due to limitations in the CAPRS auditing system. I confirm that my summary of this case is true to the best of my knowledge. j.,... ---(_....-------------- ( d(i 7((6 Investigator: Date 13.43 - Personnel Data Page 3 of 4 1196284 EVIDENCE 1. Statements a. Statement of Officer Daniel Payne 2. Records a. Signed 3401 b. BCA Audit Notification Letter c. Email correspondence d. CAPRS audit records e. VISINET/AVL records Page 4 of 4 1196285 Minneapolis City of Lakes NOTICE OF DISCIPLINE Officer Daniel Payne Second Precinct Minneapolis Police Department Police Department Janee L. Harteau, Chief of Police 350 S. Fifth St., Room 130 Minneapolis, MN 55415 TEL 612.673.3000 www.minneapolismn.gov January 5, 2017 RE: IAU Case Number #16-13105 Notice of Suspension (10 hours suspension without pay) Officer Daniel Payne, The finding for IAU Case #16-13105 is as follows: MPD P/P 4-501 Confidential Department Records, Reports and Information SUSTAINED (Category C) As discipline for this incident you are suspended for 10 hours without pay. This case will remain in IAU files per the record retention guidelines mandated by State Law. For discipline less than TERMINATION, be advised that any additional violations of Department Rules and Regulations may result in disciplinary action up to and including discharge. Sincerely, Ja nee Harteau Chief of Police By: Kristine Arneson, Assistant Chief of Police Travis Glampe, Deputy Chief, Professional Standards Bureau Wage 1196286 NOTICE OF RECEIPT Acknowledgement of receipt: I, Officer Daniel Payne, acknowledge that I have received my Notice of Discipline for IAU Case #16-13105. Officer - Date of Receipt Inspee or Todd Loining Date CC: Personnel IAU 2IPage 1196287</t>
  </si>
  <si>
    <t>['https://d3n8a8pro7vhmx.cloudfront.net/cuapb/pages/1461/attachments/original/1638333568/16-13105_Payne.pdf?1638333568']</t>
  </si>
  <si>
    <t>['Daniel Payne, badge #5497']</t>
  </si>
  <si>
    <t>MINNEAPOLIS POLICE DEPARTMENT INTERNAL AFFAIRS COMPLAINT FORM #3401 COMPLAINT INFORMATION INTERNAL AFFAIRS CASE NUMBER: 13-16208 CCN: DATE OF INCIDENT: 06/10/2013 TIME OF INCIDENT: 1000 LOCATION OF INCIDENT: MPD Range DATE OF COMPLAINT 7/15/2013 REFERRAL METHOD: COMPLAINANTS NAME (LAST, FIRST MIDDLE SEX rui❑ F❑ RACE: DATE OF BIRTH: 13.43 - Personnel Data HOME ADDRESS: CITY / STATE /ZIP: TELEPHONE: 13.43 - Personnel Data POLICY INFORMATION POLICIES ALLEGED TO BE VIOLATED: FAILURE TO ATTEND FIRE ARMS TRAINING: 5-410.02 ACCUSED EMPLOYEE(S) NAME/BADGE: Officer Jeffrey Sworski, #7113 COMPLAINT ALLEGATIONS It is alleged that you did not attend the yearly required handgun qualification in January of 2013. It is further alleged that you also did not attend the make-up qualification on June 10th, 2013 or on July 8th, 2013 at 0600 hours. I was notified that you did qualify on the evening of July 8th of 2013. RECOMMENDATION (Preliminary Cases Only) K Reckoning Period Expired Before Complaint was Filed K No Basis for Complaint K Closed Pending Further Information K Refer to Precinct with Coaching Documentation K Exceptionally Cleared K Policy Failure K Other COMPLAINANT SIGNATURE. 13.43 - Personnel Data DATE 22_ i COMMANDER REVIEW 1209926 c) MINNEAPOLIS POLICE DEPARTMENT Internal Affairs Unit Administrative Case #13-16205 Sgt. Michael Heyer Date: August 12th, 2013 CASE BACKGROUND This case resulted from Officer Sworski failing to attend the yearly handgun qualification for the year 2013. CASE INVESTIGATION Case Statements Statement of Officer Sworski On 7/25/13 at approximately 0530 hours, Officer Jeffrey Sworski came to the Internal Affairs Unit to give me a statement in regards to IAU case #13-16208. Officer Sworski was accompanied by his Federation Representative, Sgt. Lyall Delaney. Officer Sworski read and signed the Data Practices Advisory; Tennessen Warning. In a recorded statement I advised Officer Sworski about Garrity and he stated he understood. 1 1209927 I advised Officer Sworski that the purpose of this interview related to an internal investigation about him possibly violating MPD Policy 5-410.02, Failure to Attend Fire Arms Training. The dates in question were January 2013, June 10th and July 8th at 0600 hours. I informed Officer Sworski that according to Training Records, he had failed to qualify with his handgun during the mandatory January 2013 qualification period. I asked him if this was correct. Officer Sworski stated that it was. I asked him if there was a reason why he did not attend. Officer Sworski stated that he had scheduled himself for the last day of that period. He then called in "sick" and missed the time slot. He stated that he did not do this intentionally. I checked in Workforce Director for January of 2013 for Officer Sworski. It did not show him signed up for the Range in January. It did show that he used a "sick" day on January 12th, 2013. I informed him that I had checked Workforce Director and did not see him assigned to a time slot for the Range in January. Officer Sworski stated that he did not know if it was up to him or a supervisor to assign him a time slot. He figured that he could go when there was an "open spot" on the line. 13.43 - Personnel Data 2 1209928 C) ( I then informed Officer Sworski that according to Training Records, he did not attend the scheduled make-up time on June 10th, 2013 at 1000 hours. I asked him if this was correct. Officer Sworski stated that it was. I asked him if there was a reason why he did not attend. He stated that he was told he had been notified via e- mail by Sgt. Boyer about the make-up session. Officer Sworski stated that he never saw the e-mail. Officer Sworski stated that he was not saying that he was not sent the e-mail; he stated that he simply did not see it. He may have deleted it by mistake. I informed him that Workforce Director showed him using a "vacation day" on June 10th of 2013. I then asked Officer Sworski if he had received a letter from Lt. Amelia Huffman of the Training Unit. The letter informed him that he had missed the two previous range dates and that he was being ordered to qualify on July 8th, 2013 at 0600 hours. Officer Sworski acknowledged receiving the letter and proceeded to show me the letter. Officer Sworski stated that he was on duty the night of July 7th, 2013. He stated that he did not normally see officers at the range at 0600 hours. He stated that he questioned the time and thought that it might have been meant to be at six o'clock at night. He stated that he was scheduled to work on the night of July 8th. He stated that he approached Officer Bohnsack, who is a Range instructor. Officer Sworski stated that he explained his situation to Officer Bohnsack. Officer Bohnsack informed him that they normally do not have a line shooting at the range until 3 1209929 fl around 0815 hours. Officer Bohnsack informed him that he could get him on the range before his shift on the night of July 8th. Officer Sworski stated that Sgt. Peter was spoken to about the situation and stated that it was okay with him if he qualified before the 13.43 shift started on July 8th. I informed Officer Sworski that I did receive confirmation from Sgt. Boyer that he did qualify on the evening of July 8th. I asked Officer Sworski if he had contacted the Range and asked them if they did anything different for qualification for officers who were 1 3.43 He stated that he did not. In closing, Officer Sworski expressed concern over Sgt. Peter not sending an e-mail or contacting Lt. Huffman about him qualifying on the evening of July 8th verses on the morning of July 8th. The interview was concluded shortly, thereafter. On 7/30/13, I sent Officer Sworski two copies of our recorded interview. Enclosed was a letter asking him to review the statement for accuracy and to make any corrections. As of 8/12/13, I have not received a corrected and signed statement from Officer Sworski. 4 1209930 Statement of Sgt. Michael Heyer On 7/08/13, I received a complaint from 13.43 - Personnel Data I. The complaint was in regards to Officer Sworski. The complaint alleged that Officer Sworski had failed to attend his mandatory, yearly handgun qualification. It was alleged that Officer Sworski did not attend the yearly required handgun qualification in January of 2013. It is further alleged that Officer Sworski also did not attend the make-up qualification on June 10th, 2013 at 1000 hours. An additional date was set for July 8th 2013 at 0600 hours. Officer Sworski was not in attendance on that day as well. I was notified that he did qualify on the evening on July 8th 2013. I received a copy of a letter that Lt. Amelia Huffman, who was assigned to the Training Unit, had sent to Officer Sworski. The letter notified Officer Sworski that he had failed to qualify with his handgun during the mandatory January of 2013 qualification period. The letter also stated that he did not attend the scheduled make-up time on June 10th of 2013 at 1000 hours. The letter informed Officer Sworski that the training was mandatory per MPD Policy 5-410.02 and that failure 5 1209931 to attend may result in reassignment to a non-enforcement position and disciplinary action. The letter ordered Officer Sworski to attend a qualification time on July 8th, 2013 at 0600 hours. Officer Sworski did not attend the July 8th, 2013 0600 hours' time slot. I contacted Sgt. Boyer of the MPD Range via e-mail and asked him if Officer Sworski had come in for the qualification. Sgt. Boyer notified me that Officer Sworski had qualified on 7/08/13. I sent an IAU Notification Letter to the 4th Pct. via inter-office mail to Officer Sworski. I also e-mailed a copy of the Notification Letter to Officer Sworski and Inspector Kjos. In the Notification Letter I asked Officer Sworski to give me a statement on 7/25/13 at 0530 hours. The Notification Letter advised Officer Sworski that he was being investigated for an alleged violation of MPD POLICY 5-410.02 FAILURE TO ATTEND FIRE ARMS TRAINING. On 7/25/13, Officer Sworski came to the I.A.U. and gave me a recorded statement. 6 1209932</t>
  </si>
  <si>
    <t>['https://d3n8a8pro7vhmx.cloudfront.net/cuapb/pages/1461/attachments/original/1638402824/13-16208_Sworski_Part_1.pdf?1638402824']</t>
  </si>
  <si>
    <t>From the desk of: Medaria Arradondo Chief of Police Minneapolis Police Department 350 South 5th Street, Room 130 Minneapolis, MN 55415 TO: Officer Isaac Raichert CC: MPD Internal Affairs DATE: July 15, 2021 RE: OPCR/Administrative Case # 19-07609 CHIEF'S DECISION: Discharge X Suspension Duration: 60 hours Written Reprimand Permanent Demotion Temporary Demotion Duration: No Merit SUMMARY OF BASIS FOR DECISION This memo summarizes my approach and reasoning for my decision as Chief of the Minneapolis Police Department that the allegations against Officer Isaac Raichert are sustained. This memo accompanies the enclosed Notice of Discipline and Suspension Form. Allegations: Allegation 1: Officer Raichert used unnecessary force during a call for service when he was approached by a neighbor, Mr. Lewis, of an Emotionally Disturbed Person (EDP) involved in the incident. Allegation 2: Officer Raichert failed to report the use of force incident. Allegation 3: Officer Raichert failed to be respectful, courteous, and professional, when he pushed a neighbor, Barry Lewis, of the subject of an EDP call and engaged in inappropriate behavior and language towards that individual. Policies Violated (see also Investigative Summary for Policy Language): MPD P&amp;P 5-303 Authorized Use of Force MPD P&amp;P § 5-306 (B) Use of Force - Reporting and Post Incident Requirements MPD P&amp;P § 5-104.01 Professional Policing Summary Supporting Decision (see also Investigation Summary): The complainant reported that officers were called to deal with a person having issues at an apartment complex. Another resident, Barry Lewis, exited from his apartment and started to act belligerently-- yelling and swearing-at the Minneapolis Police Officers but did not physically touch them. Complainant stated the resident was short and in his 60s. According to Complainant, officers shoved the resident "hard" into his apartment door and "forcefully" escorted him out the door before eventually returning the resident to his apartment. Officers' BWC video captured the interaction between Officer Raichert and Mr. Lewis. Mr. Lewis exited his apartment and began to engage the officers verbally asking the officers what they are doing. Mr. Lewis was argumentative and swore at officers but did not physically engage or intervene. Officer Raichert's partner spoke to Mr. Lewis in a raised voice telling him to "mind your own business" and "don't come out here and try to start something." Officer Raichert can be heard making a joke in which he refers to Mr. Lewis as "the defender of the injustice." Officer Raichert is then seen walking away down the hallway with the group of people involved in the call. Mr. Lewis asked what Officer Raichert had said. Officer Raichert repeated the remark from down the hallway and then walked back to where Mr. Lewis was standing, passing two other officers who were also walking away from Mr. Lewis. Officer Raichert's partner remained standing by Mr. Lewis who repeatedly asked what Officer Raichert's comment meant. Officer Raichert replied, "It means you're out here sticking your nose in everybody's business." Mr. Lewis exclaimed "fuck you!" and Officer Raichert replied "knock it off!" Officer Raichert can be seen pushing Mr. Lewis forcefully in the chest so he moved backward into the apartment door. Officer Raichert then grabbed Mr. Lewis and pulled him forward down to the ground. A voice can be heard saying "Whoa, come on man, come on, come on...Why would you do that?" Seconds later, the same voice can be heard saying "why would you shove him like that?" Officer Raichert responded, saying "because I don't like people getting in my face and telling me to fuck you." Officer Raichert can also be heard telling Mr. Lewis, "You want to make it our business, I guess it's going to be our business now." Mr. Lewis was placed in handcuffs and escorted out of the building. He was later released. I agree with the panel's conclusion that the three allegations have merit. Noted Points: x Mr. Lewis exited his apartment and questioned what officers were doing as they answered a call for service in which Mr. Lewis was not initially involved. x Mr. Lewis was swearing and being animated but did not physically engage or threaten officers. x Officer Raichert was walking away from Mr. Lewis along with the group of people involved in this call before returning to re-engaging with Mr. Lewis verbally. x Officer Raichert shoved Mr. Lewis, pushing him backward. He then grabbed him pulling forward until he took Mr. Lewis down to the ground where Mr. Lewis was handcuffed. x Mr. Lewis was detained in the squad car before being released. x Officer Raichert did not prepare a report to document any use of force. x At his Loudermill hearing, Officer Raichert said that he was not proud of how he handled this interaction; he recognized that his comments were not professional and that the person got under his skin. It led to an interaction and he pushed the individual. x Officer Raichert believed that the force he used was a shove which did not require a use of force report in 2019. He stated that someone else can look at it and see differently. As Chief of Police I am responsible for providing clear expectations on what is acceptable behavior in our workplaces as well as what will not be tolerated. Based on my review of the facts of this investigation, Officer Raichert violated MPD polices 5-303 Authorized Use of Force; 5-306 (B) Use of Force - Reporting and Post Incident Requirements; and 5-104.01 Professional Policing. Officer Raichert's decision to use force was not reasonable under the circumstances. Officer Raichert used a takedown which required force reporting in 2019. Officer Raichert did not speak courteously, respectfully, politely or professionally to Mr. Lewis when Mr. Lewis verbally engaged the officers. In 2017, I shared my vision statement with every member of the Minneapolis Police Department including, "I expect you and our community members to go home safely at the end of each day. There are inherent dangers within this profession. However, the overwhelming majority of your interactions with our community don't require the use of force. Continue to strengthen your interpersonal communication and your de-escalation skills. As your Chief, I expect a lot of you. The public does too. If you experience disrespect, you are not to respond in kind. Do all you can to protect and serve in a way that minimizes harm and risk of personal injury to yourselves and to our community members." Officer Raichert's conduct in this incident did not meet these expectations. His unprofessional remarks and use of unreasonable force undermined the Department's commitment to procedural justice. As I shared in my vision statement, "Every aspect of our professional service must demonstrate commitment to procedural justice. We will act by giving others Voice and Respect, being Neutral and building Trust in our interactions with those we serve, as well as with other MPD employees." Officer Raichert's work did not serve the Minneapolis Police Department's core values of trust, accountability, and professional service. Officer Raichert has acknowledged that he should have been more professional in his interaction with Mr. Lewis, that he is not proud of his conduct and that he realizes that there were more appropriate ways to de-escalate including verbally or by walking away. As Chief of Police with authority to discipline for violations of policy under Minn. Stat. §626.89 Subd. 17, I am imposing a suspension of 60 hours for these sustained violations. Chief Medaria Arradondo</t>
  </si>
  <si>
    <t>['https://assets.nationbuilder.com/cuapb/pages/1509/attachments/original/1753849709/19-07609_Isaac_Raichert.pdf?1753849709']</t>
  </si>
  <si>
    <t>['Isaac Raichert, badge #5887']</t>
  </si>
  <si>
    <t>3/1/2021 Former Kasson Officer Admits to Sex Abuse Charges https://krocnews.com/former-kasson-officer-admits-to-sex-abuse-charges/ 1/9 ANDY BROWNELL | Published: January 18, 2019 FORMER KASSON OFFICER ADMITS TO SEX ABUSE FORMER KASSON OFFICER ADMITS TO SEX ABUSE CHARGES CHARGES c Olmsted County Detention Center photo t SHARE ON FACEBOOK r SHARE ON TWITTER Rochester, MN (KROC-AM News) - A former Kasson Police O¨cer has entered into a plea agreement to settle dozens of child sex abuse charges in three different counties. A statement issued Friday afternoon by Olmsted County Attorney Mark Ostrem indicates 52-year-old Julio Baez admitted to two counts of ¦rst- degree and one count of second-degree criminal sexual conduct during a hearing in Olmsted County Court. He had been facing 21 charges in Rice County and 3 charges in both Olmsted and Dodge Counties involving the same victims over the course of over 20 years. The charges against Baez were ¦led last June shortly after he was hospitalized with self-in§icted gunshot wounds from an apparent suicide attempt near his home in Kasson. He is scheduled to be sentenced in April and faces a recommended sentence of 18-years in prison. Olmsted County Attorney Mark Ostrem commented after the hearing, "Critical to reaching resolution was the involvement and understanding of the victims. It is unfathomable to appreciate the impact of Baez's horri¦c conduct on each of their lives and we needed to ensure each victim's voice was heard." " " CORONAVIR Latest Local FEATURED IRV CROSS, NFL VETE IRV CROSS, NFL VETE MACALESTER COLLE MACALESTER COLLE f RECOMMENDED FOR NOTEWORTHY: COVID-19 VACCINE INFO TOWNSQUARE TOWNIE AWARDS CORONAVIRUS UPDATES GOOD NEWS LOCAL NEWS STATE NEWS LOCAL PODCASTS D HOME ON-AIR LISTEN APP EVENTS CATEGORIES MORE p LISTEN N LISTEN N The Jim Bo The Jim Bo W a t r SEA J 3/1/2021 Former Kasson Officer Admits to Sex Abuse Charges https://krocnews.com/former-kasson-officer-admits-to-sex-abuse-charges/ 2/9 GET LOCAL AND NATIONAL NEWS ON THE GO. DOWNLOAD OUR APP. Filed Under: child sex abuse, criminal sexual conduct, Julio Baez, Kasson, suicide attempt Categories: Local News, State News BACK TO TOP Comments n LEAVE A COMMENT d KIM DAVID | Published: February 13, 2021 KASSON MAN CHARGED WITH FELONY ASSAULT FOR KASSON MAN CHARGED WITH FELONY ASSAULT FOR BEER MUG ATTACK BEER MUG ATTACK c Olmsted County ADC t SHARE ON FACEBOOK r SHARE ON TWITTER Rochester, MN (KROC AM News) - A Kasson man has been charged with felony assault for hitting a man in the face with a large beer mug at a Rochester bar. Arraigned in Olmsted County Court on 3rd and 5th-degree assault charges was 35-year-old Jonathan Collett. The apparent unprovoked assault took place Tuesday at Roosters Too! Bar and Grill. Enter mobile number Get our free mobile app 3/1/2021 Former Kasson Officer Admits to Sex Abuse Charges https://krocnews.com/former-kasson-officer-admits-to-sex-abuse-charges/ 3/9 According to the criminal complaint, "The drink Defendant had was in a "Goliath" mug which is 10 inches tall and is made of thick glass. Defendant walked up to Victim and asked him if he wanted to box outside. Defendant then hit Victim in the head with the mug and left the Bar." The complaint says a man who was sitting with the victim "was hit in the face by a shard of glass after the mug broke on Victim's face. " Police say a surveillance video from the bar "Showed Victim and the witnesses sitting around a table. Defendant approached and spoke with the group for a bit before starting to take a video or photos of the group. This appeared to upset the males, but they did not stand up to confront Defendant. Defendant circled around the table and approached Victim, who was sitting. Defendant then thrust his mug into Victim's face in a palm-strike-like fashion, shattering the mug." The complaint says the victim received nine stitches for his facial injury. A cut on his forearm also required stitches. Collett was later arrested at his home in Kasson. According to the complaint, Collett told police he "remembered being at the bar, but had no memory of what happened to his hand" which was wrapped in gauze. Collett has been ordered to make his ¦rst court appearance Feb 24. News update: Possible changes for two Rochester city boards. Google TOP-10 ODD MINNESOTA INVENTIONS 3/1/2021 Former Kasson Officer Admits to Sex Abuse Charges https://krocnews.com/former-kasson-officer-admits-to-sex-abuse-charges/ 4/9 JerryB7 Furnace Thermostat The furnace thermostat, something that we more than likely have in all of our homes. This was an 1885 invention of Albert Butz in Minneapolis that used a pulley system to open and close the furnace door. It was invented in Minneapolis in 1885. I guess we are fortunate it didn't take the name Butz dial. (Photo by Justin Sullivan/Getty Images) Microwave Popcorn Microwave popcorn got its start in Minnesota. ACTII Popcorn, with Minnesota roots, became the ¦rst mass marketed popcorn in 1984, as their product did not contain dairy, rather butter §avor so it could be sold from shelves rather than in a cooler. 3/1/2021 Former Kasson Officer Admits to Sex Abuse Charges https://krocnews.com/former-kasson-officer-admits-to-sex-abuse-charges/ 5/9 Getty Images Toaster The pop-up toaster was invented in Stillwater by Charles Strite. (Photo by Christopher J. Matthews/U.S. Air Force via Getty Images) Deep Sea Submarines 1962 General Mills once again played a part in something scienti¦c. A General Mills engineer helped design ALVIN a deep seas submarine that later was used on the Titanic discovery. (Photo by Win McNamee/Getty Images) Black Box Recorders Believe it or not General Mills, the food company we think of today, had a hand in creating the Black Box Flight Recorder. It was invented in 1953. 3/1/2021 Former Kasson Officer Admits to Sex Abuse Charges https://krocnews.com/former-kasson-officer-admits-to-sex-abuse-charges/ 6/9 (Photo by George Frey/Getty Images) Paper Grocery Bag With Handles The paper grocery bag with handles is a Minnesota invention. It was invented in 1912 by Minnesotan Walter Deubener to make it easier for his customers to carry their groceries home. (Photo by Justin Sullivan/Getty Images) Satellite TV Broadcasting Satellite TV, a favorite for many NFL Fans thanks to the NFL Redzone channel, is around due in part to Minnesota media mogul Stanley Hubbard. Hubbard in 1981 launched his own satellite, US Satellite Broadcasting, which later became DirecTV. 3/1/2021 Former Kasson Officer Admits to Sex Abuse Charges https://krocnews.com/former-kasson-officer-admits-to-sex-abuse-charges/ 7/9 (Photo by Paul Kane/Getty Images) Cortisone In 1948, Cortisone was discovered by some Mayo Clinic researchers to be an anti-in§ammatory drug. (Photo by Bruce Bennett/Getty Images) Twister The game Twister is another Minnesota invention. A St. Paul agency, Reynolds Guyer Agency, had a game called Pretzel, which sold the idea to Milton Bradley who renamed it to Twister. 3/1/2021 Former Kasson Officer Admits to Sex Abuse Charges https://krocnews.com/former-kasson-officer-admits-to-sex-abuse-charges/ 8/9 Filed Under: crime, Kasson, Rochester, Rochester Police Department Categories: Local News (Photo by Hector Vivas/Getty Images) NordicTrack NordicTrack was originally called Nordic Jock and was a mom and pop company that got it's start in Chaska as a way for the inventor to stay in shape and to train to beat his neighbor in a cross country skiing race. The Pauls family owned it through the 80s and later sold it. Many of the earlier models were made in Chaska/Johnathan MN. Jupiterimages Milky Way Candy Bar The man behind Mars Candy, Frank Mars was from Hancock Minnesota. He invented the 'world's ¦rst ¦lled candy bar' in 1923, he called it the Milky Way. Mars later moved his company to Chicago. Comments n LEAVE A COMMENT 3/1/2021 Former Kasson Officer Admits to Sex Abuse Charges https://krocnews.com/former-kasson-officer-admits-to-sex-abuse-charges/ 9/9 Public File INFORMATION EEO Marketing and Advertising Solutions Need Assistance Report an Inaccuracy Terms VIP Terms FAQ Contest Rules Privacy Policy Exercise My Data Rights Contact Rochester Business Listings D a r t FOLLOW US © 2021 News Talk 1340 KROC-AM, Townsquare Media, Inc. All rights reserved. BACK TO TOP d</t>
  </si>
  <si>
    <t>['https://d3n8a8pro7vhmx.cloudfront.net/cuapb/pages/270/attachments/original/1618010608/Julio_Baez.pdf?1618010608']</t>
  </si>
  <si>
    <t>STATE OF MINNESOTA BOARD OF PEACE OFFICER STANDARDS AND TRAINING In the Matter of the Peace Officer License of Mark Allen Kaspszak SETTLEMENT AGREEMENT License No. 12727 AND CONSENT ORDER IT IS HEREBY STIPULATED AND AGREED by Mark Allen Kaspszak ("Respondent") and the Complaint Investigation Committee ("Committee") of the Minnesota Board of Peace Officer Standards and Training ("Board") that without thai or adjudication of any issue of fact or law herein: 1. On October 3, 2006, a complaint was duly served upon Respondent by the Committee, receipt of which is hereby acknowledged by Respondent. 2. On November 15, 2006, Respondent appeared before the Committee, composed of Board members Brent Richter, Chair; Tim Bildsoe; and Mona Dohman. to discuss the allegations made in the complaint referenced above. Michele M. Owen, Assistant Attorney General, represented the Committee at the conference. Respondent was represented by Attorney Frederic Bruno. 3. Respondent expressly waives the formal hearing and all other procedures before the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Board in its discretion does not approve this settlement or a lesser remedy than indicated in this settlement, this settlement is withdrawn and shall be of no evidentiary value and shall not be relied upon nor introduced by either party. Respondent agrees that if the Board rejects this settlement and this case proceeds to hearing, Respondent will assert no claim that the Board was prejudiced by its review and discussion of this settlement or of any records relating hereto. FACTS 6. Respondent admits the facts referred to below and grants that the Board may, for the purpose of reviewing the record in paragraph 4 above, consider the following as true: On May 30, 2006, Respondent entered a plea of guilty to the charge of Third- Degree Driving While Impaired-Refusal to Submit to a lest, an enhanceable gross misdemeanor. A gross misdemeanor conviction is a violation of the Standards of Conduct for Peace Officers as defined in Minn. R. 6700.1 600C (2005). STATUTES 7. Respondent admits and acknowledges that the facts and conduct specified in paragraph 6 above constitutes a violation of Minn. R. 6700.1600C (2005), which provides a reasonable basis in law and fact to justi the disciplinary action provided for in the Order. REMEDY 8. Upon this settlement and all of the files, records, and proceedings herein, and vithout any further notice of proceedings, the Board is authorized to issue an order which applies to any and all licenses issued to Respondent by the Board, based on the conduct outlined in paragraph 6 above, containing the following elements: a. Respondent's peace officer license shall be SUSPENDED for a period of one hundred twenty (120) days, commencing on the date when the attached Order is signed by the Board Chair. b. Suspension of Respondent's peace officer license shall be STAYED, provided that for a period of three (3) years from the date the attached Order is signed by the Board Chair, Respondent complies with all of the following conditions: 1) Respondent shall not violate any of the terms of his criminal sentence or probation imposed by the district court. 2 2) Respondent shall provide a copy of this Settlement Agreement arid Consent Order to the Chief Law Enforcement Officer ("CLEO") of every law enforcement agency that employs Respondent, and to every law enforcement agency to which Respondent applies for employment as a part-time or MI-time peace officer until such time as all conditions of this Settlement Agreement and Consent Order have been met. Respondent shall have the CLEO of each law enforcement agency where he is employed provide a written acknowledgment to the Board Standards Coordinator that he/she has received a copy of this Settlement Agreement and Consent Order. 3) During the effective period of this Settlement Agreement and Consent Order, Respondent shall pay all fees required of individuals with inactive/active licenses (depending upon Respondent's employment as a peace officer) when they become due and shall take all required continuing education courses in a timely maimer so as to prevent his license from lapsing. 4) Respondent shall promptly report in writing any and all violations of the conditions in subparts (1) and (2) above to the Board Standards Coordinator. 9. If Respondent shall fail, neglect, or refuse to fully comply with each of the terms, provisions, and conditions in paragraphs 8.b(l) through (4) above, Respondent agrees that the Board may issue an Order lifting the stay on the suspension of his peace officer license without any notice or hearing under Minn. Stat. ch. 14, and Respondent waives the right to judicial review of that Order by appeal, writ of certiorari, or otherwise. If such Order lifting the stay on the suspension of Respondent's peace officer license is issued by the Board, the Board will send a copy of that Order to Respondent by first class mail to the last known address of Respondent on file at the Board office. Respondent agrees that he will be required to surrender his peace 3 officer license to the Board for the duration of the suspension if the stay is lifted by the Board pursuant to this paragraph. 10. If Respondent complies with all of the conditions listed in paragraph 8 above, Respondent's license shall be restored to an unconditional status at the end of the three-year period designated in paragraph 8.b. above. 11. This settlement shall not in any way or manner limit or affect the authority of the Board to proceed against Respondent by initiating a contested case hearing or by other appropriate means on the basis of any act, conduct, or admission of Respondent justifying disciplinary action which occurred before or after the date of this Settlement Agreement and which is not directly related to the specific facts and circumstances set forth herein. 12. Any appropriate court may, upon application of the Board, enter its decree enforcing the order of the Board. 13. Respondent hereby acknowledges that he has read, understands, and agrees to this Settlement Agreement and Consent Order and has freely and voluntarily signed the Settlement Agreement without threat or promise by the Board or any of its members, employees, or agents. When signing the Settlement Agreement, Respondent acknowledges that he is ifilly aware that the Settlement Agreement and Consent Order must be approved by the Board. The Board may either approve the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14. Respondent is aware that he may choose to be represented by legal counsel in this matter. Respondent is represented by Frederic Bmno. 4 15. This Settlement Agreement contains the entire agreement between the parties, there being no other agreement of any kind, verbal or otherwise, which varies this Settlement Agreement. Dated: o(-o$.oy Dated: Oi_L(1_O MARiC ALLE1ZAK BRENT RICHTER, Chair Respondent Board Complaint Investigation Committee ORDER Upon consideration of the Settlement Agreement and all the files, records, and proceedings herein: IT IS HEREBY ORDERED that the Board SUSPENDS Respondent's peace officer license FOR A PERIOD OF ONE HUNDRED TWENTY (120) DAYS. IT IS FURTHER ORDERED that the suspension of Respondent's peace officer license is STAYED FOR A PERIOD OF THREE (3) YEARS FROM THE DATE OF THIS ORDER, subject to the conditions listed in the above Settlement Agreement. IT IS FURTHER ORDERED that the Board adopts all the above terms described in this Settlement Agreement. Dated: I MINNESOTA BOARD OF PEACE OFFICER STANDARDS AND TRAINING WILLIAM MAItTTNEZ Satin to\4oc Board Chair AG: 1866262-vI 5</t>
  </si>
  <si>
    <t>['https://assets.nationbuilder.com/cuapb/pages/1472/attachments/original/1669431437/Kaspsazk_Mark-07-003-12727.pdf?1669431437']</t>
  </si>
  <si>
    <t>UNCATEGORIZED Child molester, former Minneapolis parks police chief gets 18 years in prison Child molester, former Minneapolis parks police chief gets 18 years... https://www.twincities.com/2012/04/09/child-molester-former-min... 1 of 7 11/24/2022, 10:20 PM By PIONEER PRESS | news@pioneerpress.com PUBLISHED: April 9, 2012 at 6:41 a.m. | UPDATED: November 22, 2016 at 3:27 p.m. Former Minneapolis Park Police chief William Jacobs. Beginning at age 12, the boy silently endured three years of sexual abuse at the hands of family friend Bill "Jake" Jacobs. When he finally came forward, he had to wait more than two years as Jacobs' case moved through the courts. Now 17, he stood with eyes fixed on his tormenter one last time as two sheriff's deputies led Jacobs through a door out of the Minneapolis courtroom. The door closed, and Jacobs was gone. The young man's shoulders fell in relief. He hugged his mom. It was over. Jacobs - a former teacher, coach, lawyer and police chief who prosecutors said spent 50 years abusing dozens of young boys - was sentenced Monday, April 9, to 18 years in prison. It was the maximum sentence he could've received after he pleaded guilty last month to three counts of criminal sexual conduct and three counts of possession of child porn. Despite a defense plea for mercy in the form of a 12-year sentence, Hennepin County District Judge Daniel Morales told Jacobs, "I can't find any reason to sentence you to anything less than 18 years." Afterward, Hennepin County Attorney Michael Freeman said the sentence was just. "Jacobs is not going to see the light of day," he said. Jacobs, 68, will be among the oldest inmates in state prison. As of Monday, only 81 of the 9,300 people in state lockups were 68 or older. He must serve at least 12 years before he's released, and he'll spend the rest of his life under court supervision as a registered sex offender. Child molester, former Minneapolis parks police chief gets 18 years... https://www.twincities.com/2012/04/09/child-molester-former-min... 2 of 7 11/24/2022, 10:20 PM The sentencing came at the end of a sometimes emotional 75-minute hearing in which the victim and his father gave victim-impact statements. The courtroom was packed with family members and people who claimed they, too, were Jacobs' victims. In separate turns, son and father called the man they once trusted a sexual predator who spent decades preying on young boys. "I was stripped of my childhood," the teen said. "I will live with this until the day I die." He said he doubted Jacobs felt remorse. "If a man feels remorse for his actions, then why over a period of decades would he continue to abuse children?" the teen asked. The father, of Minnetrista, called his son a "hero" who brought a halt to Jacobs' half-century of molestation. He called Jacobs "the worst child pedophile the state of Minnesota has ever had to deal with." The Pioneer Press generally does not identify victims of sex crimes. It is not identifying the father so as not to identify the son. Given the chance to speak before being sentenced, Jacobs delivered an 11- minute statement in which he agreed he'd hurt people and should've gotten help. He referred to his problem as a "curse" and blamed it for his actions. "I have failed to take adequate steps to stop that curse from hurting and affecting others," he said. Only once did he say he was sorry, a passing reference in a jailhouse letter he wrote but never sent to the teen's parents. He read it into the record. He also had written a letter to his victim, but it, too, was never sent; a court order barred him from contact with his victim. "I know that you can't ever forgive me for what I did. I will ask God for that," he wrote in his letter to the teen, which he handed to prosecutors when he was done reading it. Jacobs had lived in Deephaven but spent his last few months of freedom at his cabin on the shores of Lake Superior north of Lutsen. He had a career teaching and coaching at posh private schools, working as a police officer and later police chief, earning a law degree and then becoming an instructor at Minneapolis Community and Technical College. Child molester, former Minneapolis parks police chief gets 18 years... https://www.twincities.com/2012/04/09/child-molester-former-min... 3 of 7 11/24/2022, 10:20 PM The end of that career started Sunday, Jan. 17, 2010, when the young man told his mother that Jacobs had been sexually abusing him since a 2007 camping trip. Jacobs, a trusted family friend, often took the boy on outings. The criminal complaint said the child often would awake at night on camping trips to find Jacobs molesting him. Five days after the youth confided to his mother, Jacobs was charged with two counts of first-degree criminal sexual abuse. Suspecting other victims, Hennepin County officials released a "wanted" poster with photos of Jacobs from 1965, 1980, 1995 and 2010, and asked victims or parents to call. More than 20 people came forward to claim Jacobs had abused them. The earliest case was 1962, when he was a 19-year-old camp counselor and student at Carleton College in Northfield, Minn. Prosecutors added a third count of first-degree criminal sexual conduct and three counts of second-degree criminal sexual conduct. They also had charged him with 14 counts of possession of child pornography. Court filings show that over the years some people around Jacobs suspected him of molesting young boys but did little to stop him. YMCA camp officials and administrators of at least three private schools dealt privately with accusations against the man; none went to police. The frustration of that boiled over when the victim's father read his statement to Morales. "We hold them all accountable for what he did to my son, our son," he told the judge. Among those nodding in agreement was Rick Covin, a retired ophthalmologist in Rhinelander, Wis., who claimed Jacobs abused him over a two-year period when he was a student at Breck School in Golden Valley, where Jacobs taught chemistry. Had Jacobs gone to trial, Covin's tale of abuse was one of three the judge had ruled prosecutors could present to jurors to show Jacobs' pattern of behavior. After the sentencing, Covin said "justice" was an elusive concept. Child molester, former Minneapolis parks police chief gets 18 years... https://www.twincities.com/2012/04/09/child-molester-former-min... 4 of 7 11/24/2022, 10:20 PM Join the Conversation We invite you to use our commenting platform to engage in insightful conversations about issues in our community. We reserve the right at all times to remove any information or materials that are unlawful, threatening, abusive, libelous, defamatory, obscene, vulgar, pornographic, profane, indecent or otherwise objectionable to us, and to disclose any information necessary to satisfy the law, regulation, or government request. We might permanently block any user who abuses these conditions. "I'm a little upset when his lawyers said he could be fixed. That's bull--," he said. "The only way you cure someone of pedophilia is by draining the bad blood from them onto the floor, bleeding them to death. But we don't do that in a civilized society. He hasn't changed his ways, and he won't." Moments before the hearing, a bike messenger entered the courtroom and served legal papers on Jacobs and his lawyers. It was a civil lawsuit Covin filed against the man and Breck School. Over the months, defense attorneys Joe Friedberg and Paul Engh fought the criminal charges, appealing some pretrial issues to the Minnesota Supreme Court. But in the early stages of picking a jury, Jacobs agreed to a plea bargain. Jacobs was taken into custody at the close of that hearing last month. In jail, he wrote the letters to the victim and his parents. As the sentencing hearing drew to a close, Assistant Hennepin County Attorney Judith Johnston rose to say there was one last matter. "Mr. Jacobs had given the letters to the victim and his family, and they don't want them," she said as she handed the letters to Engh, who gave them back to Jacobs. David Hanners can be reached at 612-338-6516. Child molester, former Minneapolis parks police chief gets 18 years... https://www.twincities.com/2012/04/09/child-molester-former-min... 5 of 7 11/24/2022, 10:20 PM</t>
  </si>
  <si>
    <t>['https://assets.nationbuilder.com/cuapb/pages/1472/attachments/original/1669350116/Child_molester__former_Minneapolis_parks_police_chief_gets_18_years_in_prison_%E2%80%93_Twin_Cities.pdf?1669350116']</t>
  </si>
  <si>
    <t>A Pattern of Questionable Stops: How a Wright County Deputy's Credibility is Challenged by His Own Record Wright County Watch MN https://wrightcountywatch.wordpress.com/2025/08/03/a-pattern-of-questionable-stops-how-a-wright- county-deputys-credibility-is-challenged-by-his-own-record/ Video: https://youtu.be/O2BblyyPZnU?feature=shared WRIGHT COUNTY, MN - On the afternoon of April 1, 2024, a traffic stop for a simple seatbelt violation on a Wright County road evolved into a 38-minute roadside detention, complete with a K-9 drug sniff. The incident concluded without any drug charges, but an in-depth review of the deputy's report, video evidence, and the deputy's documented history reveals a troubling pattern that raises profound questions about constitutional policing, officer credibility, and the very foundation of probable cause. The stop, conducted by Wright County Sheriff's Deputy Matthew Lisic, was not an isolated event. It fits a recurring model where minor infractions have been escalated into criminal investigations based on a checklist of highly subjective symptoms. In at least two prior cases, this same deputy's methods have led to adverse outcomes: one where a judge ruled his actions unconstitutional, and another where his detailed observations of drug impairment were directly contradicted by scientific lab results. The Anatomy of the 38-Minute Stop According to Deputy Lisic's official narrative of the April 1st incident, the seatbelt stop immediately pivoted into a criminal investigation. The report details a series of highly questionable observations: the passenger allegedly had "bouncing" eyes, was grinding his jaw, and had a "visibly increased" heartbeat that the deputy claimed to see through his chest-a difficult feat given that it was a cold April day in Minnesota, requiring layered clothing. The driver's eyes were noted as "bloodshot," but the deputy tellingly omitted her on-scene explanation that this was due to her contact lenses. Finally, a butane torch was visible in the console. Direct Contradiction: The Passenger's Video The deputy's narrative is further challenged by direct evidence from the scene. A 21-minute video recorded by the passenger provides a clear view of his demeanor throughout the extended stop. Contrary to the deputy's report, the video footage shows no signs of the alleged "jaw grinding" or "bouncing eyes." This direct discrepancy between the sworn report and the video record raises a critical question: were the deputy's observations genuine, or were they a pretext to justify the prolonged detention and K-9 search? Based on these factors, Lisic reported he had formed reasonable suspicion of drug activity and radioed for a K-9 unit, a decision that transformed a brief traffic stop into a prolonged seizure. Under the U.S. Supreme Court's clear precedent in Rodriguez v. United States, police are prohibited from extending a traffic stop beyond the time reasonably required to complete its initial mission-in this case, issuing a seatbelt ticket-without independent, reasonable suspicion of a separate crime. The validity of Lisic's 38-minute detention hinges entirely on the credibility of his stated suspicions. A Foundation Challenged by the Public Record The deputy's justifications for the stop's expansion face significant legal and factual challenges, primarily stemming from his own documented history. 1. The Factual Contradiction - The Payne Case (86-CR-25-1718): In a March 2025 Felony DUI arrest, Deputy Lisic reported a nearly identical list of symptoms to justify his belief that a driver was severely impaired by methamphetamine. His report detailed a "visibly rapid heartbeat," clenching hands, and tremoring cheeks. Based on this assessment, he arrested the man and obtained a warrant for a urine sample. However, court records confirm the outcome: the charges were dismissed because the state crime lab analysis "failed to show the presence of controlled substances." This case is critical because it provides objective, scientific evidence that the deputy's checklist of subjective indicators is not a reliable tool for identifying drug impairment. It establishes a documented instance where his detailed, sworn observations were proven factually incorrect. 2. The Judicial Finding of Unconstitutional Conduct - The 2021 DWI Dismissal: The pattern of questionable conduct is further established by a 2021 case where Deputy Lisic's actions were formally reviewed by a Wright County judge. After a hearing, the judge issued an order finding that the deputy had engaged in an "unlawful expansion of the initial stop" and "lacked probable cause to arrest." As a result, the judge suppressed all evidence obtained from the stop and dismissed all charges against the defendant. This ruling is not an opinion; it is a formal judicial finding that this deputy's methods in a similar situation were unconstitutional. The Unraveling of the April 1st Stop Viewed through the lens of this documented history and contradictory video evidence, the justification for the stop collapses. An analysis of the key pieces of evidence from the deputy's report shows a reliance on legally flawed inferences and discredited observations: • The Butane Torch - A Flawed Inference: Butane torches have always been legal, multi-use tools. While police previously could infer a connection to illegal drug activity, the 2023 legalization of cannabis in Minnesota changed the legal landscape. The most common and reasonable inference for a torch in a vehicle is now for the lawful consumption of cannabis. The deputy's report does not articulate any specific evidence to suggest the torch was being used for an illegal substance rather than a legal one, making his inference of criminal activity unreasonable. o Furthermore, the driver of the vehicle was reportedly searching for a lighter to light a cigarette for a significant portion of the stop, a fact that directly contradicts the deputy's report of a butane torch being in the vehicle and was conveniently omitted from his report. This detail, captured on the passenger's video, further challenges the deputy's narrative and the basis for the extended detention. • The Subjective "Checklist" - A History of Unreliability: The credibility of the deputy's observations of impairment (bouncing eyes, jaw grinding, visible heartbeat) is severely compromised. They are directly contradicted by the passenger's video from the scene and rendered suspect by the Payne case, where his nearly identical "checklist" was proven wrong by a lab test. The deputy also chose to omit the driver's innocent, on-scene explanation for her bloodshot eyes. This pattern suggests the list may be a boilerplate script rather than a set of genuine, contemporaneous observations. • The Pretextual Investigation - A Question of Motive: The deputy's report states he called for the K-9 before attempting to conduct Field Sobriety Tests. When the driver refused the FSTs, he immediately abandoned the DWI inquiry. This sequence suggests the DWI investigation was not a good-faith effort to assess impairment, but a tactic to fill the time during the unconstitutional wait for the drug dog. The central legal question becomes: how can an officer prove his subjective observations are credible when his history shows a pattern of similar observations being ruled unlawful by a judge or proven factually wrong by a state crime lab, and when they are contradicted by video evidence from the incident itself? In a court hearing, the burden would be on the state to prove the stop's expansion was legal. A defense attorney would use these prior cases and the new video to impeach the deputy's testimony, arguing that his "checklist" is not a series of genuine observations but a boilerplate script used to manufacture suspicion. While the 38-minute detention of the driver and passenger ended with only seatbelt tickets, the incident serves as a powerful case study in constitutional law, demonstrating how a documented pattern of questionable conduct-now backed by contradictory video-can render an officer's stated justifications for a prolonged seizure legally indefensible.</t>
  </si>
  <si>
    <t>['https://assets.nationbuilder.com/cuapb/pages/1472/attachments/original/1755298532/Lisic_A_Pattern_of_Questionable_Stops.pdf?1755298532']</t>
  </si>
  <si>
    <t>MINNEAPOLIS POLICE DEPARTMENT INTERNAL AFFAIRS COMPLAINT FORM #3401 COMPLAINT INFORMATION INTERNAL AFFAIRS CASE NUMBER: 12-51 CCN: 11-334456 DATE OF INCIDENT: 11-05-11 TIME OF INCIDENT: 0230 LOCATION OF INCIDENT: 606 Washington Av N DATE OF COMPLAINT: REFERRAL METHOD: City Attorney COMPLAINANTS NAME (LAST, FIRST MIDDLE) SEX M❑ F❑ RACE: DATE OF BIRTH: 13.43 - Personnel Data HOME ADDRESS: CITY I STATE I ZIP: TELEPHONE: INCIDENT INFORMATION POLICIES ALLEGED TO BE VIOLATED: duties and responsibilities. They need to weigh the 5-105 PROFESSIONAL CODE OF CONDUCT (A-D) 3. Officers shall use reasonable judgment in carrying out their consequences of their actions. (04101/05) (05103/05) ACCUSED EMPLOYEE(S) NAMEJBADGE: Michael Griffin 2475 COMPLAINT ALLEGATIONS It is also alleged that Off. Griffin used poor judgement by confronting Mr. Mitchell and Mr. Axel and not calling for on-duty Police officers until after engaging in a fight with the two men. Off. Griffin had been involved in a verbal confrontation with them and the men had threatened to beat him up and were loitering outside the bar waiting for him to exit. RECOMMENDATION (Preliminary Cases Only) K No Basis for Complaint K Suspended Pending K Refer to Precinct K Exceptionally Cleared K Policy Failure K Other Further Information with Coaching Documentation COMPLAINANT SIGNATURE' DATE COMMANDER REVIEW DATE 1209950 MINNEAPOLIS POLICE DEPARTMENT Internal Affairs Unit Administrative Case #12-51 Sgt. D. N. Denno Date 4-17-13 CASE BACKGROUND This case was referred to the IAU for review by the City Attorney's Office. A civil lawsuit was filed against Off. Michael Griffin and Off. William Gregory on behalf of Jeremy Axel, Matthew Mitchell and Keyon Cooley. The lawsuit alleges that the officers acted outside the scope of their employment on 11-5-11. The allegations include assault against at least one of the members of the party filing the lawsuit. CASE INVESTIGATION Civil Suit The civil suit was filed in Hennepin County District Court. The "Factual Allegations" listed in the suit claim that Off. Griffin began to harass the plaintiffs when they asked him to allow one of them to pass by him to a table they were occupying. The 1 1209951 plaintiffs claim that Off. Griffin continued to verbally harass them and eventually went to the bouncer and ordered him to remove them from the bar. Plaintiffs claim they were removed by the bouncer who said that the officer had ordered him to do so. Once outside they say that they hailed a cab but before they could all get in Off. Gregory arrived and he and Off. Griffin began arresting them. At one point Off. Griffin removed Mitchell from the squad car and took him into a dead end street where he assaulted him and his friend Axel who had come to assist him. They claim that they made multiple requests to Off. Gregory to stop Off. Griffin's • assaultive behavior but were told to "shut the fuck up". 11-334456 This report was filed by Off. Michael Griffin. Off. Griffin was off duty and in plain clothes. He was at the Loop bar 606 Washington Av N. Off. Griffin's report says that he was in the bar and was confronted by a group of men who began to verbally harass him, telling him he was "in their space". The group continued to harass Off. Griffin and he eventually went to the bouncer and told him about the problem. He identified himself as a police officer to the bouncer and at some point the group of men found out that he was a police officer. Off. Griffin's report says that the men were asked to leave by the bouncer. They began to verbally harass the bouncer and gave him a hard time before leaving the bar. The report says that at least one of the men, Mitchell, made overt threats to 2 1209952 "kick his ass" and referred to him as a "pussy cop". As they were leaving one of the men indicated to Griffin that he should come outside to continue the argument. After the men left the bar Off. Griffin says that he was concerned they were going to wait for him outside and assault him. He knew that Off. Gregory was working a part time job nearby. He called Off. Gregory by phone and told him to come to the Loop bar. The report does not say if he informed Off. Gregory of the situation he was in at the bar. Off. Griffin explains in his report that he did not call 911 for assistance as he was aware of the typical high call load in the 1st Pct. during bar closing times. He says that he decided to call Off. Gregory instead because he felt Gregory could make it to the Loop bar quickly and he felt that the group of men were waiting for him outside. When Off. Gregory arrived he phoned Off. Griffin who went outside to meet him. He says that the group was outside and they continued to threaten him even though Off. Gregory was there in uniform and in a marked squad. Off. Griffin told Off. Gregory that Mitchell was under arrest and Off. Gregory took control of him. Another member of the party, Cooley, began to follow Off. Gregory and continued to make verbal threats. Off. Griffin says that he put his hand on Cooley's chest and told him he would be placed under arrest if he continued his disruptive behavior. Cooley continued to make threats and swept Off. Griffins hand 3 1209953 away from him. Griffin then got behind him and brought him to the ground and handcuffed him. He was placed in the Squad along with Mitchell. Off. Griffin says that the two men in the squad car continued to holler threats and would not cooperate with their efforts to identify them. Off. Griffin removed Mitchell from the squad and he once again became aggressive. Another member of the group, Axel, then approached and began taunting Griffin. At some point they ended up a short distance from the squad and Axel took a swing at Off. Griffin. Off. Griffin knocked Axel down twice and when he tried to get up again Off. Griffin kicked him in the face. Axel was transported to HCMC via ambulance. Off. Gregory's supplement says that he received a call from Off. Griffin while he was working a part time job. Off. Griffin requested that he come to the Loop Bar but didn't explain why he needed him to come there. When he arrived Off. Gregory said that there was a group of males outside the bar who said "He really did call the cops, look at this, but its only one cop, so don't worry". Off. Gregory called Off. Griffin who then came out of the bar and explained that the group of males had been threatening him. Off. Griffin directed Off. Gregory to detain one of the males, Mr. Mitchell. Off. Gregory placed Mitchell in the squad car and noticed another member of the group following them and making threats. He says that Off. Griffin was telling this male to back away. Off. Griffin eventually took this 4 1209954 male to the ground and Off. Gregory assisted in handcuffing him and putting him in the squad car. Off. Griffin eventually removed Mitchell from the squad to talk to him. They moved out of Off. Gregory's sight and a few minutes later Mitchell came running back to the squad saying that Off. Griffin had assaulted his friend (Axel). Off Gregory got out of the squad and saw Axel lying on the ground and he appeared to be unconscious. Off. Griffin told him that the male on the ground had "ran at him" and tried to hit him so he defended himself. Sgt. Biederman was called to the scene and conducted a Supervisor Force Review. He interviewed the three parties, Mitchell, Cooley and Axel as well as Off. Griffin and Off. Gregory. No other witnesses to the altercation outside the bar where found. Sgt. Biederman did interview one of the bouncers who helped escort the three parties outside the bar after Off. Griffin complained about them. No specific information is noted from this interview. Sgt. Biederman also interviewed a second person who only saw what happened inside the bar. Devin Vanderschaaf told him that Off. Griffin was "not the instigator" of the problem in the bar. He told Sgt. Biederman that one member of the party had pushed Off. Griffin while they were inside. In Sgt. Biederman's Force Review he concludes that Off. Griffin had identified himself as a police officer to the other men and that he was acting within the scope 5 1209955</t>
  </si>
  <si>
    <t>['https://d3n8a8pro7vhmx.cloudfront.net/cuapb/pages/1461/attachments/original/1638131596/13-31136_Griffin_Part_1.pdf?1638131596']</t>
  </si>
  <si>
    <t>UNITED STATES DISTRICT COURT DISTRICT OF MINNESOTA John Wuchko, Plaintiff, v. MEMORANDUM OPINION AND ORDER Civil No. 09-1236 (MJD/AJB) Charles Storlie and City of Minneapolis, Defendants. ________________________________________________________________ This matter is before the Court upon Defendant Charles Storlie's motion for summary judgment. Factual Background In the early morning of May 30, 2003, Plaintiff and a passenger were driving in a car in Minneapolis when the car was pulled over by Minneapolis Police Officers Charles Storlie and McBride. The stop was initiated based on reports that the car was stolen. (Declaration of Scott Swanson, Ex. 10 (Statement of Charles Storlie, p.2).) Plaintiff asserts that he stopped the car and he and his passenger were immediately ordered to get out of the car and to put their hands up. (Affidavit of Pierre Regnier, Ex. A (Wuchko Dep. 49-50).) Plaintiff claims that 1 Wuchko v. Storlie et al Doc. 57 Dockets.Justia.com he turned the motor off and then threw the keys out the window. (Id. 50-51.) He then got out of the car, and was ordered face down on the ground. (Id. 51.) Plaintiff asserts that he immediately complied. (Id.) Plaintiff testified that after he laid down on the ground, with his arms spread out, he felt two or three kicks to the back of his head and his upper body. (Id. 52.) One of his teeth was broken from one of the kicks. (Id. at 56.) Plaintiff testified that the person who kicked him stated that he needed to "learn to get down faster." (Id. at 53.) In his police report, Officer Storlie wrote that once the car was stopped, he pointed his gun at Plaintiff and told him to get out of the car. (Swanson Decl., Ex. 11.) He further reported that he believed Plaintiff was either going to get back in the car and take off or run away on foot. To prevent flight, Storlie reported that he "attempted to kick him in the chest. He moved back slightly and my foot caught him in the upper chest and face." (Id.) Storlie also wrote that after he kicked Plaintiff, he was able to handcuff him without incident. (Id.) Plaintiff testified that after he was handcuffed, Storlie had bent him, or slammed him, over the car and was frisking him. (Regnier Aff., Ex. A (Wuchko Dep. at 55, 59.) He was then placed in the back of the squad car, at which time Storlie is alleged to attempted to clean blood off Plaintiff's chin and lip. When 2 Plaintiff winced from the pain, he asserts that Storlie punched him in the eye three times. (Id. at 63.) Plaintiff was then transported to the Hennepin County Medical Center by the police officers. (Id. at 72.; Swanson Decl., Ex. 8.) As a result of Storlie's actions, Plaintiff asserts he suffered a broken tooth, cuts and scratches to his face, scars from stitches, emotional distress, anxiety attacks, headaches, increased drinking, feelings of nervousness and nausea when seeing a police officer. (Regnier Aff., Ex. A (Wuchko Dep. at 81-85).) Complaint In his Complaint, Plaintiff asserted four causes of action: Count 1 - an excessive force claim against Storlie; Count 2 - a Monell claim against the City of Minneapolis; Count 3 - negligence claim against the City of Minneapolis; and Count 4 - Negligent Infliction of Emotional Distress based on Storlie's actions. Both the City of Minneapolis and Storlie moved for summary judgment as to all claims asserted against them. In response, Plaintiff stipulated to dismiss the claims against the City of Minneapolis, and in opposition to Storlie's motion, Plaintiff agreed to dismiss the negligent infliction of emotional distress claim in Count 4. Consequently, the only claim remaining is the excessive force claim 3 against Storlie.1 Standard for Summary Judgment Summary judgment is appropriate if, viewing all facts in the light most favorable to the non-moving party, there is no genuine issue as to any material fact, and the moving party is entitled to judgment as a matter of law. Fed. R. Civ. P. 56 (c); Celotex Corp. v. Catrett, 477 U.S. 317, 322-23 (1986). The party seeking summary judgment bears the burden of showing that there is no disputed issue of material fact. Celotex, 477 U.S. at 323. This burden can be met "by 'showing' - that is, pointing out to the district court - that there is an absence of evidence to support the nonmoving party's case." Id. at 325. The party opposing summary judgment may not rest upon mere allegations or denials, but must set forth specific facts showing that there is a genuine issue for trial. Krenik v. County of Le Sueur, 47 F.3d 953, 957 (8th Cir.1995). Analysis A claim that law enforcement officers used excessive force is analyzed 1Since argument on this motion, Plaintiff moved to amend his complaint to add that Storlie was being sued in his individual capacity. The Magistrate Judge granted the motion and Storlie appealed. This Court has affirmed the motion to amend to allow Plaintiff to sue Storlie in his individual capacity. 4 under the Fourth Amendment and its reasonableness standard. Foster v. Metropolitan Airports Comm'n, 914 F.2d 1076, 1081-82 (8th Cir. 199) (quoting Graham v. Connor, 490 U.S. 386 (1989)). The actions of law enforcement are to be judged from the perspective of a reasonable officer at the scene of the arrest, and whether the totality of the circumstances justifies the use of the force used. Id. Circumstances such as the severity of the crime, whether the suspect posed a threat to the safety of the officers or others, and whether the suspect was resisting arrest are all relevant to the reasonableness of the officerʹs conduct. "'Not every push or shove, even if it may later seem unnecessary in the peace of a judgeʹs chambers,' violates the Fourth Amendment." Id. Storlie argues he is entitled to summary judgment as there are no genuine issues of material fact that Storlie used excessive force against Plaintiff. Storlie asserts the claim against him is based on two specific events - that Storlie allegedly slammed Plaintiff's body to the pavement, and that after being slammed to the ground, Storlie kicked and/or stomped on the back of Plaintiff's head. Storlie asserts that in his deposition, Plaintiff admitted that he wasn't slammed to the ground by any officer. (Regnier Aff., Ex. A (Wuchko Dep. at 51).) Plaintiff further admitted that he never saw the person that kicked him in the upper body and head. (Id. 54-57.) 5 The Court finds that Plaintiff has submitted sufficient evidence creating a genuine issue of material fact as to whether, under a totality of the circumstances, a reasonable officer at the scene of the arrest would find that Storlie used excessive force on the night in question. Plaintiff was originally stopped because the car he was driving had been reported stolen. Despite the fact that the stop was initiated by the report of a nonviolent offense, Storlie admitted in the police report that he kicked the Plaintiff in the upper chest and head because he thought Plaintiff would flee. (Swanson Decl., Ex. 11.) There is also evidence in the record that Plaintiff was compliant with all of the officers' commands, which suggests that kicking the Plaintiff was excessive under the circumstances. (Regnier Aff., Ex. A (Wuchko Dep. at 51.) There is also sufficient evidence to raise a genuine issue of material fact that Storlie was the individual that caused Plaintiff injury. Plaintiff testified that he believed Storlie was the officer who told him he needed to get down faster and that kicked him, because Storlie was the officer that threw him over the car and frisked him. (Id. at 55.) Plaintiff further testified that while Storlie was cleaning Plaintiff's face, Storlie punched him in the face three times. (Id. at 63.) Under 6 these circumstances, a jury could find that Storlie was the individual that kicked the Plaintiff in the head and chest. Plaintiff has also submitted evidence depicting his injuries, and that such evidence further sustains his claim that Storlie used excessive force against him. (Id. Exs. 8 and 9.) Accordingly, IT IS HEREBY ORDERED that Defendant Charles Storlie's Motion for Summary Judgment [Doc. No. 14] is DENIED. Date: January 27, 2011 s/ Michael J. Davis Michael J. Davis Chief Judge United States District Court 7</t>
  </si>
  <si>
    <t>['https://d3n8a8pro7vhmx.cloudfront.net/cuapb/pages/270/attachments/original/1625773901/storlie.pdf?1625773901']</t>
  </si>
  <si>
    <t>4/13/2021 Updated: Adrian police officer on administrative leave 'indefinitely' | The Globe https://www.dglobe.com/news/crime-and-courts/4462158-updated-adrian-police-officer-administrative-leave-indefinitely 1/7 Trending Articles NEWS Updated: Adrian police ofåcer on administrative leave 'indeånitely' ADRIAN -- An Adrian police ofècer is on paid administrative leave indeènitely after allegedly threatening to kill an individual during a family argument. Written By: Alyssa Sobotka | 10:03 am, Jun. 19, 2018 NEWS Baldwin trafèc stop turns up suspected drugs TECHNOLOGY Work on Iona broadband access expected to begin this summer E-Paper Account SUBSCRIBE NOW $4 for 16 weeks Vaccine Tracker 4/13/2021 Updated: Adrian police officer on administrative leave 'indefinitely' | The Globe https://www.dglobe.com/news/crime-and-courts/4462158-updated-adrian-police-officer-administrative-leave-indefinitely 2/7 Richard D. Bruns ADRIAN - An Adrian police ofècer is on paid administrative leave indeènitely after allegedly threatening to kill an individual during a family argument. On Monday, Richard D. Bruns, 43, of Adrian was charged with second-degree assault with a dangerous weapon, threats of violence, both felonies; and two counts of domestic assault in Nobles County District Court. A second-degree assault conviction - the most serious offense - is punishable up to seven years imprisonment, a $14,000 ène or both. Newsletter signup for email alerts Adrian Police Chief Shawn Langseth conèrmed Tuesday morning that Bruns is on paid leave as the matter is being investigated. The city of Adrian did not respond by Tuesday's press deadline to requests for information related to Bruns' employment. According to the criminal complaint, Langseth met with Nobles County deputies at Bruns' Oklahoma Avenue residence June 15. An alleged victim at the scene claimed she had consumed approximately three beers and that Bruns had eight. She said Bruns had been "snippy" and the two argued both outside and inside the residence. Inside, Bruns became "raging mad" and asked the victim and a juvenile to "èght him," the victim told law enforcement. Bruns ran after the juvenile and the adult victim followed upon hearing what she called a loud noise and crying. Before she could reach the juvenile, Bruns shoved her away with his chest and stomach, she claimed. In a post-arrest interview, the juvenile claimed Bruns never touched him. Another juvenile present went to a relative's home to dial 911, the complaint contines. The victim hesitated to tell law enforcement what happened next, fearful Bruns would lose income and health beneèts, but ultimately revealed that she had audio-recorded the incident. Bruns told the victim not to call 911 and law enforcement could hear what they believed to be Bruns opening a gun safe on the audio recording. The complaint details that the victim's voice shifted from trying to deescalate the situation to becoming panicked as she yelled at Bruns to put the gun away. E-Paper Account SUBSCRIBE NOW $4 for 16 weeks Vaccine Tracker 4/13/2021 Updated: Adrian police officer on administrative leave 'indefinitely' | The Globe https://www.dglobe.com/news/crime-and-courts/4462158-updated-adrian-police-officer-administrative-leave-indefinitely 3/7 Bruns was recorded saying that if he was going to go to jail, he was going to "earn it." He further remarked that if "cops come knocking on my door, you're dead. All they have to do is come to my door and 'boom, boom.'" Bruns then suggested to the crying victim that if she stopped the juvenile from dialing 911 she could avoid consequences. Deputies then heard what they believed to be Bruns re-locking the gun into the safe and walking away from the immediate area of the recording. In a post-arrest interview, Bruns told law enforcement he had opened the gun safe, but did not recall having a gun, further claiming the victim probably just saw it in the safe. He later said he did have a gun, but didn't believe he pointed it at the victim. He stated he "went too far." Deputies located and seized multiple èrearms from the residence, including handguns, a riée and shotgun. They also located a lockbox-style gun safe with two handguns and two loaded magazines. Bruns' bail was set at $100,000 with conditions or $200,000 without. His initial appearance is scheduled for June 26 in Nobles County District Court. Original post: ADRIAN - An Adrian police ofècer has been placed on administrative leave after allegedly threatening to kill an individual during a family argument involving alcohol. Richard D. Bruns, 43, of Adrian has been put on paid administrative leave indeènitely while the matter is being looked into, Adrian Police Chief Shawn Langseth conèrmed Tuesday morning. On Monday, Bruns was charged with second-degree assault with a dangerous weapon, threats of violence, both felonies; and two counts of domestic assault in Nobles County District Court. A second-degree assault conviction - the most serious offense - is punishable up to seven years imprisonment, a $14,000 ène or both. For more on this story, see Wednesday's print edition or watch for an updated story on dglobe.com. ADRIAN POLICE SUSPENDED ASSAULT THREATS OF VIOLENCE FELONIES Related Topics E-Paper Account SUBSCRIBE NOW $4 for 16 weeks Vaccine Tracker 4/13/2021 Updated: Adrian police officer on administrative leave 'indefinitely' | The Globe https://www.dglobe.com/news/crime-and-courts/4462158-updated-adrian-police-officer-administrative-leave-indefinitely 4/7 ADRIAN POLICE SUSPENDED ASSAULT THREATS OF VIOLENCE FELONIES Suggested Articles DEREK CHAUVIN TRIAL LIVE: Derek Chauvin trial continues Tuesday DEREK CHAUVIN TRIAL Chauvin trial updates: Defense expected to present its case today CRIME AND COURTS Brooklyn Center chief: Cop pulled gun not Taser, shot Daunte Wright by mistake (with video) CRIME AND COURTS For the Record: April 12, 2021 DEREK CHAUVIN TRIAL Expert: Derek Chauvin did not take actions of 'reasonable ofåcer' in restraining George Floyd In this still image from video, defense attorney Eric Nelson, left, and former Minneapolis police officer Derek Chauvin attend Chauvin's trial Monday, April 12, 2021, on second-degree murder, third-degree murder and second-degree manslaughter charges in the 2020 death of George Floyd in Minneapolis. ((Pool via REUTERS This still image was taken from Brooklyn Center Police body-worn camera footage showing the Sunday, April 11, 2021, incident that left one man dead. The footage was shown during a Monday, April 12, news .conference In this still image from video, S th St ght A i t E-Paper Account SUBSCRIBE NOW $4 for 16 weeks Vaccine Tracker 4/13/2021 Updated: Adrian police officer on administrative leave 'indefinitely' | The Globe https://www.dglobe.com/news/crime-and-courts/4462158-updated-adrian-police-officer-administrative-leave-indefinitely 5/7 Seth Stoughton, an Associate Professor of Law at the University of South Carolina, answers questions Monday, April 12, 2021, during the trial of former Minneapolis police officer Derek Chauvin for second-degree murder, third- degree murder and second- degree manslaughter in the death of George Floyd in Minneapolis. ((Pool via REUTERS Businesses To Follow E-Paper Account SUBSCRIBE NOW $4 for 16 weeks Vaccine Tracker 4/13/2021 Updated: Adrian police officer on administrative leave 'indefinitely' | The Globe https://www.dglobe.com/news/crime-and-courts/4462158-updated-adrian-police-officer-administrative-leave-indefinitely 6/7 Account Manage My Account Privacy Policy Terms and Conditions News Subscription Options Email Newsletters Tie-dye is everywhere this year! Check out the new Keen Whisper in tie-dye! (View photo) 9 MIN AGO  Brown's Shoe Fit Worthington Follow   The Globe Follow  E-Paper Account SUBSCRIBE NOW $4 for 16 weeks Vaccine Tracker 4/13/2021 Updated: Adrian police officer on administrative leave 'indefinitely' | The Globe https://www.dglobe.com/news/crime-and-courts/4462158-updated-adrian-police-officer-administrative-leave-indefinitely 7/7 E-Paper Our News Network Contact Get Help News Advertising Work with Us More JobsHQ Motors HomesHQ Shop Social © The Globe and Forum Communications Company 300 11th Street, Worthington, MN 56187 (507) 376-9711 E-Paper Account SUBSCRIBE NOW $4 for 16 weeks Vaccine Tracker</t>
  </si>
  <si>
    <t>['https://d3n8a8pro7vhmx.cloudfront.net/cuapb/pages/270/attachments/original/1618326592/Updated__Adrian_police_officer_on_administrative_leave_%E2%80%98indefinitely%E2%80%99___The_Globe.pdf?1618326592']</t>
  </si>
  <si>
    <t>Skip to Main Content Logout My Account Search Menu New Criminal/Traffic/Petty Search Refine Search Back Location : All MNCIS Sites - Case Search Help R A C N . 27-CR-17-6331 State of Minnesota vs LAFAYETTE TEMPLE § § § § § § Case Type: Crim/Traf Mandatory Date Filed: 03/14/2017 Location: Hennepin Criminal/Traffic /Petty Downtown Judicial Officer: Anderson, Jamie L. P I Lead Attorneys Defendant TEMPLE, LAFAYETTE Male DOB: 08/16/1975 ROBERT JOSEPH FOLEY, III Retained 651-341-5367(W) Farmington, MN 55024 Jurisdiction State of Minnesota DIANE MARIE KRENZ 612-348-6919(W) C I Charges: TEMPLE, LAFAYETTEStatute Level Date Disposition Level of Sentence 1. Insurance Fraud-Present False Representation/Conceals Facts-Claim for Payment 609.611.1(a)(2)Felony08/06/201504/23/2018 Convicted04/23/2018 Conviction deemed a Misdemeanor pursuant to M. Addtl Statutes: Theft-Value over $5,000 or Trade Secret, Explosive, Controlled Substance I or II E O C DISPOSITIONS 02/15/2018 Plea (Judicial Officer: Anderson, Jamie L.) 1. Insurance Fraud-Present False Representation/Conceals Facts-Claim for Payment Guilty 04/23/2018 Disposition (Judicial Officer: Anderson, Jamie L.) 1. Insurance Fraud-Present False Representation/Conceals Facts-Claim for Payment Convicted 04/23/2018 Stay of Imposition Pursuant to M.S. 609.135 1. Insurance Fraud-Present False Representation/Conceals Facts-Claim for Payment 08/06/2015 (FEL) 609.611.1(a)(2) (6096111a2) Local Confinement: Agency: Hennepin County Workhouse - Adult Corrections Term: 90 Days Time To Serve: 90 Days Duration: 05/08/2018 9:00 AM Stay 0 Yr 0 Mo 0 Days Credit For Time Served: 0 Days Furlough: Other Serve As: Home Detention/Electronic Monitoring (If Eligible) Comment: Immediate EHM Furloughs for medical care and both physical &amp; mental health provider appointments. Status: Active 04/23/2018 Monitoring - Adult: Type: Supervised probation Agency: Hennepin County Probation Term of 3 Yr 04/23/2018 - 04/23/2021 Status: Closed 04/29/2021 Fee Totals: Law Library Fees $3.00 Firefox https://pa.courts.state.mn.us/CaseDetail.aspx?CaseID=1624236304 1 of 3 12/5/2022, 12:57 AM County/Sheriff &amp; Felony Fines $50.00 Crim/Traffic Surcharge (once per case) $75.00 Fee Totals $ $128.00 Condition - Adult: 1. Pay restitution, Develop and follow payment schedule with his/her Probation Officer $11,143.44 04/23/2018, Active 04/23/2018 2. Follow all instructions of probation, 04/23/2018, Active 04/23/2018 3. Conditions, other, Take prescribed medications and meet with therapist as recommended 04/23/2018, Active 04/23/2018 4. Follow all State and Federal criminal laws., 04/23/2018, Active 04/23/2018 5. Contact your probation officer as directed., 04/23/2018, Active 04/23/2018 6. Tell your probation officer within 72 hours if you have, contact with law enforcement. 04/23/2018, Active 04/23/2018 7. Tell your probation officer within 72 hours if you are, charged with any new crime. 04/23/2018, Active 04/23/2018 8. Tell your probation officer within 72 hours if you change, your address, employment, or telephone number. 04/23/2018, Active 04/23 9. Cooperate with the search of your person, residence,, vehicle, workplace, property, and things as directed by your probation officer 04/23/2018, Active 04/23/2018 10. Sign releases of information as directed., 04/23/2018, Active 04/23/2018 11. Give a DNA sample when directed., 04/23/2018, Active 04/23/2018 12. Do not use or possess firearms, ammunition or explosives, 04/23/2018, Active 04/23/2018 13. Do not register to vote or vote until discharged from, probation and your civil rights are fully restored. 04/23/2018, Active 04/23/20 14. Pay Restitution before Fines, Fees and Surcharges, 04/23/2018, Active 04/23/2018 Fee Totals: Restitution $11,143.44 Fee Totals $ $11,143.44 Level of Sentence: Conviction deemed a Misdemeanor pursuant to M.S. 609.13 OTHER EVENTS AND HEARINGS 03/14/2017 E-filed Comp-Summons Index # 1 03/14/2017 Summons Index # 2 03/14/2017 Fingerprints Required Notice sent 04/05/2017 First Appearance (1:30 PM) (Judicial Officer Karasov, Fred) Result: Held 04/05/2017 Application for Public Defender Index # 3 04/05/2017 Order Granting Public Defender Index # 4 (Judicial Officer: Karasov, Fred ) 04/05/2017 Identity Verified 04/05/2017 Notice of Hearing Index # 5 04/05/2017 Statement of Rights Index # 6 04/06/2017 Demand or Request for Discovery Index # 7 04/10/2017 Pre-Plea Worksheet Index # 8 04/10/2017 e-Service TEMPLE, LAFAYETTE Served 04/10/2017 05/03/2017 Omnibus Hearing (9:00 AM) (Judicial Officer Anderson, Jamie L.) Result: Held 05/03/2017 Notice of Appearance Index # 9 05/24/2017 Omnibus Hearing (1:30 PM) (Judicial Officer Anderson, Jamie L.) Result: Held 05/24/2017 Notice of Appearance Index # 10 07/05/2017 Notice of Case Reassignment Index # 11 (Judicial Officer: Reding, Jeannice M. ) 07/10/2017 Omnibus Hearing (1:30 PM) (Judicial Officer Anderson, Jamie L.) Result: Held 07/10/2017 Notice of Appearance Index # 12 07/27/2017 Notice of Case Reassignment Index # 13 (Judicial Officer: Anderson, Jamie L. ) 10/11/2017 Witness List Index # 14 10/11/2017 e-Service TEMPLE, LAFAYETTE Served 10/11/2017 10/16/2017 Hearing (9:00 AM) (Judicial Officer Anderson, Jamie L.) Result: Held 10/17/2017 Hearing (9:00 AM) (Judicial Officer Anderson, Jamie L.) Result: Held 10/17/2017 Notice of Appearance Index # 15 11/20/2017 Substitution of Counsel Index # 16 11/20/2017 Certificate of Representation Index # 17 11/20/2017 Discovery Disclosure Index # 18 11/20/2017 e-Service TEMPLE, LAFAYETTE Served 11/20/2017 11/20/2017 e-Service TEMPLE, LAFAYETTE Served 11/20/2017 11/20/2017 e-Service TEMPLE, LAFAYETTE Served 11/20/2017 11/21/2017 Request for Continuance Needing Judicial Approval Index # 19 11/21/2017 e-Service TEMPLE, LAFAYETTE Served 11/21/2017 11/21/2017 e-Service TEMPLE, LAFAYETTE Served 11/21/2017 02/15/2018 Plea Hearing (11:00 AM) (Judicial Officer Anderson, Jamie L.) Result: Held 02/15/2018 Petition to Enter Guilty Plea Index # 20 (Judicial Officer: Anderson, Jamie L. ) Firefox https://pa.courts.state.mn.us/CaseDetail.aspx?CaseID=1624236304 2 of 3 12/5/2022, 12:57 AM 02/15/2018 Notice of Appearance Index # 21 02/15/2018 Probation Referral Notification Index # 22 02/15/2018 Order-Presentence Investigation Index # 23 (Judicial Officer: Anderson, Jamie L. ) 02/20/2018 CANCELED Jury Trial (9:00 AM) (Judicial Officer Anderson, Jamie L.) Settled 01/16/2018 Continued to 02/20/2018 - Defendant Request - TEMPLE, LAFAYETTE 04/18/2018 Presentence Investigation Report Index # 24 04/18/2018 e-Service TEMPLE, LAFAYETTE Served 04/18/2018 04/18/2018 e-Service TEMPLE, LAFAYETTE Served 04/18/2018 04/18/2018 e-Service State of Minnesota Served 04/18/2018 04/23/2018 Sentencing (10:30 AM) (Judicial Officer Anderson, Jamie L.) Result: Held 04/23/2018 Sentencing Order Index # 25 (Judicial Officer: Anderson, Jamie L. ) 04/23/2018 Application - Agreement for Deferred Payment Index # 26 04/23/2018 Restitution Form or Certificate Index # 27 04/23/2018 Restitution Order Index # 28 (Judicial Officer: Anderson, Jamie L. ) 04/23/2018 Sentencing Order Index # 29 (Judicial Officer: Anderson, Jamie L. ) 04/30/2018 Copy Request Index # 30 03/22/2021 Sent to Collections 04/29/2021 Proposed Order or Document Index # 31 04/29/2021 Discharge from Probation or Monitoring Index # 32 (Judicial Officer: Bartolomei, Luis ) 04/29/2021 e-Service TEMPLE, LAFAYETTE Served 04/29/2021 04/29/2021 e-Service TEMPLE, LAFAYETTE Served 04/29/2021 04/29/2021 e-Service State of Minnesota Served 04/29/2021 04/29/2021 Restoration of Voting Rights Sent to SOS 04/29/2021 Restoration of Voting Rights Sent to SOS 10/13/2021 Update sent to Collections 11/30/2021 Update sent to Collections 08/30/2022 Update sent to Collections F I Defendant TEMPLE, LAFAYETTE Total Financial Assessment 11,271.44 Total Payments and Credits 0.00 Balance Due as of 12/05/2022 11,271.44 04/23/2018 Transaction Assessment 128.00 04/23/2018 Transaction Assessment 11,143.44 Firefox https://pa.courts.state.mn.us/CaseDetail.aspx?CaseID=1624236304 3 of 3 12/5/2022, 12:57 AM</t>
  </si>
  <si>
    <t>['https://assets.nationbuilder.com/cuapb/pages/1472/attachments/original/1670223480/Temple_Fraud_Conviction_Register_of_Actions.pdf?1670223480']</t>
  </si>
  <si>
    <t>['Lafayette Temple, badge #None']</t>
  </si>
  <si>
    <t>3/11/2021 Lawsuit: Mpls. police used taser on man in 'full blown bipolar episode' - StarTribune.com https://www.startribune.com/lawsuit-minneapolis-police-used-taser-on-man-in-full-blown-bipolar-episode/504988322/ 1/3 LOCAL Lawsuit: Minneapolis police used Taser on man in 'full-blown bipolar episode' Suit against city, officers says police mishandled mental health episode. By Libor Jany (https://www.startribune.com/libor-jany/6134700/) Star Tribune JANUARY 28, 2019 - 8:56PM Footage from the Minneapolis police officer's body camera shows Clifford Johnson clearly in the midst of a mental health episode. Agitated but unarmed, he alternates between yelling and pacing in his south Minneapolis front yard and sitting on his stoop to catch his breath. The officers remain calm as they try to reason with him. Soon, the red lights of a Taser appear on his shirtless torso as he ignores their commands, screaming that they're going to shoot him "like that white woman from Australia" - a reference to the 2017 death of Justine Ruszczyk Damond at the hands of a Minneapolis police officer. It's during a quiet moment as Johnson, 60, sits, sipping his beer, that an officer fires his Taser without warning, handcuffing him before he is eventually sedated by medics and loaded into a waiting ambulance. The body camera video from August 2017 shows how the hundreds of interactions between police and the mentally ill that unfold every year can escalate without warning. Now, Johnson is suing the City of Minneapolis and the two officers, Kevin Franek and Brian Cummings, accusing them of mishandling what he called a "full-blown bipolar episode." In the lawsuit, filed Jan. 15 in Hennepin County District Court, Johnson argues that the August 2017 episode caused "a severe mental breakdown, which required hospitalization for approximately 10 days and then a prolonged period of outpatient treatment and recovery." "Due to the Officers' continued presence on his property, the flashing emergency lights, the recent police shooting, and Mr. Johnson's mental illness, Mr. Johnson's mental state continued to escalate and he started exhibiting verbal outbursts of yelling," reads the lawsuit. "However, Mr. Johnson did not engage in any physical threats or aggression towards the Officers." The lawsuit further argued that Franek and Cummings violated department policy on Taser use, which reads that officers should, "unless it is not feasible to do so, give verbal warnings and/or announce their intention to use a [Taser] prior to actual discharge." In its response to the lawsuit, the city disputed most of Johnson's claims, including that the officers' presence on his lawn caused his mental breakdown. City Attorney Susan Segal said through a spokesman that without commenting on the specifics of the case, "the Minneapolis Police Department seeks continuous improvement in its response to persons experiencing a mental health crisis." Johnson said in an interview last week that he has been diagnosed with bipolar disorder, characterized by wide mood swings between mania and depression. He said the symptoms are sometimes brought on by flashing lights after a traumatic childhood episode in which his family's home caught on fire. He admitted that he got loud and cursed at the officers, but contended that they should have handled the situation differently, particularly in a time of increased scrutiny of when and how police use force against those with mental illness. Video (09:57) : A south Minneapolis man is suing the city and two Minneapolis cops after he was Tasered while sitting on his front steps Cliff Johnson sat on his steps where he was tasered by two Minneapolis Police officers 3/11/2021 Lawsuit: Mpls. police used taser on man in 'full blown bipolar episode' - StarTribune.com https://www.startribune.com/lawsuit-minneapolis-police-used-taser-on-man-in-full-blown-bipolar-episode/504988322/ 2/3 "Nobody believes me: There's no way that you could be sitting on my steps, doing nothing and they Tased me, you must've been doing something, acting crazy," he said. Johnson's attorney, Zorislav Leyderman, declined to elaborate on the case beyond court filings. On the night of Aug. 27, 2017, Franek and Cummings were called to Johnson's neighbor's house in the 5500 block of 38th Avenue South, where paramedics were already tending to someone with an unspecified medical issue. The neighbor told officers that Johnson walked out of his house and had been yelling incoherently in the street. The officers walked next door to find Johnson - shirtless and shoeless, with only rolled- up pajama pants on - sitting calmly on his front stoop, a can of beer at his side. They shined a flashlight on him and asked why he had been yelling, addressing him by name. At one point, Johnson sprang up and started pacing in the yard, and was told to sit down. Johnson did so, but started yelling about a loud party across the street and jabbing his finger at the officer. After Johnson stood up again, Franek pulled out his Taser, training its red light on him. It's unclear whether Johnson heard the officers' repeated commands as he jumped to his feet again, and resumed shouting. Moments after he sat back down, Franek fired the Taser without warning, sending Johnson falling to the sidewalk. The case is the latest of several in the city regarding police calls and those with mental illness. The City Council last fall approved (http://www.startribune.com/minneapolis-council- trims-police-budget-increase-to-fund-anti-violence-efforts/501681431/) a $422,000 one- time bump and $18,000 in ongoing funding to expand the department's co-responder program, which pairs officers with counselors on calls involving mental health crises. The move came after a public outcry over the November death of 36-year-old Travis Jordan (http://www.startribune.com/minneapolis-officers-won-t-be-charged-in-travis- jordan-s-death/503865812/) , an apparently suicidal man who was shot after he emerged from his home armed with a large kitchen knife and refused police orders to drop the weapon. The two officers involved were later cleared of wrongdoing in the shooting. And last month, a federal judge called the department's policy on involuntary mental health holds unconstitutional (http://www.startribune.com/ex-minneapolis-officer- mohamed-noor-dismissed-as-defendant-from-mental-health-hold-lawsuit/502813802/) . Sue Abderholden, executive director of the state chapter of the National Alliance on Mental Illness, said that based on the video, the officers employed some of the tactics taught in crisis intervention training. But she wondered whether the officers could have done more to avoid using force. "I realize he was being loud and not wanting to be handcuffed, but unless I missed something he wasn't actually looking to hurt anyone," she said. "I hope that the department honestly looks at it and says, 'What can we learn from this? Perhaps there are different things that we can do next time.' " She added: "It could potentially have gone differently - we'll never know for sure, certainly the potential was there." Johnson said last week that he had in the past called the police to bring him to the hospital when his mental problems took hold. But this experience had left him scarred, he said. "That it ever happened, it's appalling," he said, adding that the lingering stress of the ordeal caused him to lose 30 pounds. He has also given up drinking. "Those are two good things out of this, besides now being paranoid wherever I go," he said. Twitter: @StribJany JERRY HOLT • JERRY.HOLT@STARTRIBUNE.COM Cliff Johnson sat on his steps where he was tasered by two Minneapolis Police officers 3/11/2021 Lawsuit: Mpls. police used taser on man in 'full blown bipolar episode' - StarTribune.com https://www.startribune.com/lawsuit-minneapolis-police-used-taser-on-man-in-full-blown-bipolar-episode/504988322/ 3/3 Libor Jany is the Minneapolis crime reporter for the Star Tribune. He joined the newspaper in 2013, after stints in newsrooms in Connecticut, New Jersey, California and Mississippi. He spent his first year working out of the paper's Washington County bureau, focusing on transportation and education issues, before moving to the Dakota County team. libor.jany@startribune.com 612-673-4064 StribJany Monday January 28, 2019 in Minneapolis, MN.]</t>
  </si>
  <si>
    <t>["https://d3n8a8pro7vhmx.cloudfront.net/cuapb/pages/270/attachments/original/1615511977/Lawsuit__Mpls._police_used_taser_on_man_in_'full_blown_bipolar_episode'_-_StarTribune.com.pdf?1615511977"]</t>
  </si>
  <si>
    <t>['Brian Cummings, badge #1360', 'Kevin Franek, badge #2083']</t>
  </si>
  <si>
    <t>STAR TRIBUNE › Annotations Trouble signs showed up early in the career of fired Minneapolis police officer Tou Thao DAVID CHANEN SEPTEMBER ೅೉, ೅ೃ೅ೃ Before Tou Thao became a Minneapolis police officer made infamous by the killing of George Floyd, he worked as a supervisor in a fast-food restaurant and security guard for a large medical device manufacturer. Now, the -year-old former officer faces criminal charges of aiding and abetting murder and manslaughter. Thao served as a Minneapolis police officer for nine years before Floyd's death. When he was a rookie, a training officer cited him eight times for being dishonest or taking shortcuts. Over the years, he had six police conduct complaints filed against him. Then in , Thao and another officer were accused of punching, kicking and kneeing an unarmed Black man in handcuffs. The encounter occurred just a few blocks from where they would later encounter Floyd. Thao's decision May  to help two rookie officers on what seemed a routine call involving Floyd would be his last for the department. He and officer Derek Chauvin, his partner for the evening, could have skipped the call from a Cup Foods employee who reported that Floyd had tried to pass a fake  bill. As they headed to the scene, a dispatcher canceled the plea for help, saying the officers appeared to have the situation under control. This combination of photos provided by the Hennepin County Sheriff's Office shows Derek Chauvin, from left, J. Alexander Kueng, Thomas Lane ✕ and Tou Thao. ORG XMIT: MERdcfafcaaae But Thao continued on. He and Chauvin found officers Thomas Lane and J. Alexander Kueng, each in their first week on the job, struggling to move Floyd into a cruiser. Chauvin, a -year veteran, stepped in to pin Floyd, stomach-down, by kneeling on his neck. Kueng knelt on his back and Lane restrained his legs as Floyd pleaded that he couldn't breathe, eventually falling silent. Thao stepped toward a growing, agitated crowd and waved along passing vehicles. He later told investigators with the Bureau of Criminal Apprehension that he couldn't really see what his fellow officers were doing. Thao told the BCA he was too focused on guarding the scene. "I could have been more observant to Floyd," he said. In a Facebook Messenger exchange believed to be with Thao, he told the Star Tribune that he got a degree in law enforcement out of a sense of duty to help protect people and be a community resource. "Especially to younger, low-income families because that's where I came from," Thao told the Star Tribune. Thao's involvement in Floyd's death stirred division in the Hmong community. Although he's not a member of the Minnesota Asian Peace Officers Association, it issued a statement about the incident on its Facebook page. It didn't name Thao, but said the association strongly supports Minneapolis Police Chief Medaria Arradondo, who immediately fired the four officers, and will continue to build bridges of trust that have been damaged. On the association's Facebook page, Samantha Xiong wrote that the statement needed a sharper edge. "If y'all wanted to really hold each other accountable then y'all would have called TOU THAO flat OUT instead of dancing around the fire to make sure y'all don't get dragged either," Xiong said. Maigna Thao, who isn't related to the officer, said she had hoped for discussions about what went wrong in Floyd's arrest and acknowledgment that police actions were inappropriate, "even if it means not being on the same side as your fellow Hmong police brother." Community activist Michael Thao, who is not related to Tou Thao, helped raise money for the officer's bail so that he could be home with his wife and two young children. "Officers do what they have to do in the line of duty," he said. Like Thao, Lane and Kueng face charges of aiding and abetting murder and manslaughter in Floyd's killing. Chauvin is charged with murder and manslaughter. Friends, family, co-workers and people close to Thao declined to be interviewed or couldn't be reached for comment. Robert Paule, Thao's attorney, declined repeated requests for comment, but said on Saturday night that his client told him he never spoke to the Star Tribune through Facebook Messenger. Tou Thao grew up in Brooklyn Park and now lives in Coon Rapids. A sign that says "Welcome Y'all" sits in the front yard, though a man who answered the door told a reporter to leave the property. Several neighbors said Thao moved into his home with his extended family in . Personnel records show that after Thao graduated from Fridley High School, he worked as a grocery stocker, a trainer at a McDonald's and a security guard. Thao was hired in  to become a community service officer with the Minneapolis Police Department, a program that works to improve employee diversity. The program paid for him to get a degree in law enforcement through North Hennepin Community College in Brooklyn Park. Shortly after completing the policy academy, he was laid off because of budget cuts. He worked security at Fairview Riverside Hospital in Minneapolis until he was rehired as a police officer in . Thao mainly had been assigned to the Third Precinct on the city's South Side. Even from the beginning of his career, his conduct showed signs of trouble. Thao was criticized by his field training officer eight times his first year for incidents in which he was dishonest or took shortcuts to avoid certain activities like intervening in incidents that required a police response. In  and , Thao tried to manipulate domestic-abuse victims to avoid writing reports, according to court filings. "His expediency and dishonesty" were the subject of an Office of Police Conduct Review complaint in , state prosecutors wrote. He has had six unspecified police conduct complaints filed against him, records show. Five were closed without discipline; one remained open at the time of his firing. In  Thao and another officer were the subject of a police brutality lawsuit by Lamar Ferguson, who alleged that in  Thao and other officers beat him, breaking his teeth, while he was handcuffed during an arrest. The city of Minneapolis paid , to settle the case. In a deposition for the lawsuit, Thao said Ferguson had resisted arrest and that he feared he could grab his gun or chemical repellent. He kneed Ferguson several times in the face and chest until he was subdued by the other officer. "I would rather not use force and go the easier way," Thao said in the deposition. Thao was calm and measured when two agents from the Bureau of Criminal Apprehension interviewed him for two hours after Floyd's death. Video from the interview was made public in August. Thao told the agents that when he arrived at the scene, he surmised from Floyd's behavior that he was high on something. But he quickly turned to the crowd, concerned they might rush the other officers. Thao told investigators he didn't know what had taken place before he arrived. Although Floyd pleaded that he couldn't breathe, he said, police are trained that if a suspect can talk, then he also can breathe. He said he relied on the arresting officers to take care of Floyd. The agents questioned Thao about the kneeling technique Chauvin used on Floyd. Thao said that he had never seen that move before but he knew that trainers have instructed officers to use their knee as leverage. At the end of the interview, an agent asked Thao if he would have done anything differently. After a long pause, Thao said: "This is a horrible feeling, as an officer hopes to go through their career not dealing with a situation like this when someone dies. … It's affected my family and taken a mental toll." David Chanen is a reporter covering Hennepin County government and Prince's estate dealings. He previously covered crime, courts and spent two sessions at the Legislature. dchanen@startribune.com -- Former Minneapolis police officer Tou Thao was at the Hennepin County Family Justice Center earlier this month for a hearing. Annotations · Report a problem COPY https://outline.com/nHfhxK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</si>
  <si>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['https://d3n8a8pro7vhmx.cloudfront.net/cuapb/pages/270/attachments/original/1626210175/Trouble_signs_showed_up_early_in_the_career_of_fired_Minneapolis_police_officer_Tou_Thao.pdf?1626210175']</t>
  </si>
  <si>
    <t>['Tou Thao, badge #7162']</t>
  </si>
  <si>
    <t>MINNEAPOLIS POLICE DEPARTMENT Internal Affairs Unit Administrative Case #12-72 Sgt. D. N. Denno Date 9-25-12 CASE BACKGROUND On 5-3-12 employees at the Willman Trucking Co. 62 26 Av. N called 911 and requested that a squad respond to the business because they had recovered three abandoned shotguns. Willman Trucking is a business that provides heavy duty industrial size dumpsters to other businesses who in turn fill them with scrap metal for disposal. Willman delivers the dumpsters and then picks them up when the other business has filled them and transports the metal to a scrap yard to be weighed and sold. Willman keeps their inventory of dumpsters outside in the partially fenced yard. The shotguns had been found when an employee was preparing a dumpster for delivery to a customer. The dumpster had been next to a set of railroad tracks on the west side of the yard and had partially filled with rain water. When the employee turned the dumpster to empty the water the shotguns, wrapped in a sheet and quilted blanket, spilled out and were identified. Employees had recalled seeing the blanket in the dumpster for at least 2 weeks, and probably longer than that, prior to 5-3-12. 1 1228089 Off. Brendon Schram and Off. Rickey Van Dyke (squad 410) were dispatched and responded to the scene. According to an employee, Dave Fox, the officers took possession of the three shotguns, placed them in the squad car trunk and left. Within minutes the employees talked it over and called 911 to see if they could possibly get the guns back if they were found to have not been stolen or used in a crime. They were put in touch with the MPD Property and Evidence room and eventually found out the guns had not been inventoried. The IAU Commander, Lt. Glampe was notified of the situation by the Property and Evidence Director. An initial check of VisiNet records showed that an entry had been made into the call from squad 410 that the guns were "replicas" and had been left with the caller to dispose of. CASE INVESTIGATION VisiNet Two VisiNet Reports were run in relation to this incident: An Incident Detail Report was run (12-132495). This report shows the call received at 0907 hrs and includes details of the call. Those remarks read: "WILLMAN TRUCKING/BACK OF BLDG SEE DAVE - FOUND 3 SHOTGUNS WARPPED (misspelling in call) IN BLANKET IN AN UNUSED TANKER TRUCK DAVE WILL KEEP AN EYE ON THEM UNTIL POLICE ARRIVE". At 0929 hrs remarks were added by squad 410 that read: "are replicas found in trash caller will dispose". 2 1228090 A Unit Activity Report for squad 410 was also run for 5-3-12. This report includes all reported and dispatched activity for squad 410 for that day as well as Queries run from the squad computer. As it pertains to this incident it shows the officers were dispatched to 62 26 Av N at 09:09:44 hrs., arrived at 09:15:09 hrs and were again available for another call at 09:29:37 hrs. No Queries to check on firearms were made from squad 410 during their shift 5-3-12. Many other queries on vehicles, persons and other property were made during the shift and appear on this Activity Report. The City Information Technology Dept. was contacted. At my request Marvin Bachmeier checked squad 410's VisiNet activity for 5-3-12. He stated that if a query on a firearm had been made from the squad computer it would appear in the Unit Activity Report. He could not find any firearms queries made by squad 410 on 5-3-12. Bachmeyer also explained the absence in the Activity Report of the added remark from squad 410 about the guns being left with the caller. He said that added remarks to calls are not placed on the Activity Report of the squad but are placed on the Incident Detail Report for the specific call. Lisa Madsen-Kaupang, Tracker/Business Technology Unit, also checked on firearms queries made by the City of Minneapolis for the time frames surrounding the dispatched call and for the time frame that Off. Van Dyke stated he made a second query from a 3rd Pct. computer terminal on 6-20-12. 3 1228091 The only firearms query made by Minneapolis on 5-3-12 between 0900 hrs and 1100 hrs was not related to squad 410's call and was not made from squad 410's computer. The record shows that on 6-20-12 between 0700 hrs and 1100 hrs there were 2 firearms queries made by Minneapolis, both from a computer terminal at the Third Pct and involving the firearms involved in this case. One of the queries entailed a check of serial # A19825 which is the serial number on the Stevens Double barrel model 235. Summary of interview with David Fox David Fox is an employee at Willman Trucking. He was the employee that directed Off. Schram and Off. Van Dyke to the guns. He was not the employee who had emptied the tank and initially discovered the guns but he had taken responsibility to stay with the guns until the police arrived and he turned the guns over to the officers. Mr. Fox was interviewed at Willman Trucking on 5-15-12. Mr. Fox said that on 5-3-12 at approximately 0900 hrs he was summoned to the rear of the storage yard and found that another employee who was dumping water out of a storage tank had found 3 shotguns wrapped in blankets. The police were called to pick up the guns by the dispatcher in the office (Lisa Wilson). Mr. Fox stayed with the guns and directed the officers to them. Mr. Fox described the officers as being very distinctly different looking and from his descriptions it was apparent that Off. Schram was the driver and Off. Van Dyke the 4 1228092 passenger. He said that the officers conducted function tests by dropping a pen down the barrel and snapping the trigger on at least one of the guns. Mr. Fox described the guns as being two double barrel shotguns with external hammers and one pump shotgun with a large choke type device on the end of the barrel. He remembered that one of the double barrels had a number possibly 237 or 235 stamped on it and he believed a possible brand name beginning with the letter M, maybe McCallister or McKenny. He had described all three guns as being in very poor condition and very rusted probably due to the time spent in the water in the dumpster. Mr. Fox said that he had some discussion with the officers about the final disposition of the guns. He said the thinner officer said that if the guns were found to not be stolen or used in a crime they would be "put in their showcase or whatever...". Mr. Fox said that he was asked if he wanted the guns back and he said he wasn't interested in them. Immediately after the officers left he said that he talked to Lisa (Wilson) and they decided that other employees may be interested in having the guns back. She immediately called 911 and began to inquire how to get the guns back if they were found to be clear. Mr. Fox said that the driver (Schram) put the pump shotgun in the squad car trunk and the passenger (Van Dyke) put the two double barrels in the trunk. 5 1228093 David Fox Second Interview On 7-2-12 Mr Fox was interviewed again after it was found that the guns had been returned to Willman Trucking on 6-20-12. Mr. Fox said that one of the officers who had responded to the initial call and taken the shotguns returned them to Willman on 6-2-12. He had identified a Drivers License photo of Off. Van Dyke as the officer who returned the guns on 6-20-12 . He said that the officer was in plain clothes and was driving a black SUV with tinted windows. He said he spoke briefly to Off. Van Dyke when he returned the guns. He also said that the guns had since been taken home by other employees. Summary of interview with Lisa Wilson Lisa Wilson is the Dispatcher and Office Manager at Willman Trucking. She had been notified by the workers in the yard on 5-3-12 that three shotguns had been found in one of the dumpsters. She called 911 and requested that an officer be sent to recover the guns. She said that she saw the squad car but did not see or have any interaction with the officers that responded. She said that Dave Fox had turned the guns over to the officers. Shortly after they left Dave and Lisa began talking and they remembered that two other employees collected guns. She immediately called 911 back and inquired as to whether they could have the guns returned if they were found to be clear. She was put in touch with someone at the 6 1228094</t>
  </si>
  <si>
    <t>['https://d3n8a8pro7vhmx.cloudfront.net/cuapb/pages/1461/attachments/original/1638388630/13-31203_Schram_Part_2.pdf?1638388630']</t>
  </si>
  <si>
    <t>A I I egat io n 4: It is alleged that on 6/9/2010, Sergeant Ritschel, while working part-time at the Mar-Ten Parking Garage, failed to complete a force report as related to the incident involving Dahl. Investigative Facts: • Dahl has asserted that Ritschel pulled him off of his bike and forced him to the ground. In support of his claim, Dahl provided me with photographs which according to him were taken 2 hours after the incident. The photographs depict the injuries received as a result of the force used by Ritschel. • Ritschel stated that he did not use force on Dahl and instead asserts that Dahl had gotten off his bike under his own power and in doing so lost his balance and fell to the ground. Ritschel claims to have only handcuffed Dahl after he observed Dahl stand up with both hands clinched into a fist. • The witness, Sarah Johansen, stated that she observed Ritschel push Dahl from his bike. • There was no CAPRS force report found. Relevant MPD Policy: 5-306 Use of Force - Reporting and Post Incident Requirements - Any sworn MPD employee that uses force shall comply with the following requirements: Medical Assistance: As soon as reasonably practical, determine if anyone was injured and render medical aid consistent with training and request Emergency Medical Service (EMS) if necessary. Supervisor Notification and CAPRS Reporting Requirements • No CAPRS Report Required. Unless an injury or alleged injury has occurred, the below listed force does not require a CAPRS report or supervisor notification. • Escort Holds • Joint Manipulations • Nerve Pressure Points (Touch Pressure) • Handcuffing • Gun drawing or pointing • CAPRS Report Required - No Supervisor Notification required. The following listed force requires a CAPRS report, but does not require supervisor notification. • Takedown Techniques • Chemical Agent Exposure • CAPRS Report Required - Supervisor Notification Required. All other force, injuries or alleged injury incidents require both a CAPRS report and supervisor notification. The sworn employee shall remain on scene and immediately notify a supervisor by phone or radio of the force that was used. 9 1216263 • A CAPRS report entitled "FORCE" shall be completed as soon as practical, but no later than the end of that shift. A supplement describing the use of force incident in detail shall be completed and entered directly into the CAPRS reporting system (no handwritten force reports). Employees shall ensure that all applicable force portions of the CAPRS report are completed in full. • Sworn employees shall complete a CAPRS report entitled "PRIORI" for all incidents in which a person has a prior injury, or prior alleged injury, and there is actual physical contact or transportation by the police. Transfer of Custody: Prior to transferring custody of a subject that force was used upon. sworn MPD employees shall verbally notify the receiving agency or employee of: The type of force used, • Any injuries sustained (real or alleged) and • Any medical aid / EMS rendered Alleaation 5: It is alleged that on 6/9/2010 Sergeant Ritschel, while working part-time at the Mar-Ten. Parking Garage, failed to inform MECC (Channel 7) that he was going to be working in the capacity of a part-time officer. Investigative Facts: • According to VisiNet logs, Ritschel was not signed in to work on 6/9/2010. • No MECC phone calls and/or radio traffic were found on 6/9/2010 that indicated Ritschel signed on as a part-time officer. Relevant ISTPD Policy: 3-809 Off-Duty Employment Communications/Call Signs/Radio Usage - For officer safety, all officers working off-duty shall have portable radio with them and stay in contact with the appropriate dispatch channel. All MPD officers working off-duty employment shall contact Channel 7 and provide their name, badge number, hours of off-duty employment, location of the off-duty work site and obtain off-duty call sign. Channel 7 maintains list of call signs for specific off-duty locations and those assigned call signs shall be used. If the off-duty employment is at a location that does not have a permanent call sign, Channel 7 will assign a call sign for that location. All officer shall contact Channel 7 at the end of their off-duty shift to log off. If an officer needs to use the radio during the course of working an off-duty job, the officer shall preface the transmission with "OFF-DUTY" followed by the call sign. * * * 10 1216264 Allegation 6: It is alleged that on September 10, 2010 Sergeant Ritschel intentionally made false statements during a formal statement, taken under Garrity as related to IA 10-165. These statements are specifically related to: • Allegation 2 - It is alleged that on June 9, 2010, Sergeant Ritschel, while working part- time at the Mar-Ten Parking Garage, used unreasonable and unnecessary force when he pulled Dahl from his bike, forced him to the ground, and placed him in handcuffs. As a result of this force, Dahl asserts that he sustained cuts to his knees and wrist's. • Alleilation 3: It is alleged that on 6/9/2010 Sergeant Ritschel, while working part-time at the Mar-Ten Parking Garage, failed to complete a CAPRS report after arresting Dahl and issuing him a citation for: Fail to Obey Police Officer; MN §169.02s2 and Fail to Change Address on DL; MN §171.11. Investigative Facts: Related to the issue of force; • Dahl stated that Ritschel used force while Ritschel maintains that he did not use force. • The witness, Sarah Johansen, described a scenario in which Ritschel did use force in that Ritschel was observed by Johansen to have pushed Dahl from his bike. • Dahl produced photographs that he stated were taken 2 hours after the incident. The images are meant to depict the injuries received as a result of the force used by Ritschel. • Johansen stated to the MECC operator that it appeared as though Dahl had scrapped his knee. • There are no video images known to exist that would show evidence either way as to what transpired between Ritschel and Dahl. Related to the issue of a completed CAPRS report; • Ritschel stated that he had completed a CAPRS report on June 14, 2010, as related to the incident that occurred on June 9, 2010. Ritschel also stated that this report had been done on a City of Minneapolis computer situated in the licensing unit. • According to the City of Minneapolis - City Attorney's Office, case management system the citation written to Dahl (1100027406) was dismissed on July 29, 2010 based on the fact that there was no report completed by Ritschel. • Prior to conducting the formal interview with Ritschel, I conducted a query of the CAPRS database using Dahl's name as well as Ritschel's badge number. These queries produced similar results in that no report was found to have been completed by Ritschel as related to this incident. • An audit of Ritschel's City of Minneapolis computer account for June 9, 2010 and June 14, 2010, revealed no evidence that he completed a CAPRS report associated with this incident. 11 1216265 Relevant MPD Policy 2-106 Complaint Investigations - Garrity Decision - MPD employees are required to give a statement when ordered to do so regarding matters pertaining to the scope of their employment and their fitness for duty. These statements or the fruits thereof, compelled as a condition of employment, cannot be then used in any criminal proceedings against the employee, except in cases of alleged perjury by the employee giving the statement (Garrity vs. New Jersey, 1967, U.S. Supreme Court). (01/15/08) All employees shall answer all questions truthfully and fully render material and relevant statements to a competent authority in an MPD investigation when compelled by a representative of the Employer, consistent with the constitutional rights of the individuals. (09/19/08) All statements of involved police employees shall be signed and sworn. Any employee found to have intentionally given a false statement shall be subject to MPD disciplinary procedures, up to and including dismissal. Criminal violations will be referred to the appropriate prosecuting authority for review. The administrative case involving alleged policy and procedure violations may proceed independent of the criminal case. Res ectfullys bm ted. Sergeant Jason Case Internal Affairs Unit 12 1216266</t>
  </si>
  <si>
    <t>['https://d3n8a8pro7vhmx.cloudfront.net/cuapb/pages/1461/attachments/original/1638339544/13-30245_Ritschel_Part_9.pdf?1638339544']</t>
  </si>
  <si>
    <t>Minneapolis City of Lakes August 23, 2011 Police Department Timothy J. Dolan Chief of Police 350 South 5th Street - Room 130 Minneapolis MN 55415-1389 Office 612 673-2853 TTY 612 673-2157 Officer Patrick Reuben Fifth Precinct Minneapolis Police Department Officer Reuben, RE: IAU Case Number #11-63 LETTER OF REPRIMAND The finding for IAU Case #11-63 is as follows: 13.43 - Personnel Data MPD P/P 5-105 Professional Code of Conduct (16) Allegation #2...SUSTAINED (Category B) MPD 5-407 Ammunition...SUSTAINED (Category B) You will receive this Letter of Reprimand. This case will remain a B violation and can be used as progressive discipline for three years until 3/23/2014,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City information and Services Janee Harteau Assistant Chief of Police wvm.ci.minneapolis.mn.us Affirmative Action Employer 1212224 MINNEAPOLIS POLICE DEPARTMENT INTERNAL AFFAIRS COMPLAINT FORM #3401 COMPLAINT INFORMATION INTERNAL AFFAIRS CASE NUMBER: 11-63 CCN: NA DATE OF INCIDENT: 03/23/2011 TIME OF INCIDENT: 1800 Hours LOCATION OF INCIDENT: Haaf Garage DATE OF COMPLAINT 03/23/2011 REFERRAL METHOD: Coaching Doc. C TS NAME (LAST, FIRST MIDDLE) 13. A 3 RACE: DATE OF BIRTH: HOME ADDRESS: CITY / STATE / ZIP TELEPHONE: POLICY INFORMATION POLICIES ALLEGED TO BE VIOLATED: 5-105 Professional Code of Conduct (16) ACCUSED EMPLOYEE(S) NAME/BADGE: Officer Patrick Reuben COMPLAINT ALLEGATIONS A 17 year old female foreign exchange student from Russia was touring the Traffic Unit Office when she asked to see Officer Reuben's handcuffs and gun. Officer Reuben showed her his handcuffs and then handed her his service weapon. While the juvenile possessed the weapon she pointed it at her head and began laughing. Officer Reuben then took the weapon back and a civilian witness told Officer Reuben to put his gun away. RECOMMENDATION (Preliminary Cases Only) K Reckoning K No Basis for K Closed Pending K Refer to Precinct K Exceptionally K Policy Failure K Other COMPLAINANT SIGNAL Period Expired Before Complaint Complaint Further Information with Coaching Documentation Cleared 13.43 - Personnel Data was Filed DATE ?, z i-/( COMMANDER REVIEW: DATE 1212225 MINNEAPOLIS POLICE DEPARTMENT INTERNAL AFFAIRS COMPLAINT FORM #3401 COMPLAINT INFORMATION INTERNAL AFFAIRS CASE NUMBER. 11-63 CCN. NA DATE OF INCIDENT: 03/23/2011 TIME OF INCIDENT: 1800 Hours LOCATION OF INCIDENT: Haaf Garage DATE OF COMPLAINT 03/23/2011 REFERRAL METHOD. Coaching Doc. COMPLAINANTS NAME (LAST, FIRST MIDDLE) 13.43 SEX 13.43 RACE. DATE OF BIRTH: HOME ADDRESS CITY I STATE / ZIP' TELEPHONE: POLICY INFORMATION POLICIES ALLEGED TO BE VIOLATED: 5-105 Professional Code of Conduct (16) ACCUSED EMPLOYEE(S1 NAMEJBADG E : Officer Patrick Reuben COMPLAINT ALLEGATIONS A 17 year old female foreign exchange student from Russia was touring the Traffic Unit Office when she asked to see Officer Reuben's handcuffs and gun. Officer Reuben showed her his handcuffs and then handed her his service weapon. While the juvenile possessed the weapon she pointed it at her head and began laughing. Officer Reuben then took the weapon back and a civilian witness told Officer Reuben to put his gun away. RECOMMENDATION (Preliminary Cases Only) K Reckoning Period Expired Before Complaint was Filed K No Basis for Complaint K Closed Pending Further Information K Refer to Precinct with Coaching Documentation K Exceptionally Cleared K Policy Failure K Other COMPLAINANT SIGNA T 13.43 - Personnel Data DATE , Z F-/( COPAMANDER REVIEW: DATE 1212226 MINNEAPOLIS POLICE DEPARTMENT Internal Affairs Unit Administrative Case #11-63 Sgt. Melissa Chiodo May 25, 2011 CASE BACKGROUND On 03/23/2011, Sgt. Stichter forwarded a Coaching Document to Internal Affairs in an effort to document the incident and notify IAU, it was not meant to document coaching. The involved employee in the coaching document is Officer Patrick Reuben. According to the Coaching Document, at approximately 1800 hours on 03/23/2011 Linda Cushing, a civilian in the Traffic Unit was downtown with her husband Thomas and two Juvenile foreign exchange students and she gave them a tour of the Traffic Office where she works. During the tour, Officer Reuben who was in the roll call room, talked with the two students, and handcuffed them and Linda Cushing took photos. One of the students, Yuliya Yegerova, a 17-year-old female from Russia, was asking about equipment on Officer Reuben's belt and asked about his service weapon. Officer Reuben handed his gun to Yuliya and she allegedly pointed it at her head and began laughing. Officer Reuben took the gun away and Linda told Officer Reuben that it was not funny and to put the gun away. Several hours later Officer Reuben told his supervisor about the incident. 1 1212227 On 03/24/2011, Lt. Glampe notified Chief Gerlicher after we received the Coaching Document detailing this incident. CASE INVESTIGATION I interviewed all of the police officers that were present during any part of the incident, which included, Officer Reuben, Officer Pfaff, and Officer Indehar. I also interviewed Sgt. Stichter since he submitted the coaching document and was the Traffic Unit Supervisor working the night of the incident and Officer Reuben had reported it to him. I interviewed Linda Cushing; she was in the roll call room and saw part of the incident. Linda Cushing asked her husband Tom if he would be willing to give a statement to Internal Affairs since he was present during the event and he declined due to his current health concerns. Linda advised me that neither of the exchange students wanted to give a statement, the girls were both extremely upset by the incident, and they wanted to put it behind them. Since they were minors, their parents were not in the country, and they would be leaving the United States in a short period of time I did not contact the girls. The week of May 2, 2011 Bonnie Knoll, the host parent to Yuliya Yegerova contacted me and said Yuliya wanted to speak to me. Bonnie said that Yuliya would like to give a statement regarding what happened in the Traffic Unit Office on March 23, 2011 but she was not comfortable going to a police facility after the gun incident. I agreed to conduct an interview off-site at a Coffee Shop in Blaine near the Knoll's home. Yuliya is a minor and from a foreign country so I allowed her host parents Tom and 2 1212228 Bonnie Knoll to be present during the interview. Yuliya will be returning to Russia on May 25, 2011. Hanna-Kaisa Mustasilta is a 17-year-old exchange student from Finland who was the other exchange student present during the incident on March 23, 2011. Linda Cushing relayed to me that Hanna still did not want to talk about the incident. Since Hanna did not want to talk, is a minor, and would be returning to Finland in early May, I did not contact her for an interview. CASE STATEMENTS Linda Cushing Statement Linda said that her and her husband brought two exchange students to the Traffic Office and the Haaf Ramp. The girls sat in a squad, she took a picture and then went into the roll call room where she introduced them to officers, and she asked if anyone would be willing to hand cuff the girls and Patrick said he would. Patrick handcuffed the girls and she took a couple of photos. They were getting ready to leave when she looked over and saw Yuliya holding a gun and in her hand and then point it at her head. Linda said she was like "Oh my God" she grabbed the girls and they left. Linda said that when this happened Officer Pfaff was still in the roll call room but she was not sure if Officer Indehar was still in the room. Linda said she did not hear a gun racking, as if someone was ejecting a shell or unloading a gun. She said she has heard that sound before at work. She said if she would have a heard a sound like that she might have turned her head to see what was going on. Linda said she has seen a gun-clearing barrel before but there is not one in the roll call 3 1212229</t>
  </si>
  <si>
    <t>['https://d3n8a8pro7vhmx.cloudfront.net/cuapb/pages/1461/attachments/original/1638338305/13-30680_Reuben_Part_1.pdf?1638338305']</t>
  </si>
  <si>
    <t>Allegation #5: Sergeant David Robinson It is alleged that on Tuesday January 18, 2011 at approximately 1815 hours, Sergeant David Robinson did not fulfill the responsibilities of an on-duty supervisor regarding the reporting of force used during an incident regarding MPLS CAPRS Report 11-016025. If this allegation were true, it would violate the following: 5-307 SUPERVISOR FORCE REVIEW (08/17/07) (12/15/09) On-duty Supervisor Responsibilities. The supervisor who is notified of a Use of Force incident by any sworn MPD employee shall: 1. Instruct the involved employees to have the subject of the use of force remain on-scene until the supervisor arrives, if it is reasonable to do so. a. If the subject of the use of force does not remain on-scene, the supervisor shall go to the subject's location, if necessary, to complete the investigation. 2. Respond to the incident scene and conduct a preliminary investigation of the Use of Force incident. a. Determine if the incident meets the criteria for a Critical Incident. • If so, follow Critical Incident Policy, Section 7-810. b. Debrief the employee(s) who engaged in the use of force. c. Note any reported injury (actual or alleged) to any individual involved. d. Photograph any visible signs of injury to any individual involved. e. Note any medical aid/EMS rendered to any individual involved. f. Locate and review any evidence related to the force incident (e.g. MVR, security video, private cameras, etc.). (12/15/09) g. Ensure any on-scene evidence is preserved and collected. h. Locate and identify witnesses to the use of force incident. (12/15/09) i. Obtain statements from witnesses to the use of force incident. j. Contact the Internal Affairs Unit Commander immediately by phone if the force used appears to be unreasonable or constitutes possible misconduct. 3. Complete and submit the Supervisor Use of Force Review and Summary in CAPRS as soon as practical, but prior to the end of that shift. a. Ensure that all actions taken in the preliminary investigation process and the information obtained from these actions are included in the Summary and that all other relevant information is entered in the appropriate sections of the report. (12/15/09) b. Include in the Summary, a specific statement that indicates based upon the totality of information available at the time of report, whether it is believed that the force used was: (12/15/09) • reasonable and within policy; or • not reasonable or not within policy 4. Review all sworn employees' CAPRS reports and supplements related to the use of force incident for completeness and accuracy. 27 1210161 Investigative Facts On Tuesday January 18, 2011 at approximately 1815 hours, Sergeant David Robinson was the on-duty supervisor responsible for the incident regarding MPLS CAPRS Report 11-016025.5° Sergeant Robinson spoke to each individual officer that reported the use of force during the incident regarding MPLS CAPRS Report 11-016025.51 Officers Brandon Bartholomew, 13.43 - Personnel Data kicking AP2/Page during the apprehension process. 2 and 13.43 - Personnel Data all reported Officers Bartholomew, 13.43 13.43 and 13.43 described AP2/Page's actions as resisting officers' efforts to gain control of him. Page was not actively fighting or using deadly force against officers. Officers based their force against AP2/Page on information from a CRI that Page was seen with a gun during a controlled buy, Page was reaching toward his waistband and Page was not complying with officers' verbal commands to show his hands.53 Officers did not observe AP2/Page with a gun and / or dangerous weapon during this incident. Officers did not recover a gun and / or dangerous weapon from AP2/Page or the route in which Page traveled during the brief foot pursuit.54 Administrative Announcement 09-058 (AA09-058) states: Punches, kicks or higher levels of force are tactics that are acceptable when suspects are fighting with officers or when there is a legitimate, articulable threat to officer safety. Punches, kicks or higher levels of force are not appropriate when: 1. Used on defensively resistant prone subjects absent other factors; 2. Used against persons who are passively resisting; 3. Used to simply gain compliance of a defensively resistant prone subject without attempts at lesser levels of control; and a. When lesser levels of control are available; b. When there are multiple officers present.55 AP2/Page sustained significant injuries to his face/head because of force used by officers.56 5° Robinson Statement Pg. 2 Lines 14-18 51 Robinson Statement Pg. 2 Lines 20-22 52 MPLS CAPRS Report 11-016025 (FORCE Reports I, 3 &amp; 4) 53 Robinson Statement Pg. 3 Lines 12-36 54 MPLS CAPRS Report 11-016025 all supplements / Statements of Bartholomew, Suchta 55 Administrative Announcement 09-058 (AA09-058) 56 MPLS CAPRS Report 11-016025 (FORCE Reports 1, 3 &amp; 4) 13.43 13.43 and 28 1210162 Sergeant Robinson observed the injuries sustained by AP2/Page because of force used by MPD officers. Sergeant Robinson did not think that AP2/Page required medical attention. Sergeant Robinson described AP2/Page's injuries as bumps, bruises and swelling. The injuries appeared to look bad but did not appear to be broke open or require a stitch. Sergeant Robinson did not believe that Page needed anything more than an observation.57 Upon entry into the Hennepin County Jail (HCJ), HCJ staff immediately requested the HCJ nurse to evaluate AP2/Page prior to entry. HCJ nurse observed and evaluated AP2/Page's injuries. HCJ nurse refused AP2/Page entry into HCJ without prior medical treatment from Hennepin County Medical Center (HCMC).58 Ser cant Robinson did not review Officers Bartholomew, 13.43 13.43 and 13.43. Review. , their supplemental reports prior to completing his Supervisor's Force 13.43 - Personnel Data 57 Robinson Statement Pg. 5 Lines 44 - 46 &amp; Pg. 6 Lines 1-7 58 MPLS CAPRS Report 11-016025 Supplements 5 &amp; 6 / HCJ Sally Port Video 59 Robinson Statement Pg. 6 Lines 9-20 29 1210163 SUMMARY Regarding allegations 1, 2, and 3, Officers Bartholomew, 13.43 and used force that appeared to be inappropriate against AP2/Page durin CAPRS Report 11-016025. After reviewing Officers Bartholomew, and Suchta, their supplemental reports #'s 7 5 2, 6 and 1 respectively, the kicking force used by Officers Bartholomew, 13.43 and 13.43 appeared to be unreasonable. 13.43 respectively the incident involvin Officers Bartholomew, 13.43 and 13.43 reported that they made the decision to use the force that they used against AP2/Page based on information from a CRI, that the CRI observed an alleged gun in the waistband of AP2/Page during two different controlled buys. Officers stated that Page was digging in his waistband during the brief foot pursuit but described Page's clothing as baggie and loose fitting. Officers stated that when Page was lying on the ground, he continued to reach for his waistband, kick his legs and swing his arms. Officers' descriptions of AP2/Page's action were resisting officers' attempts to gain control of Page. Page was not aggressively fighting officers. Page was lying on the ground on his stomach. Page was pulling away form officers. Page was trying to roll over. Page was kicking his feet and swinging his arms while lying on the ground on his stomach. Officers need to maintain their safety using information that they obtain to heighten their awareness. Officers' actions against AP2/Page should have been based on dangers that existed at the time and not assumptions and possibilities. With five officers present and AP2/Page lying on the ground on his stomach with no apparent dan_ers resent 13.43 respectively AP2/Page in the head, body and groin by Officers Bartholomew, 13.43 and 3 respectively appeared to be unreasonable. 13.43 - Personnel Data Regarding allegation 5, Sergeant Robinson must have the capabili of Imderstandinwhen force appears to be unreasonable. When Officers Bartholomew, 1 3 .43 and 13.43 informed Sergeant Robinson that they kicked AP2/Page in his head, body and groin respectively, it is prudent for Sergeant Robinson to ensure that probable cause currently existed during the use of force by officers. Officers' assumptions and possibilities do not create Probable cause. 13.43 - Personnel Data Respectfully Montg Internal Aff nit 31 1210165</t>
  </si>
  <si>
    <t>['https://d3n8a8pro7vhmx.cloudfront.net/cuapb/pages/1461/attachments/original/1638005030/13-30551_Bartholomew_and_Robinson_Pt_8.pdf?1638005030']</t>
  </si>
  <si>
    <t>Minneapolis City of Lakes Police Department Janee L. Harteau Chief of Police 350 South 5th Street Minneapolis MN 55415-1389 612 673-2735 TTY 612 673-2157 Officer James Golgart Fifth Precinct Minneapolis Police Department June 24, 2014 Officer Golgart, RE: IAU Case Number #13-41 LETTER OF REPRIMAND The finding for IAU Case #13-41 is as follows: MPD P/P 4-501 Confidential Department Records, Reports and Information......SUSTAINED (Category C) You will receive this Letter of Reprimand. This case will remain a C violation and can be used as progressive discipline for five years until 02/16/2018,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Matthew Clark Assistant Chief Carl II- ,apo IlIl City Information and Services www.minneapolismn.gov Affirmative Action Employer 1214044 Page 2 Officer James Golgart Letter of Reprimand I, Officer James Golgart, acknowledge receipt of this Letter of Reprim, d. n r Loini CC: Inspector Loining Personnel IAU Date of Receipt 7 -1--' Date 1214045 MINNEAPOLIS POLICE DEPARTMENT Deputy Chief Travis Glampe Office of Professional Standards Room 130-City Hall 350 South Fifth Street Minneapolis, Minnesota 55415 612 673-2445 MEMORANDUM 06-23-2014 To: AC Clark Re: Officer Golgart-#13-41 This case was returned by the precinct as an "A" level Use of Discretion. Coaching was recommended. This case stems from an official DVS Audit from the State of Minnesota. Officer Golgart admitted that he reviewed the DL data of 18 USC 2721 &amp; 2725 . He stated he did so to determine if the 18 USC 2721 &amp; 2725 13.43 - Personnel Data was Officer Golgart cannot provide any legitimate law enforcement reason to have accessed this information. 13.43 - Personnel Data 13.43 Such a policy violation would fall on our discipline matrix under 4-501 Access Confidential Records. This is a "C" violation with a baseline discipline of 10 hours suspension. Mitigating circumstances allow for a letter of reprimand. Based on the reasons given by Officer Golgart, a letter of reprimand would be the more appropriate discipline. As such I am recommending sustaining this violation at a "C" level with a letter of reprimand. 1214046 MINNEAPOLIS POLICE DEPARTMENT INTERNAL AFFAIRS COMPLAINT FORM #3401 COMPLAINT INFORMATION INTERNAL AFFAIRS CASE NUMBER: 13-41 CCN: N/A DATE OF INCIDENT: 2-16-2013 TIME OF INCIDENT: 1809 hours LOCATION OF INCIDENT: Unknown DATE OF COMPLAINT 3-5-2013 REFERRAL METHOD: Internal COMPLAINANTS NAME (LAST, FIRST MIDDLE) Department of Vehicle Services SEX M❑ F❑ RACE: _n/a DATE OF BIRTH: n/a HOME ADDRESS: 445 Minnesota Street CITY / STATE / ZIP: St. Paul, MN 55101 TELEPHONE: 651-296-6911 POLICY INFORMATION POLICIES ALLEGED TO BE VIOLATED: 5-103 Use of Discretion ACCUSED EMPLOYEE(S) NAME/BADGE: Officer James Golgart, #2317 COMPLAINT ALLEGATIONS It is alleged that on February 16t1, 2013, Officer Golgart accessed the DVS records official business-related purpose. without an of 18 USC 2721 &amp; 2725 RECOMMENDATION (Preliminary Cases Only) K Reckoning Period K No Basis for Complaint K Closed Pending K Refer to Precinct K Exceptionally Cleared K Policy Failure K Other Expired Before Complaint was Filed Further Information with Coaching Documentation COMPLAINANT SIGNATURE. 13.43 - Personnel Data DATE - 1 - I -2; COMMANDER REVIEW. DATE 1214047 MINNEAPOLIS POLICE DEPARTMENT Internal Affairs Unit Administrative Case #13-41 Sgt. Kara Peterson April 9, 2013 CASE BACKGROUND This case was forwarded to the Minneapolis Police Department Internal Affairs Unit by Driver and Vehicle Services. In a Driver and Vehicle Services (DVS) audit, it was determined that Officer James Golgart's login and password had been used to query 18 USC 2721 &amp; 2725 s data two times on February 16th, 2013. The queries were conducted at 1809 hours and 2242 hours. 13.43 - Personnel Data 13.43 CASE INVESTIGATION This investigator reviewed audit information provided by Kim Jacobson, Data Practices Coordinator with Driver and Vehicle Services. According to the audit, s DVS data was queried at 1809 hours and 2242 hours by 18 USC 2721 &amp; 2725 Officer James Golgart on February 16th, 2013. A different IP address was associated with each query. 1 1214048 According to the Minneapolis Police Department Work Force Director Database, Officer Golgart was assigned to 5th Precinct 13.43 from 2000 hours to 0600 hours on February 16th, 2013 . Statement of Officer James Golgart Officer James Golgart provided a statement to this investigator on April 2", 2013, in the Internal Affairs Unit office. Officer Golgart is currently assigned to Fifth Precinct 13.43 Officer Golgart was advised that the purpose of his statement related to an administrative review regarding his alleged Driver and Vehicle Services access of 18 USC 2721 &amp; 2725 Officer Golgart stated that 18 USC 2721 &amp; 2725 's personal data on February 16th, 2013. 13.43 18 USC 2721 &amp; 2725 13.43 13.43 - Personnel Data Officer Golgart confirmed that he worked a 13.43 shift on February 16th, 2013, from 2000 hours to 0600 hours. Officer Golgart confirmed that he did query in DVS at 1809 hours and 2242 hours on February 16th, 2013. 2 1214049 When asked if the DVS access of 18 USC 2721 &amp; 2725 's data was related to law enforcement duties with the Minneapolis Police Department, Officer Golgart stated: 13.43 - Personnel Data Officer Golgart stated that when he queried the data, he confirmed that it was the individual he knew, closed out DVS, and did not use the data in any other matter. SUMMARY OF ALLEGATIONS Allegation # 1: It is alleged that Officer James Golgart accessed the DVS records of 18 USC 2721 &amp; 2725 without an official business-related purpose. If this allegation were found to be true it would violate the following: 5-103 USE OF DISCRETION (A-D)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EQUALITY OF ENFORCEMENT: Officers shall provide fair and impartial law enforcement to all citizens. LOYALTY: Officers shall be faithful to their oath of office, strive to uphold the principles of professional police service, and advance the mission of the Department. 3 1214050 Investigative Facts • An audit conducted by DVS found that Minneapolis Police Officer, James Golgart, queried the data of 18 USC 2721 &amp; 2725 • The audit found that Officer Golgart queried • 13.43 two times on February 16th, 2013. One query was conducted at 1809 hours and the second query was at 2242 hours. 18 USC 2721 &amp; 2725 13.43 13.43 - Personnel Data • Officer Golgart was assigned to 5111 Precinct 13.43 2000 hours to 0600 hours, on February 16th, 2013. with shift hours from • Officer Golgart confirmed that he did query 18 USC 2721 &amp; 2725 in DVS at 1809 hours and 2242 hours on February 16th, 2013. • Officer Golgart was not on duty at the time of the first query, and was not assigned to a call for service at 2242 hours, which is the time of the second query. • • 13.43 - Personnel Data 13.43 - Personnel Data 4 1214051 13.43 - Personnel Data • Officer Golgart stated that he accessed DVS to confirm that it was the he knew 13.43 - Personnel Data 13.43 - Personnel Data I confirm that the information I provided in this case is true to the best of my knowledge. Respectfully Submitted, iCe4,4.c Sgt. Kara Peterson Internal Affairs Unit 5 1214052</t>
  </si>
  <si>
    <t>['https://d3n8a8pro7vhmx.cloudfront.net/cuapb/pages/1461/attachments/original/1638122104/13-31589_Golgart.pdf?1638122104']</t>
  </si>
  <si>
    <t>Amelia Huffman Interim Chief of Police Minneapolis Police Department 350 South 5th Street, Room 130 Minneapolis, MN 55415 (612) 673-3550 Amelia.Huffman@minneapolismn.gov TO: Neal Walsh, Badge 7501 CC: Office of Police Conduct Review DATE: October 12, 2022 RE: Administrative Investigation Case #20-12298 CHIEF'S DECISION: K Discharge IE Suspension Duration: 40 hours without pay K Permanent Demotion K Temporary Demotion, Duration: K Written Reprimand K No Merit This memo summarizes my approach and reasoning for my decision as interim Chief of Police that the listed policy violation by Officer Walsh is sustained. The memo accompanies the enclosed Notice of Discipline and Suspension Form. Allegations: Policy Number Sub-Section Policy Description Category Disposition 5-301 .01 Use of Force C Sustained Summary of the Basis for Decision: The facts noted in the case investigation support the conclusion that Officer Walsh violated Minneapolis Police Department Policy 5-301.01 Use of Force, when he used more force than was objectively reasonable during this incident. I concur with the unanimous recommendation from the Police Conduct Review Panel that there is merit to the allegation. Allegation #1: It is alleged that Officer Walsh used more force than was objectively reasonable. MPD P/P 5-301.01 Use of Force 1926757 • On 12/7/2019, Officer Walsh was working marked squad 430, with his partner Office Spee. They responded to assist squad 462 Officers Partyka and Knuth, who stopped a vehicle and were requesting assistance. o Squad 462 stopped the vehicle because the driver was known to have recently been a DOC fugitive and was known to have a revoked license. Officers also state that the reason for the traffic stop was a minor traffic violation. o Officer Knuth was the contact officer with the driver of the vehicle, and noted that he smelled the odor of alcohol, noted a cup that he suspected contained alcohol, and asked the driver to place his hands in front of him so he could be handcuffed in front and removed from the vehicle. o Officer Knuth reported that the driver reached down towards his waistband and pocket area of his pants, and Officer Knuth didn't know what he was reaching for. o Officer Knuth grabbed the arm of the driver and attempted to pull him out of the vehicle while giving commands. Officer Partyka came around from the passenger side of the vehicle to assist and Officer Knuth called for additional officers to assist. • Officer Walsh and Spee arrived to assist Officers Partyka and Knuth. • The driver was physically removed from the car and taken to the ground by the four officers who attempted to place him in handcuffs. • While the male was prone on the ground face down, the four officers (Partyka, Knuth, Spee and Walsh) struggled to get both hands behind his back and secured in handcuffs. One of the driver's hands is visible in the video and is under officers' control. The audio captured commands to the driver to put his hands behind his back and officers' comments that they could not get the other hand out from the driver's jacket and into handcuffs. • According to the force review and reports, Officer Partyka delivered elbow strikes to the driver's back during the struggle. Officer Spee used body weight to pin the driver's legs and feet down. • During this struggle, Officer Walsh was at the driver's head using his hands to control the head by pressing down toward the ground. • According to video and the PIMS report, Officer Walsh delivered three knee strikes to the head of the male driver. Officer Walsh confirmed this in his statement and Loudermill hearing. • At one point, the driver can be heard to say "impossible" when officers give commands to put his hands behind his back. • Officer Walsh used his knee and body weight to keep the males head pressed to the ground and holds this position for approximately 27 seconds (according to the OPCR investigative report). • After Officers handcuff the male and attempt to get him seated up, Officer Walsh grabbed the long dreads of the male and appeared to pull on his hair to sit him up. o In his Loudermill hearing, Officer Walsh stated that he was only holding onto the hair of the male to prevent him from pulling away, but not pulling on the hair as suggested by the investigation. He also reported that he used to no force after the driver was secured. • The driver sustained visible injuries to his face during the arrest. • The Minneapolis Police Department's Policy and Procedure Manual states in part: 1926758 5-301.01 POLICY (10/16/02) (08/17/07) Based on the Fourth Amendment's "reasonableness" standard, sworn MPD employees shall only use the amount of force that is objectively reasonable in light of the facts and circumstances known to that employee at the time force is used. The force used shall be consistent with current MPD training. • The Police Conduct Review Panel (PCRP) recommended that there is Merit to the allegation that the use of force in this case was unreasonable. • I concur with the recommendation of the PCRP, that there is a preponderance of the evidence to support the allegation that Officer Walsh failed to use objectively reasonable force during the arrest in this incident. The allegation is Sustained. As the interim Chief of Police, I am responsible for providing clear expectations for what is acceptable behavior in our workplaces as well as what will not be tolerated. I hold officers of the Minneapolis Police Department to a high standard. I expect them to live up to our oath of office, our professional code of ethics and our department's core values of trust, accountability, and professional service. Furthermore, I expect them to demonstrate procedural justice in their work. Officer Walsh failed to meet Departmental training and standards when he delivered three knee strikes to the driver's head while the driver was face down in the prone position and three other officers were actively engaged in handcuffing him. His legs were pinned by Officer Spee leaving Officers Partyka and Knuth to secure his hands in handcuffs. One hand is visible and under the control of officers. The other is beneath the driver. It is unclear if the driver is refusing to bring his hand out throughout the struggle or if he cannot as was suggested by his response of "impossible" when officers ordered him to place his hands behind his back. Officers are trained in multiple officer arrest techniques for just such a scenario as this. In assessing the use of the knee strikes, there are multiple factors to consider. The driver had displayed resistance toward the officers attempts to take him into custody by pulling away and refusing to follow commands. His action of reaching toward something in the car reasonably heightened officers concerns; however, the reason for the stop was not a crime of violence or other serious crime but a traffic stop; the officers articulated that the driver had a history of incarceration due to drugs but mentioned nothing about a known history of weapons or violence; there were four officers engaged with one subject; the man was prone and face down on the ground presenting little risk of immediate harm to the four officers controlling his legs, head, torso and one arm; and additional backup officers were near. In considering all of these factors, I find that the knee strikes to the driver's head were unreasonable at the time when they were delivered. Additionally, it appeared in the video that Officer Walsh got the driver up from the ground by pulling on his hair as well as lifting his body. Getting the driver to his feet by pulling his hair is an unreasonable use of force. Officer Walsh's use of unreasonable force during this incident harmed the driver who was arrested, undermines public trust and confidence in Minneapolis police officers and brings discredit to the Department. As interim Chief of Police with authority to discipline for violations of policy under Minn. Stat 626.89 Subd. 17, I am issuing a 40-hour suspension without pay to Officer Walsh for his failure to use 1926759 objectively reasonable force during this incident. 13.43 - Personnel Data 13.43 - Personnel Data Allegation #1: 5-301.01 Use of Force, Sustained. 40-hour suspension without pay. E DocuSIgned by: ons. A0414. Hotte•44. Amelia Huffman Interim Chief of Police CC: OPCR Case File Inspector Adams Enclosure: Discipline Form 1926760</t>
  </si>
  <si>
    <t>['https://assets.nationbuilder.com/cuapb/pages/1608/attachments/original/1753998722/20-12298_Neal_Walsh.pdf?1753998722']</t>
  </si>
  <si>
    <t>['Neal Walsh, badge #7501']</t>
  </si>
  <si>
    <t>separate violations. The first violation was that related to Tessema's taxi being parked at a meter and the second was in relation to Tessema not having his taxi license displayed properly.I3 • Tessema began to argue with him after he asked Tessema for his drivers' license. It was at this point that Tessema began to open his door. Ritschel held the door shut and instructed Tessema not to open the door. Ritschel did this based on his experience that it is best for the officer and driver if the driver remains in the vehicle during a traffic stop." • After Tessema presented him with a DL, Ritschel told Tessema that he needed to meet with Ritschel at his office at 8 o'clock so that he (Ritschel) could continue his investigation. Ritschel had given Tessema his DL back however he retained Tessema's taxi license." • 13.43 - Personnel Data • The taking of Tessema's taxi license and having him report to his office is part of Ritschel's procedures as related to his investigations." • While at the licensing office Tessema admitted to getting a cup of coffee in the hotel just like the other driver. The other driver (who had originally been in the last cab, as described in the 2"d bullet point) had driven away while Ritschel was arguing with Tessema at the taxi stand. Once Ritschel had cleared the scene of the stop he contacted the other drivers dispatch so as to inform him that he needed to meet with Ritschel at the licensing office. Ritschel did not identify the other driver nor did he issue him a citation because the other driver had admitted to him that what he had done was wrong. Ritschel stated that because of this he gave him "friendly advice" 18 • Ritschel claimed that Tessema would also have gotten "friendly advice" had he not "escalated" the situation.19 13.43 - Personnel Data 13 Ritschel statement 14 Ritschel statement 15 Ritschel statement 16 Ritschel statement 17 Ritschel statement 18 Ritschel statement 19 Ritschel statement pg. 2 (17-20) pg. 2 (20-27) pg.3 (12-20) pg. 2 (27-31) pg. 3 (39-40) pg. 3 (22-24) pg. 3 (42-44) pg. 4 (18-31) pg. 4 (31-32) 4 1216233 13.43 - Personnel Data ALLEGATIONS 13.43 - Personnel Data 5 1216234 13.43 - Personnel Data Allegation 2: It is alleged by Tessema that on 7/20/2010 Sergeant Ritschel, while conducting parking enforcement, was shouting loudly at Tessema which was humiliating and made Tessema, "feel like a little boy." Tessema asserts that Ritschel inappropriately issued him two administrative citations which totaled $400.00 - (1) Parking in Certain Areas in Downtown Prohibited: 341.210; (2) Fail to Display Taxi Drivers License as Required: 341.400). If allegation 2 is found to be true Ritschel would have violated 5-103 Use of Discretion. 341.210. No narking in certain area: No owner or driver of a taxicab, or any agent or employee of either, while the taxicab is in service, or soliciting patronage, or subject to call, shall stand or park any taxicab, unless the city council shall have first permitted such standing or parking by ordinance or special permit therefor, upon any public street, alley or driveway in the area of the city bounded on the south by Interstate Highways 35 and 94, on the north by the Mississippi River, on the west by Interstate Highway 94 and Third Avenue North, and on the east by Interstate Highway 35. (88-Or-004, § 5, 1-15-88) 341.400. Duty to exhibit license: Every taxicab driver shall carry his or her taxicab driver's license while on duty and shall, upon demand of an inspector of licenses, a police officer, traffic-control agent or passenger, exhibit his or her license for inspection. Effective September 1, 1988, every taxicab driver while on duty shall display his or her taxicab driver's license on the dashboard of the vehicle in a location readily visible to passengers, in a manner approved by the director. In addition to any other penalties, a license inspector, police officer or traffic-control agent may order the licensee to discontinue operations until such time as the licensee has a license in possession. (83-Or-081, § 2, 4-8-83; 88-Or-004, § 11, 1-15- 88; Pet. No. 251179, § 234, 12-29-89; 99-Or-005, § 1, 1-8-99; 2008-Or-063, § 2, 8-22-08) Issue #1 - Was the detention of Tessema, as related to the taking of his taxi license and directing him to the licensing office, reasonable? Issue #2 - Was it reasonable and/or appropriate for Ritschel to issue two administrative citations totaling $400.00? Issue #3 - Did Ritschel interpret the aforementioned ordinances reasonably? Investigative Facts: • Tessema stated that he was pulling into the taxi stand when Ritschel stopped him. • Ritschel claims that Tessema was parked at the first meter outside the taxi stand which would have made Tessema's taxi the 3"I taxi in a line of 4. 6 1216235 • Tessema stated that his taxi license was on his sun visor however because he was not fully parked in the taxi stand, he did not have it visible for anyone to see. Tessema stated that this is common practice for him because there have been drivers that have had their licenses stolen. • Ritschel stated that Tessema was in violation of failing to display his taxi license and for parking his-) taxi in a prohibited area. • Ritschel took Tessema's taxi license and directed him to the licensing office. • Both Ritschel and Tessema describe their verbal exchange as argumentative. • The administrative citations given to Tessema have been dismissed by Lieutenant Hildreth based on the notion that it was improper for Ritschel to take Tessema's taxi license and then direct Tessema to the licensing office. 5-103 USE OF DISCRETION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EQUALITY OF ENFORCEMENT: Officers shall provide fair and impartial law enforcement to all citizens. LOYALTY: Officers shall be faithful to their oath of office, strive to uphold the principles of professional police service, and advance the mission of the Department. Respectfully sub itted, 61.- Sergeant Jason Case Internal Affairs Unit 7 1216236 Minneapolis City of Lakes Police Department Timothy J Dolan Chief of Police 350 South 5th Street - Room 130 Minneapolis MN 55415.1389 Office 612 673-2853 TTY 612 673-2157 Peter Ritschel Minneapolis Police Department Licensing Division August 4, 2010 RE: IAU Case Number 10-156 NOTIFICATION LETTER Sergeant Ritschel, You are being investigated for an alleged violation of the City of Minneapolis Police Department Policy and Procedures. The specific policy(s) are: 13.43 - Personnel Data Summary of Allegations: It is alleged that on 7/20/2010 you inappropriately issued two administrative citations to Zenebe Tessema (10-216946). 13.43 - Personnel Data 13.43 - Personnel Data Tessema also asserts that you spoke to him in a demeaning manner while issuing him the citations. Your appointment to provide a statement to the Internal Affairs Unit has been scheduled for August 24, 2010, at 1000 hours. It is your responsibility to arrange for a Federation representative prior to your scheduled interview time. I can be contacted by e-mail or phone at 673-2581 between the hours of 07:00 and 15:00, Monday through Friday. Failure to show for your scheduled interview will result in additional charges. City Information and Services wmv.ci.minneapolis.mn.us Affirmative Action Employer 1216237 This is an ongoing investigation and you are not to discuss this case or interview with anyone other than your union/federation representative. You are entitled to be represented at this interview by a union/federation representative or an attorney. Sine rely. Sgt. Jason Case Internal Affairs Unit Minneapolis Police Department CC: Lieutenant Hildreth IAU Case File 1216238</t>
  </si>
  <si>
    <t>['https://d3n8a8pro7vhmx.cloudfront.net/cuapb/pages/1461/attachments/original/1638338829/13-30192_Ritschel_Part_2.pdf?1638338829']</t>
  </si>
  <si>
    <t>Skip to Main Content Logout My Account Search Menu New Criminal/Traffic/Petty Search Refine Search Back Location : All MNCIS Sites - Case Search Help R A C N . 23-CR-07-153 State of Minnesota vs RYAN MICHAEL LETTNER § § § § § Case Type: Crim/Traf Mandatory Date Filed: 02/26/2007 Location: Fillmore P I Lead Attorneys Defendant LETTNER, RYAN MICHAEL Male DOB: 01/31/1978 GARY ALAN GITTUS Retained 507-361-1220(W) Oak Park Heights, MN 55082 Jurisdiction The State of Minnesota KELLY MICHELE WAGNER 507-328-2100(W) C I Charges: LETTNER, RYAN MICHAELStatute Level Date Disposition Level of Sentence 1. Receiving Stolen Property (Not applicable - GOC) 609.53.1Felony07/30/200410/01/2007 Convicted10/01/2007 Conviction deemed a Misdemeanor pursuant to M.S E O C DISPOSITIONS 06/25/2007 Plea (Judicial Officer: Benson,Robert R. ,) 1. Receiving Stolen Property (Not applicable - GOC) Not guilty 07/16/2007 Amended Plea (Judicial Officer: Benson,Robert R. ,) Reason: Plea agreement 1. Receiving Stolen Property (Not applicable - GOC) Guilty 10/01/2007 Disposition (Judicial Officer: Benson,Robert R. ,) 1. Receiving Stolen Property (Not applicable - GOC) Convicted 10/01/2007 Stay of Imposition Pursuant to M.S. 609.135 1. Receiving Stolen Property (Not applicable - GOC) 07/30/2004 (FEL) 609.53.1 (609531) Local Confinement: Agency: Fillmore County Jail Term: 180 Days Time To Serve: 180 Days Stay 0 Yr 0 Mo 0 Days Credit For Time Served: 5 Days Serve As: Work Release Status: Active 10/01/2007 Fees - Adult: (Grand Total: $3,087.00) Due Within 5 Yr Fine: $3,000.00 Fees: (Fees Total: $87.00) Criminal Surcharge: $72.00 Law Library: $15.00 Monitoring - Adult: Type: Supervised probation Agency: Dodge Fillmore Olmsted Community Corrections Term of 5 Yr 10/01/2007 - 10/01/2012 Status: Closed 10/03/2012 Condition - Adult: 1. Chemical dependency evaluation/treatment, 10/01/2007, Active 10/01/2007 2. No alcohol/controlled substance use, 10/01/2007, Active 10/01/2007 3. No contact with victim(s), 10/01/2007, Active 10/01/2007 4. No possession of alcohol or drugs, 10/01/2007, Active 10/01/2007 5. No same or similar, 10/01/2007, Active 10/01/2007 6. Random testing, 10/01/2007, Active 10/01/2007 7. Remain law-abiding, 10/01/2007, Active 10/01/2007 Firefox https://pa.courts.state.mn.us/CaseDetail.aspx?CaseID=1610836954 1 of 3 12/5/2022, 1:20 AM 8. Supply DNA sample, 10/01/2007, Active 10/01/2007 9. Follow all instructions of probation, 10/01/2007, Active 10/01/2007 10. No Contact with Co-Defendant(s), 10/01/2007, Active 10/01/2007 11. Conditions, other, Resign from City of Chatfield Police Department Return property to City of Chatfield Relinquish police license 10/01/2007, Active 10/01/2007 12. Restitution reserved, 10/01/2007, Active 10/01/2007 Service - Adult: Type: community work service 64 Hours For Indeterminate Start: 10/01/2007 Status: Active 10/01/2007 Level of Sentence: Conviction deemed a Misdemeanor pursuant to M.S. 609.13 OTHER EVENTS AND HEARINGS 02/28/2007 Complaint Summons (Judicial Officer: Benson,Robert R. , ) 04/02/2007 First Appearance (9:00 AM) (Judicial Officer Benson,Robert R. ,) Result: Held 04/02/2007 Notice of Evidence and Identification Procedures (Judicial Officer: Benson,Robert R. , ) 04/02/2007 Request for Disclosure (Judicial Officer: Benson,Robert R. , ) 04/02/2007 Discovery Disclosure (Judicial Officer: Benson,Robert R. , ) 04/02/2007 Interim Condition for LETTNER, RYAN MICHAEL - Conditions, other 04/27/2007 Notice-Other 04/30/2007 Initial Appearance - Rule 8 (9:00 AM) (Judicial Officer Benson,Robert R. ,) Result: Held 06/11/2007 Certificate of Representation 06/12/2007 Telephone Motion Hearing (9:00 AM) (Judicial Officer Benson,Robert R. ,) Result: Held 06/14/2007 CANCELED Omnibus Hearing (9:00 AM) (Judicial Officer Benson,Robert R. ,) Other 06/25/2007 Plea Hearing (1:00 PM) (Judicial Officer Benson,Robert R. ,) Result: Held 06/28/2007 Correspondence 07/02/2007 Other Document 07/02/2007 Notice of Motion and Motion 07/03/2007 Jury Instructions Document 07/06/2007 Notice of Defense and Defense Witnesses 07/06/2007 Exhibit List 07/06/2007 Notice of Defense and Defense Witnesses 07/06/2007 Motion 07/09/2007 Pre-trial (11:00 AM) (Judicial Officer Benson,Robert R. ,) Result: Held 07/09/2007 Notice-Other (Judicial Officer: Benson,Robert R. , ) 07/09/2007 Jury Instructions Document (Judicial Officer: Benson,Robert R. , ) 07/09/2007 Exhibit List (Judicial Officer: Benson,Robert R. , ) 07/16/2007 Plea Hearing (8:30 AM) (Judicial Officer Benson,Robert R. ,) Result: Held 07/16/2007 Petition to Enter Guilty Plea (Judicial Officer: Benson,Robert R. , ) 07/16/2007 Order-Presentence Investigation (Judicial Officer: Benson,Robert R. , ) 07/16/2007 Order for Preparation of Sentencing Worksheet (Judicial Officer: Benson,Robert R. , ) 07/16/2007 Alford Plea (Judicial Officer: Benson,Robert R. , ) 07/23/2007 CANCELED Jury Trial (9:00 AM) (Judicial Officer Benson,Robert R. ,) Settled 07/30/2007 Correspondence (Judicial Officer: Benson,Robert R. , ) 09/07/2007 Presentence Investigation Report 09/07/2007 PSI Distributed 09/24/2007 Restitution Form or Certificate 09/27/2007 Restitution Form or Certificate 10/01/2007 Sentencing (1:00 PM) (Judicial Officer Benson,Robert R. ,) Result: Held 10/02/2007 Sentencing Order (Judicial Officer: Benson,Robert R. , ) 10/02/2007 Sentencing Order (Judicial Officer: Benson,Robert R. , ) 10/03/2007 Correspondence 10/04/2007 Criminal History Disposition has been processed 10/09/2007 Criminal History Disposition has been processed 10/09/2007 Report to Secretary of State 10/09/2007 Criminal History Disposition has been processed 10/11/2007 Motion to Modify Sentence 10/15/2007 Correspondence 10/22/2007 Correspondence 11/26/2007 Hearing (3:30 PM) (Judicial Officer Benson,Robert R. ,) Result: Held 11/26/2007 Taken Under Advisement (Judicial Officer: Benson,Robert R. , ) 12/10/2007 Findings and Order (Judicial Officer: Benson,Robert R. , ) 03/14/2008 Affidavit-Other 03/20/2008 Affidavit-Other Firefox https://pa.courts.state.mn.us/CaseDetail.aspx?CaseID=1610836954 2 of 3 12/5/2022, 1:20 AM 03/24/2008 Restitution Hearing (1:00 PM) (Judicial Officer Benson,Robert R. ,) 12/17/2007 Continued to 01/14/2008 - Other - The State of Minnesota 01/14/2008 Continued to 03/24/2008 - By agreement - LETTNER, RYAN MICHAEL Result: Held 03/24/2008 Probation Violation Report 03/24/2008 Probation Violation Hearing (1:00 PM) (Judicial Officer Benson,Robert R. ,) Result: Held 03/24/2008 Probation Violation Denied (Judicial Officer: Benson,Robert R. , ) 03/24/2008 Probation Violation Dismissed (Judicial Officer: Benson,Robert R. , ) 03/24/2008 Other Document (Judicial Officer: Benson,Robert R. , ) 03/27/2008 Motion 06/06/2008 Correspondence 06/09/2008 Restitution Hearing (1:00 PM) (Judicial Officer Benson,Robert R. ,) Result: Held 06/09/2008 Motion Hearing (1:00 PM) (Judicial Officer Benson,Robert R. ,) Result: Held 07/21/2008 Affidavit for Restitution 07/29/2008 Affidavit-Other 08/04/2008 Restitution Hearing (1:00 PM) (Judicial Officer Benson,Robert R. ,) Result: Held 08/04/2008 Motion Hearing (1:00 PM) (Judicial Officer Benson,Robert R. ,) Result: Held 08/04/2008 Affidavit-Other 08/22/2008 Restitution Order 10/03/2012 Discharge from Probation or Monitoring 10/09/2012 Restoration of Voting Rights Sent to SOS 10/18/2012 Sent to Collections 04/22/2013 Partial Payment from Collection Agency 04/22/2013 Update sent to Collections 12/15/2013 Update sent to Collections 12/19/2013 Update sent to Collections 04/28/2014 Partial Payment from Collection Agency 04/28/2014 Update sent to Collections 06/21/2015 Update sent to Collections 06/29/2015 Collection Referral Closed by Collection Agency F I Defendant LETTNER, RYAN MICHAEL Total Financial Assessment 4,692.83 Total Payments and Credits 4,692.83 Balance Due as of 12/05/2022 0.00 05/08/2007 Transaction Assessment 5.00 05/08/2007 Counter Payment Receipt # 0023-2007-01814 Fillmore County Journal (5.00) 07/16/2007 Transaction Assessment 5.00 07/16/2007 Counter Payment Receipt # 0023-2007-02917 John Torgrimson, Journal (5.00) 10/09/2007 Transaction Assessment 3,075.00 09/26/2008 Transaction Assessment 1,607.83 04/22/2013 Collection Agency Receipt # EP23-2013-00431 LETTNER, RYAN MICHAEL (1,194.41) 04/28/2014 Collection Agency Receipt # EP23-2014-00427 LETTNER, RYAN MICHAEL (56.67) 11/09/2018 Credit-Collection Period Expired (1,823.92) Firefox https://pa.courts.state.mn.us/CaseDetail.aspx?CaseID=1610836954 3 of 3 12/5/2022, 1:20 AM</t>
  </si>
  <si>
    <t>['https://assets.nationbuilder.com/cuapb/pages/1472/attachments/original/1670225244/Lettner_2007_Conviction_Register_of_Actions.pdf?1670225244']</t>
  </si>
  <si>
    <t>• Almost immediately after the officers left Mr. Fox talked to the office manager Lisa Wilson. They agreed that there were other employees who may want the guns. • Ms. Wilson called 911 within minutes of the officers leaving and inquired about how to get the guns back if that became a possibility. • The guns were never property inventoried. • Off. Schram states that Off. Van Dyke told him that he would take the guns home and try to locate serial numbers if possible. If he found the guns to be clear he would return them to Willman Trucking. If he found them to be stolen he would inventory them and do the necessary paperwork. • Later in the shift Off. Van Dyke transferred the guns to his personal vehicle at the 4th Precinct station and took them home. • VisiNet records show that remarks were added to the call from the computer in squad 410. • The added remarks stated "are replicas found in trash caller will dispose". • Off. Van Dyke said that he typed the added remarks into the call. • Off. Van Dyke said that it was going to be his "eventual truth" that the guns would be returned to the caller if they were found to be clear. • Off. Van Dyke said he did not recall using the word "replica" but it sounded like a word he would have used to convey to someone reading the remarks that the guns were junk. • Off. Schram said that he was unaware of the remarks added to the call by Off. Van Dyke. 19 1228107 • The IAU notification letter to appear for an interview regarding this case was emailed to Off. Van Dyke on 6-19-12. • Off. Van Dyke says that while he was working on 6-19-12 he did not access his email or the notification letter on that day. • Off. Van Dyke returned the shotguns to Willman Trucking on 6-20-12. • Off. Van Dyke explained the delay in returning the guns to Willman Trucking as a series of events that included trouble getting the third gun apart to check for a serial number, vacation and off time wherein he had several domestic projects to attend to. Allegation #2 It is alleged that on 5-3-12 Off. Rickey Van Dyke, while on-duty, was dispatched along with his partner Off. Schram to 62 26th Av N to recover three shotguns. After taking possession of the guns Off. Van Dyke stated on 7-3-12 during a Garrity statement that he was able to find a serial number on one of the guns and a make and model number on another gun while at the scene of the call. Off. Van Dyke stated, under Garrity, that he ran a query on the guns via the squad computer and "cleared them". No record exists that such a query was made from Off. Van Dykes squad computer that day. If the evidence shows the above to be true it would be a violation of the following MPD Policy and Procedure: 20 1228108 5-101.01 TRUTHFULNESS (01/26/05) (D) The integrity of police service is based on truthfulness. Officers shall not willfully or knowingly make an untruthful statement, verbally or written, or knowingly omit pertinent information pertaining to his/her official duty as a Minneapolis Police Officer. MPD employees shall not willfully or knowingly make an untruthful statement or knowingly omit pertinent information in the presence of any supervisor, intended for the information of any supervisor, or before any court or hearing. Officers shall not make any false statements to justify a criminal or traffic charge or seek to unlawfully influence the outcome of any investigation. (12/14/07) These requirements apply to any report, whether verbal or written, concerning official MPD business including, but not limited to, written reports, transmissions to MECC and officers via radio, telephone, pager, e-mail or MDC. MPD employees are obligated under this policy to respond fully and truthfully to questions about any action taken that relates to the employee's employment or position regardless of whether such information is requested during a formal investigation or during the daily course of business. (12/14/07) Investigative Facts • On 5-3-12 Off. Van Dyke was working squad 410 with his partner Off. Schram. • At 0907 hrs they were dispatched to Willman Trucking 62 26th Av N to recover three shotguns that had been found on the property by employees. • Upon arrival they were directed to the guns by an employee David Fox. • The guns had been found in a dumpster, wrapped in blankets and submerged in water. • The owner of the guns was and is still unknown and it is unknown who placed them in the dumpster. 21 1228109 • The guns were taken into the officers' possession and placed in the trunk of the squad car. • Mr. Fox stated that he told Off. Van Dyke that he did not want the guns and says that Off. Van Dyke told him they would be placed in the "showcase" which Mr. Fox took to mean a display case. • Off. Van Dyke stated that he made an agreement with Mr. Fox that once he located the serial numbers and checked them he would return the guns if they were not stolen. • Off. Schram pulled up the proper screen on the squad computer so that Off. Van Dyke could run a check on one of the guns that he had located a serial number on and on another by make and model number. • Off. Van Dyke said during a Garrity interview 7-3-12 that he ran the serial number, make and model of the Stevens double barrel shotgun on the computer. • He stated during the Garrity interview that he cleared the guns at that time and received no information they were stolen. • During a second Garrity interview on 7-23-12 Off. Van Dyke reaffirmed he had ran a check on the guns from his squad computer. • No record of the guns being checked from the squad computer can be found. • Other checks made throughout their shift on 5-3-12 are on the VisiNet record including that of other property. • A check of all firearms queries made by the City of Minneapolis during the timeframe Off. Van Dyke was on the call was made and no checks on the shotguns were made. 22 1228110 • The only record that the guns had been checked thru NCIC or through a City computer shows that on 6-20-12 two of the guns were run from a 3td precinct computer. • Off. Van Dyke said that he ran the two guns "again" on his way to return them to Willman Trucking on 6-20-12. Allegation #3 On 5-3-12 Off. Rickey Van Dyke and Off. Brendon Schram were working as partners on squad 410. It is alleged that they were dispatched to Willman Trucking 62 26th Av N to recover three shotguns that had been found abandoned on the property. Upon arrival they recovered the shotguns from an employee David Fox and the guns were placed in the trunk of the squad car. Off. Van Dyke gathered information from Mr. Fox and subsequently told Off. Schram that they had agreed he would attempt to determine if the guns were stolen and if they were clear that he was going to return them to Wilman Trucking at a later date. To accomplish this, Off. Van Dyke and Off. Schram agreed that Off. Van Dyke would take the guns home and look for serial numbers as opposed to property inventorying the guns at the police Property Room. With Off. Schram's knowledge Off. Van Dyke transferred the guns from the squad to his personal vehicle at the precinct station and took them home. If the evidence show this allegation to be true it would be a violation of the following MPD Policy and Procedure: 23 1228111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On 5-3-12 Off. Van Dyke and Off. Schram were working as partners on squad 410 • They were dispatched to Willman Trucking to recover three abandoned shorguns • Upon arrival they were directed to the guns by an employee David Fox. • The guns had been found abandoned in a dumpster. • It is not known who abandoned the guns in the dumpster and employees had seen them in the dumpster (covered and hidden from view in a blanket) for at least two weeks. • The guns had been submerged in water for an extended period of time and were in poor condition, i.e. rusty and water logged. • Off. Van Dyke was the passenger officer and was taking care of the paperwork duties during this call. • Off. Van Dyke gathered information from Mr. Fox as Off. Schram waited in the squad. • The guns were placed in the trunk of the squad car. 24 1228112</t>
  </si>
  <si>
    <t>['https://d3n8a8pro7vhmx.cloudfront.net/cuapb/pages/1461/attachments/original/1638388613/13-31203_Schram_Part_5.pdf?1638388613']</t>
  </si>
  <si>
    <t>RECOMMENDATION FOR DISCHARGE, SUSPENSION, OR INVOLUNTARY DEMOTION City of Minneapolis, Human Resources Department 250 South 4th Street, Room 100, Minneapolis, MN 55415-1339 (673-2282) Type oyee Name Tcipp Job Title EMPLOYMENT STATUS Permanent Full-Time Certified Department Employee ID Number cal© q ICI Si Job Code Current Position Number Temporary I Seasonal Part-Time i ! Uncertified I I Intermittent Other (Please specify) Current Pay Rate $ Step Mtrvw_apoGs Poh-Le_ Is this employee a Veteran? I Yes i i No X Unknown Has this employee passed probation? )(Yes i i No .NATURE OF TRANSACTION: X Discharge Probationary Release Suspension with pay Suspension without pay Demotion to the following Job Title heykr -A-Men+Dept. Code at the following Rate of Pay V -17 I° 1 ..00) o'clock Ll a.m. [term. EFFECTIVE DATE(S) Permanent effective the following date: .) I I Temporary - Beginning on and ending on Total Days Job Code $ per REASONS) FOR THIS ACTION (attach additional sheets if necessary) _ Misconduct Briefly describe the nature of the misconduct or sub-standard performance below: ibstandard Performance X Violation of Civil Service Commission rule 11.03 - Subdivision PD I g Violation of the following Department Rule(s), Law(s), Ordinance(s), or Regulation(s): AA CKGROUND (attach additional sheets if necessary) The employee was informed of the charges by (Name) 5-130'3 S-ICDI, t Ro6 3..,r\ - Pt I ie.r) (Title) 1-.)Q pu4-1 on (Date) CI - I X The employee wa given an pportunity to respond to the charges at an informal pre-determination meeting held by (Name) t 1ohex--1- 11-en (Title) U41 the department head or a designee other than the employee's supervisor, on (Date) lc) I I I The employee failed to appear at the pre-determination meeting The employee waived the opportunity in writing The decision to take this action rather than impose a lesser discipline or other action was made after consideration of prior disciplinary actions or other considerations. We have attached details of these. EMPLOYEE NOTIFICATION: On (Date) A copy of this form and relevant accompanying information was given to the employee. I A copy of this form and relevant accompanying information was sent by certified mail, return receipt requested, to the employee at the Following Address: Signature of Department Head Zc__ 22( /) (,(1 iture of Person Mailing or Delivering Notice Refer to back of this form for Notice To Employee of Legal Rights Distribution White - Human Resources Yellow - Department Pink - Employee Date Date Date Entered Into HRIS by: Rev 7/7/97 DISCHRIS DOC Phone 1216298 NOTICE TO EMPLOYEES OF LEGAL RIGHTS DISCHARGE AND PROBATIONARY RELEASE Probationary Non-veteran Employees Dyees who have not passed probation and are not eligible veterans do not have a right to a hearing before the Civil Service _ _ nission.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presented in writing. Temporary employees who are veterans do not have a right to a hearing. Permanent Non-Veteran Employees have a right to a hearing by the Civil Service Commission upon written request Non-veterans who have passed probation are permanent employees. Discharge Rules require that the discharge must be for cause, that charges must be in writing and that the employee has a right to a hearing. Temporary Suspension During Investigation of Charges by Civil Service Commission in cases of Discharge or Probationary Release (Veterans only) employees who have appealed in a timely manner may be temporarily suspended from the time the recommendation for discharge is served to allow time for investigation of the charges by the Civil Service Commission. Such suspension may be for 90 calendar days, or until the Civil Service Commission completes the investigation of the charges, whichever is sooner. SUSPENSION AND INVOLUNTARY DEMOTION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in writing. I Dlinary Suspension or Demotion I )yees may be suspended without pay for disciplinary reasons for periods not to exceed 90 calendar days. Suspensions of 31 to 90 calendar days may be appealed by the employee to the Civil Service Commission. Employees may be demoted for disciplinary reasons and/or for substandard performance, either temporarily (up to 180 days) or permanently. Permanent employees may appeal any permanent demotion and/or salary decrease.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the labor contract, but may not appeal through both. Requesting a Hearing: Non-Veterans A written request for hearing must be mailed to the Civil Service Commission within 10 calendar days of when this notice was served in person or was receipted for at the employee's last known address. The 10 days are counted from the first day after the notice was personally served or the date the notice was receipted by certified mail. If the tenth day falls on a Saturday , Sunday, or legal holiday, the request may be served on or before the following business day. The date of postmark must be within that 10-day period. The request for a hearing may be accompanied by the employee's statement of his or her version of the case. If such a request is not received within 10 days, the employee's name will be removed from the service register. Requesting a Hearing: Veterans A written request for hearing must be mailed to the Civil Service Commission within 60 calendar days of when the notice was served in person or was receipted for at the employee's last known address. The 60 days are counted from the first day after the notice was personally served or the date the notice was receipted by certified mail. If the 60th day falls on a Saturday, Sunday, or legal holiday, the request may be served on or before the following business day. The date of postmark must be within that 60-day period. The request for a hearing may be accompanied by the employee's statement of his or her version of the case. If such a request is not received within 60 days, the veteran's name will be removed from the service register. EQUESTS FOR A HEARING AND APPEALS SHOULD BE MAILED WITHIN THE REQUIRED TIMELINES TO: Minneapolis Human Resources Department/Civil Service Commission 250 South 4th Street, Room 100 Minneapolis, MN 55415-1339 Rev 7/7/97 DISCHRIS DOC 1216299 MINNEAPOLIS P.,,CE DEPARTMENT INTERNAL AFFAIRS UNIT DISCIPLINE WORKSHEET Category D Violations Officer Patrick Tapp Badge #7198 April 20, 2010 10-66 Employee's Name and ID Number Polic Number Description 5-303 5-101.01 Date of Incident IAU Case Number STEP 1 - CHARGES AUTHORIZED USE OF FORCE TRUTHFULNESS /7 /141 20/o put Date of Hearing STEP 2 - BUREAU PANEL HEARING Compose Findings Letter i3 t C, Time of Hearing Category (A-D) D D Location of Hearing Polic Number Description 5-303 AUTHORIZED USE OF FORCE 5-101.01 TRUTHFULNESS S = S stai7d-) NS = Not Sustained E = Exonerated U = Unfounded Category S NS E U P SO P = Policy Failure -----//7/ / .0 lU Deputy Chief's Signature/Employee Number Date Panel Member in Attendance oncur Not Concur /14-2 lea Panel Member in Attendance Concur Not Concur 1216300</t>
  </si>
  <si>
    <t>['https://d3n8a8pro7vhmx.cloudfront.net/cuapb/pages/1461/attachments/original/1638407630/13-30003_Tapp_Part_1.pdf?1638407630']</t>
  </si>
  <si>
    <t>3/16/2021 Minneapolis officers' letter, rallies add to voices for change - StarTribune.com https://www.startribune.com/minneapolis-officers-letter-rallies-add-to-voices-for-change/571189142/ 1/4 MINNEAPOLIS Minneapolis police officers issue open letter condemning colleague in George Floyd's death, pledging to work toward trust By Rochelle Olson (https://www.startribune.com/rochelle-olson/6370582/) Star Tribune JUNE 12, 2020 - 10:19AM Several Minneapolis police officers issued a public letter Thursday condemning the killing of George Floyd, embracing Chief Medaria Arradondo and vowing to work toward regaining public trust. The letter, obtained by the Star Tribune, begins, "Dear Everyone - but especially Minneapolis citizens," and says it represents how the "vast majority" of Minneapolis police officers feel. "We want to work with you and for you to regain your trust," it read, while also making clear that the letter is not representative of the Police Officers' Federation of Minneapolis, with which Arradondo said Wednesday that he was halting contract negotiations. Video (06:37) : African-American community leaders respond to city leaders and Chief Arradondo regarding the future of 3/16/2021 Minneapolis officers' letter, rallies add to voices for change - StarTribune.com https://www.startribune.com/minneapolis-officers-letter-rallies-add-to-voices-for-change/571189142/ 2/4 The writers "wholeheartedly condemn" fired officer Derek Chauvin, who is in jail awaiting trial on a second-degree murder charge in Floyd's death. Chauvin was captured on video pressing his knee into Floyd's neck on a south Minneapolis street on May 25 as Floyd pleaded for breath before losing consciousness. Two other officers, J Alexander Kueng and Thomas Lane, held Floyd down, and a third, Tou Thao, kept onlookers at bay. They were also fired and are charged with aiding and abetting murder and manslaughter. "Like us, Derek Chauvin took an oath to hold the sanctity of life most precious," the officers wrote. "Derek Chauvin failed as a human and stripped George Floyd of his dignity and life. This is not who we are." The four officers involved in Floyd's death were fired by Arradondo the next day. The crime ignited days of protests and led to the current movement to defund or disband the Minneapolis Police Department. Mayor Jacob Frey has said he supports reforms in the department, not a wholesale deconstruction, while nine members of the City Council have said they want to "begin the process of ending" the department. Open Letter From Mpls Police Leaders to Everyone Pdf Open Letter From Mpls Police Leaders to Everyone Pdf Document of of 1 94% 1 3/16/2021 Minneapolis officers' letter, rallies add to voices for change - StarTribune.com https://www.startribune.com/minneapolis-officers-letter-rallies-add-to-voices-for-change/571189142/ 3/4 The letter writers declined further comment, saying the letter speaks for itself. But their action marked a rare example of officers taking a stand outside their ranks. The signees include some of the department's most prominent and respected officers, including Cmdr. Charlie Adams, who now runs its community engagement efforts. Lt. Mark Klukow, who now works in the First Precinct in downtown Minneapolis, provided security for former Mayor R.T. Rybak, as did officer Mike Kirchen. The two also worked as "Bike Cops for Kids" (https://www.startribune.com/minneapolis-cop- named-officer-of-the-year-for-community-outreach-efforts/511208272/) for years in north Minneapolis, delivering donated bicycles to children and taking them to Twins games. Other names on the letter are Lt. Rick Zimmerman, who runs the homicide unit, and Sgt. Darcy Klund, who commands the First Precinct community response team, two of the most experienced homicide investigators in the past three decades. John Delmonico, the former head of the union that represents the police, also was a signee. "We are leaders, formal and informal, and from all ranks within the Minneapolis Police Department," the letter said. "We're not the union or the administration. We are officers who represent the voices of hundreds of other Minneapolis Police Officers. Hundreds. We acknowledge that Chief Arradondo needs each of us to dutifully follow him while he shows us the way." The others who signed the letter include officers Christie Nelson, Nick Torborg, Pete Stanton, Gary Nelson, Rich Jackson, Mohamed Abdullahi, Molly Fischer and Steve McCarty. Also Thursday, a group of community civil rights activists expressed support for Arradondo. The group of more than two dozen, led by Nekima Levy Armstrong and the Rev. Brian Herron, also called for the police union to prove it's on the side of public safety by ousting elected union chief Bob Kroll. Levy Armstrong said council members who called for disbanding or defunding the police are trying to make political points without offering specific proposals. None of the activists was informed or consulted about the ideas before nine council members endorsed them last weekend, she said. "They're usurping the will of the people by jumping so far ahead without actually" consulting activists, Levy Armstrong said. Arradondo, however, immediately fired the four officers involved in Floyd's death and moved to sever discussions with the union, she said. Rev. Jerry McAfee and Herron made clear, however, that both the chief and Mayor Jacob Frey had their support. After the news conference, some members of the group were upstairs in a large conference room talking candidly to Frey about wanting to be involved in community building, bringing in jobs and keeping out crime. "No one's attacking you, but we're at you because you're the man," said Alfonzo Willis, a contractor who lives in the city. "The world is watching; we need to send the right message." V.J. Smith, president of the Minneapolis Chapter of MAD DADS, a nonprofit that fights drug abuse and social destruction, said the right people are present and willing to do the work, but they also need access to good jobs with benefits and help from the city. "We have the greatest opportunity, mayor, to change the community," he said. Frey listened intently and thanked everyone for their leadership and commitment. "As we move forward, it will be black voices, it will be your voices, at the center of this change," he said. GLEN STUBBE, STAR TRIBUNE FILE The signees include some of the most prominent and respected officers, including Cmdr. Charlie Adams, who now runs the department's community engagement efforts. ELIZABETH FLORES • STAR TRIBUNE Rosemary Nevils-Williams, mother of slain activist Tyrone Williams, joined community leaders Thursday outside Minneapolis City Hall. 3/16/2021 Minneapolis officers' letter, rallies add to voices for change - StarTribune.com https://www.startribune.com/minneapolis-officers-letter-rallies-add-to-voices-for-change/571189142/ 4/4 Later Thursday, several hundred people gathered at a rally outside the Hennepin County Government Center. Wearing masks and holding signs, the crowd listened as speakers took the stage for more than an hour. Michelle Gross, president of Communities United Against Police Brutality, said a year is too long to wait to reform the Police Department - an allusion to City Council President Lisa Bender saying a pledge to begin the process was the start of a "yearlong conversation." "We're not waiting a year for justice," Gross said. "There are things they could have been doing all along the way." "Now is not the time to be quiet," said Minneapolis NAACP President Leslie Redmond. "Now it's time to get loud. It's time to represent. Now is the time to activate like we've never activated before." Staff writer Eric Roper contributed to this report. Correction: Previous versions of this article incorrectly attributed criticism of Mayor Jacob Frey at a news conference to an entire group of activists and community faith leaders. Not everyone held the same position and the faith leaders said they support Frey. Rochelle Olson is a general assignment reporter for the Star Tribune. Olson has been on the quick strike team for three years, writing about a wide variety of topics. She specializes in the intersection of sports, business and culture. raolson@startribune.com 612-673-1747 rochelleolson RICHARD TSONG-TAATARI, STAR TRIBUNE Malakai 9, his brother Levi, 7, and his sister Naliah, 8, attended a rally Thursday with several hundred people outside the Hennepin County Government Center in downtown Minneapolis with their mother, Shawna Perkins (not pictured). "We are fighting for change so we don't have to do this when we get older," she said.</t>
  </si>
  <si>
    <t>["https://d3n8a8pro7vhmx.cloudfront.net/cuapb/pages/270/attachments/original/1615946416/Minneapolis_officers'_letter__rallies_add_to_voices_for_change_-_StarTribune.com.pdf?1615946416"]</t>
  </si>
  <si>
    <t>3/17/2021 Why a Minnesota cop spent a year in Somalia training Mogadishu police | MinnPost https://www.minnpost.com/new-americans/2015/12/why-minnesota-cop-spent-year-somalia-training-mogadishu-police/ 1/7 Nonprofit, nonpartisan journalism. Supported by readers. News New Americans JLL generously supports MinnPost's New Americans coverage. Why a Minnesota cop spent a year in Somalia training Mogadishu police "I believe that if Somalia is not safe, nowhere is actually safe," said Waheid Siraach, who works for the Metro Transit police. By Ibrahim Hirsi Waheid Siraach took a yearlong leave of absence from his job to train police officers in Somalia. Courtesy of Waheid Siraach Dec. 9, 2015 Waheid Siraach sees it this way: Terrorism problems should be dealt with overseas to keep radicalization and recruitment in Minnesota at bay. 3/17/2021 Why a Minnesota cop spent a year in Somalia training Mogadishu police | MinnPost https://www.minnpost.com/new-americans/2015/12/why-minnesota-cop-spent-year-somalia-training-mogadishu-police/ 2/7 That conviction led the Metro Transit detective sergeant to take a yearlong leave of absence from his job in order to train Somali police forces in the capital Mogadishu - and to promote public safety in his native country. "I believe that if Somalia is not safe, nowhere is actually safe," said Siraach, who in 2013 became the §rst Somali-American sergeant anywhere in the United States. "What happens over there can come to us and assault us here. So, if we can take care of the problems there, we don't have to deal with it over here." Somalia has seen more than two decades of violence and anarchy that gave way to streams of local and foreign §ghters of al Shabaab, an al Qaeda linked group who controlled parts of the war-ravaged East African country. Eight years ago, al Shabaab lured more than 20 Somali-Americans from Minnesota, getting them to §ght against the fragile Somali government, guarded by troops from the African Union. This then-unprecedented recruitment shocked the Somali community here and sparked an alarm in the U.S. intelligence agencies. Though al Shabaab §ghters have been swept out of their strongholds in Mogadishu and other parts of the country, they're still capable of carrying out deadly, sporadic attacks on government personnel and their supporters. Mindful of these conditions in the country he le« at 13, Siraach answered the call to train more than 100 men and women in uniform through a program funded by the U.S. Department of State's Bureau of International Narcotics and Law Enforcement A_x009e_airs (INL). "Mogadishu isn't Minneapolis or St. Paul, where you can just drive around and pull over vehicles and rely on back-ups," explained Siraach, also a chairman for the Somali-American Police Association. "This is a war-torn country." 3/17/2021 Why a Minnesota cop spent a year in Somalia training Mogadishu police | MinnPost https://www.minnpost.com/new-americans/2015/12/why-minnesota-cop-spent-year-somalia-training-mogadishu-police/ 3/7 He added: "So I didn't know what I was getting myself into. But I was determined and committed in going back and assisting the country in any way I could." U.S. for police reform in Somalia The project that sent Siraach to Somalia is part of a $1.9 million initiative of the INL to support police reform in the country, according to the U.S. Department of State. It's designed to improve the capacity of the Somali National Police Force to prevent and e_x009e_ectively respond to violence. Courtesy of Waheid Siraach Waheid Siraach For the last 25 years, Siraach noted, Somalia didn't have a functioning criminal investigation department. But as the country emerges from the ruins of the civil war that erupted in 1991, the current administration is trying to rebuild the institution. Some of the subjects that Siraach covered included lessons on investigating crimes, preparing cases and taking those cases to the attorney general's office. Siraach said the trainees were motivated and eagerly absorbed the eight-year policing experience that Siraach honed on the streets of the Twin Cities. 3/17/2021 Why a Minnesota cop spent a year in Somalia training Mogadishu police | MinnPost https://www.minnpost.com/new-americans/2015/12/why-minnesota-cop-spent-year-somalia-training-mogadishu-police/ 4/7 "I was really impressed how dedicated and committed were the young people that we trained," he added. "They really wanted to help themselves and their countries." 'You cannot break our spirit' In the last four years, hundreds of Somali-Americans from Minnesota and other parts of the country have returned to Somalia to participate in the rebuilding process of the country. Many have gone back to serve in the federal or regional governments, Siraach noted. Some have established businesses - including Western- style restaurants, transportation system and construction companies - while others have taken jobs with international development organizations or in the private sector. "There wasn't a day that I didn't run into somebody from the Twin Cities or somebody with an American accent," Siraach noted. Many of them are people with advanced degrees. They are coming back from all over the world to take part of the new reconstruction of Somalia." As the country's federal administration and its citizens try to bring back the country's better days, al-Shabaab remnants in Mogadishu continue to respond with their signature attacks on the people leading e_x009e_orts to rebuild Somalia. Last month, the group attacked a hotel in Mogadishu and killed at least 13 people, including a top military commander, a parliamentarian and a journalist. This was part of a series of assaults on hotels o«en occupied by diplomats and government personnel. In fact, on July 26, Siraach survived a deadly attack on Jazeera Palace Hotel, where he lived most of his time in Mogadishu. Fi«een people were killed in the assault, which was carried out by a suicide bomber who stormed into the hotel in a vehicle loaded with explosives, according to news reports. 3/17/2021 Why a Minnesota cop spent a year in Somalia training Mogadishu police | MinnPost https://www.minnpost.com/new-americans/2015/12/why-minnesota-cop-spent-year-somalia-training-mogadishu-police/ 5/7 Siraach returned to the hotel a few days a«er it was repaired. "What amazes me the most is that in just a matter of days, everywhere that the attackers destroyed were rebuilt and businesses went on as usual," Siraach said. He added: "That's saying: 'Yes, you can destroy buildings, you can take lives, but you cannot break our spirit. We're here for the long haul.'" Leading a delegation to Minnesota Marking the end of the yearlong project in Mogadishu, Siraach recently led a delegation of senior police officers to Minneapolis in an e_x009e_ort to establish a relationship between law enforcement in Minnesota and Somalia. Siraach said he hopes the new relationship will build a bridge between Somalia and Minnesota law enforcement and will encourage collaboration on terror-related issues. "We have a lot of problems that a_x009e_ect both Somalia and Minnesota," he noted. "Young people are recruited from Minnesota to Somalia to commit acts of terrorism." 3/17/2021 Why a Minnesota cop spent a year in Somalia training Mogadishu police | MinnPost https://www.minnpost.com/new-americans/2015/12/why-minnesota-cop-spent-year-somalia-training-mogadishu-police/ 6/7 Courtesy of Waheid Siraach A delegation of senior police officers from Somalia visited Minnesota in an e_x009e_ort to establish a relationship between law enforcement in Minnesota and Somalia. Last week, the group of delegates - Maj. Gen. Mohamed Hassan, Gen. Ahmed Jama, Lt. Col. Zakia Hussein, Lt. Abukar Mohamed and Deputy Commissioner Bashir Mohamed - met with members of the community and local officials in Minneapolis. Among them was Metro Transit Chief John Harrington, who also visited Somalia in August for weeklong talks on public safety and building a relationship with the Somali police force. Ibrahim Hirsi can be reached at ihirsi@minnpost.com. Follow him on Twitter at @IHirsi. Ibrahim Hirsi Ibrahim Hirsi is a PhD student in history at the University of Minnesota. He previously covered workforce and immigration issues for MinnPost. Show comments or leave a comment 3/17/2021 Why a Minnesota cop spent a year in Somalia training Mogadishu police | MinnPost https://www.minnpost.com/new-americans/2015/12/why-minnesota-cop-spent-year-somalia-training-mogadishu-police/ 7/7 Thanks to our major sponsors Additional thanks to our top philanthropic supporters. is a 501(c)(3) nonprofit newsroom MinnPost | P.O. Box 18438 | Minneapolis, MN 55418 | 612.455.6950</t>
  </si>
  <si>
    <t>['https://d3n8a8pro7vhmx.cloudfront.net/cuapb/pages/270/attachments/original/1615996573/2015Siraach_Why_a_Minnesota_cop_spent_a_year_in_Somalia_training_Mogadishu_police.pdf?1615996573']</t>
  </si>
  <si>
    <t>['Waheid Siraach, badge #None']</t>
  </si>
  <si>
    <t>Off. Schram stated that he was working on 5-3-12 and his squad partner was Off. Van Dyke. He said they were dispatched to Willman Trucking 62 26th Av N to recover property, specifically shotguns that had been found in a dumpster in the company's yard. When they arrived they were met by an employee who pointed out three shotguns that had been found wrapped in a blanket in a dumpster. He described the guns as being in poor condition, covered in rust and the stocks were chipped. He recalled the guns to be two double barrels with external hammers and one that he thought was a pump action. Off. Schram said that he was the driver and that he had very little interaction with the employee. He said that he briefly got out of the squad but it began to rain so he got back into the squad leaving Off. Van Dyke to get the information about the guns from the employee. He rolled up his window because it was raining. Off. Van Dyke then tapped on his window and asked him to open the trunk. He said Off. Van Dyke put the guns in the trunk. Off. Van Dyke then got back into the squad and ran a check on the one gun that he was able to find a serial number on. Off. Schram said that Off. Van Dyke said something about the Higgins guns not usually having serial numbers but Off. Schram thought that he had run that gun by model number. Off. Van Dyke told him that he was going to take the guns home, clean them up and try to find a serial number on the other double barrel and if the guns came back clear that he was going to return them to the employees at the business. 13 1228101 They then drove away and sometime later they went to the precinct station. While he did not help or see Off. Van Dyke transfer the guns to his personal vehicle he assumed that he had done that. He said it was his understanding that Off. Van Dyke was going to take the guns home and try to find any other serial numbers and then return the guns to the employee at Willman if they were found to be clear. He said that he did not have any further discussion with Off. Van Dyke about what he had done with the guns and "I just assumed he, you know, was gonna do what he told me he was gonna do." Off Schram was shown the VisiNet record of the call and shown the added remarks about the guns being left with the caller. He said that seeing the remarks at the interview was the first time he was aware of the added remarks. He said he did not add the remarks to the call and could only assume that Off. Van Dyke had done so. When asked about the procedural properness of Off. Van Dyke taking the guns home as opposed to property inventorying them Off. Schram said that the condition of the guns led him to feel that they were junk. He said that had they been a different type of gun, he used an AK47 as example, or in normal working condition they would have been property inventoried. Off. Schram stated a very positive opinion of Off. Van Dyke's integrity and expressed doubt that he would risk his career for the three guns. 14 1228102 Summary of Second Interview of Off. Van Dyke A second interview with Off. Van Dyke was conducted on 7-23-12. The purpose of this interview was to address two matters: #1 The absence of any record that any firearms queries had been made by squad 410 on 5-3-12 and #2 The presence of what appeared to be fresh checkering work on the stock of the Stevens Model 235 shotgun. Off. Van Dyke reiterated that Off Schram pulled up the appropriate (NCIC Query) screen on the squad computer and that he (Off Van Dyke) typed in the queries on two of the guns, the first being the Stevens double barrel that he ran by serial number and the JC Higgins pump shotgun that he ran by make and model number only. When asked about the response he received from the queries Off. Van Dyke seemed confused, first saying that "I believe I got a no hit, I didn't, uh, see anything of." And then when asked if he received some kind of response back he replied "I don't believe so I don't recall. I don't believe so." He further stated that "...there wasn't anything like a hit, that says stolen or anything like that." Off. Van Dyke was shown a copy of the VisiNet record of his squad's activity for 5-3-12. He had no explanation for the absence of the queries he says he made on the two guns. Off. Van Dyke was shown the receiver of the Stevens double barrel and the work on the checkering on the wrist of the stock was pointed out to him. He said that he did not do 15 1228103 that work and he recalled it being in that condition when he picked up the guns at Willman Trucking. Summary of Second Interview of Off. Schram A second interview of Off. Schram was conducted on 8-24-12. The purpose of this interview was to address two matters: #1 The absence of any record that any firearms queries had been made by squad 410 on 5-3-12 and #2 The presence of what appeared to be fresh checkering work on the stock of the Stevens double barrel shotgun. Off. Schram said that he believes he pulled up the appropriate screen for a firearms query for Off. Van Dyke. He said that Off. Van Dyke then typed into the screen what he assumed was the information to do the queries. He said that he did not look at the screen or see any results from the queries. Off. Schram believed that Off. Van Dyke said "They're clear" or something to that effect. He took that to mean that the query had resulted in a response that at least the one gun ran by serial number was not reported stolen. Off. Schram was shown the Stevens double barrel shotgun and the work on the checkering was pointed out to him. He said that the gun appeared much different now than when he had last seen it on 5-3-12 because of having been cleaned up. He did not know if the checkering work was present or not on 5-3-12 and said he would not have noticed it then. 16 1228104 SUMMARY OF ALLEGATIONS Allegation # 1 It is alleged that on 5-3-12 Off. Rickey Van Dyke, while on duty, was dispatched to recover three shotguns that had been abandoned at the Willman Trucking Co. 62 26th Av. N. An employee pointed out the shotguns to Off. Van Dyke and his partner. After placing the shotguns in the trunk of the squad car Off. Van Dyke entered added remarks to the call from the squad computer that read "are replicas found in trash caller will dispose." Off. Van Dyke then left the scene with the shotguns in the squad car. Off. Van Dyke subsequently took the shotguns home. If the evidence shows this to be true it would be a violation of the following MPD Policy and Procendure: 5-101.01 TRUTHFULNESS (01/26/05) (D) The integrity of police service is based on truthfulness. Officers shall not willfully or knowingly make an untruthful statement, verbally or written, or knowingly omit pertinent information pertaining to his/her official duty as a Minneapolis Police Officer. These requirements apply to any report, whether verbal or written, concerning official MPD business including, but not limited to, written reports, transmissions to MECC and officers via radio, telephone, pager, e-mail or MDC. MPD employees are obligated under this policy to respond fully and truthfully to questions about any action taken that relates to the employee's employment or position regardless of whether such information is requested during a formal investigation or during the daily course of business. (12/14/07) 17 1228105 Investigative Facts • On 5-3-12 Off. Van Dyke was on duty and assigned to squad 410 with his partner Off. Schram. • At 0907 hrs they were dispatched to 62 26th Av N to recover three abandoned shotguns. • Upon arriving they were directed to the shotguns in the rear of the business yard by an employee David Fox. • The shotguns had been found in a dumpster owned by the business, Willman Trucking. • It is not known who placed the guns in the dumpster. • The shotguns had been in the dumpster for at least two weeks, submerged in water and were rusted and waterlogged. • Mr. Fox states that Off. Van Dyke conducted a function test of the guns by dropping a pen down the barrels and firing the trigger mechanism and pronounced the guns non-functional. • Mr. Fox states that he told Off. Van Dyke he did not want the guns and the officers placed the guns in the trunk of the squad and left. • Mr. Fox said that Off. Van Dyke said that the guns would be placed in the "showcase" which he took to be a display at the police station. • Off. Van Dyke states that he came to an agreement with Mr. Fox that he would return the guns to him if they were found to not be stolen. • Mr. Fox says no such agreement was made. 18 1228106</t>
  </si>
  <si>
    <t>['https://d3n8a8pro7vhmx.cloudfront.net/cuapb/pages/1461/attachments/original/1638388608/13-31203_Schram_Part_4.pdf?1638388608']</t>
  </si>
  <si>
    <t>MINNEAPOLIS POLICE DEPARTMENT INTERNAL AFFAIRS COMPLAINT FORM #3401 , ,,01•11 b 41- 1111% I 11111 VIILIIIIrl 1 1..U. INTERNAL AFFAIRS CASE NUMBER: 12-97 CCN: 12-130658 (A.C.S.O.) DATE OF INCIDENT: 6-16-2012 TIME OF INCIDENT: 1920 hours LOCATION OF INCIDENT. Tanner's Station, 13655 Martin St. NW, Andover, MN DATE OF COMPLAINT 6-17-2012 REFERRAL METHOD, Internal COMPLAINANTS NAME (LAST, FIRST MIDDLE) Internal SEX M❑ F❑ RACE: DATE OF BIRTH: HOME ADDRESS: CITY / STATE / ZIP: TELEPHONE: POLICY INFORMATION POLICIES ALLEGED TO BE VIOLATED. 5-102 Code of Ethics (08/01/91) ACCUSED EMPLOYEE(S) NAME/BADGE: Sgt. David Clifford, # 1170 COMPLAINT ALLEGATIONS Sgt. David Clifford, It is alleged that on June 16th, 2012, at approximately 1920 hours, Off-Duty Officer, RIC .- . .... ...... -- ....... ......... - .- was III 1V111111UbOld. It is alleged 1.11d1. !VII. Clifford struck another individual in the face, causing a brain injury. Mr. Clifford has been charged in Anoka County Tenth Judicial Court with: 1.) Count 1: Assault in the First Degree 2.) Count 2: Assault in the Third Degree RECOMMENDATION (Preliminary Cases Only) O Reckoning Period Expired Before Complaint was Filed O No Basis for Complaint O Closed Pending Further Information K Refer to Precinct with Coaching Documentation K Exceptionally Cleared O Policy Failure E] Other C 13.43 - Personnel Data MMANUtll tItVI DATE /0-Of'-/2_ DATE 1228232 MINNEAPOLIS POLICE DEPARTMENT Internal Affairs Unit Administrative Case #12-97 Sgt. Kara Peterson October 12th, 2012 CASE BACKGROUND On June 17th, 2012 at 0030 hours, Lt. Henry Halvorson, Minneapolis Police Department 13.43 Watch Commander, was contacted by Chief Deputy Tom Wells of the Anoka County Sheriff's Office and advised of an incident that had occurred in their county, which had possibly involved off duty Minneapolis Police Officer, Sgt. Dave Clifford. Lt. Halvorson was informed that Sgt. Clifford was a suspect in an assault in Andover, Minnesota, and that he had left the scene of the incident. Deputies had attempted to make contact with him at his residence two separate times, but were unsuccessful. Lt. Halvorson was advised that an ATL for Sgt. Clifford would be broadcast in CJIS for 1st Degree Assault. Lt. Halvorson documented the incident details and contacted Lt. Glampe, Commander of the Internal Affairs Unit. A memorandum was completed by Lt. Rob Skoro, Commander of the Special Operations Division, regarding his contact with Sgt. Clifford on June 17th, 2012. According to the memo, Lt. Skoro received a voice mail from Sgt. Clifford at approximately 0730 hours on June 17th, 2012, referencing some problems and requesting an immediate callback. Lt. Skoro called Sgt. Clifford back within a "minute" and was provided information by Sgt. Clifford about an altercation he had been involved in the night before at a bar. According to the memo, Sgt. Clifford explained that a male had made some offensive verbal statements in his presence and that Sgt. Clifford had told him to be quiet (words to that effect). Sgt. Clifford told Lt. Skoro that the male appeared to be getting ready to punch him so in an effort to protect himself, punched this male first. The male was punched one time in the face and fell backward. Sgt. Clifford realized that the male's friends caught up with him as he tried to leave and beat him and he believed he suffered rib fractures (per Lt. Skoro's memorandum). 1 1228233 Sgt. Clifford relayed that he was able to leave and that he went home. He believed that the Anoka County Sheriffs Department had come to his residence and knocked on the door and that he thought there was an alert out for him. Sgt. Clifford wanted to consult with an attorney before dealing with the sheriffs department. Lt. Skoro indicated that he provided Sgt. Clifford with some information about proceeding with the situation, and that he, Lt. Skoro, attempted to make contact with Lt. Glampe. Sgt. Zierden of the Internal Affairs Unit was then contacted and notified of the incident. Captain Weddel was notified of the incident by Lt. Skoro and Deputy Chief Arneson was also reportedly advised. CASE INVESTIGATION On June 17th, 2012, Detective Strusinski of the Anoka County Sheriffs Office, met Sgt. Dave Clifford at the Sheriffs Office, where Sgt. Clifford had agreed to turn himself in. Sgt. Clifford agreed to provide a statement regarding the incident from the night before. Details of this interview are documented in the Case Statement section of this report. Sgt. Clifford was advised prior to the interview that he would be taken into custody after the interview. He was subsequently booked at the Anoka County Jail for 1st Degree Assault (Minnesota Statues 609.221, Subd. 1: 609.101) and 3rd Degree Assault (Minnesota Statues 609.223, Subd. 1; 609.101). On June 18th, 2012, Sgt. Chiodo and this investigator made contact with Sgt. Clifford at the Anoka County Jail and officially notified Sgt. Clifford that the City of Minneapolis was placing him on paid administrative leave. Criminal Complaint On June 18th, 2012, Detective Jeff Rokeh of the Anoka County Sheriffs Office submitted the Criminal Complaint to the Tenth Judicial District Court in Anoka County. The Court File number is 02-CR-12-4361. The original complaint was submitted included: Count 1: Assault in the Third Degree (Minnesota Statues 609.223, Subd. 1; 609.101). According to the Statement of Probable Cause submitted to the court by Detective Rokeh, law enforcement responded to a call of a physical altercation on June 16th, 2012, at 1920 hours, at Tanners Station, which is located at 13655 Martin St. N.W., Andover, Minnesota. Upon arrival, officers located an unconscious male, Brian Keith Vanderlee, on the patio of the restaurant. Mr. Vanderlee became alert shortly after officer arrival but did not remember what happened. 2 1228234 Witnesses stated that Mr. Vanderlee was sitting at a table on the patio when a male came to Mr. Vanderlee's table and initiated a verbal confrontation. As the argument continued, the male punched Mr. Vanderlee in the mouth area with a closed fist, which caused Mr. Vanderlee to fall backwards and hit his head on the ground. The male then fled the area by running from Tanners Station, eventually being picked up by a female in a vehicle. The surveillance camera monitoring the patio area of Tanners Station confirmed that Mr. Vanderlee was approached and punched by the same male. Mr. Vanderlee was taken to Mercy Hospital by ambulance and underwent emergency surgery due to brain swelling. The license plate of the vehicle that picked up the male registered to David Richard Clifford (D.O.B. 13.43 , the defendant herein, and another individual. After the defendant punched Mr. Vanderlee, the other individuals at the defendant's table left the restaurant. An adult female, K.M.F.C., paid the bill. Law enforcement went to the defendant's home but the lights were off and no one answered. Law enforcement tried to contact the defendant via telephone but no one answered. Law enforcement went to K.M.F.C.'s home, but was told that she was not at home. On June 17th, 2012, law enforcement was contacted by the defendant's attorney because the defendant wanted to speak about the incident at Tanners Station from the previous day. The defendant came to the Anoka County Sheriff's Office to speak to law enforcement. In a post-Miranda statement, the defendant stated he was at Tanners Station the previous evening to meet 13.43 acquaintances to discuss National Night Out. The group was seated on the patio near Mr. Vanderlee's table. The defendant took offense to some language Mr. Vanderlee was using and asked him to stop. Mr. Vanderlee began using offensive language again a short time later. After one of Mr. Vanderlee's friends left the table, the defendant approached Mr. Vanderlee's table again. Once at Mr. Vanderlee's table, the defendant said Mr. Vanderlee cursed and stood up from his chair. The defendant said he thought Mr. Vanderlee was going to strike him, so he punched Mr. Vanderlee. After he punched Mr. Vanderlee, the defendant fled across the street and was picked up by 13.43 . The defendant admitted he did not deescalate the situation by talking to employees or moving tables. The defendant also admitted he was home when officers tried to contact him, but did not answer the door. Law enforcement spoke with employees of Tanners Station who indicated they did not hear Mr. Vanderlee using offensive language nor did anyone complain about Mr. Vanderlee using offensive language. 3 1228235</t>
  </si>
  <si>
    <t>['https://d3n8a8pro7vhmx.cloudfront.net/cuapb/pages/1461/attachments/original/1638081668/13-31240_Clifford_Part_3.pdf?1638081668']</t>
  </si>
  <si>
    <t>Lt. Granger statement summary On 8/7/2013 Lt. Chris Granger came to the IAU Office and gave a statement. He stated that he was working on July 12, 2013 but had no input into the lineup for that day. He explained that two officers are assigned to the 13.43 - Personnel Data Monday-Friday and that every officer has to do the detail. They are also expected to complete a Warrant Car Summary of their activities for the morning. He said that a specific directive was emailed in June of 2013 explaining the requirements of the summary. The email should be sent to himself, the roll call Sgt. and Police - SICM. The detail is assigned from 0600-0900 and the summary is expected to be completed right after the detail ends. Lt. Granger did receive an email from Officer Devick regarding the detail for July 12. Lt. Granger noted missing information in the summary and emailed the report back to Sgt. Novak asking him to have Officer Devick add the required information. Later in the day Sgt. Novak came to his office around 1545-1550 hours with a very serious look and said "I need you now". He said he was following up with Officer Devick about the missing information on the report and Officer Devick had been disrespectful and also had refused a direct order. Lt. Granger then had Sgt. Novak go to the Sgt. Office and he went to find Officer Devick. He found Officer Devick in the report room at a computer and he was typing. Lt. Granger asked Officer Devick "do you want to come back to the office" and officer Devick said "no". Lt. Granger then changed his request and said "I need you to come to the office" and Officer Devick got up and Lt. Granger helped lock the computer so no one else could use the computer. Lt. Granger then walked Officer Devick back to the 13.43 Sgt. Office where Sgt. Novak was already present. Lt. Granger closed the door for privacy and asked Officer Devick what happened. Officer Devick expressed frustration about having to do all the reports and having to email the reports to so many people. Lt. Granger expressed to Officer Devick that this is-something he is required to only do once a month and he didn't understand why this was such a big deal and why providing this document was such a big deal. Officer Devick admitted that Sgt. Novak had requested him to come to the Sgt. Office and Officer Devick told him "no". Lt. Granger advised Officer Devick that insubordination would not be tolerated and that he had even told him "no" when he was asked to come back to the office. He also explained to Officer Devick that when he (Lt. Granger) asks him to do something that it shall be considered an order. Lt. Granger said that Officer Devick's conversational tone was higher than normal and that he was still angry. He also believed that Officer Devick was being mildly defiant. Lt. Granger advised officer Devick that he had put them into a position where they might have to act and Officer Devick said, "Do what you have to do". Lt. Granger believed that the desk officer might have heard the incident between Sgt. Novak and Officer Devick. Lt. Granger did receive the summary report later that day but it still did not have all the required information. 4 1214038 Sgt. Torberg statement summary On 8/7/2013 Sgt. Nick Torberg came to the IAU Office and gave a statement. He admitted that he was working July 12, 2013 and was in the roll call room at approximately 1600 hours. He said that he did not hear any loud conversation coming from the hallway outside the roll call room. Officer Hedberg statement summary On 8/7/2013 Officer Anna Hedberg came to the IAU office and gave a statement. She admitted that she was working the desk on July 12, 2013 and while on the desk she heard a loud discussion between Sgt. Novak and Officer Devick. She heard what they were discussing 13.43 - Personnel Data . She heard Sgt. Novak order Officer Devick to come back to the office and officer Devick told him no because he did not want to go into the office because he might say something he will regret. She does not know how many times Sgt. Novak asked Officer Devick to come to the office. She also heard Lt. Granger ask Officer Devick twice to come to the office. Sgt. McBride statement summary On 8/7/2013 Sgt. Stephen McBride came to the IAU office and gave a statement. He admitted working on July 12, 2013 and was doing the 13.43 roll call. He said that the roll call room is across the hallway from the report room and as he was giving roll call he heard some loud talking but did not hear who was talking or what was being said. He said some officers might have heard more but he did not know what was going on. After roll call Sgt. Novak asked him if he heard a commotion and he told him that he had heard something but he did not know what was said and who was involved. Officer Kocher statement summary 4 On 9/3/2013 Officer Kocher came to the IAU office and gave a statement. He admitted to working on July 12, 2013 and was at the front desk around 1600 hours. He overheard Sgt. Novak and Officer Devick in a loud conversation behind the desk area in the report room area. He heard Officer Devick become very loud after Sgt. Novak interrupted him while he was doing his report. He said Officer Devick became loud while talking to Novak. He said the incident was over an email. He heard Officer Devick tell Sgt. Novak at least 3 times to leave him alone so he could complete the email but St . Novak continued asking questions and bugging Officer Devick. 13.43 13.43 13.43 - Personnel Data 5 1214039 SUMMARY OF ALLEGATIONS Allegation # 1: It is alleged that Officer Devick refused a direct order and was disrespectful and defiant. If this violation is found to be true it would violate the following Policy and Procedures: 13.43 - Personnel Data 13.43 5-105 PROFESSIONAL CODE OF CONDUCT (A-D) 13.43 - Personnel Data 12. Employees shall treat all fellow employees with respect. They shall be courteous and civil at all times with one another. When on duty in the presence of other employees or the public, officers should be referred to by rank. 13.43 - Personnel Data 1 403 COMPLIANCE WITH LAWFUL ORDERS (12/28/01) (B-D) An employee must always obey lawful orders given by supervisors or their designees, but all employees will be held accountable for their use of delegated authority. 6 1214040 Investigative Facts • Sgt. Novak gave Officer Devick a direct order to come to the Sgt. Office and Officer Devick refused • Officer Devick admitted that he refused a direct order from Sgt. Novak to go to the Sgt. office and told Sgt. Novak "no" • Officer Devick admitted to Lt. Granger that he refused to obey Sgt. Novak's direct order • Officer Hedberg heard the loud conversation and heard Officer Devick refuse the direct order 13.43 - Personnel Data 13.43 - Personnel Data I confirm that the information I provided in this case is true to the best of my knowledge. Respectfully Submitted, Sgt. Bradley Simonson Internal Affairs Unit 7 1214041 Minneapolis City of Lakes March 6, 2014 Police Department Janee L. Harteau Chief of Police 350 South 5th Street Minneapolis MN 55415-1389 612 673-2735 TTY 612 673-2157 Officer Timothy Devick Mounted Patrol Minneapolis Police Department RE: IAU Case Number #13-15894 Notice of Suspension (10 hours suspension without pay) Letter of Reprimand Officer Devick, The finding for IAU Case #13-15894 is as follows: 13.43 - Personnel Data MPD PIP 5-105.12 Treat Employees with Respect...SUSTAINED (Category B) 13.43 - Personnel Data MPD P/P 1-403 Compliance of Lawful Orders...SUSTAINED (Category B) As discipline for this incident you are suspended for 10 hours without pay. In addition, this letter will also serve as a Letter of Reprimand for 5-105.12 Treat Employees with Respect. These will remain "B" violations and can be used as progressive discipline for three years until 17/12/2016,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Cal0 Minneapoll City Information and Services Sincerely, Janee Harteau Chief of Police By: Matthew Clark Assistant Chief www.minneapolismn.gov Affirmative Action Employer 1214042 Page 2 Officer Timothy Devick Suspension Letter/LOR I, Officer Timothy Devick, acknowledge receipt of this Notice of Suspension. Officer Tim evick Date of Receipt Commander Skor Date TJD:mar CC: Personnel IAU Commander Skoro 1214043</t>
  </si>
  <si>
    <t>['https://d3n8a8pro7vhmx.cloudfront.net/cuapb/pages/1461/attachments/original/1638085182/13-15894_Devick_Part_2.pdf?1638085182']</t>
  </si>
  <si>
    <t>['Timothy E. Devick, badge #1526']</t>
  </si>
  <si>
    <t>7/14/2021 Woman, 47, shot by Minneapolis police charged with assault - Twin Cities https://www.twincities.com/2008/02/28/woman-47-shot-by-minneapolis-police-charged-with-assault/ 1/3 ___ ___ By By DAVID HANNERS DAVID HANNERS | Pioneer Press | Pioneer Press PUBLISHED: PUBLISHED: February 28, 2008 at 11:01 p.m. February 28, 2008 at 11:01 p.m. | UPDATED: | UPDATED: November 14, 2015 at 8:40 November 14, 2015 at 8:40 a.m. a.m. One electrode from the police officer's Taser found its mark in the woman, but One electrode from the police officer's Taser found its mark in the woman, but the second one - the one that would close the circuit and send an electric shock the second one - the one that would close the circuit and send an electric shock through her - missed, so she kept coming, waving her knife, yelling and lunging through her - missed, so she kept coming, waving her knife, yelling and lunging toward the officer. toward the officer. Police said she'd already tried to stab one person, and fearing the worst, two Police said she'd already tried to stab one person, and fearing the worst, two other cops at the scene opened fire. One of their bullets hit the woman, and she other cops at the scene opened fire. One of their bullets hit the woman, and she fell face down. fell face down. The woman was wounded and she'll survive, but the description of how police The woman was wounded and she'll survive, but the description of how police came to shoot her early Tuesday was contained in a police affidavit filed came to shoot her early Tuesday was contained in a police affidavit filed Thursday along with criminal charges. According to the complaint, the whole Thursday along with criminal charges. According to the complaint, the whole thing stemmed from a dispute over a $20 crack cocaine deal. thing stemmed from a dispute over a $20 crack cocaine deal. Kathleen Mary Wright, 47, of Minneapolis, was charged with first-degree assault Kathleen Mary Wright, 47, of Minneapolis, was charged with first-degree assault and second-degree assault in connection with the case. She is being held on and second-degree assault in connection with the case. She is being held on $200,000 bail. $200,000 bail. The three Minneapolis police officers involved are on paid leave while the The three Minneapolis police officers involved are on paid leave while the department investigates their actions, which is routine in cases in which an department investigates their actions, which is routine in cases in which an officer fires a weapon. officer fires a weapon. According to the affidavit by Minneapolis police Sgt. Ann Kjos, officers were sent According to the affidavit by Minneapolis police Sgt. Ann Kjos, officers were sent to an apartment at 305 W. Franklin Ave. at 12:51 a.m. Tuesday after getting a call to an apartment at 305 W. Franklin Ave. at 12:51 a.m. Tuesday after getting a call that a man had been stabbed. that a man had been stabbed. NEWS NEWSCRIME &amp; PUBLIC SAFETY CRIME &amp; PUBLIC SAFETY Woman, 47, shot by Minneapolis Woman, 47, shot by Minneapolis police charged with assault police charged with assault 7/14/2021 Woman, 47, shot by Minneapolis police charged with assault - Twin Cities https://www.twincities.com/2008/02/28/woman-47-shot-by-minneapolis-police-charged-with-assault/ 2/3 They found a man, identified in a separate police report as Dan Orlan Halvorson, They found a man, identified in a separate police report as Dan Orlan Halvorson, 48, of Minneapolis, who claimed Wright was angry with him and had gone after 48, of Minneapolis, who claimed Wright was angry with him and had gone after him with his own knife. him with his own knife. Halvorson later told police that Wright "had given him $20 and requested he go Halvorson later told police that Wright "had given him $20 and requested he go purchase crack cocaine," the affidavit states. "(Halvorson) went to do so but purchase crack cocaine," the affidavit states. "(Halvorson) went to do so but reported that he was robbed of the $20 and was unable to purchase crack reported that he was robbed of the $20 and was unable to purchase crack cocaine." cocaine." Apparently, when he told Wright about the purported robbery, she didn't believe Apparently, when he told Wright about the purported robbery, she didn't believe him. him. According to the affidavit: According to the affidavit: Wright demanded Halvorson empty his pockets to prove he didn't have money or Wright demanded Halvorson empty his pockets to prove he didn't have money or drugs, and he did so. Among the things he had was a folding pocketknife. Wright drugs, and he did so. Among the things he had was a folding pocketknife. Wright grabbed it and began stabbing at him. grabbed it and began stabbing at him. Halvorson told police that had it not been for the amount of clothing he had on, Halvorson told police that had it not been for the amount of clothing he had on, the knife would have cut him. He ran out of the apartment, and police said he the knife would have cut him. He ran out of the apartment, and police said he had tears on his coat that indicated someone had tried to stab him. had tears on his coat that indicated someone had tried to stab him. Officers went to the apartment and knocked on the door. "Officers repeatedly Officers went to the apartment and knocked on the door. "Officers repeatedly asked the defendant to open the door and this request went on for asked the defendant to open the door and this request went on for approximately 10 to 20 minutes," the affidavit states. approximately 10 to 20 minutes," the affidavit states. Police got in touch with the apartment's landlord and got the key. Police got in touch with the apartment's landlord and got the key. Officer Paul O'Hanlon unlocked the door. But Wright had apparently put the Officer Paul O'Hanlon unlocked the door. But Wright had apparently put the chain lock on, so O'Hanlon kicked the door to break it. chain lock on, so O'Hanlon kicked the door to break it. "When the apartment door was open, the defendant came running out the "When the apartment door was open, the defendant came running out the door," the affidavit states. "The defendant possessed a knife and she was running door," the affidavit states. "The defendant possessed a knife and she was running at officer O'Hanlon. … O'Hanlon reported that defendant was looking straight at at officer O'Hanlon. … O'Hanlon reported that defendant was looking straight at him, yelling unintelligibly and charging at him with the knife, which made him him, yelling unintelligibly and charging at him with the knife, which made him fear for his life." fear for his life." The officer used his Taser. One barbed electrode hit her, but the second didn't. The officer used his Taser. One barbed electrode hit her, but the second didn't. Wright "continued toward officer O'Hanlon with a knife in hand," the affidavit Wright "continued toward officer O'Hanlon with a knife in hand," the affidavit states. states. That's when officers Ryan McCann and Kyle Joseph "fired multiple shots" at the That's when officers Ryan McCann and Kyle Joseph "fired multiple shots" at the woman. One shot struck her, and she fell. woman. One shot struck her, and she fell. O'Hanlon kicked the knife - described as having a blade 3 to 4 inches long - O'Hanlon kicked the knife - described as having a blade 3 to 4 inches long - away from her hand, and they called an ambulance. away from her hand, and they called an ambulance. 7/14/2021 Woman, 47, shot by Minneapolis police charged with assault - Twin Cities https://www.twincities.com/2008/02/28/woman-47-shot-by-minneapolis-police-charged-with-assault/ 3/3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Wright was treated at Hennepin County Medical Center, then transferred to the Wright was treated at Hennepin County Medical Center, then transferred to the Hennepin County Adult Detention Center about 16 hours later. Hennepin County Adult Detention Center about 16 hours later. David David Hanners Hanners</t>
  </si>
  <si>
    <t>['https://d3n8a8pro7vhmx.cloudfront.net/cuapb/pages/270/attachments/original/1626271529/Woman__47__shot_by_Minneapolis_police_charged_with_assault_%E2%80%93_Twin_Cities.pdf?1626271529']</t>
  </si>
  <si>
    <t>State of Minnesota District Court County of Ramsey 2nd Judicial District Prosecutor File No. 0621902918 Court File No. 62-CR-19-4089 State of Minnesota, COMPLAINT Plaintiff, Summons vs. JASON DEGERSTROM DOB: 04/03/1 974 Defendant. The Complainant submits this complaint to the Court and states that there is probable cause to believe Defendant committed the following offense(s): COUNTI Charge: Misconduct Public Officer/Employee-Exceed Authority Minnesota Statute: 609.43(2) Maximum Sentence: O to 1 year imprisonment; $0 to $3000 fine. Offense Level: Gross Misdemeanor Offense Date (on or about): 03/29/2019 Control #(ICR#): 19003128 Charge Description: Defendant, a public officer or employeein the capacity of such officer or employee, did an act knowing it is in excess of lawful authority or knowing it is forbidden by law to be done in that capacity. COUNT II Charge: Theft-Take/UselTransfer Movable Prop-No Consent Minnesota Statute: 609.52.2(a)(1) Maximum Sentence: O to 90 days imprisonment; $0 to $1000 fine. Offense Level: Misdemeanor Offense Date (on or about): 03/29/2019 Control #(ICR#): 19003128 Charge Description: Defendant did intentionally and without claim of right take, use, transfer, conceal or retain possession of movable property of another without the others consent and with intent to deprive the owner permanently of possession of the property and the value of the property or services stolen is $500 or less. COUNT III Charge: Theft-lndifferent to Owner Rights Minnesota Statute: 609.52.2(a)(5)(i) Maximum Sentence: O to 90 days imprisonment; $0 to $1000 fine. 1 Offense Level: Misdemeanor Offense Date (on or about): 03/29/2019 Control #(ICR#): 19003128 Charge Description: Defendant did intentionally, without claim of right or consent of the owner or person in lawful possession, take, use or retain possession of property consisting of a value of less than $500, with the intent to exercise temporary control over the property and the control exercised manifested an indifference to the rights of or restoration of the property to the owner, STATEMENT OF PROBABLE CAUSE The Complainant having reviewed the applicable reports believes the following facts to be true: That on March 29, 2019, Sergeant McKIoskey and Detective Nelson, Hennepin County Sheriff's Office, went to 661 Geranium Street East, St. Paul, Ramsey County, Minnesota. Detectives were investigating allegations that members of the Ramsey County Violent Crimes Enforcement Team (VCET), had stolen personal property during the execution of a warrant at that address on 03/1 8/201 9. The residents of that home, BGT and MAD, alleged that several items and quantities of cash were taken but not inventoried. Detectives learned that MAD had a motion activated camera in her bedroom that was activated when officers entered her room during the search warrant. MAD indicated that a cell phone charger, a sports rookie card, a bag of silver half-dollars, and approximately $500 (from inside an owl purse) were taken from her room and not inventoried by the officers. BGT indicated that cash and shoes were taken and not inventoried. Detectives reviewed the search warrant, inventory documents, body camera videos from involved officers, and interviewed members of the search warrant team. Detectives also reviewed the video of incident, as recorded by the surveillance camera in MAD's bedroom. The surveillance video shows a person, later identified as the Defendant herein, Jason Matthew Degerstrom, d.o.b. 04/03/1974, searching MAD's room for an extended period. Defendant, a Sergeant with the Ramsey County Sheriff's Office, was observed taking a phone charger, matching the description provided by MAD, wrapping it up and stuffing it in his pocket. Defendant is also observed placing a purse, containing money, upon a nightstand. Defendant then returns to that nightstand, at which point you can hear the zipper on the purse being pulled, the rustling of paper consistent with money being folded, and then Defendant can be seen stuffing something into his pocket again. That purse contained approximately $1000.00 but was inventoried with only $552.00 inside. Detectives then interviewed Defendant who denied taking anything from the residence that wasn't inventoried. When confronted with the video, Defendant then admitted taking the phone cord stating it "was stupid." Defendant stated that he did not take anything else, to include the money, and says he doesn't think he took the phone cord out of the house but has no idea where it is. Defendant did not have permission or claim of right to take the phone cord or cash and was acting in his capacity as a Ramsey County Sheriff's officer at the time he took said items. SIGNATU RES AND APPROVALS Complainant requests that Defendant, subject to bail or conditions of release, be: (1) arrested or that other lawful steps be taken to obtain Defendant's appearance in court; or (2) detained, if already in custody, pending further proceedings; and that said Defendant otherwise be dealt with according to law. Complainant declares under penalty of perjury that everything stated in this document is true and correct. Minn. Stat. § 358.1 16; Minn. R. Crim. P. 2.01, subds. 1, 2. Complainant Erik McKIoskey Electronically Signed: Sergeant 06/03/2019 02:19 PM 350 S 5th St Hennepin County, Minnesota Minneapolis, MN 55415 Badge:417 Being authorized to prosecute the offenses charged, | approve this complaint. Prosecuting Attorney Mary Ellen Heng Electronically Signed: 15 Kellogg Blvd W., Suite 500 06/03/2019 02:11 PM St Paul, MN 55102 (651) 266-8740 FINDING OF PROBABLE CAUSE From the above sworn facts, and any supporting affidavits or supplemental sworn testimony, l, the Issuing Officer, have determined that probable cause exists to support, subject to bail or conditions of release where applicable, Defendant's arrest or other lawful steps be taken to obtain Defendant's appearance in court, or Defendant's detention, if already in custody, pending further proceedings. Defendant is therefore charged with the above-stated offense(s). SUMMONs THEREFORE YOU, THE DEFENDANT, ARE SUMMONED to appear on July 9, 2019 at 12:30 PM before the above-named court at 15 W Kellogg Blvd, St Paul, MN 55102 to answer this complaint. IF YOU FAIL TO APPEAR in response to this SUMMONS, a WARRANT FOR YOUR ARREST shall be issued. D WARRANT To the Sheriff of the above-named county; or other person authorized to execute this warrant: | order, in the name of the State of Minnesota, that the Defendant be apprehended and arrested without delay and brought promptly before the court (if in session), and if not, before a Judge or Judicial Officer of such court without unnecessary delay, and in any event not later than 36 hours after the arrest or as soon as such Judge or Judicial Officer is available to be dealt with according to law. D Execute in MN Only D Execute Nationwide D Execute in Border States D ORDER 0F DETENTION Since the Defendant is already in custody, | order, subject to bail or conditions of release, that the Defendant continue to be detained pending further proceedings. Bail: $ Conditions of Release: This complaint, duly subscribed and sworn to or signed under penalty of perjury, is issued by the undersigned Judicial Officer as of the following date: June 3, 2019. Judicial Officer Nicole Starr Electronically Signed: 06/03/2019 03:16 PM Judge Sworn testimony has been given before the Judicial Officer by the following witnesses: COUNTY OF RAMSEY STATE OF MINNESOTA State of Minnesota Plaintiff LAW ENFORCEMENT OFFICER RETURN OF SERVICE I hereby Certify and Return that I have served a copy of this vs. Summons upon the Defendant herein named. Si nature of Authorized Service A ent: Jason Degerstrom g g Defendant DEFENDANT FACT SHEET Name: DOB: Address: Alias NameleOB: SID: Height: Weight: Eye Color: Hair Color: Gender: Race: Fingerprints Required per Statute: Fingerprint match to Criminal History Record: Driver's License #: Case Scheduling Information: Alcohol Concentration: Jason Degerstrom 04/03/1 974 Olbs. Yes No Conflict case being handled by Minneapolis CAO; please update MNCIS attorney of record for the state to Rebekah Murphy; Amanda Rice will send defendant's confidential summons address to Kim. STATUTE AND OFFENSE GRID Theft-lndifferent to Owner Rights Cnt Statute Offense Statute Nbrs and Descriptions Offense MOC GOC Controlling Case Nbr Type Date(s) Level Agencies Numbers 1 Charge 3/29/2019 609.43(2) Gross Y2090 MN0270000 19003128 Misconduct Public Misdemeanor Officer/Employee-Exceed Authority 2 Charge 3/29/201 9 609.52.2(a)(1) Misdemeanor TW000 MN0270000 190031 28 Theft-Take/Use/Transfer Movable Prop-No Consent 3 Charge 3/29/2019 609.52.2(a)(5)(i) Misdemeanor MN0270000 19003128</t>
  </si>
  <si>
    <t>['https://assets.nationbuilder.com/cuapb/pages/1472/attachments/original/1669351681/MCRO_62-CR-19-4089_E-filed_Comp-Summons_2019-06-04_20221124224117.pdf?1669351681']</t>
  </si>
  <si>
    <t>Skip to Main Content Logout My Account Search Menu New Criminal/Traffic/Petty Search Refine Search Back Location : All MNCIS Sites - Case Search Help R A C N . 24-CR-08-2424 State of Minnesota vs ALAN KENN NIELSEN § § § § § Case Type: Crim/Traf Mandatory Date Filed: 09/16/2008 Location: Freeborn P I Lead Attorneys Defendant NIELSEN, ALAN KENN Male DOB: 05/19/1976 Pro Se Albert Lea, MN 56007 Jurisdiction State of Minnesota DAVID J WALKER 507-377-5192(W) C I Charges: NIELSEN, ALAN KENNStatute Level Date Disposition Level of Sentence 1. Drugs - Possess Methamphetamine Precursors With Intent to Manufacture (Not applicable - GOC) 152.0262.1Felony08/26/200802/03/2009 Dismissed Addtl Statutes: Drugs - Penalty- Possess Methamphetamine Precursors With Intent to Manufacture 2. Receiving Stolen Property (Not applicable - GOC) 609.53.1 Felony08/26/200802/03/2009 Convicted 03/24/2010 Conviction deemed a Misdemeanor pursuant to M.S. Addtl Statutes: Theft-Value of Property or Services $1001-$5,000 3. Receiving Stolen Property (Not applicable - GOC) 609.53.1 Felony08/26/200802/03/2009 Dismissed Addtl Statutes: Theft-Value over $5,000 or Trade Secret, Explosive, Controlled Substance I or II E O C DISPOSITIONS 02/03/2009 Plea (Judicial Officer: Schwab, Steven) 2. Receiving Stolen Property (Not applicable - GOC) Guilty 02/03/2009 Disposition (Judicial Officer: Schwab, Steven) 1. Drugs - Possess Methamphetamine Precursors With Intent to Manufacture (Not applicable - GOC) Dismissed 2. Receiving Stolen Property (Not applicable - GOC) Convicted 3. Receiving Stolen Property (Not applicable - GOC) Dismissed 03/16/2009 Stay of Imposition Pursuant to M.S. 609.135 (Judicial Officer: Chesterman, John A.) 2. Receiving Stolen Property (Not applicable - GOC) 08/26/2008 (FEL) 609.53.1 (609531) Monitoring - Adult: Type: Supervised probation Agency: MN Department of Corrections - Field Services Term of 10 Yr 03/16/2009 - 03/16/2019 Status: Active 03/16/2009 Local Confinement: Firefox https://pa.courts.state.mn.us/CaseDetail.aspx?CaseID=1612107734 1 of 3 12/11/2022, 2:06 AM Agency: Freeborn County Jail Term: 14 Days Time To Serve: 14 Days Duration: 03/23/2009 8:00 PM Stay 0 Yr 0 Mo 0 Days Serve As: Work Release Comment: concurrent w/CR-08-2227 Status: Active 03/16/2009 Condition - Adult: 1. Remain law-abiding, 03/16/2009, Active 03/16/2009 2. No alcohol/controlled substance use, 03/16/2009, Active 03/16/2009 3. No possession of alcohol or drugs, 03/16/2009, Active 03/16/2009 4. Do Not Enter Bars or Liquor Stores, 03/16/2009, Active 03/16/2009 5. Random testing, 03/16/2009, Active 03/16/2009 6. Forfeit weapons, 03/16/2009, Active 03/16/2009 7. Supply DNA sample, 03/16/2009, Active 03/16/2009 8. Follow all instructions of probation, 03/16/2009, Active 03/16/2009 9. Maintain employment, 03/16/2009, Active 03/16/2009 10. Obtain employment, 03/16/2009, Active 03/16/2009 11. Cognitive skill training, 03/16/2009, Active 03/16/2009 Fees - Adult: (Grand Total: $1,785.00) Due 05/16/2009 Fine: $6,000.00 Stay of $6,000.00 Restitution: $1,785.00 Level of Sentence: Convicted of a Felony 03/24/2010 Amended Stay of Imposition Pursuant to M.S. 609.135 Reason: Court Order 2. Receiving Stolen Property (Not applicable - GOC) 08/26/2008 (FEL) 609.53.1 (609531) Monitoring - Adult: Type: Supervised probation Agency: MN Department of Corrections - Field Services Term of 10 Yr 03/16/2009 - 03/16/2019 Status: Closed 12/30/2011 Local Confinement: Agency: Freeborn County Jail Term: 14 Days Time To Serve: 14 Days Duration: 03/23/2009 8:00 PM Stay 0 Yr 0 Mo 0 Days Serve As: Work Release Comment: concurrent w/CR-08-2227 Status: Active 03/16/2009 Condition - Adult: 1. Remain law-abiding, 03/16/2009, Active 03/16/2009 2. No alcohol/controlled substance use, 03/16/2009, Active 03/16/2009 3. No possession of alcohol or drugs, 03/16/2009, Active 03/16/2009 4. Do Not Enter Bars or Liquor Stores, 03/16/2009, Active 03/16/2009 5. Random testing, 03/16/2009, Active 03/16/2009 6. Forfeit weapons, 03/16/2009, Active 03/16/2009 7. Supply DNA sample, 03/16/2009, Active 03/16/2009 8. Follow all instructions of probation, 03/16/2009, Active 03/16/2009 9. Maintain employment, 03/16/2009, Active 03/16/2009 10. Obtain employment, 03/16/2009, Active 03/16/2009 Fees - Adult: (Grand Total: $1,785.00) Due 05/16/2009 Fine: $6,000.00 Stay of $6,000.00 Restitution: $1,785.00 Level of Sentence: Conviction deemed a Misdemeanor pursuant to M.S. 609.13 OTHER EVENTS AND HEARINGS 09/16/2008 Complaint Summons (Judicial Officer: Chesterman, John A. ) 11/04/2008 Application for Public Defender 11/04/2008 Order Denying Public Defender (Judicial Officer: Chesterman, John A. ) 11/05/2008 First Appearance (11:00 AM) (Judicial Officer Chesterman, John A.) Result: Held 11/05/2008 Interim Condition for NIELSEN, ALAN KENN - Released on own recognizance 11/10/2008 Application for Public Defender 11/12/2008 Order Denying Public Defender (Judicial Officer: Chesterman, John A. ) Firefox https://pa.courts.state.mn.us/CaseDetail.aspx?CaseID=1612107734 2 of 3 12/11/2022, 2:06 AM 11/17/2008 Initial Appearance - Rule 8 (1:30 PM) (Judicial Officer Chesterman, John A.) Result: Held 11/17/2008 Notice of Evidence and Identification Procedures (Judicial Officer: Chesterman, John A. ) 11/17/2008 Request for Disclosure (Judicial Officer: Chesterman, John A. ) 11/17/2008 Discovery Disclosure (Judicial Officer: Chesterman, John A. ) 11/17/2008 Witness List (Judicial Officer: Chesterman, John A. ) 12/15/2008 Default Hearing (1:30 PM) (Judicial Officer Chesterman, John A.) Result: Held 12/29/2008 Default Hearing (1:30 PM) (Judicial Officer Chesterman, John A.) Result: Held 12/29/2008 Certificate of Representation (Judicial Officer: Chesterman, John A. ) 12/29/2008 Motion to Dismiss (Judicial Officer: Chesterman, John A. ) 12/29/2008 Demand or Request for Discovery (Judicial Officer: Chesterman, John A. ) 12/29/2008 Demand for Omnibus Hearing (Judicial Officer: Chesterman, John A. ) 01/05/2009 Other Document 02/03/2009 Plea Hearing (9:30 AM) (Judicial Officer Schwab, Steven) Result: Held 02/03/2009 Petition to Enter Guilty Plea (Judicial Officer: Schwab, Steven ) 02/03/2009 Order-Presentence Investigation (Judicial Officer: Schwab, Steven ) 02/03/2009 Criminal History Disposition has been processed 02/03/2009 Omnibus Hearing Waived (Judicial Officer: Schwab, Steven ) 03/04/2009 Presentence Investigation Report 03/04/2009 Affidavit for Restitution 03/09/2009 Hearing (2:30 PM) (Judicial Officer Schwab, Steven) Result: Held 03/10/2009 Criminal History Disposition has been processed 03/11/2009 Sentencing Worksheet 03/16/2009 Sentencing (2:30 PM) (Judicial Officer Chesterman, John A.) Result: Held 03/16/2009 Sentencing Order (Judicial Officer: Chesterman, John A. ) 03/18/2009 Criminal History Disposition has been processed 03/18/2009 Criminal History Disposition has been processed 04/07/2009 Probation Agreement 03/24/2010 Felony Conviction Sent to Secretary of State 05/17/2010 Probation Agreement 12/30/2011 Progress Report 12/30/2011 Discharge from Probation or Monitoring 12/30/2011 Restoration of Voting Rights Sent to SOS F I Defendant NIELSEN, ALAN KENN Total Financial Assessment 1,785.00 Total Payments and Credits 1,785.00 Balance Due as of 12/11/2022 0.00 03/19/2009 Transaction Assessment 1,785.00 04/03/2009 Counter Payment Receipt # 0024-2009-02451 NIELSEN, ALAN KENN (50.00) 05/01/2009 Counter Payment Receipt # 0024-2009-03137 Meka Nielsen (50.00) 06/02/2009 Counter Payment Receipt # 0024-2009-03914 NIELSEN, ALAN KENN (50.00) 07/06/2009 Counter Payment Receipt # 0024-2009-04729 Meka Nielsen (50.00) 07/31/2009 Counter Payment Receipt # 0024-2009-05387 Meka Nielsen (150.00) 09/02/2009 Counter Payment Receipt # 0024-2009-06196 NIELSEN, ALAN KENN (50.00) 09/22/2009 Counter Payment Receipt # 0024-2009-06676 Meka Nielsen (50.00) 10/26/2009 Counter Payment Receipt # 0024-2009-07495 Meka S. Nielsen (50.00) 12/01/2009 Counter Payment Receipt # 0024-2009-08203 NIELSEN, ALAN KENN (50.00) 12/28/2009 Counter Payment Receipt # 0024-2009-08671 NIELSEN, ALAN KENN (100.00) 02/02/2010 Counter Payment Receipt # 0024-2010-00612 NIELSEN, ALAN KENN (50.00) 03/04/2010 Counter Payment Receipt # 0024-2010-01397 NIELSEN, ALAN KENN (50.00) 04/05/2010 Counter Payment Receipt # 0024-2010-02018 Meka Nielsen (50.00) 05/03/2010 Counter Payment Receipt # 0024-2010-02588 Meka Nielsen (50.00) 06/04/2010 Counter Payment Receipt # 0024-2010-03203 Neka Nielsen (100.00) 10/29/2010 Counter Payment Receipt # 0024-2010-05900 Meka Nielsen (835.00) Firefox https://pa.courts.state.mn.us/CaseDetail.aspx?CaseID=1612107734 3 of 3 12/11/2022, 2:06 AM</t>
  </si>
  <si>
    <t>['https://assets.nationbuilder.com/cuapb/pages/1472/attachments/original/1670746059/Nielsen_Alan_Recv_Stolen_Property_Conviction_Register_of_Action.pdf?1670746059']</t>
  </si>
  <si>
    <t>MPD Property and Evidence Room and eventually found out that the guns had not been property inventoried. On 6-20-12 Off. Van Dyke returned to the business with the guns. He identified himself to her with his badge/ID and gave her his MPD business card. She also identified Off. Van Dyke when I showed her his Drivers License photo. She said that Off. Van Dyke was in plain clothes and was in his personal vehicle. She described the vehicle as being a "Ford or a Chevy Blazer type vehicle". During the interview and conversation with Ms. Wilson she said that the guns had been given to two different employees one of which was on vacation. She agreed to have the employees bring the guns back to the business so that I could retrieve them for purposes of this investigation. Summary of interview with Patrick Baker Patrick Baker is an employee at Willman Trucking. He was present on 6-20-12 when Off. Van Dyke returned the guns. He said that the officer was in plain clothes and driving a Ford Bronco. He left a business card. Mr. Baker said that the officer said he didn't inventory the guns because someone at the company wanted them back and he didn't want there to be a long process involved to have the guns returned. 7 1228095 At the time of the interview Mr. Baker had 2 of the guns at his house. He later returned them to Willman Trucking where I picked them up. Patrick Baker Second Interview After retrieving the guns that Mr. Baker had taken home I noticed that the checkering on the left side of the wrist of the stock of the Stevens double barrel had been partially recut. There appeared to be lighter colored wood in the bottom of the cuts indicating relatively fresh exposure. Given that the guns had been in water for at least two weeks and the wood on all of the guns showed severe neglect and were badly discolored, the fresher wood in the grooVes of the recut portions suggested that the work may have been done after they were removed from the water. I called and asked Mr. Baker if he had done the re-checkering work. He said that he had not tried to recut the checkering and that the work had been done prior to him receiving the gun. Summary of interview with Diane Howard Diane Howard is the Human Resources Manager at Willman Trucking. She was not present on 5-3-12 when the shotguns were found and turned over to the officers. She was in the office when Off. Van Dyke returned the guns on 6-20-12. She identified Off. Van Dyke by his Drivers License photo as the one who returned the guns. She said that he "remembered that Lisa had asked if these drivers could get these guns because they 8 1228096 collect guns, and assuming everything was on the up and up for them, they would...like to have them back" and that he had apologized for the delay in returning them. Summary of First Interview of Off. Van Dyke Off. Van Dyke was initially interviewed on 7-3-12. This is a summary of that interview. A second interview was conducted on 7-23-12. A summary of that interview can be found below. Off. Van Dyke stated that he was working with Off. Schram on 5-3-12. They were dispatched to Willman Trucking 62 26th Ave. N to recover property specifically shotguns. When they arrived he says that they were met by an employee who showed them three shotguns that had been found in a dumpster. He described the guns as being in very poor condition. He said they were rusty and the wooden stocks were soaked with water from being in the dumpster. The guns were placed in the trunk of the squad car. Initially he said that the man who showed them the guns said that he did not want them. After the guns were placed in the trunk he said that a second employee came and talked to the first employee and they then asked him if they could possibly get the guns back if they weren't stolen. He told them that it may be possible to get the guns back if they were found to not be stolen. He said that he ran two of the guns on the squad computer with a result of "no hit". He said that of the two guns he ran at that time only one of them could be checked using a 9 1228097 serial number, that being the Stevens double barrel. He said that JC Higgins (the pump action) guns rarely have serial numbers. He was unable to locate serial numbers on the pump or the other double barrel. He said that he told the employee that he could probably get the guns back to him unless he found a serial number on the other double barrel and it came back stolen, he would then have to property inventory the guns. When asked if he or Off. Schram had typed the query into the squad computer he said Off. Schram had brought up the screen but that he had actually typed in the query using the serial number from the Stevens double barrel and the model number from the JC Higgins. Off. Van Dyke was shown the VisiNet records of his squad's activity for 5-3-12. He admitted that he had entered added remarks to the call that read "are replicas found in trash caller will dispose". He said he did not remember using the term "replicas" but said that it sounded like a word he would use to convey to someone reading the remarks that the guns were "not functioning weapons of any kind." He explained that he entered the remarks that the guns had been left with the caller because "that was going to be my eventual truth". Officer Van Dyke said he felt that they had handled the call in a proper manner at the time. He said that it had been his intention to return the guns to the caller after checking whether or not they were stolen. He said he had told the employee that if he could not determine that the guns were clear then he would property inventory them. He said he 10 1228098 did not mention anything to the employee about placing the guns in a showcase as Mr. Fox had claimed he was told by Off. Van Dyke. Off. Van Dyke said that sometime after clearing the call they went back to the precinct station and while Off. Schram used the restroom, he placed the guns in the trunk of his personal car and eventually took them home. Off. Van Dyke said that he returned the guns to Willman Trucking on 6-20-12. He returned them while off duty in civilian clothing and in his personal vehicle. He said that he apologized profusely for the delay in returning them. He explained the delay was because of a number of factors. After taking the guns home he wiped them down and saturated them with lubricant. He said the forearm of one of the double barrels was stuck and he let the lubricant sit on it for a couple weeks before he was able pry the forearm off to check for a serial number underneath. He further explained that he then had a scheduled vacation as well as a string of days off as well as domestic projects to take care of, all of which diverted him from returning the guns. He did not explain why he did not return the guns while on duty 6-19-12. I pointed out to Off. Van Dyke that he had returned the guns the day after I had sent him his notification letter to appear for his IAU interview in regard to this case. He explained that as a coincidence. He said that he was working the day the notification letter was sent (6-19-12) but he had not accessed his emails that day while at work. 11 1228099 Off. Van Dyke said that he stopped at the 3`d Pct station on 6-20-12 on his way to return the guns to Willman Trucking. He ran the serial number of the Stevens shotgun a second time to make sure it hadn't been reported stolen while he had the guns at home. He said "And again it came up negative or with no...no remarks." Off. Van Dyke said that he never intended to keep the guns. He said that he told Off. Schram he would attempt to locate serial numbers on the guns and ascertain whether or not they were stolen. He said he told Off. Schram that he would "inventory these and I will do a complete and thorough CAPR's report and a statement if necessary to, ... justify my actions." He said that he had told Off. Schram he would return the guns to the people at Willman Trucking if they were clear. Off. Van Dyke took full responsibility for taking the guns home and for the delay in returning them. He also took full responsibility for the added remarks in the call that the guns had been left at the scene with the caller. Off. Van Dyke saw this situation as a procedural problem "in hindsight" but offered the explanation that he thought it would be good P.R. (public relations) to return the guns to the caller after they had made the request. Summary of First Interview of Off. Schram Off. Schram was initially interviewed on 7-2-12. This is a summary of that interview. A second interview was conducted on 8-24-12. A summary of that interview can be found below. 12 1228100</t>
  </si>
  <si>
    <t>['https://d3n8a8pro7vhmx.cloudfront.net/cuapb/pages/1461/attachments/original/1638388635/13-31203_Schram_Part_3.pdf?1638388635']</t>
  </si>
  <si>
    <t>the man beside her if he thought the officer had been a little aggressive and the man concurred. After she walked a few blocks, she made the 911 call.'2 14. At a Civil Service Commission hearing in May, 2011, Jacob Johnson testified about what he observed on June 9, 2010. Mr. Johnson was sweeping near the exit to the ramp at the time of the incident. At the time of this hearing, he was serving with the Army National Guard and unavailable to testify; his testimony from the Commission hearing was admitted in lieu of his live testimony.13 15. Mr. Johnson saw the Respondent directing traffic out of the ramp, and Mr. Dahl moved forward before the Respondent's hand was fully down. Mr. Johnson heard the warning buzzer indicating that another car was exiting and heard Respondent shout at the bicyclist. Mr. Johnson stated that Mr. Dahl hit a bump and fell from his bike, landed on his hands and knees and stood up with his fists clenched to defend himself. At no time did he see Mr. Dahl act in a threatening way toward the Respondent. Respondent ordered Mr. Dahl to the ground, took the bike and placed it against the wall of the ramp, handcuffed Mr. Dahl and put him against the wall, took his ID, and went into the cashier's booth to check the ID. The call took approximately ten minutes. Respondent came back to Mr. Dahl, wrote out a citation and spent five or ten minutes talking to Mr. Dahl. At that point, he removed the handcuffs and Mr. Dahl walked his bicycle down the sidewalk. Mr. Johnson did not believe that Respondent was aggressive, that he had pushed Mr. Dahl off the bike, or that Respondent had scolded or yelled at Mr. Dahl.14 16. A second ramp employee, Vernon Erickson, was also on duty at the parking ramp at the time of the incident, but he did not see the incident. When he arrived near the cashier booth, Mr. Dahl was standing by the building with his bicycle; the Respondent was near him; Mr. Erickson did not hear any shouting or argument.th 17. The Respondent explained that he was directing traffic and had stopped the traffic and the bicyclist. He did not recall seeing any pedestrians. His hand was still up to stop traffic so that the last car could exit the ramp when the bicyclist moved forward. Because Mr. Dahl was crossing in front of the exit, the Respondent shouted at him and ran after him. After rolling past the exit lane, Mr. Dahl fell from his bicycle. The Respondent stated that he had reached out to stop the bicycle by grabbing for the bar below the seat and was within a foot or two of it, but denied that he had actually had contact with it. The Respondent believed that Mr. Dahl lost his balance and got tangled in the bike pedals when he turned to look at the Respondent.16 18. According to the Respondent, as Mr. Dahl attempted to crawl away and run, he came up with his fists clenched. In fear of being hit, the Respondent hand- 12 Ex. 9. 13 Ex. 17 (recording); Ex. 16A at 150-157 (transcript). 14 Ex. 16A at 116-126, 129-130, 135, 138, Ex. 12 at 6-7. 15 Test. of V Erickson. 16 Test. of Respondent. See also Ex. 12 at ¶ 31. 4 1216242 cuffed Mr. Dahl. He moved the bicycle against the wall of the building and asked Mr. Dahl for identification.17 19. The Respondent removed Mr. Dahl's Wisconsin driver's license from his backpack and went to the cashier's booth to check it. The Respondent believed that it was an invalid license because Mr. Dahl was living in Minnesota, and, although he does not recall clipping the corner of the license, he would ordinarily clip an invalid license.18 20. According to Respondent, Mr. Dahl walked away, then got on his bicycle and rode off. Respondent did not observe any injury to Mr. Dahl or damage to the bicycle.19 21. At the time, the Respondent did not check to see if Mr. Johnson or others had observed the incident. Respondent claimed that he filed a report of the incident on the police department's CAPRS report system, but there was no evidence that he did so. 22. Scott R. Gerlicher has been a Deputy Police Chief for the Minneapolis Police Department for five years, and previously held positions as Inspector and Commander of the Third Precinct, lieutenant, sergeant, and officer. As Deputy Chief, Gerlicher oversees the Professional Standards Bureau, which includes training of officers and oversight of Internal Affairs. Deputy Chief Gerlicher participated on the disciplinary panel that provided the "Laudermill hearing" to the Respondent prior to his termination. 2° 23. Deputy Chief Gerlicher stated that Respondent had acted inappropriately and used poor judgment when he ran after Mr. Dahl, arrested him, held him while running the identification check, and clipped Mr. Dahl's license. Also, based on his review of the statements of the witness, Mr. Dahl and Respondent, Gerlicher concluded that Respondent had used excessive force. For these reasons, he concluded that Respondent, while working off-duty, had failed to act in a manner consist ent with Department policy, that his actions were inappropriate and illogical, that he committed malfeasance, and that he was not entitled to indemnification and defense.21 24. Deputy Chief Gerlicher stated that he considered Ms. Johansen's statements credible because she immediately called 911, she had no connection to Mr. Dahl, her later statement, made to a police officer as part of an investigation, was consistent, and she had no reason to misstate what she observed. Her statement and Mr. Dahl's were largely consistent. Although Deputy Chief Gerlicher acknowledged that Ms. Johansen had not signed the transcribed interview, he had confidence in the police staff to properly transcribe the recording, and it would be a serious breach of protocol to alter the statement. More often than not, the statements are not reviewed and signed. 17 Test. of Respondent. 18 Test. of Respondent 18 Test. of Respondent 20 Test. of Gerlicher. 21 Test. of Gerlicher. 5 1216243 In addition, Deputy Chief Gerlicher stated that the public is typically reluctant to report police misconduct for fear of retaliation or bringing their own actions under scrutiny.2 25. Deputy Chief Gerlicher stated that a bicyclist moving along the bike lane in front of the ramp is not in violation of any law. An officer who is aiding motorists as they exit from a parking ramp is not directing traffic. Chasing Mr. Dahl, placing him in handcuffs and then clipping his driver's license were entirely unjustified. In addition, Gerlicher believed the statements of Mr. Dahl and Ms. Johansen that the Respondent had used unnecessary force, shoving or pulling Mr. Dahl off his bicycle and to the ground. Gerlicher was also concerned about Respondent's failure to file a report and his insistence that Mr. Dahl "broke the rules."23 26. Deputy Chief Gerlicher acknowledged that his conclusion about the truthfulness of Ms. Johansen's and Mr. Dahl's statements was based on Respondent's insistence on "the rules," and was colored by prior experience with the Respondent, including a 20-day suspension for poor treatment of a cab driver.24 27. A hearing was held on behalf of the Minneapolis Civil Service Commission on May 12 and 18, 2011, to address the police department's proposed termination of the Respondent. The Civil Service Commissioner issued her report on June 24, 2011.25 28. A portion of the Respondent's statement during the police department's investigation was included in the Civil Service Commissioner's report. Respondent stated that Mr. Dahl started to cross in front of the parking ramp exit against Respondent's direction, that Respondent ran after Mr. Dahl and that Mr. Dahl fell when he turned to look at Respondent, just as Respondent was ready to grab the bicycle. Respondent asserted that Mr. Dahl got up with his fists clenched, and, because Respondent feared for his safety, he immediately handcuffed Mr. Dahl and removed his wallet from his pocket. Respondent denied using a take-down technique or force; he did not punch or strike Mr. Dahl. His usual practice is to grab the bicycle rather than the rider. Respondent asserted that he wrote a citation for failing to obey an officer directing traffic, uncuffed Mr. Dahl and released him.26 29. Respondent's testimony during the Civil Service hearing was largely consistent with his prior statement.27 30. At the Civil Service hearing, Respondent acknowledged that he would have yelled at Respondent until Respondent complied with his directions and hand- cuffed him, and that in traffic, his voice would have been loud.28 22 Test. of Gerlicher. 23 Test. of Gerlicher. 24 Test. of Gerlicher; Ex 12 at'11117 and 8. 25 Ex. 12. 26 Ex. 12 at 10. 27 Ex. 16B at 391-406. 28 Ex. 16B at 401. 6 1216244</t>
  </si>
  <si>
    <t>['https://d3n8a8pro7vhmx.cloudfront.net/cuapb/pages/1461/attachments/original/1638339557/13-30245_Ritschel_Part_2.pdf?1638339557']</t>
  </si>
  <si>
    <t>This opinion will be unpublished and may not be cited except as provided by Minn. Stat. § 480A.08, subd. 3 (1998). STATE OF MINNESOTA IN COURT OF APPEALS C9-00-969 Jeffrey VanGrinsven, Appellant, vs. City of Canby, Respondent. Filed November 21, 2000 Affirmed Mulally, Judge Yellow Medicine County District Court File No. C699184 David W. Schneider, Steven C. Wang, Schneider Law Firm, 706 South First Street, Box 776, Willmar, MN 56201 (for appellant) Patricia Y. Beety, League of Minnesota Cities, 145 University Avenue West, St. Paul, MN 55103-2044 (for respondent) Considered and decided by Willis, Presiding Judge, Shumaker, Judge, and Mulally, Judge. U N P U B L I S H E D O P I N I O N MULALLY, Judge Appellant seeks reversal of the summary judgment on his whistleblower claim, contending there are genuine issues of material fact as to causation and pretext. We affirm. FACTS In November 1996, the city hired appellant as a police officer under a 12-month probationary period. During most of his tenure with the city, the police department had only two officers: Jeffrey VanGrinsven, Appellant, vs. City of Canby, Respondent. C9-00-... https://mn.gov/law-library-stat/archive/ctapun/0011/969.htm 1 of 4 11/24/2022, 1:22 PM appellant and Chief of Police Todd Horner. The city received complaints about appellant's on-duty conduct. Although it considered extending his probationary period for six months, Chief Horner defended appellant and the city allowed him to pass probation. The city continued to receive complaints. Meanwhile, after Horner's July 1997 one-car accident near his home, Horner filed a claim and collected insurance proceeds. Appellant suspected that the claim was fraudulent and, in July 1998, reported his suspicions to the city attorney, the county attorney, the city administrator, and the attorney general's office. Appellant contends that after these reports, his previously good relationship with the chief deteriorated rapidly and was replaced by hostilities. In November 1998, the city hired Paula Curry, a police investigator with the City of Marshall, to conduct an independent investigation of the citizen complaints that had been filed against appellant. She reviewed numerous documents and conducted some 45 interviews, including a five- hour interview with appellant, and submitted a 15-page report to the city in January 1999. While some of the complaints were not sustained, she concluded that numerous allegations were, including complaints of insubordination, excessive use of force, and false arrest. The city council reviewed the report and allowed appellant to respond. On February 23, 1999, the city terminated appellant's employment, citing his unsatisfactory work performance and gross insubordination. Appellant sued the city, alleging he had been improperly discharged for reporting Chief Horner's insurance fraud. The district court granted summary judgment in favor of the city and this appeal was taken. D E C I S I O N When reviewing a summary judgment, an appellate court will address whether there are any genuine issues of material fact and whether the district court erred as a matter of law. Hedglin v. City of Willmar, 582 N.W.2d 897, 901 (Minn. 1998). Summary judgment is appropriate when the nonmoving party fails to present sufficient evidence to create a genuine fact issue as an essential element in the trial of the case. Lubbers v. Anderson, 539 N.W.2d 398, 401 (Minn. 1995). Appellant contends he was fired in violation of the whistleblower statute. Under this law, an employer may not discharge an employee on the grounds that the employee * * *, in good faith, reports a violation or suspected violation of any federal or state law or rule adopted pursuant to law to an employer or to any governmental body or law enforcement official. Jeffrey VanGrinsven, Appellant, vs. City of Canby, Respondent. C9-00-... https://mn.gov/law-library-stat/archive/ctapun/0011/969.htm 2 of 4 11/24/2022, 1:22 PM Minn. Stat. § 181.932, subd. 1(a) (1998). The employee first has the burden of establishing a prima facie case by showing protected conduct by the employee, an adverse action by the employer, and a causal connection. Hubbard v. United Press Int'l, Inc., 330 N.W.2d 428, 444 (Minn. 1983); Rothmeier v. Investment Advisors, Inc., 556 N.W.2d 590, 592-93 (Minn. App. 1996) (applying standard to whistleblower case), review denied (Minn. Feb. 26, 1997). The employer then must show a legitimate, nondiscriminatory reason for the discharge. Hubbard, 330 N.W.2d at 445. The burden then shifts back to the employee, who may still prevail by showing the employer's alleged reasons were pretextual or by otherwise carrying the burden of persuasion. Id. The district court first determined that appellant failed to establish a prima facie case because evidence as to a causal connection between his report of the chief's fraudulent insurance claim and his termination was lacking. It was undisputed that the city met the second element because it offered a legitimate reason for terminating appellant. Finally, the district court determined that even if facts as to the causal connection were in dispute, appellant failed to present specific facts showing there was a genuine issue of material fact as to whether the city used Curry's investigative report as a pretext to fire him. It is on this final element that we focus. Appellant contends he has presented a genuine issue of material fact as to whether "an illegitimate reason 'more likely than not' motivated the discharge decision." McGrath v. TCF Bank Sav., 509 N.W.2d 365, 366 (Minn. 1993) (addressing jury instructions) (citations omitted). He argues that the report was unfair and that the city discharged him based on Chief Horner's personal vendetta against him. We first address whether any facts are in dispute that would show that Curry's investigative report was unfair. Appellant contends that the city council investigated the citizens' complaints which formed the basis for his termination only after he reported that Chief Horner engaged in insurance fraud. But the undisputed facts show that the city considered the complaints earlier, when it had to decide whether appellant's probationary period should be extended. Appellant also asserts that the choice of Curry as the investigator was unfair because a local county deputy, who had also filed a complaint against appellant, chose her. But even accepting appellant's version of events, the facts show that while the deputy called Curry initially, she referred him to her supervisors, who then determined whether or not she would be assigned to the investigation. Jeffrey VanGrinsven, Appellant, vs. City of Canby, Respondent. C9-00-... https://mn.gov/law-library-stat/archive/ctapun/0011/969.htm 3 of 4 11/24/2022, 1:22 PM Finally, appellant charges that the city council did not provide any oversight as to the investigation. But Curry stated in her deposition that she spoke periodically with the city administrator; further, appellant has not shown why this raises genuine issues of material fact as to fairness. In short, we agree that the material facts do not create a genuine issue as to the fairness of the report. Appellant next contends that the city council, with full knowledge of the problems between Chief Horner and himself, terminated him on the basis of the "unfair" investigator's report. He contends that the district court's analysis implicitly required that he produce a "smoking gun" to avoid summary judgment on the issue of pretext. As discussed above, appellant has not cited any evidence that would call into doubt the fairness of the investigation. We agree with the district court's assessment of this argument: Plaintiff has not presented [evidence] beyond mere speculation that the City used the Curry report as a pretext to fire him on the basis of the report of Chief Horner's fraudulent claim. No genuine issues of fact exist that refute Defendant's contention that they fired him for his insubordination and poor work performance as established in the Curry report. We agree with the district court that appellant did not meet his burden of producing any evidence that the stated reasons for his termination were pretextual, and the city is entitled to prevail as a matter of law. Affirmed. Retired judge of the district court, serving as judge of the Minnesota Court of Appeals by appointment pursuant to Minn. Const. art. VI, § 10. Jeffrey VanGrinsven, Appellant, vs. City of Canby, Respondent. C9-00-... https://mn.gov/law-library-stat/archive/ctapun/0011/969.htm 4 of 4 11/24/2022, 1:22 PM</t>
  </si>
  <si>
    <t>['https://assets.nationbuilder.com/cuapb/pages/1472/attachments/original/1669317874/Jeffrey_VanGrinsven__Appellant__vs._City_of_Canby__Respondent._C9-00-969.pdf?1669317874']</t>
  </si>
  <si>
    <t>['Jeffrey Van Grinsven, badge #None', 'Todd Horner, badge #None']</t>
  </si>
  <si>
    <t>City of Minneapolis Minneapolis Police Department GRIEVANCE SETTLEMENT AGREEMENT and Police Officers' Federation of Minneapolis Blayne Lehner (Grievance # 12-21) This Settlement Agreement is made and entered into by and between the City of Minneapolis (the "City") and the Police Officers' Federation of Minneapolis (the "Federation"). WHEREAS, Grievant Blayne Lehner ("Grievant"") is represented by his exclusive bargaining representative, the Federation; WHEREAS, the City and the Federation are parties to a Labor Agreement ("Labor Agreement") that governs the terms and conditions of Federation members' employment; WHEREAS, the City imposed discipline upon the Grievant in four separate IA cases as follows: IA File No. Sustained MPD PIP Discipline Imposed 12-46 5-105(15) Professional Code of Conduct (B) Letter of Reprimand 12-74 5-102 Use of Discretion (B) 9-200 Search and Seizure (B) 5-303 Authorized Use of Force (B).._ 13.43 suspension l'i_. .J3 L. 5-303 Authorized. Use of Force (C) 13.43 suspension 12-95 5-303 Authorized Use of Force (B) Letter of Reprimand WHEREAS, the Federation timely filed Grievance No. 12-21 alleging that the City did not have just cause to discipline the Grievant in the four cases, in violation of Section 4.1 and 4.2 of the Labor Agreement; WHEREAS, Article 5, Section 5.4, subd. 2 of the Labor Agreement states: "The Chief of Police shall have the full authority of City Council to resolve the grievance;" and WHEREAS, the City, the Federation and the Grievant desire to amicably settle all issues relating to this grievance and without resort to arbitration. NOW THEREFORE, the City, the Federation and the Grievant agree as follows: 1. The Federation and Grievant shall withdraw with prejudice Grievance # 12-21. 1 1228129 2. In consideration of the withdrawal of Grievance # • fifteen (15) hours 13.43 - Personnel Data 2-21 the C. shall 13.43 13.43 - Personnel Data the sus ensions to 3.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CITY. ee Harteau "ef of Police Date: 13 2 FEDERATION: Delmonico, President Dated Y13,477______ 1228130 MINNEAPOLIS POLICE DEPARTMENT INTERNAL AFFAIRS COMPLAINT FORM #3401 COMPLAINT INFORMATION INTERNAL AFFAIRS CASE NUMBER: 12-95 CCN: 12-126286 DATE OF INCIDENT: 4-27-2012 TIME OF INCIDENT: 1500 hrs. LOCATION OF INCIDENT: 2220 14"1 Ave. S. #203, Mpls, MN DATE OF COMPLAINT: 6-1 2-201 2 REFERRAL METHOD: Internal COMPLAINANTS NAME (LAST, FIRST MIDDLE) 13.43 SEX M❑ F❑ RACE: DATE OF BIRTH: HOME ADDRESS. 13.43 - Personnel Data crryi STATE / ZIP: 13.43 - Personnel Data TELEPHONE: 13.43 POLICY INFORMATION POLICIES ALLEGED TO BE VIOLATED: 5-303 Authorized Use of Force ACCUSED EMPLOYEE(S) NAME/BADGE: Officer Blayne Lehner, # 4073 COMPLAINT ALLEGATIONS It is alleged that on April 27th, 2012 at approximately 1500 hours, Officer Blayne Lehner used unreasonable and unnecessary force when he kicked a female in the facial area in order to affect her arrest for Second Degree Assault. RECOMMENDATION (Preliminary Cases Only) K Reckoning Period Expired Before Complaint was Filed K No Basis for Complaint K Closed Pending Further Information K Refer to Precinct with Coaching Documentation K Exceptionally Cleared K Policy Failure K Other : 13 43 - Personnel Data DATE (S--/:, DATE 1228131 MINNEAPOLIS POLICE DEPARTMENT Internal Affairs Unit Administrative Case #12-95 Sgt. Kara Peterson August 1st, 2012 CASE BACKGROUND This investigator received this administrative case on June 12th, 2012, as an internal referral. Officer Blayne Lehner of the 3`' Precinct 1 3.43 allegedly used unreasonable force during the arrest process of AP/Kimberly Sandcrane, related CAPRS case report 12-126286. CASE INVESTIGATION On April 27th, 2012, Officer Blayne Lehner and Officer Tammy Friestleben were dispatched to a Person with a Weapon call at 2220 14th Avenue South, Apt. #202 at approximately 1500 hours. Remarks of the call stated that the caller and her daughter had been threatened by a female with a knife. Further remarks stated that the suspect lived in apartment #202 and that the description of the suspect was "NATIVE F/30 YOA/WRG BLK SHIRT/BLU JEANS. SHOULD STILL HAVE ACCESS TO KNIFE, AND WENT BACK INTO APT. #202". 1 1228132 Officer Lehner and Officer Friestleben arrived at 2220 14th Avenue South and observed that there were several people in the doorway of the apartment building and that a female standing in front of the building was holding two glass bottles. Officers secured this female in the rear of the squad car, as she was initially uncooperative and it was still uncertain who was armed with a knife at the address. Officers were then approached by another individual at the scene, who indicated that the person who was secured in the squad car was her daughter and that the suspect with a knife was still inside apartment #202. Officer Lehner and Officer Friestleben proceeded to apartment #202, where they encountered a female known to them as Melanie Hanks. Sgt. Karl Olson had also responded to the call and went into the apartment along with the other two officers. Ms. Hanks allowed the officers inside the apartment, but told officers she did not know who else was in the apartment. Looking down the hallway of the apartment, officers observed a Native American female sitting cross legged with a knife in one hand and a cell phone in her other hand. Officers ordered this female, identified as Arrested Party/Kimberly Michelle AP/Sandcrane, to drop the knife. AP/Sandcrane set the knife down alongside her body, but continued to hold the phone. Officer Lehner approached AP/Sandcrane and kicked her with the top of his right foot one time in the face. Officer Lehner grabbed AP/Sandcrane by the hair and placed her face first on the carpet, and with the assistance of Officer Friestleben, she was handcuffed. The knife was recovered by Officer Friestleben. EMS responded to the scene due to AP/Sandcrane having a bloody nose. Sgt. Karl Olson, who had also responded to the PERWEA call completed the Supervisor 2 1228133 Force Review. The CAPRS report related to the incident ins 12-126286. Officer Lehner and Officer Friestleben completed supplements regarding the response and arrest of AP/Sandcrane. Also included in the CAPRS report are supplements related to the criminal portion of the case, including a victim interview conducted by Sgt. Jane Moore. None of information provided in the interview of the victim in the case pertains to Officer Lehner's use of force at the scene. Case Statements Statement of Officer Blayne Lehner Officer Blayne Lehner was interviewed in the Internal Affairs Unit Office on July 10th, 2012, regarding this case. Officer Lehner has been employed as a Minneapolis police officer since December 7th, 1998. He is currently assigned to the 3rd Precinct and is detailed to a 13.43 13.43 position. Officer Lehner was assigned to 3rd Precinct at the time of the use of force against AP/Sandcrane. In regard to the incident, Officer Lehner stated that upon his arrival at the apartment building at 2220 14th Avenue South with his partner, Officer Friestleben, there was a large group of people outside of the address on the front steps and entryway. Officer Lehner indicated that the apartment building and area around the address is a "heavy narcotics trafficked area" in the past four to five months. In addition, there have been assaults with weapons, shots fired, narcotics activity, and guns recovered in the area and associated with the above mentioned apartment building and a building to the west. 3 1228134</t>
  </si>
  <si>
    <t>['https://d3n8a8pro7vhmx.cloudfront.net/cuapb/pages/1461/attachments/original/1638151227/13-31233_Lehner_Part_1.pdf?1638151227']</t>
  </si>
  <si>
    <t>Skip to Main Content Logout My Account Search Menu New Criminal/Traffic/Petty Search Refine Search Back Location : All MNCIS Sites - Case Search Help R A C N . 24-CR-08-2227 State of Minnesota vs ALAN KENN NIELSEN § § § § § Case Type: Crim/Traf Mandatory Date Filed: 08/25/2008 Location: Freeborn P I Lead Attorneys Defendant NIELSEN, ALAN KENN Male DOB: 05/19/1976 Pro Se Albert Lea, MN 56007 Jurisdiction State of Minnesota DAVID J WALKER 507-377-5192(W) C I Charges: NIELSEN, ALAN KENNStatute Level Date Disposition Level of Sentence 1. Burglary-3rd Deg-Steal/Commit Felony or Gross Misd 609.582.3Misdemeanor08/14/200806/01/2010 Convicted03/24/2010 Conviction deemed a Misdemeanor pursuant to E O C DISPOSITIONS 12/11/2008 Plea (Judicial Officer: Schwab, Steven) 1. Burglary-3rd Deg-Steal/Commit Felony or Gross Misd Guilty 12/11/2008 Disposition (Judicial Officer: Schwab, Steven) 1. Burglary-3rd Deg-Steal/Commit Felony or Gross Misd Convicted 03/09/2009 Stay of Imposition Pursuant to M.S. 609.135 (Judicial Officer: Schwab, Steven) 1. Burglary-3rd Deg-Steal/Commit Felony or Gross Misd 08/14/2008 (MSD) 609.582.3 (6095823) Monitoring - Adult: Type: Supervised probation Agency: MN Department of Corrections - Field Services Term of 5 Yr 03/09/2009 - 03/09/2014 Status: Active 03/09/2009 Local Confinement: Agency: Freeborn County Jail Term: 14 Days Time To Serve: 14 Days Duration: 03/23/2009 8:00 PM Stay 0 Yr 0 Mo 0 Days Credit For Time Served: 2 Days Serve As: Work Release Status: Active 03/09/2009 Condition - Adult: 1. Remain law-abiding, 03/09/2009, Active 03/09/2009 2. No alcohol/controlled substance use, 03/09/2009, Active 03/09/2009 3. No possession of alcohol or drugs, 03/09/2009, Active 03/09/2009 4. Do Not Enter Bars or Liquor Stores, 03/09/2009, Active 03/09/2009 5. Random testing, 03/09/2009, Active 03/09/2009 6. Forfeit weapons, 03/09/2009, Active 03/09/2009 7. Follow all instructions of probation, 03/09/2009, Active 03/09/2009 8. Supply DNA sample, 03/09/2009, Active 03/09/2009 9. Submit to Random Searches, 03/09/2009, Active 03/09/2009 10. Obtain employment, 03/09/2009, Active 03/09/2009 11. Maintain employment, 03/09/2009, Active 03/09/2009 12. Cognitive skill training, 03/09/2009, Active 03/09/2009 Fee Totals: County/Sheriff &amp; Felony Fines $1,081.00 Fee Totals $ $1,081.00 Firefox https://pa.courts.state.mn.us/CaseDetail.aspx?CaseID=1612054237 1 of 3 12/11/2022, 2:05 AM Service - Adult: Type: sentence to service 40 Hours For Indeterminate Start: 03/09/2009 Due: 06/09/2009 Status: Active 03/09/2009 Level of Sentence: Convicted of a Felony 03/24/2010 Amended Stay of Imposition Pursuant to M.S. 609.135 Reason: Court Order 1. Burglary-3rd Deg-Steal/Commit Felony or Gross Misd 08/14/2008 (MSD) 609.582.3 (6095823) Monitoring - Adult: Type: Supervised probation Agency: MN Department of Corrections - Field Services Term of 5 Yr 03/09/2009 - 03/09/2014 Status: Closed 05/25/2010 Local Confinement: Agency: Freeborn County Jail Term: 14 Days Time To Serve: 14 Days Duration: 03/23/2009 8:00 PM Stay 0 Yr 0 Mo 0 Days Credit For Time Served: 2 Days Serve As: Work Release Status: Active 03/09/2009 Condition - Adult: 1. Remain law-abiding, 03/09/2009, Active 03/09/2009 2. No alcohol/controlled substance use, 03/09/2009, Active 03/09/2009 3. No possession of alcohol or drugs, 03/09/2009, Active 03/09/2009 4. Do Not Enter Bars or Liquor Stores, 03/09/2009, Active 03/09/2009 5. Random testing, 03/09/2009, Active 03/09/2009 6. Forfeit weapons, 03/09/2009, Active 03/09/2009 7. Follow all instructions of probation, 03/09/2009, Active 03/09/2009 8. Supply DNA sample, 03/09/2009, Active 03/09/2009 9. Submit to Random Searches, 03/09/2009, Active 03/09/2009 10. Obtain employment, 03/09/2009, Active 03/09/2009 11. Maintain employment, 03/09/2009, Active 03/09/2009 Fee Totals: County/Sheriff &amp; Felony Fines $1,081.00 Fee Totals $ $1,081.00 Service - Adult: Type: sentence to service 40 Hours For Indeterminate Start: 03/09/2009 Due: 06/09/2009 Status: Active 03/09/2009 Level of Sentence: Conviction deemed a Misdemeanor pursuant to M.S. 609.13 06/01/2010 Amended Disposition (Judicial Officer: Schwab, Steven) Reason: Conditions met or expired, Reduced 1. Burglary-3rd Deg-Steal/Commit Felony or Gross Misd Convicted OTHER EVENTS AND HEARINGS 08/25/2008 Complaint-Order for Detention (Judicial Officer: Chesterman, John A. ) 08/25/2008 First Appearance (11:00 AM) (Judicial Officer Chesterman, John A.) Result: Held 08/25/2008 Interim Condition for NIELSEN, ALAN KENN - Post bond $10,000.00 - Contact with probation - Do not leave Minnesota without written court approval - Keep court/attorney informed of current address - No alcohol/controlled substance use - No possession of alcohol or drugs - Random testing - Released on own recognizance - Remain law-abiding - Do Not Enter Bars or Liquor Stores - Sign Waiver of Extradition 08/25/2008 Order for Release (Judicial Officer: Chesterman, John A. ) 09/08/2008 Initial Appearance - Rule 8 (1:30 PM) (Judicial Officer Chesterman, John A.) Result: Held 09/08/2008 Notice of Evidence and Identification Procedures (Judicial Officer: Chesterman, John A. ) 09/08/2008 Request for Disclosure (Judicial Officer: Chesterman, John A. ) Firefox https://pa.courts.state.mn.us/CaseDetail.aspx?CaseID=1612054237 2 of 3 12/11/2022, 2:05 AM 09/08/2008 Discovery Disclosure (Judicial Officer: Chesterman, John A. ) 09/08/2008 Witness List (Judicial Officer: Chesterman, John A. ) 09/08/2008 Interim Condition for NIELSEN, ALAN KENN - Post bond $10,000.00 - Contact with probation - Keep court/attorney informed of current address - No alcohol/controlled substance use - No possession of alcohol or drugs - Random testing - Released on own recognizance - Remain law-abiding - Do Not Enter Bars or Liquor Stores - Sign Waiver of Extradition 09/16/2008 Application for Public Defender 09/16/2008 Order Granting Public Defender (Judicial Officer: Chesterman, John A. ) 10/13/2008 Initial Appearance - Rule 8 (1:30 PM) (Judicial Officer Chesterman, John A.) Result: Held 10/13/2008 Demand or Request for Discovery (Judicial Officer: Chesterman, John A. ) 11/17/2008 Default Hearing (1:30 PM) (Judicial Officer Chesterman, John A.) Result: Held 11/17/2008 Demand for Omnibus Hearing (Judicial Officer: Chesterman, John A. ) 11/17/2008 Motion to Dismiss (Judicial Officer: Chesterman, John A. ) 12/11/2008 Plea Hearing (1:30 PM) (Judicial Officer Schwab, Steven) Result: Held 12/11/2008 Interim Condition for NIELSEN, ALAN KENN - Post bond $10,000.00 - Keep court/attorney informed of current address - No alcohol/controlled substance use - No possession of alcohol or drugs - Random testing - Released on own recognizance - Remain law-abiding - Do Not Enter Bars or Liquor Stores - Sign Waiver of Extradition 12/11/2008 Alford Plea (Judicial Officer: Schwab, Steven ) 12/11/2008 Order-Presentence Investigation (Judicial Officer: Schwab, Steven ) 12/12/2008 Criminal History Disposition has been processed 01/05/2009 Other Document 03/04/2009 Presentence Investigation Report 03/09/2009 Sentencing (2:30 PM) (Judicial Officer Schwab, Steven) Result: Held 03/09/2009 Sentencing Order (Judicial Officer: Schwab, Steven ) 03/12/2009 Criminal History Disposition has been processed 03/16/2009 Criminal History Disposition has been processed 04/07/2009 Probation Agreement 03/24/2010 Felony Conviction Sent to Secretary of State 05/17/2010 Probation Agreement 05/25/2010 Discharge from Probation or Monitoring 06/01/2010 Restoration of Voting Rights Sent to SOS F I Defendant NIELSEN, ALAN KENN Total Financial Assessment 1,109.00 Total Payments and Credits 1,109.00 Balance Due as of 12/11/2022 0.00 09/18/2008 Transaction Assessment 28.00 03/12/2009 Transaction Assessment 1,081.00 04/03/2009 Counter Payment Receipt # 0024-2009-02450 NIELSEN, ALAN KENN (100.00) 05/01/2009 Counter Payment Receipt # 0024-2009-03139 Meka Nielsen (50.00) 06/02/2009 Counter Payment Receipt # 0024-2009-03915 NIELSEN, ALAN KENN (100.00) 07/06/2009 Counter Payment Receipt # 0024-2009-04730 Meka Nielsen (100.00) 07/31/2009 Counter Payment Receipt # 0024-2009-05388 Meka Nielsen (100.00) 09/02/2009 Counter Payment Receipt # 0024-2009-06195 NIELSEN, ALAN KENN (100.00) 09/22/2009 Counter Payment Receipt # 0024-2009-06675 Meka Nielsen (100.00) 10/26/2009 Counter Payment Receipt # 0024-2009-07493 Meka S. Nielsen (100.00) 12/01/2009 Counter Payment Receipt # 0024-2009-08204 NIELSEN, ALAN KENN (100.00) 12/28/2009 Counter Payment Receipt # 0024-2009-08670 NIELSEN, ALAN KENN (50.00) 02/02/2010 Counter Payment Receipt # 0024-2010-00613 NIELSEN, ALAN KENN (100.00) 03/04/2010 Counter Payment Receipt # 0024-2010-01396 NIELSEN, ALAN KENN (109.00) Firefox https://pa.courts.state.mn.us/CaseDetail.aspx?CaseID=1612054237 3 of 3 12/11/2022, 2:05 AM</t>
  </si>
  <si>
    <t>['https://assets.nationbuilder.com/cuapb/pages/1472/attachments/original/1670746055/Nielsen_Alan_Burglary_Conviction_Register_of_Actions.pdf?1670746055']</t>
  </si>
  <si>
    <t>POLICE OFFICERS' FEDERATION OF MINNEAPOLIS, Union, SETTLEMENT AGREEMENT Grievance 12-23 (Conor McDonough, Badge #4559) and CITY OF MINNEAPOLIS, Employer. The City of Minneapolis ("City") and the Police Officers' Federation of Minneapolis ("Federation"), parties to a collective bargaining agreement under which the above-entitled grievance was filed, hereby enter into the following agreement: Whereas, on December 11, 2012 the City suspended Officer Conor McDonough ("Grievant") 13.43 - Personnel Data for a Category C violation of the MPD's Policy and Procedure Manual Section 5-102 following Internal Affairs investigation number 12-08; Whereas, the Federation grieved the suspension, Grievance # 12-23, alleging a violation of Section 4.2 of its labor agreement with the City of Minneapolis; Whereas, Article 5. Section 5.4 of the parties' labor agreement states: "The Chief of Police shall have the full authority of the City Council to resolve the grievance." Whereas, the Grievant's mitigating circumstances include cooperation with the officer at the traffic stop, honesty and forthrightness during the investigatory interview with Internal Affairs, no prior sustained complaints to Internal Affairs or the Office of Police Conduct Review, self- reported criminal charge, took responsibility for his actions, and acknowledged the damage to MPD caused by his conduct; 13.43 - Personnel Data Whereas, the Federation and the City wish to resolve this matter amicably and without resort to additional grievance meetings or arbitration; Page 1 of 3 1212342 NOW THEREFORE, the parties agree as follows: 1. The Federation withdraws Grievance # 12-23 over the suspension of the Grievant. 2. The 13.43 suspension shall be 13.43 a ten (10) hour suspension, imposed for violation of MPD Policy and Procedure 5-102 (Code of Ethics) at a C level. 13.43 - Personnel Data 4.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5. If the Federation has timely requested arbitration and an Arbitrator was selected, the City shall notify the Arbitrator that the parties have reached a settlement. 6. The City and the Federation shall split equally any Arbitrator fees associated with the cancellation of the scheduled arbitration hearing. Page 2 of 3 1212343 GRIEVANT: FOR THE FEDERATION: 10 Date: C. Delmonico, President ifS Date: nor McDonough, evant FOR CITY OF MINNEAPOLIS: 77 • (,t.cuil.3 3-1 -B Date: Jane , Chief of Police nirk Co or Page 3 of 3 1212344 MINNEAPOLIS POLICE DEPARTMENT INTERNAL AFFAIRS COMPLAINT FORM #3401 COMPLAINT INFORMATION INTERNAL AFFAIRS CASE NUMBER: 12-08 CCN: Ramsey County 12--2807 DATE OF INCIDENT: 02-1-2012 TIME OF INCIDENT: 0230 LOCATION OF INCIDENT: Edgerton/Kohler RD. Vadnais Heights, MN DATE OF COMPLAINT: 02-1-2012 REFERRAL METHOD: Internal COMPLAINANTS NAME (LAST, FIRST MIDDLE) SEX RACE: N/A DATE OF BIRTH: N/A 13.43 - Personnel Data 13.43 HOME ADDRESS: 13.43 - Personnel Data CITY / STATE / ZIP: TELEPHONE: 13.43 13.43 - Personnel Data POLICY INFORMATION POLICIES ALLEGED TO BE VIOLATED: 5-102 Code of Ethics ACCUSED EMPLOYEE(S) NAME/BADGE: Conor McDonough #4559 COMPLAINT ALLEGATIONS It is alleged that Officer McDonough operated his vehicle while under the influence of alcohol on February 1, 2012 and was arrested for 4th Degree DWI in Ramsey County, Minnesota. RECOMMENDATION (Preliminary.' Cases Only) K Reckoning Period Expired Before Complaint was Filed K No Basis for Complaint K Suspended Pending Further Information K Refer to Precinct with Coaching Documentation K Exceptionally Cleared K Policy Failure K Other COMPLAINANT SIGNATUREE, DATE COMMANDER REVIEW DATE 1212345 MINNEAPOLIS POLICE DEPARTMENT Internal Affairs Unit IAU Administrative Case #12-08 Sergeant Jon Hoff CASE BACKGROUND On February 1, 2012 at approximately 0230 Officer Conor McDonough was off-duty when he was stopped by a Ramsey County Sheriff's Deputy for driving erratically in Vadnais Heights. Officer McDonough submitted to a breath test and was found to have a BAC of .15. Officer McDonough was arrested and booked for 4th Degree DWI under Ramsey County case number #12-2807. Summary of Allegations It is alleged that Officer McDonough operated his vehicle while under the influence of alcohol on February 1, 2012 and was arrested for 4th Degree DWI in Ramsey County, Minnesota. If this allegation is found to be true it could violate the following department policies: •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CASE INVESTIGATION Supplement from Ramsey County Deputy T. Patterson (#485) On February 1, 2012 Ramsey County Deputy Patterson observed 13.43 (later identified as being driven and listing to Officer McDonough) driving erratically in the area of East County Road E/Labore Road in Vadnais Heights (see Ramsey County Incident Rpt). The vehicle exited a parking lot of Jimmy's Bar at a high rate of speed and made a u-turn. After running the vehicle registration it was found the registration was expired. The vehicle traveled at or below the posted speed. A traffic stop was made at Edgerton and Kohler Road. Deputy Patterson immediately detected the odor of an alcoholic beverage coming from inside the vehicle. Officer McDonough stated he was coming from "the bar". Officer McDonough had blood shot 1212346 watery eyes and had problems when field sobriety tests were conducted. A PBT was administered and a .173 BAC registered. Deputy Patterson placed Officer McDonough under arrest and transported him to their patrol station for testing. Officer McDonough was given the implied consent (see Implied Consent) and agreed to a breath test where he was found to have a .15 BAC (see Intoxilyzer). He was transported and booked Law Enforcement Center (LEC). His vehicle was towed. Paperwork for Ramsey County District Court Citation #620000102162 was also completed by Deputy Patterson (see Ramsey County Booking Info) Ramsey County Courts According to the Register of Actions (Case #62SU-CR-12-1163), State of Minnesota vs. Conor Michael McDonough, Officer McDonough entered into a plea agreement. He pled guilty to DWI-Operate a Motor Vehicle-Alcohol Concentration 0.08 within 2 hours (misdemeanor-see Register of Actions). MN DVS Officer McDonough driver's license was revoked effective 7/25/2012 and he passed a written DWI test on 7/26/2012. He was issued a limited license on 7/26/2012 effective 8/8/2012 until 8/23/2012 (see DVS Info). Statement of Officer Conor McDonough On August 17, 2012 an interview was conducted with Officer McDonough. Below is a summary of the interview (see McDonough Statement). He admitted to being stopped by a Ramsey County Deputy for a driving offense in Vadnais Heights. He admitted to having consumed alcohol and the deputy conducted field sobriety tests. He submitted to an alcohol test and the results were .15. He was booked into jail for 4th Degree DWI and later charged with DUI. He was convicted (pled guilty) of driving at .08 within two hours. Conditions of his guilty plea included his license being revoked for 30 days (half of which he was given a work permit), probation for a year, and undergoing a chemical assessment. He recognized the ramification of his actions, he made a regrettable choice, and it was a mistake. He was apologetic. Respectfully submitted Sgt. Jon Hoff Internal Affairs Unit 1212347</t>
  </si>
  <si>
    <t>['https://d3n8a8pro7vhmx.cloudfront.net/cuapb/pages/1461/attachments/original/1638329404/13-31086_McDonough.pdf?1638329404']</t>
  </si>
  <si>
    <t>['Conor McDonough, badge #4559']</t>
  </si>
  <si>
    <t>C C STATE OF MINNESOTA BOARD OF PEACE OFFICER STANDARDS AND TRAINING In the Matter of the Peace Officer License of Anthony John Nelson SETTLEMENT AGREEMENT License Number: 20189 AND CONSENT ORDER IT IS HEREBY STIPULATED AND AGREED by Anthony John Nelson ("Respondent") and the Complaint Investigation Committee of the Minnesota Board of Peace Officer Standards and Training ("Committee") that without trial or adjudication of any issue of fact or law herein: 1. On February 8, 2017, a complaint was duly served upon Respondent by the Committee, receipt of which is hereby acknowledged by Respondent. 2. On March 14, 2017, Respondent appeared before the Committee, composed of Board members Mark Fahning, Chair; Kent Wilkening; and Rebecca Swanson. to discuss allegations made in the complaint referenced above. Michele M. Owen, Assistant Attorney General, represented the Committee. 3. Respondent expressly waives a formal hearing and all other procedures before the Board to which he may be entitled under the Minnesota and United States constitutions, statutes, or rules. 4. This Settlement Agreement and Consent Order and the files, records, and proceedings associated with this matter shall constitute the entire record and shall be reviewed by the Board in its consideration of the matter. 5. In the event that the Minnesota Board of Peace Officer Standards and Training ("Board") in its discretion does not approve this settlement or a lesser remedy than indicated in this settlement, this settlement is withdrawn and shall be of no evidentiary value and shall not be relied upon nor introduced by either party. Respondent agrees that if the Board rejects this settlement and this case proceeds to hearing, Respondent will assert no claim that the Board was prejudiced by its review and discussion of this settlement or of any records relating hereto. 0 0 FACTS 6. The Committee found the following facts to be true and recommends that the Board should, for the purpose of reviewing the record in paragraph 4 above, consider these facts as being true: a. Respondent is the Chief Law Enforcement Officer of the Trimont Police Department. b. Respondent failed to comply with submitting 2016 mandated Trimont Police Department training records to the Board by December 31, 2016, as required by section 11 of his 2014 Settlement Agreement and Consent Order. Failing to timely submit the 2016 training records violated the Board's April 24, 2014 Order approving the Settlement Agreement. Failure to comply with an order of the Board is in violation of Minn. R. 6700. 1600.A and Minn. R. 6700.1600.H. c. Respondent failed to train himself in Emergency Vehicle Operation/Police Pursuit training within the five year time frame required by statute, as required by section 13 of his 2014 Settlement Agreement and Consent Order, which is in violation of Minn. Stat. § 626.8458, subd. 5. Minn. R. 6700.1600.A and Minn. R. 6700.1600.H. 7. Respondent admits the facts contained in paragraphs 6 a-6c. STATUTES 8. The Committee found that the facts and conduct specified in paragraphs 6.b and 6.c above constitute violations of Minn. Stat. § 626.8458, subd. 5; Minn. R. 6700.1600 A; and Minn. R. 6700.1600. H; and provide a reasonable basis to justi the disciplinary action provided for in this Order. REMEDY 9. Based upon this Settlement and all of the files, records, and proceedings herein, and without flmher notice of proceedings, the Board is authorized to issue an Order suspending Respondent's license to practice as a peace officer for a period of ten (10) days, with five (5) days of the suspension stayed for a period of three (3) years, provided that Respondent complies with all of the conditions in paragraphs 9 a and 9 b below. The actual dates of sewing the five I, C C (5) days of suspension will be determined by Respondent and his employer, but must be completed within ninety (90) days of the date of the Board's approval of this Settlement Agreement and Consent Order. Within ninety (90) days of the date of the Board's approval of this Settlement Agreement and Consent Order, Respondent shall also submit a letter to the Board Standards Coordinator, signed by his employer, verifying that Respondent served the five (5) days of suspension and identifying the dates it was served. Respondent shall not perform any duties attributed to a licensed peace officer during the period of suspension. The stay of the remaining five (5) days of the suspension is expressly conditioned upon Respondent's compliance with the following conditions: a. Respondent shall prepare and submit, on an annual basis to the Board's Standards Coordinator on or before January 2, 2018; January 2, 2019; and January 2, 2020, complete records for all training required by Minn. Stat. ch. 626 and Minn. R. ch. 6700 for the Trimont Police Department, showing attendance and completion of Board-approved training for each fill-time and pan-time sworn officer during the years 2017, 2018, and 2019, respectively. This information shall be supplied in a spreadsheet format acceptable to the Board's Standards Coordinator along with the annual Policy and Training Compliance Review Form. These records shall reflect the calendar year of training for each officer. Respondent shall, at the same time, submit to the Board's Standards Coordinator copies of all lesson plans and attendance rosters for each year's training. b. Respondent shall not violate any Board statutes or rules for a period of three (3) years after the date of the Order approving the terms of this Settlement Agreement. 10. If Respondent fails to comply in a timely manner with all of the conditions listed in paragraphs 9 a and 9 b above, the Board, without hearing, may issue an Order lifting the stay on the remaining five (5) days of its Order suspending the Respondent's peace officer license. Said Order shall be mailed to Respondent at his last known address on file with the Board. If the stay is lifted, the remaining five (5) days of suspension must be served within forty-five (45) days of the Board Order lifting the stay, and Respondent shall not perform any duties attributed to a licensed peace officer during the period of suspension. If the stay is lifted, the actual dates 0 0 of serving the remaining five (5) days of suspension will be determined by Respondent and his employer. Respondent shall also submit a letter to the Board Standards Coordinator, signed by his employer, veriing that Respondent served the five (5) remaining days of suspension and identiing the dates it was served. 11. A copy of this Settlement Agreement and Consent Order will be sent by the Board to the Mayor and City Clerk of Trimont, Minnesota. 12. Any future violations of Board statutes or rules may result in other separate disciplinary action besides the lifting of the stay on five (5) days of the suspension of Respondent's peace officer license. 13. Any appropriate court may, upon application of the Board, enter its decree enforcing the Order of the Board. 14. Respondent hereby acknowledges that he has read, understands, and agrees to this Settlement Agreement and Consent Order and has freely and voluntarily signed the Settlement Agreement without threat or promise by the Board or any of its members, employees, or agents. When signing the Settlement Agreement, Respondent acknowledges that he is fully aware that the Settlement Agreement and Consent Order must be approved by the Board. The Board may approve the Settlement Agreement and Consent Order as proposed, approve the Order subject to specified change, or reject it. If the changes are acceptable to Respondent, the Settlement Agreement will take effect and the Order as modified will be issued. If the changes are unacceptable to Respondent or the Board rejects the Settlement Agreement, it will be of no effect except as specified herein. 15. Respondent is aware that he may choose to be represented by legal counsel in this matter. Respondent knowingly waives legal representation. 16. This Settlement Agreement contains the entire agreement between the parties, there being no other agreement of any kind, verbal or otherwise, which varies this Settlement Agreement. a CONSENT: C C ANTHONY JOHN NELSON COMPLAINT COMMIErEE MARK FM-[NThJG, C i Dated: Subscribed and sworn to before me on this ,20 NOTARY PUBLIC My Commission Expires: 3-Z 5-!T day of 0 0 ORDER Upon consideration of the Settlement Agreement and all the files, records, and proceedings herein: IT IS HEREBY ORDERED that the Board SUSPENDS Respondent Anthony John Nelson's peace officer license for a period of ten (10) days. Five (5) days of the suspension shall be served within ninety (90) days of the date of this Order. The remaining five (5) days of the suspension shall be STAYED for a period of three (3) years on the conditions described in the Settlement Agreement. IT IS FURTHER ORDERED that the Board ADOPTS all the terms described in the Settlement Agreement. Dated: 4/27/200 2017</t>
  </si>
  <si>
    <t>['https://assets.nationbuilder.com/cuapb/pages/1472/attachments/original/1670574489/Nelson_Anthony-16-010-20189.pdf?1670574489']</t>
  </si>
  <si>
    <t>['Anthony J. Nelson, badge #None']</t>
  </si>
  <si>
    <t>['Department:Trimont Police Department']</t>
  </si>
  <si>
    <t>Officer Gillies stated Officer Geere placed Officer Dahlquist into his (Gillies) squad and at that time, Officer Dahlquist had put his gun away. He did not actuall3h see him holster his handgun, only that he saw that it wasn't in its holster, then he (Gillies) turned his back to open the passenger door of his squad, and then he saw that Officer Dahlquist's gun was holstered. Officer Gillies did not hear Sgt. Warnberg order Officer Dahlquist to de-cock and holster his handgun, but he does state that Sgt. Warnberg told him that he had to tell Officer Dahlquist to de-cock his gun and put it away two separate times. Officer Gillies informed Sgt. Warnberg that when he arrived, Officer Dahlquist still had his gun out and the hammer was back. Regarding the scene being Code 4, Officer Gillies believed it was Code 4 because upon arriving, he saw that neither Officer Geere nor Sgt. Warnberg had their gun out. He saw Officer Dahlquist with his gun out and wasn't sure if he should have his own gun out. He considered the scene Code 4 and described it as such because the dog was under control (the owner was on top. of the dog) and the people at the scene weren't causing any problems. Officer Gillies thought that if the dog was really violent, Officer Geere and Sgt. Warnberg would have had their guns out and pointed at the dog, but they did not. When asked where everyone was located at the scene, Officer Gillies stated he pulled his squad in behind Officer Geere's. He was east of the incident house by the driveway. Sgt. Warnberg was on the sidewalk in front of the house by 16 1208038 the main sidewalk leading up to the front door of the house. Officer Dahlquist was approximately 10 feet behind Sgt. Warnberg, by Sgt. Warnberg's squad, with his gun out. Officer Dahlquist's bike was in the driveway, east of the sidewalk. They were all on the north side of 44th Ave. N. and James. When asked specifically what Officer Dahlquist was doing upon his arrival, Officer Gillies said Officer Dahlquist was standing behind Sgt. Wamberg with his gun out and the hammer back and he had it down to the right side of his leg. On Officer Dahlquist's demeanor, Officer Gillies commented that Officer Dahlquist's demeanor was more of "that he didn't shoot a dog, like he shot somebody or killed somebody...He was just like in a, like a thousand yard stare and he had his gun out with the hammer still back, he hadn't de-cocked and he just seemed not, not to be in the present moment right then and there." Officer Gillies expressed confusion, that he couldn't figure out why you have a sergeant and another officer there that don't have their guns out and Officer Dahlquist still had his gun out with the hammer back. Officer Gillies stated he didn't talk to Officer Dahlquist nor did he (Dahlquist) make any comments about his involvement in the incident or any comments that would have led Officer Gillies to believe the scene wasn't Code 4. - Officer Gillies stated that he did not know for a fact whether or not Officer Dahlquist had been attacked or bitten by the dog nor did he know if Officer Dahlquist had suffered injuries during the incident, but stated he didn't believe 17 1208039 so because at no time did Officer Dahlquist request an ambulance or medical attention. - At the conclusion of his statement, when asked if there was anything he wanted to add, Officer Gillies discussed concern he had regarding Officer Dahlquist's response and demeanor regarding this incident 13.43 For complete details regarding those comments, see Pages 7 thru 9 of Officer Gillies' Q &amp; A Statement. Statement of Officer Michael Geere Officer Michael Geere was interviewed for this investigation at the MPD Internal Affairs Unit on October 29th, 2012. Officer Geere has been with the Minneapolis Police Department since 03/24/1996 and was assigned as a 4th Precinct 13.43 Officer when this investigation was assigned. He is currently in a temporary assignment with the The following is a summary of Officer Geere's statement taken by Sgt. Montgomery and shall not be considered verbatim unless indicted by the use of quotations: - Officer Geere was working as an able officer assigned to Squad 426 on 10/09/2012. At approximately 0930 hours, Officer Geere heard over the radio Officer Dahlquist state that he had been attacked by a dog and needed another car. He responded to Officer Dahlquist's location and observed Officer Dahlquist on the north sidewalk in front of 1616 44th Ave. N. 18 1208040 Officer Dahlquist's back was turned towards him and his (Dahlquist's) gun was out, pointed at a black male on the ground holding a dog. Officer Geere observed another black male 4 feet to the right of Officer Dahlquist. This black male appeared agitated and was yelling at Officer Dahlquist as Officer Geere was arriving in his squad. Officer Geere observed this male take two steps forward towards Officer Dahlquist, who then pushed the male in the chest region with his right hand, causing the male to fall to the ground. At the time of his observation of Officer Dahlquist pointing his gun at the male on the ground, Officer Geere did not observe Sgt. Warnberg. Officer Geere stated he was the first squad to arrive on scene. He did not know when Sgt. Warnberg or Officer Gillies arrived on scene stating he was dealing with the male (combative) that had been pushed down by Officer Dahlquist. Officer Geere stated he was the first responding officer at the scene and that Sgt. Warnberg was not there at the time when he himself observed Officer Dahlquist pointing his gun at the male holding the dog. Officer Geere did not hear Sgt. Warnberg give the order to Officer Dahlquist, to de-cock and holster his handgun. Officer Geere stated he could see that Officer Dahlquist was "still spun up" as he had just been attacked by a dog. He placed Officer Dahlquist in the front passenger's seat of Officer Gillies' squad. 19 1208041 Officer Geere said Officer Dahlquist's demeanor prior to being seated in Officer Gillies' squad "was focused on the threat of the dog." When asked what comments Officer Dahlquist made that made him believe the scene was not Code 4 upon his arrival, he said he asked Officer Dahlquist "what do you got here?" and then Officer Dahlquist told him "That dog fucking attacked me...that dog attacked me." Officer Geere said it was determined that Officer Dahlquist was attacked by the dog but he did not know if Officer Dahlquist had received any injuries from the dog attack. At the conclusion of the interview, Officer Geere stated that he was seated in his squad dealing with the male that had been pushed to the ground, when Sgt. Warnberg was there, that he didn't see or hear what went on between Officer Dahlquist and Sgt. Warnberg. He also stated that he did not see Sgt. Warnberg in the direct line of fire while Officer Dahlquist was pointing his hand gun at the male lying on the ground with the dog. Statement of Sergeant Kent Warnberg Sergeant Kent Warnberg was interviewed for this investigation at the MPD Internal Affairs Unit on October 3e, 2012. Sergeant Warnberg has been with the Minneapolis Police Department since 01/16/1989, and was assigned as a 4th Precinct 13.43 - Personnel Data Supervisor when this investigation was assigned. He is currently a 4th Precinct Supervisor. The following is a summary of Officet Geere's statement taken by 20 1208042 Sgt. Montgomery and shall not be considered verbatim unless indicted by the use of quotations: On 10/09/2012, at approximately 0930 hours, Sgt. Warnberg was responding to a burglary in progress when he heard over the radio Officer Scott Dahlquist yell/scream out "I'm being attacked by a dog." Sgt. Warnberg responded to Officer Dahlquist's location at 1616 44th Ave. N. and believed he was the first squad to arrive on scene. He said he was coming in from the west, but that another squad was coming in from the east at the same time. Sgt. Warnberg was focused on Officer Dahlquist upon his arrival. Upon his arrival, Sgt. Warnberg observed Officer Dahlquist standing on the north side of the street and his firearm was out, pointing it at a black male bending over a brown pit bull, approximately 10 to 12 feet from Officer Dahlquist. A second black male was to the right of Officer Dahlquist lying down on the sidewalk. After exiting his squad, Sgt. Warnberg observed the scene and to him it appeared Code 4, but he wasn't sure as Officer Dahlquist had his gun out. He walked up to Officer Dahlquist and asked "Are you okay?" Officer Dahlquist's yelled at him "I'm okay! I'm going to kill that dog!" Sgt. Warnberg stated that at that time he didn't see any immediate threat or danger because the male who he (Dahlquist) was pointing his firearm at was bent over the dog, protecting it. Sgt. Warnberg stated that no one at the scene when he arrived was saying anything, only that Officer Dahlquist was screaming "I'm gonna kill that 21 1208043</t>
  </si>
  <si>
    <t>['https://d3n8a8pro7vhmx.cloudfront.net/cuapb/pages/1461/attachments/original/1638083151/13-31428_Dahlquist_Part_4.pdf?1638083151']</t>
  </si>
  <si>
    <t>Michael Spann Michael Spann called this investigator at the urging of Rodney Spann. He was tentative about talking about the case but agreed to give a statement. He said that he would prefer to come to the IAU office and agreed to to come on 8-19-13 at 1130 Hrs. He did not show up for the interview and did not call. On 8-20-13 this investigator left a message for Mr. Spann to call and discuss if he was still willing to give an interview. He has not called back. Video Video was obtained from Apple Valley Police. Coverage included images from one camera inside the bar and also MVR from the Apple Valley squads that responded to the fight call. The video from inside the bar does not show any of the altercation and nothing out of the ordinary can be seen. One of the victims listed in the Police report is seen in the bar for a brief time and then leaves. Two people who appear to be Offs. Bennett and 13.43 are seen at the bar. Their attention appears to be drawn toward the entrance and they walk out of camera view at 00:45:39. A few minutes later the bar tender and a few other people leave and go toward the entrance presumably after being alerted to the disturbance in the parking lot. Off. Woodis cannot be identified in the video footage. 14 1208068 Squad MVR The MVR images show the Apple Valley squads responding to the scene. Images of both the MPD Officers and members of the other party are seen. The Apple Valley Officers can be seen interviewing all of the parties. Audio of their interviews in the parking lot is very weak and difficult to hear. ( ) Off. Woodis is placed into the rear of squad 907 and interviewed. Nothing out of the ordinary is noted. Off. Woodis identifies himself and gives the officer his name, DOB, address, etc. When read the Miranda Warning Off. Woodis declines to give a statement and the officer asks no more questions about the fight or what led up to it. After several minutes Off. Woodis is let out of the squad. SUMMARY OF ALLEGATIONS Allegation # 1: It is alleged that on 11-19-12 while off duty and in the city of Apple Valley, Mn. Off. William Woodis, Off. Christopher Bennett and 13.43 - Personnel Data became involved in a fight at Bogarts Bar. Apple Valley police were called and after investigating the three accused officers were tagged with three misdemeanor offenses: 1. 5th Degree Assault. 2. 4th degree Damage to Property and 3. Disorderly Conduct. If the above allegations are true it would be a violation of the following MPD Policy and Procedure: 15 1208069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 • On 11-19-12 MPD officers William Woodis, Christopher Bennett and 13.43 were at Bogarts Bar in Apple Valley. 13.43 • They were there to celebrate Off. Bennett's birthday. • All three admitted they had been drinking alcoholic beverages at the bar. • Off. Woodis says that another man came up to him and wanted to shake his hand. He told the man to leave him alone. • 13.43 said that he saw the man extend his hand toward Woodis and Woodis looked "confused". • Off. Woodis said the man then went outside to the patio and began making hand gestures towards him as though he were shooting at him. • Off. Woodis went outside to the patio and asked the man making the gestures what the problem was. 16 1208070 • Off. Bennett and 13.43 followed Woodis outside. • The man was with 2 other men and one of them became aggressive, challenging Off. Woodis to a fight. • Off. Woodis and Off. Bennett said that Woodis suggested that they (MPD officers) leave as the situation was "not going good". • All three of the officers say that they went into the parking lot to get their cars. • The officers say that one of the other party then attacked Off. Woodis and threw him to the ground. • Off. Bennett and 13.43 say they then stepped in to help defend Woodis and a fight ensued between them and the members of the other party. • The fight broke up before Apple Valley police arrived. • When the Apple Valley officers arrived they spoke to Woodis, Bennett and 13.43 who identified themselves as police officers. • The Apple Valley officers then spoke to members of the other party. • Apple Valley officers stopped a vehicle that had left the lot and members of the Spann party had said contained additional attackers. The officers found the vehicle to be occupied by persons not involved in the fight. • Apple Valley officers did not identify any other members of the MPD officers party as having been involved in the fight and do not describe any "unknown" suspects/assailants in the report. 17 1208071 • All three MPD officers say that they were then treated as suspects by the Apple Valley officers and were "Mirandized" and eventually tagged with the three offenses. • The Apple Valley police report states that they were dispatched to Bogarts bar on a report of a fight in the parking lot. • When they arrived the fight was over and they identified the parties that had been involved which included MPD officers Woodis, Bennett and • They also identified the second group involved in the fight. • The report says that one of the members of the second group said that Off. Woodis made threatening gestures towards him when they arrived at the bar. • He said Off. Woodis also said that "you're kind aren't welcome here" and other similar statements. • He said they decided to leave and were followed into the parking lot by the three MPD officers. • The male said that Woodis attacked him and was eventually joined by Bennett and 13.43 13.43 • One of the members of this party told Apple Valley officers that no racial slurs were cast by Woodis, Bennett or 13.43. Another member of the group said that veiled racial epithets were said. • The officers deny using any racially charged language or references and say that at least one member of the other group were calling his friends "nigger". 18 1208072 • In his interview, Rodney Spann said that Off. Woodis used the term "nigger" several times toward members of his group. • The report said that Off. Woodis was acting in an intimidating manner toward the Apple Valley officers. • Off. Horazuk says in his report that Off. Woodis "squared up" to him and began to argue. • Off. Woodis says that he was not trying to intimidate anyone but after the officers began treating•him as a suspect he became "visibly upset". • The report says that Off. Bennett and 13.43 were giving "vague" answers which suggested to them that they were concealing information about how the fight began. • Off. Broughten's supplement says that Woodis, Bennett and 13.43 told him the members of the other party had been a problem in the bar and had started the fight outside. • Video images from inside the bar and MVR images from the Apple Valley squads do not show any of the altercation and are not helpful is verifying the stories of the accused officers or members of the other party they were fighting with. • Off. Woodis and Off. Bennett pled guilty to Disorderly Conduct on 6-3-13 in Dakota County District Court. The Assault and Damage to Property charges were dropped as part of a plea agreement accepted by the court. • All charges against 13.43 were dropped. 19 1208073 SUMMARY None of the accused officers in this case deny that they were involved in a fight at Bogarts bar in Apple Valley on 11-19-12. They admit that as a result of the fight the Apple Valley Police were called to the scene and after conducting their investigation Off. Woodis, Off. Bennett and 13.43 were each given citations for three misdemeanor offenses. All three of the accused officers were clear that they feel the Apple Valley officers did not give their version of the incident proper weight while conducting the investigation at the scene. They feel that the officers began to treat them as suspects before conducting a thorough investigation. Off. Woodis in particular took exception to the manner the Apple Valley officers treated them. He states that he became "visibly upset" with the officers but denies trying to intimidate them as claimed in the police report. Off. Woodis indicated that he felt the officer that claimed he was being intimidated misinterpreted his actions and his refusal to cooperate with further interviews after he had been Mirandized. The Apple Valley police report indicates that Woodis, Bennett and 13.43 were spoken to by more than one officer. Information in Off. Broughten's supplement is consistent with the story given by the three officers in their Garrity interview about how the fight started. It also describes Woodis' actions when he was interviewed by Off. Horazuk. 20 1208074</t>
  </si>
  <si>
    <t>['https://d3n8a8pro7vhmx.cloudfront.net/cuapb/pages/1461/attachments/original/1638035177/13-31500_Woodis_and_Bennett_Part_3.pdf?1638035177']</t>
  </si>
  <si>
    <t>MINNEAPOLIS POLICE DEPARTMENT Internal Affairs Unit Administrative Case #12-47 Sgt. R. Krebs Date: 04/26/2012 CASE BACKGROUND On 03/31/2012, 13.43 was notified by of the 1st Precinct, that an individual identified as Bryan Avrey, DOB 06/11/1984, was being hospitalized at HCMC for injuries received during the course of his arrest. It was determined that Avrey was not available to be interviewed due to his medical treatment and therefore determined that a force review would be conducted the following a.m. CASE INVESTIGATION CCN: 12-096651: The case involving the arrest of Mr. Avrey for a charge of 4 degree assault was located and reviewed. Mr. Avrey was arrested by Officer Tyler Edwards at approximately 0102 hours in the parking lot of the Holiday gas station, located at 601 5th St. N. Officers were initially called to a disturbance wherein Mr. Avrey was involved in a dispute/fight with a cab driver and other passengers in the cab. Mr. Avrey was placed under arrest by Officer Edwards for a charge of disorderly conduct and subsequently handcuffed. As Mr. Avrey was about to be searched by Officer Edwards, he turned and 1 1209943 spat in Officer Edwards' face. Officer Edwards at this time pushed or slapped Mr. Avrey's face to direct him away from his own face and then directed Mr. Avrey to the ground. Mr. Avrey's face struck the pavement, causing him to become unconscious. Mr. Avrey was then transported to HCMC via ambulance, which was summoned immediately to the scene. MEMO FROM SGT. SAUVAGEAU: Sgt. Sauvageau had been the on-scene supervisor responding to the use of force by Officer Edwards. Sgt. Sauvageau directed a memo to the Internal Affairs Unit in regard to the use of force and the injuries to Mr. Avrey. In this memo, he indicated that Mr. Avrey had been in handcuffs and had fallen to the ground unassisted, causing an injury to his head. In checking at the hospital, he learned that Mr. Avrey had blood behind his left eye and facial fractures. He indicated that Mr. Avrey was going to be kept at the hospital for observation and that he had been unable to interview him. MEDICAL RECORDS - BRYAN AVREY: Medical records concerning the treatment of Mr. Avrey for injuries sustained during Officer Edwards' use of force were obtained and reviewed. These records consist of 51 type-written pages. On pages 10 and 11 Mr. Avrey's injuries are described as follows: 13.384 - Medical Data 2 1209944 ) 13.384 - Medical Data VIDEO EVIDENCE: A video of the incident had been recovered by Officer Edwards later in the morning after the force incident had occurred and property inventoried. This video was obtained from the Property Room by Crime Lab personnel and duplicated at my request. In reviewing the video, it became apparent that Officer Edwards' written account (report) of the incident was not consistent with what was depicted on the video - specifically Officer Edwards described his use of force as follows: "I immediately pushed AP1/Avrey's face away with an open palm push/slap (I am unsure which hand I used). I then lunged to the right to avoid Avrey's spit. As I lunged to the right, I grabbed AP1/Avrey by his arm and pulled him away, attempting to place distance between us. AP1 fell on the ground directly behind me." In the video, Officer Edwards' actions are consistent with his report up to the point of Mr. Avrey "falling to the ground." In the video, Officer Edwards clearly grabs Mr. Avrey with both of his hands and turns and directs Avrey directly to the ground. This movement can be described either as "pushing Avrey to the ground" or "throwing Avrey to the ground." As Avrey is handcuffed at the time, he is unable to break his fall 3 1209945 and lands directly on his face on the pavement. At this point, he is obviously unconscious and officers immediately attempt to assist him. A second copy for use of the video for use in the investigation in slow-motion was also prepared by Crime Lab personnel. STATEMENT OF SGT. TODD SAUVAGEAU: Sgt. Sauvageau provided a statement in the Internal Affairs Unit Office on 04/18/2012. Sgt. Sauvageau states that he responded to the scene as the on-duty supervisor concerning the use of force by Officer Edwards. Sgt. Sauvageau indicated that he was unable to speak with the subject of the force (Avrey) due to the fact that he was being transported to the hospital. He states that he based his force review and the information contained in his memo on the account of the incident provided to him by Officer Edwards. He indicated that he had not had the opportunity to review the video evidence at the time, as it was not available until later in the morning when management came into the store. 4 1209946 STATEMENT OF OFFICER CHERYL-LEIGH GOODMAN:• Officer Goodman provided a statement in the Internal Affairs Unit Office on 04/18/2012. Officer Goodman states that on 04/01/2012, she was on-duty working with Officer Tyler Edwards in the 1st Precinct. She indicates that they had responded to a call at the Holiday gas station and that the initial call had been to a fight. She states that at this time they had contact with Mr. Bryan Avrey, whom she described as intoxicated, upset, uncooperative, and yelling. She states that eventually Mr. Avrey was placed under arrest by Officer Edwards while she was dealing with another individual (cab driver) near the other end of the parking lot. She states when she became aware of Officer Edwards struggling with Mr. Avrey, that she returned to assist Officer Edwards but by the time she got there Mr. Avrey was already on the ground and she did not observe Officer Edwards' actions or use of force. (Note: This statement is supported by the video evidence showing Officer Goodman's location at the time the force was directed towards Mr. Avrey by Officer Edwards. STATEMENT OF OFFICER TYLER EDWARDS; Officer Tyler Edwards provided a statement in the Internal Affairs Unit Office on 04/24/2012. Prior to providing this statement, Officer Edwards was allowed the opportunity to view the video of the incident in both real time and slow-motion. Officer Edwards states that he was on-duty on 04/01/2012, and that he did in fact utilize force during the arrest of Mr. Bryan Avrey. Officer Edwards states in the initial report he had indicated that Mr. Avrey had fallen to the ground directly behind him; however, acknowledges after viewing the video that Mr. Avrey was pulled from the 5 1209947 squad and fell to the ground as a direct action of his pulling him. Officer Edwards states that he does believe that this action was objectively reasonable. (See statement of Officer Edwards.) SUMMARY OF FACTS Allegation #1: It is alleged that Officer Tyler Edwards used objectively unreasonable non-deadly force during the course of the arrest of a Mr. Bryan Avrey on 04/01/2012. If this allegation is found to be true, the MPD R&amp;R would be: Non-Deadly Force: Force that does not have the reasonable likelihood of causing or creating a substantial risk of death or great bodily harm. This includes, but is not limited to, physically subduing, controlling, capturing, restraining or physically managing any person. It also includes the actual use of any less-lethal and non-lethal weapons. (08/17/07) Objectively Reasonable Force: The amount and type of force that would be considered rational and logical to an "objective" officer on the scene, supported by facts and circumstances known to an officer at the time force was used. (08/17/07) Use of Force: Any intentional police contact involving: (08/17/07) (10/01/10) • The use of any weapon, substance, vehicle, equipment, tool, device or animal that inflicts pain or produces injury to another; or • Any physical strike to any part of the body of another; • Any physical contact with a person that inflicts pain or produces injury to another; or • Any restraint of the physical movement of another that is applied in a manner or under circumstances likely to produce injury. • At the time the force was directed towards Mr. Avrey, he was handcuffed behind his back. • Prior to the use of the force, Mr. Avrey had spat directly into the face of Officer Edwards. 6 1209948 • Officer Edwards' reaction is instinctive and occurs instantly after being spat on. • Officer Edwards pushing or slapping of the suspect's face in order to direct his face away from Officer Edwards is understandable. • Officer Edwards' next movements of "pulling" the suspect to the ground are conjunctive with the pushing or slapping of Mr. Avrey. • Due to the fact that Mr. Avrey is handcuffed, he is unable to stop his fall, resulting in direct contact of his face with the pavement. • Officer Edwards, in his Internal Affairs Unit statement acknowledges that his initial report was incorrect and that Avrey's injuries are the direct result of his actions. I confirm that the information I provided in this case is true to the best of my knowledge. Respectfully Submitted, Sgt. R. Krebs Internal Affairs Unit 7 1209949</t>
  </si>
  <si>
    <t>['https://d3n8a8pro7vhmx.cloudfront.net/cuapb/pages/1461/attachments/original/1638088134/13-31132_Edwards_Part_2.pdf?1638088134']</t>
  </si>
  <si>
    <t>From the desk of: Medaria Arradondo Chief of Police Minneapolis Police Department 350 South 5th Street, Room 130 Minneapolis, MN 55415 (612) 673-3550 TO: CC: Officer Mohamud Jama Badge #3257 MPD Internal Affairs DATE: RE: CHIEF'S DECISION: June ZS'", 2019 !AU/Investigation Case #19-12450 □Discharge XSuspension Written Reprimand □Permanent Demotion Duration: Z0 Hours □Temporary Demotion Duration:. ___ _ SUMMARY OF BASIS FOR DECISION This memo summarizes my approach and reasoning for my decision as Chief of the Minneapolis Police Department that Officer Mohamud Jama receive a 20 hour suspension. This memo accompanies the enclosed MPD Worksheet. Policies Violated: MPD 4-401.0Z Vehicle Seat Belts 7-401 (Dl(4) Normal and Emergency Vehicle Operation 7-401 (Dl(5l(a) Normal and Emergency Vehicle Operation Facts Supporting Decision (see also Investigation Summary): On June 28, 2019 Officer Jama and Officer Galayr were assigned to the Cedar Riverside Beat, Car 8126. At 1808 hours they were assigned and responded to an Assist Fire/ Jumperl call at 900 N 4 ST. Officer Jama was the driver and Officer Galayr was in the passenger seat. They responded with emergency lights and sirens activated from Riverside Plaza, 1610 S 6th ST. Officer Jama put on his seat belt2 and pulled out onto Cedar AVES. He took a left turn heading northwest on Cedar/Washington AVE and crossed over Highway 35W into the downtown Minneapolis area. Officer Galayr was in the passenger seat. The in-squad Mobile Data Computer (MDC) map and audio direction system were activated and utilized to assist the officers in finding the incident address. With their emergency lights and sirens activated Officer Jama drove to the incident address and used Washington AVE. The audio direction given from the squad MDC took them off course at Hennepin and Washington AVE. Jama and Galayr realized the error and got back onto Washington AVE and continued to the incident location. Jama turned south onto 5 AVE N from Washington AVE. 5 AVE N was under construction and was unpaved. On 5 AVE N as Jama approached 4 ST N, he turned off the squad siren. Jama then turned off the emergency lights and unbuckled his seatbelt before he turned west onto 4 ST N from 5 AVE N. They were approximately three blocks from the Assist Fire/Jumper call. Jama and Galayr continued west on 4 ST Nin marked squad 8126. They approached the intersection of 6 AVE N and 4 ST N. A white SUV was in front of them and was stopped on 4 ST N facing west. Jama veered toward the center of 4 ST N and continued into the intersection with 6 AVE N. The intersection of 4 ST N and 6 AVE N had two stop signs. The two stop signs were located on both the east and west lanes of 4 ST N. 6 AVE N did not have stop signs and was open for north and southbound travel. Jama and Galayr entered the intersection against a posted stop sign and did not stop for it. At the same time, a black SUV entered the intersection headed north on 6 AVE N. Squad 8126 struck the civilian SUV along the passenger side. After the accident had occurred, Galayr attempted to notify dispatch that they had been involved in an accident. Jama updated dispatch and requested a supervisor to their location. Galayr exited the squad and located the driver of the black SUV. Galayr started an ambulance for the driver of the SUV. Both Galayr and Jama suffered minor injuries. They were treated and released from HCMC. Sergeant Joe Will of the MPD Traffic unit arrived and completed his reports. First Precinct Sergeants Hanson, Tuma and Aschoff all arrived at the accident scene. Upon the completion of this thorough investigation I reviewed the investigative case file materials and made my decision. Facts of this Case: • Officer Galayr was the passenger in Squad 8126 with his partner, Officer Jama. They were assigned as the Cedar Riverside Beat car when they were dispatched to an Assist Fire/Jumper call at 900 4 ST N. They drove to the call with emergency lights and sirens activated. • Before they arrived at their call, Officer Jama and Officer Galayr were involved in an accident at 4 ST N and 6 AVE N and collided with a civilian SUV. • The Minneapolis Police Traffic Unit responded. The Crash Data Retrieval (CDR) system of Squad 8126 (P# 76721) was triggered due to the collision. Sergeant Windus of the MPD Traffic unit downloaded the • Officer Jama was the driver of Squad 8126 with his partner, Officer Galayr. They were assigned as the Cedar Riverside Beat car when they were dispatched to an Assist Fire/Jumper call at 900 4 ST N. They drove to call with emergency lights and sirens activated. • Before they arrived at their call, Officer Jama and Officer Galayr were involved in an accident at 4 ST N and 6 AVE N and collided with a civilian SUV. • The Minneapolis Police Traffic Unit responded. The Crash Data Retrieval (CDR) system of Squad 8126 (P# 76721) was triggered due to the collision. Sergeant Windus of the MPD Traffic unit downloaded the CDR data into report form. The CDR report indicated that Officer Jama did not have his seatbelt buckled one second prior to the accident. • After four and a half minutes of emergency driving with lights and sirens activated, Jama turned off the lights and sirens of their squad car. He unbuckled his seat belt. • Jama was within a few blocks of the Assist Fire/ Jumper call when he unbuckled his seatbelt and de- activated the lights and sirens. • Jama admitted that it was common for him to remove his seatbelt as he got closer to certain calls. • Jama acknowledged that he should have continued to wear his seatbelt when he drove to the call. • Officer Jama was the driver of Squad 8126 with his partner, Officer Galayr. They were assigned as the Cedar Riverside Beat car when they were dispatched to an Assist Fire/Jumper call at 900 4 ST N. They drove to call with emergency lights and sirens activated. • Jama drove from the Cedar Riverside area. He utilized Cedar AVE then Washington AVE when he drove through downtown Minneapolis. • Minneapolis Police Policy and Procedure 7-401 states, "Officer performing emergency driving shall exercise caution and due consideration for the safety of the public." • Squad and Body Worn Camera video revealed that Jama navigated through multiple controlled intersections. When he approached intersections against a red-light, Jama slowed down and proceeded when the intersections were clear. • After four and a half minutes of emergency driving with lights and sirens activated, Jama turned off the lights and sirens of their squad car. Jama was within a few blocks of the incident address when he de-activated the emergency lights and siren. • Jama explained that as he got closer to the Jumper call, he de-activated the emergency lights and siren. Jama did this so not to alarm or distract the potential "jumper". • Jama reported he and his partner talked in the past about "special calls59". Jama acknowledged that the de-activation of emergency equipment and the unbuckling of his seat belt prior to their arrival, was how he prepped for the call before they arrived in a few blocks. • Minneapolis Police Policy and Procedure allows for unannounced approaches, "if a responding officer determines the incident warrants an unannounced approach, the officer may deactivate or avoid use of emergency lights or sirens when nearing the location." • Squad and Body Worn Camera video revealed that Jama was a couple of blocks away from the incident address as he drove west on 4 ST N approaching 6 AVE N. Emergency lights could be seen two blocks ahead of t hem on 4 ST N. • Squad Car video revealed that Jama moved the squad car to the center of the of 4 ST N to go around a white vehicle that was stopped in front of him at 6 AVE N. unfamiliar with that area of the First Precinct and did not know that the intersection was controlled by a two way stop sign. • Minneapolis Police Policy and Procedure states, "The officer shall sound the siren or display at least one department authorized lighted red light to the front if exceeding the speed limits or proceeding past a red or stop signal or stop sign." • Jama admitted to having "tunnel vision60" as he approached 6 AVE N and did not see the posted stop sign. • Jama did not see the civilian SUV northbound on 6 AVE N, due to "pillars61" that blocked his view. • Before they arrived at their call, Officer Jama and Officer Galayr were involved in an accident at 4 ST N and 6 AVE N and collided with a civilian SUV. • Jama acknowledged that depending on the call he could have used lights and sirens or been more thorough when he cleared the intersection. As Chief of Police I am responsible for providing clear expectations on what is acceptable behavior in our workplaces as well as what will not be tolerated. Based on my review of the facts of this investigation and Officer Jama's statement that he could have used lights and sirens or been more thorough when he cleared the intersection I am suspending Officer Jama for 20 hours.</t>
  </si>
  <si>
    <t>['https://assets.nationbuilder.com/cuapb/pages/1509/attachments/original/1753849064/19-12450_Mohamud_Jama.pdf?1753849064https://assets.nationbuilder.com/cuapb/pages/1509/attachments/original/1753849064/19-12450_Mohamud_Jama.pdf?1753849064']</t>
  </si>
  <si>
    <t>['Mohamud Jama, badge #3257']</t>
  </si>
  <si>
    <t>MINNEAPOLIS POLICE DEPARTMENT INTERNAL AFFAIRS COMPLAINT FORM #3401 COMPLAINT INFORMATION INTERNAL AFFAIRS CASE NUMBER: 12-182 CCN: 12-163111 DATE OF INCIDENT: 5-29-12 TIME OF INCIDENT: 1538 hrs LOCATION OF INCIDENT: 4044 Cedar Av S DATE OF COMPLAINT 9-7-12 REFERRAL METHOD: Internal via media COMPLAINANTS NAME (LAST, FIRST MIDDLE) 13.43 SEX M❑ F❑ RACE: DATE OF BIRTH: HOME ADDRESS: 13.43 CITY / STATE / ZIP: TELEPHONE: POLICY INFORMATION POLICIES ALLEGED TO BE VIOLATED: 5-303 AUTHORIZED USE OF FORCE (10/16/02) (08/17/07) ACCUSED EMPLOYEE(S) NAME/BADGE: Blayne Lehner #4073 COMPLAINT ALLEGATIONS It is alleged that on 5-29-12 Off. Blayne Lehner used unauthorized force on a protester by placing his hand on her throat and pushing her backwards. The female subject of the force is an unknown person. Video of this incident was posted on the social media site YouTube. RECOMMENDATION (Preliminary Cases Only) K Reckoning Period Expired Before Complaint was Filed K No Basis for Complaint K Closed Pending Further Information K Refer to Precinct with Coaching Documentation K Exceptionally Cleared K Policy Failure K Other COMPLAIN 13.43 - Personnel Data DATE o9-/3_ (z COMMAND DATE 1208004 4 MINNEAPOLIS POLICE DEPARTMENT Internal Affairs Unit Administrative Case #12-182 Sgt. Denno Date 825-13 CASE BACKGROUND This case was assigned for review when it was found that in September 2012 the grout "Cop Watch" had posted a montage of videos on the social media site YouTube that involved Off. Blayne Lehner. The video in question shows Off. Lehner working crowd control duty at a protest on 5-29-12. During the protest Off. Lehner is seen holding back a female protester by the throat and pushing her away. He then deploys his chemical spray towards the back rows of the protesters. No specific complaint has been filed by any of the protesters including the female shown being pushed back and her identity is unknown. 1 1208005 CASE INVESTIGATION 12-163111 This case was filed by 13.43 - Personnel Data detailing MPD officers' involvement with crowd control at 4044 Cedar Av on 5-29-12. In regard to this investigation Off. Lehner entered a supplement that details his involvement. He describes a rather chaotic and volatile situation with a large group of protesters. The group was actively trying to get around and through the lines that had been set up by the group of officers assigned to keep them away from a home that was to be foreclosed on. () Off. Lehner says in his report that the crowd was very resistant and pushing into him and other officers. He says that at one point he deployed his chemical spray into the crowd in order to stop them from pushing him and the other officers. His supplement makes no mention of him pushing the female protester back or putting his hand on her throat. Off. Lehner's supplement gives many other details of the difficult time the small group of officers were having trying to keep the crowd outside of the perimeter that had been set up. He describes a very active and physically resistant group of protesters that outnumbered the officers several times over. Off. Lehner Statement In his statement Off. Lehner detailed a very volatile situation. He said that MPD officers were detailed to assist Hennepin County in an eviction situation were the 2 1208006 person being evicted was refusing to leave the property. A large group of organized protesters had gathered to support him and were actively trying to get to the property were the man was. Off. Lehner said that there were an inadequate number of officers to control the size of the crowd. He said that a perimeter had been set up but that it had to be reduced in size more than once because it wasn't possible to hold back the crowd with the number of officers present. He said at the time the video was taken they were losing a pushing match with the crowd and he felt they were in danger of the perimeter collapsing. He said the line of protesters at his location was up to 5 rows deep. Off. Lehner said that he reached out to a female who was actively pushing into the line of officers. He said that he momentarily put his hand on her throat area and pushed her back. At the same time he did this he pulled out his chemical irritant and sprayed the back rows of the crowd who were surging forward and pushing the people in front of them into the officers. Off. Lehner expressed his feelings that there had been inadequate supervision and direction given to the officers. He did not know where a supervisor was at the time he deployed his chemical irritant and described the scene as a rapidly evolving situation: He felt that his decision to deploy his chemical irritant was necessary at the moment and there was no time to seek out a supervisor to get permission to spray the crowd. 3 1208007 Off. Chad Martin Statement Off. Martin described the situation as very volatile. He said that originally police had set up a perimeter line with yellow tape but the protesters quickly broke through that. He described the police efforts to keep the protesters away from the house as very mobile, changing locations several times due to the size and constant movements of the crowd. Off. Martin said at one point he saw another officer (Lehner) push a female protester back. He said she had been at or near the front of the line of protesters and was very active trying to get through the line of officers. He said that at about the same time he became aware that one of the officers had maced the back rows of the crowd. He said the front rows didn't seem to be affected. He had viewed the YouTube video and saw that it was Off. Lehner who had maced the crowd. He said he does not know Off. Lehner and didn't recall meeting him before that day. Off. Martin did not know who had overall command of the situation at the time this situation took place. YouTube A copy of the YouTube video was made and is included in this case file. The video is also still available on YouTube by typing in Off. Lehners name in the YouTube search bar. 4 1208008 The video is a small montage of recorded incidents involving Off. Lehner. The interest and focus in Off. Lehner by "Cop Watch" seems to be driven by a case that was highly publicized locally wherein Off. Lehner confronts a local TV camera man j and pushes him out of the way. That case has been previously investigated by IAU. The video of that incident is also contained on the YouTube clip. ) The video of this incident shows Off. Lehner and several other officers in an active confrontation with a crowd of protesters that occurred at 4044 Cedar Av on 5-29- 12. There is an active conflict between the crowd and the officers who are obviously trying to hold back the surging crowd. Off. Lehner can be seen reaching into the crowd and taking hold of a female protester by the throat and pushing her backwards. At the same time he draws his chemical irritant can from his beltline and sprays into the rear of the crowd. SUMMARY OF ALLEGATIONS Allegation # 1: It is alleged that on 5-29-12 Off. Blayne Lehner used unauthorized force on an unidentified female protester by pushing her back by the throat and then spraying a crowd of protesters with chemical irritant. If the evidence shows this to be true it would be a violation of the following MPD Policy and Procedure: 5-303 AUTHORIZED USE OF FORCE (10/16/02) (08/17/07) Minn. Stat. §609.06 subd. 1 states, "When authorized. . .except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5 1208009 direction: • In effecting a lawful arrest; or • In the execution of legal process; or • In enforcing an order of the court; or • In executing any other duty imposed upon the public officer by law." Investigative Facts • On 5-29-12 Off. Lehner and a detail of other MPD officers were assisting with crowd control at an eviction protest at 4044 Cedar Av. • The officers encountered an unruly and uncooperative crowd that outnumbered the officers several time over. • The crowds' actions of violating the perimeters set up by the officers had forced the officers to shrink the perimeter lines more than once. • Video shows an active confrontation between the crowd and the officers with the crowd obviously being held back by the officers. • Video shows Off. Lehner reaching out and taking hold of an unidentified female protester by the throat area and pushing her backwards. • Video shows that at the same time he was pushing the protester back he deployed his chemical irritant into the back rows of the crowd that were pushing into the line of officers. • Off. Lehner stated that he felt the crowd was going to break through the police line and gain access to the house they were assigned to keep them away from. 6 1208010</t>
  </si>
  <si>
    <t>['https://d3n8a8pro7vhmx.cloudfront.net/cuapb/pages/1461/attachments/original/1638151979/13-31395_Lehner_Part_1.pdf?1638151979']</t>
  </si>
  <si>
    <t>MINNEAPOLIS POLICE DEPARTMENT INTERNAL AFFAIRS COMPLAINT FORM #3401 COMPLAINT INFORMATION INTERNAL AFFAIRS CASE NUMBER: 13- /6371 CCN: DATE OF INCIDENT: 05/20/2011 TIME OF INCIDENT: 0628 LOCATION OF INCIDENT: N/A DATE OF COMPLAINT 6/24/2013 REFERRAL METHOD: COMPLAINANTS NAME (LAST, FIRST MIDDLE) 13.43 - Personnel Data SEX m❑ F❑ RACE: DATE OF BIRTH: H E ADDRESS: CITY / STATE / ZIP: TELEPHONE: 13.43 - Personnel Data POLICY INFORMATION POLICIES ALLEGED TO BE VIOLATED: CONFIDENTIAL DEPARTMENT RECORDS, REPORTS AND INFORMATION: 4-501 • ACCUSED EMPLOYEE(S) NAME/BADGE: Sgt. Kurt Radke, #5882 COMPLAINT ALLEGATIONS It is alleged that you accessed the Driver and Vehicle Services (DVS) website on 3/08/06, 4/26/06, 5122/06, 6/29/06, 11/15/06, 7/20/07, 11/17/07, 12/08/07, 6/27/08, 8/24/08, 9114/08, 7/05/09, 2/21/10, 5/20/11 and 6/18/11 and looked up an individual by the name of 18 USC 2721 &amp; 2725 . It is alleged that these actions were done without an official business-related purpose. It is alleged that you accessed the Driver and Vehicle Services (DVS) website on 1/22/09, 2/22/09, 2/21/10, 4/21/10 and 10/04/10 and looked up an individual by the name of 18 USC 2721 &amp; 2725 . It is alleged that these actions were done without an official business-related purpose. RECOMMENDATION (Preliminary Cases Only) LI Reckoning Period Expired Before Complaint was Filed K No Basis for Complaint K Closed Pending Further Information K Refer to Precinct with Coaching Documentation K Exceptionally Cleared K Policy Failure K Other COMPLAINANT SIGNATURE: 13.43 - Personnel Data DATE 2- y COMMANDER REVIEW. 0 TE 1209897 MINNEAPOLIS POLICE DEPARTMENT Internal Affairs Unit Administrative Case #13-16571 Sgt. Michael Heyer Date: August 9th, 2013 CASE BACKGROUND This case resulted from a Notice of Claims that was filed with the City of Minneapolis clerk's office on March 13th, 2013. The claim was filed by Sapientia Law Group, on behalf of 18 USC 2721 &amp; 2725 information of . In the claim, it is alleged that the personal 18 USC 2721 &amp; 2725 was improperly accessed by employees of the City of Minneapolis Police Department. 18 USC 2721 &amp; 2725 was also accessed. 18 USC 2721 &amp; 2725 CASE INVESTIGATION Case Statements: On 7/23/13 at approximately 0425 hours, Sgt. Kurt Radke came to the Internal Affairs Unit to give me a statement in regards to IAU case #13-16571. Sgt. Radke did not bring a Federation Representative. Sgt. Radke read and signed the Data Practices Advisory; Tennessen Warning. In a recorded statement I advised Sgt. Radke about Garrity and he stated he understood. 1 1209898 I advised Sgt. Radke that the purpose of this interview related to an internal investigation about him possibly violating MPD Policy 4-501, accessing confidential department records, reports and information. Sgt. Radke was again advised that he had been accused of accessing the DVS data of 18 USC 2721 &amp; 2725 The dates in question were 5/20/11 at 0628 hours, 1212 hours and 1440 hours. The second date was 6/18/11 at 1552 hours. I asked Sgt. Radke if he remembered accessing the records on those specific dates. Sgt. Radke did not remember the specific dates. He stated that he and had been friends. They had worked together on the Mpls. Police Department at one time. Sgt. Radke stated that 18 USC 2721 &amp; 2725 had been involved in domestic issues. Sgt. Radke believed that he probably ran 18 USC 2721 &amp; 2725 in DVS on the above dates, to inform may have an Order for Protection out against him, restraining orders or warrants for his arrest. Sgt. Radke stated that he did not run either party in DVS in order to see what they looked like or where they lived. He stated that he was already privy to this information. if I informed Sgt. Radke that the dates he was accused of accessing the DVS records of 18 USC 2721 &amp; 2725 01/07/75, were 1/22/09 at 0859 hours, 2 1209899 2/22/09 at 2358 hours, 2/21/10 at 2136 hours, 4/21/10 at 0114 hours and 10/04/10 at 0741 hours. I informed Sgt. Radke that according to Workforce Director, the records indicated that he had been scheduled to work on the above dates mentioned. Sgt. Radke believed that he did access both 18 USC 2721 &amp; 2725 on the listed dates. I asked Sgt. Radke if he remembered why he had accessed 18 USC 2721 &amp; 2725'S information on DVS on the above dates. Sgt. Radke stated that he did not remember why. I asked Sgt. Radke if the DVS access related to his law enforcement duties with the Mpls. Police Department. Sgt. Radke stated "no," but that he did it in order to find out if had an Order for Protection or any other court orders out against him. Sgt. Radke was asked what he did with the data. He stated that he did nothing with it for himself. Sgt. Radke was asked if he used the data to contact either person for personal reasons. He stated "no," that 13.43 - Personnel Data 3 1209900 Sgt. Radke was asked if he had used the DVS data in any other manner. Sgt. Radke stated, "no." I asked Sgt. Radke if there were any facts concerning this incident that he had knowledge of, but had not disclosed. He stated "no." I then asked Sgt. Radke if there was anything else that he would like to add to this statement that I had not asked concerning this incident. Sgt. Radke stated that there was. 13.43 - Personnel Data 13.43 - Personnel Data He stated that it was unfortunate that this was being turned around towards himself. He stated that he did what he did, in order to help 13.43 - Personnel Data 13.43 - Personnel Data 13.43 - Personnel Data 13.43 - Personnel Data 13.43 - Personnel Data . Sgt. Radke stated that he had nothing to gain by accessing these two individuals on the DVS web site, other than to help out Sgt. Radke was asked if this was a true and correct statement and he stated that it was. He was advised that per MPD Policy and Procedure, section 5-107.8, that he was not to discuss this interview or case investigation with anyone other than his Federation/Union representative or attorney. Sgt. Radke acknowledged this. The interview was concluded. 4 1209901 On 7/30/13, I sent Sgt. Radke two copies of our recorded interview. Enclosed was a letter asking him to review the statement for accuracy and to make any corrections. On 8/06/13, I received a signed copy of Sgt. Radke's statement. SUMMARY OF ALLEGATIONS It is alleged that on the above mentioned dates, that Sgt. Radke used the Minnesota DVS database to access the personal information of 18 USC 2721 &amp; 2725 and 18 USC 2721 &amp; 2725 . If this allegation is found to be true, Sgt. Radke could be in violation of the following Department policy: 4-501 CONFIDENTIAL DEPARTMENT RECORDS, REPORTS AND INFORMATION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MN State statutes related to data practices. If an employee is uncertain of the status of any document, he/she should consult with the Manager of Support Services. Employees shall only access Department of Motor Vehicle (DMV) records for official business-related reasons. Investigative Facts 5 1209902 The Minnesota DVS records show that Sgt. Radke accessed the personal data of 18 USC 2721 &amp; 2725 and 18 USC 2721 &amp; 2725 on the above mentioned dates. Sgt. Radke took responsibility for his actions. I confirm that the information I provided in this case is true to the best of my knowledge. Respectfully Submitted, Sgt. Michael Heyer Internal Affairs Unit 6 1209903 Minneapolis City of Lakes January 21, 2014 Police Department Janee L. Ilarteau Chief of Police 350 South 5th Street - Room 130 Minneapolis MN 55415-1389 612 673-2735 TTY 612 673-2157 Sgt. Kurt Radke Fifth Precinct Minneapolis Police Department Sgt. Radke, RE: IAU Case Number #13-16571 LETTER OF REPRIMAND The finding for IAU Case #13-16571 is as follows: MPD P/P 4-501 Confidential Department Records, Reports and Information SUSTAINED (Category B) You will receive this Letter of Reprimand. This case will remain a B violation and can be used as progressive discipline for three years until 05/20/2014,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Matthew Clark Assistant Chief City Information Information and Services www.minneapolismn.gov Affirmative Action Employer 1209904 Page 2 Sgt. Radke Letter of Reprimand I, Sgt. Radke, acknowledge receipt of this Letter of Repriman Inspector a CC: Inspector Diaz Personnel IAU Radke Date of Receipt Date 1209905</t>
  </si>
  <si>
    <t>['https://d3n8a8pro7vhmx.cloudfront.net/cuapb/pages/1461/attachments/original/1638336547/13-16571_Radke.pdf?1638336547']</t>
  </si>
  <si>
    <t>holding him." Sgt. Warnberg was unaware of a shot being fired by Officer Dahlquist as that information was never aired over the radio. Sgt. Warnberg turned towards Officer Dahlquist to ask him about the dog being shot and he observed that Officer Dahlquist had taken his handgun out of his holster and the gun was pointed in the direction of his (Warnberg's) head. Officer Dahlquist was screaming "I'm going to kill that dog" while Sgt. Warnberg was standing directly in the line of fire, approximately 5 feet away. Sgt. Warnberg's thoughts were that he (Dahlquist) didn't even know that he was standing right ahead of him. Sgt. Warnberg did not want to yell at Officer Dahlquist as he was afraid that he would pull the trigger. Sgt. Warnberg attempted to talk to Officer Dahlquist in a calm voice, stating "Scott, put your gun away, we'll figure this out together." He didn't know if Officer Dahlquist knew he was standing there, but Officer Dahlquist did re-holster his weapon. Sgt. Warnberg commented "I have been involved in some serious calls with the department, but this by far has been the time that I thought I was one second or less away from death!" Officers Geere and Gillies arrived and saw that Officer Dahlquist had his weapon out right about the same time Sgt. Warnberg asked Officer Dahlquist to re-holster his handgun. - Officer Geere told Officer Gillies to place Officer Dahlquist in the front seat of Officer Gillies' squad. This action seemed to de-escalate the situation. 4 1208026 Sgt. Warnberg spoke to the black male standing on the sidewalk (W3/Burgess) who told him that he "saw the officer ride by on his bike, then turn around and come back." He said "that big pit bull did get away and went after him, jumping up on him." He further stated "that officer shot that pit while that guy (he was pointing to the BM on the ground holding the dog) was holding him." Sgt. Warnberg escorted Officer Dahlquist to Room 108 then to Occupational Medicine Consultants in Edina, where blood and urine were given. When at the Edina location, Sgt. Warnberg asked Officer Dahlquist if he remembered taking out his gun the second time. Officer Dahlquist stated "Ya, but I just kept it down beside my leg." Sgt. Warnberg did not contradict Officer Dahlquist or tell him that he had really been pointing his gun at his head. Sgt. Warnberg commented that he has been on many critical incidents and has known Officer Dahlquist for 23 plus years on the department. He stated he has never seen Officer Dahlquist in the mental state of mind, so out of control, as he had observed today. Sgt. Warnberg was not convinced that Officer Dahlquist knew he was standing right in front of him when he pulled his handgun out .a second time. All that seemed to be running through Officer Dahlquist's mind was "That I am going to kill that pit bull." 5 1208027 - Sgt. Warnberg concluded his memorandum by stating he believes it would not be safe for any of our officers to work with him in his current mental state. 13.43 - Personnel Data CAPRS Report 12-318429 Supplement #1 - Officer Michael Geere completed a CAPRS report on October 9th, 2012, regarding the discharge of a weapon/use of force report, specifically regarding an incident involving Officer Scott Dahlquist. Officer Geere was assigned to marked squad 462 and had responded to 1616 44th Ave. N. at 0934 hours to assist Officer Dahlquist who stated on the air that he (Officer Dahlquist) had just been attacked by a dog. Upon his arrival, Officer Geere observed Officer Dahlquist standing with his back to him (Geere) pointing his gun at a male (W2/Gray) who was holding a dog on the ground in the yard of the incident address. (This male was later identified as the owner of the dog.) Officer Geere observed another individual (W1/West) standing a few feet from Officer Dahlquist, yelling at him. He then observed this individual take a few steps towards Officer Dahlquist who in turn responded by pushing him back with his hand in his chest area, knocking the individual to the ground. Officer Geere pulled up, exited his squad, and then assisted the individual to his feet, walking him to the rear passenger side of his squad. Officer Geere described this individual to be extremely intoxicated and was placed in the rear passenger side of Officer Geere's squad. 6 1208028 Officer Geere instructed W2/Gray to tie his dog to a nearby tree and he did so. Officer Geere escorted W2/Gray to the rear driver's side of marked squad 406 (Sgt. Warnberg's vehicle) and placed him in the rear seat of the vehicle. Officer Geere noted that this individual was also intoxicated. Officer Dahlquist was seated in the front seat of Officer Geere's squad (462) and W1/West was then transferred to the rear of Squad 460 (Officer Gilles vehicle). Officer Geere secured the scene until he was directed by Sgt. Warnberg to canvass the area where he received no additional information from several residencies. Officer Geere returned Officer Dahiquist's patrol bike to the precinct garage. Supplement #2 - Sergeant Barbara Moe responded (Car 710) to the scene and was briefed about the incident by Sergeant Warnberg. Sergeant Moe attempted to take a statement form W1/Jeff West who was in the back seat of Squad 460. She noted he was extremely intoxicated, but reported that W1/West stated that he and his friend Tony (W2/Gray, the dog owner) had just pulled up to the curb in Tony's red truck. They were walking the dog and W1/West was holding the leash. The dog started barking at the police and jumped up on the police. W1/West said he pulled the dog down and the police then shot the dog. He said that Tony was off to the side. As further questioning continued, Sergeant Moe reported W1/West became uncooperative and just wanted to get out of the squad and was released at the scene after refusing a PBT. 7 1208029 Supplement #3 - Officer Scott Dahlquist was working uniformed bike patrol in the 4th Precinct (call sign 8429), specifically concentrating his activities in the northern area of the precinct because of numerous burglaries. At 0930 hours, he began to respond to an interrupted burglary in the area of 42nd Ave. N/Sheridan Ave. N. While travelling westbound on 44th Ave. N. from Fremont Ave. N. near the intersection of Irving Ave. N., Officer Dahiquist observed three black males and a large dog (described to be some type of pit bull) on the southwest corner. The dog was sitting with a large red rope leash lying at its feet while one of the black males kept walking up to and away from the dog, gesturing with his hands. Officer Dahlquist continued to respond to the burglary, but approximately one block later in his travel he heard a loud commotion from behind him. He thought that there might have been a problem with the dog and the three males, so he made a U- turn and headed back to check on them. Officer Dahlquist approached the southwest corner of the intersection and reported the dog came toward him. He turned to the left and told one of the black males who he thought was the owner to "get a hold of him." He reported doing this several times. The dog, not being restrained by anyone, trotted along Officer Dahlquist's right side as he continued to turn. He stated the dog then jumped up and that he could feel his teeth scrape along his right forearm as it went down. Fearing that he was about to be bitten, Officer Dahlquist drew his sidearm and shot once at the dog. Immediately a black male came up behind Officer Dahlquist to his right, grabbed the dog, and laid down with it in the front yard of 1616 44th Ave. N. Officer Dahiquist 8 1208030 kept his sidearm pointed at them while he aired on the radio that he had been attacked by a dog and requested additional squads. While awaiting the arrival of other officers and keeping the owner of the dog covered with his sidearm, one of the other black males came up on Officer Dahlquist's right and kept shouting at him, "It's alright!" over and over. Officer Dahlquist told this individual several times to back away and that he (Officer Dahlquist) would decide when things were alright. This individual kept approaching Officer Dahlquist and was shouting, so Officer Dahlquist pushed him once in the chest with an open left hand to prevent this individual from interfering with him should he (Dahlquist) need to shoot again. Another squad arrived and took this individual into custody. Officer Dahlquist reported that the individual he pushed away from him, as well as the male who grabbed the dog, appeared to be intoxicated based on the manner of their movements and the strong odor of an alcoholic beverage coming from each person. As Sergeant Warnberg, Officer Gilles, and Geere arrived and took control of the scene, Officer Dahlquist waited in one of their squads. He was eventually transported by Sergeant Warnberg to a clinic for a urine and blood test. Supplement #4 - Lieutenant Richard Zimmerman had not entered a formal statement regarding this incident. The supplement stated "To Homicide". 9 1208031</t>
  </si>
  <si>
    <t>['https://d3n8a8pro7vhmx.cloudfront.net/cuapb/pages/1461/attachments/original/1638083174/13-31428_Dahlquist_Part_2.pdf?1638083174']</t>
  </si>
  <si>
    <t>STAR TRIBUNE › Annotations Retraumatized family of man killed in ೎ೌ್೑ Brooklyn Center police encounter calls for change MAYA RAO APRIL ೄ೉, ೅ೃ೅ೄ Kevin Khottavongsa's father died in  after Brooklyn Center police shot him in the back with a Taser, leading to an , civil settlement and the family's hope that others would never face the same loss. But Khottavongsa's frustration mounted as police killings kept happening. In Falcon Heights to Philando Castile. In south Minneapolis to Justine Damond and George Floyd. And now, with the shooting of Daunte Wright in Brooklyn Center on Sunday, at the hands of the same police force that Khottavongsa believes has done little to improve. "It doesn't feel like it's over," he said. "It's like the fight that never stops." Kevin, , and his sister Sherry Khottavongsa, , recently recounted their family's ordeal at his kitchen table as they sobbed and consoled each other. They shared pictures of their father - one of him goofing off while sledding, another of him holding a thip khao, a Laotian basket for serving sticky rice - as they spoke of his humor and dedication to his children. Sinthanouxay Khottavongsa, , grew up in a farming village in Laos and came to the U.S. in the s after the Vietnam War. He made a living over the years as a cook and handyman, working manufacturing jobs and rehabbing houses. Sinthanouxay settled in St. Paul's Frogtown neighborhood  years ago and was fond of gardening, cooking traditional Laotian laab, going to church and teaching his children about the building trades. Kevin and Sherry saw how much he struggled to make his way in a new country with only a fifth-grade education and lack of fluency in English. Sinthanouxay did his best to learn but would confuse words, tell others to slow down, and rely often on his kids to translate. Siblings Sherry and Kevin Khottavongsa held a photograph of their father, Sinthanouxay Khottavongsa, who died after Brooklyn Center police tased him in . On Jan. , , Sinthanouxay went to a friend's auto-repair shop in Brooklyn Center. Several customers instigated a fight at the adjoining laundromat after the staff asked them to leave. A brawl started outside, and Sinthanouxay came with a crowbar from the shop in what his friends described as an effort to defend them. Brooklyn Center police officer Alan Salvosa drove up without sirens, ordered everybody on the ground and yelled "drop it, drop it, drop it" at Sinthanouxay, who had his back turned. Sinthanouxay's children believe their father didn't understand the command. He began to turn his head when Salvosa, who is Filipino American, hit him with a Taser. He fell and hit his head on the concrete outside the laundromat with such force that a friend, witness Leang Sarin, said it sounded like a watermelon dropping. Salvosa said he saw Sinthanouxay raise the crowbar as if to strike people nearby and feared for their safety. Witnesses gave conflicting accounts; some, including Sarin, described him as unthreatening. Dashboard video of the incident did not start until right afterward, when other cops came, because Salvosa parked at a slight distance facing away from the scene. Sinthanouxay wailed. Police ordered him to stay down. He started to sit up. Salvosa fired the Taser at him again. He wrote in a police report that he did so because he feared Sinthanouxay would use the crowbar, though the video shows officer Cody Turner had already taken it away. Police put a limp Sinthanouxay into the back of a squad car, where he soon fell to the floor, then dragged him outside as they waited for an ambulance that had been called on a "routine" basis without sirens. In the video, Turner is heard saying to another officer that Sinthanouxay fell from the seat on purpose, was playing games and being a "drama queen." "He's lucky he didn't get freakin' shot [by Salvosa.] ... He wasn't listening to our commands and I figured it was probably English-related," said Turner. After the ambulance arrived, Turner claimed, "He's in pout mode now where he's pretending like he's dying." The Khottavongsas rushed to the hospital, where Sinthanouxay fell into a coma after suffering a traumatic brain injury from his fall. Kevin thought back to the last time he saw him, when he dropped off a birthday gift of house slippers and told Sinthanouxay about his new corporate job. Sinthanouxay told Kevin he was proud, though he teased him, "You got a good job and you just bought me slippers?" He was taken off life support two days later. The family sued the Police Department, alleging the officers used excessive force and showed deliberate indifference to serious medical needs. "The way that they dismissed the severity of the issue," Kevin said, "the way that they handled my dad and just talked [about] him was very …" "Inappropriate," Sherry jumped in. "Disrespectful." "There's a stronger word for it: inhumane," said Kevin. "You just used force on him knowing that his injuries could be critical, but just listening and watching what happened, it felt like they didn't care." A  order by U.S. District Judge Paul Magnuson rejected the officers' claim of qualified immunity on the matters of excessive force and indifference to medical needs and noted that there were questions as to whether Salvosa deployed his Taser too quickly or needed to use it at all. The order also stated that if the case went to trial, a reasonable jury could conclude that the officers knew of Sinthanouxay's injuries and disregarded them. They settled the case the following year. Attorney Jason Hiveley, who represented the department and the officers, said the resolution contained "no admission or judicial finding of wrongdoing." The Khottavongsas hardly found peace. Sherry is still in therapy; some nights Kevin hardly sleeps. They find it exhausting to keep seeing other people die in police encounters: Such cases open up the wounds of their own loss and push them to relive somebody's else tragedy, too. Kevin felt that way after Floyd's death, believing that the officers reacted to his claims of medical distress with a similar indifference as the cops did in his father's case. And he took issue with how some emphasized Floyd's imposing size, his criminal record and the drugs in his system, believing those were just the typical excuses to turn victims into perpetrators. After all, he noted, his father was -foot- and  pounds, had no criminal record and was sober, and police viewed him as a threat, too. Turner wrote in his police report that Sinthanouxay - whom the autopsy showed was not intoxicated - grunted and moaned as if under the influence of alcohol, and later testified that he assumed so because a lot of people the police dealt with were drunk. Kevin admires the activists marching through Twin Cities streets but has done much of his grieving in private, away from the chants and bullhorns. As a real estate agent, he also feared alienating clients by publicly criticizing police practices. Speaking out has not come easily. But after Floyd's death, Kevin went to a few protests. He decided to share his story at a January rally in St. Paul. "It took too long because I'm Asian and usually … we don't like confrontation or to tell people what our business is like," he told the crowd. "But I'm sick and tired of it. I'm the new generation. Every time I turn on the TV, I'm angry to see people of color … die from the people that are supposed to protect us." Kevin had been following the Chauvin trial, believing that a murder conviction could be pivotal for families like his. Then he learned of Wright's shooting - after police said an officer mistook her gun for a Taser - and faced new anguish. Sherry cried all day. They want to find a way to offer hope and support to Wright's family and the movement for police accountability. "It's six years now and what's changed?" Kevin asked. "The whole idea of how policing is done is that they approach the situation guns blazing versus actually taking a step back and assessing the situation before acting." The Wright shooting prompted the resignation of Brooklyn Center Police Chief Tim Gannon, who took the helm months after Sinthanouxay died. Gannon said in a court deposition that Turner's language and tone at the scene was cold and indifferent, but overall the officers' actions did not fall outside the department's procedures and policies. Gannon said the officers were never disciplined. The Khattavongsas believe the deaths of their father, Wright and Floyd did not have to happen. "It's just a matter of setting up the mind to not go into war-machine mode and be more compassionate," Kevin said. "It all comes back to our rights to be treated as humans - not to be barked commands at, not to be thrown around, dragged, have a knee put on your neck for so long, not to be mistakenly shot." Annotations · Report a problem COPY https://outline.com/pt8P4B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</si>
  <si>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['https://d3n8a8pro7vhmx.cloudfront.net/cuapb/pages/270/attachments/original/1626286971/Retraumatized_family_of_man_killed_in_2015_Brooklyn_Center_police_encounter_calls_for_change.pdf?1626286971']</t>
  </si>
  <si>
    <t>['Alan Salvosa, badge #None', 'Cody Turner, badge #None']</t>
  </si>
  <si>
    <t>3/2/2021 In Minneapolis, costs of police misconduct add up | MPR News https://www.mprnews.org/story/2009/11/02/police-misconduct 1/4 In Minneapolis, costs of police misconduct add up Brandt Williams Minneapolis November 2, 2009 2:26 a.m. Attorney Stephen Smith reviews security camera footage of a police stop that was used as evidence in a $100,000 claim against the city of Minneapolis. MPR Photo / Brandt Williams Over the last few months, incidents involving Minneapolis officers have become the subject of media scrutiny and six-figure lawsuit settlements. The settlements prompt questions about police training, culture and discipline -- as well as concerns about the leadership of Police Chief Tim Dolan. Dolan, who is up for reappointment to a new three- year term, says he's committed to cracking down on misconduct. Ralph Remington, who represents the city's tenth ward, was the only council member to not vote for Dolan's appointment three years ago saying that the Minneapolis Police Department hadn't done a good job disciplining officers and wasn't willing to change a police culture that encourages officers to stay silent when cases are challenged. Attorney John Klassen, who sued the city on behalf of five black officers, says the MPD has historically applied a double standard of discipline between black and white officers and he says in the past three years, Dolan has done little to change it. Klassen won a $740,000 settlement against the Minneapolis on behalf of his clients. But some say no matter what Dolan does, lawsuits and settlements are just part of the price of policing. Caught on camera An incident that took place three years ago in North Minneapolis is a prime example. Nancy Johnson and her fiance, Derrick Simmons, were pulled over by a white police van. Two officers approached Simmons' silver Mercedes Benz. The officers had their guns drawn, pointed toward the ground. A security camera captured what happened next. "Almost immediately, Mr. Simmons is being told to get out of the vehicle," says Stephen Smith, the couple's attorney, as the footage rolls. "Ms. Johnson, who is the passenger, is still in the car at this time." There is no audio to capture what is said. According to Smith, Simmons suddenly turns around when officers tell him he's under arrest. That's when Simmons begins to struggle with the two officers. "Once the fight starts, you see here that Ms. Johnson has gotten out of the vehicle and she does approach them as they are fighting," Smith continues. "So, at some point during the scuffle you see she doesn't touch anyone. She's ordered back into the vehicle and that is where she now remains." Interactive Graphic See details of lawsuits the Minneapolis Police Department has settled since 1992. " " "There's a joke among officers: 'You never get fired for just sitting in your car.'" " " 3/2/2021 In Minneapolis, costs of police misconduct add up | MPR News https://www.mprnews.org/story/2009/11/02/police-misconduct 2/4 A few minutes later, more officers arrive. Both Simmons and Johnson are handcuffed and taken away - charged with obstruction. But a report written by one of the officers provides a completely different account. Officer Lucas Peterson wrote that Nancy Johnson jumped on his partner, Mark Kaspszak. The report says he had to pull her away twice and the second time he sprayed her with mace. "As a result of his lie and as a result of Officer Kaspszak going along with this depiction of events, Nancy Johnson was charged with obstructing the legal process with force, which is a gross misdemeanor," Smith says. Smith says after viewing the video, the prosecutor dropped the charges against the couple. Then, Johnson and Simmons sued the department. The city settled the case for $100,000, and police officials say the episode is under internal affairs investigation. Smith says more cases are coming, as members of the city council consider Dolan's appointment for another term. They will have to weigh the public relations impact of the settlements versus the steady decrease in crime which has also occurred during Dolan's watch. Council members are expected to their decision before the end of the year. A multi-million dollar issue This Simmons-Johnson case is one of the latest in which alleged police misconduct has cost the city money. Earlier this year, the council signed off on a settlement for nearly $500,000 to pay an unarmed man who was punched in the head by an officer. The city also paid a Hmong family more than $600,000 after police officers raided their home. A SWAT team, acting on a search warrant, had gone to the wrong address. Dolan says he didn't discipline the officers who took part in that raid because the mistake was not their fault. Dolan also says that just because the city settles a lawsuit doesn't mean officers broke the law, or should lose their job. "Often times a case is settled for reasons that people have no knowledge of," he says. "So it's - can be a business decision based on the totality of the incident and the facts and maybe the injuries involved and the seriousness of those injuries and some of those - you might be able to dispute them and call them accidental." According to data from the city attorney's office, the city has paid out more than $1.5 million to settle officer conduct cases filed during Dolan's tenure which began in April of 2006. Complaints filed under predecessor William McManus cost nearly $850,000. And under Robert Olson, who led the force from 1995 to 2004, the city paid out more than $9.5 million in settlements. That includes the city's largest payout -- $4.5 million to officer Duy Ngo, who was shot by a fellow officer. While many of the cases involving officer misconduct are complicated, Dolan offers examples of what he considers to be fireable offenses. "Things like, where people may have lied either in an official statement or misused their authority, we also take those at a high level where that's either going to be a termination or somebody's probably going to leave on their own volition," he says. Like all sworn officers in the state, Minneapolis police officers must be licensed by the Peace Officer Standards and Training board - also known as the POST board. POST officials say they will revoke an officer's license if he or she is convicted of a felony, most gross misdemeanors, theft, criminal sexual conduct or possession of drugs in any amount. Dolan says he'll also fire officers who are convicted of crimes that place restrictions on them. He says if an officer is guilty of driving under the influence and can't legally drive, he'll let them go. The same goes for an officer convicted of domestic assault who's been ordered to give up their gun. Dolan says he doesn't like to fire police officers. But according to department data, in his first three-year term, 10 officers have been terminated and 7 have resigned. Over nine years, Olson approved 16 firings and 15 resignations. Police officials say reasons given for resignations are "non-public, personnel data," so it's not known if an officer has been told to resign or face termination. 3/2/2021 In Minneapolis, costs of police misconduct add up | MPR News https://www.mprnews.org/story/2009/11/02/police-misconduct 3/4 Consequences of discipline Some warn that Dolan's focus on discipline can lead to inaction by police officers. "There's a joke among officers: 'You never get fired for just sitting in your car,'" says Gregg Corwin, a lawyer who represents public sector employees, including police officers. "It's the more aggressive officers who normally are the ones who get into trouble." Corwin is perhaps best known for representing Lt. Mike Sauro, who, in the mid 1990s, was fired after his off-duty scuffles with two men resulted in judgments against the city for $1 million. Sauro filed a grievance over his firing, and Corwin helped him get his job back. Corwin says lawsuits against officers are common because they sometimes have to use force as a part of their job. It's dangerous work, and Corwin says police officers have to feel that they are supported by their superiors. And he cautions that Dolan's approach to discipline may hurt morale. Smith is bringing several more police misconduct suits against the city. He says, ultimately, the cost of real and perceived police misconduct is too high to put a dollar figure on. "It slowly, but surely, erodes the public's confidence with those that are sworn to protect and serve." Gallery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Attorney Stephen Smith reviews security camera footage of a police stop that was used as evidence in a $100,000 claim against the city of Minneapolis. MPR Photo / Brandt Williams 11 of of 11 3/2/2021 In Minneapolis, costs of police misconduct add up | MPR News https://www.mprnews.org/story/2009/11/02/police-misconduct 4/4</t>
  </si>
  <si>
    <t>['https://d3n8a8pro7vhmx.cloudfront.net/cuapb/pages/270/attachments/original/1614709827/Peterson_In_Minneapolis__costs_of_police_misconduct_add_up___MPR_News.pdf?1614709827']</t>
  </si>
  <si>
    <t>['Lucas Peterson, badge #5630', 'Mark Kaspszak, badge #3642', 'Michael R. Sauro, badge #6313']</t>
  </si>
  <si>
    <t>dog." Sgt. Warnberg observed that the hammer on Officer Dahlquist's gun was back. After scanning the scene, Sgt. Warnberg did not see any eminent danger towards Officer Dahlquist and told him "Scott, de-cock your gun, holster it and just back up to my squad so I can figure out what's going on." After ordering Officer Dahlquist to de-cock and holster his weapon, Sgt. Warnberg turned and started walking up to the guy who was holding the dog. As he began this, Sgt. Warnberg saw Officer Dahlquist's arm come down to his side. He concluded that Officer Dahlquist holstered his firearm, but he didn't know that for sure. When asked specifically if he had seen Officer Dahlquist de-cock his weapon, Sgt. Warnberg said he did not. Sgt. Warnberg first learned that the dog had been shot as he approached the male lying over the dog who told him that Officer Dahlquist shot the dog while he was holding it. Sgt. Warnberg was not sure if information over the radio had been aired regarding a shot being fired. After learning Officer Dahlquist shot the dog, Sgt. Warnberg turned around to ask him "Scott, did you shoot that dog?" As he turned around to go speak with Officer Dahlquist (who was standing by Sgt. Warnberg's squad), Officer Dahlquist had his firearm back up and his arms were extended with the barrel of the gun pointing directly at Sgt. Warnberg's forehead. The distance between them was approximately 4 to 5 feet. Sgt. Warnberg believed Officer Dahlquist did not see him standing between him and both the dog owner and dog. Sgt. Warnberg saw that the hammer was back on Officer Dahlquist's gun and his orientation with the gun was 22 1208044 "dead-on straight." He then stated to Officer Dahlquist "de-cock the gun and put it down, we'll get through this together." Officer Dahlquist then put his gun down. Officer Dahlquist was then taken by Officer Gillies to his (Gillies) squad where he was placed in the front passenger seat. When asked specifically regarding the second time he ordered Officer Dahlquist to de-cock and holster his gun, Sgt. Warnberg said Officer Dahlquist did as ordered, de-cocking the hammer and re-holstering the gun. When asked if Officer Dahlquist had de-cocked the hammer of his gun with the first order given, Sgt. Warnberg did not actually see Officer Dahlquist do that. He did state that if Officer Dahlquist did de-cock his gun the first time, the only way the hammer would be back the second time is if he would have manually pulled the hammer back or if he hadn't de-cocked the gun the first time. Sgt. Warnberg stated that when he drove Officer Dahlquist to Edina to have his blood and urine taken, he asked Officer Dahlquist if he remembered drawing down on the guy and holstering his gun and he (Dahlquist) said "Yeah." Sgt. Warnberg then asked him if he remembered drawing his gun the second time to which Officer Dahlquist stated he did, saying "But I just had it next to my leg." Sgt. Warnberg did not confront Officer Dahlquist on where he had been pointing his gun. Sgt. Warnberg asked Officer Dahlquist if he had been injured and he told Sgt. Warnberg that the dog had bitten him, however, Sgt. Warnberg did not 23 1208045 observe any injuries to his arm nor was there any damage to his uniform jacket. At the conclusion of his statement, Sgt. Warnberg added that he doesn't know how else it would have happened, for Officer Dahlquist having the hammer cocked on his gun the second time, stating he "probably didn't de-cock the gun" the first time. He further answered questions regarding firearm training and stated that he has never seen any officer, on any type of call, just pull back the hammer with his thumb. He said "If you're gonna shoot something, you're gonna pull the trigger, you're not gonna pull the hammer back first, you're just gonna pull the trigger." At the conclusion of his statement, Sgt. Warnberg asked if he could make one more addition to his statement. He discussed concern he had regarding Officer Dahlquist's demeanor and behavior during this incident 13.43 For complete details regarding those comments, see Pages 11 thru 1 2 of Sergeant Wamberg's Q &amp; A Statement. Statement of Officer Scott Dahlquist Officer Scott Dahlquist was interviewed for this investigation at the MPD Internal Affairs Unit on February 19th, 2013. Officer Dahlquist has been with the Minneapolis Police Department since 04/04/1988 and was assigned as a 4th Precinct 1 3.43 Officer when this investigation was assigned. He is currently in a temporary assignment with The following is a summary of Officer Dahlquist's statement and shall not be considered verbatim unless indicted by the use of quotations: 24 1208046 Officer Dahlquist was working 4th precinc 13.43 n 10/09/2012. He had requested to go out on Bike Patrol which was approved by Sgt. Warnberg. He was given instructions to concentrate his efforts in the northern area of the precinct due to many recent numerous burglaries. At approximately 0930 hours, Officer Dahlquist stated he was at about 45`11 and Bryant Ave. N. when information was aired that there was an interrupted burglary in the area of 42" and Sheridan Ave. N. He decided to respond heading westbound on 44th Ave. N. As Officer Dahlquist went by the intersection of 44`11 and Irving Ave. N., he observed 3 males and a pit pull on the southwest corner. The pit bull was sitting with the leash coiled up around its feet, but nobody was restraining the dog and the males all appeared to be intoxicated. Officer Dahlquist was about 1 block past the three males when he heard a loud commotion behind him. Knowing at this time that there were kids outside, he thought he should go back and check the males out and see if they and the dog were okay or that the dog was at least restrained. He made a U-turn and headed back east on 4e Ave. N. and was now on the same side of the street as the 3 males. As he approached, the dog immediately came towards Officer Dahlquist who then turned his bike to the left to avoid the dog. The dog continued to trot along Officer Dahlquist's right side. Officer Dahlquist was not sure what the dog was going to do, stating dogs can do funny things. The dog then jumped up and grabbed a hold of Officer Dahlquist's right forearm and then went back down. He states he distinctly 25 1208047 remembered feeling the dog's teeth scrape across his jacket and arm. Officer Dahlquist perceived the dog's actions as an attack. The dog did not puncture Officer Dahlquist's outer clothing or the skin of his right arm. He said there was no severe pain nor did he need any medical attention. Officer Dahlquist drew his sidearm and shot the dog one time, causing it to yelp and the dog stopped attacking him. After discharging one round, a black male came up from behind him and grabbed the dog. He said this male tackled the dog and ended up going around until they reached the front yard of the house at 1616 44th Ave. N. Officer Dahlquist got off his bike and aired over the radio that he had been attacked by a pit bull and needed a supervisor, animal control, and perhaps additional squads. According to Officer Dahlquist, Sgt. Warnberg showed up first, coming in eastbound from the west on 44th, pulling his squad up to Officer Dahlquist's immediate left. Sgt. Warnberg asked Officer Dahlquist 3 or 4 times if he had been bit and he stated he told him each time "no." After this, he explained that he was still holding his weapon which was cocked because he had discharged one round. He was holding it at the clog who he felt was still a threat to him. Officer Dahlquist stated Sgt. Warnberg told him to de-cock and holster his weapon, then stand by his car. Officer Dahlquist stated he then did this. Sgt. Warnberg's squad was 5 to 10 feet to Officer Dahlquist's left. 26 1208048 While standing by Sgt. Warnberg's squad, he assessed the situation and in his mind, felt the dog was still a threat. It wasn't adequately restrained and was still a danger to him, possibly coming after him again, or attacking Sgt. Warnberg or any number of citizens walking by. Officer Dahlquist stated he drew his weapon again, holding it at the low ready and then positioned himself where he could. keep cover on the dog. Sgt. Warnberg was to his left at this time and stated at no time was Sgt. Warnberg ever in his line of fire. Officer Dahlquist stated that when he drew his weapon the second time, that the hammer on the gun was not back. Officer Geere then approached Officer Dahlquist on his right, asking him to have a seat in his car (Geere's), to which he did. Officer Dahlquist then felt the scene was Code 4 at this time. Officer Geere had asked him if he had shot the guy (the one holding the dog), to which Officer Dahlquist stated he reviewed back in his mind on what had just happened and said he wasn't sure at the time. At the conclusion of the interview, Officer Dahlquist again was questioned and stated that he obeyed Sgt. Warnberg's two separate orders to de-cock and holster his weapon. The second time he drew his weapon, he stated the hammer was not back on his gun. 27 1208049</t>
  </si>
  <si>
    <t>['https://d3n8a8pro7vhmx.cloudfront.net/cuapb/pages/1461/attachments/original/1638083158/13-31428_Dahlquist_Part_5.pdf?1638083158']</t>
  </si>
  <si>
    <t>MINNEAPOLIS POLICE DEPARTMENT GENERAL OFFENSE HARDCOPY CASE REPORT Incident Date 12/30/2020 (ASSLT W/DNGRS WEAPON) GO# MP 2020-322120 JURISDICTION TRANSFER Table of Contents Event GO# MP 2020-322120 ............................................................................................... 1 Offense(s) ............................................................................................................................ 1 Related Event(s) ................................................................................................................. 2 Person(s) ............................................................................................................................. 2 1. VICTIM # 1 - KLUND, DARCY DUANE ............................................................................................... 2 2. VICTIM # 2 - HUYHN, PAUL LUTHER ................................................................................................ 3 3. VICTIM # 3 - SCHMITT, JASON CHAD .............................................................................................. 4 4. VICTIM # 4 - DAOHEUANG, SOUPHAPHONE ................................................................................... 5 5. SUSPECT # 1 - IDD, DOLAL BAYLE ................................................................................................. 6 Narrative(s) .......................................................................................................................... 8 1. PUBLIC NARRATIVE - PUBLIC NARRATIVE ...................................................................................... 8 MINNEAPOLIS POLICE DEPARTMENT GENERAL OFFENSE HARDCOPY CASE REPORT Incident Date 12/30/2020 (ASSLT W/DNGRS WEAPON) GO# MP 2020-322120 JURISDICTION TRANSFER For 125035 Printed On Jan-08-2021 (Fri.) Page 1 of 9 General Offense Information Operational Status JURISDICTION TRANSFER Reported On DEC-30-2020 (WED.) 1815 Occurred Between DEC-30-2020 (WED.) 1800 AND DEC-30-2020 (WED.) 1815 Approved On DEC-31-2020 (THU.) Approved By 6205 - RUGEL, JAMES J Report Submitted By 6205 - RUGEL, JAMES J Org Unit BUSINESS TECHNOLOGY UNIT Address 36TH ST E / CEDAR AVE S Municipality MINNEAPOLIS County HENNEPIN Precinct 3 Sector 2 Neighborhood 56 Felony/ Misdemeanor FELONY Family Violence NO Cargo Theft NO EVENT VIDEO Is There Video Of The Event YES Type Of Video BODY WORN CAMERA, IN CAR CAMERA, SECURITY CAMERA Offenses (Completed/Attempted) Offense # 1 ASLT2-0 ASSLT W/DNGRS WEAPON - COMPLETED Location PARKING LOT / GARAGE Suspected Of Using N/A Weapon Type HANDGUN Bias NONE (NO BIAS) MINNEAPOLIS POLICE DEPARTMENT GENERAL OFFENSE HARDCOPY CASE REPORT Incident Date 12/30/2020 (ASSLT W/DNGRS WEAPON) GO# MP 2020-322120 JURISDICTION TRANSFER For 125035 Printed On Jan-08-2021 (Fri.) Page 2 of 9 Related Event(s) 1. CP MP2020-322120 Person(s) 1. VICTIM # 1 - KLUND, DARCY DUANE CASE SPECIFIC INFORMATION Sex Race Date Of Birth Address 19 4TH ST N Municipality MINNEAPOLIS State MINNESOTA ZIP Code 55401 BUSINESS PERSON PARTICULARS DL# Ethnicity Height Weight MASTER NAME INDEX REFERENCE / MNI Name KLUND , DARCY DUANE Sex Race Date Of Birth Ethnicity Address 19 4TH ST N Municipality MINNEAPOLIS State MINNESOTA County HENNEPIN ZIP Code 55401 PHONE NUMBERS BUSINESS LINKAGE FACTORS Age Range MINNEAPOLIS POLICE DEPARTMENT GENERAL OFFENSE HARDCOPY CASE REPORT Incident Date 12/30/2020 (ASSLT W/DNGRS WEAPON) GO# MP 2020-322120 JURISDICTION TRANSFER For 125035 Printed On Jan-08-2021 (Fri.) Page 3 of 9 Aggravated Assault/ Homicide ASSAULT ON LAW ENFORCEMENT OFFICER Type Of Injury NO INJURY Victim Of ASLT2- 0 ASSLT W/DNGRS WEAPON - COMPLETED RELATIONSHIP(S) BETWEEN VICTIM TO OFFENDER(S) Relationship VICTIM WAS RELATIONSHIP UNKNOWN Offender's Name IDD, DOLAL B (DOB: JUL-18-1997) Offender's Role SUSPECT #1 2. VICTIM # 2 - HUYHN, PAUL LUTHER CASE SPECIFIC INFORMATION Sex Race Date Of Birth Address 19 4TH ST N Municipality MINNEAPOLIS State MINNESOTA ZIP Code 55401 BUSINESS CELLULAR PERSON PARTICULARS DL# Occupation POLICE OFFICER Employer CITY OF MINNEAPOLIS MASTER NAME INDEX REFERENCE / MNI Name HUYNH , PAUL LUTHER Sex Race Date Of Birth Address 19 4TH ST N Municipality MINNEAPOLIS State MINNESOTA County HENNEPIN ZIP Code 55401 PHONE NUMBERS BUSINESS CELLULAR MINNEAPOLIS POLICE DEPARTMENT GENERAL OFFENSE HARDCOPY CASE REPORT Incident Date 12/30/2020 (ASSLT W/DNGRS WEAPON) GO# MP 2020-322120 JURISDICTION TRANSFER For 125035 Printed On Jan-08-2021 (Fri.) Page 4 of 9 LINKAGE FACTORS Resident Status UNKNOWN Age Range Aggravated Assault/ Homicide ASSAULT ON LAW ENFORCEMENT OFFICER Type Of Injury NO INJURY Victim Of ASLT2- 0 ASSLT W/DNGRS WEAPON - COMPLETED RELATIONSHIP(S) BETWEEN VICTIM TO OFFENDER(S) Relationship VICTIM WAS RELATIONSHIP UNKNOWN Offender's Name IDD, DOLAL B (DOB: JUL-18-1997) Offender's Role SUSPECT #1 3. VICTIM # 3 - SCHMITT, JASON CHAD CASE SPECIFIC INFORMATION Sex Race Date Of Birth Address 19 4TH ST N Municipality MINNEAPOLIS State MINNESOTA ZIP Code 55401 BUSINESS HOME PERSON PARTICULARS DL# Employer CITY OF MINNEAPOLIS 3000 MINNEHAHA AVE S Ethnicity MASTER NAME INDEX REFERENCE / MNI Name SCHMITT , JASON CHAD Sex Race Date Of Birth Ethnicity Address 19 4TH ST N Municipality MINNEAPOLIS State MINNESOTA County HENNEPIN ZIP Code 55401 MINNEAPOLIS POLICE DEPARTMENT GENERAL OFFENSE HARDCOPY CASE REPORT Incident Date 12/30/2020 (ASSLT W/DNGRS WEAPON) GO# MP 2020-322120 JURISDICTION TRANSFER For 125035 Printed On Jan-08-2021 (Fri.) Page 5 of 9 PHONE NUMBERS BUSINESS HOME LINKAGE FACTORS Age Range Aggravated Assault/ Homicide ASSAULT ON LAW ENFORCEMENT OFFICER Type Of Injury NO INJURY Victim Of ASLT2- 0 ASSLT W/DNGRS WEAPON - COMPLETED RELATIONSHIP(S) BETWEEN VICTIM TO OFFENDER(S) Relationship VICTIM WAS RELATIONSHIP UNKNOWN Offender's Name IDD, DOLAL B (DOB: JUL-18-1997) Offender's Role SUSPECT #1 4. VICTIM # 4 - DAOHEUANG, SOUPHAPHONE CASE SPECIFIC INFORMATION Sex Race Date Of Birth Address 19 4TH ST N Municipality MINNEAPOLIS State MINNESOTA ZIP Code 55401 BUSINESS HOME PERSON PARTICULARS DL# Occupation POLICE Employer MPLS PD Ethnicity MASTER NAME INDEX REFERENCE / MNI Name DAOHEUANG , SOUPHAPHONE Sex Race Date Of Birth Ethnicity Address 19 4TH ST N MINNEAPOLIS POLICE DEPARTMENT GENERAL OFFENSE HARDCOPY CASE REPORT Incident Date 12/30/2020 (ASSLT W/DNGRS WEAPON) GO# MP 2020-322120 JURISDICTION TRANSFER For 125035 Printed On Jan-08-2021 (Fri.) Page 6 of 9 Municipality MINNEAPOLIS State MINNESOTA County HENNEPIN ZIP Code 55401 PHONE NUMBERS BUSINESS HOME LINKAGE FACTORS Age Range Aggravated Assault/ Homicide ASSAULT ON LAW ENFORCEMENT OFFICER Type Of Injury NO INJURY Victim Of ASLT2- 0 ASSLT W/DNGRS WEAPON - COMPLETED RELATIONSHIP(S) BETWEEN VICTIM TO OFFENDER(S) Relationship VICTIM WAS RELATIONSHIP UNKNOWN Offender's Name IDD, DOLAL B (DOB: JUL-18-1997) Offender's Role SUSPECT #1 5. SUSPECT # 1 - IDD, DOLAL BAYLE CASE SPECIFIC INFORMATION Sex MALE Race BLACK Date Of Birth JUL-18-1997 Address 9099 FOX RUN CIRCLE Municipality MINNEAPOLIS State MINNESOTA ZIP Code 55347 PERSON PARTICULARS DL# MINNEAPOLIS POLICE DEPARTMENT GENERAL OFFENSE HARDCOPY CASE REPORT Incident Date 12/30/2020 (ASSLT W/DNGRS WEAPON) GO# MP 2020-322120 JURISDICTION TRANSFER For 125035 Printed On Jan-08-2021 (Fri.) Page 7 of 9 Ethnicity NON-HISPANIC AND NON-LATINO ORIGIN Height 6'4 Weight 133 LBS. Eye Color BROWN Additional Remarks "BIRD" MASTER NAME INDEX REFERENCE / MNI Name IDD , DOLAL BAYLE Sex MALE Race BLACK Date Of Birth JUL-18-1997 Ethnicity NON-HISPANIC AND NON-LATINO ORIGIN Address 9099 FOX RUN CIRCLE Municipality MINNEAPOLIS State MINNESOTA ZIP Code 55347 LINKAGE FACTORS Resident Status UNKNOWN Age Range J - 22-29 YEARS Armed Stats ARMED AT TIME OF INCIDENT MINNEAPOLIS POLICE DEPARTMENT GENERAL OFFENSE HARDCOPY CASE REPORT Incident Date 12/30/2020 (ASSLT W/DNGRS WEAPON) GO# MP 2020-322120 JURISDICTION TRANSFER For 125035 Printed On Jan-08-2021 (Fri.) Page 8 of 9 Narrative Text Page(s) Narrative Text Type Subject Author Related Date PUBLIC NARRATIVE PUBLIC NARRATIVE 118044 - ELDER, JOHN Dec-31-2020 On December 30, 2020 at approximately 6:15 pm, officers from the Minneapolis Police Department attempted to stop a vehicle on the 3500 block of Cedar Avenue South in regard to a weapons investigation. The suspect vehicle attempted to flee from officers in squads and on foot. Squads attempted to maneuver into a position to block the suspect vehicle from fleeing and contact was made between squads and the suspect vehicle. Verbal commands were given to the suspect and gunfire was exchanged. Officers discharged their duty side arms. The suspect, Dolal Bayle Idd, 23, was pronounced deceased at the scene. No officers were physically injured as a result of the incident. MINNEAPOLIS POLICE DEPARTMENT GENERAL OFFENSE HARDCOPY CASE REPORT Incident Date 12/30/2020 (ASSLT W/DNGRS WEAPON) GO# MP 2020-322120 JURISDICTION TRANSFER For 125035 Printed On Jan-08-2021 (Fri.) Page 9 of 9 *** END OF HARDCOPY ***</t>
  </si>
  <si>
    <t>['https://d3n8a8pro7vhmx.cloudfront.net/cuapb/pages/270/attachments/original/1626487090/Dolal_Idd_police_report_-_General-Offense-Public-Information-Report-GO-20-322120.pdf?1626487090']</t>
  </si>
  <si>
    <t>['Darcy Klund, badge #3728', 'Jason Schmitt, badge #6374', 'Paul Huynh, badge #3198', 'Souphaphone Daoheuang, badge #1424']</t>
  </si>
  <si>
    <t>On July 17th, 2012, Detective Jeff Rokeh submitted an Amended Complaint, which included the same information as outlined in the original complaint, with the addition of the following information: "A CT scan showed that Mr. Vanderlee had a right side epidural hematoma. After the CT scan. Mr. Vanderlee began vomiting and was less responsive. Mr. Vanderlee was intubated and placed under anesthesia. Brain surgery was completed. at which time a bone flap was removed and blood drained from the hematoma. After the first operation. another CT scan was performed and an additional left side epidural hematoma was identified. Mr. Vanderlee underwent an additional brain surgery, which involved a similar procedure to the first, except on the left side of his brain." The Amended Complaint included: Count 2: Assault in the First Degree (Great Bodily Harm), Minnesota Statues 609.221, Subd. 1; 609.101. Sgt. Clifford made a First Appearance on June 19th, 2012. Sgt. Clifford posted bond and was released. Under the terms of his release, a No Contact Order was stipulated barring Sgt. Clifford from contacting either Brian Vanderlee or Kourtney Vanderlee. The order expires on June 19th, 2013. On June 22nd, 2012, this investigator received a copy of the criminal investigation regarding Sgt. Clifford, Anoka County case #12- 130658. Included in the documentation was a copy of the charges against Sgt. Clifford, officer and investigative reports, transcripts of interviews conducted by Anoka County investigators, a video from Tanners on the night of the incident, and videos of the interviews of Sgt. Dave Clifford, 13.43 - Personnel Data , and friends, Paul and Kim Coleman. These individuals were all present and seated at the same table as Sgt. Clifford at the time of the incident at Tanners Station. On September 10th, 2012, Sgt. Dave Denno and this investigator responded to Sgt. Clifford's residence in order provide him a letter outlining a Summary of Allegations, a letter presenting him with an opportunity to provide a Voluntary Statement, and a Voluntary Statement Warning. On September 19th, 2012, this investigator received an email correspondence from Mr. Fred Bruno, Sgt. Clifford's attorney, declining the opportunity for Sgt. Clifford to provide a Voluntary Statement for this Administrative case. 4 1228236 On October 10th, 2012, this investigator was advised by Anoka County Legal Secretary, Jenna McLain, (per Assistant County Attorny Robert Goodell), that "Discovery" in Sgt. Clifford's criminal case was available. This investigator retrieved the available documents on this date. The Discovery that was provided by the Anoka County Prosecutor's Office included the following: 1. Five (5) CD's that referenced Case Number 12-130658 -The first CD was labeled with the case number, Initial Reports, Final Reports, Supp. Reports, 911 Call Log and Audio. This CD contained audio files for taped statements/interviews taken from: Michael Donnelly (two interviews), Michael Archambault, Brittney Blomquist, Caitlyn Slattery, David Clifford, Kim Coleman, Kourtney Vanderlee, Michael Vanderlee, and Paul Coleman. 13.43 -A second CD was labeled with the case number, "David Clifford" and "Tanners Video Stills, 7-27-2012", 26 frames are on the disk. -A third CD was labeled with the case number and "911 Calls", "Tanner's 6-16- 2012), and "David Clifford". It included the 911 call from Tanner's on 6-16-2012. The callers were "Connie Paul" and Michael Donnelly. The audio is approximately 4:06 in length. -A fourth CD was labeled with the case number, "interview David Richard Clifford 6-17-2012", Also listed are "Kellie Marie Clifford, Kim and Paul Coleman". -A fifth CD was labeled with the case number and "Tanners Video". 2. Copies of the Complaints, Filing of Court Orders, Internal memos and E-mails (E-mails generated between Minneapolis Police Department employees) 5 1228237 Mr. Fred Bruno On September 18th, 2012, this investigator received an email correspondence from Mr. Fred Bruno, Sgt. Clifford's attorney. Mr. Bruno advised that Sgt. Clifford would not be providing a "Voluntary Statement", as he has already provided a statement to the Anoka County Sheriffs Office. Mr. Bruno noted that Sgt. Clifford would be willing to provide a Garrity Statement. Mr. Bruno also noted that he and Mr. Bob Goodell of the Anoka County Prosecutor's Office, would be "executing a stipulation for a judicial order which will allow us to send the complete discovery to you without running afoul of any rules. We are anticipating the imminent release by Anoka County District Court Judge Johnson of the complete Allina medical records of the alleged victim, Brian Vanderlee, which I subpoenaed to the Court". On October 3rd, 2012, Lt. Glampe sent an email correspondence to Mr. Bruno regarding Sgt. Clifford's investigation. One of the details that Lt. Glampe noted was "Sgt. Peterson is preparing her file to forward towards the end of next week. Should Sgt. Clifford have any information that he would like considered in the administrative investigation, please provide that information to my attention. We will accept any and consider all information provided up to the point that the Chief makes a final decision on this case." Mr. Bruno responded to Lt. Glampe's email on October 3rd, 2012. Mr. Bruno stated that he: " is not supposed to give out discovery without court permission. I will ask the Judge tomorrow to orally approve this-he is very slow on rulings, which I understand given the gravity of this case. "Importantly, we are waiting for the Judge to release lots of medical reports about the "suspect" in this case. It is my hunch that he may have been on something besides alcohol (although he and his brother were at the bar since Noon, the incident was about 19:16 hours, and they had at least 37 drinks). Some of the suspect's behavior is very odd because he is seen pushing his wife, then went into the the parking lot to do jumping jacks, then disappeared for a little while, then came back in a seemingly more agitated condition. "I am hoping that the decision makers in this case will slow down the video to at least one eighth speed. When you do that, you can clearly see that Vanderlee had to be physically restrained 2 or 3 times by his ex-wife with, I believe, her left arm. Then he throws an elbow to Clifford, slams down his phone, rises to a full standing position, and begins to launch a left hook. Given the training, experience, and reflexes of Clifford, who, unlike Vanderlee, was unimpaired by alcohol, it is 13.43 13.43 1228238 expected that Clifford would not have allowed himself to be punched. It is also not surprising that Vanderlee fell backwards onto his head given his extreme intoxication." Based on court records and information received from the Anoka County Prosecutor's Office, it is our understanding that access to Discovery was granted. As of this date, Mr. Bruno has not provided us with this information. Anoka County Sheriffs Reports According to case reports provided by the Anoka County Sheriffs Office, deputies were dispatched to a Priority 1 Medical call on June 16th, 2012, to Tanners Station (13655 Martin Street N.W., Andover, MN). The call was received at 1922 hours and deputies arrived at 1924 hours. Remarks of the call stated: "FIGHT..PERSON KNOCKED OUT..SUSPECT IS OLDER MALE, SHAVED HEAD, RAN ACROSS BUNKER TOWARDS POVS...AMB ORD/WILL STAND BY..LSW KHAKI AN/ MIKE DONNELLY MGR SHORTS, T-SHIRT, BELT..VICTIM IS LAYING OUTSIDE STILL" Six officers were initially dispatched to the call and three of these officers provided supplemental reports for the case, #12-130658. According to an initial report completed by Deputy Pierro, he responded to Tanners Station and located the victim, Brian K. Vanderlee, lying face up on the ground on the outside patio. Mr. Vanderlee was just starting to open his eyes and there were numerous people surrounding him. Mr. Vanderlee was attempting to sit up, but was advised to remain lying on the ground. Mr. Vanderlee could not recall what had happened. Mr. Vanderlee did not know what month it was, nor could he answer "other simple questions". Allina paramedics responded to the scene and escorted Mr. Vanderlee to the ambulance. Deputy Pierro noted that he observed blood coming from the back of Mr. Vanderlee's head where his head had hit the pavement. There was also a small amount of blood coming from Mr. Vanderlee's mouth. While at the scene, Deputy Pierro spoke with Kourtney Vanderlee, the victim's wife. Ms. Vanderlee had been seated at a table with her husband when a male had come over and started arguing with Mr. Vanderlee. Ms. Vanderlee stated that the argument stemmed from the conversation they had been having and the male that approached them seemed to be offended by it. Ms. Vanderlee stated that they had been at Tanners since before 1200 hours and had approximately five drinks. Mr. Vanderlee initially indicated that he did not want to go to the hospital, and he seemed embarrassed and confused about what had happened. Mr. Vanderlee was ultimately transported to Mercy Hospital. 7 1228239</t>
  </si>
  <si>
    <t>['https://d3n8a8pro7vhmx.cloudfront.net/cuapb/pages/1461/attachments/original/1638081674/13-31240_Clifford_Part_4.pdf?1638081674']</t>
  </si>
  <si>
    <t>MINNEAPOLIS POLICE DEPARTMENT INTERNAL AFFAIRS DTVISION COMPLAINT INFORMATION Case Number Precinct MECC - CCN Date of Incident Time Date of Complaint 16-06804 N/A N/A 11/06/2015 1246 hours 2/22/2016 Location of Incident City/State/Zip 43052 254th Place McGregor, MN Complainant Name (Last, First, Middle Initial) Sex Race DOB 13.43 - Personnel Data Complainant Signature Home Address City/State/Zip Primary Telephone BADGE/NAME ALLEGED POLICY VIOLATIONS #2400 David Gray MPD P&amp;P § 5-102 Code of Ethics ALLEGATION SUMMARY It is alleged that Sgt. David Gray operated a motor vehicle under the influence while off duty SUPERVISOR ASSESSMENT PRELIMINARY RECOMMENDATION INVESTIGATIONS K Preliminary Investigation K Ad min Investigation FINAL APPROVED INVESTIGATIVE REPORT Refer to Deputy Chief of Professional Standards K Reckoning Period Expired K No Basis for Complaint K Closed Pending Further Information O Failure to Cooperate K Refer to Precinct K Cleared by Exception K Policy Failure K Other IAU Date /. I) MPD Form #3401- UPDATED 3/21 1196273 4 Minneapolis Office of Police Conduct Review Complaint Number: Investigator: Officer: Case Type: Date of Incident: Complaint Filed: Investigative Summar 16-03498 Sergeant Brian Sand Sergeant David Gray #2400 Administrative November 6, 2015 February 22, 2016 4 Minneapolis Police CASE OVERVIEW On November 6th, 2015, MPD employee Sergeant David Gray (Gray), while off-duty on personal time, was involved in a crash while operating an Ail-Terrain Vehicle (ATV) in the City of McGregor-Aitkin County. As a result of the crash, Aitkin County Sheriff's Deputy Travis Winter (Deputy Winter) responded to the scene, however Gray had already been transported by ambulance to Riverwood Hospital in the City of Aitkin. Deputy Winter responded to Riverwood Hospital to interview Gray regarding the crash. Deputy Winter obtained a search warrant for the blood of Gray after a preliminary breath test offered by Gray indicated that his blood alcohol content (BAC) was .34. Deputy Winter left a copy of the search warrant with Gray who remained in the hospital. An Analysis of the blood sample taken from Gray later showed that his BAC was .336. As a result, on February 17, 2016, Gray was charged with 2 counts of 3rd Degree DWI. On February 22, 2016 Gray notified the Internal Affairs Unit and Precinct Inspector after he had received a summons notifying him of the criminal complaint. Page 1 of 5 1196274 POLICY 1. 5-102 CODE OF ETHICS 13.43 - Personnel Data ALLEGATIONS Allegation 1: Sgt. David Gray operated a motor vehicle under the influence of alcohol while off duty 13.43 - Personnel Data Key Issues: Issue 1: Whether Sgt. Gray, off duty, operated a motor vehicle while under the influence of alcohol violating policy 5-102, the code of ethics CASE INVESTIGATION I was assigned this case on February 22", 2016 and I first called Aitkin County to obtain a copy of the police report. I reviewed the police report #15-004326 and read that Sergeant David Gray (Gray) struck a tree while driving an ATV in the City of McGregor on November 6th 2015. Gray was taken to Riverside Hospital in the City of Aitkin where he sustained a broken leg. Deputy Travis Winter of the Aitkin County Sheriff's Office was dispatched to the call and eventually talks to Gray at the hospital. Deputy Winter observes that Gray is displaying signs of being under the influence of alcohol and Gray is administered a breath test which shows a .34 blood alcohol level (BAC). Deputy Gray obtained a search warrant for Gray's blood where the results show a .336 BAC. Gray was not arrested at the time of the incident but was later sent a summons in the mail on February 22nd, 2016 that he was being charged with 2 counts of 3rd degree gross misdemeanor DWI. Gray informs Inspector Waite and Lt. Halvorson of internal affairs of this criminal complaint at the time he received it. Gray was interviewed by me in the internal affairs unit on March 2", 2016. In reviewing Gray's work histo I learn that he has 26 years of police experience with the Minneapolis Police Department Page 2 of 5 1196275 DISCUSSION The Minneapolis Police Department's Policy and Procedure Manual states in part: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In the interview, Gray states to having two rum and cokes earlier in the day before crashing his ATV at 1230 hours that Friday afternoon and to drinking the night before the crash. Sgt. Gray was charged with two counts of gross misdemeanor DWI and had a blood alcohol level of .34 at the time of the crash. The code of ethics state that sworn members conduct themselves in a professional manner and not engage in any off-duty conduct that would tarnish or offend the ethical standards of the police department. A .34 blood alcohol is four times over the legal limit per Minnesota statue. Gray doesn't dispute any facts of the Aitkin County Police Report. The Minneapolis Police Department's Policy and Procedure Manual states in part: 13.43 - Personnel Data Gray stated to me he remembers driving his AN that day and hitting a stump that was covered in grass which caused his crash." This is contrary to what he told Winter in the Aitkin police report, Gray told Deputy Winter that he was traveling too fast causing the back end of the AN to swerve causing him to veer off the road. Gray remembers calling 911 after the crash because he somehow knew his leg was broken.2 Gray goes onto remembering riding in the ambulance and being at the hospital but vaguely remembers talking to the deputy. He doesn't remember taking a PBT that showed a .34 alcohol level. 1 Gray interview page 3 line 12 Page 3 of 5 1196276 When I asked Gray about the copy of the search warrant that was left with him at the hospital, he stated that he thought it was "just standard".3 Gray goes on to say that he knew on the search warrant that there were allegations that they thought I was drinking.4 Gray does remember calling his wife later that night but remembers nothing else while at the hospitals. Deputy Winter reported that Gray reviewed the search warrant prior to obtaining his blood at the hospital' Gray stated to me that he has never done a search warrant in his 26 year career and if he did someone would have helped him.' The Aitkin County search warrant states that the reason for the blood draw constitutes evidence that a crime has been committed, or tends to show that a particular person has committed a crime.8 Policy states that you shall notify your chain of command if you are being investigated for a criminal offense. Gray was not arrested at the hospital the day of the incident but informed his inspector 3 1/2 months later when the court summons arrived in the mail. CLOSING There are two key issues presented when considering this case: Issue 1: Whether Sgt. Gray, off duty, operated a motor vehicle while under the influence of alcohol violating policy 5-102, the code of ethics. a. Gray was charged with 2 counts of 3 rd Degree DWI in the County of Aitkin after an analysis of his blood showed a BAC of .34. 13.43 - Personnel Data I confirm that the informatio l provided in this case is true to the best of my knowledge. Investigator: 3 Gray interview page 5 line 32 Gray interview page 5 line 38 Gray interview page 7 line 1 6 Deputy Winter narrative paragraph 5 7 Gray interview page 6 line 28 8 Search warrant from State of Minnesota, County of Aitkin Page 4 of 5 Date 1196277 EVIDENCE 1. Statements a) Statement from Sgt. David Gray 2. Records a) Aitkin Police Report #15-004326 b) Aitkin Charging Document c) Search Warrant for Gray's Blood Page 5 of 5 1196278 4 Minneapolis City of Lakes June 20, 2016 Sergeant David Gray Second Precinct Minneapolis Police Department RE: IAU Case Number #16-06804 Notice of Suspension (40 hours suspension without pay) Sergeant Gray, The finding for IAU Case #16-06804 is as follows: Police Department Jame L. Harteau, Chief of Police 350 S. Fifth St., Room 130 Minneapolis, MN 55415 TEL 612.673.3000 www.minneapolismn.gov MPD PIP 5-102 Code of Ethics (Criminal Activity: Gross Misd.) SUSTAINED (Cates 1 3 - Personnel Data As discipline for this incident you are suspended for 40 hours without pay. ory C) This case will remain in IAU files per the record retention guidelines mandated by State Law. Be advised that any additional violations of Department Rules and Regulations may result in disciplinary action up to and including discharge. Sincerely, Janee Harteau Chief of Police AC. _ 1400A4AA4O - By: Kristine Arneson Assistant Chief 1196279 Page 2 Sergeant Gray Suspension Letter I, Sergeant David Gray, acknowledge receipt of this Notice of Suspension. Sergeant David Gray Date of Receipt Inspectthr CC: Personnel Inspector Waite IAU (c-- /a66- 6 7- 4)-16) 7 1- aite Date 1196280</t>
  </si>
  <si>
    <t>['https://d3n8a8pro7vhmx.cloudfront.net/cuapb/pages/1461/attachments/original/1638129302/16-06804_Gray.pdf?1638129302']</t>
  </si>
  <si>
    <t>['David Gray, badge #2400']</t>
  </si>
  <si>
    <t>3/18/2021 15 St. Paul police officers honored for saving lives - Twin Cities https://www.twincities.com/2011/08/17/15-st-paul-police-officers-honored-for-saving-lives/ 1/4 By By BRADY GERVAIS BRADY GERVAIS | | bgervais@pioneerpress.com bgervais@pioneerpress.com | | PUBLISHED: PUBLISHED: August 17, 2011 at 11:01 p.m. August 17, 2011 at 11:01 p.m. | UPDATED: | UPDATED: November 12, 2015 at 8:00 November 12, 2015 at 8:00 p.m. p.m. When 10-month-old Nayomi Nelson stopped breathing after she suffered When 10-month-old Nayomi Nelson stopped breathing after she suffered apparent seizures last year, her mother, Amy Nelson, panicked. Someone called apparent seizures last year, her mother, Amy Nelson, panicked. Someone called 911. 911. The first to arrive were St. Paul police officers Susan Hartnett and Christopher The first to arrive were St. Paul police officers Susan Hartnett and Christopher Hoyt, who opened the child's airway and provided care until medics arrived. Hoyt, who opened the child's airway and provided care until medics arrived. They saved her daughter's life, Amy Nelson said. They saved her daughter's life, Amy Nelson said. The pair were among 15 St. Paul police officers recognized Wednesday for their The pair were among 15 St. Paul police officers recognized Wednesday for their roles in six lifesaving events in the past year. roles in six lifesaving events in the past year. Hartnett and Nayomi Nelson, who will turn 2 next month, saw each other again Hartnett and Nayomi Nelson, who will turn 2 next month, saw each other again Wednesday for the first time since last year. Hartnett, a mom herself, got a Wednesday for the first time since last year. Hartnett, a mom herself, got a chance to hold the toddler. chance to hold the toddler. NEWS NEWS 15 St. Paul police officers honored 15 St. Paul police officers honored for saving lives for saving lives 3/18/2021 15 St. Paul police officers honored for saving lives - Twin Cities https://www.twincities.com/2011/08/17/15-st-paul-police-officers-honored-for-saving-lives/ 2/4 Hartnett and Hoyt found Nayomi Nelson on July 18, 2010, pale and sweating, Hartnett and Hoyt found Nayomi Nelson on July 18, 2010, pale and sweating, Hartnett said. When Nayomi was handed to them, "we just did what seemed Hartnett said. When Nayomi was handed to them, "we just did what seemed natural." Hartnett said she doesn't consider herself a hero. natural." Hartnett said she doesn't consider herself a hero. Hoyt was unable to attend the ceremony. Hoyt was unable to attend the ceremony. Whenever there's a call involving a baby, it touches the hearts of officers, said Whenever there's a call involving a baby, it touches the hearts of officers, said St. St. Paul Police Chief Thomas Smith, who announced the awards at the department's Paul Police Chief Thomas Smith, who announced the awards at the department's Western District office on Hamline Avenue. "It leads us down to a path that's Western District office on Hamline Avenue. "It leads us down to a path that's unbelievable," he said. unbelievable," he said. The quick response and teamwork of Hartnett and Hoyt, who are patrol partners, The quick response and teamwork of Hartnett and Hoyt, who are patrol partners, saved the baby's life, Smith said. saved the baby's life, Smith said. Mayor Chris Coleman, who handed out the awards, said there's no greater gift Mayor Chris Coleman, who handed out the awards, said there's no greater gift than saving a life. than saving a life. The following officers also received awards: The following officers also received awards: - Responding to a suicide in progress last August, officers Nicholas Schafer and - Responding to a suicide in progress last August, officers Nicholas Schafer and Philip Mohs grabbed a man who had lunged out the window of his 16th-floor Philip Mohs grabbed a man who had lunged out the window of his 16th-floor apartment. They brought him inside and handcuffed him. He again tried to jump apartment. They brought him inside and handcuffed him. He again tried to jump out the window, but they stopped him. out the window, but they stopped him. - When officers Francisco Ortiz, Todd Tessmer, Joseph Bilek and Brian Casey - When officers Francisco Ortiz, Todd Tessmer, Joseph Bilek and Brian Casey responded to a welfare-check call Jan. 24, they found a distraught man on the responded to a welfare-check call Jan. 24, they found a distraught man on the Edgerton Street Bridge over Phalen Boulevard. He had climbed over a railing and Edgerton Street Bridge over Phalen Boulevard. He had climbed over a railing and was pacing back and forth on a snowy ledge. They officers spent was pacing back and forth on a snowy ledge. They officers spent 90 minutes 90 minutes talking to the man until they persuaded him to climb back over the railing to talking to the man until they persuaded him to climb back over the railing to safety. safety. - Officers Seth Snedden, Joshua Lynaugh and Christopher McGuire responded on - Officers Seth Snedden, Joshua Lynaugh and Christopher McGuire responded on Feb. 23 to a suicide-in-progress call. They made their way into the residence, Feb. 23 to a suicide-in-progress call. They made their way into the residence, where a man tried to stop them and became combative. In the home, they found where a man tried to stop them and became combative. In the home, they found a locked bathroom door. After hearing a crash in the bathroom, they forced open a locked bathroom door. After hearing a crash in the bathroom, they forced open the door and found a man hanging from a sheet that had been tied around pipes. the door and found a man hanging from a sheet that had been tied around pipes. He was turning blue. Police hoisted the victim and cut the sheet from the pipes. He was turning blue. Police hoisted the victim and cut the sheet from the pipes. - Officer Krystel Karels found a man without a pulse when she responded to a - Officer Krystel Karels found a man without a pulse when she responded to a Feb. 24 call about a possible overdose. After she called for medics, she began Feb. 24 call about a possible overdose. After she called for medics, she began chest compressions. After about a minute, the man began to move and breathe. chest compressions. After about a minute, the man began to move and breathe. 3/18/2021 15 St. Paul police officers honored for saving lives - Twin Cities https://www.twincities.com/2011/08/17/15-st-paul-police-officers-honored-for-saving-lives/ 3/4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 When officers Shawn - When officers Shawn Longen and Len Wall responded April 3 to a suicide in Longen and Len Wall responded April 3 to a suicide in progress on the Wabasha Street Bridge, they found officer Adam Bravo holding progress on the Wabasha Street Bridge, they found officer Adam Bravo holding onto a woman's waist and two citizens holding her arms, as she dangled above onto a woman's waist and two citizens holding her arms, as she dangled above the Mississippi River. The officers grabbed the woman as she continued to the Mississippi River. The officers grabbed the woman as she continued to struggle. The officers and citizens held onto her until medics arrived, and she struggle. The officers and citizens held onto her until medics arrived, and she could be pulled to safety. could be pulled to safety. The two citizens in that incident will soon receive the Chief's Award for Merit, The two citizens in that incident will soon receive the Chief's Award for Merit, Smith said. Smith said. In his closing remarks, Smith quoted writer Ambrose Redmoon: "Courage is not In his closing remarks, Smith quoted writer Ambrose Redmoon: "Courage is not the absence of fear, but rather the judgment that something else is more the absence of fear, but rather the judgment that something else is more important than fear." important than fear." Smith worries more about officers who have no fear than those who do, he said. Smith worries more about officers who have no fear than those who do, he said. The events highlighted Wednesday, he said, are a snapshot of the work police do The events highlighted Wednesday, he said, are a snapshot of the work police do every day. every day. Brady Gervais can be reached at 651-228-5513. Brady Gervais can be reached at 651-228-5513. Brady Brady Gervais Gervais Tags: Tags: Ramsey County Ramsey County 3/18/2021 15 St. Paul police officers honored for saving lives - Twin Cities https://www.twincities.com/2011/08/17/15-st-paul-police-officers-honored-for-saving-lives/ 4/4 VIEW COMMENTS VIEW COMMENTS</t>
  </si>
  <si>
    <t>['https://d3n8a8pro7vhmx.cloudfront.net/cuapb/pages/270/attachments/original/1617289565/Adam_Bravo_.pdf?1617289565']</t>
  </si>
  <si>
    <t>['Susan E. Hartnett, badge #44375']</t>
  </si>
  <si>
    <t>By By MARA H. GOTTFRIED MARA H. GOTTFRIED | | mgottfried@pioneerpress.com mgottfried@pioneerpress.com | Pioneer Press | Pioneer Press PUBLISHED: PUBLISHED: September 28, 2018 at 11:48 a.m. September 28, 2018 at 11:48 a.m. | UPDATED: | UPDATED: September 28, 2018 at September 28, 2018 at 7:27 p.m. 7:27 p.m. The city of St. Paul has agreed to pay more than half a million dollars to settle a The city of St. Paul has agreed to pay more than half a million dollars to settle a lawsuit filed by a woman attacked by a police dog when she was taking out her lawsuit filed by a woman attacked by a police dog when she was taking out her trash last year. trash last year. After a federal judge wrote last month that Officer Thaddeus Schmidt's After a federal judge wrote last month that Officer Thaddeus Schmidt's actions actions were "reckless" were "reckless" in the case, the St. Paul City Council met in a closed session about in the case, the St. Paul City Council met in a closed session about the lawsuit Wednesday. On Thursday, both sides agreed to a $520,000 the lawsuit Wednesday. On Thursday, both sides agreed to a $520,000 settlement to Desiree Collins, said her attorney, Andrew Noel. settlement to Desiree Collins, said her attorney, Andrew Noel. "It speaks to the real trauma associated with these K-9 attacks," Noel said Friday. "It speaks to the real trauma associated with these K-9 attacks," Noel said Friday. "When you see it on video, it's hard to watch and you're never sure how a jury is "When you see it on video, it's hard to watch and you're never sure how a jury is going to react to something like that." going to react to something like that." The settlement, which requires approval from the City Council, would be the The settlement, which requires approval from the City Council, would be the largest of the year. largest of the year. The city's decision to settle is based on the district court's determination that the The city's decision to settle is based on the district court's determination that the use of the police dog violated Collins' constitutional rights, according to St. Paul use of the police dog violated Collins' constitutional rights, according to St. Paul City Attorney Lyndsey Olson. City Attorney Lyndsey Olson. NEWS NEWSCRIME &amp; PUBLIC SAFETY CRIME &amp; PUBLIC SAFETY St. Paul to pay $520K to woman St. Paul to pay $520K to woman attacked by police K-9 attacked by police K-9 "This determination results in an obligation that the city pay Ms. Collins' "This determination results in an obligation that the city pay Ms. Collins' attorney's fees," Olson said in a Friday statement. "The city's tentative agreement attorney's fees," Olson said in a Friday statement. "The city's tentative agreement to pay $520,000 is based on the recognition that continued litigation will only to pay $520,000 is based on the recognition that continued litigation will only increase her attorney's fees without a corresponding increase in payment to Ms. increase her attorney's fees without a corresponding increase in payment to Ms. Collins. As a point of equity, the city favors an outcome that does not require Ms. Collins. As a point of equity, the city favors an outcome that does not require Ms. Collins to endure the additional stress or trauma of a trial and ensures that she Collins to endure the additional stress or trauma of a trial and ensures that she receive an appropriate portion of the amount paid by the city. The city believes receive an appropriate portion of the amount paid by the city. The city believes this settlement provides a better outcome for Ms. Collins." this settlement provides a better outcome for Ms. Collins." Last September, when K-9 Gabe was searching for a male burglary suspect, the Last September, when K-9 Gabe was searching for a male burglary suspect, the police dog knocked Collins to the ground and clamped down on her when she police dog knocked Collins to the ground and clamped down on her when she was taking out garbage behind her home on Van Buren Avenue, near Dale Street. was taking out garbage behind her home on Van Buren Avenue, near Dale Street. Collins screamed in pain as officers issued 10 "release" commands to the dog Collins screamed in pain as officers issued 10 "release" commands to the dog and Schmidt tried to use Gabe's E-Collar, an electronic shock device, to get the and Schmidt tried to use Gabe's E-Collar, an electronic shock device, to get the dog to release. The K-9 only did so when Schmidt was able to physically remove dog to release. The K-9 only did so when Schmidt was able to physically remove him from Collins, according to the lawsuit. him from Collins, according to the lawsuit. The incident was The incident was captured on police body camera captured on police body camera. Collins sustained multiple . Collins sustained multiple bites to her arm and one to her lower leg. bites to her arm and one to her lower leg. Warning: Contents of this video may be disturbing. See Warning: Contents of this video may be disturbing. See entire St. Paul police entire St. Paul police video here video here.. Collins, 53, had to move away from her residence soon after she was injured Collins, 53, had to move away from her residence soon after she was injured because "she had a hard time taking out the trash, a hard time sleeping," Noel because "she had a hard time taking out the trash, a hard time sleeping," Noel said. He said she has been in counseling "to try to deal with the trauma." said. He said she has been in counseling "to try to deal with the trauma."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Noel and attorney Robert Bennett also represented Frank Baker, who received a Noel and attorney Robert Bennett also represented Frank Baker, who received a rrecord $2 million settlement from St. Paul ecord $2 million settlement from St. Paul in April 2017 after he was mistaken for in April 2017 after he was mistaken for a suspect whom police were seeking in June 2016 and was bitten by a K-9. He a suspect whom police were seeking in June 2016 and was bitten by a K-9. He was hospitalized for two weeks. was hospitalized for two weeks. The same attorneys have taken the case of Glenn Slaughter, who was bitten by a The same attorneys have taken the case of Glenn Slaughter, who was bitten by a St. Paul police K-9 in July. Police said Slaughter was not involved in the weapons St. Paul police K-9 in July. Police said Slaughter was not involved in the weapons call they were responding to, and the K-9 accidentally bit him after getting loose call they were responding to, and the K-9 accidentally bit him after getting loose from his collar. from his collar. The St. Paul police department The St. Paul police department made changes to K-9 unit made changes to K-9 unit policies in April and policies in April and again after the Slaughter case; an external audit is also underway. again after the Slaughter case; an external audit is also underway. St. Paul has paid a total of $275,000 this year to settle six lawsuits, with four of St. Paul has paid a total of $275,000 this year to settle six lawsuits, with four of the cases involving the police department, according to the city attorney's office. the cases involving the police department, according to the city attorney's office. St. Paul is self-insured, and settlement costs come out of the city's tort liability St. Paul is self-insured, and settlement costs come out of the city's tort liability fund. In theory, the money that pays for settlements could be used for anything fund. In theory, the money that pays for settlements could be used for anything else in the general fund. else in the general fund.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Tags: Tags: St. Paul St. Paul VIEW COMMENTS VIEW COMMENTS</t>
  </si>
  <si>
    <t>['https://d3n8a8pro7vhmx.cloudfront.net/cuapb/pages/270/attachments/original/1626486895/St._Paul_to_pay__520K_to_woman_attacked_by_police_K-9_%E2%80%93_Twin_Cities.pdf?1626486895']</t>
  </si>
  <si>
    <t>['Thaddeus P. Schmidt, badge #609775']</t>
  </si>
  <si>
    <t>Amelia Huffman Interim Chief of Police Minneapolis Police Department 350 South 5th Street, Room 130 Minneapolis, MN 55415 (612) 673-3550 Amelia.Huffman@nninneapolisnnn.gov TO: Dylan Pearson, Badge #5498 CC: Office of Police Conduct Review DATE: August 21, 2022 RE: Administrative Case #21-01705 CHIEF'S DECISION: K Discharge ►z Suspension Duration: 1 3.43 suspension without pay K Permanent Demotion K Temporary Demotion, Duration: K Written Reprimand K No Merit This memo summarizes my approach and reasoning for my decision as Chief of Police as to whether the listed policy violations by Officer D. Pearson will be sustained. The memo accompanies the enclosed Notice of Discipline and Suspension Form. Allegations: 13.43 - Personnel Data Allegation■ It is alleged that Officer Dylan Pearson use unreasonable force when he made contact with people with his bike and hands, including making contact with the face of one person with his bike, MPD P&amp;P 5-301 (III)(A), (D) Use of Force. 1873135 Summary of the Basis for Decision: The facts noted in the case investigation specific to whether the force used by Officer D. Pearson was reasonable (or excessive). 13.43 - Personnel Data 13.43 - Personnel Data 1873136 13.43 - Personnel Data Allegation. • The Police Conduct Review Panel noted in their decision that Officer Pearson purposely struck a female in the torso and possibly the face and noted that the female was in a somewhat defenseless position at this point, as she had brought her hands up to her face to pull her mask back up. The panel couldn't find any evidence to justify this use of force. The panel added that BWC footage shows Officer Pearson going past two other officers to push the male in the black sweatshirt, and the panel could not find any evidence to justify the push. 1873137 • The BRRT officers including Officer Pearson had been ordered to push the crowd back. Some in the crowd were offering verbal and physical resistance as officers were moving towards the crowd. Several in the crowd were grabbing onto the bikes or pushing/pulling at them. One officer is heard on BWC saying, "Stop grabbing the equipment!" • During the period when officers were trying to move the crowd, Officer Pearson used his front bike tire to push people several times and the bike contact was forcefully directed toward a person who did not appear to pose a threat on at least one occasion (captured in BWC video recorded by Officer McLaughlin at 22:05:40). • A white male in the black sweatshirt identified by the panel as someone pushed without apparent reason. He was not complying with verbal orders to move. The officer standing next to Officer Pearson was holding his riot baton in a horizontal way, indicating a line that was to be held by the officers on the formation. It was at this same point that officers were ordered to push the crowd; it's not clear from BWC video exactly what occurred, but an officer raises his riot baton and both he and Officer Pearson push at this male at the same time. • Officer Pearson stated that he heard orders to push the crowd back, and that is when he pushed at the male. • The Police Conduct Review panel issued a recommendation of merit to the allegation that the force used by Officer Pearson was unreasonable. • I concur with the panel recommendation. Officer Pearson and the other MPD officer at this scene were faced with a large, angry crowd. Some members of the crowd were confrontational and non-compliant with orders to move back. Several people started grabbing at the officers' bikes and someone in the crowd threw a water bottle continuing an unknown substance at police. The contents of the bottle splashed into Officer Pearson's face. While Officer Pearson was correct in his assessment that the behavior of some in the crowd presented a risk of imminent harm to officers, his use of the bike tire captured in BWC video recorded by Officer McLaughlin at 22:05:40 was more dynamic than a slow push and would more accurately be described as a strike. At the time of the use of force, the woman was standing directly in front of Officer Pearson. She did not have her hands on any officers' bicycles and presented no apparent threat. In this action, Officer Pearson used unreasonable force. This allegation is sustained. As the interim Chief of Police, I am responsible for providing clear expectations for what is acceptable behavior in our workplaces as well as what will not be tolerated. The Police Conduct Review panel recommended a finding of merit for the listed policy violations in this case, and I concur with their. recommendations. This case investigation uncovered gaps between policy, training, special orders and expectations set for officers responding on bicycles to civil disturbances. While there have been policy updates, this case highlights the need to ensure that training for the Bicycle Rapid Response Team and policy related to bicycle use at civil disturbances is in alignment. The supervisors of the Bicycle Rapid Response Team will 1873138 be directed to review and update training and to work with MPD Policy Development staff to ensure that policy language is adequate to provide guidance to BRRT officers. I hold officers of the Minneapolis Police Department to a high standard. I expect them to live up to our oath of office, our professional code of ethics and our department's core values of trust, accountability, and professional service. With this conduct, Officer Pearson failed to meet our standards as articulated in training and policy: force should only be used when in proportion to the threat of harm to officers or others or to the extent of threatened property damage. The use of force must be legally justified, reasonably proportionate to the threat posed, and balanced with the societal interest at stake. The force used when Officer Pearson struck a woman who appeared to pose no threat of harm with his bike tire was not reasonable under the circumstances and undermines the public trust. As interim Chief of Police with authority to discipline for violations of policy under Minn. Stat 626.89 Subd. 17, I am issuing a suspension to Officer D. Pearson for his failure to use objectively reasonable force during this incident. Additionally, the officer will be directed to participate in appropriate use of force refresher training coordinated by the MPD Training Division to address the matters in this case. 13.43 - Personnel Data Allegation MPD 5-301 (III)(A), (D) Use of Force: Sustained, r -DocuSigned by: AosetA I1÷44. FBFE4338427B46A... Amelia Huffman Interim Chief of Police CC: OPCR Case File Inspector Adams Enclosure: Discipline Form 13.43 Suspension. 1873139 IN RE: THE MATTER OF POLICE OFFICERS FEDERATION OF MINNEAPOLIS, (Dylan Pearson. Grievant) and CITY OF MINNEAPOLIS, Employer. SETTLEMENT AGREEMENT (Union Grievance 22-18) This Settlement Agreement ("Agreement") is made and entered into by and between the City of Minneapolis ("City"). the Police Officers' Federation of Minneapolis ("Federation") and Officer Dylan Pearson, Badge No.5498 ("Grievant- ). A. The City of Minneapolis ("City") and the Police Officers Federation of Minneapolis ("Federation"), parties to a collective bargaining agreement under which the above- entitled grievance was filed, hereby enter into the following agreement that governs the relationship between them. B. The Grievant is employed by the City in its Police Department (MPD). C. The Federation is the Grievant's sole and exclusive bargaining representative. D. On or about 09/01/2022 Grievant was disciplined for violation of MPD policy 5-301 (111)(A) Use of Force. E. Grievant served a 20-hour suspension. F. The Federation grieved the suspension, Grievance 22-18 citing violation of 12.01 of the labor agreement. G. The Chief of Police has the full authority of the City Council to resolve the grievance. 1873146 H. The Federation and the City wish to resolve this matter amicably and without resort to arbitration. NOW THEREFORE, the parties agree as follows: 1. The Federation will withdraw Grievance # 22-18 subject to conditions listed in paragraphs 2-5. 2. The City will amend the discipline to reflect a 10 suspension for violation of MPD Policy 5-301 (1 1 1)(A) Use of Force. 3. The City shall also reimburse the grievant for 10 hours of pay and all benefits that would have accrued during the suspension.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FOR THE FED ATION: Sherral S FOR THE CITY OF MI POLIS: Brian O' Ha Date: )/4/1 Date: 1873147</t>
  </si>
  <si>
    <t>['https://assets.nationbuilder.com/cuapb/pages/1608/attachments/original/1753998749/21-01705_Dylan_Pearson.pdf?1753998749']</t>
  </si>
  <si>
    <t>['Dylan Pearson, badge #5498']</t>
  </si>
  <si>
    <t>Minneapolis City of Lakes Police Department Timothy J. Dolan Chief of Police 350 South 5th Street Room 130 Minneapolis MN 55415-1389 Office 612 673-2853 17Y 612 673.2157 Officer John Trangsrud Fifth Precinct Minneapolis Police Department September 13, 2012 RE: lAU Case Number #12-149 Notice of Suspension (10 hours suspension without pay) Officer Trangsrud, The finding for IAU Case #12-149 is as follows: MPD PIP 3-800 D(3)(c) Off Duty Employment-Work on Restricted Status...SUSTAINED (Category C) 13.43 - Personnel Data As discipline for this incident you are suspended for 10 hours without pay. 13.43 - Personnel Data 13.43 - Personnel Data This case will remain a "C" violation and will remain on file until 07/16/2017,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 B : Janee Harteau Assistant Chief City Intonation and Services www.ci.minneapolis.mn.us Affirmative Action Employer 1208164 Page 2 Officer John Trangsrud Suspension Letter I, Officer John Trangsrud, acknowledge receipt of this Notice-ofAyspension. cffi at(' Date of Receipt Inspector Clark TJD:mar CC: Personnel IAU Minneapolis Police Federation Inspector Clark Date 1208165 MINNEAPOLIS POLICE DEPARTMENT INTERNAL AFFAIRS COMPLAINT FORM #3401 •, ,' 4, .? ,,,. g : `Lc \ , +4 .13: . ee, '''c ' k, f 4s ., , S: ii , fis 1 T., All .-.. , . '.'' . _ '' :' '' re ! e - Ti 44, ' 'e- , , e'- 1%,3 ?4,' 'k A INTERNAL AFFAIRS CASE NUMBER: 12-149 CCN: DATE OF INCIDENT: 07-16-2012 TIME OF INCIDENT: LOCATION OF INCIDENT: Various DATE OF COMPLAINT 07-17-2012 REFERRAL METHOD: COMPLAINANTS NAME LAST FIRST MIDDLE) SEX mEl F❑ RACE: DATE OF BIRTH: 13.43 - Personnel Data HOME ADDRESS: CITY! STATE / ZIP: TELEPHONE: "' S, CO ,,.., , , xaCk t, , 4' - 1.;.P , ., .. `,). , ', , ,'': ' zi r, V ; ,,, ,' 5 „ f ? ,,A,,, ,,,. a W ''. •; '' POLICIES ALLEGED TO BE VIOLAT • 3-800 13.43 D(3)(c) Off Duty Employment 13.43 - Personnel Data i i g :, s, i ., t, ,., , II, 7 n , ' ,, f": A ,. , „ ,,e, ,i. 1. 'n. .10, * , k, ,, , v. 4,, t , , p,. , ' ... .,,,„„, .f,t,. :, ,,,,,,. _.:, ,,,,,, k,,P " .. . NAME/BADGE: Officer John Trangsrud #111236 ' , ,e• • " F. i , A ry u . .ri 4 sr 4 '4' 3 k: 5 ., 3!0 ri ,,, n' 4 .. 4 ) , It is all ed that Officer Tran • srud was workin , a I art time job while on suspension. 13.43 - Personnel Data 13.43 - Personnel Data 13.43 - Personnel Data :,01 m,......, , 7 Reckoning Period Expired Before Complaint was Filed K No Basis for Complaint K Closed Pending Further Information K Refer to Precinct with Coaching Documentation K Exceptionally Cleared K Policy Failure K Other COMPLAINANT SIGNAT 13.43 - Personnel Data DATE 7-3)-/ A COMMANDER REVIEW' DATE 1208166 MINNEAPOLIS POLICE DEPARTMENT Internal Affairs Unit Administrative Case #12-149 Lt. Travis Glampe 07-31-2012 CASE BACKGROUND On 07-17-2012 I received an email from Lt. Todd Loining, 5th Precinct 13.43 informing me that Officer John Trangsrud had been working a part time job while he was on suspension. 13.43 - Personnel Data 13.43 - Personnel Data CASE INVESTIGATION On 07-17-2012 I spoke with Lt. Loining. He told me he had phone contact with Officer Trangsrud on 07-16-2012 after Trangsrud's portable radio was emitting an emergency signal. It was then discovered by Loining that Officer Trangsrud was working part time at Target Field, and was later confirmed during the conversation between Trangsrud and Loining. On 07-17-2012 I spoke with Sgt. Jeff Waite. He is the MPD contact for Target Field. Sgt. Waite informed me that Officer Trangsrud was working part time at Target Field on 07-16-2012. Sgt. Waite had attended the Twins game on that evening and saw Officer Trangsrud working at the game in his MPD uniform. 1208167 Sgt. Waite also provided me with Officer Trangsrud's schedule at Target Field for the time period of May 1, 2012 to July 16, 2012. 13.43 - Personnel Data Officer Trangsrud had been logging on with channel 7 on a regular basis. Below is Officer Trangsrud's schedule and his log-on activity. 05-09-2012 Log on at 17:34 06-27-2012 Log on at 10:33 05-12-2012 Log on at 16:16 06-29-2012 Log on at 17:34 05-13-2012 Not logged on 07-01-2012 Log on at 11:13 05-25-2012 Log on at 17:27 07-08-2012 Not logged on 05-30-2012 Log on at 10:21 07-16-2012 Not logged on 06-13-2012 Log on at 17:33 06-15-2012 Log on at 17:34 06-26-2012 Not logged on While examining the above dates in Workforce Director, I encountered irregularities in Officer Trangsrud's time entries. I noted that on two occasions, Officer Trangsrud was working part time at Target Field while on 13.43 - Personnel Data status. I also noted two dates in June that Trangsrud was working part time while scheduled for special duty. Both special duty dates listed Trangsrud as working special duty during dogwatch hours. On June 13, 2012 Trangsrud was listed as working at Target Field while also being compensated by the City for special duty time. Below is Officer Trangsrud's Target Field schedule and the corresponding time entry into Workforce Director. 05-09-2012 05-12-2012 05-13-2012 05-25-2012 05-30-2012 06-13-2012 06-15-2012 06-26-2012 Off Off 13.43 - Personnel Data 0 Off S ecial du 13.43 - Personnel Data Regular day 06-27-2012 06-29-2012 07-01-2012 07-08-2012 07-16-2012 Off 13.43 - Personnel Data Regular day Off Suspended 2 1208168 In an effort to determine what his actual special duty hours were, I contacted Mary Lou Fiala in the training unit. She sent me the Training Unit's documentation on Officer Trangsrud's special duty. On 06-13-2012 Trangsrud was scheduled to participate in "2012 Activ8 Fitness Instructor Training" at worked 07:00-17:00 or 08:00-18:00. In Officer Trangsrud's case, it would have been likely that his training day went from 07:00-17:00, allowing him to work part time at 17:00. I then examined a second special duty day on Officer Trangsrud's schedule. This was not a day he worked at Target Field, but it caught my attention as he claimed to have been on s uecial dut durin: 1 3.43 hours. His ersonriel order for 06-25-2012 showed There was no explanation of what he was participating in, or what times he was competing. I confirmed with Lisa Hatle that Officer Trangsrud entered both special duty days into Workforce Director himself. Case Statements On 07-24-2012 I interviewed Officer Trangsrud. He admitted that he was working part time on 07-16 at Target Field. He further said that he was on suspension at 3 1208169 using this time. He believed that policy allowed him to work part time while on suspension. He said he was trying to make up for lost wages. 13.43 - Personnel Data times. On 07-16 there was a no-calUno-show for one of the other part time officers who was supposed to be working. They attempted to get a replacement for this officer. In the meantime they never coordinated to call into channel 7 to log on. He said that his failure to call into channel 7 was not an attempt to hide the fact he was working part time during suspension. He said that he worked part time during days that he was coded 13.43 13.43 13.43 - Personnel Data It was his understanding of the policy that he could work part time when He said he has since been corrected on that issue. In reference to his special duty time for 06-13-2012, he said that he worked 13.43 He said that he forgot to change the time in Workforce Director to accurately reflect his 2012 13.43 ours. In reference to his special duty time for 06-25- 13.43 - Personnel Data He had to be on site starting at 15:00. Again he forgot to change the time in Workforce Director to accurately reflect his hours. I confirmed with Bertha Gabrish that Officer Trangsrud received shift differential for both days. 4 1208170 SUMMARY OF ALLEGATIONS AND RECOMMENDATION Allegation # 1 3-800 OFF-DUTY EMPLOYMENT D. Restrictions and Prohibitions 3. All employees are prohibited from working off-duty under the following conditions: c. If the employment requires the officer to carry a firearm and the officer: is not authorized to carry a firearm; is on non-enforcement duty assignment; is on suspension or administrative leave; has failed to successfully complete required training or qualification with department-authorized firearms. Investigative Facts • On 07-16-2012 Officer Trangsrud was serving a suspension day. • On 07-16-2012 Officer Trangsrud worked a part time job at Target Field from 17:00-23:04. • Officer Trangsrud admitted to working while on suspension, stating he thought it was permissible to do so. 13.43 - Personnel Data 5 1208171 13.43 - Personnel Data 1208172 13.43 - Personnel Data I confirm that the information I provided in this case is true to the best of my knowledge. Respectfully Submitted, Lt. Travis Glampe Internal Affairs Unit 7 1208173</t>
  </si>
  <si>
    <t>['https://d3n8a8pro7vhmx.cloudfront.net/cuapb/pages/1461/attachments/original/1638413645/13-31314_Trangsrud.pdf?1638413645']</t>
  </si>
  <si>
    <t>Mr. Donnelly stated that no one came up to him to make a complaint that a table was loud, swearing, and/or inappropriate. In addition, no one approached him and said that a table was obnoxious, even as he passed through "multiple times". According to Michael: "...I went to like basically every table, I touched most tables and I was clearing it up at the same time, and no one said anything to me about it. I mean I realized he was a little bit louder, too, and I even told Kourtney, I was like, I'm...but even like I told Kourtney, I'm like, it's fine, don't worry about it, I mean, your outside on the patio." In regards to a table on the patio in which two women were sitting together, one of which was wearing a hat, Mr. Donnelly did not hear any obscenities or teasing yelled at them by Brian. The women did not complain to Mr. Donnelly, and reportedly stayed well into the night, even after the assault happened on the patio. Mr. Donnelly's second interview commenced at 1910 hours and concluded at.1915 hours. • This investigator attempted to make contact with Mr. Donnelly on August 16th, 2012 via telephone. Mr. Donnelly's voice mail indicated that the caller had reached "M&amp;D Roofing" (763-486-7367). A voice mail was left for Mr. Donnelly at 1101 hours requesting a return call to this investigator regarding the incident at Tanners Station. • This investigator attempted to make contact with Mr. Donnelly a second time on August 29th, 2012, via telephone. Mr. Donnelly's voice mail again indicated that the caller had reached "M&amp;D Roofing". A voice mail was left for Mr. Donnelly at 0949 hours requesting a return call to this investigator. • On August 30th, 2012, a Certified Mail Letter (Receipt number: 7011 0110 0002 1531 0483) was sent through the United States Postal Service sent to the Mr. Donnelly's residence requesting contact be made with this investigator. At this time, no receipt has been received by this investigator. 24 1228256 Ms. Brittney Blomquist- Waitress at Tanners Station Detective Strusinski of the Anoka County Sheriff's Office conducted an interview with Brittney Ann Blomquist, waitress at Tanners Station on the night of the assault, on June 17th, 2012 at 1848 hours. This investigator was provided a transcript of the interview, but was not given an audio recording of the interview. Ms. Blomquist started her work shift at Tanners Station at noon on June 16th, 2012, and recalled that Brian, Kourtney, and Michael Vanderlee came to play Bingo around 1230 hours. The group went out to the patio between 1630 and 1700 hours and she was their waitress. She did not consider that Brian, David, or Kourtney were loud and obnoxious, but did state that "he (not clarified) would, like, say a joke or like kinda be a little obnoxious, but I mean it wasn't overwhelming where I would like tell them to leave or be quiet". The only offensive language Ms. Blomquist recalled hearing was the term "ho", and did acknowledge that it was "pretty loud, but, so people might have gotten offended by that. I didn't hear any swearing when I was at their table, though". According to Ms. Blomquist, the tables on the patio are pretty close together, so if offensive language was being used, other people could be able to hear it. Ms. Blomquist was outside on the patio at one point and heard a table next to another say "can you just watch you language". Kourtney Vanderlee then told Ms. Blomquist that they were getting in trouble (in reference to being asked to watch their language). Ms. Blomquist responded by telling Ms. Vanderlee to keep it down. In regards to two women sitting on the other side of Sgt. Clifford and his group, Ms. Blomquist was unaware of Brian making vulgar comments to them. She stated that no one had made a complaint of obnoxious language or behavior. Ms. Blomquist indicated that she was responsible for all but two tables outside on the patio. She described the patio as being "pretty full, it was pretty packed". Ms. Blomquist was inside at the time of the altercation involving Sgt. Clifford. When she returned outside, there was a crowd surrounding Brian and Kourtney was crying. She did state that Kourtney grabbed a girl's sweater and the girl told her "if you rip my sweater, I'll fuckin' lay you out". The girl (identified as 13.43 then walked away and Kourtney was directed to sit down. The couple that was with Sgt. Clifford and 13.43 , Paul and Kim Coleman, did not appear to be in a hurry to leave and Ms. Coleman "just looked kinda in shock". Ms. Blomquist informed Detective Strusinski that Kourtney Vanderlee is one of the manager's nieces at Tanners Station, and when asked if the three of them were at Tanner's "occasionally", Ms. Blomquist stated "no, not really". Ms. Blomquist estimated that she has maybe seen Sgt. Clifford and his party a couple of times, but could not recall specifically. The interview was concluded at 1905 hours. 25 1228257 Ms. Brittney Blomquist- Waitress at Tanners Station On August 20th, 2012, this investigator met with Ms. Brittney Blomquist at 1966 Bunker Lake Boulevard (Caribou Coffee) in Andover, Minnesota. Ms. Blomquist stated that she would provide a voluntary statement regarding IAU Case Investigation #12-97; however, she did not want the statement taped. This investigator read a brief introductory statement and Ms. Blomquist provided her name and address on the record, as well as acknowledging that she was willing to provide a statement. Ms. Blomquist was also advised that in addition to this being a voluntary statement, she could opt to not answer a question or discontinue the interview at any time. • According to Ms. Blomquist, she was working at Tanners Station from noon to approximately eight or nine o'clock on June 16th, 2012. Ms. Blomquist had tables inside Tanners and outside on the patio. • Ms. Blomquist doesn't really know Brian and doesn't know Michael Vanderlee. • Ms. Blomquist knows Kourtney Vanderlee because she used to be a liquor representative that came to Tanners Station. Ms. Blomquist knew of Kourtney Vanderlee through the manager, Lisa Blomquist (who is also Brittney's mother). • Ms. Blomquist did not see Brian and Michael Vanderlee punching each other, fighting, or other behavior of this nature. • Ms. Blomquist did not see Brian doing jumping jacks outside of the patio. • Brittney did mention to her manager that Kourtney Vanderlee had told her that they had just been told asked to quiet down. She had asked the manager to go outside to take a look. • Ms. Blomquist heard the work "ho" come from Brian's table one time. She does not know who said it or at what time. • Ms. Blomquist described Brian as being 5'8" with a medium build, no slurred speech, no stumbling down or around. • Michael was described as a "little taller", medium build. • No one from Sgt. Clifford's table ever mentioned to her that they were offended by Brian's table for language, behavior, or anything else. 26 1228258 • No one came up to her or her manager that she was aware of to speak about the conduct or behavior form any other table on the patio. • Ms. Blomquist added that she did not feel that Brian's behavior was "out of control"; she felt he was "okay". • She did not consider that Brian needed to be cut off based on her observations. The interview lasted until approximately 1124 hours. Ms. Caitlyn Slattery- Waitress at Tanners Station Detective Strusinski of the Anoka County Sheriff's Office conducted an interview with Caitlyn Jean Slattery, waitress at Tanners Station on the night of the assault, on June 17th, 2012 at 1901 hours. This investigator was provided a transcript of the interview, but was not given an audio recording of the interview. According to Ms. Slattery, her work shift as a waitress started at 1600 hours and she had tables both inside and outside of Tanner's. She stated that she did not hear any vulgar language at Brian's table, but did describe that they were "yelping" at her, as well as growling. She described yelping as calling out "hey!" to get her attention. When she was specifically asked if she had heard words such as "fuck", "whore", "cunt", Ms. Slattery stated that she had not. She also stated that she would have been surprised if she had heard language as described above. Ms. Slattery stated that she was not on the patio at the time Sgt. Clifford approached Brian, but responded there right after. Ms. Slattery stated that she is a paramedic student and that Mike (Michael Donnelly) had come out and said that a guy was unconscious. When she ran out, there was a woman crying (Kourtney Vanderlee) and she described responding to Brian. As Ms. Slattery tried talking to Brian, there was no response. A nurse was on the scene and also attempted to assist Brian. Ms. Slattery continued by stating that another table on the other side of the patio told her they saw the whole thing and that it happened out of nowhere. The individuals at this table (it was not clarified which table this was) reportedly told Ms. Slattery that "they were arguing earlier in the night, by they were joking like they were....like, oh, don't worry, he's my brother". Ms. Slattery indicated that it had also been brought up to her that Sgt. Clifford was a police officer by one of the tables of patrons. 27 1228259</t>
  </si>
  <si>
    <t>['https://d3n8a8pro7vhmx.cloudfront.net/cuapb/pages/1461/attachments/original/1638081630/13-31240_Clifford_Part_9.pdf?1638081630']</t>
  </si>
  <si>
    <t>INTERNAL AFFAIRS CASE NUMBER: 14-01771 MINNEAPOLIS POLICE DEPARTMENT INTERNAL AFFAIRS COMPLAINT FORM #3401 COMPLAINT INFORMATION DATE OF INCIDENT; 11-21-2011 TIME OF INCIDENT: 2355-2356 CCN: NIA DATE OF COMPLAINT 8-16-2013 LOCATION OF INCIDENT: Minneapolis Police 5 th Precinct, Desk REFERRAL METHOD: Internal COMPLAINANTS NAME (LAST, FIRST MIDDLE) SEX RACE: DATE OF BIRTH: 13.43 - Personnel Data MO FEI HOME ADDR 5: CITY / STATE I ZIP: TELEPHONE: 13.43 - Personnel Data 13.43 - Personnel Data POLICY INFORMATION POLICIES ALLEGED TO BE VIOLATED: MPD P&amp;P 4-500, Reports and Records, Access and Confidentiality, DVS Access ACCUSED EMPLOYEES} NAME/BADGE: Officer Heather Young, Badge # 3576 COMPLAINT ALLEGATIONS ytl 18 USC 2721 &amp; 2725 It is alleged via a lawsuit that Officer Heather Young accessed the DVS information of 8-19-2012 at 0129 hours without a legitimate law enforcement purpose for doing so. RECOMMENDATI (Preliminary Cases Only) on K Reckoning Period Expired Before Complaint was Filed K No Basis for Complaint El Closed Pending Further Information O Refer to Precinct with Coaching Documentation Ei Exceptionally Cleared El Policy Failure K Other 13.43 - Personnel Data DATE I( / DATE 1209918 MINNEAPOLIS POLICE DEPARTMENT Internal Affairs Unit Administrative Case #14-01771 Sgt. Matt McLean Date: February 11, 2014 CASE BACKGROUND This case involves allegations of improper access of the DVS information of on the part of Officer Heather Young. 18 USC 2721 &amp; 2725 On July, 22, 2013, the Minneapolis City Clerk received a letter advising a notice of claim from the Sapientia Law Group, who is representing 18 USC 2721 &amp; 2725. The letter stated that on or about May 1, 2013, 18 USC 2721 &amp; 2725 learned from the Minnesota Department of Public Safety (DPS) that law enforcement personnel from the City of Minneapolis had viewed her private driver's license information over the past 10 years. This investigator was provided with the DVS Audit Line information which showed the name of the employees who had accessed 18 USC 2721 &amp; 2725 's information, as well as the day, date, time and access type of each occurrence. I was assigned to conduct Investigations involving those employees who had accessed ENZEZEjs DVS information after the promulgation of the Administrative Announcement dated March 1st, 2011, regarding the accessing of DVS records. Officer Young was found to have run 18 USC 2721 &amp; 2725 in DVS on 11-21-2011 and so falls into this category. Note: Officer Hea. ler Young was married on 12-28-2013, and at that time changed her last name from Jar to Young. At the time she ran the query, she was Heather Jorges. S1 4e is referred to 'feather Young for the purposes of this report. 1 1209919 CASE INVESTIGATION Case Statements Statement of Officer Heather Young On January 23, 2014, Officer Heather Young provided a recorded statement to the Internal Affairs Unit. This interview is summarized below: Officer Young stated that she is aware of the Minneapolis Police Department's Policy 4- 501, which concerns the use and access of confidential department records, reports and information, including language which specifically states that "employees shall only access Department of Motor Vehicle records for official business-related reasons." She stated she was aware of this policy when she reported for duty as an Officer on the shift in the 5th Precinct on November 21, 2011. 13.43 She stated she had read and understood the Administrative Announcement issued on March 1, 2011 which addressed DVS access and reiterated that "personnel are reminded that accessing usage of any such databases are also governed by MPD policy" when she reported for duty on November 21, 2011. She stated that on November 21, 2011, she was assigned to desk that night as part of her regular shift. She stated that she knows •• al 13.43 and worked the 13.43 - Personnel Data 13.43 - Personnel Data She stated that while working the desk in the 5th Precinct on November 21, 2011, she did not have any type of law enforcement contact with 13.43 She stated she does not recall running 13.43 - Personnel Data in DVS on that date, and did not give permission to any other person to use her DVS access. She stated that she dos not recall any conversation about during her shift. She stated she wo1. 1 w enforcement-. • jl -r person from she VV...ts DVS 13.43 on that date it have allowed any other person to use her DVS access for a non- I purpose, and that she would have taken steps to prevent any her access for a non-law enforcement-related purpose. tends with IRIMMTSTI, she stated she would have no reason -hing about her. 2 1209920 She stated that she was not aware of any actions taken by herself, or by any other person, which occurred as a result of her having accessed 18 USC 2721 &amp; 2725 's DVS information. She stated that she did not tell 18 USC 2721 &amp; 2725 that she had run her in DVS, and was never asked by 18 USC 2721 &amp; 2725 if she had run her. She stated that she first learned that she had run DMZ= when she became aware of her lawsuit. In summation, Officer Young stated that she considers and would have had no reason to run her to gain any information which she did not already have access to, does not recall running her, and is not aware of any actions taken towards 18 USC 2721 &amp; 2725 as a result of her having accessed 's DVS information. 13.43 DVS Audit Line 18 USC 2721 &amp; 2725 The Audit Line provided by DVS showed that Officer Heather Young accessed the DVS information of 18 USC 2721 &amp; 2725 on Monday, November 21, 2011 at 2355 and 2356 hours. WorkForce Director Records WorkForce Director records for 11-21-2011 show that Officer Heather Young was scheduled for, and worked her regular shift. She was assigned to the 5th Precinct Desk, 13.43 - Personnel Data 13.43 - Personnel Data 3 1209921 SUMMARY OF ALLEGATIONS Allegations It is alleged that Officer Heather Young improperly accessed the DVS information of on 11-21-2011 at approximately 2355 hours while working the desk 1 3.43 in the 5th Precinct, and that this access was done without an official law enforcement-related purpose. 18 USC 2721 &amp; 2725 If this allegation were found to be true, it would violate the following: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(04/22/09) Investigative Facts • Officer Heather Young was pregnant and was working the 13.43 on November 21, 2011. 13.43 as • Officer Young stated that she had read and understood both MPD Policy and Procedure 4-501, Confidential Department Records, Reports and Information, and the MPD Administrative Announcement dated March 1„ 2011, which addressed DVS access prior to her reporting for duty on November 21, 2011. • The Au, Line from DVS showed that Officer Young accessed the DVS informa, of 18 USC 2721 &amp; 2725 two times at 2355 and two times at 2356 hott,-s, • Oi ng stated she did not have any law enforcement-related interaction 18 USC 2721 &amp; 2725 on that date. ng stated she does not remember accessing the DVS information of 18 USC 2721 &amp; 2725 on that date. 4 1209922 • 13.43 - Personnel Data • Officer Young stated that she is not aware of any actions taken by her, or any other person, which came about as a result of her accessing the DVS information of 18 USC 2721 &amp; 2725 I confirm that the information I srovided in this case is true to the best of my knowledge. Respectful Sgt. Matthew McLean Internal Affairs Unit 5 1209923 4 Minneapolis City of Lakes Officer Heather Young Third Precinct Minneapolis Police Department Officer Heather Young, RE: IAU Case Number #14-01771 LETTER OF REPRIMAND The finding for IAU Case #14-01771 is as follows: Police Department 350 S. Fifth St., Room 130 Minneapolis, MN 55415 TEL 612.673.2735 www.minneapolismn.gov March 10, 2016 MPD P/P 4-500 Reports and Records, Access and Confidentiality, DVS Access ..SUSTAINED (Category C)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from employment. Sincerely, Janee Harteau Chief of Police B Y: Assistant Chief Kristine Arneson 1209924 Page 2 Officer Heather Young Letter of Reprimand I, Heather Young, acknowledge receipt of this Letter of Reprimand. ate o Rec ipt ichael Sullivan Date CC: Inspector Sullivan Personnel IAU 1209925</t>
  </si>
  <si>
    <t>['https://d3n8a8pro7vhmx.cloudfront.net/cuapb/pages/1461/attachments/original/1638418768/14-01771_Young.pdf?1638418768']</t>
  </si>
  <si>
    <t>['Heather Young (Jorges), badge #3576']</t>
  </si>
  <si>
    <t>Minneapolis City of Lakes Police Department Timothy J Dolan Chief of Police 350 South 5th Street - Room 130 Minneapolis MN 55415-1389 Office 612 673-2853 TTY 612 673-2157 January 6, 2011 Officer Brian Thole SOD Division Minneapolis Police Department RE: IAU Case Number #10-149 Notice of Suspension (10 hour suspension without pay) Officer Thole, The finding for IAU Case #10-149 is as follows: MPD P/P 5-102 Code of Ethics...SUSTAINED (Category C) As discipline for this incident you are suspended for 10 hours without pay. This case will remain a "C" violation and will remain on file until 6/27/2015,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By: JaneeJHarteau Assistant Chief of Police City Information and Services www.cisninneapolisimn.us Affirmative Action Employer 1216210 Page 2 Officer Brian Thole Suspension Letter I, Officer Brian Thole, acknowledge receipt of this Notice of Suspension. /-12-1/ Offi/er o e Date of Receipt AiQ U) 4 (0.QRQ 1.--\2A\ CaptaTi Sally Wedd Date TJD:mar CC: Personnel IAU Captain Weddel 1216211 MINNEAPOLIS POLICE DEPARTMENT INTERNAL AFFAIRS COMPLAINT FORM #3401 COMPLAINT INFORMATION INTERNAL AFFAIRS CASE NUMBER: 10-149 CCN: NA DATE OF INCIDENT: 6-27-10 TIME OF INCIDENT: 0343 LOCATION OF INCIDENT, Anoka Cnty Rd 10/Silver Lake Rd Mounds View DATE OF COMPLAINT: 6-27-10 REFERRAL METHOD: Internal COMPLAINANTS NAME (LAST, FIRST MIDDLE) 13.43 SEX M❑ F❑ RACE: DATE OF BIRTH: HOME ADDRESS: IAU CITY I STATE I ZIP: TELEPHONE: POLICY INFORMATION POLICIES ALLEGED TO BE VIOLATED: 5-102 Code of Ethics - 2 (Two) allegations ACCUSED EMPLOYEE(S) NAME/BADGE: Brian Thole #7166 COMPLAINT ALLEGATIONS #1 On 6-27-10 you were arrested in the City of Mounds View, Mn for Operating a Motor Vehicle While Under the Influence of alcohol. A subsequent blood test showed your blood alcohol content to be in excess of that allowed by Minnesota Statute. #2 On 6-27-10 you were stopped for a traffic violation by an officer of the Mounds View Police Dept. and you attempted to influence his decision to take enforcement action against you by showing him your Minneapolis Police Dept. ID card and then verbally reminding him that you are a police officer. RECOMMENDATION (Preliminary Cases Only) K Reckoning Period Expired Before Complaint was Filed K No Basis for Complaint K Suspended Pending Further Information K Refer to Precinct with Coaching Documentation K Exceptionally Cleared K Policy Failure K Other CO 13. 1 3 •- rs•nn - I I • • DATE o a c3- ic CO DATE 1216212 • MINNEAPOLIS POLICE DEPARTMENT Internal Affairs Unit Administrative Case #10-149 Sgt. D. N. Denno Date 9-30-10 CASE BACKGROUND On 6-27-10 Officer Brian Thole was arrested in the City of Mounds View for DWI. The arrest came after he was stopped for speeding and the arresting officer developed probable cause to believe Officer Thole had been drinking prior to operating the vehicle. Officer Thole's commanding supervisor Lt. Stoll notified IAU of the situation. During the initial stages of this investigation it was noted in the Mounds View Incident report that Officer Thole had possibly tried to use his position as a police officer to influence the arresting officers' decision to take enforcement action. 1 1216213 CASE INVESTIGATION Mounds View PD Incident Report 10-2868 This report was filed by MVPD Officer Keith Demarest. While on patrol 6-27-10 at approx. 0343 hours, Officer Demarest clocked a vehicle at 61 mph in a 50 mph zone on County Rd 10 in Mounds View. He made a traffic stop on the 13.43 13.43 13.43 He contacted the driver, Officer Brian Thole. Officer Thole gave him his drivers' license along with his MPD identification card. According to the report he also verbally identified himself as an MPD officer. The vehicle owner Anthony Austin 13.43 - Personnel Data was a passenger in the vehicle and was highly intoxicated. Austin is a U.S. Marshall. A discussion occurred about whether or not weapons were present in the vehicle. At first Officer Demarest was told that there was a firearm in the center console but then Officer Thole stated he wasn't sure. Officer Demarest detected an odor of alcohol coming from Officer Thole and conducted field sobriety tests which he documents Officer Thole failed. Officer Thole was placed under arrest and at that time he asked if Officer Demarest knew he was a police officer. Thole was then placed in the squad car. The truck was towed and Austin was given a ride home by another MVPD officer. No firearm was found in the vehicle during an inventory search. 2 1216214 Officer Thole was transported to the MVPD station and read the Implied Consent advisory and a urine test was requested. He was transported to Unity Hospital where a blood sample was taken to determine his blood alcohol level. The sample was submitted to the Mn. BCA for analysis. Officer Thole was released to a friend pending the outcome of the BAC test. BAC Test Results/Suspension of Driving Privileges On 7-20-10 Officer Demarest received the BCA test results conducted on Officer Thole's blood sample. The results indicated that Officer Thole's BAC on 6-27-10 was .12%. Officer Demarest issued and mailed a Complaint Citation (Ramsey County #910104993) charging Officer Thole with #1. 4th deg DWI and #2. DWI over .08. On 8-2-10 as a result of his BAC level, Officer Thole's Mn. Drivers License was suspended for 90 days. However as a result of court ordered action his Drivers License was reinstated to Valid status on 8-9-10. When the DWI charges are adjudicated the issue of his license status will be addressed in court. At that time it is possible that his license may again be revoked and he would be able to petition the court for a restricted license (such as Work Only). Between 8-2-10 and 8-9-10 Officer Thole was scheduled to work 8-3/4/6/7/9. His driving privileges were restored 8-9-10 prior to his scheduled shift and he used vacation time for 8-3/4/6/7. 3 1216215 Summary of Officer Thole's First Interview Note: Officer Thole was interviewed on the information contained in the MVPD Incident Report on 8-10-10. Summary of that interview is dealt with here. After interviewing the arresting officer it was necessary to interview Officer Thole a second time and that summary is below. Officer Thole admitted that he was driving 13.43 's vehicle on 6-27-10 and that he was stopped for speeding by a Mounds View Police Officer. He admitted that he had been drinking at a home in Shoreview prior to driving the vehicle. He said that the vehicle belongs to 13.43 who was a passenger in the vehicle at the time. He said that 13.43 was too drunk to drive them home. He said that he submitted to field sobriety tests and was placed under arrest for DWI. He was taken to the Mounds View PD station and then to Unity hospital for a blood draw. He said that he has been charged with DWI and the court case is still pending. Officer Thole denies that he attempted to use his position as a police officer to influence the officers' decision to arrest him. Officer Thole said that he showed the officer his police identification at some point early in the traffic stop and then asked the officer if he was aware that he was a police officer after he had been told he was under arrest. Officer Thole stated that he did this because there was some confusion as to whether or not there was a gun in the vehicle. He said that 13.43 is a U.S. Marshall and he didn't 4 1216216 know if he had a concealed weapon in the truck. His roommate had driven them to the party. Officer Thole stated that he did not have a firearm with him. Officer Thole said that he verbally reminded the arresting officer that he was a police officer because it still hadn't been established whether or not there was a gun in the truck and 13.43 was still in the vehicle. He said that he wanted to assure the officer that they were not a threat to him. He acknowledged that at that point he had already been placed under arrest and the officer already knew that he was a police officer. Officer Thole apologized for the situation and stated that he was sorry and that he did not want to cause the Minneapolis Police Department any embarrassment or bring the Department into a bad light because of his behavior. Summary of Officer Keith Demarest Interview Officer Demarest was interviewed at the Mounds View Police Department on 8-11-10. Officer Demarest stated that he was on patrol the early morning of 6-27-10 and he clocked a vehicle at 61 mph in a 50 mph zone on County Rd 10. He stopped the vehicle which was driven by Officer Thole. He said that as he approached the vehicle the driver had his license and police identification already out and visible. Officer Demarest was not sure if the police identification was given to him or if it was only visible. He did say that he took the license from Officer Thole. He noted an odor of alcohol coming from Officer Thole and noted other indicators of intoxication. 5 1216217</t>
  </si>
  <si>
    <t>['https://d3n8a8pro7vhmx.cloudfront.net/cuapb/pages/1461/attachments/original/1638409644/13-30177_Thole_Part_1.pdf?1638409644']</t>
  </si>
  <si>
    <t>Too_Long:Over 20 Pages OPCR Case #15-11409 PANEL RECOMMENDATION Page 2 of 5 Allegations 1. It is alleged Lt. Hildreth used indecent, profane or unnecessarily harsh language in the performance of his official duties or in the presence of the public, specifically yelling at Colbert to "shut the fuck up." MPD P&amp;P 5-105(C) (1)- Professional Code of Conduct 2. It is alleged Lt. Hildreth failed to notify a supervisor regarding his use of force upon both Colbert and Washington. Specifically, Hildreth punched Washington "hard" in the left side of his head and later grabbed Colbert "by the neck with both hands and directed his head to the ground very forcefully." MPD P&amp;P 5-306- Use of Force- Reporting and Post Incident Requirements 3. It is alleged that Lt. Hildreth failed to use proper use of discretion when he did not arrest Colbert and Washington, after using force on each of them because, "neither party wished to press charges." MPD P&amp;P 5-103- Use of Discretion OPCR Case #15-11409 PANEL RECOMMENDATION Page 4 of 5 Allegation #2: It is alleged Lt. Hildreth failed to notify a supervisor regarding his use of force upon both Colbert and Washington. Specifically, Hildreth punched Washington "hard" in the left side of his head and later grabbed Colbert "by the neck with both hands and directed his head to the ground very forcefully." MPD P&amp;P 5-306- Use of Force- Reporting and Post Incident Requirements Supportive Findings: YES NO REMAND SPLIT This allegation has merit. This allegation does not have merit. Remand to investigation for additional information. There is no majority vote. To the allegation that Lt. Hidreth did not notify a supervisor of his use of force upon both Colbert and Washington, the panel finds merit because a strike with the fist to the head requires supervisor notification per MPD P&amp;P 5-306- Use of Force- Reporting and Post Incident Requirements. Colbert was injured from the take down and that requires supervisor notification. DLB OPCR Case #15-11409 PANEL RECOMMENDATION Page 5 of 5 Allegation #3: It is alleged that Lt. Hildreth failed to use proper use of discretion when he did not arrest Colbert and Washington, after using force on each of them because, "neither party wished to press charges." MPD P&amp;P 5-103- Use of Discretion Supportive Findings: YES NO REMAND SPLIT This allegation has merit. This allegation does not have merit. Remand to investigation for additional information. There is no majority vote. The panel agrees this allegation has merit. Lt. Hildreth stated the reason he did not arrest either party is "I'm off duty. I don't want the hassle of doing allof this. I still had to go on duty for this." He also acknowleged that Colert and Washington committed several crimes in his presence and toward him". DLB</t>
  </si>
  <si>
    <t>['https://d3n8a8pro7vhmx.cloudfront.net/cuapb/pages/270/attachments/original/1582001599/15-11409_Part_1.pdf?1582001599']</t>
  </si>
  <si>
    <t>['Christopher Hildreth, badge #2987']</t>
  </si>
  <si>
    <t>MINNEAPOLIS POLICE DEPARTMENT INTERNAL AFFAIRS COMPLAINT FORM #3401 COMPLAINT INFORMATION INTERNAL AFFAIRS CASE NUMBER: 13-99 CCN: 13-190823 DATE OF INCIDENT: November 2012- June 2013 TIME OF INCIDENT: Multiple times LOCATION OF INCIDENT: Cub Foods, Broadway and Lyndale Ave N DATE OF COMPLAINT 6/11/2013 REFERRAL METHOD: Cub Foods Manager COMPLAINANTS NAME LAST FIRST MIDDLE) SEX M❑ F❑ RACE: DATE OF BIRTH: 13.43 - Personnel Data HOME ADDRESS: CITY / STATE /ZIP: TELEPHONE: POLICY INFORMATION POLICIES ALLEGED TO BE VIOLATED: 5-102 Code of Ethics 5-105.3 Professional Code of Conduct ACCUSED EMPLOYEE(S) NAME/BADGE: Officer William Gregory #2450 COMPLAINT ALLEGATIONS Complainant alleges that Officer William Gregory was using his Cub Foods Rewards card to obtain a monetary gain that he was not allowed to obtain. RECOMMENDATION (Preliminary Cases Only) K Reckoning Period Expired K No Basis for Complaint K Closed Pending Further K Refer to Precinct with K Exceptionally Cleared K Policy Failure K Other Before Complaint was Filed Information Coaching Documentation 13.43 - Personnel Data COMPLAINANT SIGNATURE DATE 2_?)( COMMANDER REVIEW: OA E 1208135 MINNEAPOLIS POLICE DEPARTMENT Internal Affairs Unit Date: 7/18/2013 Case: #13-99 Investigator: Sgt. Bradley Simonson CASE BACKGROUND On 6/11/13 the Minneapolis Police Department was contacted by Cub Foods management regarding the illegal use of their Cub Foods Rewards Cards. Several employees were fired because of the use and one of the employees was a Minneapolis Police Officer. CASE. INVESTIGATION On 6/11/13 13.43 - Personnel Data assigned this case as he had received a call from John Tonsager, General Manager at the Broadway/Lyndale Ave No. Cub foods. Mr. Tonsager stated that Officer William Gregory works part time at the Cub Foods store #6682 on Broadway and Lyndale Ave No and was using his Cub Rewards card for other customer purchases. Mr. Tonsager told 13.43 - Personnel Data that he has suspended 7 employees, all of which were later fired, and was calling Officer Gregory and telling him that he was no longer employed by Cub Foods. 13.43 - Personnel Data told me to contact John Tonsager and get the information. I called Mr. Tonsager at 612-746-1700 and talked to a male who said the he was in a meeting and would call me back. Mr. Tonsager called me back and said that he had video at his store that shows that Officer Gregory used his card for other customer purchases and that I could pick up the video tomorrow from manager Tony Halek. He also told me that the list of uses would be at his corporate office at 5101 Vernon Ave So Edina MN, phone 952-922-8335. He told me to contact a Jackie Bloden at this number. I called 952-922-8335 and left a message for Jackie Bloden to contact me with a good time to pick up a copy of the list that she has. Mrs. Bloden admitted that Cub Foods will not be pursuing charges. 1208136 On 6/12/13 I had a message to call Jackie Bloden at 612-240-5659. I returned the call and left a message. She returned my call and I met her at her office 5101, Vernon Ave So Edina MN, at 1100. During the meeting she gave me a printout of the number of transactions with Officer Gregory's Reward Card and a printout of the redemption sheet of how much he had redeemed when purchasing gas. There are three different store numbers on this sheet. This total money saved on purchases was $182.40. She also gave me a CD that she had received from Tony Halek. She showed me what was on the CD and it was a video of one of the higher amounts that Officer Gregorys card was swiped for that was not one of his purchases. This occurred on 5/31/13 and his card was swiped for $435.01 at 0144 hours and then swiped again for $6.07. The first purchase was for the customer before Officer Gregory and you can clearly see the cashier take Officer Gregory's card and swipe it during this purchase. The second purchase was his personal purchase. Jackie Bloden said that one employee, Felicia Taylor , had used Officer Gregory's card the most often and in her statement to Cub security, Taylor stated that she used Officer Gregory's card, but she called him Officer Will. Taylor went on to say that Officer Gregory had noticed two new cameras and had warned her that they might be watching people because of the Rewards Card purchases. The two new cameras were installed on 5/30/2013.and between 5/30 and 5/31/13 is when the video that I was given was taped. Jackie Bloden also said that the 7 employees that were suspended because of this card abuse were fired today, 6/12/13. Officer Gregory's Cub Reward card was cancelled today. Jackie Bloden did not know when Officer Gregory worked his shifts at the Broadway Cub Foods, so I called Tony Halek and he said he would have his payroll run a report to show what days Officer Gregory was paid to be at Cub Foods. He will contact me when-the report is available. Jackie Bloden later E-mailed me the store locations for the other two stores on the printout and they were #1649-Cub Foods in New Brighton and #1629-Cub Foods store in St. Anthony. Both of these stores are close to Officer Gregory's home address. I also received a copy of the fired cashiers/employees hand- written statements. When I arrived back at the office I reviewed the sheet of transactions and there are multiple transactions on some dates and on 5/26/13 there were 28 swipes of Officer Gregory's Reward Card at the Cub Foods on Broadway and Lyndale Ave N. There were a total of 324 transactions on Officer Gregory's card, with total purchases of $12,256.70. In regards to the program you get .05 cents off of each gallon of gas for every $50 spent but they can only be redeemed once. Some of the transactions are from other stores and some were self checkout, but a lot of the transactions were done at the Cub Foods on Broadway Ave. It is unknown how much of the total amount is for Officer Gregory's personal purchases and how much is from others purchases. I printed the Terms and Conditions of the My Cub Rewards program and it does state, "My Cub Rewards Program is a program which allows customers to earn fuel 1208137 discounts on their qualifying purchases at participating Cub locations". The terms do not prohibit using your card for another person's purchase. I then met with DC Glampe and 13.43 - Personnel Data and with the information we had at this time it was determined that we would move forward with the ROD against Officer Gregory. We all three then met with Chief Harteau and she also agreed to move forward with the ROD. I then met with Mpls City Attorney's Mary Ellen Heng, Lisa Godon, Michelle Jacobson and Tim Richards. I explained the situation that we were dealing with and at the time they determined that they would accept the case and send it to an outside agency to review for possible charges. I called DC Glampe so the attorney's could explain to him what their opinions were. I then texted 13.43 - Personnel Data with this information. During this meeting with the attorney's, Mary Ellen Heng thought they had handled one case very similar to this one and was going to look into it. She said she would contact me with what she finds. On 6/13/13 I returned to work and had a voicemail from Mary Ellen Heng regarding a similar case that the Mpls City Attorney Office had reviewed for St. Paul Police. The case was very similar in that a St.Paul Officer obtained a Roundy's Rewards card and he had asked cashiers to swipe his card when people did not have a card. The cashiers said they felt intimidated by the officer and that is why they swiped his card. He obtained a benefit of $62.66 because of this. The officer said that he did not know that this was not allowed and therefore the Mpls City Attorney Office declined charges because they could not prove intent, but did note that this suggests poor judgment on the part of the Officer. This denial from our City Attorney Office regarding the St Paul Officer was printed up and given to 13.43 - Personnel Data who was going to meet with DC Glampe and determine the next step. I received an email from Tony Halek with Officer Gregory's hourly payroll report from December 2012 until June 2013. He also stated that Officers are not required to sign any type of employment paperwork in which he called a "sign off' agreements. I was advised by 13.43 - Personnel Data that it was determined that Officer Gregory would be placed on "Relieved of Enforcement Duty" status effective today. A letter was typed up and signed by 13.43 - Personnel Data and I hand delivered the letter to Officer Gregory at the 4th Precinct Station. I met with Officer Gregory and Inspector Kjos and gave the letter to Officer Gregory. On 6/14/2013 I received an E-mail form Tony Halek in regards to some other questions I had asked. They do not have any other video transactions involving Officer Gregory and the use of his Cub Rewards card. Tony Halek did mention that none of the Cub employees knew about the different camera system that was put in place, but Officer Gregory was observed looking at it in the security office by one of the security guards during his shift and that Officer Gregory took a picture of it with his cell phone. All of the Cub Rewards card fraud stopped the next night. The only Cub Foods Cashier that 1208138</t>
  </si>
  <si>
    <t>['https://d3n8a8pro7vhmx.cloudfront.net/cuapb/pages/1461/attachments/original/1638129993/13-31660_Gregory_Part_1.pdf?1638129993']</t>
  </si>
  <si>
    <t>MINNEAPOLIS POLICE DEPARTMENT INTERNAL AFFAIRS COMPLAINT FORM #3401 COMPLAINT INFORMATION INTERNAL AFFAIRS CASE NUMBER: 12-265 CCN: Apple Valley PD 16977 . DATE OF INCIDENT: 11-19-12 TIME OF INCIDENT: 0042 Hrs LOCATION OF INCIDENT: 14917 Garret Av Apple Valley, Mn DATE OF COMPLAINT: 11-19-12 REFERRAL METHOD: Internal COMPLAINANTS NAME LAS T FIRST MIDDLE) SEX M❑ F❑ RACE: DATE OF BIRTH: 13.43 - Personnel Data HOME ADDRESS: CITY / STATE / ZIP: TELEPHONE: INCIDENT INFORMATION POLICIES ALLEGED TO BE VIOLATED: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ACCUSED EMPLOYEE(S) NAME/BADGE: William Woodis 0209 Christopher Bennett 0413 13.43 - Personnel Data COMPLAINT ALLEGATIONS It is alleged that on 11-19-12 while off-duty and outside the city limits of Minneapolis, Off. Woodis, Off. Bennett and 13.43 became involved in an altercation in the City of Apple Valey. Apple Valley Police were called and after investigating all three of the above employees were cited for: 5`h deg assault, 4th deg Criminal Damage to Property and Disorderly Conduct. RECOMMENDATION (Preliminary Cases Only) K No Basis for Complaint K Suspended Pending Further Information K Refer to Precinct with Coaching Documentation K Exceptionally Cleared K Policy Failure K Other COMPLAINANT SIGNATURE: 13.43 - Personnel Data DATE 44- - COMMANDER REVIEW: DATE 1208054 MINNEAPOLIS POLICE DEPARTMENT Internal Affairs Unit Administrative Case #12-265 Sgt. D. N. Denno Date: 8-23-13 CASE BACKGROUND On 11-19-12 the IAU commander was notified by Off. William Woodis that he, Off. Christopher Bennett and 13.43 - Personnel Data had been involved in an incident in Apple Valley the previous night. As a result they had been cited by Apple .y Police officers for 5th deg. Assault, 4th deg. Damage to Property and Disorderly Conduct. CASE INVESTIGATION Summary of Apple Valley PD Case 12006977 On 11-19-12 at approximately 0042 Hrs. Apple Valley Police officers were dispatched to Bogarts Bar 14917 Garrett Ave on a report of several persons fighting in the parking lot. After arriving they determined that the fight had been between two groups of patrons. They found that officers Woodis, Bennett and 13.43 were 1 1208055 part of one of the groups that had been fighting. Apple Valley officers interviewed several people including witnesses and persons involved in the altercation. A group of three males are listed in the police report as victims. Officers Woodis, Bennett and 13.43 are listed as suspects. The report indicates that the three men listed as victims said that they had come to the bar and were intimidated by Off. Woodis in particular. They claimed that he raised his fist at them and made statements such as "you don't belong here" and "your kind aren't welcome here". One of these men (Franson) said that no direct racial slurs were made but he felt that they were made for racial reasons. (Off. Wolf statement) Off. Wolf also says that he spoke to a man who was going to his car. The man said that he saw at least some of the incident that occurred outside. He said that the white men were the aggressors and came out of the bar "looking for a fight and started shit". Off. Bone's statement says that he was told by one of the victims that Off. Woodis started the fight outside by pushing members of his group as they were trying to go to their cars to leave. He said that members of the group began to call his friend a "fat fucking nigger" and they began punching him. 2 1208056 () Off. Broughten's report says that he interviewed Off. Woodis who told him that the group of black males had come into the bar and started to cause problems by pushing people. He also said that the black males had approached him and wanted to shake his hand for no reason. Woodis said that he and his group then tried to leave and were eventually assaulted outside by the group of black males. Off. Broughten says in his report that during the interview with Off. Woodis he became verbally aggressive with Apple Valley Off. Horazuk. In his statement Off. Horazuk says that Off. Woodis came up to him and "squared off to me" and began arguing. Off. Horazuk states that he felt Off. Woodis was intoxicated and because of his behavior he was placed in a squad car where Off. Horazuk later tried to conduct a "Miranda" interview. Off Woodis choose to not give a Miranda statement. After talking to all parties involved in the fight the Apple Valley officers tagged Woodis, 13.43 and Bennett with Sth deg. Assault, 4th deg. Damage to Property and Disorderly Conduct. Summary of 13.43 - Personnel Data interview 13.43 said in his interview that he and several other MPD officers had gone to Bogart's bar in Apple Valley to celebrate Off. Bennett's birthday. After some time a group of males came into the bar. One of them walked up to Off. Woodis and held his hand out. 13.43 said that Off. Woodis looked "confused" by this gesture. The other group of males then went outside to a patio area and Off. Woodis eventually 3 1208057 followed. 13.43 along with other members of their party followed. He said that Off. Woodis had said "let's get out of here". He said they were followed into the parking lot by the other group. One member of the other group attacked Off. Woodis and threw him to the ground. He said that the group then went towards Off. Woodis as though they were.going to assault him. He and Off. Bennett then intervened to protect Off. Woodis and the other men started throwing punches. He said that he and Off. Bennett defended themselves by fighting back. 13.43 said that other members of their group eventually came outside but only after the fighting had stopped. 13.43 said that the only racial slurs he heard were from a member of the other group calling for his friends to help him. He said that he was calling his friends "niggers" saying things like "niggers get over here", "niggers come help me". The Apple Valley Police eventually arrived. 13.43 said that he identified himself as a.police officer. He said that he did not identify himself as an officer in order to gain special treatment or influence the Apple Valley officers. 13.43 said that while the fight began between the two parties primarily between Off. Woodis and one of the other men, Off. Woodis was not the instigator of the fight 4 1208058 and he and Off. Bennett were only protecting themselves and Off. Woodis after the other group attacked them. Summary of Off. William Woodis interview Off. Woodis stated that he and several other MPD employees were at Bogarts bar to celebrate Off. Bennett's birthday. He said that he was at the bar when a black male came up to him and wanted to shake his hand. He told the male that he wasn't going to do that and to leave him alone. The male was with several other black males. The males then went outside to a patio area. Off. Woodis said that he looked outside through the glass door and the male who wanted to shake his hand was gesturing to him as though he were shooting him with his finger. Off. Woodis said that he then went outside and asked him "what is the problem"? He said the male then stood up, pushed a chair and said "let's take this to the street." Off. Woodis assumed that the male was trying to get him to fight. Off. Woodis said that he decided to leave to avoid trouble. At some point he noticed that 13.43 and Off. Bennett were behind him. He said that he went into the parking lot with the intent to leave. He was then jumped and thrown to the ground by the male who had challenged him. He said that he saw two other members of the party approaching him and it appeared they were going to assault him. Off. Woodis said that 13.43 and Off. Bennett then came to his aid and a fight ensued between both parties. 5 1208059 The Apple Valley police arrived and Off. Woodis said he explained to them what had happened. He said the officers then went and talked to the members of the other party. When the officers came back he said they began to treat him and 13.43 and Off. Bennett like they were suspects. He said that he became upset by the way they were being treated by the officers describing himself as being "visibly upset". Off. Woodis said that he did not give the Apple Valley officers any further statements. He said that he "invoked his rights" after being read the Miranda advisory by Apple Valley officer Horazuk . When asked if he had tried to intimidate any of the Apple Valley officers he said that he did not. He admitted to being very upset by the way they were treating him. Off. Woodis said that he had identified himself as a police officer at the time the Apple Valley officers began speaking to him. Summary of Off. William Woodis second interview Off. Woodis said that, as part of a plea agreement, he pled guilty to Disorderly Conduct and the charges of Assault and Damage to Property were dropped. Off. Woodis said that he was guilty of violating the Disorderly Conduct statute on 11-19- 12 by engaging in a fight in Apple Valley. 6 1208060</t>
  </si>
  <si>
    <t>['https://d3n8a8pro7vhmx.cloudfront.net/cuapb/pages/1461/attachments/original/1638035188/13-31500_Woodis_and_Bennett_Part_1.pdf?1638035188']</t>
  </si>
  <si>
    <t>3/1/2021 Cop pleads in bizarre crash | Local News | mankatofreepress.com https://www.mankatofreepress.com/news/local_news/cop-pleads-in-bizarre-crash/article_aee05328-38c7-52a8-94b3-195e00d6259b.html 1/5 https://www.mankatofreepress.com/news/local_news/cop-pleads-in-bizarre-crash/article_aee05328-38c7-52a8- 94b3-195e00d6259b.html Cop pleads in bizarre crash By Dan Nienaber Free Press Staff Writer Jul 2, 2011 Dan Sweeney's Saturn was damaged when a wheel from an off-duty police officer's car flew off during a collision with a nearby retaining wall. The officer left the scene of the crash. Pat Christman The Free Press An already odd story about a hit-and-run driver has taken another twist for Dan Sweeney. 3/1/2021 Cop pleads in bizarre crash | Local News | mankatofreepress.com https://www.mankatofreepress.com/news/local_news/cop-pleads-in-bizarre-crash/article_aee05328-38c7-52a8-94b3-195e00d6259b.html 2/5 Sweeney remembers well what happened the morning of May 27 when he was jarred awake by a crash outside his home at about 2:20 a.m. A vehicle had hit a retaining wall at the intersection of Cedar Street and Warren Street, sending one of the wheels from the crashed car through the back window of Sweeney's car. There were actually two parked cars damaged as a result of the crash. The hit-and-run driver left, but a bumper from the car was still in the road. As Sweeney, his roommate and neighbors were surveying the damage, a man they didn't recognize wandered by and started asking questions. "He looked like a younger guy, a college-aged guy," Sweeney said. "He looked me in the face, looked me right in the eye, and said, 'Did you see anything?' "Now it makes sense that he was a cop. He knew exactly what to do." What the guy did next doesn't sound like something a police officer should do. As everyone was in a commotion trying to figure out what happened, the guy nobody knew - the guy Sweeney learned last week was an off-duty cop - grabbed the bumper from the road and started running up the hill. The license plate from the missing hit-and-run car was still attached to the bumper. A neighbor gave chase and watched the guy put the bumper in the back seat of a white sedan. Then the man who had been running with the bumper drove away in the car, which was missing one of its wheels. Local investigation The incident was reported to Cmdr. Jeremy Clifton of the Mankato Department of Public Safety at 2:22 a.m. An officer already at the scene showed Clifton a grill from an Oldsmobile and paperwork that had been left behind. The paperwork had 35-year-old Kenneth Conrad Baker's name on it. "Commander Clifton was aware of a Ken Baker, whom he knew to drive a white Oldsmobile," a criminal complaint, filed against Baker on June 7, said. 3/1/2021 Cop pleads in bizarre crash | Local News | mankatofreepress.com https://www.mankatofreepress.com/news/local_news/cop-pleads-in-bizarre-crash/article_aee05328-38c7-52a8-94b3-195e00d6259b.html 3/5 The reason Clifton was likely aware of Baker and the car he drove is because Baker was hired as a patrol officer for the Mankato Department of Public Safety on Nov. 16, 2009. Prior to being hired in Mankato, Baker served as a deputy in Rock County. Clifton and other officers followed a fluid leak from the scene of the crash to Baker's Savannah Court residence, which is more than two miles away from the intersection of Warren and Cedar streets. Clifton attempted to contact Baker by "knocking loudly on the back door" and by "leaving a voice mail," the complaint said. There is no discussion of a search warrant in the complaint, but it does say Baker eventually called Clifton and said he would provide a statement later that day. It was about 1 p.m. when Det. Cmdr. Matt DuRose met with Baker and an attorney at Baker's house. Baker admitted to being at three downtown bars - Rounders, South Street Saloon and Red Rocks - before leaving for home around bar closing time. He said his cellphone had fallen to the floor of his car and he was reaching for it when he crashed. The Oldsmobile was in Baker's garage, DuRose reported. It had severe front-end damage, was missing its right front tire, had a broken windshield and both airbags had been deployed. The rear bumper was in the passenger section of the car. Sweeney had to pay a $500 insurance deductible out of his pocket to have $1,400 in repairs completed on his car. He said an officer didn't call him until about two weeks after the crash to tell him the driver had been identified. "I asked him how they found him and he said they couldn't discuss it," Sweeney said. Baker, who is on paid administrative leave from the Department of Public Safety, was charged with careless driving and hit-and-run, both misdemeanors. The hit-and-run charge was dismissed in a plea agreement June 24 before District Court Judge Bradley Walker. Baker received a stay of imposition, was fined $350 and was ordered to pay restitution. Christopher Kennedy, Lake Crystal city attorney, acted as a special prosecutor for the case to avoid a conflict of interest with the city. Kennedy said he didn't know why Baker wasn't arrested and required to take an alcohol test after police officers tracked the car to his house. He also didn't know why an agency other than the Mankato Department of Public Safety wasn't asked to investigate to avoid a conflict of interest. 3/1/2021 Cop pleads in bizarre crash | Local News | mankatofreepress.com https://www.mankatofreepress.com/news/local_news/cop-pleads-in-bizarre-crash/article_aee05328-38c7-52a8-94b3-195e00d6259b.html 4/5 Mankato investigators didn't realize they were going to be looking for another police officer when they were first called to the hit-and-run incident, said Trudy Kunkel, Department of Public Safety deputy director. Once they found the documents linking Baker to the missing car, they just continued the investigation, she said. An alcohol test wasn't administered because it was too late by the time an officer spoke to Baker, Kunkel said. It was more than 10 hours after the crash was reported when DuRose met with Baker and the attorney. It's not clear if Clifton considered getting a search warrant for Baker's property once they suspected the car was in his garage because the police reports from the incident are sealed from public view. Normally, once a case is resolved in court as Baker's case has been, the police reports from an incident become public. Police reports from Baker's incident have been placed on a "restricted" status, meaning they cannot be viewed by the public or some Department of Public Safety employees. Kunkel said the reason for that is another agency has been asked to do an internal investigation of the incident. Baker will remain on paid administrative leave until that investigation is completed, she said. Rock County case In at least one case where Baker followed a suspected drunken driver to his home, the incident was handled much differently than when he was under investigation. That case, involving a Rock County farmer named Tim Kimmel, eventually resulted in a federal lawsuit being filed against Baker. The lawsuit, which was eventually dismissed, accused Baker of violating the civil rights of Tim Kimmel's father, Kim Kimmel, while Baker was a deputy with Rock County. The case had not been resolved before Baker was hired by the city of Mankato. According to the lawsuit, Baker followed Tim Kimmel home after receiving a report that Kimmel had been driving erratically. He followed Tim Kimmel onto the property of Kim Kimmel's farm and into Kim Kimmel's garage. When Kim Kimmel came out of the house and into the garage, barefoot and wearing only pajamas, he was ordered to the floor of the garage. Kimmel claimed he complied but was hit in the head by Baker's fist or a police baton. Kimmel said he was handcuffed and Baker's police dog, Tarzan, was biting him on the neck, head and shoulder when he regained consciousness. 3/1/2021 Cop pleads in bizarre crash | Local News | mankatofreepress.com https://www.mankatofreepress.com/news/local_news/cop-pleads-in-bizarre-crash/article_aee05328-38c7-52a8-94b3-195e00d6259b.html 5/5 TRENDING VIDEO Baker denied the allegations, saying he was pursuing a suspected drunken driver who failed to stop. The incident didn't become physical, Baker reported, until after both Tim and Kim Kimmel resisted arrest. That incident happened on July 14, 2007, and the lawsuit was filed by Kim Kimmel in April 2009. Baker left Rock County after being hired by the Mankato Department of Public Safety in November 2009. The case was settled through a "stipulation for dismissal" that was filed by attorneys for both sides a month after Baker left Rock County. Kimmel's attorney for the case, Lawrence Crosby, said he couldn't comment on the terms of the settlement. Baker's attorney for the Mankato hit-and-run case, Deborah Ellis of St. Paul, said Baker declined to comment for this story. "That matter is still under investigation by the department, so he won't be making any comment," Ellis said.  See All Events  Add your event Mankato Free Press Events  MON 1 TUE 2 WED 3 THU 4 FRI 5 SAT 6 SUN 7 MON 8 TUE 9 WED 10 THU 11 FRI 12 SAT 13  Storytime Online: "P" is for President! Mankato, MN Mon, Mar 01 Storytime Online: Mankato Clinic's Pediatr… Blue Earth County Library Mon, Mar 01 Storytime Online: Dance Express! Blue Earth County Library Tue, Mar 02 EPISODE 18: Changing Organizational Culture i… Department of Governmen… Tue, Mar 02 Earl Edu Rasm Wed, </t>
  </si>
  <si>
    <t>['https://d3n8a8pro7vhmx.cloudfront.net/cuapb/pages/270/attachments/original/1618017854/Kenneth_Baker_3.pdf?1618017854']</t>
  </si>
  <si>
    <t>1) Ramsey County Court Transcript According to a transcript from Officer Buck's court proceedings, he plead guilty to disorderly conduct, but was placed on a stay of adjudication. Officer Buck agreed that he was in his hotel room when police officers knocked and spoke to him of a potential noise complaint. Officer Buck agreed that he stood in the way of the officers to prevent them from entering his room because he did not believe they had the right to enter. Officer Buck also agreed that an "argument" ensued and some pushing and shoving between the officers and him occurred. Officer Buck agreed that he had no authorization to place his hand on the officers. (See Ramsey County Courts tab) Register of Actions: Case #62SU-CR-12-3162 According to the Register of Actions, Officer Buck's Ramsey County case disposition resulted in the following (see Reg. of Actions): • Plead guilty to disorderly conduct with a stay of adjudication. • No same or similar for year (10-03-12 to 10-03-13) • $200.00 fine Statement of Officer Scott Buck On November 15, 2012, an interview was conducted with Officer Buck at the IAU. Below is a summary of the interview. • Officer Buck was staying in room 306 reserved returned to the hotel around 2400-0030. 13.43 A block of rooms was 13.43 - Personnel Data they • Officer Buck spoke with the security officer at the hotel at around 0200 when the hotel bar was closing. The security officer looked nervous and was advising people to go to their rooms. Officer Buck learned the security officer was a law enforcement student, wanted to be a trooper, and was in the military. • During the conversation, Officer Buck mentioned to the security officer he was a police officer. • After the bar closed, Officer Buck went to 304) and a short time later it was cleared out by security. Officer Buck was never personally advised or warned by security about the noise. Officer Bucj went to his room and heard a "pounding" on the door. Also in the room wa Iroom • Officer Buck looked out the door and observed the security officer and "other people out there-uniform, just like him". He didn't know if they were police or security. • Officer Buck heard a person outside say "I strongly advise you to open the door" in a "really angry voice". • Officer Buck decided he was going to diffuse the situation and opened the door. 1208152 • Officer Buck was told that they needed to be quiet. Officer Buck responded by saying they were not being loud. He told the group they had the wrong room. • Officer Buck looked at the group's belts to see if they had a gun in an attempt to determine if they were police or security. Everyone had dark blue uniforms on. • Before Officer Buck could determine if the group was police or security, a person from the group attempted to enter his room. Officer Buck placed his hand on that person entering the room (he later said he put his hand up and his hand was walked into) and said "you can't come in here". The person knocked Officer Bucks hand down and Officer Buck was pushed backwards. • Officer Buck believes he has standing in his hotel room and is "not one to be pushed over", so he stood his ground. • Officer Buck said "you can't come in here". • Officer Buck believes that if the group is security, he doesn't have to allow security in his room. Officer Buck said he has "standing in his hotel room" • Members from the group started grabbing at Officer Buck and Officer Buck yelled "get back". The group stepped back. • A Hmong person approached the group with a Taser and yelled for Officer Buck to get on the ground. At that point Officer Buck "knew for sure that these guys were cops". • Officer Buck attempted to kneel, but the officers "hogged piled" on him. • Officer Buck said he resisted the group from entering his room, but did not resist being taking into custody. • Officer Buck said he was not argumentative. • Officer Buck reviewed the WBL police reports and feels there are lies in the reports. • Officer Buck believes WBL officers acted inappropriately. • Officer Buck believes WBL officers do not have authority/cause to enter his room and he is right in telling them they can't enter. • Officer Buck agrees that if hotel staff calls the police and requests certain rooms evicted, the police have the right to enter the room, but he doesn't feel that is the case in his situation. • Officer Buck said he did not attempt to use his position as a police officer to influence the WBL officer's decisions or to threaten them. • Officer Buck was booked into Ramsey County Jail for misdemeanor obstructing the legal process (without force) and released on his own recognizance. • Officer Buck notified the watch commander upon his release from jail about his arrest (see Supervisor Notification e-mail tab). • Officer Buck initially pled not guilty and the charges were later amended to gross misdemeanor assault on a peace officer, gross misdemeanor obstructing, and misdemeanor disorderly conduct. 5 1208153 • Officer Buck felt that is was going to be expensive (to fight his arrest), court could be a "roll of the dice", and is post license could be affected, so he pled guilty to misdemeanor disorderly conduct. • As a result of his plea he was given a stay of adjudication and if he has no same or similar arrests his record would be clear. • When asked if Officer Buck was intoxicated during the incident, Officer Buck asked to define intoxicated. The question was clarified and asked if Officer Buck could drive a vehicle, Officer Buck stated he could not-legally. • Officer Buck said he did not use any drugs. • Officer Buck regrets the incident happened. Officer Buck said had he clearly identified that the police were at his room, he would have handled the situation differently. Marc Verrill On August 28, 2012, an interview was conducted with. Marc Verrill at the IAU. Verrill is employed by American Security as a security officer and was working at the Best Western during the night of the incident as security. • Verrill's duties are to keep things calm and quiet, and respond to complaints. Verrill stated there is a "3 Strike Policy" where after the third time being advised, hotel staff and security has the right to eject the occupants. • Verrill said hotel staff and he received complaints from other hotel guests regarding loud noise coming from rooms on the 3"I floor, including rooms 304 and 306. Both rooms appeared to have known each other and were going back and forth 13.43 - Personnel Data Both rooms were advised to quiet down on different occasions. • Verrill stated the occupants of 304 refused to quiet down, so the White Bear Lake Police was called. WBL officers assisted in removing the occupants of 304. WBL officers then went over to room 306. • Verrill said his intention was to advise the occupants of 306 to quiet down because they had been spoken to on numerous occasions prior. A male opened the door (he recognized the male from an early conversation he had in which the male stated he was a Minneapolis Police Officer). There was a short conversation between the male and WBL police officers. WBL police officers entered the room and the male became "physically aggressive" by pushing the WBL police officer. WBL officers took the male down and into custody. • Verrill described the push by the male as "firm". The male complained about a body part hurting because he recently had surgery. • There were two unknown females and another male in the room. 6 1208154 T) On November 21, 2012 a follow up interview was conducted with Verrill via phone. Below is a summary of the interview. • Verrill stated his uniform consists of a black dress shirt that has logos (patches) on each shoulder and the left breast pocket. The patches are yellow and black and read "American Security". • His pants are black. • He wears a plastic card attached to a lanyard. • He doesn't carry mace, handcuffs, or wear an equipment belt. • He doesn't have a vest or outer carrier. • Verrill was wearing the same uniform described in the interview during the night of the incident. • Verrill said WBL officer's uniforms are dark blue with a duty belt. • Verrill said he could see that some might get the two uniforms confused. Statement of Melissa Isaak On September 21, 2012, an interview was conducted Isaak at the White Bear Lake Best Country Inn. Below is a summary of the interview. • Isaak is employed at the Best Western as a night auditor. She makes the decision when guests need to be removed. • Isaak was working on July 21, 2012 and had some complaints regarding noise coming from rooms 304 and 306. The rooms were related to each other (they 13.43 - Personnel Data 0200. The complaints started at around • Isaak said they went to the room 304 "several times" and gave the occupants warnings. At one point room 304 was cleared out (and 12 people came exited). • Isaak said the WBL police were called because complaints continued and because 304 would not answer the door any longer despite people being in the room. • Isaak believed that occupants in 306 were quiet, but the guests were coming and going between 304 and 306 slamming the room doors earlier. • Once the police arrived Isaak went up to the 3rd floor and observed the door to room 304 open. Isaak left because the police no longer need her assistance. Isaak did not see any further interaction between guests of 304 and/or 306. 7 1208155</t>
  </si>
  <si>
    <t>['https://d3n8a8pro7vhmx.cloudfront.net/cuapb/pages/1461/attachments/original/1638071211/13-31310_Buck_Part_2.pdf?1638071211']</t>
  </si>
  <si>
    <t>NOTICE TO EMPLOYEES OF LEGAL RIGHTS DISCHARGE AND PROBATIONARY RELEASE Probationary Non-veteran Employees Employees who have not passed probation and are not eligible veterans do not have a right to a hearing before the Civil Service Commission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presented in writing Temporary employees who are veterans do not have a right to a hearing. Permanent Non-Veteran Employees have a right to a hearing by the Civil Service Commission upon written request Non-veterans who have passed probation are permanent employees Discharge Rules require that the discharge must be for cause, that charges must be in writing and that the employee has a right to a hearing. Temporary Suspension During Investigation of Charges by Civil Service Commission in cases of Discharge or Probationary Release (Veterans only) employees who have appealed in a timely manner may be temporarily suspended from the time the recommendation for discharge is served to allow time for investigation of the charges by the Civil Service Commission. Such suspension may be for 90 calendar days, or until the Civil Service Commission completes the investigation of the charges, whichever is sooner. SUSPENSION AND INVOLUNTARY DEMOTION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in writing. Disciplinary Suspension or Demotion Employees may be suspended without pay for disciplinary reasons for periods not to exceed 90 calendar days. Suspensions of 31 to ! calendar days may be appealed by the employee to the Civil Service Commission. Employees may be demoted for disciplinary reasons and/or for substandard performance, either temporarily (up to 180 days) or permanently. Permanent employees may appeal any permanent demotion and/or salary decrease.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the labor contract, but may not appeal through both. Requesting a Hearing: Non-Veterans A written request for hearing must be mailed to the Civil Service Commission within 10 calendar days of when this notice was served in person or was receipted for at the employee's last known address. The 10 days are counted from the first day after the notice was personally served or the date the notice was receipted by certified mail. If the tenth day falls on a Saturday Sunday, or legal holiday, the request may be served on or before the following business day. The date of postmark must be within that 10-day period. The request for a hearing may be accompanied by the employee's statement of his or her version of the case. If such a request is not received within 10 days, the employee's name will be removed from the service register. Requesting a Hearing: Veterans A written request for hearing must be mailed to the Civil Service Commission within 60 calendar days of when the notice was served in person or was receipted for at the employee's last known address. The 60 days are counted from the first day after the notice was personally served or the date the notice was receipted by certified mail. If the 60th day falls on a Saturday, Sunday, or legal holiday, the request may be served on or before the following business day. The date of postmark must be within that 60-day period. The request for a hearing may be accompanied by the employee's statement of his or her version of the case. If such a request is not received within 60 days, the veteran's name will be removed from the service register. ALL REQUESTS FOR A HEARING AND APPEALS SHOULD BE MAILED WITHIN THE REQUIRED TIMELINES TO: Minneapolis Human Resources Department/Civil Service Commission 250 South 4th Street. Room 100 Minneapolis, MN 55415-1339 Rev 7/7,97 D1SCHRIS DOC 1228228 1 MPD Internal Communication Memo To: Assistant Chief Matt Clark From: Deputy Chief Kris Arneson Date: 2/13/2013 RE: IAD Case #12-97 The Discipline Panel in this case consisted of Deputy Chief Scott Gerlicher, Deputy Chief Kris Arneson and Captain Sally WeddeL The Discipline Panel recommends the following for your consideration: MPD P/P 5-102 Code of Ethics (D) Sustained. MPD Policy 5-102 states all sworn and civilian members of the department shall conduct themselves in a professional and ethical manner at all times and not engage in any on or off-duty conduct that would tarnish or offend the ethical standards of the department The Panel has reviewed all reports and videos in this cast, along with a Laudertnill Hearing that occurred on November 26, 2012. On June 16, 2012Sergeant David Clifford was off duty and is seen on video entering Tanners Bar in Andover. He enters with a male friend and joins 13.43 and another woman at an outside table. Officer Clifford is seen ordering a drink and the waitress brings him same within a few minutes. Occasionally, Sergeant Clifford looks over at the table next to him where 2 males, Brian and Michael Vanderlee and 2 females Kourtney Vanderlee are. Officer Clifford is seen stating something to the male, and in his statement it is a comment to Brian Vanderlee to "watch the language because you know it's hard to relax and you guys are kind of stressing me out" * Page 1 1228229 2 The video shows most of the patio, and several waiters, and patrons are within hearing distance of Vanderlee and no one looks at their table or seems to be bothered by Mr. Vanderlee's actions, which do not seem out of line. It should be noted that there is no audio on the video. In the Anoka County police investigation, employees of Tanners were interviewed and no one heard that Mr. Vanderlee use offensive language, nor did anyone make a complaint to them regarding same. Several minutes later Sergeant Clifford is seen getting up from his chair and walking over to where Brian Vanderlee is seated. Mr. Vanderlee is on the phone and Sergeant Clifford leans over and says something to. According to Sergeant Clifford's statement he asks him to keep the noise down. Vanderlee continues to talk on his phone and Sergeant Clifford is seen stepping to the right so he is right in front of Vanderlee standing in a confrontational manner directly in front of Vanderlee's chair. Vanderlee can be seen putting the phone down on the table, placing his hands on the arms on the chair and starts to stand up and turn towards Clifford. Sergeant Clifford has room to step back or to the side but does not take that opportunity. Before Vanderlee is able to stand up fully, Sergeant Clifford strikes Mr. Vanderlee with his fist in the face. The time between first contact and the strike is approximately 19 seconds. Vanderlee falls straight backwards and Sergeant Clifford immediately flees the scene running out a side gate door, starts running down the street being chased by the manager of the establishment. According to police reports Sergeant Clifford is confronted by Vanderlee's brother a short distance from Tanners and a physical altercation occurs. Sergeant Clifford manages to escape with who arrived in their vehicle. The license plate of their car was relayed to the Anoka County Sheriff's Office who attempt several times to make contact with Clifford at his home, and are unsuccessful. According to medical reports Sergeant Clifford 13.43 13.43 - Personnel Data Sergeant Clifford does report to the Anoka County Sheriffs office the next day, June 17. Anoka County Sheriff's Office Deputies responded to the establishment via a 911 call. Mr. Vanderlee was unconscious on their arrival but shortly after was conscience. He was taken b ambulance to M Hos ital. A C.T. scan showed Vanderle a 13.384 - Medical Data 13.384 - Medical Data Sergeant Clifford was initially charged with 3rd Degree Assault, 609.223 (1) and Assault in the First Degree, 609.221 (1). He was also served with a restraining order as a condition of his release to not have contact with Brian Vanderlee or his wife. 1228230 3 The panel believes that David Clifford assaulted Brian Vanderlee causing great bodily harm. He was off duty and not acting in an official capacity of a police officer. Additionally, he fled the scene not rendering aid to Mr. Vanderlee. The Panel recommends Termination. Respectfully submitted. • Page 3 1228231</t>
  </si>
  <si>
    <t>['https://d3n8a8pro7vhmx.cloudfront.net/cuapb/pages/1461/attachments/original/1638081662/13-31240_Clifford_Part_2.pdf?1638081662']</t>
  </si>
  <si>
    <t>Off. Woodis said that his decision to plead guilty was on the advice of his lawyer. He said that there had been threats from the prosecutor to use past internal affairs cases and a civil case against him should the Apple Valley cases go to trial. Off. Woodis was specific that he was led to believe that the intent of the prosecutor was to possibly use the past internal cases to create the appearance that the fight in Apple Valley was racially motivated on his part. He denied that there was any racial motivation on his part and that it was just "a bar altercation". He also said that part of his decision to plead was to avoid embarrassing the Police Department and trying to keep the incident from being played out in the media. Summary of Off. Christopher Bennett interview Off. Bennett said that he and several other MPD officers and friends were at Bogarts bar to celebrate his birthday. After being there for a while he noticed that Off. Woodis was going to the patio area and he sensed that something was wrong. He followed Woodis outside and heard Woodis saying something like "what's wrong" to another man. Off. Bennett said that, at the time, he wasn't aware of why Off. Woodis had gone outside to talk to the other man. He said the other man then began to become aggressive and began challenging Woodis. Off. Bennett said that Woodis said to him that they should leave because this "isn't going good". He said that He, Woodis and 13.43 then began to walk to their cars in the parking lot. The man who was a member of the other party ran past him, grabbed Woodis and threw him to the ground. It appeared to him that 7 1208061 the man was going to continue to assault Woodis so he went to his Woodis' aid. He said that they were eventually able to get the other man to the ground and hold him down. He stopped fighting at that point. Off. Bennett said that he was not aware if any other members of the other party became engaged in fighting or not. He recalled someone yelling to stop fighting and believed it may have been other members of his own party but he wasn't sure. Off. Bennett said that the fight broke up and they began to walk to their cars. It was at this time that the Apple Valley Police showed up. He said that he identified himself as a police officer to them to show them he wasn't going to be aggressive towards them and to "gain some credibility" as they began to conduct their investigation. Off. Bennett said that they explained to the officers what had happened and how the fight started. He said the officers then talked to the other men. They came back and told him and Woodis and 13.43 that "it isn't looking good for you guys." He said that after that they had little conversation with the officers and they were eventually read the Miranda Warning. He and Off. Woodis and 13.43 were cited by the Apple Valley officers for 5th Deg Assault, 4th Deg. Damage to Property and Disorderly Conduct. 8 1208062 Summary of Off. Christopher Bennett second interview Off. Bennett was interviewed a second time after all court proceedings were completed in Dakota County. Off. Bennett stated that on June 3, 2012 he pled guilty to Disorderly Conduct in Dakota County District Court. He said his plea was entered as part of a plea agreement worked out between his lawyer and the prosecutor. The charges of Assault and Damage to Property were dismissed. He said that the court accepted his plea and he also said that his conduct on 11-29-12 constituted Disorderly Conduct under the statute. Off. Bennett said that he entered his plea on the advice of his legal counsel. He was told by his counsel that the prosecutor had obtained past Internal Affairs files and had threatened to use them to create a "political thing" by insinuating that there was racial bias on his part that led to the fight. He was led to believe that the prosecutor would possibly go to the media with this accusation. He denied there was any racial bias or motivation on his part and reiterated his original contention that members of the other party started the fight. Summary of Jon Bjork interview Mr. Bjork was listed in the Apple Valley Police report as a witness to the altercation in the parking lot of Bogart's Bar. In the report he told the officers that the group comprised of Off. Woodis, Off. Bennett and 13.43 were the aggressors in the 9 1208063 altercation. There was no indication that he knew at that time they were Minneapolis Officers. Mr. Bjork was interviewed by phone of 7-17-13. Mr. Bjork said that he was in the parking lot of the bar just a few feet from the patio door. A small statured male came out and began to talk to him. Mr. Bjork said that the male "started telling me what was going on, like somebody was after him." He said that at that point three or four males came outside and the male who had approached him ran into the parking lot with the other males chasing him. Mr. Bjork could not describe any of these persons with much detail and did not know if the male who originally approached him was white or black but said that his voice sounded black. ) Mr. Bjork said that he called 911 and reported the disturbance. He said that he could not see what was going on in the parking lot but assumed that the group of men were assaulting the other man. He was not certain if the man who originally approached him had any friends with him or not but thought that there may have been one other man with him. Mr. Bjork did not know what had started the confrontation and said that he had seen nothing inside the bar that may have led to the fight outside. He said he had been subpoenaed to testify in court but had been cancelled because the case had settled. 10 1208064 Rodney Spann Mr. Spann was listed as one of the victims in the Apple Valley Police Report. On 7- 16-13 he was contacted by phone after several attempts. I identified myself and explained that I was conducting an internal investigation of the incident at Bogart's Bar in Apple Valley. I explained to Mr. Spann that the men he and his friends had been in a fight with were off-duty Minneapolis Officers which he already knew. Mr. Spann gave me a brief explanation of his side of the story. He said that he and his friends had gone to the bar and were socializing. He said that there was a group of white males and females and that one of the males began to make threatening gestures and remarks to him and members of his group. He said that he went outside onto the patio to have a cigarette and that one of the white males came out and started an argument with him. He left and was followed into the parking lot where he was assaulted. He said that "racial epithets" were used towards him and his friends. At that point in the interview I asked Mr. Spann if I could conduct a taped interview with him. I suggested that a face-to-face interview would be best but that we could do a taped interview by phone if he preferred. He declined to allow an interview at that time. He said that he would "have to talk to somebody first". He agreed to call me back on 7-17-13 at 1030 hrs and let me know 11 1208065 if he would be willing to give a recorded interview. Mr. Spann didn't return the call until 8-13-13 but agreed to a taped interview. Mr. Spann said that he and several friends, including his uncle Michael Spann, were at Bogarts Bar on 11-19-12. After being there a short time they were attacked by several white males in the parking lot. He said that the group of males numbered 8- 9. When the Apple Valley Police arrived his group pointed out an SUV that some of the males had gotten into and was still in the parking lot. These males, according to the police report were Woodis, Bennett and 13.43. Spann said that he told the officers that a second vehicle had left with the other attackers in it and the officers went to stop it. He said that the officers came back and said that the vehicle they pointed out was occupied by a black male and had not been involved in the assault. Mr. Spann said that during the attack members of the group of white males called him and his friends "nigger" and at least one of them called his uncle Michael Spann a "fat fucking nigger". During the recorded interview Mr. Spann was very excited and at times hard to keep on topic. While he said there were several other members of the group involved in the fight he acknowledged that the Apple Valley Police stopped the car that he believed the other white males had left in and that it did not contain any other attackers. 12 1208066 Tyron Franzon Mr. Franzon is listed as a victim in the Apple Valley Police Report. On 7-13-13 I left a message with a male at the phone number listed for Mr. Franzon in the police report. The male said that Mr. Franzon would be back in 45 minutes and he would give him the message to call me. I did not hear from him. On 7-16-13 I left a voice mail message for Mr. Franzon at the number listed in the police report and have not heard back from him. ) A letter requesting Mr. Franzon to call me was sent Certified Mail to the address listed in the police report and I have not heard from him. The certified letter was returned undelivered. Lovell Garner On 7-13-13 I called the number listed in the Apple Valley Police Report for Mr. Garner. The number was "not in service". A letter requesting Mr. Garner to call me was sent Certified Mail to the address listed in the police report and I have not heard from him. The certified letter was returned undelivered. 13 1208067</t>
  </si>
  <si>
    <t>['https://d3n8a8pro7vhmx.cloudfront.net/cuapb/pages/1461/attachments/original/1638035196/13-31500_Woodis_and_Bennett_Part_2.pdf?1638035196']</t>
  </si>
  <si>
    <t>Officer Barlow, Officer Erickson, and 1 3.43 believed they had activated their body cam, either manually or by emergency light activation, prior to engaging a group involved in a fight. Their body cameras were activated as soon as they realized they were off. Officer Barlow, Officer Erickson, and Officer Knoche completed PIMS supplements. In each of their supplements, the officers detailed the force that was used. Officers also documented that they believed they had activated their BWC at the onset of the call. Officer Barlow, Officer Erickson, and 13.43 - Personnel Data said in their statements that the fight involved 5-10 people. When they attempted to mace the group, it was ineffective in stopping all parties from fighting. BWC footage showed two males fighting, with people standing in the street watching.42 Footage from immediately after the tasing, showed a large crowd with people yelling and continuing to approach officers.43 An audit of Officer Barlow's BWC was not available for March 24, 2019 due to the BWC being replaced. An audit of Officer Erickson's BWC showed that he pressed the button to activate the camera twice starting at 02:17. 13.43 - Personnel Data CLOSING When making a determination on the allegations there are three key issues to consider: 1. Did Officer Barlow violate the BWC policy? a. Officer Barlow reported the situation evolved quickly. b. The fight occurred at bar close. c. BWC showed two males fighting, with other bystanders watching. d. Officer Barlow reported he believed he had activated his body worn camera. e. Officer Barlow stated some squads are equiped with "automatic" BWC activation when the emergency lights are activated on the squad. f. Officer Barlow reported he activated his BWC as soon as he realized it was off. BWC Alvarado, F., 0000-0019 13.43 - Personnel Data 9IPage 1338153 2. Did Officer Erickson violate the BWC Policy? a. Officer Erickson reported a large crowd had gathered within seconds. b. Officer Erickson reported the fight was rapidly evolving. c. The fight occurred at bar close. d. BWC showed two males fighting, with other bystanders watching. e. Officer Erickson reported he attempted to activate his BWC when stepping out of the squad. f. Officer Erickson reported he activated his BWC as soon as he realized it was off. 3. 13.43 - Personnel Data I confirm that the information I provided in this case is true to the best of my knowledge. iv Date 10IPage 1338154 Minneapolis Office of Police Conduct Review Police Investigative Summary 4 Minneapolis Complaint Number: 19-04570 Investigator: Sergeant Aimee Walker Officer: Officer Daniel Barlow #0334, Officer Mitchell Erickson #1826, 13.43 - Personnel Data Case Type: Administrative Date of Incident: 03/24/2019 Complaint Filed: 06/10/2019 CASE OVERVIEW On March 24, 2019, A fight involving multiple parties broke out during bar close. Officers Barlow and Erickson, who were working marked squad 511 and Officer Knoche who was working Off-Duty 6509, responded to the fight. Officers Barlow and Erickson responded to the location in their squad car. Officer Knoche, who was working Off-Duty at the Fremont located at 1300 Lagoon Av S, responded on foot. Officers advised dispatch that there was a group of 5-10 fighting. Within a minute of the initial call out, 511 reqested more squads to respond. Officers deployed mace to "multiple parties actively assaulting" each other. Two of the parties fighting were tased after they failed to stop fighting upon being maced. Wage 1338155 ALLEGATIONS Allegation 1: It is alleged that Officer Barlow, Officer Erickson, 13.43 - Personnel Data failed to activate their Body Worn Camera prior to contact with parties involved in a fight. 4-223 Body Worn Cameras, Activation CASE INVESTIGATION Officers Barlow and Erickson were parked in their marked squad car, in the McDonalds parking lot located at 2929 Hennepin Av S monitoring the bar close crowd'. Officers Barlow and Erickson were approached by security who advised that there was a large fight near the Lagoon Av S and Girard Av S intersection. Officers Barlow and Erickson responded to the fight, activating the over-head lights of the squad2. Officer Barlow observed a group of 5-10 parties, in the middle of Lagoon Av, punching and kicking each other.' Officer Barlow exited his squad and deployed mace into the group fighting. 4 Officer Knoche, who was working Off-Duty 6509, was approached by "multiple bystanders" who stated the fight was out of control and the combatant was now in the middle of the street.' Three of the suspects involved in the fight continued fighting, despite being maced. Officers ordered the suspects to stop fighting or they would be tased. When the suspects did not cease fighting, Officer Barlow tased two of the suspects. Officer Erickson, Barlow 13.43 failed to activate their body worn cameras (BWC) at the onset of the call. All Officers noted that as soon as they realized it, they activated their BWCs. Review of PIMS GO #19-83258 (Officer Barlow Supplement) Officer Barlow completed a PIMS supplement on 3/24/2019. Officer Barlow was working with Officer Erickson, assigned to Squad 511. Officer Barlow stated that he and his partner were parked in the McDonalds parking lot, standing by for bar close. 1 MPD GO #19-83258, Page 7 2 MPD GO #19-83258, Page 7 3 MPD GO #19-83258, Page 7 4 MPD GO #19-83258, Page 7 5 MPD GO#19-83258, Page 12 Wage 1338156 Officer Barlow stated that he and his partner (Officer Erickson) were approached by security officers who pointed out a large fight happening near the Lagoon Av and Girard Av intersection. Officer Erickson, who was the driver, activated the squads emergency light and squad MVR.6 Officer Barlow reported that he observed a large "brawl" between 5-10 people, in the middle of the intersection. Officer Barlow stated that the involved parties were all kicking and hitting each other. Officer Barlow got out of the squad to "address the brawl" at which point he reported deploying mace into the "brawl."7 Officer Barlow stated that one of the suspects had pinned another male to the ground, continuing to strike the down party with "hay-maker" style punches.' Officer Barlow reported that his personal mace can began to run out, at which point he pulled his taser. Officer Barlow told the males they would be tased if they did not stop fighting.' When the males continued fighting, Officer Barlow shot his taser two separate times, striking two of the males. Officer Barlow noted in his report that he had forgotten to activate his BWC due to the chaotic scene, which had "escalated and evolved in a matter of seconds."10 Officer Barlow reported that he activated his BWC as soon as he realized it was off. Review of PIMS GO #19-83258 (Officer Erickson Supplement) Officer Erickson completed a PIMS supplement on 3/24/2019. Officer Erickson reported that he was the driver of marked squad 511. Officer Erickson reported that he and his partner, Officer Barlow, were sitting in the squad when a security guard walked up to the squad and exclaimed that there was a group involved in a fight near the intersection of Girard Av S and Lagoon Av.11 Officer Erickson stated he drove the squad through the McDonalds parking lot and approached the intersection. Officer Erickson reported that he saw five to ten parties actively fighting. When the group failed to cease fighting, and other parties engaged in the fight, Officer Erickson deployed his mace toward the group.1z 6 PIMS GO #19-83258, Page 7 PIMS GO #19-83258, Page 7 9PIMS GO #19-83258, Page 7 9 PIMS GO #19-83258, Page 7 10 PIMS GO #19-83258, Page 8 11 PIMS GO #19-83258, Page 15 17 PIMS GO #19-83258, Page 15 Wage 1338157 Officer Erickson noted that he attempted to activate his BWC when he stepped out of the squad, but it did not activate. Officer Erickson activated his BWC as soon as he realized it was not on.13 Review of PIMS GO #19-83258 (Officer Knoche Supplement) Officer Knoche completed a PIMS supplement on 3/24/2019. Officer Knoche was working off- duty at the Fremont Bar, located at 1300 Lagoon. Officer Knoche reported that he heard dispatch air that a fight was in progress involving 5-10 people at Lagoon and Girard, which is appoximately 1 block west of the Fremont Bar.' Multiple bystanders approached Office Knoche telling him that the fight was out of control and that the combatants were in the middle of the street.' Officer Knoche approached the group on foot. He observed "numerous combatants actively assaulting one another." He deployed his mace while ordering them to stop fighting.16 Officer Knoche noted that he observed one of the males pin another male to the ground, then striking the down party in the head multiple times. 13.43 - Personnel Data Review of BWC Officer Barlow's BWC was activated after he had already deployed his mace and taser. There was still a large crowd in the area, with multiple parties still loitering. The male that had been struck in the head with the taser prong, admitted to being involved in the fight, stating he was trying to break it up.18 Officer Erickson's BWC was activated after he had deployed his mace and after Officer Barlow deployed his taser. It was activated while Officer Erickson was taking the party who had been tased into custody. The male stated he was trying to break the fight up.19 13 PIMS GO #19-83258, Page 16 14 PIMS GO #19-83258, Page 12 15 PIMS GO #19-83258, Page 12 16 PIMS GO #19-83258, Page 12 17 PIMS GO #19-83258, Page 13 18 BWC Barlow, 0000-0430 19 BWC Erickson, 0000-0215 Wage 1338158</t>
  </si>
  <si>
    <t>['https://d3n8a8pro7vhmx.cloudfront.net/cuapb/pages/270/attachments/original/1629760670/Barlow_-Daniel-%2819-04570%29-pages-19-24.pdf?1629760670']</t>
  </si>
  <si>
    <t>['Daniel Barlow, badge #334']</t>
  </si>
  <si>
    <t>DocuSign Envelope ID 13.37 - Securit &amp; Trade Secret Amelia Huffman Interim Chief of Police Minneapolis Police Department 350 South 5th Street, Room 130 Minneapolis, MN 55415 (612) 673-3550 Amelia.Huffman@minneapolismn.gov TO: Conan Hickey, Badge #2997 CC: Office of Police Conduct Review DATE: September 6, 2022 RE: Administrative Case #21-01705 CHIEF'S DECISION: K Discharge El Suspension Duration: 1 3.43 Suspension without pay K Permanent Demotion K Temporary Demotion, Duration: K Written Reprimand K No Merit This memo summarizes my approach and reasoning for my decision as Chief of Police that the listed policy violations by Officer Hickey are sustained. The memo accompanies the enclosed Notice of Discipline and Suspension Form. Allegations: Allegation #1 It is alleged that Officer Conan Hickey used unreasonable force when he sprayed mace during a crowd control event. MPD P&amp;P 5-301 (III)(A), (D) Use of Force. Allegation #2 It is alleged that Officer Conan Hickey failed to document the use of force (mace) in his PIMS report and failed to notify his supervisor of the use of force. MPD P&amp;P 5-301 (IV)(B)(5)(c) Use of Force Reporting. Summary of the Basis for Decision: The facts noted in the case investigation support the conclusion that Officer Hickey violated Minneapolis Police Department Policies listed above. I concur with the recommendation from the Police Conduct Review Panel that the allegations have Merit. 1926747 DocuSign Envelope ID: 13.37 - Security &amp; Trade Secret Allegation #1 • On 11/2/2020, Officer Hickey was assigned to Strike Team 3. • At 19:57 hours, DC Fors announced, "In preparation for any arrest activities, rules of engagement, use of force directives, party can OC streamers authorized to stop assaultive and riotous behavior. 40mm use by CART Teams only. Marking rounds to stop assaultive behavior only." • At 22:04 hours, Officer Hickey was told that officers were planning to move the crowd, and that he was to support BRRT officers. Sgt. Peltz was the supervisor of Officer Hickey and confirmed with Officer Hickey that he was to help move the crowd. • At 22:05, a bottle was thrown from the crowd, and in response, Officer Lor sprayed a burst of mace. • At 22:05, Officer Pearson used his bike to push a woman, at which point a male grabbed the bicycle tire. • Officer Hickey is seen spraying the male who grabbed the bicycle tire, a woman holding a cell phone and another woman nearby. At the time they were maced, all three parties had their backs either partially or fully turned away from Officer Hickey. • In his interview with Internal Affairs, Officer Hickey stated that he saw the bottle being thrown at officers. "Ah, some sort of projectile had been thrown from the protestors towards us. I heard multiple cops on scene yell that they, a projectile had just been thrown. Officer to my left, I believe, us, sprayed towards the area where I saw the projectile come from and as I was scanning for more projectiles to possibly come from that area, I brought my OC can out, and then go a one second spray in that direction to make sure that that person didn't pop their head back up." • He stated that he saw the male he believed had thrown the bottle, who had ducked down behind some people. He stated that he scanned the crowd and then discharged mace in the area where the male had been to make sure that he didn't pop back up. "but, urn, where that projectile came from, they were hiding behind that crowd of people, so when I sprayed in that direction, that's to make sure that person doesn't come back up behind that person to throw more stuff at us and to cause damage or harm to any of our cops, or anyone else in the crowd for that matter." • Officer Hickey also described using the mace to reduce harm this way, "So this was to, again, fall under that premise of I'm trying to reduce harm to both officers and other protestors on scene. So, when that crowd starts...people in that crowd start throwing projectiles, that's gonna escalate. It's not...if that crowd hasn't moved, dispersed, as quickly as possible, it will quickly escalate. More projectiles are gonna get thrown. Those projectiles can increase to now it's gonna be big rocks or something more, us, even more deadly. Uh, so, using that spray to disperse the crowd and get them moving was to prevent harm to me, it was to prevent harm to them, because if they escalate the situation, it's also gonna have to cause us to escalate as far as what we can use." • Officer Hickely stated that he was using the mace to protect himself and others from a threat of imminent harm. 1926748 DocuSign Envelope ID: 13.37 - Securit &amp; Trade Secret • In his interview with Internal Affairs, Officer Hickey was asked about the male he maced, and he indicated that the area where the male was standing is where the bottle had been thrown from. • Officer Hickey was asked about his making of the female using her cell phone to record the crowd, and Officer Hickey stated that at the time she was not posing a threat of objective imminent physical harm. He also stated that he did not purposefully aim his mace at this female. • Officer Hickey explained, "We're trying to spray that area in that second...or where that guy or person threw that projectile, but the point is to move that whole crowd away from us and disperse them so they will not keep throwing these things. • The Police Conduct Review Panel recommended Merit for this allegation. • There is a preponderance of the evidence to support the allegation that Officer Hickey failed to use Objectively Reasonable Force when using mace on two or more people during this incident and this allegation is Sustained. Allegation #2 • Officer Hickey used force listed in Allegation #1. • At 22:14, Officer Owen and Hickey approach Sgt. Peltz. Officer Owen informed Sgt. Peltz that he needed to write a force report and explained the circumstances of the force. Officer Hickey did not inform Sgt. Peltz of his use of force. • Officer Hickey did not complete a se of force report in PIMS for this incident. • In his interview with Internal Affairs, Officer Hickey stated that he did not write a non-public narrative text for this incident and indicated that the use of force policy was new at that time and that it had slipped his mind. • The use of force reporting policy in place prior to the most recent revision also required the completion of a use of force report for this use of force. • The Police Conduct Review Panel recommended Merit for this allegation. • There is a preponderance of the evidence to support the allegation that Officer Hickey failed to report his use of force to his supervisor and failed to complete a use of force report in PIMS. This allegation is Sustained. As the interim Chief of Police, I am responsible for providing clear expectations for what is acceptable behavior in our workplaces as well as what will not be tolerated. The Police Conduct Review Panel recommended a finding of merit for the listed policy violations in this case, and I concur with their recommendation. I hold officers of the Minneapolis Police Department to a high standard. I expect them to live up to our oath of office, our professional code of ethics and our department's core values of trust, accountability, and professional service. In this incident, Officer Hickey correctly perceived that officers may be at risk 1926749 DocuSign Envelope ID: 13.37 - Securit &amp; Trade Secret of imminent harm due to the actions of members of the crowd including throwing bottles containing an unknown substance at the officer; however, he could not identify the individual creating the risk of harm. That person would have been an appropriate subject for this use of chemical irritant. The objectively imminent physical harm exception within the crowd control policy in effect at the time of this incident (5-303D) required that the chemical irritant "may only be used against specific persons who are posing a threat of objectively imminent physical harm to another person." No other individual captured on BWC video appears to have been presenting an imminent risk of harm to officers at the time when Officer Hickey sprayed chemical irritant. With this conduct, Officer Hickey failed to meet our standards. The violations in this matter undermine accountability and public trust. As interim Chief of Police with authority to discipline for violations of policy under Minn. Stat 626.89 Subd. 17, I am issuing this discipline to Officer Hickey for his failure to use objectively reasonable force and failure to report that force as required. With this conduct, Officer Hickey failed to meet our standards as articulated in training and policy: force should only be used when in proportion to the threat of harm to officers or others or to the extent of threatened property damage. The use of force must be legally justified, reasonably proportionate to the threat posed, and balanced with the societal interest at stake. The force used when Officer Hickey used chemical irritant against a person or persons who appeared to pose no threat of harm was not reasonable under the circumstances and undermines the public trust. 13.43 - Personnel Data 13.43 - Personnel Data Allegation #1 - MPD P/P 5-301 III(A): Force used that is objectively unreasonable or does not comply with training - 13.43 suspension without pay. Allegation #2 - MPD P/P 5-301 (IV)(V)(5)(c): Failure to report use of force in PIMS according to policy - Letter of Reprimand. Amelia Huffman Interim Chief of Police E mail= DocuSigned by: An-elz4 H4440.44. CC: OPCR Case File Commander Case Enclosure: Discipline Form 1926750</t>
  </si>
  <si>
    <t>['https://assets.nationbuilder.com/cuapb/pages/1608/attachments/original/1753998745/21-01705_Conan_Hickey.pdf?1753998745']</t>
  </si>
  <si>
    <t>['Conan Hickey, badge #2997']</t>
  </si>
  <si>
    <t>7/8/2021 Former Minneapolis Police Officer Talks About His Decision To Leave - WCCO | CBS Minnesota https://minnesota.cbslocal.com/2021/05/16/former-minneapolis-police-officer-talks-about-his-decision-to-leave/ 1/6 'Truly A Senseless Act': Youth Baseball Coach Jay Boughton Killed In Shooting On Hwy. 169 Leneal Frazier Killed In Crash With Mpls. Police Squad That Was Chasing Suspect; Officer ID'd Another Night Of Unrest In Uptown Central Minnesota Teenager Dies After Crashing Into Utility Pole Video Shows Minneapolis Police Chase That Ended In Leneal Frazier's Death Jason Michael Sowards Killed In Crash Near Woodbury WCCO Reporter Reg Chapman Witnesses Gunshot Fired On Hennepin Avenue While On Assignment Rondo's Renaissance: State Budget Gives $5M For I-94 Land Bridge Through Historic Black St. Paul Neighborhood MN State Fair's Complete Grandstand Concert Series Lineup: FOLLOW US OUR | NEWSLETTER MOST VIEWED Sign up and get our latest headlines delivered right to your inbox! Email address Subscribe Now! Former Minneapolis Police Officer Talks About His Decision To Leave: 'I Did It Out Of Principle' By Jennifer Mayerle May 16, 2021 at 6:25 am Filed Under: Derek Chauvin, George Floyd, Jennifer Mayerle, Local TV, Minneapolis News, Minneapolis Police READ MORE: MINNEAPOLIS (WCCO) - More than 200 officers have left the Minneapolis Police Department, or have gone on extended leave, since the murder of George Floyd. The police union says an overwhelming number cited a lack of support, and felt left to fend for themselves during the riots. Mayor Frey: Calls To Defund Minneapolis Police Have Played Role In Crime Spike Few have spoken out publicly since, but only on WCCO, one former officer agreed to tell Jennifer Mayerle about his decision to leave. Steve Dykstra spent just over four years with MPD. The 42 year old had worked with juveniles in Hennepin County, and at the jail. He says he wanted to make a difference outside those walls. MENU NEWS WEATHER SPORTS CBS+ VIDEO INFO &amp; MORE CBSN Minnesota WATCH NOW  Biden Announces End To War In Afghanistan  7/8/2021 Former Minneapolis Police Officer Talks About His Decision To Leave - WCCO | CBS Minnesota https://minnesota.cbslocal.com/2021/05/16/former-minneapolis-police-officer-talks-about-his-decision-to-leave/ 2/6 Miranda Lambert, Tim McGraw, The Doobie Brothers And More Human Remains Found In Mississippi River In Minneapolis Near Xcel Energy Water Power Park "I wanted to help people. I think that's what all cops would say when they first get started. It's like, 'I want to help people.' And part of helping people is, for me anyway, it's stopping bad people from doing bad things," Dykstra said. He says he did that, starting in the 3rd Precinct, then moving to the 2nd. "We held our heads high. People, were, seemed for the most part, to be pretty motivated to get out there and to serve and protect," Dykstra said. Steve Dykstra during his time with MPD (credit: Steve Dykstra) But Dykstra says even before the murder of George Floyd, he saw warning signs, including a change in the pursuit policy, on who police could chase, and when. "It seemed like there was a back pedaling through policy. So we were always, they were always taking more away from us and what we could do," Dykstra said. He says it concerned him at the time. "I said, 'This isn't going to end well,'" Dykstra said. And then came the events of May 25, 2020: the murder of George Floyd, and the unrest that followed. "Standing out front of the 3rd Precinct, just taking our turn. Standing out in front, facing the crowd, and just, you know, just getting rocks and bottles and fireworks thrown at you," Dykstra said. He says that's part of the job, what he signed up for. But what came next stopped him in his tracks. "I saw them taking items out of the 3rd Precinct. Computers and sensitive equipment. I asked, 'What's going on?' And I was told, 'Oh yeah, we're pulling out, we're evacuating,'" Dykstra said. "I got a pit in my stomach at that point … And I had no, at that point, I had zero confidence in our upper echelon of leadership." Rioters would breach the 3rd Precinct, setting it on fire as police abandoned the building. 7/8/2021 Former Minneapolis Police Officer Talks About His Decision To Leave - WCCO | CBS Minnesota https://minnesota.cbslocal.com/2021/05/16/former-minneapolis-police-officer-talks-about-his-decision-to-leave/ 3/6 READ MORE: "To me, I mean, you can't do that. You can't preserve law and order if you let somebody desecrate the precinct," Dykstra said. He says things also changed for officers on the street. "All of a sudden it was, 'The Minneapolis Police Department is rotten to the root. Everybody with that uniform is a killer and a racist,'" Dykstra said. "You know, I don't see how you make that jump." And it was during that time Dykstra knew his time with MPD was coming to a close. Even When Residents Call For Their Help, Minneapolis Police Won't Go Near 38th &amp; Chicago "I stuck with it, you know, stuck it out for the people around you, but I kind of knew in my head, like, you know, this is over," Dykstra said. Steve Dykstra (credit: CBS) He says it was hard to leave the job he had been proud of. "It was hard. I did it out of principle, though. I'm the type of person who wants to do my job, and I'm not going to sit back and just be this do-nothing cop. You know, I signed up to do the job and to do it well. I don't want to be scared to do my job," he said. So Dykstra left last August, and took a job in a small town in Iowa, joining a department of 12. "Down here they appreciate you, you get a lot of support from the community," Dykstra said. "Less going on, of course." And he stands behind his decision to leave. "I don't know how it will all end up, but I have the love of my life, I have my four kids, and I have my faith in God, and I think that's enough," Dykstra said. WCCO has been told more officers are leaving the department and are still finalizing paperwork. MPD officials declined to comment. 7/8/2021 Former Minneapolis Police Officer Talks About His Decision To Leave - WCCO | CBS Minnesota https://minnesota.cbslocal.com/2021/05/16/former-minneapolis-police-officer-talks-about-his-decision-to-leave/ 4/6 Here's the full statement from Police Officers Federation of Minneapolis President Sgt. Sherral Schmidt: When you ask why so many officers have left the department in the past year, there are many reasons. The events of the past year have immensely impacted, not only our communities, but the police profession. As a profession, we are demonized daily by many who have created a dangerous false narrative that is perpetuated by the media. Many careers were destroyed over the last year. Many officers had to leave the profession because of the experiences they were put through during the violent protests last year. Those experiences proved to be too much for them. They were unable to process the events and continue in the profession where they felt a calling to protect and serve the community. Their lives and their family's lives are forever changed. Furthermore, officers feel a lack of support throughout all levels of leadership, from our elected officials who have pushed a defund movement, to a City Attorney whose biases against the police were publicized in a local newspaper article, to a City Manager who sends out citywide communications with anti-police sentiments. Additionally, officers feel a lack of support from the front office on multiple levels. These are just a few quick examples of the City leadership's lack of care or support for the men and women who continue to serve the City of Minneapolis with honor every day. If all of that is not enough, the department is under an investigation from the MDHR that seemingly has no limits on its scope and more recently the DOJ announced a pattern and practice investigation. The false narratives spewed by uninformed politicians, activist groups and ultimately pushed by the media has added to the hatred towards the police, diminishing trust and support from the community. Many in our profession are tired. Their families are tired. The daily attacks wear a person down. So when you ask why so many are leaving take a look at how backwards our world is right now. Take a look at the lack of respect not only for the police, but the lack of respect for one another. The men and women who put on the uniform every day to protect others are hated. They are the targets of unprovoked verbal attacks and also physical attacks. Hostility is directed at them daily simply because of the uniform they wear. So when you ask why police are leaving, pick any of the above. 7/8/2021 Former Minneapolis Police Officer Talks About His Decision To Leave - WCCO | CBS Minnesota https://minnesota.cbslocal.com/2021/05/16/former-minneapolis-police-officer-talks-about-his-decision-to-leave/ 5/6 Follow Us MORE NEWS: AG Merrick Garland Announces Probe Into Minneapolis Police Practices Sadly, we have lost and continue to lose officers who were damn good cops and served this department honorably. Central Minnesota Teenager Dies After Crashing Into Utility Pole A 16-year-old girl died last week in central Minnesota after driving off road and crashing into a utility pole. 7/8/2021 Former Minneapolis Police Officer Talks About His Decision To Leave - WCCO | CBS Minnesota https://minnesota.cbslocal.com/2021/05/16/former-minneapolis-police-officer-talks-about-his-decision-to-leave/ 6/6 ©2021 CBS Broadcasting Inc. All Rights Reserved. Powered by WordPress VIP Privacy Policy Terms of Use California Privacy/Info We Collect Do Not Sell My Personal Information Mobile User Agreement Ad Choices Public File for WCCO-TV Public File for KCCW-TV Public Inspection File Help FCC Applications EEO Report By viewing our video content, you are accepting the terms of our Video Services Policy</t>
  </si>
  <si>
    <t>['https://d3n8a8pro7vhmx.cloudfront.net/cuapb/pages/270/attachments/original/1625792051/Former_Minneapolis_Police_Officer_Talks_About_His_Decision_To_Leave_%E2%80%93_WCCO___CBS_Minnesota.pdf?1625792051']</t>
  </si>
  <si>
    <t>['Stephen Dykstra, badge #1648']</t>
  </si>
  <si>
    <t>J Minneapolis Office of Police Conduct Review Complaint Number: Investigator: Officer (s): Case Type: Date of Incident: Complaint Filed: Investigative Summary 18-14316 Sergeant Timothy P. Eck Officer Michael Manley OPCR Administrative April 24, 2018 August 13, 2018 4 Minneapolis Police CASE OVERVIEW On April 24, 2018, security personnel at a site of an on-going labor dispute in northeast Minneapolis called 911 and reported that a male which they believed may be impersonating a police officer had been involved in a confrontation at the site, the male had since left the area. Minneapolis Police Officers arrived and determined that MPD Officer Michael Manley was the subject of the 911 call. Responding Officers took a police report and collected videos from the scene. Second Precinct Sergeant Waletzki made notification to IAU Lieutenant Wheeler. ALLEGATIONS Allegation 1: It is alleged that Officer Michael Manley did not use reasonable judgement during an interaction with picketers at on-going labor dispute, and did not weigh the potential consequences of his actions. 5-105 (A) (4) - Professional Code of Conduct. Allegation 2: It is alleged that Officer Michael Manley was not decorous in his language and conduct and may have acted in a way that brought discredit to the Department. 5-105 (A) (5) - Professional Code of Conduct. Page 1 of 8 1336326 CASE INVESTIGATION On April 24, 2018, 2 nd Precinct Sergeant Waletzki made notification to IAU Lieutenant Wheeler that Officer Michael Manley was involved in a confrontation with striking workers and security personnel at the site of a labor dispute in northeast Minneapolis. A Second-Degree Assault report was completed by Minneapolis Police Officers. It was alleged that Officer Manley displayed a handgun to personnel at the scene then used his vehicle to assault them. A criminal investigation was completed by the St. Paul Police Department and presented to the Hennepin County Attorney's Office for consideration of charges. The Hennepin County Attorney's Office declined to charge Officer Manley with any crime. See the attached declination letter included in this case file. Minneapolis Police Department Records WorkForce Director Records On April 24, 2017, Officer Manley was assigned as a training officer associated with the MPD's new Records Management System (RMS), designated formally as PIMS or Police Information Management System. His assigned work shift was 1700 hours. MPD CAPRS Report 18-129192 The above police report was filed by Squad 210, Officers Trista Kreft and Lucas Nightengale. The report was coded as an ASLT2 (Second Degree Assault) and listed Michael Manley as the suspect who "struck and pushed 2 victims with the front bumper of his vehicle."' There were two parties who were listed as victims, James Schuster (JJ Taylor Employee), and Juan Gandia (Huffmaster Security). Both parties were on foot on or near the picket line at the entrance to the JJ Taylor business. Schuster reported that he was pushed by Manley's vehicle and later physically pushed by Manley after he got out of the vehicle. Gandia reported that he was pushed by Manley's vehicle. Security Video from the Scene Hand held camera video footage of the incident provided by Huffmaster Security, a securit corn )an contracted to monitor the labor dispute at the site. The video showed a pull in front of a semi-truck which had been stopped by picketers at the entrance to the business. Manley is seen getting out of the 13.43 and interacting with the picketers and security personnel. The video file is included in this case. 13.43 13.43 From public information section of MP 18-129192. Page 2 of 8 1336327 Cell Phone Video from the Scene One of the picketers, Asher Birdhorse, took a brief video of Officer Manley interacting with the small group of people in front of Manley's 13.43 Audible comments on the video include, "Minneapolis Police, get the fuck out of the way" and "move now".2 The video had a very narrow field of view and it was difficult to ascertain the extent of any physical contact that may have occurred between Manley and any member of the group. BWC Records Officers Kreft and Nightengale were both wearing body-worn cameras and the footage of talking with the victims and witnesses at the scene is included in this case. Review of Criminal Investigation Saint Paul Police Case 18-089486 13.43 - Personnel Data and Sergeant Shawn Shanley from SPPD Homicide/Robbery Division conducted the criminal investigation of this case. The investigators reviewed video footage, conducted site visits and interviewed the victims, witnesses, and Officer Manley. Upon completion of their investigation, the case was submitted to the Hennepin County Attorney's Office for consideration of charges. On July 23rd, 2018, the office declined to proceed with any charges against Officer Manley.3 In a recorded telephone interview, victim #1 James Schuster told 13.43 - Personnel Data that he believed Officer Manley was trying to assault him "because he was trying to drive through them".4 Schuster advised that Manley got out his car and pushed him in an effort to get him to move so he could drive past. Schuster did not want to press charges or further pursue the matter. However, he did state that if was an undercover police officer he should get a "stern"5 talking to by his supervisors. Schuster advised that he had not been injured by Manley during the incident. 13.43 - Personnel Data then interviewed Juan Gandia, the security guard who attempted to block Manley's vehicle from driving past the picketers and past the semi-truck. Gandia conceded to Sgt. Cheshier that he put himself in the path of Manley's car and leaned into it each time it would move forward. Gandia said Manley "began to nudge him harder and began hitting him with his vehicle."6 Gandia believed he was the victim of an assault and wished to pursue 2 This short cell phone video is included in this case file. 3 See included declination letter from HCAO. See SPPD report, Statement of 13.43 and recorded interview of James Schuster. 5 See SPPD report, Statement of 13.43 and recorded interview of James Schuster. 6 See SPPD report, Statement of 13.43 and recorded interview of Juan Gandia. Page 3 of 8 1336328 charges. Gandia advised that he had a previous history of knee problems and this incident made his knee sore, he did not seek medical attention, however. Gandia is from Hinesville, Georgia. The beer truck driver, James Forester was interviewed and he told Sgt. Cheshier that he believed that Manley hit people with his car on purpose and that he was trying to prove a point about his semi-truck blocking traffic. Forester is from Shawnee, Kansas. 13.43 - Personnel Data then interviewed Chad Tucker, one of the striking workers on the picket line. Tucker believed that Manley was just trying to get around the semi-truck and back on Industrial Boulevard but he did hit "a couple of guys (with his car) more than once".7 Tucker also believed that this was more of a contest of will because the security guard was telling him to back up. Tucker believed it was just bad behavior. The other Huffmaster security guard on scene, Cody Balogh, was interviewed by SPPD Sergeant Shawn Shanley. Balogh told Shanley that he was the one who was stopping the delivery trucks for the count to 30 seconds. Balogh saw the confrontation between Manley and the others, he heard Manley use profanities and saw Manley try to physically move (push with his hands) one of the picketers out of the way. Balogh said that Manley, then with his vehicle, "just slowly inched forward and that Juan (the other security guard) did not want to get out of the way".8 Balogh did not believe Manley was trying to hurt anyone nor did he believe he assaulted anyone, he was just trying to get them out of the way so he could drive past. Balogh lives in Hartstown, Pennsylvania. Sergeant Shanley then interviewed Huffmaster security guard, Mark Corbett. Corbett heard Manley tell them to "get the fuck out of the way" and he saw Manley as he "grabbed a picketer, but not forcibly, to get him out of the way".9 Corbett said Manley told him that he was the police and Corbett saw a badge and gun holster on Manley's body. Corbet believed Manley was going about one mile per hours or less when he "Bumped Juan in his knees two or three times".1° Corbett said that Manley did not go out there to hurt anyone but his behavior was unprofessional. Corbett lives in Fayetteville, North Carolina. Asher Birdhorse, a picketer who blocked Manley's vehicle recorded a small portion of the incident on his cell phone. During an interview with 13.43 - Personnel Data Birdhorse advised that his knees got "scraped up a bit by the bumper of the vehicle but his injuries were not photographable".n Birdhorse did not see medical attention for his scrapes. Birdhorse did not wish to press charges against Manley but he believed that, if he was impersonating a police officer, there should be consequences, and if he is a police officer, he should face consequences as wel1.12 On May 29, 2018, 13.43 - Personnel Data and Sergeant Shanley interviewed Officer Manley at the Saint Paul Police Department. Officer Manley told the investigators that he was on his way to See SPPD report, Statement of 13.43 and recorded interview of Chad Tucker. 8 See SPPD report, Statement of Sergeant Shanley and recorded interview of Cody Balogh. 9 See SPPD report, Statement of Sergeant Shanley and recorded interview of Mark Corbett. 10 See SPPD report, Statement of Serleant Shanle and recorded interview of Mark Corbett. " See SPPD report, Statement of 13.43 and recorded interview of Asher Birdhorse. 12 The cell phone video is included on an accompanying thumb drive. Page 4 of 8 1336329</t>
  </si>
  <si>
    <t>['https://assets.nationbuilder.com/cuapb/pages/1509/attachments/original/1753852627/18-14316_Michael_Manley-Investigatory_Report_1.pdf?1753852627']</t>
  </si>
  <si>
    <t>MINNEAPOLIS POLICE DEPARTMENT INTERNAL AFFAIRS COMPLAINT FORM #3401 COMPLAINT INFORMATION INTERNAL AFFAIRS CASE NUMBER: 15-02940 CCN: DATE OF INCIDENT: 02/01/2015 TIME OF INCIDENT: 14:31 LOCATION OF INCIDENT: City of Minneapolis DATE OF COMPLAINT 2/12/15 REFERRAL METHOD: BCA COMPLAINANTS NAME (LAST, FIRST MIDDLE) SEX MD F❑ RACE: DATE OF BIRTH: 13.43 - Personnel Data HOME ADDRESS: CITY / STATE / ZIP: TELEPHONE: POLICY INFORMATION POLICIES ALLEGED TO BE VIOLATED: 4-501 Confidential department records, reports and information ACCUSED EMPLOYEE(S) NAMEIBADGE: Officer Jamie Conway, #1292 COMPLAINT ALLEGATIONS without a legitimate It is alleged that Officer Conway accessed 18 USC 2721 &amp; 2725 personal DVS information law enforcement reason on 02/01/2015. RECOMMENDATION (Preliminary Cases Only) K Reckoning Period Expired Before Complaint was Filed K No Basis for Complaint K Closed Pending Further Information K Refer to Precinct with Coaching Documentation K Exceptionally Cleared ■ Policy Failure K Other ' 13.43 - Personnel Data DATE i72 -7-, DATE COMMANDER REVIEW. 1208797 MINNEAPOLIS POLICE DEPARTMENT Internal Affairs Unit Administrative Case #15-02940 Sergeant Clark Goset CASE BACKGROUND This case was initiated by the Minnesota Bureau of Criminal Apprehension (BCA). The BCA maintains the Minnesota drives license information and vehicle registration data for the state of Minnesota. The BCA proactively monitors queries of this data by users who have authorized access to this data for use within the scope of their official duties. The BCA detected the Query of 18 USC 2721 &amp; 2725 on February 01, 2015. 18 USC 2721 &amp; 2725 is a celebrity personality and the access of his driver's license data is "flagged" for query activity by authorized users. The BCA determined that the query of this driver's license data was accessed through the user account of Minneapolis Police Department (MPD) Officer Jamie Conway. 1 1208798 The BCA informed MPD Deputy Chief Travis Glampe of the access to 18 USC 2721 &amp; 2725 data and requested an inquiry to determine if the access of this data was for a legitimate law enforcement reason. Deputy Chief Glampe forwarded the inquiry request to Inspector Mike Sullivan of the MPD 3rd Precinct for additional information regarding the data access issue. Sergeants Buege and Lardy met with Officer Conway on February 10, 2015 to discuss the data access of DVS Data. In that conversation Officer Conway admitted to accessing the data out of only a curiosity. Officer Conway stated it was a split second decision with no malicious intent. Officer Conway further stated he understood the consequences of his mistake and would not commit the violation again. 13.43 - Personnel Data it was determined that the access of this DVS data violated MPD policy 4-501, Confidential department records, reports and information, and this violation would need further investigation by the Internal Affairs Unit. CASE INVESTIGATION Case Statements On February 25, 2015 at approximately 1300 hours, Officer Conway came to the Internal Affairs Unit and gave a statement in regards to case #15-02940. Officer Conway did not bring a federation representative or attorney. 2 1208799 Officer Conway stated he was working on February 1, 2015, and that he does know a man by the name of 18 USC 2721 &amp; 2725 professional or personal relationship with . Officer Conway stated he has no Officer Conway was shown the Email from the MN BCA showing his DVS user account had accessed the DVS information for on February 1, 2015, at 14:31 Hours. Officer Conway was shown the login name for the user account was CONWAYJP. Officer Conway confirmed that was his DVS access username. Officer Conway was asked if he performed a traffic stop or had law enforcement contact with on February 1, 2015 and he stated "No". Officer Conway was asked why he ran in the DVS system and Officer Conroy stated "Curiosity". Officer Conroy elaborated and stated he was curious to see if this party was actually in the system and would actually come up when queried. Officer Conway stated he did not give his DVS user name or password to anyone else on or about February 1, 2015, and he would not allow anyone else to use his DVS account for a non-business-related purpose. Officer Conway later stated he was working squad 360 with Officer Pettis that day. Officer Conway stated he performed the query and that Officer Pettis "had nothing to do with it". 3 1208800 Officer Conway stated he has not used the information from the DVS system query to contact 18 USC 2721 &amp; 2725 drive by his residence, or disseminate the information to anyone else, and does not know where lives. Officer Conway is unaware of any actions being taken by any person or himself as a result of his accessing DVS data. Officer Conway stated he did have an initial conversation with his Sergeants regarding the query of DVS data 13.43 - Personnel Data SUMMARY OF ALLEGATIONS Allegations Investigative Facts Allegation #1: It is alleged that Officer Jamie Conway accessed DVS information without a legitimate law enforcement reason on February 1, 2015. If this allegation were found to be true it would violate the following: 4 1208801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sho0uld consult with the MPD Data Practices Specialist or supervisor of the Records Information Unit (04/22/09) (11/15/13) Employees shall only access Department of Motor Vehicle (DMV) records for official business-related reasons. (04/22/09) The identity of a juvenile suspect or arrestee can only be released with an order from a Hennepin County Juvenile Court Judge. Investigative Facts: • The MN BCA detected a DVS query of on 02/01/2015. 18 USC 2721 &amp; 2725 • The MN BCA determined the aforementioned query was accessed through the user account of MPD Officer Jamie Conway (CONWAYJP) • The MN BCA informed MPD DC Glampe, requesting an inquiry if the said access was for a legitimate law enforcement purpose. • DC Glampe forwarded the inquiry request to the 3rd Precinct Inspector Michael Sullivan. Inspector Sullivan is Officer Conway's precinct commander. • Sergeants Buege and Lardy met with Officer Conway on 2/10/15. 5 1208802 • In said meeting Officer Conway admitted accessing the data out of "curiosity", stating it was a split second decision with no malicious intent and that he understood the consequences of his mistake and would not commit the same violation again. 13A3 - Personnel Data This violation is categorized at a "C" level violation necessitating an administrative review. • In his interview with this Investigator, Officer Conway acknowledged and/or admitted the following: o Confirmed that CONWAYIP was his DVS access username. o Did not give his DVS username or password to anyone else. o Did not allow anyone else to use his DVS account for a non-business related purpose. o Did not perform a traffic stop or have official law enforcement contact with 18 USC 2721 &amp; 2725 on 02/01/2015. o Did perform a MN DVS query on out of "curiosity", wanting to see if said party was actually in the system and would his information actually come up when queried. o Did not use the accessed DVS information of to contact him, drive by his residence, disseminate the information to anyone else, and did not know where lived. 6 1208803 o Is unaware of any actions being taken, or have/had been taken by any person, including himself, as a result of his accessing DVS data. 18 USC 2721 &amp; 2725 I confirm that the information I provided in this case is true to the best of my knowledge. Respectfully Submitted, at oh- Sgt. Clark T. Goset Internal Affairs Unit 5 October 2015 7 1208804 MINNEAPOLIS POLICE DEPARTMENT Deputy Chief Travis Glampe Office of Professional Standards Room 130-City Hall 350 South Fifth Street Minneapolis, Minnesota 55415 612 673-2445 MEMORANDUM 04-05-2016 This case would fall on the discipline matrix as a "C" level with a baseline discipline of 10 hours. Based on the mitigating factors listed in Lt. Fossum's memo I would concur with their recommendation of sustaining this violation at a "C" level with a letter of reprimand. 1208805 Minneapolis City of Lakes Police Department Janee L. Harteau, Chief of Police 350 5. Fifth St., Room 130 Minneapolis, MN 55415 TEL 612.673.3000 www.minneapolismn.gov April 21, 2016 Officer Jamie Conway Third Precinct Minneapolis Police Department RE: [AU Case Number #15-02940 Officer Conway, The finding for IAU Case #15-02940 is as follows: MPD P/P 4-501 Confidential Department Records, Reports and Information Sustained (Category C)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from employment. Sincerely, Janee Harteau Chief of Police 6 BY: Kristine Arneson Assistant Chief Minneapolis Police Department 1208806 Page 2 Officer Jamie Conway I, Officer Jamie Conway, acknowledge receipt of this notification. Of Date of Receipt Zo/ CC: Personnel IAU Inspector Sullivan Ins ector Sullivan Date 1208807</t>
  </si>
  <si>
    <t>['https://d3n8a8pro7vhmx.cloudfront.net/cuapb/pages/1461/attachments/original/1638082321/15-02940_Conway.pdf?1638082321']</t>
  </si>
  <si>
    <t>New Ulm settles accident case for $570,000 By Mark Fischenich mfischenich@mankatofreepress.com Jul 13, 2013 Updated Sep 2, 2014 https://www.mankatofreepress.com/news/local_news/new-ulm-settles-accident-case-for-570- 000/article_cfe12b58-5621-5c5c-8757-0a767a4e51b9.html When a New Ulm city police squad car - traveling at least 70 mph with no lights or siren on a 30 mph street - crashed into a passenger vehicle containing an elderly New Ulm woman and her son in 2011, both Myra Meyer and Brian Wichmann were killed but no criminal charges were filed against Officer Mathew Rasmussen. Two years later, however, the insurer for the officer and the City of New Ulm has paid $570,000 to the survivors of Meyer, 82, and Wichmann, 60, to settle a lawsuit stemming from the crash. Both the city and Rasmussen were defendants in the lawsuit on behalf of Meyer's three surviving children, who also were Wichmann's siblings. "Defendant Rasmussen caused the crash that killed Myra Ann Meyer by negligently operating defendant city's squad car at excessive and reckless speeds," the lawsuit contended. "Defendant Rasmussen negligently caused the crash when he failed to activate his emergency lights and sirens to alert the public that he was speeding, and when he negligently failed to yield, maintain a proper lookout, and maintain control over his vehicle." At the time of the settlement, finalized in late May, a lawyer representing the city and Rasmussen was laying the groundwork for a defense based on the assertion that the accident was largely or completely Meyer's fault, and the settlement includes no admission of wrong-doing. "Defendants deny they were guilty of any carelessness or negligence which caused the death of Brian Bruce Wichmann," attorney Pierre Regnier wrote. "... (Any liability by Rasmussen and the city) would only be secondary, passive, indirect or vicarious, whereas the decedent Myra Ann Meyer was guilty of carelessness, negligence and other unlawful conduct." State Farm Insurance, Meyer's insurer, agreed to pay $100,000 as part of the mediated settlement - bringing the total settlement to $670,000. Attorney Peter Riley, who handled a portion of the family's lawsuit, said Meyer's surviving children don't believe their mother was in any way at fault, and the $100,000 payment from State Farm resulted from the city's allegation that Meyer was partially liable. Riley said the $570,000 payment on behalf of the city and Rasmussen speaks for itself. "The plain fact of the matter is they are not making this payment other than they admit (they're at fault)," Riley said. New Ulm Police Chief Myron Wieland had little comment about the case, but he didn't agree that the settlement itself is an admission that Rasmussen - who had been with the department about eight months at the time of the July 8, 2011, crash - had performed badly that day. "Once the lawsuit was struck up, the League of Minnesota Insurance Trust took over," said Wieland, adding that he and City Manager Brian Gramentz were given updates by the insurer's attorney but had little other input. Riley said the investigation by his firm showed that Rasmussen has been disciplined by the city, but Wieland declined to comment on any disciplinary action related to the crash. City officials did not respond Friday afternoon to requests from The Free Press for details on any discipline meted against Rasmussen, information that is public under state law. Rasmussen remains listed as a patrol officer on the New Ulm Police Department website. Emails sent to him offering the opportunity to comment on the crash were not returned Friday or Saturday. A lengthy crash investigation by the Minnesota State Patrol concluded that Rasmussen, attempting to catch up with a speeder he estimated to be traveling 44 mph, was driving between 70 and 72 mph with the accelerator to the floor and his eyes on the squad's radar device less than a second before slamming into the left-turning Mercury Sable driven by Meyer. Along with interviewing Rasmussen and several witnesses, Patrol investigators retrieved data from the Ford squad car's powertrain control module and airbag control module and video from the car's on-board camera. (See the video at www.mankatofreepress.com). The alleged speeder was already far down Garden Street when Rasmussen began his pursuit because he had to wait for traffic while turning his squad around. The video shows that Rasmussen was further delayed when a minivan was slow to pull to the side of the two-lane street. He activated his emergency lights at some point during the pursuit but then turned them off, according to witnesses. After clearing the minivan, Rasmussen accelerated rapidly and both the throttle and the accelerator were at 100 percent in the 10 seconds before the crash, according to the Patrol investigator. The same investigator concluded that Rasmussen, who said he had been looking down at his radar reading, was still accelerating one second before the crash and didn't recognize that Meyer's turning vehicle was a danger until eight-tenths of one second before the collision. At that point, his foot came off the accelerator. The brake was first depressed four-tenths of a second before the crash. Rasmussen told investigators he left the emergency lights on throughout the pursuit - that they went off only after power was disrupted by the collision. The squad video camera, which shows 29 seconds of footage before the collision, continued to operate after the crash, as did the car's radio. The video shows no indication that the emergency lights were on, and several witnesses along Garden Street told crash investigators the emergency lights were not activated. The video shows Meyer's car making the turn and a violent impact immediately following, but the quality of the video and the extremely brief period that the Mercury is in the camera's view makes it impossible to tell if the left-turn signal was activated. Riley said he has no doubt a jury would have determined that the officer was at fault rather than accepting the city's contention that Meyer was to blame. "They contended that she should have seen the police car flying at her at 70 mph with no lights or siren on," Riley said. Preliminary documents filed by Regnier, the attorney representing the city and Rasmussen, also indicated they would suggest that Meyer's death resulted from causes other than the crash. While Wichmann was dead at the scene, the elderly Meyer didn't die until July 18 after 10 days of hospitalization at the Hennepin County Medical Center. "Defendants admit that the injuries sustained by Myra Ann Meyer in the crash contributed to her death," Regnier wrote in an answer to the lawsuits, "but deny that said crash was the primary cause of death." The city's decision to settle the case for $570,000, though, plainly indicates that they accept fault for the crash, according to Riley, who said that state law requires emergency lights to be used by police when they are exceeding the speed limit. "It's not anywhere near within protocol to drive the way he did - 70 mph on a residential street without your lights on," said Riley, a partner with the Minneapolis-based Schwebel, Goetz and Sieben law firm. Drivers, like Meyer, have a right under the law to assume that other drivers are operating their vehicles in a lawful manner, he said. Meyer would have reasonably judged that the squad car was well beyond the distance where an on-coming vehicle would pose any danger to her planned left turn into the Garden Terrace apartments, he said. "That (squad) car is traveling at over 100 feet per second. That's a football field every three seconds," Riley said. "... To look that far down the road (before making a left turn) would not make sense." Gail Miller, 64, of Mankato, and Derek Wichmann, 50, of New Ulm, didn't return calls from The Free Press seeking comment about the settlement or the crash that ended the lives of their mother and brother. But Dana Wichmann, 59, of Waseca has strong opinions about the case and has started a website that he hopes will lead to further investigation of how the crash was handled by authorities. "I don't believe justice has been served," Dana Wichmann said. "I think it's some cowboy cop and they're trying to cover it up. ... It's nice to have money, but I'd rather have truth and justice." Wichmann - who doesn't hide his animosity toward New Ulm, where he grew up - said his brother and sister want the case to be concluded and consider some of his views extreme. But he said he still wants accountability from city officials, who he believes put the interests of an employee over the interests of his mother and his brother, who was developmentally disabled and an employee at MRCI in Mankato. "They tried to blame my mom, 'It's an 82-year-old woman and a retarded guy, why ruin the career of an officer?'" Wichmann said. "Why? Because he was wrong." The Patrol investigation file was forwarded for potential criminal charges against Rasmussen in the fall of 2011, but none were ever filed. The Brown County Attorney's Office referred the case to Redwood County Attorney Steve Collins to avoid a conflict of interest because New Ulm police and county prosecutors have a close working relationship. Collins, rather than making a decision himself on whether Rasmussen's actions were criminal, chose in November 2011 to convene a grand jury, which chose not to indict Rasmussen on any charges. The use of a grand jury - required under Minnesota law for first-degree murder cases - is a relatively uncommon and comparatively expensive way to determine whether charges should be filed in a traffic accident. The process is also closed to the public, and no information is available about the evidence presented to the 24 members of the the grand jury.</t>
  </si>
  <si>
    <t>['https://d3n8a8pro7vhmx.cloudfront.net/cuapb/pages/270/attachments/original/1599987913/Meyer_and_Wichman_Lawsuit.pdf?1599987913']</t>
  </si>
  <si>
    <t>['Mathew Rasmussen, badge #None']</t>
  </si>
  <si>
    <t>STAR TRIBUNE › Annotations In Minnesota, racial discrimination cases often hit dead end MARISSA EVANS FEBRUARY ೅ೋ, ೅ೃ೅ೄ A Minnesota state trooper pulled over Sylvia Harris and her husband on a summer evening near their home in Woodbury. The patrolman said he had a warrant for her husband's arrest. Harris' husband started wrestling with a medical device for a heart condition, so she stepped out of the car to explain why he was fumbling. The trooper pulled out his Taser, and soon she found herself handcuffed in the back seat of a squad car. Harris was eventually released, but the humiliation of the encounter left her traumatized. "I literally was shook that in sweet, white, suburban Woodbury, where we own our home, where my husband worked  years at Ford," that this could happen, Harris, , said of the  encounter. "As an African American, I don't have the privilege of driving up and down my main street without getting stopped." Harris filed a complaint with the Minnesota Department of Human Rights. More than a year later, in , the department concluded that there was probable cause to believe the officers discriminated against Harris. Difficult to prove Such an outcome is not typical, according to records obtained by the Star Tribune. Only a third of the cases investigated by the state's Human Rights Office end up concluding that discrimination occurred. The low number highlights how difficult discrimination is to prove and how the often long and complicated process of investigating each claim can take. Now the same -employee agency must balance its regular cases with the enormous task ✕ of investigating all civil rights complaints against the Minneapolis Police Department, a duty assigned to the office after the police killing of George Floyd in May. From  to , Minnesotans filed , complaints of discrimination based on race, gender, disability and a range of other categories, according to the Human Rights Office. The state investigated  racial discrimination complaints in that time, and in nearly two-thirds of cases did not find probable cause that discrimination occurred. The typical caseload is a wide range of alleged microaggressions and prejudicial actions people of color face while working, attending school or shopping, or in encounters with police. In rare instances, white people also file racial discrimination cases for perceived grievances. Some of the complaints are alarmingly visceral, with shopkeepers hurling racial slurs at people of color and children of color demeaned in public or at schools. But that doesn't mean what happened constitutes a violation of the law, which bans discrimination based on race, color, religion, disability and a range of protected classes. "In many places, explicit and implicit bias manifest in that people feel very isolated because of their race and unwelcome. But it doesn't meet the standard of being severe or pervasive," Minnesota Human Rights Commissioner Rebecca Lucero said in an interview. "Many times it's the exhaustion of navigating a world that wasn't intended or built for you." Among the complaints where the department failed to find probable cause recently: • Black children being racially profiled and followed at a pharmacy. • A Hispanic woman accused of witchcraft and polytheism in the workplace. • A bar owner telling a Black employee they don't play music he characterized with an ethnic slur. The department did find discrimination in the case of a Native American man who was not allowed to see an apartment for rent with his wife and three kids. In another case, the office reached a settlement agreement with a senior living facility, Edgewood Sartell, after it fired a personal care assistant because of her race. The various cases intersect with other forms of discrimination prohibited under the law, including those based on disability, age, national origin, familial status and more. Lucero said while the days of signs saying "no Mexicans" or "no Blacks" are gone, identifying discrimination has become more challenging over time. The Civil Rights Act has been around for more than  years, but Lucero said it does not always capture the "sophisticated nuance of discrimination." She said during the beginning of the pandemic,  of the agency's calls were related to anti-Asian bias about COVID-. There was nothing the agency could formally do, since the callers were not being explicitly denied services or entry into businesses. She also said people can talk with an investigator about their situation and how to move forward and how best to document what happened. She said this is often helpful for people experiencing issues in the workplace or with their landlord. In Harris' case, she hoped to see the state trooper get some form of disciplinary action or to even be fired for the incident. The trooper is no longer with the State Patrol, Bruce Gordon, spokesman for the Department of Public Safety, said Sunday. He was unable to say if the departure was related to this case. Harris said she and her husband have been unable to figure out why they were stopped that day. The Department of Human Rights confirmed there had been no warrants for his arrest. At the time, Harris feared that the situation could have turned out much worse. She felt like she was saved when a fellow churchgoer saw what was happening and got their pastor. The pastor came to the scene and spoke with the patrolman and the officers who arrived at the scene. After several tense minutes, the patrolman finally told Harris she could leave if she apologized for leaving her vehicle to approach the officer. After speaking with the department, her lawyer suggested they wait for the human rights investigators to come back before proceeding. But in between, Harris recalled being discouraged by the lack of consequences for police who killed Michael Brown in Ferguson, Mo., Tamir Rice in Cleveland and Philando Castile in Falcon Heights. Harris was shocked by the thoroughness of the investigation when the department returned its findings. In a -page memo, the department determined that the trooper arresting her after she had returned to her vehicle violated the law. The trooper told the pastor during the incident "quite honestly, her attitude suggests to me she ought to be put in jail," which the agency concluded could be seen as bias, and the -minute length of the stop also suggested bias. Harris said she was "crushed" to see the number of violations outlined in the report. "I was floored to see that he knew better and he chose to do what he wanted to do anyway." Almost a year later, Harris reached a , settlement with the Department of Public Safety. But it still left Harris dissatisfied. "I got a check but I didn't get justice and there's a difference," Harris said. "The system is … not designed for African Americans to get justice because that would be an admittance that something was done wrong to them and America is not ready for that yet." Different lived experiences Stephen Befort, a law professor at the University of Minnesota, said racial discrimination cases are challenging because "lived experiences tend to color perceptions" and people alleging discrimination have to prove it happened. He said surveying Black and white workers in a workplace about what they believe is discrimination could show differences on how actions and incidents are perceived. "The Black workers, based on their experience and the experience of their family and friends, would say 'We're always getting the short end of things. It must be discrimination,' " Befort said. "Whereas I think white workers who haven't had the same experiences might have the perception, 'You have complainers at work that are finding discrimination when it's not here.' " The department found there was more than perception involved in the way Michael Jointer was mistreated in  at the Mall of America. Jointer, a -year-old Black man, was exchanging coats from a store when a Bloomington police officer said he was on their no-trespass list. According to Jointer's complaint to the state, the officer asked him to show identification and then let him leave. But a second officer stopped him on the way out and accused him of stealing. He showed the officer his receipts and the credit card he used to pay for the jackets. He also showed the officer that the bar codes on the labels matched the ones on the receipt. The officer still forced him to go back to the store to prove the items were not stolen. "Society doesn't understand what we go through, they just think we over- exaggerate situations," said Jointer. "They need to walk in my shoes for one week and maybe they'll understand the way that I feel." Jointer said he would have let the situation go had the officers apologized. When that failed to come, he filed a complaint with the Department of Human Rights. He was shocked reading the department's report saying the Bloomington Police Department had discriminated against him. "None of the officers interviewed during the course of the investigation provided a legitimate explanation for why the charging party was publicly detained and searched after he had proved that he was not the person they initially thought he was," the department wrote in its findings. "To the contrary, it appeared that they chose to harass him, simply because they could." Jointer won a , settlement from the city, according to his attorney. "I felt vindicated, I felt they actually believed I was not making up some false racial profiling incident," Jointer said. marissa.evans@startribune.com -- Annotations · Report a problem COPY https://outline.com/WsYwA9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</si>
  <si>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['https://d3n8a8pro7vhmx.cloudfront.net/cuapb/pages/270/attachments/original/1626789568/In_Minnesota__racial_discrimination_cases_often_hit_dead_end.pdf?1626789568']</t>
  </si>
  <si>
    <t>['Joshua Seifert, badge #None', 'Matthew Berens, badge #None']</t>
  </si>
  <si>
    <t>3/20/2021 St. Paul man was unlawfully detained in hot police car, lawsuit alleges https://www.twincities.com/2017/10/17/st-paul-man-was-unlawfully-detained-in-hot-police-car-lawsuit-alleges/ 1/3 ___ ___ By By NICK WOLTMAN NICK WOLTMAN | | nwoltman@pioneerpress.com nwoltman@pioneerpress.com | Pioneer Press | Pioneer Press October 17, 2017 at 11:53 p.m. October 17, 2017 at 11:53 p.m. A St. Paul man is accusing the city and four of its police officers of violating his A St. Paul man is accusing the city and four of its police officers of violating his constitutional rights by unlawfully detaining him in a hot squad vehicle for nearly constitutional rights by unlawfully detaining him in a hot squad vehicle for nearly an hour last year. an hour last year. Osha Joseph was held in the back seat of a St. Paul police squad vehicle in 80- Osha Joseph was held in the back seat of a St. Paul police squad vehicle in 80- degree-plus heat on July 10, 2016, while officers searched his home, according to degree-plus heat on July 10, 2016, while officers searched his home, according to a complaint filed Tuesday in U.S. District Court. a complaint filed Tuesday in U.S. District Court. After an officer shut his foot in the vehicle's door, Joseph repeatedly demanded After an officer shut his foot in the vehicle's door, Joseph repeatedly demanded to be let out of the squad because it was too hot inside, eventually vomiting on to be let out of the squad because it was too hot inside, eventually vomiting on the floor, the complaint said. the floor, the complaint said. In addition to the city of St. Paul, the complaint names Sgt. Bobby Donahue, Sgt. In addition to the city of St. Paul, the complaint names Sgt. Bobby Donahue, Sgt. Tom Arnold, Officer Mon Notthakun and Officer Marshall Titus as defendants. Tom Arnold, Officer Mon Notthakun and Officer Marshall Titus as defendants. Joseph is seeking more than $50,000 in damages. Joseph is seeking more than $50,000 in damages. In a written response to Joseph's suit filed Tuesday, Lawrence Hayes, St. Paul's In a written response to Joseph's suit filed Tuesday, Lawrence Hayes, St. Paul's assistant city attorney, denied that Joseph's rights were violated during the assistant city attorney, denied that Joseph's rights were violated during the incident and called the officers' actions "legally reasonable, proper and necessary incident and called the officers' actions "legally reasonable, proper and necessary under the circumstances." under the circumstances." Earlier on the day of the incident, St. Paul police had located a GMC Yukon across Earlier on the day of the incident, St. Paul police had located a GMC Yukon across the street from Joseph's home in the Payne-Phalen neighborhood, according to the street from Joseph's home in the Payne-Phalen neighborhood, according to the complaint. the complaint. NEWS NEWSCRIME &amp; PUBLIC SAFETY CRIME &amp; PUBLIC SAFETY St. Paul man was unlawfully St. Paul man was unlawfully detained in hot police car, detained in hot police car, lawsuit alleges lawsuit alleges 3/20/2021 St. Paul man was unlawfully detained in hot police car, lawsuit alleges https://www.twincities.com/2017/10/17/st-paul-man-was-unlawfully-detained-in-hot-police-car-lawsuit-alleges/ 2/3 The Yukon was allegedly connected to a violent confrontation the night before The Yukon was allegedly connected to a violent confrontation the night before between police and demonstrators protesting the fatal shooting of Philando between police and demonstrators protesting the fatal shooting of Philando Castile by St. Anthony police officer Jeronimo Yanez, said Adam Johnson, one of Castile by St. Anthony police officer Jeronimo Yanez, said Adam Johnson, one of two attorneys representing Joseph in the case. two attorneys representing Joseph in the case. The four officers named in the suit detained Joseph while investigators searched The four officers named in the suit detained Joseph while investigators searched his home, according to the complaint. Johnson said Joseph did not own the his home, according to the complaint. Johnson said Joseph did not own the Yukon, but declined to comment further on Joseph's connection to the vehicle or Yukon, but declined to comment further on Joseph's connection to the vehicle or why police searched Joseph's home. why police searched Joseph's home. A St. Paul police spokesman said the department does not comment on pending A St. Paul police spokesman said the department does not comment on pending litigation. litigation. Joseph was placed inside the squad vehicle at 2:12 p.m., according to the Joseph was placed inside the squad vehicle at 2:12 p.m., according to the complaint, which is based on footage recorded by the squad's video camera. complaint, which is based on footage recorded by the squad's video camera. When Notthakun attempted to close the squad vehicle door, it shut on Joseph's When Notthakun attempted to close the squad vehicle door, it shut on Joseph's foot, causing him to cry out in pain, the complaint said. foot, causing him to cry out in pain, the complaint said. The officers offered to summon a medic before closing the door at 2:14 p.m., The officers offered to summon a medic before closing the door at 2:14 p.m., according to the complaint. The complaint notes that temperatures in St. Paul according to the complaint. The complaint notes that temperatures in St. Paul that day exceeded 80 degrees. that day exceeded 80 degrees. The door was opened at 2:22 p.m., and someone - assumed to be a medic - The door was opened at 2:22 p.m., and someone - assumed to be a medic - examined Joseph's foot, the complaint said. The person said he believed the foot examined Joseph's foot, the complaint said. The person said he believed the foot was sprained and recommended that it be iced and kept elevated. was sprained and recommended that it be iced and kept elevated. After his foot was examined, Joseph asked that he be allowed to leave the squad After his foot was examined, Joseph asked that he be allowed to leave the squad car, but the officers refused and closed the door again at 2:26 p.m., according to car, but the officers refused and closed the door again at 2:26 p.m., according to the complaint. the complaint. For the next 15 minutes, Joseph shouted that the vehicle was too hot and that he For the next 15 minutes, Joseph shouted that the vehicle was too hot and that he needed his inhaler, punching the seat in front of him and hitting the window with needed his inhaler, punching the seat in front of him and hitting the window with his elbow, the complaint said. At 2:41 p.m., Titus opened the door and told his elbow, the complaint said. At 2:41 p.m., Titus opened the door and told Joseph that he would be placed in hand and leg restraints if he continued to hit Joseph that he would be placed in hand and leg restraints if he continued to hit the inside of the vehicle, according to the complaint. the inside of the vehicle, according to the complaint. Two minutes later, Joseph began vomiting on the floor of the squad vehicle, the Two minutes later, Joseph began vomiting on the floor of the squad vehicle, the complaint said. At 2:45, an officer opened the vehicle door and Joseph continued complaint said. At 2:45, an officer opened the vehicle door and Joseph continued to vomit out the door. to vomit out the door. The officers then handed Joseph an inhaler before closing the door again at 2:47 The officers then handed Joseph an inhaler before closing the door again at 2:47 p.m., according to the complaint. Joseph continued to shout and vomit until he p.m., according to the complaint. Joseph continued to shout and vomit until he was allowed to leave the squad vehicle at 3:10 p.m. was allowed to leave the squad vehicle at 3:10 p.m. In his filing, Hayes, the assistant city attorney, called the account in Joseph's In his filing, Hayes, the assistant city attorney, called the account in Joseph's complaint "an incomplete recitation of events depicted in said squad video." complaint "an incomplete recitation of events depicted in said squad video." 3/20/2021 St. Paul man was unlawfully detained in hot police car, lawsuit alleges https://www.twincities.com/2017/10/17/st-paul-man-was-unlawfully-detained-in-hot-police-car-lawsuit-alleges/ 3/3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Joseph was never charged in connection with the search of his home, Johnson Joseph was never charged in connection with the search of his home, Johnson said. said. Nick Woltman Nick Woltman Nick Woltman reports on breaking news and blogs about local history. Before Nick Woltman reports on breaking news and blogs about local history. Before joining the staff of the Pioneer Press in 2013, he worked for the Bismarck joining the staff of the Pioneer Press in 2013, he worked for the Bismarck Tribune in North Dakota. He lives with his wife and two cats in the Macalester- Tribune in North Dakota. He lives with his wife and two cats in the Macalester- Groveland neighborhood of St. Paul. Groveland neighborhood of St. Paul. nwoltman@pioneerpress.com nwoltman@pioneerpress.com  Follow Nick Woltman Follow Nick Woltman nickwoltman nickwoltman   Follow Nick Woltman Follow Nick Woltman @nickwoltman @nickwoltman Tags: Tags: St. Paul St. Paul</t>
  </si>
  <si>
    <t>['https://d3n8a8pro7vhmx.cloudfront.net/cuapb/pages/270/attachments/original/1616247267/St._Paul_man_was_unlawfully_detained_in_hot_police_car__lawsuit_alleges.pdf?1616247267']</t>
  </si>
  <si>
    <t>Officer Knoche's BWC was activated after he had deployed his mace and after Officer Barlow deployed his taser. There was an unknown female yelling in the background as well as a party that was refusing to leave.20 Officer Alvarado, who was also on the scene, BWC footage showed what appeared to be two males actively fighting.21 The footage is at the beginning of the video, when there is no audio. Officer Barlow deploying his taser is captured in this footage. Review of BWC Audit An audit of Officer Barlow's BWC (Serial IIMEI) showed no audit entries were found for the device.22 The device profile showed that the BWC had been assigned since July 30, 2019.23 An audit of Officer Erickson's BWC (Serial AIME) showed the event button to activate his BWC was pressed at 02:17:07.560 and again at 02:17:07.650.24 There were no activations prior to or following. 13.43 - Personnel Data Review of Statement by Officer D. Barlow On June 21, 2019, Officer Barlow came to the Internal Affairs Unit to provide a statement. Officer Barlow was represented by Officer M. Johnson of the Minneapolis Police Department Federation. I confirmed with Officer Barlow that he was on-duty on March 24th, having responded to a fight call. I asked Officer Barlow to tell me about the call. Officer Barlow stated that the fight was pointed out to he and his partner by a security guard. He stated that as he saw the fight unfolding it was "almost like a tornado of people kind of moving."26 Officer Barlow stated his partner had activated the overhead lights/MVR. Officer 20 BWC Knoche, 0000-0130 21 BWC Alvarado, F., 0000-0019 22 BWC Audit Barlow, Page 1 23 BWC Profile Barlow, Page 1 24 BWC Audit Erickson, Page 2, Lines 34-35 2 13.43 - Personnel Data 26 Barlow Statement, Page 2, Lines 25-27 Wage 1338159 Barlow stated he got out of the squad car and immediately started to mace the crowd to try and disperse it.27 He stated that two combatants continued fighting despite being maced. Another male entered into the fight and began throwing punches that Officer Barlow stated were "haymaker-style." Officer Barlow stated he could hear the thuds of the impact of the hits.28 Officer Barlow stated when the males did not stop fighting, he pulled out his taser and told them to stop fighting. When the males continued to fight, Officer Barlow "yelled taser, taser, taser," then deployed his taser.29 Officer Barlow said it was at this point that he realized his body camera was not on. I asked Officer Barlow how big he thought the crowd was. He stated it was difficult to count, five at the least with people coming in and out of the fight. When I asked Officer Barlow how quickly the situation evolved, if we were talking about a couple of seconds, he stated yes, just a few seconds. Officer Barlow said they drove "maybe 50 yards," and the group was moving, making its way to the intersection.' Officer Barlow stated the incident occurred at bar-close, where there were a lot of people on the street. I began to ask Officer Barlow if he thought to activate his body camera when he got out of the squad, when he stated that he has kind of gotten used to the technology in the squads. The squads are equiped so when an Officer activates the Code 3 lights, their body camera is automatically activated. Officer Barlow stated it has "kind of messed with his muscle memory to push his body camera on."31 Officer Barlow stated he accepted responsibility of not having his body camera and is aware it is policy. When I asked him if he would have done anything differently he stated he would definitely not rely on the technology in the squad to turn on his BWC.32 Review of Statement by Officer Erickson On June 21, 2019, Officer Erickson came to the Internal Affairs Unit to provide a statement. Officer Erickson was represented by Sergeant S. Fogerty of the Minneapolis Police Department Federation. 27 Barlow Statement, Page 2, Lines 29-31 28 Barlow Statement, Page 3, Lines 1-6 29 Barlow Statement, Page 3, Lines 13-15 30 Barlow Statement, Page 3, Lines 24-39 31 Barlow Statement, Page 5, Lines 18-27 32 Barlow Statement, Page 2, Lines 37-41 Wage 1338160 Officer Erickson confirmed that he was working on March 24, 2019 and was the driver of squad 511. He was assigned to directed patrol in the Uptown area, when he was approached by a secutiry guard who said there was a large fight happening." Officer Erickson stated he observed a large crowd forming in the intersection of Girard and Lagoon. He drove in the direction of the fight, and noticed that there was a large number of people fighting; kicking and punching each other.34 I asked Officer Erickson if he remembered turning on his body camera when he exited the squad. He stated attempted to turn it on then grabbed his OC spray. Officer Erickson said more individuals were jumping into the fight so he deployed his mace. 35 He stated he then heard his partner (Officer Barlow) say taser, taser, taser. After the party was down on the ground, Officer Erickson took him into custody. 36 Officer Erickson said it was while he was taking the male into custody, that he looked down and saw his BWC light was blinking green indicating that it was not on. He stated he activated it as soon as he could. When asked if he was aware that per policy he was supposed to have his body camera activated, he stated yes. Officer Erickson advised me that on some of the squads when you activate the lights to fully Code 3, it was automatically turn on your body camera, but the squad he was in did not have this feature.37 When I asked if there was anything else that Officer Erickson wanted to add to his statement, he stated, "It was rapidly evolving. There were more individuals jumping in the fight and to preserve life and do our duty as police officers, we tried to stop as much damage as possible and injuries to the individuals that were fighting."38 Review of Statement by 13.43 - Personnel Data 13.43 - Personnel Data 33 Erickson Statement, Page 2, Lines 9-22 ' Erickson Statement, Page 2, Lines 25-31 55 Erickson Statement, Page 3, Lines 2-3 36 Erickson Statement, Page 3, Lines 19-20 3' Erickson Statement, Page 3, Lines 30-39 38 Erickson Statement, Page 4, Lines 1-4 7I Page 1338161 13.43 - Personnel Data DISCUSSION The Minneapolis Police Department's Policy and Procedure Manual states in part: 4-223 BODY WORN CAMERAS (06/29/16) (07/29/17) (04/04/18) IV. PROCEDURES/ RULES/ REGULATIONS A. Officer Responsibilities 6. Activation a. Officers shall activate their BWC for the following circumstances: i. When dispatched or assigned to a call, activation shall occur at least two city blocks away from the call for service location. If dispatched or assigned to a call less than two city blocks away, activation shall occur immediately. This includes assisting squads. ii. When self-initiating a call, as soon as possible and prior to contacting a person or exiting a squad. iii. Prior to taking any law enforcement action. iv. Prior to making an investigatory contact. v. When any situation becomes adversarial. vi. Prior to assisting a citizen during in-person encounters, other than when providing basic verbal assistance (such as giving directions). The allegation is Officers Barlow, Erickson, and 13.43 violated the BWC Policy when they failed to activate their body cameras prior to responding to the fight. 39 40 41 13.43 - Personnel Data 8IPage 1338162 Officer Barlow, Officer Erickson, 13.43 - Personnel Data believed they had activated their body cam, either manually or by emergency light activation, prior to engaging a group involved in a fight. Their body cameras were activated as soon as they realized they were off. Officer Barlow, Officer Erickson, 13.43 - Personnel Data completed PIMS supplements. In each of their supplements, the officers detailed the force that was used. Officers also documented that they believed they had activated their BWC at the onset of the call. Officer Barlow, Officer Erickson, and Officer Knoche each said in their statements that the fight involved 5-10 people. When they attempted to mace the group, it was ineffective in stopping all parties from fighting. BWC footage showed two males fighting, with people standing in the street watching.42 Footage from immediately after the tasing, showed a large crowd with people yelling and continuing to approach officers.43 An audit of Officer Barlow's BWC was not available for March 24, 2019 due to the BWC being replaced. An audit of Officer Erickson's BWC showed that he pressed the button to activate the camera twice starting at 02:17. 13.43 - Personnel Data CLOSING When making a determination on the allegations there are three key issues to consider: 1. Did Officer Barlow violate the BWC policy? a. Officer Barlow reported the situation evolved quickly. b. The fight occurred at bar close. c. BWC showed two males fighting, with other bystanders watching. d. Officer Barlow reported he believed he had activated his body worn camera. e. Officer Barlow stated some squads are equiped with "automatic" BWC activation when the emergency lights are activated on the squad. f. Officer Barlow reported he activated his BWC as soon as he realized it was off. 42 BWC Alvarado, F., 0000-0019 43 13.43 - Personnel Data 9IPage 1338163 2. Did Officer Erickson violate the BWC Policy? a. Officer Erickson reported a large crowd had gathered within seconds. b. Officer Erickson reported the fight was rapidly evolving. c. The fight occurred at bar close. d. BWC showed two males fighting, with other bystanders watching. e. Officer Erickson reported he attempted to activate his BWC when stepping out of the squad. f. Officer Erickson reported he activated his BWC as soon as he realized it was off. 13.43 - Personnel Data I confirm that the information I provided in this case is true to the best of my knowledge. Investigator: Date 10I Page 1338164</t>
  </si>
  <si>
    <t>['https://d3n8a8pro7vhmx.cloudfront.net/cuapb/pages/270/attachments/original/1629760580/Barlow_-Daniel-%2819-04570%29-pages-13-18.pdf?1629760580']</t>
  </si>
  <si>
    <t>Minneapolis City of Lakes Police Department Timothy J Dolan Chief of Police 350 South 5th Street - Room 130 Minneapolis MN 55415-1389 Office 612 673-2853 TTY 612 673-2157 Sgt. Peter Ritschel License Investigation Minneapolis Police Department December 10, 2010 RE: IAU Case Number #10-156 Notice of Suspension (20 hours suspension without pay) Sgt. Ritschel, The finding for IAU Case #10-156 is as follows: 13.43 - Personnel Data MPD P/P 5-103 Use of Discretion...SUSTAINED (Category B) As discipline for this incident you are suspended for 20 hours without pay. This case will remain a "B" violation and will remain on file until 7/20/2013, which is three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By: Janee Harteau Assistant Chief City Information and Services www.ci.minneapolis.mn.us Affirmative Action Employer 1216227 Page 2 Sgt. Peter Ritschel Suspension Letter I, Sgt. Peter Ritschel, acknowledge receipt of this Notice of Suspension. Sgt. Peter Ritschel TJD:mar CC: Personnel IAU /46 0/0 Date of eceipt 1216228 MINNEAPOLIS POLICE DEPARTMENT INTERNAL AFFAIRS COMPLAINT FORM #3401 • COMPLAINT INFORMATION INTERNAL AFFAIRS CASE NUMBER A10-156 CCN: 10-216946 DATE OF INCIDENT: 7/20/2010 TIME OF INCIDENT: 07:30 LOCATION OF INCIDENT: 11th Street/LaSalle _ DATE OF COMPLAINT: 7/26/2010 REFERRAL METHOD: email COMPLAINANTS NAME (LAST, FIRST MIDDLE) Tessema, Zenebe SEX M►4 F❑ RACE: DATE OF BIRTH: 8/12/57 HOME ADDRESS: 2910 Franklin Avenue E, #802 CITY / STATE / ZIP: Minneapolis, MN TELEPHONE: (612) 388-2422 POLICY INFORMATION POLICIES ALLEGED TO BE VIOLATED: 13.43 - Personnel Data ACCUSED EMPLOYEE(S) NAME/BADGE: Sergeant Peter Ritschel #6037 COMPLAINT ALLEGATIONS The complainant alleges that on 7/20/2010 Sergeant Ritschel did the following: • Misused his authority as a police officer when he issued the complainant two administrative citations. • 13.43 - Personnel Data • Spoke to the complainant in a demeaning manner. RECOMMENDATION (Preliminary Cases Only) K Reckoning Period Expired Before Complaint was Filed K No Basis for Complaint K Suspended Pending Further Information K Refer to Precinct with Coaching Documentation K Exceptionally Cleared K Policy Failure K Other COMPLAINANT SIGNATURE: ..i.,_15._ DATE _ ,...1..- COMMAN ER REVIEW: DATE 1216229 MINNEAPOLIS POLICE DEPARTMENT Internal Affairs Unit September 8, 2010 Administrative Case: 10-156 Sergeant Jason Case CASE BACKGROUND This investigation was initiated after the complainant (hereinafter referred to as Tessma) had presented a signed letter to Mr. Ricardo Cervantes, Deputy Director - Licenses and Consumer Services, which in turn was forwarded to Inspector Arneson and Lieutenant Hildreth. Tessema states that on July 20, 2010, a male, later identified as Sergeant Peter Ritschel # 6037 (hereinafter referred to as Ritschel), approached his cab as he was parking at a taxi stand located near the intersection of 11'11 Street and LaSalle Avenue. Tessema indicated that Ritschel was not wearing a police uniform or badge. According to Tessema he provided Ritschel with his taxi license and was than instructed by Ritschel to produce his driver's license. 13.43 - Personnel Data 13.43 - Personnel Data Ritschel maintained possession of Tessema's taxi license and instructed Tessema to meet him at the City of Minneapolis Licensing Office located in City Hall. Tessema drove to City Hall as directed and met with Ritschel who in turn gave Tessema his taxi license and two Administrative Citations which totaled $400. Tessema asserts that Ritschel displayed a hatred for cab drivers which was evidenced by the issuance of the citations. CASE INVESTIGATION CAPRS Report (10-216946) - After reviewing the supplement completed by Ritschel I found two issues which differed from what Tessema had written in his complaint. The first issue was that there was no mention in the supplement that indicated that 13.43 - Personnel Data The second issue is that as related to Tessema's confession to Ritschel that he (Tessema) had gone into the hotel for the purpose of getting some coffee. Tessema made no mention in his written complaint that he had made this statement to Ritschel. 1 1216230 Ritschel documented that he issued the administrative citations for Parking in Certain Areas in Downtown Prohibited: 341.210 &amp; Fail to Display Taxi Drivers License as Required: 341.400. Site Survey - After receiving this complaint I went to the location of the incident and contacted the management of the DoubleTree Hotel. In speaking with the management team I learned that there were no video images captured that would show the area of the incident. I had also been told by Kate Edwards that there were no video images from that date and time that were captured by the SafeZone cameras. I took several still photographs of the taxi stand described by Tessema. While reviewing these photos on August 26, 2010, I realized that I had inadvertently captured Tessema in several of the photos. One of the images demonstrates that Tessema is away from his taxi speaking with another taxi driver who is clearly violating the posted restrictions. Tessema Statement - I conducted a formal interview with Tessema on August 2, 2010. The following is a summary of the key issues as related to this investigation. • On July 20, 2010 at approximately 07:20 Tessema was positioning his taxi at a taxi stand located outside the Double Tree Hotel near the intersection of 11`h Street and LaSalle. • The taxi stand was described as having enough room for two taxis. Although there were already two taxis at the stand he positioned himself behind the second taxi. This resulted in his taxi extending past the marked taxi area and into a metered spot. • Tessema explained he had positioned his taxi in this manner because he had anticipated that because the first taxi was being loaded it would soon be pulling from its spot. Once the first taxi moved into traffic the second taxi would move up which in turn would allow him to move up into the marked taxi stand area.' • Tessema was unsure at first who Ritschel was because Ritschel was not wearing a uniform or badge. Ritschel did eventually identify himself as a police officer after Tessema asked him, "Who are you?"2 • Tessema provided Ritschel with his taxi license after Ritschel had said, "Can I see your city license."3 His taxi license was not displayed because it was affixed to the sun visor, which he normally does not flip down until he actually get to work, or parked at a taxi stand.' • Ritschel asked Tessema for his MN driver's license. Because Tessema carries his wallet in a side pocket in his pants he needed to open the door to retrieve his wallet. 13.43 - Personnel Data 13.43 - Personnel Data I Tessema statement pg. 1 (37-44) 2 Tessema statement pg. 3 (41-45) 3 Tessema statement pg. 2 (1) 4 Tessema statement pg. 5 (11-19) 5 Tessema statement pg. 2 (8-12) 13.43 - Personnel Data 2 1216231 • 13.43 - Personnel Data • After a heated exchange of words took place at the taxi stand, Ritschel told Tessema, "You just don't get it do you. You don't get it at all." Ritschel kept Tessema's taxi license and told him to that he could pick up his taxi license at his (Ritschel's) office in City Hall.' • Ritschel eventually issued Tessema two administrative tickets. The first ticket was for no parking of a taxi cab and the other was for failing to display taxi license. • Tessema asserted that at no time did he leave his taxi to go get a cup of coffee as stated by Ritschel in his report. Tessema went on to say that he carries his coffee with him.8 • When asked what he wanted to see done, Tessema finally concluded that he believes that Ritschel is not the right person to be at the position to deal with taxi drivers.9 Sergeant Ritschel Statement - I conducted a formal interview at the IAU office with Ritschel on August 24, 2010. Also present during the interview was Federation President John Delmonico. The following is a summary of the interview as related to the key issues identified in the complaint being brought forth by Tessema. • Ritschel stated he was on his way to the SuperAmerica when he observed two taxicabs parked at meters adjacent to the Double Tree Hotel. For clarification these two cabs were parked at the first two available meters outside the posted taxi stand. According to Ritschel he knew that the taxi's being parked in this manner was a violation of a City Ordinance which mandates taxis are only allowed to be parked at approved taxi stands.1° • He was in a city vehicle equipped with lights, which he activated to initiate a "stop." He first approached the last taxi (which would have been the 4th in a line of cabs - two in the posted taxi stand and two outside the posted taxi stand). This cab was unoccupied so he reached in and took the drivers taxi license off the dash and retained that while he walked to the next cab, which was that occupied by Tessema.I I • He was dressed in plainclothes with his badge exposed around his neck. He identified himself as "Sgt. Ritschel with Minneapolis Licensing."I2 • He asked Tessema for his cab license. Tessema reached above the sun visor, retrieved his cab license, and gave the license to Ritschel. At this point Ritschel believed he was dealing with two (8-25) 6 Tessema statement pg. 9 (36-40); pg. 10 7 Tessema statement pg. 2 (16-20) 8 Tessema statement pg. 7 (34-46) Tessema statement pg. 12 (39-42) 10 Ritschel statement pg. 2 (3-8) I I Ritschel statement pg. 2 (8-13) 12 Ritschel statement pg. 2 (13-15) 3 1216232</t>
  </si>
  <si>
    <t>['https://d3n8a8pro7vhmx.cloudfront.net/cuapb/pages/1461/attachments/original/1638338838/13-30192_Ritschel_Part_1.pdf?1638338838']</t>
  </si>
  <si>
    <t>4/10/2021 Metro Transit officer who confronted autistic teen is let go - Twin Cities https://www.twincities.com/2015/10/26/metro-transit-officer-who-confronted-autistic-teen-is-let-go/ 1/4 ___ ___ By By MARA H. GOTTFRIED MARA H. GOTTFRIED | | mgottfried@pioneerpress.com mgottfried@pioneerpress.com | Pioneer Press | Pioneer Press PUBLISHED: PUBLISHED: October 26, 2015 at 11:01 p.m. October 26, 2015 at 11:01 p.m. | UPDATED: | UPDATED: December 17, 2015 at 5:06 December 17, 2015 at 5:06 p.m. p.m. Marcus Abrams, 17, sits outside of his house in St. Paul on Sept. 2, 2015. (Pioneer Marcus Abrams, 17, sits outside of his house in St. Paul on Sept. 2, 2015. (Pioneer Press: Holly Peterson) Press: Holly Peterson) Metro Transit police have dismissed one of the officers involved in the Metro Transit police have dismissed one of the officers involved in the August August arrest of a St. Paul teenager who has autism arrest of a St. Paul teenager who has autism.. NEWS NEWS Metro Transit officer who Metro Transit officer who confronted autistic teen is let go confronted autistic teen is let go 4/10/2021 Metro Transit officer who confronted autistic teen is let go - Twin Cities https://www.twincities.com/2015/10/26/metro-transit-officer-who-confronted-autistic-teen-is-let-go/ 2/4 Richard Wegner, a longtime peace officer, became a full-time Metro Transit Richard Wegner, a longtime peace officer, became a full-time Metro Transit officer in March and had been in the probationary period of his employment, officer in March and had been in the probationary period of his employment, Howie Padilla, an agency spokesman, said on Tuesday. Howie Padilla, an agency spokesman, said on Tuesday. As of Saturday, Wegner no longer was a Metro Transit employee because he did As of Saturday, Wegner no longer was a Metro Transit employee because he did not pass his probation, Padilla said. He said he could not comment on the not pass his probation, Padilla said. He said he could not comment on the reason. reason. Metro Transit can dismiss employees for any reason during their one-year Metro Transit can dismiss employees for any reason during their one-year probation, according to Padilla. Reached Tuesday, Wegner said he could not probation, according to Padilla. Reached Tuesday, Wegner said he could not discuss what happened. discuss what happened. On Aug. 31, Wegner and Metro Transit officer Paul Buzicky reported they stopped On Aug. 31, Wegner and Metro Transit officer Paul Buzicky reported they stopped a teenager after they saw him on the Green Line's tracks at the Lexington a teenager after they saw him on the Green Line's tracks at the Lexington Parkway Station. The family of Marcus Abrams, who was 17 at the time, has said Parkway Station. The family of Marcus Abrams, who was 17 at the time, has said officers then forcefully arrested him, rendering him unconscious. He had two officers then forcefully arrested him, rendering him unconscious. He had two seizures, his lip was split and he sustained cuts to face and head, according to his seizures, his lip was split and he sustained cuts to face and head, according to his mother, Maria Caldwell. mother, Maria Caldwell. Wegner and Buzicky, who continues to work as Metro Transit officer, wrote in Wegner and Buzicky, who continues to work as Metro Transit officer, wrote in their police reports that Abrams resisted arrest and tried to strike Wegner. They their police reports that Abrams resisted arrest and tried to strike Wegner. They took Abrams to the ground and, when he was kicking and trying to punch the took Abrams to the ground and, when he was kicking and trying to punch the officers, Wegner put him in a neck restraint, the reports said. officers, Wegner put him in a neck restraint, the reports said. Metro Transit conducted an investigation into the incident, and it appears neither Metro Transit conducted an investigation into the incident, and it appears neither officer involved was disciplined. officer involved was disciplined. Padilla said Tuesday that the internal affairs investigation is closed and all Padilla said Tuesday that the internal affairs investigation is closed and all documents related to it are not public. The outcome of an internal investigation documents related to it are not public. The outcome of an internal investigation into a public employee becomes public only if an employee is disciplined. into a public employee becomes public only if an employee is disciplined. Metro Transit has not released surveillance video of the incident to the Pioneer Metro Transit has not released surveillance video of the incident to the Pioneer Press, citing "pending civil action." They also have not provided the video to Press, citing "pending civil action." They also have not provided the video to attorneys representing Abrams' family who are seeking it "to evaluate a potential attorneys representing Abrams' family who are seeking it "to evaluate a potential civil rights violation," said attorney Andrew Irlbeck. civil rights violation," said attorney Andrew Irlbeck. "(T)his Kafka-esque reasoning begs the question, if Metro Transit did nothing "(T)his Kafka-esque reasoning begs the question, if Metro Transit did nothing wrong, why won't they let a disabled juvenile's family and attorney view the wrong, why won't they let a disabled juvenile's family and attorney view the evidence of their child's arrest, or comment on why one of the arresting officers evidence of their child's arrest, or comment on why one of the arresting officers is no longer an employee of (Metro Transit)?" Irlbeck said in a message Tuesday. is no longer an employee of (Metro Transit)?" Irlbeck said in a message Tuesday. In September, in response to Abrams' arrest, protesters from Black Lives Matter In September, in response to Abrams' arrest, protesters from Black Lives Matter St. Paul halted light-rail service ahead of the Vikings home opener. St. Paul halted light-rail service ahead of the Vikings home opener. 4/10/2021 Metro Transit officer who confronted autistic teen is let go - Twin Cities https://www.twincities.com/2015/10/26/metro-transit-officer-who-confronted-autistic-teen-is-let-go/ 3/4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Abrams has Asperger's syndrome, which is considered on the high-functioning Abrams has Asperger's syndrome, which is considered on the high-functioning end of the autism spectrum, Caldwell has said. Because the teen has touch- end of the autism spectrum, Caldwell has said. Because the teen has touch- sensory problems, he doesn't like people to touch him or to be in his personal sensory problems, he doesn't like people to touch him or to be in his personal space, she said. space, she said. Caldwell said the officers should have recognized her son was disabled when Caldwell said the officers should have recognized her son was disabled when they talked with him, and she has called for better training for police. they talked with him, and she has called for better training for police. Metro Transit is pursuing additional training to improve officers' interactions with Metro Transit is pursuing additional training to improve officers' interactions with people with disabilities, including autism, Padilla said. people with disabilities, including autism, Padilla said. Wegner was a Minnesota State Patrol trooper from 1988 until his retirement in Wegner was a Minnesota State Patrol trooper from 1988 until his retirement in March, according to the State Patrol. He worked as a part-time Metro Transit March, according to the State Patrol. He worked as a part-time Metro Transit officer from 1993 until March, when he became a full-time officer for the agency. officer from 1993 until March, when he became a full-time officer for the agency. Buzicky has been a Metro Transit officer since June 2014. Neither he nor Wegner Buzicky has been a Metro Transit officer since June 2014. Neither he nor Wegner has been disciplined as Metro Transit officers, Padilla said. has been disciplined as Metro Transit officers, Padilla said. Mara H. Gottfried can be reached at 651-228-5262. Follow her at Mara H. Gottfried can be reached at 651-228-5262. Follow her at twitter.com/MaraGottfried twitter.com/MaraGottfried..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Tags: Tags: Ramsey County Ramsey County 4/10/2021 Metro Transit officer who confronted autistic teen is let go - Twin Cities https://www.twincities.com/2015/10/26/metro-transit-officer-who-confronted-autistic-teen-is-let-go/ 4/4 VIEW COMMENTS VIEW COMMENTS</t>
  </si>
  <si>
    <t>['https://d3n8a8pro7vhmx.cloudfront.net/cuapb/pages/270/attachments/original/1618069128/Metro_Transit_officer_who_confronted_autistic_teen_is_let_go_%E2%80%93_Twin_Cities.pdf?1618069128']</t>
  </si>
  <si>
    <t>room. After Linda left, she called Patrick and told him he needed to tell Dave (Stichter) about what happened and she wanted Dave to call her. Linda was so upset and Yuliya felt so bad that they just dropped it and did not discuss the incident. They wanted to end the night on a good note. Officer Pfaff Statement Officer Pfaff said that he was in the roll call room on the computer; also present were Officer Indehar and ,Officer Reuben when Linda Cushing brought two students for a tour. Officer Pfaff said he was about 4-5 feet away from Officer Reuben facing his back when Officer Reuben was interacting with the two female students. Officer Reuben was in full MPD uniform. Officer Pfaff did not see or hear Officer Reuben eject a live round from the chamber of his gun at any time. He did not see of hear Officer Reuben remove the magazine from his gun at any time. He did not see Officer Reuben leave the room to clear his weapon. He did not see Officer Reuben at any time unload his service weapon. Officer Pfaff did not see the female exchange student holding Officer Reuben's gun. He saw Linda, her husband and the exchange students leave the roll call room abruptly. Officer Pfaff said he heard Linda yelling "Oh my God" in the office before they all left so he asked Officer Reuben what had happened. Officer Reuben told him that he showed his weapon to the foreign exchange student and she pointed up towards her head and was laughing. He said that Officer Reuben told him he would tell a supervisor about the incident. 4 1212230 Officer Indehar Statement Officer Indehar said he was in the Traffic Office with Officer Pfaff and Officer Reuben when Linda Cushing came in with two female exchange students. Officer Indehar said he left the office a few minutes later. About a week later, he heard about an incident where one of the foreign exchange students had put a gun to her head in their office. He was not present when the event happened. Officer Indehar said prior to the incident Officer Reuben was in uniform and he did not see Officer Reuben unload his weapon. Sgt. Stichter Statement Sgt. Stichter said he was out on patrol when the incident happened. He was arriving back at the office around 1800 hours when he saw Officers leaving for patrol. At approximately 2300 hours that evening, Officer Reuben stopped by his office and told him about the gun-pointing incident. Sgt. Stichter said that had Linda not been so adamant that Patrick report the incident to him, he did not know if he would have otherwise. He questioned Officer Reuben on why he waited many hours to report the incident and he said he was scared. Sgt.Stichter said that Officer Reuben reported to him that he handed his weapon to a juvenile foreign exchange student and that she pointed it at her head. Officer Reuben told him that he immediately grabbed the gun back and Linda had yelled at him to put it away. Sgt. Stichter said he asked Officer Reuben specifically if his gun was unloaded and he responded yes so he did not go any further with that. 5 1212231 Sgt. Stichter said that Officer Reuben was in full uniform that night; he also said he has never seen Officer Reuben unload his gun at work for any reason. Yuliya Yegerova Statement Yuliya Yegerova said she toured the Traffic Unit Office on March 23, 2011 and met Officer Patrick Reuben. Yuliya said that Officer Reuben handcuffed her after Linda made the request and pictures were taken and that was fun. While handcuffed, Yuliya said that Officer Reuben said, "I should probably do like the movies and search you." This made Yuliya uncomfortable, but Officer Reuben did not search her or touch her. After the handcuffing Yuliya said, she saw Officer Reuben's gun in his holster and asked what it was. Officer Reuben said it was his gun, asked her if she wanted to see it and when she said yes, he took it out of his holster and with it in the palm of his hand he handed it to her. Yuliya said she then looked at it and held it up next to her head with it pointed up. Yuliya said that everyone freaked out and Officer Reuben took his gun away. Yuliya has never seen a real gun and she had no idea if it was loaded or not. Yuliya is not familiar with guns and Officer Reuben did not show her if it was unloaded or not. Yuliya said they left the office shortly after the incident. Officer Reuben's First Statement Officer Reuben stated he was working in full uniform on March 23, 2011 and was in the Traffic Unit Office at approximately 1800 hours along with Officer Pfaff, Linda Cushing her husband and two foreign exchange students. Officer Reuben said he learned 6 1212232 that they were high school students, one was from Russia, and one was from Finland. He asked how old they were and joked with them a little bit. Officer Reuben said the girls wanted to see his handcuffs and was reluctant to at first but then he showed them to them and then Linda took a photo. Officer Reuben said he has taken photos in the past with other exchange students that had been with Linda and they had rode with him so he was okay with having a photo taken. Officer Reuben said that someone then took the handcuffs off but he was not sure if it was the girls, Mike Pfaff or Linda that took the handcuffs off. Officer Reuben thought Linda did it. Officer Reuben said that Yuliya said, "Can I see your gun" and he said, "I don't know if I said sure or no or I don't know if I just said no at first and then I said sure, but I did show her my gun." Officer Reuben said he took it out and had it in the palm of his hand and told her that she had to point it away from people and to treat every weapon like it is loaded. Officer Reuben said that Yuliya grabbed it, put her hand around the grip and pointed it at the wall and then was laughing and pointed the gun at her head and she said, "look at me, look at me." Officer Reuben said that he then grabbed the gun back and told her she cannot do that. Linda then said something similar to that it is not funny and then everyone left. Officer Reuben said his gun was not loaded when Yuliya was holding it. Officer Reuben said the night before right after his shift, he took off his gun belt and unloaded it, and then he put everything in his locker. I asked Officer Reuben if he had been an hour into his shift in full uniform with L an unloaded gun and he said yes. He had his magazine in his pocket and his extra round 7 1212233 in a pocket. He said he loaded his gun once he was out in the squad and that is what he generally does. He said that nobody saw him load his gun. The incident happened at approximately 1800 hours, at approximately 1930 hours Officer Reuben used vacation time 13.43 - Personnel Data until approximately 2300 hours when he returned to work the remainder of his shift. At approximately 2300 hours, Officer Reuben told Sgt. Stichter about the gun incident with Yuliya. When asked why he waited 5 hours to report the incident he said, I looked up the statute for handguns or firearms and so I didn't think it was, I really didn't think much about that. Urn, then I got a call from Linda and she was upset. I think I got a phone call and a text from her. I really didn't think much about it why she was calling me but anyways I called her. And she was like crying or she was crying. Then I asked her what was going on and she said that Tom is like some kind of head guy for foreign exchange students or I'm not really sure or something...I think he's kind of the head guy. She said that she didn't want him to lose that position or job and then urn, she also said that she told the kids not to tell anyone about it and right away my response was you can't tell a kid not to say something like that to a parent or guardian. So right after that I went back and talked to Sgt. Stichter. I told him I said I did something really stupid and this is what happened." Officer Reuben's Second Statement Officer Reuben said that during the day on March 23, 2011 he went to court in full MPD uniform and was wearing his gun belt with a loaded gun. I reminded Officer Reuben in his prior interview he mentioned that he unloaded his gun after work the night before on March 22, 2011, and put it in his locker and it remained unloaded until after the 8 1212234 gun-pointing incident on March 23, 2011 at which time he loaded it in his squad. Officer Reuben said, "That was not correct or that wasn't my intent to say that." I asked him what was the correct position on his gun and he said, "When I went back to court I had loaded or I put on my uniform, my duty belt, put on my belt keepers and walked out with my gun and my magazine, ah loaded it in the Haaf garage then went to court." Officer (L_ Reuben said that after court he returned to the Haaf Garage, unloaded his weapon, took " off his uniform, and thought about getting something to eat or catching a movie. He then decided to just work and he put his uniform back on, loaded his weapon, and contacted a supervisor about working. He said he started at 5pm. I pointed out to Officer Reuben that according to Work Force Director he had 15 minutes between when Court ended and his shift started. I asked how he could get back from court, unload his weapon, take his uniform off, put on civilian clothes, and eventually put his uniform back on in that short of time. He said was not sure of what time he actually got to the office. Officer Reuben said he unloads his weapon every night and has been doing this for a year and half. He said a family counselor told him he should be unloading his weapons every night so he gets used to it because of his kids. Officer Reuben said he leaves the weapon at work. I asked if his kids come to work and have access to his gun and he said, "No." I asked Officer Reuben which one of his co-workers have ever witnessed him unload his gun in the last year and half. Officer Reuben said nobody has seen it because he does not normally do it in front of people. 9 1212235</t>
  </si>
  <si>
    <t>['https://d3n8a8pro7vhmx.cloudfront.net/cuapb/pages/1461/attachments/original/1638338311/13-30680_Reuben_Part_2.pdf?1638338311']</t>
  </si>
  <si>
    <t>• Off. Lehner said that the crowd was 5 rows deep in places and outnumbered the officers • Off. Lehner said that there was no supervisor immediately available to give permission for the use of chemical irritant on the crowd. ) Summary The posting of the YouTube video that prompted this review associated this incident with others involving Off. Lehner. A case involving Off. Lehner and a local news outlet cameraman had gained some notoriety and was linked by "Cop Watch" to this incident in an obvious attempt to portray Off. Lehner to be an officer who uses force unnecessarily. Other than Off. Lehner being involved in both incidents no other connection between the two incidents was found during this investigation. The situation on Cedar Av. was an assigned detail given to the officers to assist Hennepin County in evicting a person from a home. These evictions were, at the time, highly controversial and an organized group of protesters often showed up and would attempt to disrupt the evictions. Both Off. Lehner and Off. Martin stated that the police were having a very difficult time holding perimeter lines let up around the house. They both state that the lines had been moved and had shrunk in closer to the house because the officers were so outnumbered by the protesters. The protesters refused to abide by the officers orders to stay back from the house 7 1208011 and they actively engaged the police line by pushing forward and shouting at the officers. The YouTube video supports the officers' claims of the demeanor of the crowd. Off. Lehner does not deny laying hands on the unidentified protester and pushing her • back and then spraying the back lines of the crowd with his chemical irritant. I confirm that the information I provided in this case is true to the best of my knowledge. Respectfully Submitted, Sgt. Denno Internal Affairs Unit 8 1208012 MINNEAPOLIS POLICE DEPARTMENT Deputy Chief Travis Glampe Office of Professional Standards Room 130-City Hall 350 South Fifth Street Minneapolis, Minnesota 55415 612 673-2445 MEMORANDUM 06-24-2014 To: AC Clark Re: Officer Lehner File #12-182 This case was originally considered by a 5th Pct. panel around 11-11-2013. A subsequent Loudermill Hearing was held on 12-2-2013. Insp. Diaz drafted a memo to DC Frizell detailing the panel's findings. The panel seemed to dismiss the actual use of force and focused on whether or not Officer Lehner should have reported the force (hand on the protester's neck). In the end the panel believed that Officer Lehner should have reported the force and believed it was an "A" level violation, worthy of coaching. This file was originally received by the Chief's Office in January 2014. It was agreed that panel's finding was not appropriate given the facts. It was remanded to Insp. Loining to reconsider. In May 2014 Insp. Loining returned the file with a memo indicating that he agreed with Insp. Diaz's finding. It should be noted that Insp. Loining was part of the original panel along with Insp. Diaz and Lt. Leaf. I have reviewed the video of the incident. I do not find the use of force was within policy. Grabbing someone by the front of neck is not an appropriate method of force for the level of resistance presented by the protester. If Officer Lehner's level of concern was to the point where such force was necessary, his actions certainly do not reflect it. He is looking everywhere but at that the target of his force. 1208013 I do agree with the Panel's assertion that the use of a chemical agent was appropriate and supervisor authorization was not immediately obtainable given the situation. I also agree with the panel that the use of force (hand on front of the neck) should have been reported. Below is our policy on what force must be reported. Supervisor Notification and CAPRS Reporting Requirements • No CAPRS Report Required. Unless an injury or alleged injury has occurred, the below listed force does not require a CAPRS report or supervisor notification. o Escort Holds o Joint Manipulations o Nerve Pressure Points (Touch Pressure) o Handcuffing o Gun drawing or pointing • CAPRS Report Required - No Supervisor Notification required. The following listed force requires a CAPRS report, but does not require supervisor notification. o Takedown Techniques o Chemical Agent Exposures • CAPRS Report Required- Supervisor Notification Required. All other force, injuries or alleged injury incidents require both a CAPRS report and supervisor notification. The sworn employee shall remain on scene and immediately notify a supervisor by phone or radio of the force that was used. Placing your hand around the front of someone's neck is not an Escort Hold, Joint Manipulation, Nerve Pressure Point, Handcuffing, Gun Drawing, Takedown, or Chemical Agent. It is tantamount to a neck restraint. As such it must be reported in CAPRs. In coming to final conclusion on determination and recommended discipline, I also would point out Officer Lehner's IAU record. No where did the panel mention that they took this into account. Officer Lehner has three sustained use of force complaints and a code of conduct complaint. -12-46 April 7, 2012-Lehner pushes a camera off a photo journalist's shoulder -12-74 May 17, 2012-Lehner uses force after entering a house -12-93 June 6, 2012-Lehner kicks a suspect in the head in a car -12-95 April 27, 2102-Lehner kicks a woman in the head to disarm her 2 1208014 As a result of the four above case, Lehner received a letter of reprimand and a 15 hour suspension. Based on the previous IAU record and the facts of this case, I recommend the following be sustained, 13.43 - Personnel Data -5-301.01 Use of Force -5-306 Use of Force Reporting Use of Force Reporting falls on our discipline matrix and lists a 40 hour suspension. I would recommend considering the length of time since the incident as a mitigating factor in both violations. As such I would recommend a 10 hour suspension for the use of force and a 10 hour suspension for the use of force reporting for a total of 20 hours suspension. 3 1208015 POLICE OFFICERS' FEDERATION OF MINNEAPOLIS, Union, and CITY OF MINNEAPOLIS, Employer. SETTLEMENT AGR.EEMENT Grievance #14-16 (Blayne Lehner, Badge #4073) STIPULATED FACTS A. The City of Minneapolis ("City") and the Police Officers' Federation of Minneapolis ("Federation") are parties to a collective bargaining agreement ("Labor Agreement") under which the above-entitled grievance was filed, B, On June 25, 2014, the City suspended Blayne Lehner ("Grievant") without pay 13.43 13.43 for violations of the Minneapolis Police Department's Policy and Procedure Manual Section 5-303, Authorized Use of Force, and Section 5-306, Use of Force - Reporting following Internal Affairs number 12-182. C. The Federation grieved the suspension, Grievance It14-16, citing a violation of Section 4.2 of the Labor Agreement with the City; D. Article 5, Section 5.4 of the parties' Labor Agreement states: "The Chief of Police shall have the full authority of the City Council to resolve the grievance." E, The Federation and the City wish to resolve this matter amicably and without resort to arbitration; NOW THEREFORE, the parties agree as follows: Page 1 of 3 1208016 AGREEMENT 1. The Federation withdraws Grievance #14-16, with prejudice. 2. The City shall impose and the Federation, on behalf of the Grievant, shall accept a 20-hour unpaid suspension for Category B violations of MPD Policy and Procedure 5-303 and 5- 306.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that the circumstances of this case and the discussions leading toward this Agreement will not be referred to, directly or indirectly, in any future arbitration, healing, trial, appeal or other proceeding involving any City employee, other than the Grievant; and that this Agreement shall be of no value as evidence, and shall not be submitted or received as evidence in any arbitration, hearing, trial, appeal or other proceeding involving any City employee, other than the Grievant. 6. The Federation agrees that, by entering into this Settlement Agreement, the City has not waived its ability to enforce the timelines set forth in Article 5, Section 5.4 of the parties' Labor Agreement. Page 2 of 3 1208017 ACCEPTED AND AGREED TO: FOR THE FEDERATION; Bob Kroll President, Police Officers' Federation FOR THE CITY OF MINNEAPOLIS: L. Harteau Chief of Police Yhh7 Date: Date: 3- 6 -1 -7 Page 3 of 3 1208018 Minneapolis City of Lakes www.minneapolismn.gov Police Department -Janee L. Harteau, Chief of Police 350 S. Fifth St. - Room 130 Minneapolis, MN 55415 TEL 612.673.3000 NOTICE OF DISCIPLINE (Amended - Settlement Agreement) March 8, 2017 Officer Blayne Lehner IAU Minneapolis Police Department RE: #12-182 Officer Blayne Lehner, As a result of the Settlement Agreement following grievance #14-16, the final discipline for IAU Case #12- 182 is as follows: Policy Number 5-303 5-306 Sub-Section Policy Description Use of Force Failure to Report Force in CAPRS Category Disposition B SUSTAINED B SUSTAINED 13.43 - Personnel Data 13.43 - Personnel Data two Category B violations; 20 hours unpaid suspension. This case will remain in IAU files per the record retention guidelines mandated by State Law. Be advised that any additional violations of Department Rules and Regulations may result in more severe disciplinary action up to and including discharge. Sincerely, 4 Jason Case Commander Internal Affairs Division CC: Personnel file IAU Deputy Chief of Professional Standards 1208019</t>
  </si>
  <si>
    <t>['https://d3n8a8pro7vhmx.cloudfront.net/cuapb/pages/1461/attachments/original/1638151971/13-31395_Lehner_Part_2.pdf?1638151971']</t>
  </si>
  <si>
    <t>did not. He was asked if he made any kind of comments that he was a police officer. He stated that he did not. He was asked if at any time during the encounter with this office or any other officers with the Cottage Grove Police Department, if he made any attempt to use his status as a police officer to influence the outcome of the stop. He stated that he did not. Officer McTaggart was asked if he was in possession of a handgun at the time of the traffic stop. He stated that he was. I asked him if it was his primary duty gun, a secondary/back-up gun or a personal weapon. He stated that it was his back-up gun and that he was qualified with our Range with the weapon. The weapon was loaded at the time. Officer McTaggart was asked if he was in the possession of a P.B.T. at the time of his arrest and where the P.B.T. was located in his vehicle. He stated that it was a Department P.B.T. from the 3rd Pct. Officer McTaggart placed the P.B.T. in his personal vehicle at the end of his shift. He was holding on to the equipment so that he could be sure that his recruit would have one available to him during his ten day. The P.B.T. was on the front passenger seat of his vehicle. I asked him if he planned on returning the equipment. He stated that he had intended to return the equipment. Officer McTaggart was asked if he had a ballistic vest in the trunk of his vehicle at the time of his arrest. He stated that he did. I asked him if it was his duty vest or an 13 1207910 additional vest. He stated that it was his ballistic vest from when he had worked for the Howard Lake Police Department. The reason it was in his trunk was because he had continued to work for them periodically. Officer McTaggart was asked if he had had a chance to review the associated police reports prior to this interview. He stated that he had and that he did not dispute any of the facts in those reports. Officer McTaggart has kept me informed about any court dates or any other related matters involving his case. Officer McTaggart was asked if there were any facts concerning this incident that he had knowledge of but had not disclosed to me. He stated that there was not. Officer McTaggart was asked if there was anything he would like to add to this statement. Officer MCTaggart stated that in regards to his police identification card, he carried the card in the same holder as his driver's license. Officer McTaggart showed me the holder. It was a flip style holder. It you handed it to someone, they would in all likelihood observe both forms of identification. Officer McTaggart informed me that it was not his intention to attempt to "badge" his way out of the incident. Officer McTaggart also stated that he showed an extreme lack of judgment when he drove his vehicle while intoxicated. He was embarrassed for his family and the Minneapolis Police Department. Officer McTaggart went and received a 14 1207911 chemical dependency evaluation. He is also scheduled to go in front of an M.A.D.D. panel and is going to attend a drunken driving awareness class. Officer McTaggart stated that he was glad that his arrest did not make the mainstream media. This would have caused further embarrassment for the Minneapolis P.D. Officer McTaggart acknowledged that this was a true and accurate statement. He was advised that per MPD policy and procedure, section 5-107.8 that he was not to discuss this interview or case investigation with anyone other than his Federation/Union representative or attorney. The interview was then concluded. On 10/21/13, I sent Officer McTaggart two copies of our recorded interview. Enclosed was a letter asking him to review the statement for accuracy and to make any corrections. On 10/25/13, I received a signed copy of Officer McTaggart's statement. SUMMARY OF ALLEGATIONS It is alleged that on July 27th, 2013, that Officer McTaggart was stopped and later arrested for D.W.I. by the Cottage Grove Police Department. 13.43 - Personnel Data 13.43 - Personnel Data 13.43 - Personnel Data Officer McTaggart was also carrying a loaded .38 handgun that he informed me was his back-up weapon, at the time of his 15 1207912 arrest. Officer McTaggart was accused of violating the following department policies: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5-105 PROFESSIONAL CODE OF CONDUCT Off-duty employees shall not carry any firearm or ammunition while using drugs or controlled substances, or while using or under the influence of alcohol. 13.43 - Personnel Data Investigative Facts On the night of July 27th, 2013, Officer McTaggart was operating a motor vehicle 16 1207913 while under the influence of alcohol. Officer McTaggart had in his possession a loaded handgun and a P.B.T. that was the property of the City of Minneapolis. From interviewing Officer McTaggart, he explained to me and physically showed me how the documents were stored in his wallet. Officer McTaggart stated that in regards to his police identification card, he carried the card in the same holder as his driver's license. Officer McTaggart showed me the holder. I observed a flip style holder. If the wallet was shown to someone, there was a high probability that the person viewing the contents would have observed both forms of identification. Officer McTaggart informed me that it was not his intention to attempt to "badge" his way out of the incident. In our interview, Officer McTaggart explained to me the reason why the P.B.T. was in his personal vehicle at the time he was arrested. Officer McTaggart acknowledged the P.B.T. was City property and was from the 3rd Pct. He explained to me that during the week he had been placed under arrest, he had been an 13.43 conducting a ten day. Officer McTaggart explained to me that he had placed the P.B.T. in his personal vehicle at the end of his shift. Officer McTaggart was keeping the equipment in his vehicle, so that he could be sure that his recruit would have one available to him during his ten day. The P.B.T. was on the front passenger seat of his vehicle. I asked Officer McTaggart if he planned on returning the equipment after the ten day had been completed. He stated that he would have returned the equipment. 17 1207914 Officer McTaggart took accountability and full responsibility for his actions. Officer McTaggart has received a chemical dependency evaluation and is taking the initiative to better himself. I confirm that the information I provided in this case is true to the best of my knowledge. Respectfully Submitted, Sgt. Michael Heyer Internal Affairs Unit 18 1207915 In the Matter of: POLICE OFFICERS' FEDERATION OF MINNEAPOLIS, Union, And GRIEVANCE #14-12 CITY OF MINNEAPOLIS, SETTLEMENT AGREEMENT (Sean W. McTaggart, Grievant) Employer. The City of Minneapolis ("City") and the Police Officers' Federation of Minneapolis ("Federation") are parties to a collective bargaining agreement under which the above-titled grievance was filed. All references to "articles" and "sections" herein are to the parties' Labor Agreement. The parties hereby enter into the following agreement: Whereas, on or about June 23, 2014, the City sustained against Officer Sean McTaggart ("Grievant") four Minneapolis Police Department Manual violations for alleged conduct arising out of an incident occurring on July 27, 2013. The sustained rule violations were MPD PIP 5- 102, 5-105.20, 13.43 - Personnel Data Whereas, the Federation grieved the suspension, Grievance 14-12, alleging a violation of Section 4.2; Whereas, Article 5, Section 5.4 states: "The Chief of Police shall have the full authority of the City Council to resolve the grievance."; and 1207916 Whereas the Federation and the City wish to resolve this matter amicably and without resort to arbitration, and without agreement as to whether the Labor Agreement was violated; NOW THEREFORE, the parties agree as follows: 1. The Federation will withdraw Grievance 14-12 over the discipline of the Grievant. 2. In consideration of the withdrawal of the grievance, the City will amend the discipline as follows: a. MN.) P/P 5-102 Code of Ethics: operating a Motor Vehicle Under the Influence of Alcohol: 10 hour suspension at a C Level; b. MPD P/P 5-105.20 Code of Conduct: Possession of Duty Weapon or other Firearm While Consuming Alcohol: 40 hour suspension at a D Level; 13.43 - Personnel Data 4. The Federation, as an entity and on behalf of its members individually, agrees that this Settlement Agreement shall not be used in any arbitration or proceeding, except to enforce 1207917 the terms of this Settlement Agreement. The Federation's bargaining unit members are bound by this Agreement as if they had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FEDERATION: FOR THE CITY OF MINNEAPOLIS: 1'' Date: hn C. Delmonico, President nee Harteau, Chief of Police 1207918</t>
  </si>
  <si>
    <t>['https://d3n8a8pro7vhmx.cloudfront.net/cuapb/pages/1461/attachments/original/1638329818/13-17432_McTaggart_Part_3.pdf?1638329818']</t>
  </si>
  <si>
    <t>) Supplement #5 - Officer Paul Gillies' stated that he was dispatched to 8429's location in regards to an officer being bitten by a dog. Officer Gillies saw Officer Geere, Sergeant Warnberg, and Officer Dahlquist as he arrived on scene. Officer Geere had advised him that Officer Dahlquist had just shot a dog. Officer Dahlquist was seated in his squad (Squad 460). The scene was secured and Officer Gillies found the spent shell casing and secured the scene until Car 21 responded. Squad 992 was requested to the scene by Officer Gillies to have a PBT administered to the dog owner and the witness. Officer Gillies noted that both were drunk. Officer Gillies noted that Car 710 responded and spoke to both parties. He transported both the dog owner and the witness to the Camden Pet Hospital so that the dog could get treatment for the gunshot wound. He later heard over the air that both of these individuals were causing a disturbance (at the pet hospital) and that they left with the dog without getting any treatment for it. Officer Gillies knocked on several doors in the area but no one answered the doors of any of the residences. Supplement #6 - CAR 21, FSS Randy Hanson and Officer Norris, both from the Crime Lab Unit, responded to the scene and processed it. A discharged cartridge casing (DCC) was collected from the dirt driveway of the incident address. Photographs were taken of the scene. The DCC was property inventoried by Officer Norris and the photographs will be retained in the Crime Lab Unit. 10 1208032 Supplement #7 - Sergeant Christopher Thomsen responded (Car 710) to the scene and was briefed about the incident by Sergeant Warnberg. Sgt. Thomsen spoke with W2/Gray, the owner of the dog. Sgt. Thomsen stated W2/Gray appeared to be intoxicated and reported W2/Gray was insistent that he and his dog were at the bus stop on the south side of 44th Ave. N. when the incident occurred. Sgt. Thomsen attempted to point out to W2/Gray that the shooting appeared to have taken place on the north side of the street. W2/Gray tried accusing Sgt. Thomsen of trying to twist things around. W2/Gray finally had enough and stated that he did not want to talk anymore, refused to admit he had been drinking, and refused to provide a PBT sample. W2/Gray was released at the scene and took custody of his dog. Supplement #8 - Sergeant Kent Warnberg reported he was one of two shift supervisors working on 10/09/2012, and was assigned as 406. Just before roll call, Officer Dahlquist had asked him if he could ride Bike Patrol during his shift. Numerous burglaries had taken place recently in the northern sector of the precinct, so Sgt. Warnberg discussed with Lt. Hayhoe Officer Dahlquist's request. His request was granted and he was assigned as Beat 8429 and assigned to patrol the area of the precinct generally above 40th Ave. N. At approximately 0930 hours, Sgt. Warnberg was responding to a burglary of an occupied dwelling in progress located at 4233 Russell Ave. N. (CCN 12-318426). Also responding to this call were several other squads including Officer Dahlquist. As the description of the burglary suspects were being aired by MECC dispatch, Sgt. I1 1208033 ( ) Warnberg stated that 8429 yelled out "I'm being attacked by a dog!" Sgt. Warnberg heard Officer Dahiquist yell this out again, and then asking for animal control. Sgt. Warnberg stated to dispatch that he would be responding to Officer Dahlquist's call , instead. Sgt. Warnberg was the first response car on scene at 1616 44th Ave. N., followed by Squad 426 (Officer Geere), and Squad 460 (Officer Gillies). Sgt. Warnberg stated that as he arrived, he did not know what the situation was other than Officer Dahiquist had screamed out "that he was being attacked by a dog." Upon arrival, Sgt. Warnberg saw Officer Dahiquist standing on the sidewalk on the north side of 44th Ave. N. Officer Dahiquist was pointing his handgun at a black male (later identified as W2/Gray) who was sitting on the driveway, bending over a large brown and tan pit bull that was lying in his lap. Sgt. Warnberg saw blood on the dog's nose and noted the dog was not barking or making any movement. There was another black male standing on the sidewalk to the west of Officer Dahlquist and a third black male lying on his stomach to the right of Officer Dahlquist. Sgt. Warnberg drove his squad up to and parked it 5 to 6 feet directly behind where Officer Dahiquist was standing. As Sgt. Warnberg walked up to Officer Dahiquist, he stated he (Dahlquist) was screaming "I'm going to kill that dog." Sgt. Warnberg was approximately 2 feet to the left of Officer Dahlquist and observed that the hammer was still back on his gun. Sgt. Warnberg scanned the scene and he reported that he did not see any immediate danger and asked Officer Dahlquist to "de-cock your gun and holster it." Sgt. Warnberg stated a black male who was sitting down began yelling something at him but he didn't understand what he was saying and that he 12 1208034 looked at him. At this time, Sgt. Warnberg stated Officer Dahlquist did holster his gun but he did not know whether he de-cocked his handgun or not. Sgt. Warnberg told Officer Dahlquist to take a few steps back and to stand by his squad so that he could talk to the person sitting on the ground and see what was going on. Officer Dahlquist then backed up a few steps. Sgt. Warnberg approached the male sitting on the ground who was bent over and shielding the dog. The male looked at Sgt. Warnberg and yelled "that fucker shot my dog while I was holding it!" The male, W2/Gray, then pointed at Officer Dahlquist. Sgt. Warnberg stated this was the first time that he knew that a shot had been fired and that the dog had been hit. Sgt. Warnberg spoke to W3/Burgess who told him "I was with these guys as I was waiting to get on the bus at the bus stop. I saw that officer ride by on his bike. Somehow the dog got away and Anthony (W2/Gray) wasn't holding the rope anymore. That officer came back and then the dog chased him, just a little, and then he jumped up on that officer." W3/Burgess stated "That is just a big pup and he wouldn't hurt anyone." Sgt. Warnberg noted that the dog looked full grown, weighing 60 lbs. or more. Sgt. Warnberg asked W3/Burgess if he saw the officer shoot the dog and he said he saw what happened. W3/Burgess stated "That dog was standing up on that officer and the officer was screaming a lot 'to get that dog off me'. I then saw the officer shoot the dog once while the dog was up on him." When asked where W2/Gray was at the time, W3/Burgess said "he was right there trying to pull the dog off of that officer. W3/Burgess then said W2/Gray was yelling "you shot my dog and he (W2/Gray) then went and held the dog." 13 1208035 Officer Dahlquist at this point was now seated in the front seat of Squad 460 with Officer Gillies. Sgt. Warnberg went and spoke to Officer Dahlquist, first asking him if he needed any medical attention to which he said he did not. Officer Dahlquist said he too was responding to the burglary in progress and was riding his bike west on 44th Ave. N. and saw three black males walking with a large pit bull dog. Officer Dahlquist stated that one of the males had the dog under control by using a large red and white rope that was tied around its neck and that it was held at the other end by the male. Officer Dahlquist stated to Sgt. Warnberg that he had ridden past the three males then heard a loud commotion and yelling. Officer Dahlquist then reported that the dog was then loose and no one was holding onto the rope. Officer Dahlquist stated he turned around on his bike to tell the parties that they had to have the dog restrained and under control. Officer Dahlquist told Sgt. Warnberg as he got close to the parties, the dog attacked him, jumping up onto him, and then felt "scrape marks" on his arm. Officer Dahlquist was wearing a jacket and Sgt. Warnberg asked him if he could see his arm. He showed him his arm and Sgt. Warnberg did not see any scrapes or bite marks. Officer Dahlquist told Sgt. Warnberg "I shot the dog." When asked where the dog was when he shot it, Officer Dahlquist stated "He was right next to me, jumping on me, attacking me." When asked if he knew where the owner of the dog was when the dog was attacking him, Officer Dahlquist stated "I didn't see him, I don't know." Sgt. Warnberg stated he told Officer Dahlquist that the owner of the dog had told him that "he was trying to pull the dog off of that officer when the officer shot the dog." There was a pause and Officer Dahlquist responded "I don't know, I didn't see him there." 14 1208036 Sgt. Warnberg then notified the appropriate people regarding the shooting incident. Case Statements Statement of Officer Paul Gilles Officer Paul Gillies was interviewed for this investigation at the MPD Internal Affairs Unit on October 26th, 2012. Officer Gillies has been with the Minneapolis Police Department since 12/24/1995 and prior to that with the Minneapolis Park Police Department beginning 04/02/1990. He was assigned as a 4th Precinct 13.43 - Personnel Data Officer when this investigation was assigned and is currently in the same assignment. The following is a summary of Officer Gillies' statement taken by Sgt. Montgomery and shall not be considered verbatim unless indicted by the use of quotations: - Officer Gillies was working as an able officer assigned to Squad 460 on 10/09/2012. Prior to his arrival of the incident location, 1616 44th Ave. N., Officer Gillies heard Officer Dahlquist on the radio, that his voice sounded funny and that something about a dog biting him. He said Officer Dahlquist's voice seemed high pitched and not normal for his voice. Upon arrival, Officer Gillies observed Sgt. Warnberg out of his car and Officer Dahlquist standing behind Sgt. Warnberg. He observed that Officer Dahlquist had his gun out, in his hand down on the right side of his leg and the hammer on it was back. He was approximately 15 feet away. 15 1208037</t>
  </si>
  <si>
    <t>['https://d3n8a8pro7vhmx.cloudfront.net/cuapb/pages/1461/attachments/original/1638083144/13-31428_Dahlquist_Part_3.pdf?1638083144']</t>
  </si>
  <si>
    <t>By By RICHARD CHIN RICHARD CHIN | Pioneer Press | Pioneer Press September 9, 2016 at 6:32 p.m. September 9, 2016 at 6:32 p.m. Marcus Abrams, 17, sits outside of his house in St. Paul on Sept. 2, 2015. (Pioneer Marcus Abrams, 17, sits outside of his house in St. Paul on Sept. 2, 2015. (Pioneer Press: Holly Peterson) Press: Holly Peterson) Metropolitan Transit police officers used excessive force in arresting an autistic Metropolitan Transit police officers used excessive force in arresting an autistic teenager in St. Paul in 2015, according to a lawsuit filed Friday in Ramsey County teenager in St. Paul in 2015, according to a lawsuit filed Friday in Ramsey County District Court that seeks $350,000 in damages. District Court that seeks $350,000 in damages. NEWS NEWSCRIME &amp; PUBLIC SAFETY CRIME &amp; PUBLIC SAFETY Lawsuit filed in arrest of autistic Lawsuit filed in arrest of autistic teenager at St. Paul light rail teenager at St. Paul light rail station station The Aug. 31, 2015, arrest of Marcus Abrams at the Lexington Parkway station in The Aug. 31, 2015, arrest of Marcus Abrams at the Lexington Parkway station in St. Paul triggered Black Lives Matter protests last year. St. Paul triggered Black Lives Matter protests last year. A response filed by the defendants in the lawsuit, the Metropolitan Council and A response filed by the defendants in the lawsuit, the Metropolitan Council and transit officers Richard Wegner and Paul Buzicky, denies excessive or transit officers Richard Wegner and Paul Buzicky, denies excessive or unreasonable force was used or that Abrams' Constitutional rights were violated. unreasonable force was used or that Abrams' Constitutional rights were violated. The lawsuit said Abrams, who was 17 at the time of the arrest, was body- The lawsuit said Abrams, who was 17 at the time of the arrest, was body- slammed and beaten by the two Metro Transit officers though he was doing slammed and beaten by the two Metro Transit officers though he was doing nothing illegal. nothing illegal. The suit said Abrams and his friends were on their way home from work at the The suit said Abrams and his friends were on their way home from work at the Minnesota State Fair at about 7 p.m., Aug. 31, 2015, and they "horsed around" on Minnesota State Fair at about 7 p.m., Aug. 31, 2015, and they "horsed around" on the light-rail platform while waiting for a train. But neither Abrams nor his the light-rail platform while waiting for a train. But neither Abrams nor his friends "were disorderly, assaultive, or under the influence of any alcohol or friends "were disorderly, assaultive, or under the influence of any alcohol or illegal substances," the lawsuit said. illegal substances," the lawsuit said. A light rail train makes a stop in downtown St. Paul. (Pioneer Press: John Autey) A light rail train makes a stop in downtown St. Paul. (Pioneer Press: John Autey) Transit officers Wegner and Buzicky saw the group and stopped their squad car, Transit officers Wegner and Buzicky saw the group and stopped their squad car, the lawsuit said. Wegner got out and began questioning Abrams, asking if he was the lawsuit said. Wegner got out and began questioning Abrams, asking if he was drunk, the lawsuit said. Wegner told Abrams he was being detained after Abrams drunk, the lawsuit said. Wegner told Abrams he was being detained after Abrams told the officer he didn't have an ID, the lawsuit said. told the officer he didn't have an ID, the lawsuit said. Abrams did not attempt to flee, was not the legitimate suspect of any crime and Abrams did not attempt to flee, was not the legitimate suspect of any crime and was not resisting or disobeying orders in any way, according to the lawsuit, but was not resisting or disobeying orders in any way, according to the lawsuit, but he does suffer from "touch sensory problems, which stem from his Autism he does suffer from "touch sensory problems, which stem from his Autism spectrum disorder." spectrum disorder." The lawsuit said "his disabilities are readily apparent to even the most casual The lawsuit said "his disabilities are readily apparent to even the most casual observer." observer." Abrams told Wegner he wasn't drunk and "politely requested" that Wegner not to Abrams told Wegner he wasn't drunk and "politely requested" that Wegner not to touch him, the lawsuit said. touch him, the lawsuit said. Wegner became angry, according to the complaint, and body-slammed the St. Wegner became angry, according to the complaint, and body-slammed the St. Paul teenager to the concrete platform, causing him to lose consciousness and Paul teenager to the concrete platform, causing him to lose consciousness and begin to have a seizure. begin to have a seizure. "This take-down was done strictly to punish Mr. Abrams for the perceived but "This take-down was done strictly to punish Mr. Abrams for the perceived but imaginary affront to Wegner's authority and had no legitimate law enforcement imaginary affront to Wegner's authority and had no legitimate law enforcement purpose," the lawsuit said. purpose," the lawsuit said. While Abrams was shaking from his seizure, Wegner and Buzicky "delivered knee While Abrams was shaking from his seizure, Wegner and Buzicky "delivered knee strikes, punches, and used restraint techniques to handcuff Abrams mid-seizure strikes, punches, and used restraint techniques to handcuff Abrams mid-seizure while shouting at him to 'stop resisting!' " the complaint said. while shouting at him to 'stop resisting!' " the complaint said. Abrams' friends told the police Abrams was having a seizure, but the police Abrams' friends told the police Abrams was having a seizure, but the police ignored them and pointed a Taser at the friends, ordering them to back up, the ignored them and pointed a Taser at the friends, ordering them to back up, the complaint said. complaint said. Marcus Abrams, 17, shows a cut lip and swollen jaw after what his family says was Marcus Abrams, 17, shows a cut lip and swollen jaw after what his family says was unjustifiably rough treatment by Metro Transit police Monday, Aug. 31, 2015, at unjustifiably rough treatment by Metro Transit police Monday, Aug. 31, 2015, at Lexington Parkway Station in St. Paul. (Courtesy Neenah Caldwell) Lexington Parkway Station in St. Paul. (Courtesy Neenah Caldwell) When Abrams was finally taken to the hospital, he tested negative for alcohol When Abrams was finally taken to the hospital, he tested negative for alcohol and illegal drugs, the complaint said. He suffered injuries to his mouth, head, and illegal drugs, the complaint said. He suffered injuries to his mouth, head, face, neck, teeth, brain, torso and wrists, and is now afraid of police and suffers face, neck, teeth, brain, torso and wrists, and is now afraid of police and suffers from anxiety and post-traumatic stress syndrome when he is near a police from anxiety and post-traumatic stress syndrome when he is near a police officer, the lawsuit said. officer, the lawsuit said. The lawsuit said the two officers "would later collude to lie about the force they The lawsuit said the two officers "would later collude to lie about the force they used and the reasons for it." used and the reasons for it."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Wegner was dismissed from the Metro Transit last October during his Wegner was dismissed from the Metro Transit last October during his probationary period with the department. No reason was given for the dismissal. probationary period with the department. No reason was given for the dismissal. In their police reports, Wegner and Buzicky wrote that Abrams resisted arrest In their police reports, Wegner and Buzicky wrote that Abrams resisted arrest and tried to strike Wegner. They took Abrams to the ground, and when he was and tried to strike Wegner. They took Abrams to the ground, and when he was kicking and trying to punch the officers, Wegner put him in a neck restraint, the kicking and trying to punch the officers, Wegner put him in a neck restraint, the reports said. reports said. In their response to the lawsuit, the defendants said "the reasonableness of a In their response to the lawsuit, the defendants said "the reasonableness of a particular use of force must be judged from the correctional officer's perspective, particular use of force must be judged from the correctional officer's perspective, not Plaintiff's of Abram's perspective, or based on 20/20 hindsight." not Plaintiff's of Abram's perspective, or based on 20/20 hindsight." The defendants have asked that the case be moved from state court to U.S. The defendants have asked that the case be moved from state court to U.S. District Court. District Court. Richard Chin Richard Chin During his 30 years at the Pioneer Press, Richard flew on the During his 30 years at the Pioneer Press, Richard flew on the Goodyear Blimp, drove the Wienermobile, was mistaken for a Goodyear Blimp, drove the Wienermobile, was mistaken for a serial killer, appeared at a Saints game dressed as a urine serial killer, appeared at a Saints game dressed as a urine specimen mascot costume and helped a Lutheran pastor build specimen mascot costume and helped a Lutheran pastor build her coffin -- in addition to work on topics like homelessness and the Iraq war. her coffin -- in addition to work on topics like homelessness and the Iraq war. Tags: Tags: St. Paul St. Paul</t>
  </si>
  <si>
    <t>["https://d3n8a8pro7vhmx.cloudfront.net/cuapb/pages/270/attachments/original/1626884586/Lawsuit_filed_in_autistic_teen's_St._Paul_arrest.pdf?1626884586"]</t>
  </si>
  <si>
    <t>that they are entitled to some weight. When a witness participates in a police investigation and gives a recorded statement to an officer about a matter that has no direct effect on her and is consistent with her immediate 911 call, the statement should be considered. Ms. Johansen saw what she believed was inappropriately aggressive behavior by the Respondent and reported it immediately. Ms. Johansen's initial call and statement generally corroborated Mr. Dahl's complaint to Internal Affairs and his recorded statement to Sergeant Case. The consistency of the statements, made by two people who had no connection to each other, lends additional credibility to them. In addition, Mr. Dahl's statement was later confirmed by his verified complaint. Although the statements are entitled to some weight, it is not necessary to rely solely on them to determine that the Respondent acted inappropriately. Whether he forced Mr. Dahl off the bicycle or distracted him so that he fell off is not determinative, nor is the disagreement about whether Respondent shouted and acted aggressively. There is no dispute that Respondent chased after Mr. Dahl, handcuffed him, detained him, took Mr. Dahl's license out of his backpack, delayed Mr. Dahl from leaving while Respondent checked the license, and issued two citations. Although Sergeant Case was not called as a witness in this case, he testified and was cross-examined before the Civil Service Commissioner. The Respondent was represented by counsel at that proceeding, and Sergeant Case's testimony was crucial to the issue presented in that proceeding, and specifically, what occurred on June 9, 2010. Although available for cross-examination, Sergeant Case was not questioned about Ms. Johansen's and Mr. Dahl's statements, the circumstances under which they were taken, or his recollection of the interviews.38 The City's failure to call Sergeant Case to testify again in this proceeding, when his interviews were conducted according to established police department protocol, was not bar admission of the witness statements. Deputy Chief Gerlicher was clear that the Respondent had no basis at all to chase or stop Mr. Dahl. As the officer in charge of police training and Internal Affairs, his opinion was given great weight. He is familiar with the role played by off-duty officers assisting parking ramp owners, he has directed traffic on many occasions, and he has trained and overseen other officers who do so. In his opinion, the Respondent was hired to help cars leave the parking ramp and enter traffic, but he was not directing traffic. If the bicyclist had been confused or had not heard the Respondent, the request to stop, even if appropriate, would not have been a lawful order. Even if the Respondent and Mr. Johnson were correct that Mr. Dahl was not forced off his bicycle, the Respondent's decision to handcuff him, hold him, and search his backpack for identification was not justified. Although the Respondent claimed that he had made a split-second decision, Deputy Chief Gerlicher did not believe that the situation warranted any action at all. In the Deputy Chiefs view, the Respondent's actions went beyond what was reasonable under the circumstances, and by clipping Mr. Dahl's driver's license, he was just "messing" with Mr. Dahl to impose his authority. When the 38 See Ex. 16A at 190-236. 10 1216248 Respondent issued a citation, he should have notified the dispatcher and received an incident number. Deputy Chief Gerlicher did not dispute that an off-duty officer has the authority to take action when he or she witnesses a violation of the law, but he could not find any reason to believe that the law had been violated. Except for his own testimony, the Respondent offered no evidence that his actions were warranted. The Respondent also objected to any reference to other incidents, specifically, an incident with a taxi driver that led to his 20-day suspension. The ALJ agrees that past acts are not evidence of his behavior on the day in question. However, the ALJ agrees with Deputy Chief Gerlicher that the complaints made by Ms. Johansen and Mr. Dahl should be given some additional weight because the behavior they alleged and the Respondent's attitude about the event on June 9, 2010, were consistent with his actions and his attitude about the July 2010 incident with the taxi driver. That is, it was not out of character for the Respondent to have an overly aggressive response to a minor incident, and to unnecessarily inconvenience a member of the public. Minnesota Rule of Evidence 406 states that evidence of the habit of a person is relevant to prove that the conduct of the person was consistent with that habit. Concerns were raised when the Respondent was disciplined for his treatment of the cab driver that Respondent was overly rigid and failed to appreciate that his treatment of members of the public was heavy-handed and mean-spirited.39 Respondent also objected to the admission of Exhibit 12, the Civil Service Commission report. The report was admitted, but given little weight. It is not evidence of the facts disputed in this proceeding. Rather, the transcript of the hearing was better evidence of the information presented during the Commission's proceeding. That hearing involved the same parties, the June 9, 2010, incident and related CAPRS report were at issue, the Respondent was represented by counsel, and the testimony was given under oath. Because his job was at stake, Respondent could be expected to vigorously defend his position in that proceeding. The transcript of the proceeding, Exhibits 16A and 16B, was admitted and its use limited to five purposes: to review the testimony of the unavailable witness, Jacob Johnson; to review any testimony of Sergeant Case concerning interviews of Ms. Johansen, Mr. Dahl, and Respondent about the events of June 9, 2010; to compare the Respondent's statements; to consider testimony about entry of information into CAPRS; and as evidence that Respondent's conduct 'on June 9, 2010, was consistent with his habit of taking an overly aggressive, rigid approach to minor infractions. The Respondent offered into evidence photos taken during the winter, several months after the incident." The photographs were admitted for demonstrative purposes only, showing the location of the parking ramp entrance and exits, and to " Ex. 12 at ¶10 4° Ex. 18. 11 1216249 assist the Respondent in his testimony concerning the location of the bicyclist and himself on June 9, 2010. The City argues that the Respondent is not entitled to defense because he did not act in the performance of the duties of the position and was guilty of malfeasance in office, willful neglect of duty, or bad faith. An employee acts in the performance of the duties of his position when he furthers his employer's legitimate interests.41 As the Deputy Chief testified, the officer's presence on the streets in uniform has a generally salutary effect. For this reason, the City permits its officers to work off-duty in uniform. An off-duty officer would act in the performance of the duties of his position if he took appropriate action to address criminal behavior. Respondent claimed that his actions were justified, but no person familiar with the standards for police conduct supported his claim. To the contrary, Deputy Chief Gerlicher was clear that Respondent had no basis to chase after Mr. Dahl, to apprehend and handcuff him, to issue him a citation or to cut his driver's license. Whether Respondent forced Mr. Dahl off his bike or shouted at him, as alleged by Mr. Dahl and verified by Ms. Johansen, is not determinative of the matter. The Respondent clearly stated that he believed he was acting within the scope of his authority to address Mr. Dahl's decision to start to move in front of the parking ramp exit without permission, and to invalidate Mr. Dahl's license. Deputy Chief Gerlicher strongly disagreed. "Malfeasance" is willful, illegal or malicious conduct that affects the performance of official duties rather than conduct that is purely personal, and relates to something substantial that affects the rights and interest of the public.42 Respondent acknowledged that he took action in his role as a police officer and not as a private individual. The Deputy Chief concluded that the Respondent's actions were willful and malicious, that they affected the rights of Mr. Dahl, and, because Respondent was in uniform, his actions reflected poorly on the police department. "Neglect of duty" is "a careless or intentional failure to exercise due diligence in the performance of an official duty."43 Respondent's failure to call the dispatcher to get an incident number and failure to properly enter the citation into the CAPRS system were evidence that he failed to exercise due diligence in the performance of an official duty. Perhaps of less significance, his failure to call the dispatcher when he reported to work at the parking ramp also violated the police department's policy. The Respondent's choice to detain Mr. Dahl and then to cut his driver's license were intentional acts with no legal justification. In the similar context of official immunity, 4' Edgewater Motels, Inc. v. Gatzke, 277 N.W.2d 11, 15 (Minn. 1979). 42 Jacobsen v. Nagel, 255 Minn. 300, 304, 96 N.W.2d 569, 573 (Minn. 1959); State v. Burnquist, 141 Minn. 308, 321-22, 170 Now. 201, 203 (Minn. 1918 (citations omitted); see also Minn. Stat § 351.14, subd. 2, relating to resignations, vacancies, and removals from public office, malfeasance defined as "the willful commission of an unlawful or wrongful act by a state officer other than a judge in the performance of the officer's duties that is substantially outside the scope of the authority of the officer and that substantially infringes on the rights of any person or entity." 43 Anderson v. St. Louis County, No. A-04-2048, 2005 WL 1389881 (Minn. App. 2005) (unpublished), citing In re Olson, 211 Minn. 114, 117, 300 N.W. 398, 400 (1941). 12 1216250</t>
  </si>
  <si>
    <t>['https://d3n8a8pro7vhmx.cloudfront.net/cuapb/pages/1461/attachments/original/1638339571/13-30245_Ritschel_Part_4.pdf?1638339571']</t>
  </si>
  <si>
    <t>By By MARA H. GOTTFRIED MARA H. GOTTFRIED | | mgottfried@pioneerpress.com mgottfried@pioneerpress.com | Pioneer Press | Pioneer Press PUBLISHED: PUBLISHED: April 15, 2021 at 1:13 p.m. April 15, 2021 at 1:13 p.m. | UPDATED: | UPDATED: April 15, 2021 at 1:33 p.m. April 15, 2021 at 1:33 p.m. Ladelle Arman rides family dog Mellow in summer 2013. Mellow and Laylow, right, Ladelle Arman rides family dog Mellow in summer 2013. Mellow and Laylow, right, were fatally shot by St. Paul police executing a search warrant on July 9, 2014, inside were fatally shot by St. Paul police executing a search warrant on July 9, 2014, inside the family's home. (Photo courtesy of family) the family's home. (Photo courtesy of family) During a no-knock search warrant nearly seven years ago, St. Paul police During a no-knock search warrant nearly seven years ago, St. Paul police shot shot and killed two dogs and killed two dogs - and a family was in the line of fire, according to a federal - and a family was in the line of fire, according to a federal lawsuit that's just been settled. lawsuit that's just been settled. NEWS NEWSCRIME &amp; PUBLIC SAFETY CRIME &amp; PUBLIC SAFETY Years after St. Paul police fatally Years after St. Paul police fatally shot 2 dogs during no-knock shot 2 dogs during no-knock warrant, family reaches warrant, family reaches settlement in federal lawsuit settlement in federal lawsuit Larry and Camille Arman hope the $70,000 settlement, which the St. Paul City Larry and Camille Arman hope the $70,000 settlement, which the St. Paul City Council agreed to Wednesday, "will help prevent these tragedies in the future," Council agreed to Wednesday, "will help prevent these tragedies in the future," said Elliott Nickell, their attorney. said Elliott Nickell, their attorney. The couple said in their lawsuit that the warrant, which was obtained by a The couple said in their lawsuit that the warrant, which was obtained by a Minneapolis police officer, was based on faulty information. Neither of them was Minneapolis police officer, was based on faulty information. Neither of them was charged with a crime after the search. charged with a crime after the search. Larry and Camille Arman (Courtesy photo) Larry and Camille Arman (Courtesy photo) Camille Arman said she thinks of Breonna Taylor, who was fatally shot by police Camille Arman said she thinks of Breonna Taylor, who was fatally shot by police during a no-knock search warrant at her Louisville apartment last year, and during a no-knock search warrant at her Louisville apartment last year, and wants to bring awareness to the issue. wants to bring awareness to the issue. "It's a dangerous process and my dogs were killed, but it could have been some "It's a dangerous process and my dogs were killed, but it could have been some loss of human life here," she said. loss of human life here," she said. CHANGES TO SEARCH WARRANT POLICY CHANGES TO SEARCH WARRANT POLICY POLICE SAID THEY WERE TOLD DOGS WERE POLICE SAID THEY WERE TOLD DOGS WERE AGGRESSIVE; FAMILY DISPUTES AGGRESSIVE; FAMILY DISPUTES In settling the lawsuit, the officers denied "any wrongdoing, improper action or In settling the lawsuit, the officers denied "any wrongdoing, improper action or liability," but both sides agreed to the settlement "to avoid the uncertainties and liability," but both sides agreed to the settlement "to avoid the uncertainties and costs associated with continued litigation," according to the settlement costs associated with continued litigation," according to the settlement agreement. agreement. The St. Paul police department changed its policy last year about executing The St. Paul police department changed its policy last year about executing search warrants, including tightening restrictions on no-knock warrants, said Sgt. search warrants, including tightening restrictions on no-knock warrants, said Sgt. Natalie Davis, a police spokeswoman. Natalie Davis, a police spokeswoman. No-knock search warrants - which authorize law enforcement to enter a No-knock search warrants - which authorize law enforcement to enter a premise without first knocking - have to be approved by a chief, carried out by a premise without first knocking - have to be approved by a chief, carried out by a SWAT team and are for situations involving "higher threats and risks to officer SWAT team and are for situations involving "higher threats and risks to officer safety and the community," according to the policy. safety and the community," according to the policy. Even during the execution of no-knock warrants, St. Paul police have to "clearly Even during the execution of no-knock warrants, St. Paul police have to "clearly announce themselves as 'POLICE' at the time of actual entry," the policy states. announce themselves as 'POLICE' at the time of actual entry," the policy states. In any instance of a St. Paul officer shooting his or her gun, the department In any instance of a St. Paul officer shooting his or her gun, the department conducts a review. In the Arman case, the review classified the officers' actions conducts a review. In the Arman case, the review classified the officers' actions as justified, Davis said. as justified, Davis said. In July 2014, officers "barged through the front door without warning and began In July 2014, officers "barged through the front door without warning and began firing their automatic weapons," the Arman's lawsuit said. Police had been told firing their automatic weapons," the Arman's lawsuit said. Police had been told the family's dogs "were aggressive when the dogs were not aggressive," the the family's dogs "were aggressive when the dogs were not aggressive," the lawsuit continued. lawsuit continued. One of the pit bulls, Mellow, was laying in the living room and an officer shot the One of the pit bulls, Mellow, was laying in the living room and an officer shot the dog before it stood up; the dog had not shown aggression toward police, dog before it stood up; the dog had not shown aggression toward police, according to the lawsuit. according to the lawsuit. When the shooting started, the other dog, Laylow, ran toward the family and When the shooting started, the other dog, Laylow, ran toward the family and Camille screamed at police to stop shooting. Laylow reached Larry, began to lay Camille screamed at police to stop shooting. Laylow reached Larry, began to lay down and an officer shot the dog. down and an officer shot the dog. The officers "had a clear view that" the family was "in the line of fire," the lawsuit The officers "had a clear view that" the family was "in the line of fire," the lawsuit said. Camille, who was eight months pregnant at the time, said she threw herself said. Camille, who was eight months pregnant at the time, said she threw herself on top of her two sons, then 4 and 7, to protect them. on top of her two sons, then 4 and 7, to protect them.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Police "ransacked the house, destroying much of the family's personal property" Police "ransacked the house, destroying much of the family's personal property" and "found no evidence of criminal activity within the house," the lawsuit said. and "found no evidence of criminal activity within the house," the lawsuit said. The search warrant, which a judge approved, was based on information from a The search warrant, which a judge approved, was based on information from a confidential informant, but the Armans "question the reliability and the honesty confidential informant, but the Armans "question the reliability and the honesty of the informant," according to their lawsuit. of the informant," according to their lawsuit. The warrant said Minneapolis police had information that Larry Arman was The warrant said Minneapolis police had information that Larry Arman was involved in drug dealing and carried a semiautomatic handgun, though the involved in drug dealing and carried a semiautomatic handgun, though the Armans told the Pioneer Press that Larry neither carries a gun or sells drugs. Armans told the Pioneer Press that Larry neither carries a gun or sells drugs. During the search in 2014, police found suspected marijuana in a metal grinder During the search in 2014, police found suspected marijuana in a metal grinder and $997 in cash, according to the search warrant receipt filed at the time. Larry and $997 in cash, according to the search warrant receipt filed at the time. Larry Arman said the money was from the towing business he owns. Arman said the money was from the towing business he owns.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Tags: Tags: St. Paul St. Paul</t>
  </si>
  <si>
    <t>['https://d3n8a8pro7vhmx.cloudfront.net/cuapb/pages/270/attachments/original/1626186112/Years_after_St._Paul_police_fatally_shot_2_dogs_during_no-knock_warrant__family_reaches_settlement_in_federal_lawsuit_%E2%80%93_Twin_Cities.pdf?1626186112']</t>
  </si>
  <si>
    <t>['Matthew Severance, badge #6457']</t>
  </si>
  <si>
    <t>7/14/2021 Despite continuing controversy, Minneapolis police still sold on value of Tasers | MinnPost https://www.minnpost.com/politics-policy/2010/02/despite-continuing-controversy-minneapolis-police-still-sold-value-tasers/ 1/8 Nonprofit, nonpartisan journalism. Supported by readers. News Politics &amp; Policy Despite continuing controversy, Minneapolis police still sold on value of Tasers Disputes over Taser use have not dampened the police department's conviction that the electronic "stun guns" are the best way to subdue violent suspects. By Beth Hawkins Feb. 5, 2010 Air Taser file photo An undated company file photo of an Air Taser stun gun, which has a range of 15 feet and delivers a temporarily paralyzing electric shock to its targets. Continuing department controversy over the use of Tasers has not dampened the Minneapolis police's conviction that the electronic "stun guns" are the best way to subdue violent suspects. Indeed, the department still hopes to find the money to implement a 2007 plan to equip most of its officers with the devices, which it says sharply reduce the number of injuries to police and suspects alike. Department statistics show a sharp rise in Taser use in recent years, 7/14/2021 Despite continuing controversy, Minneapolis police still sold on value of Tasers | MinnPost https://www.minnpost.com/politics-policy/2010/02/despite-continuing-controversy-minneapolis-police-still-sold-value-tasers/ 2/8 from 85 "deployments" in 2003 to more than 400 in 2007 and 2008. The number fell to 333 deployments last year, because the department has not had the funding to fix or replace broken Tasers, officials said. Currently, the Minneapolis police have about 200 Tasers on the street. Eventually, the department would like to triple that number. Critics fear increased potential for abuse Critics, however, fear that as the number of devices in use rises, so will the potential for their abuse. Last month, for example, the department fired a police officer who was caught on tape last spring Tasering a compliant vandalism suspect. "I get a constant and steady stream of complaints from individuals who have been subjected to excessive force involving Tasers," said Minneapolis attorney Frederick Goetz, who settled one such case earlier this week. "They may be doing this at their peril." Goetz's isn't the only local lawsuit alleging Taser abuse. Last fall, another Minneapolis lawyer representing 18-year-old Rolando Ruiz released a videotape in which Officer Todd Lappegaard appeared to hold a Taser to Ruiz's neck for 15 seconds. Ruiz screams and falls out of view of the camera, which was mounted in Lappegaard's patrol car. According to court documents, Lappegaard saw Ruiz hurl a brick at an officer's car outside the Second Precinct in Northeast Minneapolis. Ruiz had surrendered and was bent over the hood of Lappegaard's car when the officer deployed the Taser. 7/14/2021 Despite continuing controversy, Minneapolis police still sold on value of Tasers | MinnPost https://www.minnpost.com/politics-policy/2010/02/despite-continuing-controversy-minneapolis-police-still-sold-value-tasers/ 3/8 Source: MPD An FBI review of the incident requested by Police Chief Tim Dolan is ongoing, according to Special Agent E.K. Wilson, and a federal civil suit filed by Ruiz is pending. In November, Ruiz pleaded guilty to a gross misdemeanor for damaging the car. Devices considered good option for subduing dangerous suspects Tasers and similar devices from other manufacturers deliver jolts of electricity to the body in two ways, either through direct contact or via two small barbs that are fired at someone and connected to the gun by up to 35 feet of conductive wire. Their use has skyrocketed in recent years because police have long sought non-lethal means of dealing with armed or dangerous suspects. While bullets injure or kill, a Taser probe is meant to temporarily render its targets unable to control their muscles. So, police can momentarily disable someone charging them, for instance. The darts, which should be removed by medical personnel when they are located in sensitive areas, frequently don't even leave a mark. "I have taken a couple of hits from this thing, and it sucks," said Sgt. William Palmer, a department Taser trainer. "This is five seconds, and it's over. We're still seeing officers and suspects injured a lot less as a result of this." Like many departments, Minneapolis trains officers to avoid aiming for the face, head, neck and genitals, said Palmer. However, "People don't stand still when we're doing this," he noted. 7/14/2021 Despite continuing controversy, Minneapolis police still sold on value of Tasers | MinnPost https://www.minnpost.com/politics-policy/2010/02/despite-continuing-controversy-minneapolis-police-still-sold-value-tasers/ 4/8 When the devices are used in "drive stun" mode, they must be held against the body. In this mode, instead of rendering the target limp, they deliver a burst of pain. This type of use has the most potential for abuse, according to Amnesty International and other groups that have questioned increased law enforcement reliance on Tasers. Nationwide, Taser use has been associated with more than 150 deaths in the last decade. Many of the victims had underlying medical issues or received multiple jolts. Source: MPD In December, the U.S. Court of Appeals for the Ninth District ruled that a California police officer should have known he was acting unlawfully when he Tasered an unarmed, hysterical man from a distance of 25 feet after stopping him for not wearing his seat belt. People are frequently injured when they fall or hit something after being Tasered, the court noted. Like other uses of force, Taser use must be justified by circumstances, it said. The judges were particularly concerned that the devices could be misused to subdue suspects who are difficult because they are mentally ill or emotionally disturbed but not necessarily dangerous. Such incidents have occurred in Twin Cities area communities. Bloomington officers last year deployed a Taser against a man who was driving erratically and making "delusional" comments at the Mall of 7/14/2021 Despite continuing controversy, Minneapolis police still sold on value of Tasers | MinnPost https://www.minnpost.com/politics-policy/2010/02/despite-continuing-controversy-minneapolis-police-still-sold-value-tasers/ 5/8 America parking ramp. Golden Valley last year settled a lawsuit filed by a woman who was Tasered by an officer after failing to heed his order to hang up her cell phone. Minneapolis trains officers that Taser deployment, like every other use of force, must be "reasonable," given any particular set of circumstances. City reviews every Taser deployment In Minneapolis, every Taser deployment must be reviewed. Department statistics compiled from those reports show that in 2008, officers deployed Tasers in a wide range of instances, everything from such minor matters as loitering and having a loud stereo to violent offenses. Three-fourths of recipients were minorities; the youngest was 14 years old. Department policy requires a supervisor to respond to the scene whenever a Taser is deployed. The Internal Affairs Unit is required to review the supervisor's report. A 2007 department study found that fewer than 5 percent of cases examined by the Internal Affairs Unit involved Tasers. 2007 reports of MPD force by month 7/14/2021 Despite continuing controversy, Minneapolis police still sold on value of Tasers | MinnPost https://www.minnpost.com/politics-policy/2010/02/despite-continuing-controversy-minneapolis-police-still-sold-value-tasers/ 6/8 Source: Minneapolis Police Department Minneapolis's Civilian Police Review Authority, an outside city agency which is supposed to investigate complaints about police, also has received few complaints involving Tasers. The The review group does not distinguish between different kinds of complaints of excessive use of force, but administrators estimate they have taken seven Taser- related complaints since 2006. Both the department and the review authority have come under fire in recent years for pursuing relatively few brutality claims overall, however. Local criminal attorneys say they hear plenty of stories suggesting more restraints on Taser use are warranted. Goetz's recent case involved a December 2008 incident in which his client, Nicholas Kastner, was Tasered twice while lying prone on the ground with his limbs outstretched. Sherry Appledorn, one of the officers named in the suit, has been the subject of two other lawsuits. The terms of Kastner's settlement are sealed. 7/14/2021 Despite continuing controversy, Minneapolis police still sold on value of Tasers | MinnPost https://www.minnpost.com/politics-policy/2010/02/despite-continuing-controversy-minneapolis-police-still-sold-value-tasers/ 7/8 Here, too, MPD administrators believe investing in new Tasers would pay off. The newest Tasers capture audio and video during use, which can provide valuable evidence in court - or to anyone investigating a brutality allegation. A data port on the devices allows information on their use to be downloaded onto a computer. About 80 of the MPD's approximately 200 Tasers have cameras, said Palmer. The camera adds about $500 to the Taser's $700 cost, he said. Because of budget constraints, the department struggles to fix the Tasers it already has - never mind buy new ones. "When we do have examples of misuse," he said, "we take that very seriously." Palmer said he tells new recruits learning to use Tasers or any other type of force that the bottom line is always "Do your job as if you were on video." Beth Hawkins writes about education and other topics. Show comments or leave a comment Thanks to our major sponsors Additional thanks to our top philanthropic supporters. is a 501(c)(3) nonprofit newsroom MinnPost | P.O. Box 18438 | Minneapolis, MN 55418 | 612.455.6950 7/14/2021 Despite continuing controversy, Minneapolis police still sold on value of Tasers | MinnPost https://www.minnpost.com/politics-policy/2010/02/despite-continuing-controversy-minneapolis-police-still-sold-value-tasers/ 8/8</t>
  </si>
  <si>
    <t>['https://d3n8a8pro7vhmx.cloudfront.net/cuapb/pages/270/attachments/original/1626278994/Despite_continuing_controversy__Minneapolis_police_still_sold_on_value_of_Tasers___MinnPost.pdf?1626278994']</t>
  </si>
  <si>
    <t>['Sherry R. Appledorn, badge #214', 'Todd L. Lappegaard, badge #3968', 'William Palmer, badge #5429']</t>
  </si>
  <si>
    <t>Statement of Sgt. Phil Henry (White Bear Lake Police Department) On September 27, 2012 an interview was conducted with Sgt. Henry. Below is a summary of the interview. • Sgt. Henry responded to the WBL Country Inn after receiving complaints from hotel staff. Hotel staff wanted 3 rooms vacated because the occupant were warned for repeated noise violations. Sgt. Henry advised staff that he did not want to evict three rooms and have a bunch of intoxicated individuals out at 3:00 a.m. with nowhere to go, but they would evaluate once they reached the rooms. . • Sgt. Henry said their goal was to tell people to quiet down. • Sgt. Henry said one room in particular was worse than the other, so they started with that room (304). • Sgt. Henry went to 304 with WBL Officer Sanders, Tuma, and Paiopovong and evicted those guests. • Officer Sanders went to 306 (a few feet down the hall from 304). • Sgt. Henry heared loud voices coming from inside 306 while standing in the hallway. • Sgt. Henry believes the disturbance inside was loud enough that it would disturb him if he were staying at the hotel. 13.43 - Personnel Data • Sgt. Henry heard Officer Sanders advise Officer Buck that the occupants were being loud and needed to quiet down. Officer Sanders also advised Officer Buck he wanted to go inside and advise the other occupants. • Officer Buck refused to let Officer Sanders in. • Sgt. Henry observed Officer Buck push Officer Sanders and believes it was an officer safety issue. Sgt. Henry stated "the number one rule is don't touch the cops". He heard WBL Officers Sanders say "don't push me". • Sgt. Henry observed Officer Buck with his hand on Officer Sander's chest and then observed Officer Sanders take a step back. • Sgt. Henry walked over and yelled "stop". Officer Sanders and Officer Buck were in the door way, wrestling "hand to hand". • Sgt. Henry yelled to Officer Buck "stop and knock it off', but Officer Buck did not comply. • Sgt. Henry pushed Officer Buck into the room to create more space and Officer Buck pushed back. • Sgt. Henry and Officer Sanders grabbed Officer Buck's arms. Officer Buck was attempting to pull his arms away, jumping up and down, and twisting. • Sgt. Henry and Officer Sanders gave verbal commands and told Officer Buck to stop resisting and to get down on the ground, but Officer Buck did not comply. • Sgt. Henry said they were attempting to arrest Officer Buck for obstructing the legal process. • Sgt. Henry said was going to use his Taser (no camera), but could not get a clean shot on Officer Buck. 1208156 • Sgt. Henry said they were able to get Officer Buck to the ground in the hallway and handcuffed. • Once Officer Buck was under control. Officer Buck said he was a Minneapolis Police officer. Officer Buck told WBL officers he didn't know they were the police (Sgt. Henry said WBL officers were in dark navy blue shirts, with a WBL Police patch, badge, and gun belt). • Sgt. Henry said Officer Buck asked WBL officers to "cut him some slack", "do you need to be doing this", and "can we talk". • Sgt. Henry believes Officer Buck appeared intoxicated. Officer Buck had blood shot eyes, slurred speech, and spelled of alcohol. • Sgt. Henry offered Officer Buck a breath sample test, but Officer Buck refused. • There were three otheri eople in room, Sgt. Henry believes appeared intoxicated as well. 13.43 - Personnel Data Statement of Officer Jon Sanders (White Bear Lake Police Department) On September 27, 2012, an interview was conducted with Officer Sanders. Below is a summary of the interview. • Officer Sanders said he responded to the WBL Country Inn on a noise complaint from hotel staff. Officer Sanders was in full uniform and responded with Sgt. Henry, and Officers Tuma and Poipoovong. • Officer Sanders said he was advised that 304 needed to be evicted. He said they were additional rooms that hotel staff wanted advised that if they did not quiet down they would be evicted also. One of those rooms was rom 306. • Officer Sanders said some officers went to 304 and he went to 306 to advise the occupants to quiet down. • Before knocking on 306, Officer Sanders could hear people inside room laughing and talking. Officer Sanders believes the noise was causing a disturbance and it would have bothered him if he was been staying there. • Officer Sanders said the hotel security officer knocked on the door and Officer Buck answered. • Officer Sanders feels that Officer Buck appeared intoxicated. Officer Buck had slurred speech, bloodshot watery eyes, and odor of alcohol. • Officer Sanders said the security officer explained to Officer Buck who WBL Officer Sanders was. Officer Sanders said he advised the occupants needed to quiet down. Officer Sanders said explained to Officer Buck that he could hear occupants in the room laughing and talking. • Officer Sanders said Officer Buck gave some "verbal resistance". • Officer Sander's intention was to enter the room and advise the occupants that they needed to be quiet or would be asked to leave. 9 1208157 • As soon as Officer Sanders entered the room, Officer Buck stood in his path, put his hand up, and told Officer Sanders not come any further. Officer Sanders advised Officer Buck that he was going to tell the occupants to quiet down. • Officer Buck put his hand on the center of Officer Sander's chest and pushed him backwards. Officer Sanders said he felt the push by Officer Buck was "light" and more of a "defensive "push. • Officer Sanders believes his safety was compromised and Officer Buck wanted to go "hands on". As soon as Office r Sanders was pushed, he decided he was going to arrest Officer Buck. • Officer Sanders advised Officer Buck that he could not push an officer and advised Officer Buck he was under arrest. Officer Buck tensed his arms and muscles, and attempted to pull away. Sgt. Henry assisted in grabbing Officer Buck and WBL officers took Officer Buck down. • Officer Sanders heard Officer Buck say "don't you know who I am? I am a Minneapolis Police officer". Officer Sanders did not feel Officer Buck's actions and eventual arrest were because Officer Buck thought he was "above the law". • Officer Sanders did not feel Officer Buck was attempting to use his position as a police officer get out of the situation. However, Officer Sanders feels that being a police officer, Officer Buck should have known better. • Officer Sanders believes that alcohol was a factor in Officer Buck's actions the night of the incident. • Officer Sanders spoke with who was in the room after the incident was over. Officer Sanders said appeared intoxicated, but not at the level of Buck. Statement of Officer Curtis Paipoovong (White Bear Lake Police Department) On September 27, 2012, an interview was conducted with Officer Paipoovong. Below is a summary of the interview. • Officer Paipoovong said he was in full uniform when he responded to the WBL Country Inn on a noise complaint. Officer Paipoovong said hotel staff wanted some occupants removed. • Officer Paipoovong went to 304 and cleared the occupants from room. As Officer Paipoovong and Officer Tuma were escorting two occupants out of the hotel from room 304, he heard verbal commands being yelled out ("get down" or "come out here"). • Officer Paipoovong said he looked back down the hall and observed Sgt. Henry disappear into a room. Officer Paipoovong said he didn't know what was going and was forced to leave Officer Tuma to assist Sgt. Henry and Officers Sanders. • When Officer Paipoovong arrived at the room Sgt. Henry and Officer Sanders were, he said he heard them telling Officer Buck that Officer Buck was under arrest. He also heard them tell Officer Buck to place his arms behind his back. • Officer Paipoovong said Officer Buck did not comply. Officer Buck resisted by pulling away from officers and screaming. 10 1208158 • Officer Paipoovong said he removed his Taser (no camera), pointed it at Officer Buck. Officer Paipoovong said he ordered Officer Buck to get down. • Officer Buck complied and was taken into custody. Once in handcuffs Officer Buck identified himself as a police officer. • Officer Paipoovong said he could smell alcohol coming from Officer Buck, but Office Buck handled himself "okay". • Officer Paipoovong said he transported Officer Buck to Ramsey County Jail Statement of Officer Isaac Tuma (White Bear Lake Police Department) October 5, 2012, an interview was conducted with Officer Tuma. Below is a summary of the interview. • Officer Tuma said he responded to the Country Inn along with Sgt. Henry, Officers Sanders and Paipoovong to evict some occupants. Officer Tuma said he was wearing a full uniform. • Officer Tuma said he went to room 304 with hotel staff to evict the occupants at the request of hotel staff. As Officer Tuma was escorting two occupants from room 304 out 13.43 - Personnel Data,, he heard a commotion in a room next door. Officer Tuma said the other WBL officers were at that room where the commotion was occurring. • Officer Tuma said he did not see the interactions between WBL officers and Officer Buck, but he knew something was going by the way Officer Paipoovong was looking towards the room. • Officer Tuma said the occupants he was escorting out and believes they also heard the noise coming from the room next door. The people being escorted wanted to go back to the room after hearing the commotion, but he was able to escort them out instead. 13.43 - Personnel Data Statement of On October 15, 2012 an interview was conducted with- Below is a summary of the interview. at the IAU. • was sta in at the Best Western County Inn during the night of the incident. • said at one pointer was in a room next door with about ten other people when security arrived and removed people from that room. • went to•room with and Officer Buck. • At around 0230 heard a loud banging at the door. heard someone say "I advise you to open the door right now". was sitting on a bed around the corner from the door and view of the door was obstructed. was approximately ten feet from the door. 11 1208159</t>
  </si>
  <si>
    <t>['https://d3n8a8pro7vhmx.cloudfront.net/cuapb/pages/1461/attachments/original/1638071195/13-31310_Buck_Part_3.pdf?1638071195']</t>
  </si>
  <si>
    <t>work when his route was blocked by a semi-truck that was trying to get into a business parking lot. Manley believed there was room to go around the semi-truck and as he attempted to do so, he was blocked by people on foot. Manley advised that he got out of his car and told them that they could not block traffic or keep the truck from entering the business. Manley admitted to using profanity, saying something to the effect of "get the fuck out of the way".13 Manly told investigators that he told the people blocking the way that he was a Minneapolis Police Officer and he said he showed him his badge which was on his belt. Officer Manley does not recall if he pushed or shoved someone but offered that if someone was getting to close to him he would push them away. Manley advised that he got back into his car and began to "inch forward"14. Manley said he was not intending to hurt or scare anyone. He reportedly did this for a short time until people moved out of the way and he could proceed on his desired route to work. Officer Manley's attorney, Earl Gray, offered information that the responding officer who took the assault report was his former partner, Officer Trista Kreft. Kreft and Manley's partnership reportedly did not end in a friendly manner as Officer Manley believed Officer Kreft was unsafe, had difficultly applying the law and was not a good report writer. Sergeant Shanley, during his investigation, determined that there is no Minneapolis City Ordinance that would cover the semi-truck blocking vehicle traffic, however, learned that Minnesota State Statute 169.15 covers blocking or impeding traffic flow. I contacted SPPD 13.43 - Personnel Data for the Our g ose of conducting a recorded interview with him regarding his role in the investigation. 13.43 - Personnel Data told me that everything I needed to know about his investigation was in his police reports and that he stands by his reports. He advised me that he did not want to be further involved in this case and refused to be interviewed for this record. Internal Affairs Interview with Officer Manley On January 29th, 2019, I interviewed Officer Michael Manley in the MPD IAU Office. He was represented by Sergeant Anna Hedberg from the MPD Police Federation. No one else was present. Officer Manley advised that on the day in question he was driving to work in his personal vehicle, wearing plain clothes when he came upon traffic congestion that was being caused by a labor dispute at a nearby business. Officer Manley's account of the incident is consistent with the account he provided to 13.43 - Personnel Data during the potential criminal investigation. Officer Manley told me that he did not know the status of the criminal investigation which had been conducted by the St. Paul Police Department. I advised him that the investigation was 13 See interview with Officer Manley in SPPD Police Re 14 Interview of Officer Manley by SPPD ort. 13.43 Page 5 of 8 1336330 complete and the case had been submitted to the Hennepin County Attorney's Officer as a conflict case. I advised him that prosecutors declined to file charges in the matter. Officer Manley, when asked if would have done anything differently upon reflection of this incident, stated "I wouldn't have put myself in a position like that" and "...I mean being that I was off duty I think a better choice would have been to wait and call a squad for the traffic blockage. Have uniformed officers come handle it".15 Officer Manley also stated that he was served with legal child custody paperwork regarding his son earlier in the day and this effected his overall mood.16 DISCUSSION It is alleged that Michael Manley violated the MPD's Professional Code of Conduct policy. If this allegation is found to be true, it would violate the department policy included below. The Minneapolis Police Department's Policy and Procedure Manual states in part: 5-105 PROFESSIONAL CODE OF CONDUCT (01/05/16) A. General 4. Employees shall use reasonable judgment in carrying out their duties and responsibilities. They need to weigh the consequences of their actions. (04/01/05) (05/03/05) (01/05/16) 5. Employees shall be decorous in their language and conduct. They shall refrain from actions or words that bring discredit to the Department. (04/01/93) (01/05/16) On April 24th, 2018, JJ Taylor truck drivers were on strike over safety conditions. The striking workers had set up a picket line across the entrance to the distribution warehouse. Huffmaster is a company which specializes in providing security at scenes of labor disputes. In this instance, Huffmaster personnel were working near the entrance to the warehouse and at the picket line. Striking personnel and Huffmaster set an agreed upon procedure whereas striking workers on the picket line were allowed to block incoming delivery trucks for a period of thirty seconds, allowing time for the picketers to pace back and forth in front of the trucks. In this instance, a tractor trailer truck was stopped at the entrance and the trailer protruded out into the northbound lane of Industrial Boulevard, essentially stopping northbound vehicular traffic. Officer Manley was on his way to his assigned shift and found himself stopped in the blockage. This is where the video provided by Huffmaster security personnel begins. 15 IAU Interview of Officer Manley, page 7, line 34. 16 IAU Interview of Officer Manley, page 8, line 12. Page 6 of 8 1336331 In the video, a 13.43 - Personnel Data is seen pulling in front of the stopped semi- truck, up to the t ree pic eters an t ree security personnel, no one is struck by the vehicle at this time. The vehicle then appears to be blocked in from the front by the picketers and security personnel and cannot proceed further. The vehicle's tires are then turned to the right as if an attempt will be made to go around the individuals and the semi-truck. At this point, one of the security personnel, later identified as Juan Gandia, . ositioned himself in front of the vehicle and laced his legs in contact with the bumper of the 13.43 and told the driver to back up. The inches forward a couple of times, pushing back Gandia as he stood in front of the vehicle. The driver gets out of the vehicle, since identified as Officer Manley and says "...Minneapolis Police, get the fuck out of the way, move, now...you can't block traffic!"17. Just after doing so, it appears that Manley pushes one of the picketers, James Schuster, in the area of his right arm and elbow and once again telling them to back up18 and move away from his vehicle. It then sounds like one of the individuals asked to see Officer Manley's ID and Manley appears to motion towards his waistband19. Manley keeps telling the individuals that they have to move out of the way as he walks back to the driver's seat. Manley once again begins inching his vehicle forward with Gandia and Schuster attempting to block the vehicle by standing at its front bumper. Both individuals appear to be pushed back slightly as Manley slowing inches forward and is ultimately able to maneuver around the semi-truck and back onto Industrial Boulevard. Kris Knight, who was in charge of the picket line, called 911 approximate] 45 minutes later to report the incident. According to the report of St. Paul Police 13.43 - Personnel Data Knight's primary complaint was that "He believed that Michael Manley was not a real officer and that someone had come to their strike line impersonating an officer and was 'razzing the guys up'." In his Internal Affairs interview, Officer Manley stated that his sole intention was to get around the traffic blockage and make it to his job assignment on time. He further stated he never intended to "hurt, or scare, or intimidate, or anything, anyone there."28 Officer Manley admitted to getting himself into a verbal confrontation with picketers and security at the business site. Officer Manley stated he did not believe the confrontation became physical and did not intend to threaten or harm anyone at the scene. Officer Manley stated that he had no intention of discrediting or disparaging the MPD in any way, however, he did acknowledge that he "definitely should have handled it differently...I should have waited, try to calm myself, relax, and bring myself back to a better place, and call a squad or-, or wait for the blockage to be cleared".21 CLOSING 1. Did Officer Manley violate the MPD's Professional Code of Conduct Policy during an interaction with individuals at a labor dispute? 17 See Huffmaster video for complete context and .ers.ective. 18 See SPPD report, statement of 13.43 - Personnel Data 19 At this point it is believed that Officer Manley lifted up his shirt and displayed his badge, his gun may have been visible as well. 20 See IAU Interview with Officer Manley, page 7, line 32. 21 See IAU Interview with Officer Manley, page 8, line 14. Page 7 of 8 1336332 a. Officer Manley was in plainclothes and on his way to his assigned shift in his personal car. b. Officer Manley encountered a traffic delay caused by picketers at the scene of a labor dispute. c. Officer Manley identified himself as a Minneapolis Police Officer and told them to stop blocking traffic. d. Officer Manley used profanity towards picketers who were causing a traffic disruption as he advised them that it was illegal for them to block traffic. e. Picketers placed themselves in the path of Officer Manley's vehicle in order to keep him from going around a semi-truck that they had blocked with their picket line. f. Officer Manley slowly maneuvered his vehicle through the small picket line and got back onto his route to his work assignment. g. Officer Manley, in a statement to Internal Affairs, acknowledged that, if given the chance again, he would not have put himself in that position and that the better option would have been to contact a marked police squad to address the traffic blockage.22 I confirm that my summary of this case is true to the best of my knowledge. ------------ /0 Investigator: Date 22 See typed statement of Officer Manley, page 7, line 21. Page 8 of 8 1336333</t>
  </si>
  <si>
    <t>['https://assets.nationbuilder.com/cuapb/pages/1509/attachments/original/1753852633/18-14316_Michael_Manley-Investigatory_Report_2.pdf?1753852633']</t>
  </si>
  <si>
    <t>Too_Long:Over 20 PagesOPCR Case #15-16258 PANEL RECOMMENDATION Page 2 of 5 During the course of the stop, the left rear passenger, later identified as Luis Daniel Garcia- Pineda, was found to show signs of intoxication and was determined to be under the age of 21. Mr. Garcia-Pineda was removed from the vehicle and placed under arrest for consumption of alcohol by a minor. He was searched and handcuffed behind his back and placed in the rear of Squad 513m which at the time was driven by Officer Steve Wuorinen with the passenger officer being Officer Blayne Lehner. While in the rear of the squad, Mr. Garcia-Pineda reportedly became upset and began kicking the rear partition and allegedly banging his head on the partition and door security bars. Officer Lehner opened the rear squad door and upon doing so, Mr. Garcia-Pineda attempted to kick Officer Lehner in the leg. Officer Lehner then delivered a "push-kick" to Mr. Garcia- Pineda, stating that he was aiming for his torso. Officer Lehner reported that Mr. Garcia- Pineda leaned forward as he kicked, and thatthis action changed the target of his push-kick, causing his foot to make contact with Mr. Garcia-Pineda's jaw area, which caused Mr. Garcia- Pineda to momentarily lose consciousness. Officer Lehner reported that he closed the door, and then reopened it and grabbed Mr. Garcia- Pineda by the upper torso and pulled him out of the squad with the help of Officer Wuorinen and put him face down on the street where he was kept until he calmed down. Officer Lehner reported that he observed Mr. Garcia-Pineda to be bleeding from his mouth area and that he said he was going to cooperate with police and was then placed back in the squad. Officer Lehner notified Sgt. Altonen of the use of force. Sgt. Altonen responded to the scene and conducted his force review. Mr. Garcia-Pineda was taken to HCMC and treated for his injuries, which were determined to There was no squad MVR of the use of force or any other video. MPD 10287-000005 13.384 Medical Data OPCR Case #15-16258 PANEL RECOMMENDATION Page 3 of 5 Mr. Garcia-Pineda was convicted of one misdemeanor count of consumption of alcohol by a minor. Charges of obstructing legal process, giving a peace officer a false name and disorderly conduct were dismissed. MPD 10287-000006 OPCR Case #15-16258 PANEL RECOMMENDATION Page 4 of 5 Allegations 1. It is alleged that Officer Lehner used unauthorized force on Luis Garcia-Pineda when he kicked him in the face while Mr. Garcia-Pineda was handcuffed behind his back while in police custody. (5-301.10 - Use of Force, Reasonableness) MPD 10287-000007 OPCR Case #15-16258 PANEL RECOMMENDATION Page 5 of 5 Allegation #1: It is alleged that Officer Lehner used unauthorized force on Luis Garcia- Pineda when he kicked him in the face while Mr. Garcia-Pineda was handcuffed behind his back while in police custody. (5-301.10 - Use of Force, Reasonableness) Supportive Findings: YES NO REMAND SPLIT This allegation has merit. This allegation does not have merit. Remand to investigation for additional information. There is no majority vote. MPD 10287-000008 OPCR Case #15-16258 PANEL RECOMMENDATION Page 2 of 5 During the course of the stop, the left rear passenger, later identified as Luis Daniel Garcia- Pineda, was found to show signs of intoxication and was determined to be under the age of 21. Mr. Garcia-Pineda was removed from the vehicle and placed under arrest for consumption of alcohol by a minor. He was searched and handcuffed behind his back and placed in the rear of Squad 513m which at the time was driven by Officer Steve Wuorinen with the passenger officer being Officer Blayne Lehner. While in the rear of the squad, Mr. Garcia-Pineda reportedly became upset and began kicking the rear partition and allegedly banging his head on the partition and door security bars. Officer Lehner opened the rear squad door and upon doing so, Mr. Garcia-Pineda attempted to kick Officer Lehner in the leg. Officer Lehner then delivered a "push-kick" to Mr. Garcia- Pineda, stating that he was aiming for his torso. Officer Lehner reported that Mr. Garcia- Pineda leaned forward as he kicked, and thatthis action changed the target of his push-kick, causing his foot to make contact with Mr. Garcia-Pineda's jaw area, which caused Mr. Garcia- Pineda to momentarily lose consciousness. Officer Lehner reported that he closed the door, and then reopened it and grabbed Mr. Garcia- Pineda by the upper torso and pulled him out of the squad with the help of Officer Wuorinen and put him face down on the street where he was kept until he calmed down. Officer Lehner reported that he observed Mr. Garcia-Pineda to be bleeding from his mouth area and that he said he was going to cooperate with police and was then placed back in the squad. Officer Lehner notified Sgt. Altonen of the use of force. Sgt. Altonen responded to the scene and conducted his force review. Mr. Garcia-Pineda was taken to HCMC and treated for his injuries, which were determined to There was no squad MVR of the use of force or any other video. MPD 10287-000030 13.384 Medical Data OPCR Case #15-16258 PANEL RECOMMENDATION Page 3 of 5 Mr. Garcia-Pineda was convicted of one misdemeanor count of consumption of alcohol by a minor. Charges of obstructing legal process, giving a peace officer a false name and disorderly conduct were dismissed. MPD 10287-000031 OPCR Case #15-16258 PANEL RECOMMENDATION Page 4 of 5 Allegations 1. It is alleged that Officer Lehner used unauthorized force on Luis Garcia-Pineda when he kicked him in the face while Mr. Garcia-Pineda was handcuffed behind his back while in police custody. (5-301.10 - Use of Force, Reasonableness) MPD 10287-000032 OPCR Case #15-16258 PANEL RECOMMENDATION Page 5 of 5 Allegation #1: It is alleged that Officer Lehner used unauthorized force on Luis Garcia- Pineda when he kicked him in the face while Mr. Garcia-Pineda was handcuffed behind his back while in police custody. (5-301.10 - Use of Force, Reasonableness) Supportive Findings: YES NO REMAND SPLIT This allegation has merit. This allegation does not have merit. Remand to investigation for additional information. There is no majority vote. MPD 10287-000033 Half of this panel finds no merit with this allegation. The evidence provided shows that the complainant was uncooperative and attempted to assault Officer Lehner during this interaction. Complainant thrashed, kicked and displayed aggressive behavior while handcuffed in the back of the squad. Complainant was a threat to his own personal well-being. Complainant escalated the situation and threatened injury to Officer Lehner by kicking at him. Officer Lehner responded appropriately by delivering a push kick to the complainant's chest area to separate himself from the complainant. Unfortunately, as Lehner delivered the push kick, the complainant lunged forward and the push kick struck the complainant's face. The momentum of the complainant's lunge paired with the Officer's push kick caused enough force to injure the complainant. The other half of this panel finds merit with this allegation due to the fact that the amount of force said to have been applied in this situation does not match the severity of the injuries. As described, a "push kick" is when the officer "...essentially put your foot, the whole bottom of your foot right up against the chest and physically push them" (quote from Officer Lehner on pg. 245 of the indemnification hearing). This half of the panel believes that force was necessary given the uncooperative and aggressive behavior of the complainant, even if the complainant was handcuffed. This was a close decision, however, the injuries sustained by the complainant lead this half of the panel to believe that the push kick was not delivered properly and it is questionable as to what technique was actually delivered. OPCR Case #15-16258 PANEL RECOMMENDATION Page 2 of 5 During the course of the stop, the left rear passenger, later identified as Luis Daniel Garcia- Pineda, was found to show signs of intoxication and was determined to be under the age of 21. Mr. Garcia-Pineda was removed from the vehicle and placed under arrest for consumption of alcohol by a minor. He was searched and handcuffed behind his back and placed in the rear of Squad 513m which at the time was driven by Officer Steve Wuorinen with the passenger officer being Officer Blayne Lehner. While in the rear of the squad, Mr. Garcia-Pineda reportedly became upset and began kicking the rear partition and allegedly banging his head on the partition and door security bars. Officer Lehner opened the rear squad door and upon doing so, Mr. Garcia-Pineda attempted to kick Officer Lehner in the leg. Officer Lehner then delivered a "push-kick" to Mr. Garcia- Pineda, stating that he was aiming for his torso. Officer Lehner reported that Mr. Garcia- Pineda leaned forward as he kicked, and thatthis action changed the target of his push-kick, causing his foot to make contact with Mr. Garcia-Pineda's jaw area, which caused Mr. Garcia- Pineda to momentarily lose consciousness. Officer Lehner reported that he closed the door, and then reopened it and grabbed Mr. Garcia- Pineda by the upper torso and pulled him out of the squad with the help of Officer Wuorinen and put him face down on the street where he was kept until he calmed down. Officer Lehner reported that he observed Mr. Garcia-Pineda to be bleeding from his mouth area and that he said he was going to cooperate with police and was then placed back in the squad. Officer Lehner notified Sgt. Altonen of the use of force. Sgt. Altonen responded to the scene and conducted his force review. Mr. Garcia-Pineda was taken to HCMC and treated for his injuries, which were determined to There was no squad MVR of the use of force or any other video. MPD 10287-000025 13.384 Medical Data</t>
  </si>
  <si>
    <t>['https://d3n8a8pro7vhmx.cloudfront.net/cuapb/pages/270/attachments/original/1638779892/OPCR_15-16258_Lehner_Part_1.pdf?1638779892']</t>
  </si>
  <si>
    <t>female had threatened individuals at the address with a knife. The Native American female was reported to be in apartment #202. • Sgt. Karl Olson of Squad 306 also responded to the call and entered apartment #202 with Officer Lehner and Officer Friestleben. • Once inside of apartment #202, Officer Lehner and Officer Friestleben observed a Native American female in a bedroom, seated on the floor, holding a knife and a cell phone. • Through Officer Lehner's own account of the events, he directed this individual, AP/Sandcrane to drop the knife two to three times. AP/Sandcrane complied by setting the knife down on her right side, within one foot of her body. • Officer Lehner commanded AP/Sandcrane to get off the phone and to move away from the knife as she had put the phone up to her ear. AP/Sandcrane told Officer Lehner to "fuck off'. • As Officer Lehner was giving verbal commands to AP/Sandcrane, she reportedly responded with comments of "fuck you", "this is my apartment, get the hell out", and "fuck you, this is my house". • Officer Lehner stated that he gave verbal commands to AP/Sandcrane to either drop the knife or get off the phone for less than a minute. Officer Lehner stated that he immediately went to what he believed would work best, which was a kick to AP/Sandcrane's face. • With his handgun out, Officer Lehner utilized a kick to AP/Sandcrane's face because he felt that the kick would cause AP/Sandcrane to tear up, disorient her, and cause minimal pain. 16 1228147 • After the kick to the face, Officer Lehner holstered his gun, grabbed AP/Sandcrane by the hair, pulled her forward and handcuffed her. • Officer Lehner described AP/Sandcrane as displaying Active Resistance during the incident. • AP/Sandcrane had a bloody nose and was attended to by EMS at the scene. • By Officer Lehner's own account, he considered his contact with AP/Sandcrane to be a deadly force situation. • There is no video or audible account of the events depicting AP/Sandcrane's arrest. INVESTIGATIVE SUMMARY The panel reviewing this case will have to consider a number of factors in determining whether the use of force by Officer Blayne Lehner was reasonable under the circumstances. The first determination to be considered is whether AP/Sandcrane's behavior not only posed an immediate threat to Officer Lehner (or other individuals at the scene), but whether it posed a deadly force situation. A secondary determination to be considered is whether Officer Lehner conducted a balanced scene assessment and used training and resources available to him during what he characterized as a deadly force situation. Officer Lehner and Officer Friestleben responded to AP/Sandcrane's apartment because she had threatened two tenants in another apartment with a knife. AP/Sandcrane was sitting on the bedroom floor in her apartment and was in possession of a knife upon 17 1228148 officer arrival. Officer Lehner directed commands at AP/Sandcrane to put the knife down approximately two to three times from the time he entered the apartment to the threshold of a hallway. AP/Sandcrane did set the knife down next to her right leg. When asked if AP/Sandcrane posed an immediate threat to him, Officer Lehner stated "Immediate threat, no- cause when that door is open I had plenty of distance; however, Melanie was in between us. When I had to step past Melanie not knowing who would be in these closed doors or in that bedroom, it's not necessarily an immediate threat to me but not only to a possible person being in these rooms or herself, I don't know what she's - drunk, high, suicidal, what her deal is (sic)". Officer Lehner's statement, page 7, line 41). (Melanie was reported to be in the living room area of the apartment. Based on Officer Lehner's statement, it was approximated that the distance between AP/Sandcrane and Melanie was 29-34 feet). At no other time during the officer's encounter with AP/Sandcrane was she in possession of the knife. The only object in AP/Sandcrane's physical possession was a cell phone, which she held up as if she was in contact with another individual. In describing AP/Sandcrane's behavior, both Officer Friestleben and Officer Lehner characterized her as "rude" and "belligerent". Officer Lehner described telling AP/Sandcrane to put the knife down two separate times. Although her verbal response was to tell him "fuck you", she did put the knife down. Officer Lehner described telling AP/Sandrane to get away from the knife, and she responded with "fuck you, this is my 18 1228149 apartment, get the hell out". AP/Sandcrane did not follow verbal commands to move away from the knife or to exit the bedroom. Officer Lehner stated that he gave verbal commands to AP/Sandcrane for less than one minute before moving in with the reported use of force. Sgt. Karl Olson, who was also on the scene with Officer Lehner and Officer Friestleben, stated that AP/Sandcrane was "sort of zoned out, obviously more than likely drunk is what it appeared to be", but that she could follow directions if needed. The CAPRS report listed AP/Sandcrane as 5'6", medium build, and "drugged" in the appearance descriptor. At the time Officer Lehner moved in to kick AP/Sandcrane, the knife was laying on the floor alongside her right leg. Officer Lehner characterized AP/Sandcrane's behavior during this encounter as "Active Resistance". According to Minneapolis Police Department Defense and Control Response Training Guide, Active Resistance is defined as: Active Resistance: A response to police efforts to bring a person into custody or control for detainment or arrest. A subject engages in active resistance when engaging in physical actions (or verbal behavior reflecting an intention) to make it more difficult for officers to achieve actual physical control. (10/01/10) (04/16/12) Neither Officer Friestleben nor Officer Lehner heard AP/Sandcrane threaten them or verbalize intent to harm them. (Officer Lehner statement, page 8, line 8) (Officer Friestleben statement, page 6, line 16) 19 1228150 Officer Lehner described giving verbal commands to AP/Sandcrane for a minute or less before moving in to kick her. When asked about AP/Sandcrane attempting to reach for the knife once it had been put down, Officer Lehner stated "I never gave her that chance, from being in that hallway to closing in on her to that kick was maybe a second and a half. When I decided that I was gonna go do it, it was gonna happen and it was done, so she was never given that opportunity". Officer Lehner reported that he maintained having his gun out in his hand while kicking AP/Sandcrane because he did not feel he could defend himself property if he put his handgun away. Officer Lehner committed himself to kicking AP/Sandcrane in the face, which is not taught by instructors with the Minneapolis Police Department Training Unit. According to an "Impact Weapon Striking Chart" provided by the Minneapolis Police Department Training Unit, a strike to the "red zone" includes the head, neck, spine, kidney and solar plexus. Injury tends to range from serious to long lasting rather than temporary, and may include unconsciousness, serious bodily injury, shock or death. Officer Lehner described the kick as a "distraction technique". According to the Use of Force Criteria distributed by the Minneapolis Police Department Training Control and Response Training Guide, a Distraction Technique is a "low energy strike directed to a large muscle mass designed to weaken the subject's motor skills and divert attention allowing time for a follow-up technique." Officer Lehner has attended In-Service Defensive Tactics training in the past year and has not been "physically" trained by the 20 1228151 Minneapolis Police Department to use a kicking strike to the head or face. Officer Lehner stated that in training "when they talk about force, whether its use offorce, soft empty hand, hard empty hand, impact weapons, chemical irritants, tasers, all the way up to deadly force. When it gets to a deadly force situation, which this was, you can- we've been told you can use what means are necessarily, what you believe were necessary to deescalate the situation, including deadly force and in this case this was a deadly force situation. Deadly force was not used. I used a technique that was way below a deadly force and it worked". (Officer Lehner statement, beginning on page 10, line 45) As far as other use of force options, Officer Lehner stated that he does not have a taser and the use of a chemical irritant causes him to cough and he cannot breathe very well. Sgt. Olson, who was in the apartment with Officer Lehner, did have a taser. Officer Lehner stated that he did not use a palm heal strike or a brachial stun because he was not going to holster his weapon not knowing where his cover officer was located. Officer Lehner did not consider kicking AP/Sandcrane in her legs because she was sitting down, and did not consider kicking AP/Sandcrane in the chest because she could grab him. Officer Lehner also stated that he didn't know "where Tammy or Sgt. Olson are, I'm not sure about whether I have an officer who can cover me or not so I do not holster my handgun and again the reason behind that is the knife is sitting right next to her, she could easily grab it, she could throw it at me, she could stand up, she could use it against me." In addition to the force options listed above, officers on the scene did not request additional officers to assist in the call. 21 1228152 Based on the totality of the events as provided by CAPRS reports and officer statements, the panel will need to consider whether Officer Lehner's kick to AP/Sandcrane's head, in which he deemed to be a deadly force situation, was reasonable. By all accounts, the events in AP/Sandcrane's apartment happened in a very short period of time with many aspects to consider regarding Officer Lehner's response and reasonableness of his actions. I confirm that the information I provided in this case is true to the best of my knowledge. Respectfully Submitted, Sgt. Kara Peterson Internal Affairs Unit 22 1228153</t>
  </si>
  <si>
    <t>['https://d3n8a8pro7vhmx.cloudfront.net/cuapb/pages/1461/attachments/original/1638151220/13-31233_Lehner_Part_4.pdf?1638151220']</t>
  </si>
  <si>
    <t>Ms. Slattery indicated that she did not receive any complaints from anyone from any of the tables, including anything from a girl with a hat. At no time did anyone come up and ask for a table to be removed or that there was a problem with a table. Ms. Slattery stated that the tables on the patio were "acting normal, just calm drinking". She did not consider anything out of the ordinary and that if she did, she would have made contact with Mike (Donnelly). Ms. Slattery stated that she did not see the two brothers fighting. On August 20th, 2012, this investigator met with Ms. Caitlyn Slattery at 1966 Bunker Lake Boulevard (Caribou Coffee) in Andover, Minnesota. Ms. Slattery stated that she would provide a voluntary statement regarding IAU Case Investigation #12-97; however, she did not want the statement taped. This investigator read a brief introductory statement and Ms. Slattery provided her name and address on the record, as well as acknowledging that she was willing to provide a statement. Ms. Slattery was also advised that in addition to this being a voluntary statement, she could opt to not answer a question or discontinue the interview at any time. • Ms. Slattery considered that the patio was "packed" and that she had four tables outside to waitress and tables inside she was responsible for. • Ms. Slattery stated that she does not know Kourtney, Brian, or Michael Vanderlee, although she has heard of them. She has never served them in the past. • Ms. Slattery did not see Brian or Michael punching each other, fighting, etc. • Ms. Slattery did not see Brian doing jumping jacks outside of the patio. • Ms. Slattery described Brian as being about 6'0 tall, stocky/muscular build. • Ms. Slattery described Michael as being taller, but couldn't characterize his build. • Ms. Slattery did not have any conversation with the manager about the conduct or behavior from any table that night. • Ms. Slattery stated that she was close to Sgt. Clifford's table and that no one called her over, nor did they make eye contact with her. Ms. Slattery stated that at times, people will use eye contact as a means to get her attention. • Ms. Slattery did not hear Sgt. Clifford speaking to Brian prior to the incident (at 1918 hours.) 28 1228260 • Ms. Slattery did not consider that Sgt. Clifford was intoxicated; he had been served one drink. • When asked if it looked like Sgt. Clifford had been drinking, Ms. Slattery stated that she did not know. Ms. Slattery has seen the video. When asked her impression of the video, her comments were that the incident happened so fast and was unexpected. She stated that Brian has been served alcohol, but that Sgt. Clifford had only had one drink and seemed to question the intensity the incident. The interview lasted until approximately 1222 hours. Mike Archambault- Detective Strusinski of the Anoka County Sheriff's Office conducted an interview with Mr. Mike Archambault, a friend of Brian Vanderlee's, who was speaking to Brian at the time Sgt. Clifford approached his table. (Mr. Archambault stated he has known Brian for 30 years). The interview was conducted on June 16th, 2012, at 2335 hours at Tanners Station. This investigator was provided a transcript of the interview, but was not provided the audio recording. Mr. Archambault stated that he arrived at Tanners Station at 1819 hours and parked his car before speaking to Brian. Since he had missed the call from Brian, Mr. Archambault hit "re-dial" and as they were talking, Brian told Mr. Archambault to "get your butt up here". Mr. Archambault advised Brian that he was in the parking lot and that Brian started to talk but the phone conversation was cut out. Once Mr. Archambault was walking in, he saw a male running out of the patio area and there were two guys chasing him. Mr. Archambault thought that there must have been some sort of emergency, and Mike (the Manager) told him to "Call 911". After walking 15-20 steps, Mr. Archambault saw Kourtney crying frantically. He looked over and saw Brian laying on the ground and then Mike Vanderlee appearing and saying "What the heck happened?". Mr. Archambault made reference to "some guy just hit Brian". Mike Vanderlee asked where this person went, and Mr. Archambault indicated Sgt. Clifford's location. He directed Mike Vanderlee to get in the car and they would chase down the suspect (Sgt. Clifford), as he was last seen running across the Pov's parking lot. Mr. Archambault observed that Sgt. Clifford crossed the funeral home parking lot, so he pulled in there and approached Sgt. Clifford. Mr. Vanderlee asked "Why did you do this? What did you do?". Mr. Archambault stated that Sgt. Clifford did not say anything. Mr. Vanderlee continued by stating "You're not going anywhere. You're not goin' anywhere. You're goin' to jail. You're waitin' here til the cops get here". Mr. Archambault stated that Sgt. Clifford started walking backwards toward Pov's. Mr. Vanderlee continued to tell 29 1228261 Sgt. Clifford that he wasn't going anywhere and it was "like he was going to try to run". All of a sudden, a Chevy Trailblazer showed up. Sgt. Clifford reportedly ran towards the vehicle and turned around and swung at Mr. Vanderlee. Mr. Vanderlee then tackled him into the Trailblazer. 13.43 - Personnel Data had exited the vehicle and was yelling 13.43 - Personnel Data . Mr. Archambault stated that Mr. Vanderlee was attempting to detain Sgt. Clifford as 13.43 was swearing and hitting him. Sgt. Clifford had ahold of Mr. Vanderlee by the legs and Mr. Vanderlee was telling him to "Let go of my legs. Let go of my legs". Sgt. Clifford then let go of Mr. Vanderlee's legs and got in the Trailblazer and left the scene. Mr. Archambault stated that 30 seconds later the police were in the parking lot, at which time he gave them the license plate of the vehicle Sgt. Clifford left in. Mr. Archambault returned to Tanner's and was informed that Brian had been unconscious for seven minutes. The interview lasted eight minutes. This investigator attempted to make contact with Mr. Mike Archambault on August 16th, 2012. A voice mail message was left for him at 1158 hours (763-300-6869). On August 17th, 2012, this investigator made contact with Mr. Archambault. At this time, Mr. Archambault stated that he was willing to provide a statement to this investigator. According to Mr. Archambault, his wife was also willing to provide a statement, however, this investigator did not speak with her directly. In speaking with Mr. Archambault, this investigator pointed out that in his interview he had reported that the time of the incident was 1820 hours, and not 1920 hours by all other accounts. Mr. Archambault confirmed that he had reported the wrong time during his interview with Detective Strusinski. Mr. Archambault brought up the idea that there had been talk of Sgt. Clifford being at other establishments on June 16th, 2012, prior to the incident with Brian Vanderlee. This investigator advised Mr. Archambault that he could provide further details upon meeting at a later date. Mr. Archambault requested that this investigator call him back the next Tuesday or Wednesday morning. On August 21St, 2012, this investigator again made contact with Mr. Archambault about providing a statement. Mr. Archambault requested that this investigator call back in 20 minutes. A second call was placed to Mr. Archambault, as requested by him. Mr. Archambault did not answer and a voice mail message was left for him. On August 27th, 2012, this investigator left a message for Mr. Archambault requesting an interview with both he and his wife. This message was left at 1049 hours. 30 1228262 On August 29th, this investigator again tried to make contact with Mr. Archambault at 763-300-6869. No message was left for Mr. Archambault. On August 30th, 2012, a Certified Mail Letter (Receipt number: 7011 0110 0002 1531 0476) was sent through the United States Postal Service sent to Mr. Archambault's residence requesting contact be made with this investigator. Mr. Archambault signed for the Certified Letter on September 6th, 2012. At this time, no response has been received. On September 7th, 2012, the receipt was received by this investigator. Annette Archambault: This investigator spoke with Mr. Mike Archambault, friend of Brian Vanderlee's, several times in an attempt to set up a time to take a statement from him. During these conversations, Mr. Archambault stated that his wife, Annette Archambault, would be willing to also provide a statement. This investigator did not speak directly with Ms. Archambault. Due to this investigator's inability to make contact with Ms. Archambault after August 21st, 2012, a Certified Letter was sent to her. On August 30th, 2012, a Certified Mail Letter (Receipt number: 7011 0110 0002 1531 0469) was sent through the United States Postal Service sent to Ms. Archambault's residence requesting contact be made with this investigator. Ms. Archambault signed for the Certified Letter on September 7th, 2012. At this time, no response has been received. On September 11th, 2012, the receipt was received by this investigator. Ms. Lisa Blomquist- Day Manager at Tanners Station This investigator met with Tanners Station manager, Lisa Blomquist on September 24th, 2012. Ms. Blomquist did not want to provide a taped statement, but did agree to speak to this investigator about the incident involving Sgt. Clifford. Ms. Blomquist stated that the patio area holds approximately 36 people and has one camera in place, which focuses on the patio area. In regards to patron complaints, Ms. Blomquist stated that the offending party or parties get a warning, and if it continues, they are asked to leave. She indicated that all the servers go through alcohol training as provided by their establishment, which includes recognizing when a patron should be cut off from further being served alcohol. It was mentioned that often times patrons leave the patio, go around to the front of the establishment, and use the restroom facilities that are located in the entrance rather than cutting through the bar. Ms. Blomquist stated that they do not have fights at 31 1228263</t>
  </si>
  <si>
    <t>['https://d3n8a8pro7vhmx.cloudfront.net/cuapb/pages/1461/attachments/original/1638081637/13-31240_Clifford_Part_10.pdf?1638081637']</t>
  </si>
  <si>
    <t>5 Quick Facts About Mark Hanneman, Minneapolis Police Officer February 4, 2022 https://technotrenz.com/entertainment/5-quick-facts-about-mark-hanneman- minneapolis-police-officer-1629351.html Minneapolis Police On February 2, 2022, while serving a search warrant in Minneapolis, Minnesota, Officer Mark Hanneman shot and killed Amir Locke, according to body camera video. Amir Locke was shot and killed by Minneapolis Police Officer Mark Hanneman on February 2, 2022. After entering Locke's sleeping apartment, Hanneman shot him three times in 9 seconds. Approximately 6:48 a.m., Hanneman and other officers were executing a search warrant. According to his family and the Minneapolis Star-Tribune, the 22-year-old Locke was not the subject of the warrant. On Thursday, February 3, 2022, а body camera video from the shooting was released. Locke reached for а handgun before being shot, police said in а statement. The gun wаs legаlly owned by Locke, аccording to his fаmily. According to his fаmily, Locke, а Blаck mаn, hаd no criminаl record. They аre being represented by prominent civil rights lаwyer Benjаmin Crump, who previously represented the fаmilies of George Floyd аnd Dаunte Wright in recent Minnesotа cаses thаt resulted in police officer criminаl convictions аnd multi-million lаwsuit settlements. Minnesotа Bureаu of Criminаl Apprehension is conducting аn investigаtion into the shooting. The Minneаpolis Police Depаrtment hаs plаced Hаnnemаn on pаid аdministrаtive leаve, despite the fаct thаt he hаs mаde no comments аbout the fаtаl shooting. According to а press releаse, Interim Chief Ameliа Huffmаn hаs reviewed the video footаge аnd her depаrtment is cooperаting with the independent investigаtion. Here's everything you need to know аbout Minneаpolis cop Mаrk Hаnnemаn аnd the deаdly shooting: а) Before Amir Locke wаs shot by Mаrk Hаnnemаn, а body cаmerа video shows аn officer kicking the couch where he wаs sleeping to wаke him up. PlаyOIS_BWC2022-02-04T00:08:59Z Officer Mаrk Hаnnemаn fаtаlly shot Amir Locke during the rаid on Februаry 2, 2022, аccording to body cаmerа footаge releаsed by the city of Minneаpolis. The city's video stаrts with а slowed-down version of the incident, which it then uploаds to YouTube. The full-speed version of the officer's BWC video begins аt the 40-second mаrk аnd continues for 19 seconds. The officers, including Hаnnemаn, were cаrrying out а seаrch wаrrаnt for а St. The Stаr Tribune reports on а homicide in Sаint Pаul. According to the newspаper аnd Ben Crump, the lаwyer representing Locke's fаmily, Locke wаs not а tаrget of the wаrrаnt. An unidentified officer, whose body cаmerа video wаs releаsed, is seen inserting а key into the аpаrtment door. He then opens the door аnd other officers rush in, yelling commаnds like "hаnds" аnd "get on the ground." Locke is seen sleeping on а couch fаcing аwаy from the officers аnd the door. When the cops аrrive, he's wrаpped in blаnkets. One of the officers cаn be seen kicking the couch, cаusing Locke to wаke up. Locke reаches for а gun thаt wаs on аnother piece of furniture in front of the couch аfter аn officer yells аt him, "Get on the f***** ground!" As the video comes to а close, Hаnnemаn opens fire on Locke three times. He wаs the only officer who pulled out his weаpon. Fаmily Photo - Amir Locke. According to the Stаr Tribune, Locke's fаmily, which included his pаrents, Andre аnd Kаren Locke, sаw the video before it wаs mаde public. "The trаgic killing of Amir Locke, like the cаse of Breonnа Tаylor, shows а pаttern of no-knock wаrrаnts hаving deаdly consequences for Blаck Americаns," Crump sаid in а stаtement. This is yet аnother reаson why such seаrch wаrrаnts must be аbolished so thаt Blаck Americаns cаn one dаy sleep sаfely in their beds." "Locke, who hаs severаl fаmily members in lаw enforcement аnd no prior criminаl history, legаlly possessed а fireаrm аt the time of his deаth," Crump's lаw firm stаted in а press releаse. Minnesotа-bаsed Attorney Jeff Storms, who is working on the cаse with Crump, аdded in а stаtement, "In the wаke of George Floyd аnd Breonnа Tаylor, the city of Minneаpolis told the public thаt it wаs limiting the use of no-knock wаrrаnts to 'limit the likelihood of bаd outcomes.' "We need to improve in our city." The Minneаpolis Police Depаrtment sаid Locke wаs shot аnd killed while executing а wаrrаnt for the Sаint Pаul Police Depаrtment Homicide Unit аt аn аpаrtment building in the 1100 block of Mаrquette Avenue South, аccording to а press releаse. Locke wаs living in аn аpаrtment on the seventh floor. "Officers encountered а mаle who wаs аrmed аnd pointed а hаndgun in the direction of officers," аccording to the press releаse. Officers "immediаtely provided emergency аid" аnd "cаrried" Locke down to the lobby to meet with pаrаmedics аfter he wаs shot, аccording to the press releаse. Even though he wаsn't а tаrget of the eаrly morning rаid, the press releаse nаmes him аs а suspect. According to police, Locke wаs tаken to а locаl hospitаl where he wаs pronounced deаd. 2. If you're looking for something to Hаnnemаn hаs worked for the Minneаpolis Police Depаrtment since 2015, аnd he is а member of the SWAT teаm. Mаrk Hаnnemаn wаs hired in 2015 by the Minneаpolis Police Depаrtment, аccording to his personnel file, which wаs releаsed by the city. He wаs pаrt of the SWAT teаm for the depаrtment. According to а document releаsed by the city, Hаnnemаn, bаdge #2654, wаs the subject of three complаints during his time with the Minneаpolis police depаrtment, аll of which were closed without punishment. No other informаtion аbout the employee complаints is provided in the document. According to dаtа from Communities Agаinst Police Brutаlity, а fourth complаint аgаinst him wаs filed in 2018 аnd is still open. It wаs uncleаr whether Hаnnemаn hаd retаined the services of аn аttorney who could speаk for him. The Minneаpolis Police Officers' Associаtion hаs yet to respond to the shooting. 3. Mаke а list of your аccomplishments From 2010 until his аppointment in Minneаpolis, Hаnnemаn worked аs а police officer in his hometown of Hutchinson, Minnesotа. Hаnnemаn is from Hutchinson, Minnesotа, which is 60 miles west of Minneаpolis аnd locаted in McLeod County. According to his Minneаpolis personnel file, he worked аs аn officer for the Hutchinson Police Depаrtment from 2010 to 2015. Hаnnemаn worked аs а communicаtions speciаlist, аlso known аs а dispаtcher, for the city аnd its police depаrtment from 2008 to 2010, before becoming аn officer in his hometown. "I enforce the lаws of the stаte of Minnesotа аs well аs the city ordinаnces," Hаnnemаn wrote in his personnel file, referring to his time in Hutchinson. I respond to service requests аnd use my skills to help аnd protect the city's residents in аny wаy I cаn. In аddition, I pаtrol the city on а regulаr bаsis аnd tаke аction whenever possible to improve the city." According to his personnel file, Hаnnemаn аlso served with the Hutchinson Police Depаrtment's Speciаl Response (SWAT) teаm. "I'm а bаsic operаtor certified, аnd my primаry role on the teаm is entry," he explаined. I've done it before. I took а bаllistic shield course аnd used one in teаm operаtions." а) Hаnnemаn аttended Alexаndriа Technicаl College, the University of Minnesotа-Twin Cities, аnd Ridgewаter College аfter grаduаting from South Dаkotа Stаte University in 2008. According to his personnel file, Hаnnemаn аttended Hutchinson High School аnd grаduаted in 2005. From 2006 to 2008, he worked аs а student officer for the South Dаkotа Stаte University Police Depаrtment, аnd from Mаy to August 2007, he worked for the Hutchinson Pаrk Pаtrol. According to Hаnnemаn's personnel file, he eаrned а sociology degree from South Dаkotа Stаte University in 2008. He previously worked аt Ridgewаter College in Hutchinson from 2003 to 2005 аnd аt the University of Minnesotа-Twin Cities from September to December 2005. According to his personnel file, Hutchinson received а lаw enforcement certificаtion from Alexаndriа Technicаl College in 2009 аfter completing а yeаr of online clаsses аt the college in Douglаs County, Minnesotа. His Alexаndriа Technicаl College progrаm wаs known аs Lаw Enforcement Skills, аccording to а photo of а certificаte in his personnel file. According to his personnel file, in 2009, he completed а continuing educаtion progrаm cаlled "Incident Response to Terrorist Bombings Awаreness Level Trаining Course" through New Mexico Tech. In his personnel file, Hаnnemаn аlso stаted thаt he hаs been volunteering аt Riversong, а locаl music festivаl in Hutchinson, since 2011. According to the document, he аssists with sound, lighting, аnd stаge setup аt the festivаl. а) During а trаining exercise аs а Hutchinson cop in 2012, Hаnnemаn wаs disciplined for supplying drugs to Occupy Minnesotа protesters. According to the Hutchinson Leаder, Hаnnemаn wаs one of two Hutchinson cops disciplined in 2013 for providing mаrijuаnа to Occupy Minnesotа protesters during а Drug Recognition Evаluаtor trаining progrаm in the Twin Cities in 2012. According to the newspаper, prosecutors decided there wаs insufficient evidence to prosecute Hаnnemаn аnd the other officer, Kаrl Willers. "The аllegаtions emerged аfter Occupy Minnesotа protesters posted а YouTube video purporting to show cops giving protesters drugs аs pаrt of the drug evаluаtion trаining progrаm," the newspаper wrote. Occupy Minnesotа wаs а protest movement led by mostly young people thаt swept the country in eаrly 2012 аs pаrt of the nаtionаl Occupy Wаll Street movement." According to court documents, Hаnnemаn wаs nаmed in а federаl lаwsuit filed in 2013 by six Occupy Minnesotа protesters who clаimed they were given mаrijuаnа аs pаrt of the progrаm, which wаs designed to аllow officers to observe public behаvior while under the influence of drugs. In 2014, he wаs thrown out of the cаse. It wаs uncleаr whether Hаnnemаn hаd аny other disciplinаry issues during his time аs а Hutchinson police officer. Hutchinson city officiаls hаve remаined silent on the incident аnd his previous involvement in the city. For a documentary video on the DRE program and Occupy Minnesota: https://www.youtube.com/watch?v=vTgN17FZGKE&amp;ab_channel=HongPong</t>
  </si>
  <si>
    <t>['https://d3n8a8pro7vhmx.cloudfront.net/cuapb/pages/270/attachments/original/1643960465/5_Quick_Facts_About_Mark_Hanneman.pdf?1643960465']</t>
  </si>
  <si>
    <t>within 21 feet of AP/Sandcrane, who remained seated cross-legged on the floor of the bedroom. (AP/Sandcrane was sitting with her back against the bedroom wall and was facing officers.) Sgt. Olson had arrived at some time during the contact with AP/Sandcrane, however, Officer Friestleben did not recall if backup officers were requested (Visinet Records indicate that Squad 361, Squad 306, and Squad 8321 were dispatched to the call, and that Squad 8321 was cancelled prior to Squad 361 arriving at the call). Officer Friestleben did not see Officer Lehner move in and kick AP/Sandcrane in the face. According to Officer Friestleben, she was multi-tasking- watching the closet doors to the bedroom, watching AP/Sandcrane's hand, and watching the doorway. After Officer Lehner kicked AP/Sandcrane, both officers jumped on top of her and handcuffed her without further incident. According to Officer Friestleben, attempts to de-escalate the situation through verbal commands did not result in compliance by AP/Sandcrane. Neither officers carry a taser, nor were other force options were not considered, including the use of OC spray or soft- empty handed techniques. Officer Friestleben considered that AP/Sandcrane was "actively resisting" during their attempt to get her to comply by putting down the knife and getting her to move away from it. Officer Friestleben did not state whether a "reasonable amount of force" was used or not, but did state that "I believe we used enough force". Officer Friestleben indicated that she has never received training through the Minneapolis Police Department to use a kicking strike to the head or face. 10 1228141 Statement of Sgt. Karl Olson- 3rd Precinct 13.43 Supervisor Sgt. Karl Olson was interviewed in the Internal Affairs Unit Office on July 19th, 2012, regarding this case. Sgt. Olson stated that he responded to the PERWEA call because other officers were tied up, he was in close proximity of the call, and it was near the end of 13.43 . Sgt. Olson stated that when he arrived on the call, Officer Lehner and Officer Friestleben were dealing with a party out front. This individual, identified as Lequisha Milon, was secured in the squad car and all three officers went inside the apartment building to apartment #202. Once at apartment #202, Officer Lehner entered first and Sgt. Olson was the last to enter. Officer Lehner and Officer Friestleben referenced a female by name that was in the living room/kitchen area (Melanie Hanks), and it appeared that both officers knew her. Officers initially spoke with Ms. Hanks and Officer Lehner reportedly made his way down the hallway. Sgt. Olson recalled that Officer Friestleben started to go down the hallway (in the direction of Officer Lehner), but Sgt. Olson stated that he could not see down the hallway because both officers were in front of him and he was still keeping an eye on Ms. Hanks. Sgt. Olson described it as "weird" because he was aware that officers were engaging somebody but he was watching "our backside, too". Sgt. Olson did not observe anyone else in the apartment and did not recall hearing any verbal commands because he was focused on Ms. Hanks, who was behind them at that point. Sgt. Olson approximated that the whole incident from the time that officers arrived and Officer Lehner proceeded down the hallway was thirty seconds. 11 1228142 Sgt. Olson stated that while standing in the living room area with Ms. Hanks he heard a "clunk" (or "thump") and "that's when it drew my attention that they were actually dealing with somebody". Sgt. Olson observed that Officer Friestleben had a knife in her hand and a female (AP/Sandcrane) was being handcuffed by officers. Sgt. Olson stated that once AP/Sandcrane was handcuffed she was "super uncooperative". He described her demeanor as being "a little zoned out, not real with it as far as paying attention to anything we had to say". He further stated that she was swearing at officers, saying "fuck you" and "get out of my house". As far as being zoned out, Sgt. Olson stated that AP/Sandcrane would not look at officers and would ignore them, and then she would start swearing, essentially alternating between the two behaviors. Sgt. Olson described AP/Sandcrane as being able to follow verbal directions if needed, because once the ambulance got there, she was able to comply with what they were doing at first. Sgt. Olson indicated that AP/Sandcrane had a bloody nose and recalled that it was possible that there was swelling of her upper lip, too. Sgt. Olson stated that he does carry a taser and that Officer Lehner did not consult with him about using a taser on AP/Sandcrane. Sgt. Olson also stated that the officers did not consult with him about the way they were going to proceed with the call. Sgt. Olson completed a Supervisor Force Review for the force used against AP/Sandcrane. He stated that her demeanor during his questioning of her was "completely uncooperative- wouldn't answer any questions". 12 1228143 When asked if he was ever trained by the Minneapolis Police Department to use a kicking strike to the head or face, Sgt. Olson responded by saying that he would constitute it as a deadly force situation. Based on the circumstances that Sgt. Olson observed and Officer Lehner's account, Sgt. Olson considered this incident a deadly force situation. Sgt. Olson stated that he believed that Officer Lehner's actions were reasonable and within policy. SUMMARY OF ALLEGATIONS AND RECOMMENDATION Allegation # 1 It is alleged that on April 27th, 2012 at a "PERWEA" call at 2220 14th Avenue South, Apartment #202, Officer Blayne Lehner used unreasonable force when he kicked AP/Kimberly AP/Sandcrane in the face during the arrest process. If this allegation is found to be true it would violate the following department policy: 5-300 Use of Force 5-301.01 POLICY (10/16/02) (08/17/07) Based on the Fourth Amendment's "reasonableness" standard, sworn MPD employees shall only use the amount of force that is objectively reasonable in light of the facts and circumstances known to that employee at the time force is used. The force used shall be consistent with current MPD training. 5-302 USE OF FORCE DEFINITIONS (10/16/02) (10/01/10) Active Aggression: Behavior initiated by a subject that may or may not be in response to police efforts to bring the person into custody or control. A subject engages in active aggression when presenting behaviors that constitute an assault or the circumstances reasonably indicate that an assault or injury to any person is likely to occur at any moment. (10/01/10) (04/16/12) Active Resistance: A response to police efforts to bring a person into custody or control 13 1228144 for detainment or arrest. A subject engages in active resistance when engaging in physical actions (or verbal behavior reflecting an intention) to make it more difficult for officers to achieve actual physical control. (10/01/10) (04/16/12) Passive Resistance: A response to police efforts to bring a person into custody or control for detainment or arrest. This is behavior initiated by a subject, when the subject does not comply with verbal or physical control efforts, yet the subject does not attempt to defeat an officer's control efforts. (10/01/10) (04/16/12) Objectively Reasonable Force: The amount and type of force that would be considered rational and logical to an "objective" officer on the scene, supported by facts and circumstances known to an officer at the time force was used. (08/17/07) Use of Force: Any intentional police contact involving: (08/17/07) (10/01/10) • The use of any weapon, substance, vehicle, equipment, tool, device or animal that inflicts pain or produces injury to another; or • Any physical strike to any part of the body of another; • Any physical contact with a person that inflicts pain or produces injury to another; or • Any restraint of the physical movement of another that is applied in a manner or under circumstances likely to produce injury.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14 1228145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 Officer Lehner has been employed as a police officer with the City of Minneapolis since December 7th, 1998. Officer Lehner was assigned to 3rd Precinct 13.43 on April 27th, 2012. • On April 27th, 2012, Officer Lehner and Officer Friestleben of Squad 361 responded to 2220 14th Avenue South, Apt. #202, on a report of a PERWEA. Remarks of the call and witnesses at the scene indicate that a Native American 15 1228146</t>
  </si>
  <si>
    <t>['https://d3n8a8pro7vhmx.cloudfront.net/cuapb/pages/1461/attachments/original/1638151213/13-31233_Lehner_Part_3.pdf?1638151213']</t>
  </si>
  <si>
    <t>MINNEAPOLIS POLICE DEPARTMENT INTERNAL AFFAIRS COMPLAINT FORM #3401 COMPLAINT INFORMATION INTERNAL AFFAIRS CASE NUMBER: 14-20928 CCN: 14-280875 DATE OF INCIDENT: 8/10/2014 TIME OF INCIDENT: 04:44 LOCATION OF INCIDENT: 31 st St. West and Blaisdell Av S DATE OF COMPLAINT 10/07/2014 REFERRAL METHOD: Internal COMPLAINANTS NAME 13.43 - Personnel Data ADDRESS: CITY / STATE I ZIP: TELEPHONE: 13.43 13.43 - Personnel Data POLICY INFORMATION POLICIES ALLEGED TO BE VIOLATED: 7-401 NORMAL VEHICLE OPERATION (A-I)) ACCUSED EMPLOYEE (S) NAME/BADGE: Officer Justin Reisdorfer #5937 COMPLAINT ALLEGATIONS On 9/9/2014, the MPD Accident Review Committee met and reviewed the traffic accident for CCN 14-280875. 13.43 - Personnel Data RECOMMENDATION (Preliminary Cases Only) K Reckoning Period Expired Before Complaint was Filed K No Basis for Complaint K Closed Pending Further Information K Refer to Precinct with Coaching Documentation K Exceptionally Cleared K Policy Failure K Other 13.43 - Personnel Data DATE 7C3 --- ---Z COMMANDER REVIEW DATE 1209040 MINNEAPOLIS POLICE DEPARTMENT Internal Affairs Unit Administrative Case #14-20928 Sgt. Thomas Wheeler Date 12/12/2014 CASE BACKGROUND On 9/9/2014, the MPD Accident Review Committee met and reviewed the traffic accident for CCN 14-280875. 13.43 - Personnel Data 13.43 - Personnel Data CASE INVESTIGATION SUMMARY STATEMENT OF OFFICER JUSTIN REISDORFER Officer Reisdorfer was sent an IAU notification letter on 11/04/2014. On 11/11/2014, Officer Reisdorfer was interviewed in MPD IAU. Officer Blayne Lehner from the Federation was present from the Federation. The interview was audio recorded and taken under Garrity. Prior to the interview, a 911 audio file was reviewed along with squad video for MPD squad P#76684. Officer Reisdorfer recalled he was working on duty, 8/09/2014. He started the shift assigned to a two officer squad. He was working the 5th Precinct 13.43 His partner 1 1209041 (Officer Misgen) worked from 2030-0245 hours. At 0245 hours, Officer Reisdorfer worked 561-Able. Workforce Director Records were reviewed along with an electronic log. Officer Reisdorfer confirmed he was involved in a squad accident, reference MPD CAPRS case 14-280875. AVL (Automatic Vehicle Locator) data was reviewed. Officer Reisdorfer recalled that he was driving the squad in south in the 3000 block of Blaisdell Av S on 8/10/2014. He confirmed he was driving squad P#76684. The following questions were asked and answered: Q: Did you complete a CAPRS report for this incident? A: Yes, sir. Q: In the CAPRS report, you reported that you signaled left at the red light at 31st and Blaisdell. Again, can you tell me about your approach to the intersection and how did you proceed through it? A: Um, I came to the intersection. Uh, I slowed down. I looked both ways to make sure there wasn't any vehicles coming. Um, at which point when I noticed the intersection was clear, I made a left-hand turn. Q: What color was the semaphore light for your direction of travel? A: It was red, sir. Q: Do you recall what your approximate speed was as you approached the intersection? A: Uh, no, sir. I believe I was traveling the speed limit. Q: I'd like to review the AVL data for, for Squad 561. According to the records on 8/10/2014 at about 04:44:50 at 31st and Blaisdell, the AVL data recorded your speed at 24 mph. Would that be consistent with your memory? A: When I was making the turn, sir? Q: Just, just in the inter-, in the intersection-, in that area of 24 mph. A: Uh, to be honest, sir, I was pretty sure I was going a lot slower than that, but if that's what the data says. Q: And again, as you were approaching the intersection to go through it, did you have red lights and siren activated? A: No, sir. Q: In your report, you stated that you cleared the intersection. Tell me about what you mean by clearing the intersection. A: I came to the intersection. I slowed. I looked both ways because it's a one-way, uh, street. There could only be traffic coming from the left to the right. Urn, upon looking both ways, there was no vehicles in sight. At which point, I made a left-hand turn. 2 1209042 Q: Can you tell me about any radio traffic that was-, uh, that you heard on the radio as you were driving your squad car? A: Uh, nothing, sir. Q: At about this time this-, that this squad accident occurred, was there a call that was dispatched to you that you remember? A: Uh, no, sir. Q: Can you tell me about any distractions that you may have had while you were driving? A: Uh, no, sir. I had no distractions. Q: Was there anything else happening either in your squad or on the squad radio that diverted your attention from your driving? A: No, sir. Q: And after the collision, you indicated that you activated your red lights? A: Yes, sir. Immediately after something hit my squad. Q: Can you tell me about what happened after the collision? You mentioned that another squad car came to assist. Did you get out and see what was-, what had occurred? A: Yes, sir. Um, upon my vehicle being struck, I immediately stopped it cause I didn't know what hit me. I, uh, checked the side mirror, and when I looked back, I couldn't see anything. I didn't see headlights to a vehicle or anything of that matter. I activated my MVR because I didn't know what happened and I wanted to record the event. At which point, urn, when I looked up, I saw-, I believe it was squad -- I forget the squad -- probably squad 511, um, at the intersection. At which point, I turned my spotlight on, flagged him down a few seconds, and then I got out of the squad car. I checked on the passengers to make sure they were OK. Q: Did you notify dispatch that you were involved in a squad accident? A: Yes, sir. Q: Regarding occupants of the vehicle-, of the other vehicle, are you alleging that that vehicle struck your squad car? A: Uh, there was the collision with-, yes. Yes, sir. Q: How many occupants were in that vehicle? A: Two, sir. Officer Reisdorfer did not consider himself to be driving in, "emergency response" and he was not in route to a call. Officer Reisdorfer reported that both occupants of the striking vehicle were identified. Officer Reisdorfer viewed photo images A, B, D, E and G. Photos of squad 510, the suspect vehicle and the front seat passenger of the vehicle were identified in the images. 3 1209043 Officer Reisdorfer stated he notified Sgt. Johnson (squad 507) about the accident and Sgt. Johnson responded to the scene. Officer Reisdorfer recalled Officer Gottsch completed the State Accident report. Officer Gottsch processed the driver of the suspect vehicle for 2nd Degree DWI. Officer Reisdorfer reported no-one at the scene reported an injury to him. Officer Reisdorfer reported that a squad inspection was completed at the beginning of his shift. The squad was working properly. However, the squad, "mic" was not available. SUMMARY STATEMENT OF JOSE ABELARDO GUACHICHULLCA-ZARTE OT-2 in the CAPRS report (CCN 14-280875) was listed as JOSE ABELARDO GUACHICHULLCA-ZARTE. He was identified as the front seat passenger of MN- 150MWG. He was sent a certified "request to interview letter" via U.S. mail on 10/20/2014. I followed up with a phone call to him on 10/24/2014. JOSE ABELARDO GUACHICHULLCA-ZARTE agreed to meet with me for a recorded interview on 10/28/2014, in MPD IAU. Language Line Interpreter service was used for the interview. JOSE ABELARDO GUACHICHULLCA-ZARTE spoke predominantly Spanish. A speaker phone was used for the interview and the interview was audio- recorded. JOSE ABELARDO GUACHICHULLCA-ZARTE was identified with a Passport. In addition, he provided his home address and cell phone number to me. JOSE ABELARDO GUACHICHULLCA-ZARTE viewed 3 photo images from the scene, the images were labeled A, B and C. The images were the "crime scene images" documented by officers. In image B, he identified himself, seated in the front passenger seat. He identified the vehicle (Mitsubishi Eclipse) as the vehicle driven by his friend (Angel, Ap-1 in the CAPRS report.) In image A, he identified the area on the vehicle that was struck by the squad car. JOSE ABELARDO GUACHICHULLCA-ZARTE stated he called his friend for a ride, and was picked up near 31st and Pillsbury Av S. He recalled he was in the car for four minutes on the date of the traffic collision. Once in the car, he reported he was seated in the passenger seat. The vehicle was WB 30 at Blaisdell. The vehicle was stopped for a red light at 31st and Blaisdell. The light turned green and the vehicle he was in was struck by a police car as the vehicle he was in, "proceeded forward." He observed the police car turn on the overhead lights after the crash. He reported the police vehicle did not have a siren or red lights activated prior to going through the intersection. JOSE ABELARDO GUACHICHULLCA-ZARTE reported that he did not know if the driver of the vehicle he was traveling in had been drinking or if he was "clean." 4 1209044 JOSE ABELARDO GUACHICHULLCA-ZARTE reported he did not suffer an injury as a result of the collision. He informed me he identified himself to the police officer(s) at the scene. MPD CAPRS REPORT #14-280875 The MPD CAPRS was drafted on 8/10/2014; reference CCN 14-14-280875. The offense report documented the squad accident, and a DWI arrest of the driver of the striking vehicle. The author of the offense report was Officer Justin Reisdorfer. Officer J. Reisdorfer, Officer M. Gottsch, Officer S.Grabowski and Sgt. R. Johnson completed supplemental reports on the case. Sgt. Ryan Johnson was the supervisor that responded to the call. 911 AUDIO The 911 audio was viewed and saved to a CD for the case. The audio recording captures Officer Reisdorfer calling out to dispatch that he was involved in a squad accident. VISINET &amp; AVL DATA The VisiNet and AVL (Automatic Vehicle Locator) reports were reviewed for the case. AVL listed squad 561's speed at 24 MPH at 31st and Blaisdell (8/10/2014, 04:44:50 hours.) SQUAD VIDEO Three videos were recovered for the case, including squad 561 (P#76684,) squad 521 (P#76691) and the MPD Chemical Test Video. STATE ACCIDENT REPORT The State Accident report was dated 8/10/2014, 04:51 hours. The State Accident Report was completed by Officer Matthew Gottsch. ACCIDENT REVIEW COMMITTEE REPORT The MPD Accident Review Committee report was authored by Lt. Hudok and dated 9/09/2014. 5 1209045</t>
  </si>
  <si>
    <t>['https://d3n8a8pro7vhmx.cloudfront.net/cuapb/pages/1461/attachments/original/1638337878/14-20928_Reisdorfer_Part_1.pdf?1638337878']</t>
  </si>
  <si>
    <t>MINNEAPOLIS POLICE DEPARTMENT INTERNAL AFFAIRS COMPLAINT FORM #3401 - - ' • COMPLAINT INFORMATION ' INTERNAL AFFAIRS CASE NUMBER: 13-15894 CCN: N/A DATE OF INCIDENT: July 12, 2013 TIME OF INCIDENT: Approx. 1600 LOCATION OF INCIDENT: 41h Precinct report room/Sgt. Office DATE OF COMPLAINT July 13, 2103 REFERRAL METHOD: email COMPLAINANTS NAME (LAST, FIRST MIDDLE) SEX M❑ F❑ RACE: DATE OF BIRTH: 13.43 - Personnel Data HOME ADDRESS: CITY / STATE / ZIP: TELEPHONE: POLICY INFORMATION POLICIES ALLEGED TO BE VIOLATED: 5-105 PROFESSIONAL CODE OF CONDUCT (A-D) 13.43 - Personnel Data 12. Employees shall treat all fellow employees with respect. They shall be courteous and civil at all times with one another. When on duty in the presence of other employees or the public, officers should be referred to by rank. 13.43 - Personnel Data 1 403 COMPLIANCE WITH LAWFUL ORDERS (12/28/01) (B-D) An employee must always obey lawful orders given by supervisors or their designees, but ail employees will be held accountable for their use of delegated authority. ACCUSED EMPLOYEE(S) NAME/BADGE: Officer Timothy Devick #1526 COMPLAINT ALLEGATIONS On July 12, 2013 at approximately 1600 hours, Sgt. Novak was attempting to talk to Officer Devick about his summary report and Officer Devick became loud, 13.43 and was disrespectful and defiant. Sgt. Novak asked Officer Devick to move the conversation into the Sgt. Office and Officer Devick told him "no" twice and then Sgt. Novak gave him a direct order to come to the Sgt. office and again Officer Devick told him "no", refusing a direct order from a supervisor. 1214033 RECOMMENDATION (Preliminary Cases Only) K Reckoning Period Expired Before Complaint was Filed K No Basis for Complaint K Closed Pending Further Information K Refer to Precinct with Coaching Documentation K Exceptionally Cleared K Policy Failure K Other COMPLAINANT SIGNATUR COMMANDER REVIEW 13.43 - Personnel Data DATE - 3 -13 DATE LJ 1214034 MINNEAPOLIS POLICE DEPARTMENT Internal Affairs Unit Administrative Case #13-15894 Sgt. Bradley Simonson Date CASE BACKGROUND It is alleged that on July 12, 2013 at approximately 1600 hours, Sgt. James Novak was attempting to talk to Officer Timothy Devick about his summary report and Officer Devick became loud, 13.43 and was disrespectful and defiant. Sgt. Novak asked Officer Devick to move the conversation into the Sgt. Office and Officer Devick told him "no" twice and then Sgt. Novak gave him a direct order to come to the Sgt. office and again Officer Devick told him "no", refusing a direct order from a supervisor. CASE INVESTIGATION I interviewed the following people and their statements are summarized below: Officer Devick statement summary On 8/19/2013 Officer Timothy Devick came to the IAU Office and gave a statement. He admitted working 1 3.43 on July 12, 2013 and that he was assigned to the . He thought he was an able car but did not know for sure. The car is assigned to every officer and they are required to attempt pickups from 0600-0900 and then they have to complete a report and email this report to Sgt. Barnette, Lt. Granger, Officer Schram and SICM. He said he was completing the report in the report room at the 4th Pct and was requested by Sgt. Novak to forward the report to him also. He did the report and emailed it to the required people and Sgt. Novak. He received the email back from Sgt. Novak saying that he needed to change the report and add the disposition of each attempted contact/pickup. He did not meet with Sgt. Novak regarding the emailed report. He was amending the report in the report room around the end of his shift when Sgt. Novak approached him and started to look over his shoulder. Sgt. Novak was leaning on his chair while he was typing and he asked Sgt. Novak to get away from him since he was invading his personal space. Sgt. Novak did not get away after being asked three times to get away by Officer Devick. Sgt. Novak asked him what his problem was and Officer Devick told him that he was tired of doing his work for him 13.43 - Personnel Data 1 1214035 because he thought this report should be done by the supervisors. This conversation became loud and Officer Devick admitted to talking loud 13.43 during this conversation. Officer Devick admitted that Sgt. Novak asked him three times to go back to the Sgt. Office and he refused to go to the office all three times. He said Sgt. Novak was also loud during this conversation but doesn't remember him swearing. Officer Devick said that if Sgt. Novak had left him alone the report would have been done and there would not have been an incident between them. Sgt. Novak left and Lt. Granger came to Officer Devick and asked him to come to the office. Officer Devick told him that he didn't think it would be a good idea to go in there. Lt. Granger then told Officer Devick to come back to the office and he did. Officer Devick said that when he got to the office, he was not given the opportunity to explain his side of the story. Officer Devick said Lt. Granger heard that he had refused the direct orders from Sgt. Novak and he was lectured on insubordination. Officer Devick did admit to Lt. Granger that he had refused Sgt. Novak's orders. He was advised by Lt. Granger that he had put them in a position to do something and he replied something similar to, do what you need to do. Officer Devick said that Anna Hedberg, the desk officer, and Jeremiah Kocher heard the conversation in the report room between himself and Sgt. Novak. Officer Devick said the reason he did not go back to the office was because they were both upset and he did not feel comfortable being alone with Sgt. Novak because of past incidents with other officers. Sgt. Novak statement summary On August 7, 2013 Sgt. Novak came to the IAU office and gave a statement. Sgt. Novak was working on Friday July 19th 2013 but did not do the lineup. He said Sgt. Barnette probably did the lineup. He explained that the 13.43 - Personnel Data was scheduled monthly and-each officer has to work it and is noted on the monthly lineup with a "W". The officers do the attempt pickups of people with warrants and PC pickups from 0600- 0900 usually and then complete the report by 1000 and email it to Lt. Granger, Sgt's on the shift and Police - SICM. This 13.43 - Personnel Data detail is one of the shift goals. The report is required by Lt. Granger and includes information about who they were picking up, for what reason, what location and other required information. Sgt. Novak observed Officer Devick completing the report in the report room and observed the report as he looked over his shoulder and then advised Officer Devick to add the required information before he sent the report. He also asked him to forward the email to him. Sgt. Novak checked his emails later in the day and had an email from Lt. Granger regarding the email that Officer Devick had sent and Lt. Granger was requesting that Officer Devick complete the report with the necessary information and re-send it. Sgt. Novak attempted to locate Officer Devick in the station and on the air with no results but advised his partner Officer Hillstrom to advise Officer Devick that he needed to come to the Sgt. Office to see him. This was all being done just prior to the end of the shift which was 1600 hours. 2 1214036 Officer Devick came to Sgt. Novak's office and Sgt. Novak showed officer Devick the email from Lt. Granger and explained that the missing information needed to be added and re-sent. Officer Devick was not very happy about making these changes and appeared to be angry when he left the Sgt. Office. Sgt. Novak attempted to find Officer Devick at about 1600 hours to see if he was completing the report. He found him in the report room working on the report and as Sgt. Novak started to talk, Officer Devick said "don't look over my shoulder". Sgt. Novak again started to talk to Officer Devick and Officer Devick again stated, "don't look over my shoulder". Officer Devick was getting louder 13.43 - Personnel Data when stating comments similar to "the 13.43 warrant detail is 13.43 and "why do we have to do this 13.43 ". Sgt. Novak knew that 13.43 roll call had started at 1600 and that there was a desk officer and ) he felt that Officer Devick's comments were inappropriate and asked Officer Devick to come back to the Sgt. Office. Officer Devick said "no" and said no other sergeant makes him do this stuff. Sgt. Novak asked again for Officer Devick to come back to the Sgt. Office and he again stated "no" and continued being loud 13.43 - Personnel Data . Sgt. Novak then explained to Officer Devick that he was giving him a direct order to come to the Sgt. Office and officer Devick again stated "no" and turned his back to Sgt. Novak. Sgt. Novak observed that there were a couple of officers standing in the doorway to the roll call room that appeared to be looking at the direction of himself and Officer Devick and figured they were being disturbed by how Officer Devick was acting. Sgt. Novak had to raise his voice to talk over officer Devick but did not use any profanity. Sgt. Novak knew that he needed the assistance from someone of higher rank and found Lt. Granger in his office and advised Lt. Granger that he needed his assistance immediately and briefly explained the situation. Sgt. Novak returned to his office and Lt. Granger and Officer Devick came into the office a short time later. While in the Sgt. Office the door was closed for privacy and Lt. Granger asked Officer Devick what happened. Officer Devick continued being very loud while explaining what happened in front of Lt. Granger. Officer Devick admitted to Lt. Granger that he had refused the direct order from Sgt. Novak. Lt. Granger advised Officer Devick that he had put them both into a position that they would have to do something about this and Officer Devick stated, "Do what you need to do". 13.43 - Personnel Data Officer Devick then left the Sgt. Office and completed the report and emailed it. The report was still not completed properly even after Officer Devick was advised what was missing. Sgt. Novak went on to explain that the 13.43 - Personnel Data detail is set up by command staff to meet the Precinct goals and the requirements had been emailed to everyone on the shift. Sgt. Novak said that he has had no other issues specifically with Officer Devick prior to or since this incident. 3 1214037</t>
  </si>
  <si>
    <t>['https://d3n8a8pro7vhmx.cloudfront.net/cuapb/pages/1461/attachments/original/1638085189/13-15894_Devick_Part_1.pdf?1638085189']</t>
  </si>
  <si>
    <t>3/15/2021 The Mpls. cop who writes more tickets than any other | MPR News https://www.mprnews.org/story/2015/07/31/killebrew 1/4 The Mpls. cop who writes more tickets than any other Curtis Gilbert July 31, 2015 9:00 a.m. O¨cer Michael Killebrew was behind the wheel of his squad car as he circled a parking lot in north Minneapolis, in a screen shot from a video recorded by Tamarra Robinson, who has been pulled over by Killebrew multiple times for lacking insurance and driving with a suspended license. Courtesy Tamarra Robinson A recent ACLU analysis of low-level arrest data in Minneapolis showed that African-Americans received a disproportionate share of those misdemeanor citations. But the data also show another kind of disparity: One police officer handed out about twice as many of those citations as any other. That officer is Michael Killebrew, a 19-year member of the force. His record exemplifies a controversial approach to police work. The vast majority of Minneapolis cops issued fewer than 200 misdemeanor citations during the nearly three-year period the ACLU studied. Only 14 officers handed out more than 1,000. Killebrew stood far above even that elite group. He cited or arrested more than 2,000 people. Killebrew's assignments over the past few years lent themselves to writing lots of tickets. He was freed from dealing with day-to-day 911 calls and tasked with proactively patrolling for crime. But that tells only part of the story. As the numbers show, Killebrew is unique. Steve Gallagher, who runs the Stevens Square Community Organization, said Killebrew is one of the best and most diligent cops he's ever worked with. Gallagher used to jokingly warn his neighborhood watch volunteers not to jaywalk on patrol, because Killebrew would write them up for it. "He was very consistent," Gallagher said. "If you broke the law, then you would get a ticket. He didn't care what race or creed or sex you were. He was very fair to everyone. He would give everyone a ticket or let them know they were doing wrong." Killebrew rarely gives warnings. That's something Tamarra Robinson learned first-hand. "Never a warning," she said. "A warning would be, 'Next time, have this done and you won't get towed.'" Police often pulled Robinson over when she lived in north Minneapolis. She was cited repeatedly for not having a valid license or insurance card. Killebrew caught her multiple times and had her car impounded twice. Now, Robinson says, she's got her license and insurance up to date. And she's moved to St. Paul, in part to get away from Officer Killebrew. Tamarra Robinson, is a St. Paul resident, who has had problems with Minneapolis police o¨cer Michael Killebrew. Robinson has been stopped while driving by Killebrew several times and cited for not having a valid driver's license. She moved to St. Paul in part to get away from Killebrew. Judy Griesedieck for MPR News "Being a single parent on disability isn't enough money to afford the tickets that he wants to give and the tows he's doing," she said. 3/15/2021 The Mpls. cop who writes more tickets than any other | MPR News https://www.mprnews.org/story/2015/07/31/killebrew 2/4 Killebrew's citations run the gamut from littering to loitering, but he has a special talent for traffic stops. Unlicensed and uninsured drivers received more tickets from Killebrew than any other type of violator. He wrote close to 800 citations for lack of auto insurance. Roberta Englund is glad he did. She runs the Folwell and Webber-Camden neighborhood associations in north Minneapolis, and says uninsured drivers are a huge problem in her part of the city. "One of the biggest aggravations and fears of residents is when they are in an accident, and it turns out that the automobile is uninsured, and the driver may not be licensed," she said. "Then the burden of the repair falls exclusively to the victim." Englund has worked with Killebrew for years. She described him as a quiet cop with a wicked sense of humor. She said he's also incredibly observant and good at spotting crime. "I believe that he is the kind of cop for a conflicted neighborhood," she said. "I couldn't say that if I thought that he was directing his police tactics towards a particular race of people, and I don't believe Killebrew does that." About 70 percent of the people Killebrew ticketed were black. The department average was 60 percent. But for about half the time period covered in the report, Killebrew was assigned to the city's north side, which has the highest minority population in Minneapolis. In addition to leading the city in low-level citations, Killebrew has also advocated publicly for giving police more tools to stop potential criminals. He frequently teaches community volunteers how to make citizens' arrests. And in 2006, he even crafted a proposed ordinance that made it to the Minneapolis City Council. O¨cer Michael Killebrew cited more people for misdemeanors between Jan. 1, 2012 and Sept. 30, 2014 than any of his Minneapolis Police Department colleagues. He issued 921 more tickets than the department's second most proli¦c citation-writer -- and 2,076 more than the department average over those 21 months. Meg Martin | MPR News graphic Killebrew's proposal would have made it illegal for pedestrians to walk down city alleys unless they lived on the block or had some official reason for being there. At the time, Killebrew told the Star Tribune he was always chasing criminals down alleys. But some residents, including Susan McCallum, warned the council the proposed ordinance would lead to more racial discrimination. "In your hearts, you know somebody who looks like me is not going to get stopped in an alley," she said. "But if I weren't so white, and I weren't middle-aged, and I weren't a woman, somebody who saw me would call and say there's some person who's going to do bad in the alley." The council ultimately agreed with that point of view and voted down Killebrew's proposal. More recently, it repealed ordinances against spitting and lurking with the intent to commit a crime, also over concerns about racial profiling. A spokesperson for the Minneapolis Police Department said Killebrew didn't want to participate in an interview. But in response to an open records request, the department turned over his personnel file. Killebrew turned 60 this year, which is five years past the age at which many officers retire. Law enforcement is actually his second career. Before joining the force, he spent 21 years in the Army, retiring as a sergeant. He served in the first Gulf War and is also trained as a licensed practical nurse. Killebrew's personnel file is full of commendations for his high level of productivity, positive attitude and communication skills. He was named 5th Precinct officer of the year in 2007. Last year, he won the Chief's Award of Merit for the second time. 3/15/2021 The Mpls. cop who writes more tickets than any other | MPR News https://www.mprnews.org/story/2015/07/31/killebrew 3/4 His former partner and current commander, Inspector Mike Friestleben, said Killebrew's work ethic makes him stand out. "We're very lucky to have him," he said. "He's just a very hard-working, polite officer, and very seldom do we hear any complaints about him." There have been 18 complaints against Killebrew - not a huge number, considering his 19 years in the department. Recently, though, he's seen an uptick in complaints; seven were filed in the last year and a half. But all the internal investigations concluded Killebrew did nothing wrong. He's never been disciplined. In spite of that, Minneapolis NAACP President Nekima Levy-Pounds said Killebrew's record raises red flags. "I'm not saying that this guy is a bad person," she said. "I don't know him. But I do have concerns about how he is utilizing his authority as an officer." Levy-Pounds said a zero-tolerance approach to low- level offenses leaves residents feeling persecuted - especially black residents, because there's a heavier police presence in the neighborhoods where they live. It's an approach to policing sometimes called the "broken windows theory." The idea is that little problems in neighborhoods, like windows that don't get repaired, lead to bigger problems, like violent crime. But Levy-Pounds doesn't buy it. She said broken windows policing does more harm than good. "When you begin to crack down on low-level offenses, petty offenses, minor offenses, you actually create a whole new set of problems," she said. "Because people wind up in the criminal justice system who otherwise would not have a criminal history." Lt. Bob Kroll sees it differently. He's president of the Minneapolis Police Federation, and he argues that attacking small crimes can help prevent bigger ones. "You stop that person for jaywalking," Kroll said. "If he was not jaywalking, and you didn't have cause to stop him, maybe you wouldn't realize that he has a warrant for his arrest for narcotics." Steve Gallagher, from the Stevens Square Community Organization, said the approach is working for his neighborhood. He's seen the difference it's made at his group's annual meetings. "About eight years ago, the biggest complaints were prostitution, drug arrests and open drinking, loitering in the streets," he recalled. "This last year, during our annual meeting, our biggest complaints were parking and traffic issues. It's a huge change in our neighborhood. And I put that directly on the Minneapolis Police Department and their broken windows theory." Gallagher said Killebrew deserves part of the credit. He worked in the area for most of that time period. Minneapolis Police Chief Janeé Harteau doesn't advocate a "broken windows" approach. She prefers "community policing," where officers are encouraged to have positive interactions with residents, not just enforce the law. These days, Killebrew isn't making as many arrests as he used to, though. He's no longer tasked with proactively patrolling the streets. The department recently moved him to a unit that focuses on a relatively small number of problem rental properties. Your support matters. You make MPR News possible. Individual donations are behind the clarity in coverage from our reporters across the state, stories that connect us, and conversations that provide perspectives. Help ensure MPR remains a resource that brings Minnesotans together. Donate today. A gift of $17 makes a difference. Support MPR News © 2021 Minnesota Public Radio. All rights reserved. 3/15/2021 The Mpls. cop who writes more tickets than any other | MPR News https://www.mprnews.org/story/2015/07/31/killebrew 4/4</t>
  </si>
  <si>
    <t>['https://d3n8a8pro7vhmx.cloudfront.net/cuapb/pages/270/attachments/original/1615832510/2015_The_Mpls._cop_who_writes_more_tickets_than_any_other.pdf?1615832510']</t>
  </si>
  <si>
    <t>['Michael J. Killebrew, badge #3716']</t>
  </si>
  <si>
    <t>MINNEAPOLIS POLICE DEPARTMENT INTERNAL AFFAIRS COMPLAINT FORM #3401 COMPLAINT INFORMATION INTERNAL AFFAIRS CASE NUMBER: #13-87 CCN: 13-149760 DATE OF INCIDENT: 5/15/2013 TIME OF INCIDENT: 1538 LOCATION OF INCIDENT: 2619 Humboldt Avenue North, Mpls DATE OF COMPLAINT 5/15/2013 REFERRAL METHOD: E-mail COMPLAINANTS NAME (LAST, FIRST MIDDLE) SEX MO F❑ RACE: DATE OF BIRTH: 13. A 3 '-rs•nn-I I . . HOME ADDRESS: CITY / STATE / ZIP: TELEPHONE: POLICY INFORMATION POLICIES ALLEGED TO BE VIOLATED: 5-105 PROFESSIONAL CODE OF CONDUCT 13.43 - Personnel Data 12. Employees shall treat all fellow employees with respect. They shall be courteous and civil at all times with one another. When on duty in the presence of other employees or the public, officers should be referred to b rank. 13.43 - Personnel Data ACCUSED EMPLOYEgal NAME/BADGE: Officer Eric Liikes #4259 COMPLAINT ALLEGATIONS On 5/15/2013 Officer Lukes was on a suspicious vehicle stop requested by Sgt. Mercil. During the stop an occupant of the vehicle was arrested for being in possession of a handgun. Sgt. Mercil observed Officer Luketi, to be visibly upset and heard him swearing and making comments like, "this is fucking bullshit". This was being done in the presence of other officers and civilins. Sgt. Mercil made a comment back to Officer Lukes regarding the suspect and that ho looked like a baby. Officer Lukes then made a comment to Sgt. Mercil saying, "Don't say another word to be before I punch you in the face". Sgt. Mercil asked Officer lukes, "what did you say to me" and Officer Lukes again responded, "Don't say another fucking word to me". Sgt. Mosey, who was at the scene, heard part of this verbal altercation and intervened and ordered Officer Lukes to leave the scene. RECOMMENDATION (Preliminary Cases Only) K Reckoning Period Expired Before Complaint was Filed K No Basis for Complaint K Closed Pending Further Information K Refer to Precinct with Coaching Documentation K Exceptionally Cleared Policy Failure 1208099 K Other COMPLAINANT SIGNATURE: COMMANDER REVIEW: 13.43 - Personnel Data DATE DATE 1208100 MINNEAPOLIS POLICE DEPARTMENT Internal Affairs Unit Date: Case: 13-87 Investigator: Sgt. Bradley Simonson CASE BACKGROUND On May 15, 2013 Sgt. Mercil of the 13.43 sent an e-mail to Internal Affairs regarding the conduct of Officer Lukes. The e-mail reported that on this date at approximately 1545 hours, while on a traffic stop where they recovered a handgun from an occupant in the vehicle, that Officer Lukes threatened him. This incident occurred in front of other officers and citizens. The e-mail was forwarded to me and an Administrative case was opened. It should be noted the next day, May 16, 2013, I received a copy of an e-mail -from Officer Lukes regarding this incident. This e-mail was given to me by Sgt. Schmid who had IAD case # 13-88. In this e-mail Officer Lukes admitted that he was upset because officers did not tell him about the gun and that his officer safety was at risk because of them not telling him. He admitted telling the guy with sunglasses "this is bullshit if this is the way you guys do business, you could have told us a gun was involved". He went on to say that before this male could say anything to him he said, "Don't say anything to me or I'll knock you out right now. You guys could have said something." CASE INVESTIGATION I printed the CAPRS case report and the Visinet report for case #13-149760. While reviewing the Visinet report I found that officer Lukes had not dispatched himself on this stop and was not shown on this call. The last call he is shown responding to was CCN #13-149718, a suspicious vehicle at 34 Ave No and Emerson Ave No. I then made a list of all the people that I would need to interview for this case: Officer Eric Lukes, Sergeant Johnny Mercil, Sergeant Steve Mosey, Officer Joshua Domek, Officer Brian Thole, Officer Todd Babekuhl, Department of Corrections Officer Dave Schiebel, and civilian witnesses Roslyn Saffold, Demita Loyd and Prince Martin. 1208101 1) I could not locate a number for Schiebel, but was able to find a number to the DOC and they gave me a phone number of 651-642-0250 to contact Schiebel. I could not locate a phone for Roslyn Saffold so I sent a registered letter on 5/17/13 to the address listed on the E-mail that was sent by Sgt. Mercil, 2130 Fremont Ave No MPLS MN 55411. I could not find a phone number for Demita Loyd so I sent a registered letter on 5/17/13 to her address that was listed in this CAPRS report, 2930 Bryant Ave No MPLS MN 55411. I could not find a phone number for Prince Martin so I found the most up to date address in the CAPRS system and sent a letter to 1414 Thomas Ave No MPLS MN 55411. On 5/29/13, the letter I had sent to Prince Martin Sr. was returned to me without the receipt attached. On 5/30/13 I received the receipt from the Prince Martin letter, which was signed by Rhonda Brekkestran from Records. I contacted her and she said they have to sign for any returned mail. On 5/20/13 I contacted Sgt. Mercil and scheduled an interview on 5/21/13 at 1300 hours. I also sent letters to Sgt. Mosey, Officer Babekuhl, Officer Domek and Officer Thole with scheduled times for their interviews. Officer Eric Lukes statement summary Officer Eric Lukes was working on May 15, 2013 as an able officer, squad 426, and was on a report call. He heard another vehicle make a request to assist them to stop and ID on a vehicle. He did not know what vehicle was requesting the assistance but thought they were another agency. He pulled off the report call and chose to respond to assist and then made the traffic stop on the vehicle. He said Officer Babekuhl arrived on his left at the same time and he allowed Officer Babekuhl to take the driver side and he went to the passenger side of the suspect vehicle. He was identifying the occupants when Sgt. Mosey and plainclothes officers approached on the passenger side and removed a young black male from the vehicle. The plainclothes officers were walking the black male towards the rear of the vehicle when something happened and then the officers wrestled the black male to the ground. 13.43 - Personnel Data 13.43 - Personnel Data He admitted that he thought these officers had set him up because they knew the guy in the vehicle had a gun and they never told him. He admitted that one of the plainclothes officers, who was later determined to be Sgt. Mercil, had said something to him and so he told him something similar to , don't talk to me or I'll knock you out. He said he did not say this very loud and no one else should have been able to hear it. When I told him that other officers admitted hearing what he said, 13.43 - Personnel Data 13.43 - Personnel Data Sgt. Mosey approached them and he requested to leave because of the way things were being handled. He left the scene but does not remember turning off his camera. He contacted Lt. Granger and told him about the incident and then he sent an e-mail to Commander Arradondo and Lt. Granger. 13.43 - Personnel Data 13.43 - Personnel Data 1208102 He was asked that if he had known that the car requesting the stop was the Weapons Unit, would he have handled the stop differently and he did not answer the question but only stated that that would be speculation. I also asked him if he believes he could have handled the situation any differently and he said he wouldn't assist next time they someone asks for a stop and ID. He was asked if he could have made any comments differently and he said that he did not threaten anyone and didn't say anything out of place. I asked him if he thought the comment about knocking someone out was a threat and he said it was not a threat. *He explained that since he was not in the officer's face and had said it when he wasn't looking at him that it was not a threat and that he was "tellin' the truth". Sgt. Johnny Mercil Statement Summary He was working as a 13.43 car, either 910 or 917, and was plainclothes in an unmarked vehicle. He received information from Officer Thole that a young man, Daniel Hart, was possibly seen getting into a vehicle and wanted the vehicle stopped. Sgt. Mercil was driving and Officer Domek was the passenger in his vehicle and Officer Domek was getting information from one radio and Sgt. Mercil was trying to air the information on another radio while trying to catch up to the vehicle that Thole wanted stopped. He aired the information on the vehicle, license plate, make and model and color. The vehicle pulled over in the 2600 block of Humboldt Ave No and Sgt. Mercil drove past the vehicle and stopped as he thought someone was getting in or out of the vehicle. As he pulled over he observed the first squad pull up and believed it to be Officer Lukes. Other officers arrived shortly after and Sgt. Mosey approached him and asked why the vehicle was being stopped and he told Mosey the stop was for possible weapons and or narcotics. During the stop they determined that Daniel Hart was in the vehicle and he was taken out by officers and-found to -have a handgun•-in his waistband. Officer had to wrestle with Hart to take him into custody and recover the gun. After Hart was in custody, he heard Officer Lukes say "bullshit". He again heard Officer Lukes say "this is fucking bullshit". He tried to engage Officer Lukes in conversation at this time to determine why he was upset and said something like "Yeah, the kid looked like a baby. I can't believe he had a gun". Officer Lukes then said "you say another word to me and I'm gonna punch you in the face". He could not believe what Officer Lukes had said and replied back to Lukes "What did you say to me?" and Lukes replied "Don't say another fucking word to me". Sgt. Mosey then intervened and told Officer Lukes to get in his car and leave. Officer Lukes stated that he could not leave because they were using his squad so Sgt. Mosey directed other officers to remove the DEFT from the vehicle and Lukes left. Sgt. Mosey then told him that Officer Lukes was upset that no information had been aired regarding the possible gun in the vehicle. Sgt. Mercil said he did not know for sure if DEFT Hart was in the vehicle or that he had a gun. Sgt. Mercil said he did say "I can't believe you threatened me" to Officer Lukes prior to him leaving. Sgt. Mercil said he believed Officer Lukes meant what he said to him about "punching him in the face" because he doesn't really know Officer Lukes and he 1208103</t>
  </si>
  <si>
    <t>['https://d3n8a8pro7vhmx.cloudfront.net/cuapb/pages/1461/attachments/original/1638153543/13-31644_Lukes_Part_1.pdf?1638153543']</t>
  </si>
  <si>
    <t>['Erik K. Lukes, badge #4259']</t>
  </si>
  <si>
    <t>I watched the Cottage Grove P.D. squad video of the traffic stop performed on Officer McTaggart. Officer Overbey approached the front, passenger side window of the vehicle; The squad audio is not very clear. In the initial contact, I did not hear Officer McTaggart identify himself as a police officer to Officer Overbey. In Officer Overbey's offense report he states that McTaggart handed him a small black, flip-style carrier. The carrier contained McTaggart's Minnesota driver's license and his Minneapolis Police Identification card. After he is asked for his license, I could hear Officer Overbey ask McTaggart if he was a police officer. Officer Overbey can be heard asking McTaggart if he had been drinking. McTaggart stated that he had consumed three drinks at a friend's house. Officer Overbey inquires about the P.B.T. in the vehicle, located on the front passenger seat. McTaggart tells him that he blew a .05, prior to driving. Officer Overbey goes back to his squad and runs McTaggart's driving information. Officer Overbey then calls for a supervisor to come to his location; Sgt. Coffey. Once Sgt. Coffey arrived, Officer Overbey returns to McTaggart's vehicle. He informs McTaggart that based on his erratic driving, slurred speech, watery eyes and the odor of alcohol, he was being asked to perform some field sobriety tests. McTaggart refuses to do the tests. Officer Overbey informs McTaggart that he is under arrest for D.U.I. and asks him to exit the vehicle. McTaggart is asked if he is carrying his duty weapon. McTaggart 5 1207902 can be heard stating that he is carrying a gun and indicates that it is on his hip. Officer Overbey asks him if he is supposed to be carrying a firearm while drinking alcohol. McTaggart can be heard saying, "no." McTaggart is placed into custody without incident. Officer Overbey retrieved a Smith &amp; Wesson .38 Special with the serial number loaded. 13.37 rom a holster on McTaggart's hip. The weapon was fully An inventory search is conducted on the vehicle, prior to it being towed. The P.B.T. was recovered from the front passenger seat. A ballistic vest inside of an outer carrier was found in the trunk. The ballistic vest had a police badge with the City of Howard Lake on the carrier. McTaggart was transported to the Cottage Grove Police Department and brought to the Booking Room. McTaggart is given time to make phone calls. McTaggart is administered a breath test on a DMT DataMaster G. McTaggart's first subject sample was .172. The second sample registered at .180 with an ending reported value of .17. McTaggart was issued a citation for 4th degree D.W.I and for registering over .08 and given the necessary D.W.I. paperwork. McTaggart was released to . Hofius was given McTaggart's handgun and the ballistic vest. 6 1207903 Case Statements: On 8/07/13, I conducted a recorded phone interview with Officer Overbey of the Cottage Grove Police Dept. Officer Overbey gave me a summary of his offense report on the arrest of McTaggart. This account correlated/concurred with the offense report. I asked Overbey if when he stopped McTaggart if he ever verbally identified himself as a police officer. Overbey stated again that McTaggart handed him a flip style identification holder that contained both his MN driver's license and his Mpls. Police identification. Overbey stated that that gesture made it obvious to him that McTaggart was attempting to show him that he was a fellow police officer. I asked Overbey if McTaggart ever asked him for preferential treatment. He stated that he did not. Overbey was asked if McTaggart informed him that he was armed. Overbey stated that when he asked McTaggart if he was armed, he stated that he was. Overbey was asked if McTaggart ever mentioned if he owned the P.B.T. found in his vehicle or if it was the property of the Mpls. Police Dept. Overbey stated that it was not discussed. Overbey was asked if McTaggart gave him an explanation for why a City of Howard Lake P.D. ballistic vest and carrier were found in the trunk of his vehicle. Overbey stated that McTaggart informed him that he used to work for that police department several years ago. 7 1207904 Overbey was asked about the overall behavior of McTaggart during the arrest procedure. Overbey stated that McTaggart's behavior was fine. Overbey was asked about the behavior of MB when he picked up McTaggart from Cottage Grove P.D. Headquarters. Overbey stated that he had no issues with his conduct. I asked Officer Overbey if he had anything else to add to this statement that I had not asked him. Officer Overbey stated that he did not. The interview was concluded shortly thereafter. I later received a signed copy of Officer Overbey's statement. On 8/14/13, I conducted a recorded phone interview with Sgt. Coffey of the Cottage Grove Police Dept. Sgt. Coffey gave me a brief synopsis of the arrest of McTaggart. Sgt. Coffey informed me that he was the assigned patrol sergeant for the night in question. He was contacted by Officer Overbey and asked to respond to the scene. He was then informed about the traffic stop. Sgt. Coffey stated that Officer Overbey informed him that the individual he stopped; Officer McTaggart gave him a police identification card, along with his driver's license. Officer Overbey had reason to believe that Officer McTaggart was impaired and that he was going to try to perform some field sobriety tests on Officer McTaggart. 8 1207905 I asked Sgt. Coffey to describe McTaggart's behavior during the arrest. Sgt. Coffey stated that McTaggart refused to perform field sobriety tests; which was his right. Sgt. Coffey stated that when Officer Overbey asked him to exit the vehicle, he asked Officer McTaggart if he was armed. Officer McTaggart indicated he had a gun on his right hip. Officer Overbey removed a .38 caliber handgun from the holster and gave it to Sgt. Coffey for safe keeping. Sgt. Coffey stated that Officer McTaggart was taken into custody without incident. I asked Sgt. Coffey about the inventory search of Officer McTaggart's vehicle prior to it being towed. Sgt. Coffey stated that a P.B.T. was found on the front passenger seat and a ballistic vest was found in the trunk. The vest carrier was from the City of Howard Lake P.D. I asked Sgt. Coffey if he ever heard McTaggart ask for preferential treatment because he was a police officer. Sgt. Coffey stated that he did not. I asked Sgt. Coffey to describe McTaggart's behavior at the Cottage Grove Police Headquarters. Sgt. Coffey believed that McTaggart was trying to "stall the process" as long as he could. Sgt. Coffey stated that McTaggart was on the phone for an extended period of time and continued to ask questions about the process. 9 1207906 I asked Sgt. Coffey if he was present when Minneapolis Police came to the Cottage Grove Headquarters to pick up McTaggart. Sgt. Coffey stated that he was. I asked Sgt. Coffey if he had any issues with Officer Hofius's conduct. He stated that he did not. I asked Sgt. Coffey if he had anything else to add to this statement that I had not asked him. Sgt. Coffey stated that he did not. The interview was concluded shortly thereafter. On 10/17/13 at approximately 0530 hours, Officer McTaggart came to the Internal Affairs Unit to give me a statement in regards to IAU case #13-17432. Officer McTaggart brought Lt. Delmonico as his Federation Representative. Officer McTaggart read and signed the Data Practices Advisory; Tennessen Warning. In a recorded statement I advised Officer McTaggart about Garrity and he stated he understood. I advised Officer McTaggart that the purpose of this statement related to an internal investigation, and specifically an administrative review that was being conducted and that he have been accused of violating the MPD Code of Ethics, 5-102 by operating a motor vehicle under the influence of alcohol on July 27th, 2013, at approximately 2325 hours, in the City of Cottage Grove. That he was also being accused of the following violations: the MPD Code of Ethics, MPD Code 10 1207907 of Conduct, 5-105.20, Possession of your duty weapon or other firearm while consuming alcohol. MPD Equipment-Employee Responsibility, policy. 13.43 - Personnel Data 13.43 - Personnel Data hall constitute a violation of this Officer McTaggart acknowledged that he was being called to explain the circumstances regarding this event. Officer McTaggart acknowledged that on the evening of July 27th, 2013, he was driving his motor vehicle and was stopped by a Cottage Grove Police officer. I asked Officer McTaggart if he knew why he had been stopped. He stated that he did not. He stated that the officer did not tell him. Officer McTaggart was asked where the stop occurred and at approximately what time. He believed the stop occurred on Highway 61 near Innovation Road at approximately 2300 hours. Officer McTaggart was asked if he had been drinking alcohol prior to the stop. He stated that he had. Officer McTaggart was asked if the officer that stopped him had asked him to do field sobriety tests. Officer McTaggart stated that he did. Officer McTaggart stated that he respectfully declined to do the tests. This was based on previous advice 11 1207908 given to him by his attorney. I asked him if the officer forced him to do the tests and he stated that he did not. Officer McTaggart was asked if the officer administered a preliminary breath test on the scene. He stated that he did not. Officer McTaggart was later placed under arrest for D.W.I. and transported to the Cottage Grove Police Department. Officer McTaggart was asked if while at the Cottage Grove Police Department, if he submitted to a test to determine his blood alcohol level. He stated that he did. He stated that his blood alcohol level was 0.17. Officer McTaggart was processed and released for misdemeanor D.W.I. A sober individual later picked him up from the police station. Officer McTaggart was asked if after his release, if he contacted a supervisor with the Minneapolis Police Department. He stated that he contacted Sgt. Klukow, who informed him to contact Sgt. Karl Olson. The Internal Affairs Unit was contacted. Officer McTaggart was asked if he had had a court appearance in regards to the charges. He stated that his lawyer went to the initial hearing and that a pre-trial date had been set for 11/14/13. Officer McTaggart was asked if during the traffic stop if he used his police identification or badge to try to influence the outcome of the stop. He stated that he 12 1207909</t>
  </si>
  <si>
    <t>['https://d3n8a8pro7vhmx.cloudfront.net/cuapb/pages/1461/attachments/original/1638329832/13-17432_McTaggart_Part_2.pdf?1638329832']</t>
  </si>
  <si>
    <t>3/22/2021 Accusations fly after deaf man charged - Twin Cities https://www.twincities.com/2006/12/05/accusations-fly-after-deaf-man-charged/ 1/3 By By MARA H. GOTTFRIED MARA H. GOTTFRIED | | mgottfried@pioneerpress.com mgottfried@pioneerpress.com | Pioneer Press | Pioneer Press PUBLISHED: PUBLISHED: December 5, 2006 at 12:00 a.m. December 5, 2006 at 12:00 a.m. | UPDATED: | UPDATED: November 14, 2015 at 1:10 November 14, 2015 at 1:10 a.m. a.m. Pictures bouncing by e-mail through the Twin Cities deaf community are jarring - Pictures bouncing by e-mail through the Twin Cities deaf community are jarring - they show a well-known local activist with black eyes and blood on his shirt. The they show a well-known local activist with black eyes and blood on his shirt. The tale accompanying the photos is sparking outrage. tale accompanying the photos is sparking outrage. As the story goes, a St. Paul police officer stopped Doug Bahl for running a red As the story goes, a St. Paul police officer stopped Doug Bahl for running a red light. When Bahl tried to communicate that he was deaf, the account continues, light. When Bahl tried to communicate that he was deaf, the account continues, he was sprayed with a chemical irritant and roughed up. he was sprayed with a chemical irritant and roughed up. "It sounds like this gentleman was treated appallingly by the police and it was "It sounds like this gentleman was treated appallingly by the police and it was entirely avoidable on the part of police," said Joy Bartscher, executive director of entirely avoidable on the part of police," said Joy Bartscher, executive director of the Neighborhood Justice Center, which is representing Bahl. the Neighborhood Justice Center, which is representing Bahl. But the police version portrays Bahl as the aggressor. The 56-year-old college But the police version portrays Bahl as the aggressor. The 56-year-old college instructor hit Stephen Bobrowski, a St. Paul police officer for one year, on the instructor hit Stephen Bobrowski, a St. Paul police officer for one year, on the arm and bit his thumb, according to a criminal complaint charging Bahl with arm and bit his thumb, according to a criminal complaint charging Bahl with obstructing legal process with force. obstructing legal process with force. Firsthand information is hard to come by: Bahl didn't respond to messages, and Firsthand information is hard to come by: Bahl didn't respond to messages, and his attorney has advised him not to talk to the media. Police aren't commenting his attorney has advised him not to talk to the media. Police aren't commenting while an internal affairs investigation is under way. while an internal affairs investigation is under way. NEWS NEWS Accusations fly after deaf man Accusations fly after deaf man charged charged 3/22/2021 Accusations fly after deaf man charged - Twin Cities https://www.twincities.com/2006/12/05/accusations-fly-after-deaf-man-charged/ 2/3 The complaint, filed Nov. 20 in Ramsey County District Court, says Bahl went The complaint, filed Nov. 20 in Ramsey County District Court, says Bahl went through a red light at Marshall Avenue and Finn Street at 5 p.m. Nov. 17. through a red light at Marshall Avenue and Finn Street at 5 p.m. Nov. 17. "When the officer approached the vehicle, the defendant would not speak with "When the officer approached the vehicle, the defendant would not speak with the officers," according to the complaint. "He would shake his head and make a the officers," according to the complaint. "He would shake his head and make a negative gesture, as if stating, 'no.' All of a sudden, the defendant grabbed the negative gesture, as if stating, 'no.' All of a sudden, the defendant grabbed the officer's jacket and pulled the officer to the car." officer's jacket and pulled the officer to the car." Bahl then punched and bit Bobrowski, the complaint said. Police sprayed Bahl Bahl then punched and bit Bobrowski, the complaint said. Police sprayed Bahl with a chemical irritant, according to a police report, which doesn't note any with a chemical irritant, according to a police report, which doesn't note any other use of police force. other use of police force. Internal affairs investigations are usually prompted by outside complaints, Internal affairs investigations are usually prompted by outside complaints, though no one requested one in this case, police spokesman Tom Walsh said. though no one requested one in this case, police spokesman Tom Walsh said. Because of the rash of stories circulating about what allegedly happened, the Because of the rash of stories circulating about what allegedly happened, the department initiated an investigation about 10 days ago, he said. department initiated an investigation about 10 days ago, he said. Bahl has been an American Sign Language instructor in St. Paul College's Bahl has been an American Sign Language instructor in St. Paul College's interpreter training program for 16 years, according to the college. He is the interpreter training program for 16 years, according to the college. He is the former president of the Minnesota Association of Deaf Citizens and is active at former president of the Minnesota Association of Deaf Citizens and is active at Charles Thompson Memorial Hall, a social club for the deaf in St. Paul. Charles Thompson Memorial Hall, a social club for the deaf in St. Paul. Electronic messages and blog items circulating acknowledge that people have Electronic messages and blog items circulating acknowledge that people have only "sketchy" information about what happened. They say the officer who pulled only "sketchy" information about what happened. They say the officer who pulled Bahl over tried to speak to him and that Bahl held up a hand for him to wait. Bahl Bahl over tried to speak to him and that Bahl held up a hand for him to wait. Bahl then reached for a pen and paper, something noted in the messages as a then reached for a pen and paper, something noted in the messages as a "mistake" because the officer didn't know what Bahl was reaching for. "mistake" because the officer didn't know what Bahl was reaching for. Bahl panicked after the officer sprayed him with the chemical irritant because Bahl panicked after the officer sprayed him with the chemical irritant because then he was not only deaf, but also virtually blind, according to the messages. then he was not only deaf, but also virtually blind, according to the messages. Bahl began struggling and continued trying to convey to the officer that he was Bahl began struggling and continued trying to convey to the officer that he was deaf and needed an interpreter. deaf and needed an interpreter. Bahl's son, who couldn't be reached for comment, apparently sent out an e-mail Bahl's son, who couldn't be reached for comment, apparently sent out an e-mail with the photographs of his father and this message: "They beat the crap, I mean with the photographs of his father and this message: "They beat the crap, I mean crap, out (of) my dad. All he asked was for an interpreter and they said, 'no,' crap, out (of) my dad. All he asked was for an interpreter and they said, 'no,' sprayed him with mace, almost broke his wrist, kicked him in ribs," used a Taser sprayed him with mace, almost broke his wrist, kicked him in ribs," used a Taser "and dragged him on pavement. All this just for a light infraction." "and dragged him on pavement. All this just for a light infraction." Ricky Taylor, who is based in Washington, D.C., and calls his Web site the nation's Ricky Taylor, who is based in Washington, D.C., and calls his Web site the nation's most popular blog for the deaf in the United States, Canada and Europe, said he most popular blog for the deaf in the United States, Canada and Europe, said he "was floored with e-mails" from people in the region about Bahl. He posted a "was floored with e-mails" from people in the region about Bahl. He posted a message Sunday about Bahl with the headline, "What Else is New? Cops Beats message Sunday about Bahl with the headline, "What Else is New? Cops Beats Deaf Guy." Deaf Guy." 3/22/2021 Accusations fly after deaf man charged - Twin Cities https://www.twincities.com/2006/12/05/accusations-fly-after-deaf-man-charged/ 3/3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St. Paul police officers receive training in the police academy about interacting St. Paul police officers receive training in the police academy about interacting with deaf and hearing-impaired people, including how to identify when someone with deaf and hearing-impaired people, including how to identify when someone is deaf and how to ask for a driver's license, Walsh said. Police also have had in- is deaf and how to ask for a driver's license, Walsh said. Police also have had in- service training in recent years on the subject, he said. service training in recent years on the subject, he said. Mara H. Gottfried covers St. Paul public safety. She can be reached at Mara H. Gottfried covers St. Paul public safety. She can be reached at mgottfried@pioneerpress.com or 651-228-5262. mgottfried@pioneerpress.com or 651-228-5262.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Tags: Tags: Minnesota Minnesota</t>
  </si>
  <si>
    <t>['https://d3n8a8pro7vhmx.cloudfront.net/cuapb/pages/270/attachments/original/1626641783/Stephen_Bobrowski.pdf?1626641783']</t>
  </si>
  <si>
    <t>['Stephen R. Bobrowski, badge #64401']</t>
  </si>
  <si>
    <t>3/15/2021 Minneapolis cop at center of prostitution sting controversy has been the subject of several misconduct complaints | MinnPost https://www.minnpost.com/politics-policy/2015/08/minneapolis-cop-center-prostitution-sting-controversy-has-been-subject-sever/ 1/9 Nonprofit, nonpartisan journalism. Supported by readers. News Politics &amp; Policy Minneapolis cop at center of prostitution sting controversy has been the subject of several misconduct complaints A judge says Officer Steven Lecy went beyond the call of duty while investigating a prostitution case last winter. It's not the first time he's been accused of misconduct. By Andy Mannix Officer Steven Lecy in a screen shot from a 2013 episode of "Cops." Aug. 20, 2015 Last December, a«er responding to an ad on Backpage.com, Steven Lecy walked into a small massage studio in Minneapolis' Longfellow neighborhood. He put $140 on the table and took o_x009e_ his clothes. The masseuse, Terian Ann Jackson, stripped down to her underwear and began rubbing him. A«er commenting on Jackson's "incredible" 3/15/2021 Minneapolis cop at center of prostitution sting controversy has been the subject of several misconduct complaints | MinnPost https://www.minnpost.com/politics-policy/2015/08/minneapolis-cop-center-prostitution-sting-controversy-has-been-subject-sever/ 2/9 body, Lecy let her straddle him and rub his genitals. What Jackson didn't know was that Lecy was an undercover cop, wired for sound, with fellow officers outside waiting to make an arrest. Yet Lecy would make them wait - the massage lasted more than 20 minutes before he signaled for his colleagues to enter. Nine months later, Lecy's actions during the sting have become the source of controversy. On Tuesday, a Hennepin County judge dismissed all charges against Jackson, citing "outrageous government conduct" on part of Lecy. Hennepin County Chief Public Defender Mary Moriarty, whose office represented Jackson, said Lecy went over the line by letting the massage go on for so long, calling his behavior "gratuitous and disgusting." "I think it's pretty clear what's going on here - that there is sexual contact," she said. "This is not the behavior I think the citizens of Minneapolis want their police officers to engage in." In light of the incident, the department said Wednesday that it's re- examining its policies on prostitution investigations. Until that review is complete, the department has suspended all undercover prostitution operations. But this isn't the §rst time Lecy - a decorated officer who's appeared on the television show "Cops" - has been accused of misconduct. A month before he walked into the massage studio, the city of Minneapolis settled out of court in a federal lawsuit alleging Lecy threw a resident of Little Earth, the subsidized housing complex for Native Americans, to the ground by his hair and made racist comments. In February, the city settled another federal suit involving Lecy - this one alleging that he and other officers brutally beat a south Minneapolis man on New Year's Day. A third federal suit is pending, alleging that Lecy helped violently beat a man during a drug arrest in 2013. Last week, the city tentatively 3/15/2021 Minneapolis cop at center of prostitution sting controversy has been the subject of several misconduct complaints | MinnPost https://www.minnpost.com/politics-policy/2015/08/minneapolis-cop-center-prostitution-sting-controversy-has-been-subject-sever/ 3/9 agreed to a settlement in that case as well. A history of complaints In the past year, the city has paid out about $50,000 total settling cases involving Lecy - which is not the same as an admission of guilt. The third settlement is awaiting approval from the City Council and the mayor. According to the federal complaints: Around 4 a.m. on New Year's 2010, Lecy and several other officers showed up at Michael Burnett's house in South Minneapolis, responding to a call of shots §red in the area. Burnett was holding a small gathering. He answered the door and Lecy, without provocation, began punching him with a closed §st. He then shot Burnett with a TASER "four to six times." One of the officers hit Burnett in the face with the butt end of a ªashlight. They pushed him down a ªight of stairs, then one of them stepped on his head, pushing his face into the ground. Burnett su_x009e_ered several injuries, including an orbital skull fracture that led to vision loss in one eye. He was booked for disorderly conduct and obstruction of justice. In 2013, Lecy responded to a report of a man wielding a knife at Little Earth. During the search, he got into an altercation with resident Michael Ofor. He threw Ofor to the ground by his hair, held his head against the ground and said, "All you Native Americans are nothing but fucking animals." (Lecy denied making the derogatory comment in a deposition for the case, and said Ofor was uncooperative during the arrest). Prosecutors charged Ofor with several counts of obstructing justice, which were later dismissed. He was convicted on one count of congregating on streets and sidewalks. In the third incident, Lecy and two other officers beat up a man named Louis Tate during a narcotics pat down. While Tate was on the ground, Lecy "repeatedly and violently punched [him] in the face," the suit alleges. The officers brought Tate to the police station, 3/15/2021 Minneapolis cop at center of prostitution sting controversy has been the subject of several misconduct complaints | MinnPost https://www.minnpost.com/politics-policy/2015/08/minneapolis-cop-center-prostitution-sting-controversy-has-been-subject-sever/ 4/9 but a«er seeing his injuries a nurse said he needed to go to the hospital before he could be booked. At that point, Lecy "grabbed [Tate] by the arms and told [him] that he was going to make sure [he] spent the rest of his life in prison." Tate was found guilty of third- degree drug possession, a felony; another charge for second-degree possession was dropped. When asked for comment on these allegations against Lecy, the city responded by reiterating in a written statement from Chief Janee Harteau that the department is "no longer using undercover operations to investigate suspected prostitution in massage businesses." Beyond the call of duty? Moriarty and her sta_x009e_ were "horri§ed" when they §rst listened to the recording of Lecy's massage investigation, she said. Slapping sounds and moaning can be heard in the audio of the incident. Lecy told Jackson she was "incredibly beautiful" and had an "incredible ass." According to the charges against Jackson, Lecy had asked asked for a "body-to-body" massage, which "entails the person giving the massage to rub their nude body on the person receiving the massage." At some point in the massage, Jackson "began to rub the officer's genitals while lying across him and rubbing her breasts onto his chest and pelvic area," the complaint says. "Wow, that's awesome," he said. It was now more than 20 minutes into the massage. "De§nitely gonna be a repeat customer," he continued - the code phrase for Lecy's fellow officers to break in. The Minneapolis city attorney's office charged Jackson with prostitution, operating a massage parlor without a license, and unlawfully exposing her breasts and touching her client during a massage. Moriarty said her office asked the prosecutors to drop the charges a«er hearing the audio of the incident, but they declined. The judge dismissed all four charges this week. 3/15/2021 Minneapolis cop at center of prostitution sting controversy has been the subject of several misconduct complaints | MinnPost https://www.minnpost.com/politics-policy/2015/08/minneapolis-cop-center-prostitution-sting-controversy-has-been-subject-sever/ 5/9 The officers should have moved in much sooner, said Moriarty. The crime of prostitution began when the deal for the body-to-body massage was agreed upon and the money was on the table. Everything a«er that was excessive, she said. She compared it to female officers conducting sting operations to catch johns. "You know there's no contact in any kind if they can avoid it. So why is it that the male police officers are allowed to do this kind of thing?" This isn't the §rst time a Minneapolis police officer has been accused of misconduct in a prostitution investigation. The Star Tribune points out that two other cases have been either dropped or dismissed this month. Police declined to release whether or not they're investgating Lecy internally for this incident - or any other cases - citing exemptions from state data laws for undercover officers. "He certainly should be investigated," said Moriarty. "I don't think anybody wants Minneapolis police officers enaging in this type of behavior." DocumentCloud Document(s): Burnett Complaint Burnett Complaint Contributed by Contributed by Andy Mannix (MinnPost) Andy Mannix (MinnPost) 3/15/2021 Minneapolis cop at center of prostitution sting controversy has been the subject of several misconduct complaints | MinnPost https://www.minnpost.com/politics-policy/2015/08/minneapolis-cop-center-prostitution-sting-controversy-has-been-subject-sever/ 6/9 Document of of 21 21 100% 1 Letter Tentative Settlement Letter Tentative Settlement Contributed by Contributed by Andy Mannix (MinnPost) Andy Mannix (MinnPost) 3/15/2021 Minneapolis cop at center of prostitution sting controversy has been the subject of several misconduct complaints | MinnPost https://www.minnpost.com/politics-policy/2015/08/minneapolis-cop-center-prostitution-sting-controversy-has-been-subject-sever/ 7/9 Document of of 1 100% 1 Ofor Complaint Ofor Complaint Contributed by Contributed by Andy Mannix (MinnPost) Andy Mannix (MinnPost) 3/15/2021 Minneapolis cop at center of prostitution sting controversy has been the subject of several misconduct complaints | MinnPost https://www.minnpost.com/politics-policy/2015/08/minneapolis-cop-center-prostitution-sting-controversy-has-been-subject-sever/ 8/9 Document of of 26 26 100% 1 Tate Complaint Tate Complaint Contributed by Contributed by Andy Mannix (MinnPost) Andy Mannix (MinnPost) Document of of 18 18 100% 1 3/15/2021 Minneapolis cop at center of prostitution sting controversy has been the subject of several misconduct complaints | MinnPost https://www.minnpost.com/politics-policy/2015/08/minneapolis-cop-center-prostitution-sting-controversy-has-been-subject-sever/ 9/9 Andy Mannix Andy Mannix is an investigative/data reporter for MinnPost, covering criminal justice, public policy and many other topics. Follow him on Twitter at @andrewmannix or shoot him an email at amannix@minnpost.com. Show comments or leave a comment Thanks to our major sponsors Additional thanks to our top philanthropic supporters. is a 501(c)(3) nonprofit newsroom MinnPost | P.O. Box 18438 | Minneapolis, MN 55418 | 612.455.6950</t>
  </si>
  <si>
    <t>['https://d3n8a8pro7vhmx.cloudfront.net/cuapb/pages/270/attachments/original/1615829983/2015Lecy_Minneapolis_cop_at_center_of_prostitution_sting.pdf?1615829983']</t>
  </si>
  <si>
    <t>['Steven Lecy, badge #4057']</t>
  </si>
  <si>
    <t>UNITED STATES DISTRICT COURT DISTRICT OF MINNESOTA THIRD DIVISION UNITED STATES OF AMERICA, Criminal No. 07-365 ADM/AJB Plaintiff, v. REPORT AND RECOMMENDATION LAMARR MERRELL WADE, Defendant. Erica Mozangue, Esq., Assistant United States Attorney, for the plaintiff, United States of America; Andrea George, Esq., Assistant Federal Defender, and Paul J. Edlund, Esq., for the defendant, Lamarr Merrell Wade. This action came on for hearing before the Court, Magistrate Judge Arthur J. Boylan, on November 9, 2007, at the U.S. Courthouse, 300 South Fourth St., Minneapolis, MN 55415. The magistrate judge issued an Order on Motions dated November 14, 2007, reserving defendant's motions to suppress statements and identification evidence for submission to the district court by Report and Recommendation. Based upon the file and documents contained therein, along with testimony and exhibits received at hearing, and the memorandum arguments of counsel, the magistrate judge makes the following: Findings Minneapolis Police Officers Matthew Alberts and Jason Anderson were dispatched to CASE 0:07-cr-00365-ADM-AJB Document 39 Filed 12/19/07 Page 1 of 6 2 the area of 1415 Upton Ave. No. at approximately 1:00 a.m. on June 17, 2007, upon report of a robbery. The officers were on patrol, and within five minutes of the report they met with the victim, Mr. Sanchez, at his home, approximately three blocks from the location of the robbery. The victim described the robbers as being two black males who confronted him near the intersection of 14th and Sheraton as he was walking home. Both robbers displayed handguns. The victim further described one of the individuals as being five-foot-nine-inches to six-feet in height, wearing a white tank top and blue jean shorts. The second person was described as five-foot-six to five-foot-eight, wearing a white shirt and white shorts. The taller man had a silver revolver and the other man had a black semi- automatic handgun. The robbers' faces were not covered. The taller individual told the victim to give them his money or he would shoot him, whereupon the victim gave up his wallet containing approximately $100 and a Minnesota identification card. The victim's cell phone was also taken. The robbery occurred a few minutes before 1:00 a.m. and the perpetrators left the area on foot, heading north on Upton. The victim did not report any particular details regarding the robbers' hair, visible tattoos or scars, age, jewelry or skin shade. He was upset and shaking during the five to ten minute interview, but he had no difficulty communicating with officers. The officers thereafter proceeded to patrol the neighborhood in search of suspects, and at about 1:30 a.m., near 23rd Ave. and Queen Ave. No., approximately 12 blocks from the location of the robbery, they observed two males whose clothing and height descriptions corresponded to the descriptions provided by the victim. The individuals were walking on the sidewalk on the west side of the street. Officer Anderson pulled their squad car alongside the two individuals and Anderson told them to stop. One of the persons, defendant Lamarr Wade, immediately ran away and both officers CASE 0:07-cr-00365-ADM-AJB Document 39 Filed 12/19/07 Page 2 of 6 3 got out of the squad car and took chase. The suspect was caught after a three-to-four minute pursuit. He was placed in handcuffs behind the back and was brought back to the squad car. Meanwhile, the second suspect had left the scene and was not apprehended. Minneapolis Police Officer William Gregory was on patrol in the immediate area of the pertinent events and at 1:35 a.m. on June 17, 2007, he was advised by radio dispatch to go to the victim's residence to pick him up and transport him to the suspect's location near 21st and Russell Ave. No. for an identification show up. Officer Gregory arrived at the residence within a minute of the call. The officer met the victim and advised him that a person had been detained. The victim agreed to go with the officer in his squad car. There were already two squad cars at the scene at 21st and Russell Ave., one of which was parked facing northbound in the middle of the street. As Officer Gregory approached he drove towards the squad car parked in the street and stopped in such a way that the police vehicles were facing one another, front to front, approximately 50 feet apart. Officer Gregory kept his headlights on and also activated two spotlights. The victim remained in the back seat of Gregory's vehicle as the handcuffed suspect was removed from the other squad car by Officer Alberts and Officer Anderson and was brought to the front of that vehicle to be observed by the victim. Officer Gregory then asked the victim if he could see the person, to which the victim immediately responded, "yes, that's the person for sure." Gregory then gave a thumbs up signal to advise other officers that a positive identification had been made, and the suspect was placed back in a squad car. The identification process lasted less than one minute. Officer Alberts subsequently came and spoke to the victim and showed him a black Motorola cell phone and an earpiece which the suspect had thrown aside when he first ran from police. The victim identified the phone and earpiece as his. Officer CASE 0:07-cr-00365-ADM-AJB Document 39 Filed 12/19/07 Page 3 of 6 4 Gregory brought the victim home without further comment other than to say thanks. Interview Statements. On the morning of June 18, 2007, Sgt. Frederick McDonald, assigned to the Minneapolis Police Department robbery unit, met with defendant Lamarr Wade for purposes of conducting an interview prior to a court appearance scheduled for Mr. Wade later that morning. Sgt. McDonald met with the defendant in an interview room within the secured holding area of the Minneapolis public safety building and no other persons were present in the room. The interview was digitally recorded from the onset (Hearing Exh. No. 2). The officer initially identified himself and confirmed the defendant's identity, and he thereafter read the Miranda advisory to the defendant from a pre-printed form (Hearing Exh. No. 1). Mr. Wade expressly indicated that he understood each of his rights and that he was willing to talk with the officer. The defendant initialed and dated the written rights form after reviewing it. Sgt. McDonald was dressed in plain clothes and was not carrying a firearm. The defendant was not handcuffed. No promises or threats were made to induce the defendant's cooperation. The defendant did not make any complaints of injury or pain during the course of the interview, and he did not request that the interview cease prior to the time it ended. Based upon the foregoing Findings, the Magistrate Judge makes the following: Conclusions Show-up. Suppression of identification evidence obtained in a show-up procedure whereby the robbery victim personally viewed the defendant near the scene of his apprehension and positively identified the defendant as a person who had robbed the victim at gunpoint is not required. Defendant correctly asserts that the show-up procedure in this instance was overly suggestive under circumstances whereby the victim viewed only a single suspect who was in handcuffs and being CASE 0:07-cr-00365-ADM-AJB Document 39 Filed 12/19/07 Page 4 of 6 5 escorted by two officers. Clark v. Caspari, 274 F.3d 507, 511 (8th Cir. 2001). Nonetheless, the court concludes that the show-up identification was reliable, and therefore admissible, because under the totality of circumstances the show-up did not create a substantial likelihood of irreparable misidentification where the victim had had opportunity to view the suspect from a close distance at the time of the crime; the victim had given officers descriptions of the height and clothing worn by each of two robbers, indicating that significant attention had been given to identifying factors; the victim was able to view the suspect within an hour after the initial contact and with adequate lighting; the suspect's dress and appearance was consistent with the initial report; and the victim was absolutely certain that the suspect was the person who had robbed him. Id at 511-12. The court finds that suppression of pretrial identification evidence in not constitutionally required and further finds that preclusion of any in- court identification of the defendant by the victim is not warranted under the totality of circumstances presented here. Statements. Defendant Lamarr Merrell Wade's interview statements on June 18, 2007, were not obtained in violation of his constitutional rights and suppression of such statements is not required. Defendant's custodial statements to Sgt. McDonald were made knowingly, intelligently, and voluntarily. Defendant was properly advised of his rights as an accused person; no threats or promises were made to induce defendant's cooperation; and there was no request for the assistance of an attorney. Though defendant was in custody, he was not subjected to coercion and his statements were not the fruit of an unlawful arrest. United States v. Robinson, 20 F.3d 320, 322-23 (8th Cir. 1994). There is no basis for suppression of defendant's interview statements. Based upon the foregoing Findings and Conclusions, the Magistrate Judge makes the CASE 0:07-cr-00365-ADM-AJB Document 39 Filed 12/19/07 Page 5 of 6 6 following: RECOMMENDATION The Court hereby recommends that: 1. Defendant Lamarr Merrell Wade's Motion to Suppress Eyewitness Identifications be denied [Docket No. 18]; and 2. Defendant Lamarr Merrell Wade's Motion to Suppress Statements, Admissions and Answers be denied [Docket No. 24]. Dated: December 19, 2007 s/ Arthur J. Boylan Arthur J. Boylan United States Magistrate Judge Pursuant to Local Rule 72.1(c)(2), any party may object to this Report and Recommendation by filing with the Clerk of Court, and by serving upon all parties, written objections which specifically identify the portions of the Report to which objections are made and the bases for each objection. This Report and Recommendation does not constitute an order or judgment from the District Court and it is therefore not directly appealable to the Circuit Court of Appeals. Written objections must be filed with the Court before January 3, 2008. Unless the parties stipulate that the District Court is not required by 28 U.S.C. § 636 to review a transcript of the hearing in order to resolve all objections made to this Report and Recommendation, the party making the objections shall timely order and file a complete transcript of the hearing within ten days of receipt of the Report. CASE 0:07-cr-00365-ADM-AJB Document 39 Filed 12/19/07 Page 6 of 6</t>
  </si>
  <si>
    <t>['https://d3n8a8pro7vhmx.cloudfront.net/cuapb/pages/270/attachments/original/1615947749/N__WPDOCS_SUPPRESS_WadeLamarr.R_R.wpd.pdf?1615947749']</t>
  </si>
  <si>
    <t>['Frederick McDonald, badge #4556', 'Matthew Alberts, badge #1287']</t>
  </si>
  <si>
    <t>Minneapolis City of Lakes Police Department Timothy J. Dolan Chief of Police 350 South 5th Street - Room 130 Minneapolis MN 55415.1389 Office 612 673-2853 TTY 612 673-2157 Officer Patricia Grant zr Precinct CRT Minneapolis Police Department Officer Grant. RE: IAU Case Number #12-90 LETTER OF REPRIMAND The finding for IAU Case #12-90 is as follows: August 21, 2012 13.43 - Personnel Data MPD P/P 5-105 Professional Code of Conduct (10) Swearing/Harsh Language...SUSTAINED (Category B) You will receive this Letter of Reprimand. This case will remain a B violation and can be used as progressive discipline for three years. The case will remain in the IAU files per the recory retention guidelines mandated by State Law. Be advised that any additional violations of Department Rules and Regulations may result in more severe disciplinary action up to and including discharge from employment. Sincerely, Timothy J. Dolan Chief of Police By: Kristine Arneson Deputy Chief City Information and Services www.ci.minneapolis.mn.us Affirmative Action Employer 1228118 Page 2 Officer Patricia Grant Letter of Reprimand Category B Retain until: 06/05/2015 CC: Inspector Martin Personnel IAU Case File I, Officer Patricia Grant, acknowledge this Letter of Reprimand. Officer Patricia Grant 1228119 MINNEAPOLIS POLICE DEPARTMENT INTERNAL AFFAIRS COMPLAINT FORM #3401 COMPLAINT INFORMATION INTERNAL AFFAIRS CASE NUMBER: 12-90 CCN: NA DATE OF INCIDENT: 6/5/2012 TIME OF INCIDENT: 1330 LOCATION OF INCIDENT: Room 1 City Hall 350 S. 5th Street DATE OF COMPLAINT 6/6/2012 REFERRAL METHOD: Internal COMPLAINANTS NAME (LAST, FIRST MIDDLE) SEX m❑ FL RACE: DATE OF BIRTH: 13.43 HOME ADDRESS: CITY I STATE / ZIP: TELEPHONE: POLICY INFORMATION POLICIES ALLEGED TO BE VIOLATED. 13.43 - Personnel Data 5-105 Professional Code of Conduct (10) 13.43 ACCUSED EMPLOYEE(S) NAME/BADGE: Officer Patricia Grant # 2393 COMPLAINT ALLEGATIONS It is alleged that during the afternoon on 6/5/2012 Officer Grant went to 13.43 - Personnel Data room 1 in City Hall to speak with 13.43 Sgt. Patrick King. While in full MPD uniform and in the presence of six other City Employee's both sworn and civilian Officer Grant allegedly screamed at Sgt. King and called him a "fucking asshole 13.43 - Personnel Data ' and yelled that he "deserves to rot in hell." RECOMMENDATION (Preliminary Cases Only) K Reckoning Period Expired Before Complaint was Filed K No Basis for Complaint K Closed Pending Further Information K Refer to Precinct with Coaching Documentation K Exceptionally Cleared K Policy Failure K Other COM 13.43 - Personnel Data DATE 0 A 0 'i -i 1 COM DATE 340i s 4,4 'e Ctr-i7 -# c.$ 4.-ree,-0e ors /.5 1228120 MINNEAPOLIS POLICE DEPARTMENT Internal Affairs Unit Administrative Case #12-90 Sgt. Melissa Chiodo July 3rd, 2012 CASE BACKGROUND On June 5th, 2012 Sgt. Pat King of the MPD 13.43 sent an e-mail to several people which included IAU Commander, Lt. Glampe. The e-mail was reporting an incident that happened earlier in the day in Room 1 13.43 - Personnel Data at approximately 1400 hours. Sgt. King said that 13.43 Officer Patricia Grant, entered his office while she was working and was screaming at him and swearing at him. This made Sgt. King and his co-workers uncomfortable and he wanted this behavior to stop. The e-mail was forwarded to me and an Administrative Case was opened. CASE INVESTIGATION I met with Hennepin County Security and was given building video surveillance that shows Officer Grant entering 13.43 - Personnel Data and leaving the day of the incident. I interviewed Officer Grant and Sgt. King. Officer Grant fully admitted to the actions she is accused of so I did not believe it was necessary to the investigation to interview the other City of Minneapolis employees that witnessed the event. Their information is included in the case file for any future needs. 1 1228121 Case Statements Sgt. King Statement Sgt. King said that Officer Grant somehow entered his secure office on June 5th and that he did not give her the access code. Once Officer Grant was in the office she dropped a red sheet of paper on his desk and said, "here, sign this." He did not know what the paper was so he asked Officer Grant what it was and the following conversation occurred, "well if you answered your fucking phone you'd know and I said I'm sorry this is not appropriate for work. I said, urn, you need to leave and she said to me, urn, so you're not gonna sign it and I said first of all this is personal business and we're at work. It's not appropriate, I said, um, uh secondly it's not completed - I'm, I, I said you need to leave and she said you're a fucking asshole and I said you need to leave this is not appropriate, um, and she started to walk out. She stopped and she said urn, that, she said you're a fucking asshole and 13.43 and, um, 13.43 - Personnel Data 13.43 - Personnel Data 13.43 she's got a gun on her side, she's in full uniform, um, and she's yelling in a room full of six other people." (King Statement page 3, lines 5-15) Sgt. King said the following people were present and witnessed the event, Office Support Specialist Teresa Daws, Officer Reid Brown, Officer Scott Peterson, Sgt. Rolf Markstrom and Sgt. Dan Pommerenke. Sgt. King said they all seemed concerned and uncomfortable. Sgt. King said that Officer Grant then walked out of his sight and around the corner and then returned and yelled across the room that he deserved to rot in hell for what he did to 13.43 - Personnel Data He said he does not know what she meant 2 1228122 by that. He said Officer Grant had called him a few other names that he cannot recall and then she left. 13.43 - Personnel Data He said he had a conversation with Sgt. Mosey three or four years ago when Patty was bothering him and Sgt. Mosey promised he would take care of it. He e-mailed Sgt. Mosey again on June 5th to try and get this to stop. 13.43 - Personnel Data 13.43 - Personnel Data 13.43 The contact by her at work or through work for personal non-work related issues, the voicemails and e-mails that are non-work related is an issue. Sgt. King has had 13.43 ask Patty to stop sending personal emails to his work as well. Officer Grant Statement Officer Grant said that on June 5th a male civilian was at the window of the License Unit and gave her the code to enter and she was in full MPD uniform. She acknowledged that when she entered the office she saw Sgt. King, Sgt. Pommerenke, Officer Reid Brown and some other people that she does not know the names of all in the office. When I asked her what happened she described the following: "Urn, I approached Sgt. King with a form, urn, 13.43 - Personnel Data 13.43 - Personnel Data and a form I thought that needed to be signed. It wasn't a legal document it was a release form 13.43 I thought that it had to be signed by 13.43 urn, in the end I found out that he didn't need to sign it. But I approached him and I said could you please sign this form. (Officer Grant Statement page 3, lines 34-39) 3 1228123 Officer Grant said that Sgt. King asked what it was and she told him, "well if you would talk to 13.43 you would know 13.43 - Personnel Data he then looked at me and said no". She then took the paper and turned around and walked away. She said she got to the door and out of frustration she came back and said a few things. Officer Grant admitted that she called Sgt. King a "fucking asshole" and 13.43 and she said she told him he would "burn in hell". I asked her why she was so frustrated, what was her demeanor at the time and she responded by saying. 13.43 13.43 - Personnel Data Officer Grant said that she has Pat's home phone but he does not answer the phone calls and he has a new cell which she does not have so the only way she thought she could get the slip signed was by stopping by his office. Officer Grant admitted that she does have his mailing address. 4 1228124 I asked Officer Grant if she has ever sent any other e-mails or voicemails though work to him that could be inappropriate. She admitted she may have left some out of frustration regarding 13.43 - Personnel Data . She said e-mails would have been through her work e-mail because that is the only e-mail she uses. She said she sends them to his home email but sometimes sends them to his work 13.43 - Personnel Data inappropriate. 13.43 - Personnel Data She said he has never sent her anything Officer Grant said she regrets doing it and shouldn't have 13.43 - Personnel Data for doing it in front of other people. 13.43 - Personnel Data She said she was sorry, especially SUMMARY OF ALLEGATIONS 13.43 - Personnel Data 5 1228125 13.43 - Personnel Data 1228126 Allegation # 2 It is alleged that Officer Grant confronted her fellow MPD employee, Sgt. King, about personal business while they were working. During this confrontation she screamed at him that he was a "fucking asshole and 13.43 and that he "deserves to rot in hell." If this were found to be true it would violate the following: 5-105 PROFESSIONAL CODE OF CONDUCT (10) 13.43 10. Employees shall not use indecent, profane or unnecessarily harsh language in the performance of official duties or in the presence of the public. 13.43 - Personnel Data Investigative Facts • Officer Grant was working in Full MPD Uniform on June 5th, 2012 for 4th PCT •Sgt. King was working on June 5th, 2012 in the 13.43 13.43 •Sgt. Pornmerenke, Sgt. Markstrom, Officer Peterson, Officer Reid and CPS Teresa Daws were working and present in the 13.43 on June 5th, 2012 • Officer Grant called Sgt. King a "fucking asshole" while he was sitting and working in front of his subordinates and other co-workers •Officer Grant called Sgt. King a 13.43 while he was sitting and working in front of his subordinates and other co-workers •Officer Grant told Sgt. King he "deserved to burn in hell" while he was sitting and working in front of his subordinates and other co-workers •Officer Grant was not courteous or civil during her confrontation with Sgt. King and used harsh language 7 1228127 •Officer Grant admitted that she has sent e-mails and left voicemails through work for Sgt. King out of frustration •Sgt. King provided some of the voicemails and e-mails that he has received at work from Officer Grant (in case file under Documents from Sgt. King) •In the work sent e-mails to Sgt. King Officer Grant refers to him as a 1 3.43 and says that her work "team thinks you are pathetic" and there are other inappropriate references and comments, these e-mails are public information since it is City of Minneapolis e-mail Respectfully Submitted, Melissa Chiodo Internal Affairs Unit 8 1228128</t>
  </si>
  <si>
    <t>['https://d3n8a8pro7vhmx.cloudfront.net/cuapb/pages/1461/attachments/original/1638129179/13-31227_Grant.pdf?1638129179']</t>
  </si>
  <si>
    <t>['Patricia A. Grant, badge #2393']</t>
  </si>
  <si>
    <t>Regarding the force that officers reported to have used against AP2/Page and Page's actions toward officers, Sergeant Robinson stated that officers reported to him the Page was trying to reach into his waistband and that Page's hands were underneath his body. Sergeant Robinson stated that officers were also acting on information that they received that Page had a gun in his waistband during two prior (controlled) buys (involving narcotics). When asked if Officers Bartholomew, i 13.43 13.43 and I 1 3 .43 reported AP2/Page's actions toward officers as actively fighting against o icers or just resisting officer's efforts to control Page, First, Sergeant Robinson referred to the information that officers received regarding Page having a gun in his waistband. Officers reported to Sergeant Robinson that Page was reaching toward his waistband. Sergeant Robinson stated that officers had to assume that Page had a gun in his waistband. Second, Sergeant Robinson stated that yes (regarding Page actively fighting officers), the report (11-016025) states he (Page) was yelling loudly, swing his arms in a violent aggressive manner. Regarding Officer Bartholomew's kicks to AP2/Page's face, Sergeant Robinson stated "yes" in his opinion, with the information given to him at the incident scene, Officer Bartholomew's kicks to AP2/Page's face were appropriate. After a brief caucus with Federation Representative Sherral Schmidt, Sergeant Robinson clarified his prior response and stated that he did not believe that all five (involved) officers were present when Officer Bartholomew kicked AP2/Page in the face. Sergeant Robinson stated that he believed that Officer Bartholomew was the first officer there and was by himself. Sergeant Robinson stated that these "guys" (officers) believed that this person (AP2/Page) was probably or very likely the same person they had bought narcotics form at that location (3215 Fremont Ave N). Officers had information that this person (Page) would always be armed. Sergeant Robinson stated that combined with Page's behavior and actions, officers believed that Page was armed. Therefore, Sergeant Robinson stated that he believed officers acted appropriately. Sergeant Robinson stated that officers brought AP2/Page back to 3215 Fremont Ave N, from where Page ran. Sergeant Robinson observed AP2/Page at 3215 Fremont Ave N and was present when officers photographed Page's injuries that he sustained to his face and head area. After observing Page's injuries, Sergeant Robinson stated "no," referring to AP2/Page needing medical attention. Sergeant Robinson stated that he had seen a "fair" amount of these (injuries). Sergeant Robinson stated that Page had bumps and bruises that looked bad but there was nothing broken open nor was there anything that required a stitch. Sergeant Robinson stated that he did not believe that AP2/Page needed anything more than a "look at." Sergeant Robinson stated that he spoke with AP2/Page at the incident location. Sergeant Robinson stated that AP2/Page was not cooperative. Sergeant Robinson stated that he asked Page: (1) Do you want or need medical attention? (2) Why did you fight with the Police? (3) Why "didn't" you comply with the Police? Sergeant Robinson stated that Page did not respond to those questions. Page did not say much and "basically" just sat there. 15 1210149 Sergeant Robinson stated that Page was "not unconscious," referring to the MPLS Star Tribune article. Sergeant Robinson stated that Page was talking and "wide" awake. Sergeant Robinson stated that transporting Officers 13.43 and 13.43 informed him that HCJ refused entr for AP2/Page due to the swelling and abrasions to Page's face/head area. Officers and 13.43 then transported AP2/Page to HCMC for medical treatment. 13.43 Sergeant Robinson responded to HCMC. Sergeant Robinson did not inquire about AP2/Page's medical condition. Sergeant Robinson stated that he responded to HCMC to complete the necessary paper work required for seizint mone that officers recovered from AP2/Page. Sergeant Robinson stated that Officers 13.43 and 13.43 asked him if the had to stay with AP2/Page at HCMC. Sergeant Robinson stated that he informed Officers 13.43 and that they only had misdemeanor violations on AP2/Page; therefore, they cou . issue age a citation and clear from HCMC. When asked if he thought it was important for officers to maintain custody of AP2/Page until receiving more information from HCMC staff about Page's medical condition prior to releasing Page with a citation, Sergeant Robinson stated "no, otherwise we would've." Ser• eant Robinson stated that he did not review the supplements of Officers Bartholomew, 13.43 and 13.43 prior to completing his Supervisor's Force Review. 13.43 - Personnel Data At the conclusion of this statement, Sergeant Robinson requested to add an additional response. Referring to the MPLS Star Tribune article from January 20, 2011, Sergeant Robinson stated that AP2/Page said that he fought with the police. Sergeant Robinson stated that Ap2/Page said that he fell down and then fought with the police. This investigator did not find Sergeant Robinson's response to be completely accurate. AP2/Page said that he fell on the sidewalk. AP2/Page did not say that he fought with the police. SUMMARY OF ALLEGATIONS Allegation #1: Officer Brandon Bartholomew It is alleged that on Tuesday January 18, 2011 at approximately 1815 hours, Officer Brandon Bartholomew used an unauthorized use of force during the apprehension process of AP2/Page, O'shea regarding MPLS CAPRS Report 11-016025. If this allegation were true, it would violate the following: 16 1210150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on the scene, rather than with the 20/20 vision of hindsight.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 Officer Bartholomew conducted two controlled narcotic buys on 01/07/2011 and 01/10/2011 using the same Confidential Reliable Informant (CRI). The CRI bought one rock of crack/cocaine on 01/07 and two rocks of crack/cocaine on 01/10 from the same seller known only as "JROC." Officer Bartholomew recovered all three rocks, which field tested positive, from the CRI and inventoried them.' Officer Bartholomew's CRI informed him that he observed a handgun in the waistband of JROC.2 MPLS CAPRS Report 11-016025 Supplement 7 2 MPLS CAPRS Report 11-016025 Supplement 7 17 1210151 Officer Bartholomew executed a search warrant, with MPD SWAT executing the entry, at 3215 Fremont Ave N on 01/18/2011 based on the evidence recovered during the two prior controlled buys on 01/07 and 01/10.3 Officer Bartholomew observed AP2/Page, who matched the description given by run away from 3215 Fremont Ave N. AP2/Page was reaching into the front of his waistband and it appeared that AP2/Page was trying to take something out from the front of his waistband. Officer Bartholomew pursued AP2/Page on foot. AP2/Page was turning his head, looking at Officer Bartholomew as he was reaching in his waistband.4 13.82 AP2/Page fell to the ground during the foot pursuit. While on the ground, Page was digging into his waistband as he was turning over onto his side.5 Officer 1 3.43 documented that he and other officers were in "direct proximity" of AP2/Page when he observed Page fall to the ground during the foot pursuit. Officer Bartholomew used the information he obtained from his CRI, about observing a gun in AP2/Page's waistband during a previous controlled buy along with AP2/Page's current actions of digging in his waistband, Officer Bartholomew "felt" that AP2/Page had a gun.7 AP2/Page fell to the ground. While Page was on the ground, Page was lying on his side.8 Officer Bartholomew stated that he did not see a gun and/or dangerous weapon.9 Officer Bartholomew then kicked AP2/Page two times in the head with the top area (Laces) of his soft toe boots while AP2/Page was lying on the ground and no weapon was seen.10 Officer Bartholomew kicked AP2/Page in the head two times based only on information he received about a gun and Page's actions, digging in his waistband, while Page was on the ground. Page did not display a weapon. Page was not actively aggressive or defensively resisting Officer Bartholomew at this time.' I Officer Bartholomew is Taser certified but he was not carrying his MPD issued Taser on January 18, 2011.12 MPLS CAPRS Report 11-016025 Supplement 7 4 MPLS CAPRS Report 11-016025 Supplement 7 5 MPLS CAPRS Report 11-016025 Supplement 7 6 MPLS CAPRS Report 11-016025 Supplement 5 MPLS CAPRS Report 11-016025 Supplement 7 8 MPLS CAPRS Report 11-016026 Supplement 7 / Bartholomew Statement Pg. 3 Lines 22-23, Pg. 4 Lines 5-6 9 Bartholomew Statement Pg. 3 Lines 32-33 I° MPLS CAPRS Report 11-016025 Supplement 7 / Bartholomew Statement Pg. 3 Lines 32-33, Pg. 4 Lines 23-37 II MPLS CAPRS Report 11-016025 Supplement 7 12 Bartholomew Statement Pg. 5 Lines 33-34 &amp; Pg. 2 Lines 21-22 18 1210152</t>
  </si>
  <si>
    <t>['https://d3n8a8pro7vhmx.cloudfront.net/cuapb/pages/1461/attachments/original/1638005020/13-30551_Bartholomew_and_Robinson_Pt_6.pdf?1638005020']</t>
  </si>
  <si>
    <t>As Officer Lehner and Officer Friestleben approached the address of the PERWEA call, they encountered a female (Lequisha Milon) who had two glass bottles in her hands. Ms. Milon was eventually secured in the rear of their squad car as they determined who had a weapon. Another woman at the scene then directed officers to apartment #202 where a woman had a knife. According to Officer Lehner, Sgt. Olson was present at the scene at some point. Officers arrived at apartment #202, where they announced their police presence. A Native American woman, known to officers as Melanie Hanks, opened the door. Ms. Hanks did not have a knife; however, Officer Lehner stated that he could see straight through the living room and hallway where he observed AP/Sandcrane seated on the floor in a bedroom. AP/Sandcrane was holding a knife in one hand and a cell phone in another. Officer Lehner stated that he moved into the apartment with his gun drawn past Melanie Hanks, as he didn't want Ms. Hanks to be in between himself and AP/Sandcrane, who was still in possession of a knife. Officer Lehner stated that he did not know who else was in the apartment due to doors being closed (both closet and bathroom). Officer Lehner ordered AP/Sandcrane to drop the knife "probably two, three times from the time I entered the apartment" to the point he was at the threshold of the hallway. AP/Sandcrane set the knife down on her right side within one foot of her body. AP/Sandcrane remained seated during the whole encounter and according to Officer Lehner, did not make any physical movements or verbal statements to indicate that she was attempting to reach for the knife once she had set it down. 4 1228135 As Officer Lehner proceeded down the hallway, which was described as being fifteen to twenty feet in length, he stated that AP/Sandcrane held a cell phone up to her ear. Officer Lehner told AP/Sandcrane to get off the phone and she responded by telling Officer Lehner to "fuck off". Officer Lehner also stated that he told AP/Sandcrane to get away from the knife, and again she responded with "fuck off'. Based on Officer Lehner's statement, he gave verbal commands to AP/Sandcrane for less than one minute to either put the knife down or get off the phone. Officer Lehner stated that AP/Sandcrane was not actually talking into the phone, but was holding it up to her ear. Officer Lehner stated that he ordered AP/Sandcrane to get away from the knife "once for sure", and that she was also ordered to exit the bedroom at some point during the contact. Officer Lehner approximated that he was anywhere from 17-20 feet away from AP/Sandcrane as he stood at the mouth of the bedroom to AP/Sandcrane , who was seated on the floor facing him. Officer Lehner stated that he had his handgun out and that he had a couple of options for dealing with AP/Sandcrane: -Officer Lehner considered the option of holstering his handgun, grabbing AP/Sandcrane by the hair or the upper body, and pulling her away from the knife. He did not think that this was feasible due to putting himself in a situation of not knowing whether he had a cover officer to protect him. He noted that if put his handgun away, AP/Sandcrane could grab the knife and he could not defend himself properly. 5 1228136 -Officer Lehner considered the option of confronting AP/Sandcrane physically, which is what he did. Officer Lehner did not holster his handgun and used a "kick technique to her nose, her face". Officer Lehner described that he hit her one time "exactly where I wanted to hit her and the reason behind that was, I've been punched in the nose, kicked in the nose, I know what it does to me physically- causes me to tear up, it disorients me for a very brief period of time, the pain is extremely minimal and that's the technique I used". Officer Lehner also used this technique because he was able to keep his hands on his handgun in case anything would happen, and if the technique did not work he could back out of the room and "do other things". Officer Lehner stated that the other things included calling a negotiator, or if AP/Sandcrane barricaded herself (in the room) he could deal with that, or that he would have the distance and time that is needed for twenty-one feet to get away if needed. In regards to his actions, Officer Lehner stated that after AP/Sandcrane put the knife down, he did not give her a chance to reach for it. He moved in from the hallway to kick AP/Sandcrane in "maybe a second and a half'. According to Officer Lehner, "she gave me a small tiny window to take action and deescalate the situation and there was no time to ever converse with any of the officers there". Officer Lehner stated that AP/Sandcrane "gave me the opportunity" and that he went into the room, "kicked her one time right in the face, right in the nose. It teared her up, disoriented her, grabbed her by the hair after I holstered my handgun, pulled her forward 6 1228137 and she was handcuffed with no problem (sic)". Officer Lehner stated that he was within two to three feet of AP/Sandcrane upon kicking her and that he used "probably forty percent strength and it was the top of my foot". Officer Lehner did not consider that he was off balance while in a kicking position. Officer Lehner indicated that he has practiced Martial Arts disciplines (Soo Bahk do, Tae Kwon Do, Karate) for twenty years as a means to better himself. Officer Lehner stated that he does not carry a taser and did not have the option to use one (page 4, line 1). When asked about the use of OC spray, Officer Lehner stated that it causes him to cough and that he can't breathe very well. Officer Lehner was questioned about other use of force options, i.e. soft empty hand techniques, or anything other than a kick. Officer Lehner stated: "In this situation when it comes to my hands like a palm heal strike, a brachial stun, or grabbing her by the legs, I was not going to holster my weapon not knowing where my cover was with an armed officer and risk her just easily just walking her hand down and grabbing the knife and harming me with it. So in this particular case that was not an option to me, to try to kick her legs up it would have done no good, she's already sitting. To kick her in the chest, I wasn't going to do that because she could grab me, I don't know what experience and training she has either and i f I get my foot stuck in her midsection where she wraps her legs around she can easily grab the knife, stab me right in the artery in the thigh and I could bleed to death, so to me she gave me the opportunity to deescalate this situation, I immediately went to what I believed would work best, which was a kick to the face, which was a lower use offorce than shooting her and it worked perfectly and again I'm gonna reiterate what I had said before - the kick to the face was a very quick option, it allowed me that opportunity that if it did not work that I could easily get out of that bedroom and create distance between us and then we could use other options. If she stood up Sgt. Olson has a taser he could property deploy that, which he didn't. If she, uh, came out of that bedroom and she was in a more open area, you could have the option of making her, I don't know." When asked, Officer Lehner stated that AP/Sandcrane did not pose an immediate threat to him, but that at some point Ms. Hanks was in between the officers and AP/Sandcrane, 7 1228138 as she held the knife in her hand. Officer Lehner indicated it was possible other people were in other rooms of the apartment that had not been checked and it was unknown if AP/Sandcrane was drunk, high, or suicidal. Officer Lehner asserted that this was a deadly force situation. He considered that AP/Sandcrane was exhibiting Active Resistance because "she had the potential to escalate that situation even though she set that knife down". Officer Lehner stated that he has never been "physically trained" to use a kicking strike to the head or face, but did state that "during that training when they talk about force, whether its use of force, um, soft empty hand, hard empty hand, impact weapons, chemical irritants, urn, tasers, all the way up to deadly force. When it gets to a deadly force situation, which this was, you can - we've been told you can use what means are necessarily, that you believe were necessary to deescalate the situation, including deadly force and in this case this was a deadly force situation. Deadly force was not used, I used a technique that was way below a deadly force and it worked" Officer Lehner has attended Defensive Tactics In-Service training in the past year, which was confirmed by both Training records and Training Development Supervisor Mary Lou Fiala. According to training records maintained in Workforce Director going back to 2007, Officer Lehner completed 2011 Fall DT Certification, 2010 Fall In-Service (DT/Legal), 2009 Fall Defensive Tactics In-Service, and 2007 Defensive Tactics Session 1 and 2. 8 1228139 Statement of Officer Tammy Friestleben Officer Tammy Friestleben was interviewed in the Internal Affairs Unit Office on July 9th, 2012, regarding this case. Officer Friestleben stated that she and her partner, Officer Blayne Lehner, responded to 2220 14th Avenue South, #202, on a report of an Indian female threatening people with a knife. After encountering several individuals outside of the apartment complex, officers were directed to apartment #202, which is where the female with the knife was reported to be. Officers made contact with a female who answered the door at apartment #202, identified as Melanie Hanks. (Officer Friestleben reported in her CAPRS supplement that she had dealt with Ms. Hanks several times in the prior week on police calls). Ms. Hanks advised officers that she did not know who else was in the apartment. Officer Friestleben stated that after stepping into the threshold into the apartment, she could see straight ahead in the apartment and observed an individual, later identified as Kimberly AP/Sandcrane, sitting on the floor (in a bedroom with a knife in one hand and a cell phone in the other hand). Officer Lehner and Officer Friestleben proceeded towards the back bedroom while directing AP/Sandcrane to put down the knife. It was stated that even Ms. Hanks was yelling at AP/Sandcrane to cooperate with officers. AP/Sandcrane put the knife down alongside her (right below her knee) as she remained in a cross-legged seated position, but did not put the cell phone down as instructed. AP/Sandcrane's demeanor was described as "belligerent" and she told officers to "fuck off". Officer Friestleben considered it a deadly force situation and had her handgun out while issuing verbal commands. Officer Friestleben stated that she and Officer Lehner were 9 1228140</t>
  </si>
  <si>
    <t>['https://d3n8a8pro7vhmx.cloudfront.net/cuapb/pages/1461/attachments/original/1638151233/13-31233_Lehner_Part_2.pdf?1638151233']</t>
  </si>
  <si>
    <t>Minneapolis City of Lakes Police Department Timothy J. Dolan Chief of Police 350 South 5th Street - Room 130 Minneapolis MN 55415-1389 Office 612 673-2853 TTY 612 673-2157 Sgt. Marvin Schumer Fourth Precinct Minneapolis Police Department Sgt. Schumer, RE: IAU Case Number #12-49 LETTER OF REPRIMAND The finding for IAU Case #12-49 is as follows: January 25, 2013 MPD P/P 6-202 Responsibility of MPD Employees...SUSTAINED (Category B) You will receive this Letter of Reprimand. This case will remain a B violation and can be used as progressive discipline for three years until 3/21/2015,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Sincerely, Janee Harteau Chief of Police BY: Eddie Frizell Deputy Chief City Information and Services www.ci.minneapolis.mn.us Affirmative Action Employer 1228076 Page 2 Sgt. Marvin Schumer Letter of Reprimand I, Sgt. Marvin Schumer, acknowledge receipt of this Letter of Reprimand. //I )1 A40 Sgt. Marvin Schumer Date of Receipt 2 M--20/_.3 CC: Inspector Kjos Personnel IAU Insp- for Kj s Date 1228077 MINNEAPOLIS POLICE DEPARTMENT INTERNAL AFFAIRS COMPLAINT FORM #3401 COMPLAINT INFORMATION INTERNAL AFFAIRS CASE NUMBER: 12-49 CCN: N/A DATE OF INCIDENT: 03/21/2012 TIME OF INCIDENT: LOCATION OF INCIDENT: VIA TELEPHONE DATE OF COMPLAINT: 04/11/2012 REFERRAL METHOD: Internal Affairs COMPLAINANTS NAME (LAST, FIRST MIDDLE) 13.43 - Personnel Data SEX M❑ F❑ RACE: DATE OF BIRTH: HOME ADDRESS: CITY / STATE I ZIP: TELEPHONE: 13.43 POLICY INFORMATION POLICIES ALLEGED TO BE VIOLATED: 6-202 RESPONSIBILITIES OF MPD EMPLOYEES ACCUSED EMPLOYEE(S) NAME/BADGE: Marvin Schumer Badge #6401 COMPLAINT ALLEGATIONS It is alleged that on March 21, 2012, Sergeant Marvin Schumer provided a statement to local media (Star Tribune Reporter Maya Rao) without contacting the MPD Public Information Officer. RECOMMENDATION (Preliminary Cases Only) K Reckoning Period Expired Before Complaint was Filed K No Basis for Complaint K Closed Pending Further Information K Refer to Precinct with Coaching Documentation K Exceptionally Cleared K Policy Failure K Other COMPLAINANT • 13.43 - Personnel Data DATE 5 -16 -/.? COMMANDER R: DATE 1228078 Minneapolis Police Department Internal Affairs Unit Administrative Case #12-49 Sergeant Mark Montgomery September 19, 2012 CASE BACKGROUND The Minneapolis Star Tribune reported a story titled "Good times at Lake St. bar marred by drug calls" in an article by Maya Rao on March 27, 2012. 13.43 - Personnel Data 13.43 - Personnel Data 13.43 ontacted the , Sergeant Melissa Chiodo, regarding information om e March 27, 2012 Star Tribune news article, which was provided to the reporter by Minneapolis Police Sergeant Marvin Schumer. At the request of Sergeant Chiodo, 13.43 - Personnel Dataprepared a confidential memo regarding this incident. 13.43 13.43 - Personnel Data CASE INVESTIGATION After receiving this case, this investigator reviewed the confidential memo prepared This investigator reviewed the March 27, 2012 Star Tribune Article titled "Good times at Lake St. bar marred by drug calls." This investigator conducted a recorded statement with Sergeant Marvin Schumer. First, this investigator reviewed the confidential memo, 13.43 - Personnel 13.43 r Acting Commander (at the time of this incident) 13.43 Sergeant e issa Chiodo. The memo contained information that was provided to the Star Tribune's Maya Rao by Sergeant Marvin Schumer, regarding this allegation of misconduct. 13.43 13.43 indicated that Ser eant Schumer contacted him by phone on March 21, 2012. Sergeant Schumer informed 13.43 that he had completed a conversation with a female reporter from the Minneapolis Star Tri une. Sergeant Schumer could not recall the female reporter's name. The female reporter was later identified as Maya Rao. Sergeant Schumer informed 13.43 that Rao called Sergeant Schumer because he controlled the off-duty Police jobs at Champions Bar, which is located at 105 West Lake Street, Minneapolis MN. Rao contacted Sergeant Schumer and inquired about the charges that were filed in connection with the undercover (UC) investigation of Champions Bar. 13.43 - Personnel Dat Ser eant McCart is the 13.43 - Personnel Data indicated that Sergeant Schumer had spoken to Sergeant Steve McCarty. advised Sergeant Schumer to contact .1 13.43 because and Champions Bar is located in the t.ifth Precinc 1228079 13.43 13.43 confirmed that Sergeant Schumer had already spoken to Maya Rao. informed Sergeant Schumer that there was a policy in place regarding the proce ures concerning contact with the media. 13.43 - Personnel Data indicated that Sergeant Schumer stated that Rao "caught him (Sergeant Schumer) off guard. 13.43 briefed Fifth Precinct Inspector Matt Clark about Sergeant Schumer's contact with the media regarding the undercover investigation. At Inspector Clark's request, briefed Assistant Chief Janee' Harteau as well. 13.43 13.43 Later that same day on March 21, 2012, 13.43 contacted the Star Tribune's Maya Rao. During 13.43 - Personnel Data conversation with Rao, 13.43 learned that Rao interviewed the Owner of Champion's Bar. The Owner of C ampions Bar gave Rao Sergeant Schumer's phone number to contact Sergeant Schumer regarding the allegations made about Champion's Bar. Rao had spoken to Sergeant Schumer, via telephone, on March 21, 2012. Sergeant Schumer defended the owner of Champion's Bar and organized the Police off-duty jobs at Champion's Bar for several years. Second, this investigator reviewed the March 27, 2012 Star Tribune Article "Good times at Lake St. bar marred by drug calls" by Maya Rao. The Star Tribune Article provided information alleging that Champions Bar plays a role in the illegal drug activity on the corner of Lake Street and Blaisdell Ave S. This type of illegal activity is what caused Minneapolis to force Champions Bar to close for business for a two week period in 2007. Since the 2007 incident, Champions Bar has added off-duty police officers for additional security. Despite the addition of off-duty police officers that provide a police presence and crime control at Champion Bar, the Minneapolis Police Department continue to receive calls requiring police action. Police conducted an undercover probe between September and January, which focused on illegal drug activity, in response to neighborhood complaints. Officers made several drug transactions involving crack and powder cocaine as a result of the undercover probe. Star Tribune Reporter Maya Rao reported that Minneapolis Police Sergeant Marvin Schumer is one of at least four off-duty officers that work at Champions Bar. Rao reported that Sergeant Schumer said he supports his department's investigation, but like the owners of Champions Bar, he attributes much of the trouble at or near Champions Bar to a nearby bus stop. Sergeant Schumer was quoted as saying, "You get rid of the bus stop, you get rid of the narcotics problem." For more details regarding this story, see March 27, 2012 Star Tribune Article. 1228080 Finally, this investigator conducted a recorded statement from Sergeant Marvin Schumer. Sergeant Marvin Schumer stated that on March 21, 2012 at approximately 1430 hours, he was contacted by Minneapolis Star Tribune Reporter, Maya Rao, regarding knowledge of Champions Bar. Sergeant Schumer stated that Rao asked him questions regarding the history of Champions Bar, how many officers worked at Champions Bar, how long have officers worked at Champion Bar and if Sergeant Schumer felt that there was a problem or issue with the bar. Sergeant Schumer stated that he did not know that there was an open investigation regarding Champions Bar. Sergeant Schumer stated that he did not contact any supervisor at the Fifth Precinct to inquire about an open investigation regarding Champions bar. Sergeant Schumer stated that he had no intention on jeopardizing any ongoing investigation regarding Champions Bar. Sergeant Schumer stated that it was his understanding that he could not provide a statement to TV media. Sergeant Schumer stated that he was not aware that he could not provide a statement to (written) media. Sergeant Schumer stated that immediately after speaking with Rao, he contacted PIO Sergeant Steve McCarty. Sergeant McCarty directed Sergeant Schumer Sergeant Schumer then spoke with ' 13.43 1 3.43 13.43 - Personnel Data Sergeant Schumer stated that 3.43 - Personnel Datliasked him what questions Rao asked him. 13.43 either PIO. then advised Sergeant Schumer at he was supposed to refer the news media to Sergeant Schumer stated that he was not given authorization to provide a statement to Star Tribune Reporter, Maya Rao. 1228081 SUMMARY OF ALLEGATION Allegation #1 It is alleged that on March 21, 2012, Sergeant Marvin Schumer provided a statement to local media (Minneapolis Star Tribune, Reporter Maya Rao) without contacting the MPD Public Information Officer. If this allegation were true, it would violate the following: 6-202 RESPONSIBILITY OF MPD EMPLOYEES (02/07/03) (02/24/061 All inquiries, including requests for interviews, will be directed to the Public Information Officer (PIO). Inquiries regarding "on- scene" incidents shall be referred to the ranking officer (or designee) in charge at the scene. Only factual public information related to that incident shall be released. Updates to that incident may be obtained by contacting the PIO during normal business hours. • No MPD employee should initiate a media contact without going through the PIO. • Inquiries regarding current investigations shall be referred to the PIO. MPD employees shall not release information on any case where the progress of an investigation may be jeopardized by premature media coverage. • MPD employees shall not represent opinion as fact. Investigative Facts Sergeant Marvin Schumer was not given authorization to provide a statement to Star Tribune Reporter, Maya Rao. Sergeant Schumer did not initiate contact with Star Tribune Reporter, Maya Rao. Champions Bar Owner gave Star Tribune Reporter, Maya Rao Sergeant Schumer's phone number. Star Tribune Reporter, Maya Rao initiated contacted with Sergeant Schumer via telephone. Sergeant Schumer immediately contacted PIO Sergeant Steve McCarty after speaking with Rao. PIO Sergeant McCarty advised Sergeant Schumer to contact PIO Sergeant Bill Palmer. Sergeant Schumer immediately contacted 13.43 after speaking with PIO Sergeant McCarty. Respectfully Submitted, ar1C M Internal 1228082</t>
  </si>
  <si>
    <t>['https://d3n8a8pro7vhmx.cloudfront.net/cuapb/pages/1461/attachments/original/1638398259/13-31134_Schumer.pdf?1638398259']</t>
  </si>
  <si>
    <t>TO: Juan Alonzo Jr., Badge #0077 CC: Internal Affairs Division DATE: February 22nd, 2024 RE: Internal Affairs Administrative Investigation Case # EVT-269 CHIEF'S DECISION: Discharge This memo summarizes my approach and reasoning for my decision as Chief of the Minneapolis Police Department to discharge Officer Juan Alonzo Jr from employment with the City of Minneapolis. The memo accompanies the enclosed discharge form. The policy and procedure allegations are sustained. Summary of the Basis for Decision: The facts noted in the case investigation support the conclusion that Officer Alonzo Jr. violated Minneapolis Police Department Policies: 5-102 Code of Ethics, 4-501 Confidential Department Records, Reports, and Information, 4-401 Vehicle Responsibility, and 5-106 On-Duty Code of Conduct. The investigation found that Officer Alonzo engaged in sexual activity while on duty and in uniform after meeting a community member on the "Grindr" app. He also exchanged pictures and messages while in uniform and referred to his status as a Minneapolis police officer in seeking sexual interactions. Officer Alonzo engaged in sexual activity on multiple occasions while on duty and in pay status, including using a city squad car to transport himself out of his assigned precinct without being assigned a call in that area and for personal reasons. The investigation further found that Officer Alonzo accessed non-public data for personal reasons (i.e., to obtain contact information for an individual he met on Grindr for the purposes of engaging in sexual activity.) The Community Commission on Police Oversight (CCPO) recommended merit for two policy violations: MPD P&amp;P 4-401 Vehicle Responsibility and MPD P&amp;P 4-501 Confidential Department Records, Report, and Information. I concur with these recommendations. The CCPO review panel recommended no merit for MPD P&amp;P 5-106 (B)(1) On-Duty Code of Conduct. I disagree with the recommendation and believe there is merit to this allegation. As described below, I have also determined that Officer Alonzo Jr.'s actions violate MPD P&amp;P 5-102 Code of Ethics. Policy Review:  Allegation #1: MPD P&amp;P 5-102 Code of Ethics:  All sworn and civilian members of the department shall conduct themselves in a professional and ethical manner at all times and not engage in any on or off-duty Police Department - Brian O'Hara, Chief of Police 350 S. Fifth St. - Room 130 Minneapolis, MN 55415 TEL 612.673.3000 DocuSign Envelope ID: F9CE9E94-CE09-42C0-B4F9-71D51DDB1F28 conduct that would tarnish or offend the ethical standards of the department. Employees shall abide by the City's Ethics in Government Policy, Chapter 15. o It is alleged that Officer Alonzo arranged and met with a community member within her home and engaged in sexual activities while on duty and in full uniform on multiple occasions.  Allegation # 2: MPD P&amp;P 4-501 Confidential Department Records, Report, and Information:  A) Numerous official files, documents, records, reports, and information held by the MPD or in the custody or control of MPD employees are regarded as non-public or confidential.  B) Employees shall not access, disclose, or permit the disclosure or use of such files, documents, reports, records, or information except as required in the performance of their official duties and consistent with State and Federal law related to data practices. o It is alleged that Officer Alonzo accessed private records held by the Minneapolis Police Department to obtain contact information for a Minneapolis resident for reasons unrelated to official police duties.  Allegation # 3: MPD P&amp;P 4-401 Vehicle Responsibility:  Employees who are authorized to drive MPD vehicles are responsible for the proper use and parking of vehicles assigned to them. Police vehicles shall only be operated by authorized personnel in a safe and lawful manner. A valid driver's license is required for anyone operating an MPD vehicle. o It is alleged that Officer Alonzo used a fully marked Minneapolis squad car to transport himself to a location to engage in sexual activities with a community member.  Allegation # 4: MPD P&amp;P 5-106 On-Duty Code of Conduct:  A) Employees shall remain alert, observant, and occupied with police business during their tour of duty. 1. When on duty, employees shall devote their entire attention to the business of the Department. o It is alleged that Officer Alonzo arranged and met with a community member within her home and engaged in sexual activities while on duty and in full uniform on multiple occasions. Relevant Facts Supporting the Decision: Allegation #1 and #4 Summary:  On 9/2/2022, Officer Alonzo communicated via the Grindr website with a community member and discussed a meeting to engage in sexual activity while in uniform and on duty.  The community member met with Internal Affairs investigators and confirmed that she had engaged in sexual activity with Officer Alonzo multiple times within her home and that he was in full uniform. She provided text messages substantiating meetings on 9/3/2022 and 9/26/2022. DocuSign Envelope ID: F9CE9E94-CE09-42C0-B4F9-71D51DDB1F28  On 9/3/2022 and 9/26/2022, AVL data shows squad car 563, manned by Officer Alonzo, parked in the area of the community member's residence. This area is not in the 5th Precinct. The squad car is not shown to be assigned to any calls of service within the area.  Officer Alonzo admitted in his investigative interview that, on 9/3/2022 and 9/26/2022, he met with a community member in her home and had oral sex performed on him while on duty and assigned to a district squad car.  Officer Alonzo acknowledged that these described actions could be concerning to the community and stated, "It would be concerning because I could see where people would believe that I'm intentionally leaving an emergency call; you know, it also devalues like the trust of police and community," during his Garrity statement. Allegation #2 Summary:  Minneapolis Police Business Technology Unit (BTU) obtained data showing that Officer Alonzo searched the address of the community member in the Police Information Management System (PIMS) and obtained confidential/private data unrelated to official duties.  Officer Alonzo contacted a phone number he obtained through the address search, believing it to be the community member, but it was instead the community member's roommate.  Officer Alonzo admitted that he ran the address search to obtain the contact information outside the scope of official police duties and reported, "They would have been for personal reasons." Allegation #3 Summary:  The community member reported that Officer Alonzo arrived in his squad car on 9/3/2022 and 9/26/2022.  On 9/3/2022 and 9/26/2022, AVL data shows squad car 563, manned by Officer Alonzo, parked in the area of the community member's residence. This area is not in the 5th Precinct, to which Officer Alonzo was assigned. The squad car was not shown to be assigned to any calls of service within the area.  Officer Alonzo admitted in his investigative interview that, on 9/3/2022 and 9/26/2022, he used a marked Minneapolis squad car to transport himself to the area of the community member's residence to engage in sexual activities. As Chief of Police, I am responsible for providing clear expectations about behavior and conduct in all situations, not just when it is convenient. These expectations extend from myself to the command staff and all levels of the Minneapolis Police Department. My predecessors have also borne responsibility for setting expectations, and it is incumbent on every Chief to hold officers accountable for breaches of those expectations. Legitimacy and reputation are of critical importance to police officers. Officers carry a badge and gun and are called upon to make some of the hardest decisions possible. It takes countless actions to build a reservoir of trust and only one action to completely drain it. We cannot afford to lose legitimacy with the people we serve; a loss of legitimacy with the community is a critical safety concern for residents and officers. I hold officers of the Minneapolis Police Department to a high standard. I expect them to live up to our Oath of Office, our Professional Code of Ethics, and our department's core values of Trust, DocuSign Envelope ID: F9CE9E94-CE09-42C0-B4F9-71D51DDB1F28 Accountability, and Professional Service. Furthermore, I expect them to demonstrate procedural justice and respect for the community we serve in their work. As Chief of Police with authority to discipline for policy violations under Minn. Stat 626.89 Subd. 17, I am imposing discipline for the policy violations listed below. Officer Alonzo engaged in sexual relations while on duty, failing to act in a professional and ethical manner, and engaged in on-duty conduct that tarnishes or offends the ethical standards of the department. Officer Alonzo failed to meet our standards when he used his police privileges to impermissibly access a community member's confidential and private data for personal use, potentially exposing the City and the Department to significant legal liability. Officer Alonzo took himself away from his assigned area, which left the community without the assigned law enforcement support. He did so using a police vehicle, in uniform, for personal reasons. Officer Alonzo's conduct on the indicated dates undermines public trust and the trust MPD must have in its employees. Officer Alonzo's conduct was unprofessional and violated the Minneapolis Police Department's ethical standards. As the Minneapolis Police Department's Chief of Police, it is imperative that I hold all MPD employees accountable for their actions that violate the trust of the community and tarnish the image of the MPD both on and off duty. Allegation Policy Number Policy Description Category Disposition 1 5-102 Code of Ethics E Sustained 2 4-501 Confidential Department Records, Reports, and Information E Sustained 3 4-401 Vehicle Responsibility B Sustained 4 5-106 On-Duty Code of Conduct E Sustained Based on the evidence presented to me regarding this investigation, as the Chief of Police, it is my decision that the policy violations in Allegations 1, 2, and 4 warrant the discharge of Officer Alonzo from his employment with the Minneapolis Police Department. The policy violation in Allegation 3 alone would ordinarily result in suspension, but viewing it in the totality of the circumstances, it is my decision that Officer Alonzo be discharged from employment. Brian O'Hara Chief of Police CC: IA / OPCR Case File Inspector. C. Nelson DocuSign Envelope ID: F9CE9E94-CE09-42C0-B4F9-71D51DDB1F28</t>
  </si>
  <si>
    <t>['https://assets.nationbuilder.com/cuapb/pages/1509/attachments/original/1753848409/EVT-269_Juan_Alonzo_Jr.pdf?1753848409']</t>
  </si>
  <si>
    <t>3/17/2021 St. Paul's first female Somali police officer has critics and fans - Los Angeles Times https://www.latimes.com/nation/la-na-somali-female-cop-20140909-story.html 1/9 WORLD &amp; NATION St. Paul's first female Somali police officer has critics and fans Kadra Mohamed hands out police badge stickers at a community event attended by Somali families. Mohamed is a community liaison oøcer in St. Paul, Minn., the first Somali woman on the city's police force. (John M. Glionna / Los Angeles Times) ADVERTISEMENT Bounce Forward™ Get it Now (855) 335-7919 Ads by Stop seeing this ad Why this ad? We'll try not to show that ad again Ad closed by LOG IN 3/17/2021 St. Paul's first female Somali police officer has critics and fans - Los Angeles Times https://www.latimes.com/nation/la-na-somali-female-cop-20140909-story.html 2/9 By JOHN M. GLIONNA SEP. 9, 2014 5 AM PT reporting from ST. PAUL, Minn. - Kadra Mohamed walks into an old haunt, the Grocery and Meat Market on the city's north side, where as a girl she shopped with her mother. She breathes in the heady smell of Somali spices, halal meat and the bread she has loved since growing up in a nearby public housing project. Two girls in silky abaya gowns rush to embrace her, their mother standing back shyly. The market's owner, Abdi Mohamed, steps from behind his shelves. "Kadra, it's you," he says in the lilting Somali language. He asks about her mother, then pauses. "It's good to see you in uniform." At 22, Mohamed is a newly minted cop on the beat, a community liaison officer making a courtesy call to a merchant, a time-tested neighborhood policing method. Still, this visit - and each one she makes in this immigrant bastion - breaks new ground. In March, the St. Paul Police Department hired Mohamed, its first female Somali officer, a move designed to improve the sometimes tense relations with 80,000 Somali Americans in the Twin Cities - more than half of them in St. Paul - the nation's largest Somali community. Each time she wears her crisp blue police uniform with its thick black leather belt and handcuffs, the 5-foot-1 Mohamed also dons her hijab, the traditional head scarf worn in public by many Muslim women. Her presence has divided this Midwestern city of 290,000 residents. One blogger called her hiring a politically correct and potentially perilous gesture. By allowing her to wear a hijab, he wrote, the department "has placed her life on the line in more ways than one." PAID CONTENT 3/17/2021 St. Paul's first female Somali police officer has critics and fans - Los Angeles Times https://www.latimes.com/nation/la-na-somali-female-cop-20140909-story.html 3/9 Some officers complain she is breaking a long-standing uniform code. The department modified the hijab with metal snaps that allow the head scarf to come off in a scuffle. But Mohamed makes no excuses. Once an aspiring lawyer, she shifted her goal to police work because of her desire to help her community. "I'm a target for those with concerns about safety," she says. "I'm a short, black, Muslim female. Of course I stand out." But criticism has also come from the Somali American community. Older Somalis say she's breaking a cultural creed: wearing pants and short-sleeve shirts and working closely among men in public. After Mohamed passes her police exams, she will apply for a job as a sworn officer. That means she'll carry a gun. ADVERTISEMENT Mohamed's hiring comes at a crucial time for the Somali community. The rise of such Somali street gangs as the St. Pistol Boys and Somali Outlaws has followed news reports that Somali American youths here have been recruited to join extremist forces in Somalia, Syria and Iraq. Some say the tension between Somalis and the city is as high as it's been since 2001. "And here comes Kadra Mohamed, who has defied logic for whites and Somali alike," local activist Omar Jamal said. "She's a mystery to both cultures." Mohamed was born in a refugee camp in Kenya in 1991, not long after her parents fled Mogadishu, Somalia's capital, and its nearly daily bombings and strife. Her father, Hassan, was Ethiopian, and he and her Somali mother, Zamzam, were joined by an arranged marriage. We customize. You could save $947  By Liberty Mutual Insurance Liberty Mutual customizes your auto and home insurance so you only pay for what you need. 3/17/2021 St. Paul's first female Somali police officer has critics and fans - Los Angeles Times https://www.latimes.com/nation/la-na-somali-female-cop-20140909-story.html 4/9 ADVERTISEMENT "Love takes time," Mohamed said. "Their relationship started off cordially, then a friendship developed before they grew into loving one another. They got lucky." The family eventually relocated to the Twin Cities, an area with more than 60,000 Hmong residents and a reputation for welcoming immigrants. The couple had four more children - two boys and two girls. Her father, an immigration case worker, died when she was 12, and Mohamed grew up fast. While at St. Cloud State University, she decided to start wearing her hijab - and quickly learned about racism in provincial Minnesota. Strangers told her to "take the towel off your head." An older woman drove up to her in a parking lot and ordered, "Go back to your terror state." ADVERTISEMENT Last year, St. Paul police disciplined two officers after pictures surfaced online of them wearing Muslim women's clothing - one in blackface makeup - to a Halloween party. Both publicly apologized. As a community liaison officer, Mohamed is often called upon to translate, but most of her duties are to show a friendly face in public housing projects. Often she rides with partner Tom Lee, 24, who works in the Hmong community. Civil rights activists have applauded St. Paul's move to join Washington, D.C., police as the only two departments nationwide to allow female officers to wear a hijab. They dismiss claims that the scarves will make them targets. 3/17/2021 St. Paul's first female Somali police officer has critics and fans - Los Angeles Times https://www.latimes.com/nation/la-na-somali-female-cop-20140909-story.html 5/9 "That's similar to the argument made by white policemen in the 1950s against working with a black officer, because they didn't want to be targeted by a bigot," said Ibrahim Hooper, a spokesman for the nonprofit Council on American-Islamic Relations. "It didn't make sense then and it doesn't make sense now." ADVERTISEMENT St. Paul Police Assistant Chief Todd Axtell said all rules, even uniform codes, were made to be changed. "In the early 1970s, you had to be at least 5-foot-8 to become a St. Paul police officer," Axtell said, who is 5 feet, 7 inches tall. "If that rule hadn't been changed, I wouldn't be here today." Later, walking to a community cookout at a housing complex, Mohamed runs into a high school classmate, Nada Mohamed, also wearing a hijab. The friend is proud of Kadra, but says women her grandmother's age don't agree. "They think she's crazy," she says. "They don't think a Muslim woman should be a police officer, no matter if she wears a hijab or not." Mohamed walks away smiling, a gap between her two front teeth giving her a girlish look. ADVERTISEMENT She's still set on being hired as a sworn officer, even if her mother insists she won't let a gun in the house. "I tell her, 'Mom, you've been though a civil war. How can you be afraid of guns?'" One day, Mohamed says, she might be working as a gang unit officer or helping the department identify political extremists in her community. One thing she's not afraid of is arresting a Somali man, an unimaginable scenario for many in the male-dominated culture. 3/17/2021 St. Paul's first female Somali police officer has critics and fans - Los Angeles Times https://www.latimes.com/nation/la-na-somali-female-cop-20140909-story.html 6/9 "I'll speak to him in our language - Somali to Somali," she says. "I'll explain that this is my job. "He broke the law. And there are steps that must be taken." ADVERTISEMENT WORLD &amp; NATION The Latinx experience chronicled Get the Latinx Files newsletter for stories that capture the multitudes within our communities. You may occasionally receive promotional content from the Los Angeles Times. John M. Glionna John M. Glionna is a former national reporter for the Los Angeles Times, based in Las Vegas. He covered a large swath of the American West, writing about everything from people to politics. He has also served as the Seoul bureau chief on the newspaper's foreign desk, where he covered the 2011 Japanese earthquake and tsunami and the subsequent death of North Korean strongman Kim Jong Il. He has also written extensively about California. He teaches a journalism course at the University of Nevada, Las Vegas. Glionna left The Times in 2015. WORLD &amp; NATION MORE FROM THE LOS ANGELES TIMES Enter email address SIGN ME UP 3/17/2021 St. Paul's first female Somali police officer has critics and fans - Los Angeles Times https://www.latimes.com/nation/la-na-somali-female-cop-20140909-story.html 7/9 2 jurors dropped from Chauvin trial after announcement of $27-million settlement 1 hour ago WORLD &amp; NATION EU sets out plan to allow travel using passes showing vaccination, coronavirus status 1 hour ago WORLD &amp; NATION Who's a good boy again? Biden's dog Major to return to White House 2 hours ago WORLD &amp; NATION Oregon dam at risk of failing in large earthquake, officials say March 17, 2021 35 million Californians now have a reopened economy amid 'more energy, more optimism' St. Patrick's Day is largely virtual in New York for 2nd year, thanks to COVID-19 Pandemic's reach far outstripped oøcial coronavirus case counts, study suggests COVID-19 vaccine questions answered CORONAVIRUS, VACCINES AND PANDEMIC 3/17/2021 St. Paul's first female Somali police officer has critics and fans - Los Angeles Times https://www.latimes.com/nation/la-na-somali-female-cop-20140909-story.html 8/9 Latest on vaccines and pandemic Cases statewide » 3,605,694 confirmed 56,097 deaths As of March 16, 9:54 p.m. Pacific ADVERTISEMENT Enjoy our surprisingly great rates on car insurance. POLITICS Column: They may not admit it, but Republicans have accepted that Obamacare is here to stay March 17, 2021 WORLD &amp; NATION U.S. sanctions 24 Chinese, Hong Kong oøcials ahead of first face-to-face talks March 17, 2021 WORLD &amp; NATION Proud Irish descendant Biden to mark St. Patrick's Day, praise Good Friday accord March 17, 2021 WORLD &amp; NATION Hawaii co÷ee farmers hope lawsuit settlements guarantee the Kona in your cup is real March 17, 2021 WORLD &amp; NATION White supremacist propaganda surged in 2020, report says March 17, 2021 LATEST WORLD &amp; NATION 3/17/2021 St. Paul's first female Somali police officer has critics and fans - Los Angeles Times https://www.latimes.com/nation/la-na-somali-female-cop-20140909-story.html 9/9 Subscribe for unlimited access Follow Us Copyright © 2021, Los Angeles Times | Terms of Service | Privacy Policy | CA Notice of Collection | Do Not Sell My Personal Information</t>
  </si>
  <si>
    <t>["https://d3n8a8pro7vhmx.cloudfront.net/cuapb/pages/270/attachments/original/1616267987/St._Paul's_first_female_Somali_police_officer_has_critics_and_fans_-_Los_Angeles_Times.pdf?1616267987"]</t>
  </si>
  <si>
    <t>['Kadra Mohamed, badge #None']</t>
  </si>
  <si>
    <t>By By MARA H. GOTTFRIED MARA H. GOTTFRIED | | mgottfried@pioneerpress.com mgottfried@pioneerpress.com | Pioneer Press | Pioneer Press PUBLISHED: PUBLISHED: October 13, 2014 at 11:01 p.m. October 13, 2014 at 11:01 p.m. | UPDATED: | UPDATED: October 25, 2015 at 12:21 October 25, 2015 at 12:21 a.m. a.m. A $45,000 settlement was reached Tuesday in the lawsuit of a man who claimed A $45,000 settlement was reached Tuesday in the lawsuit of a man who claimed a police officer punched him in the head, punishing someone he mistakenly a police officer punched him in the head, punishing someone he mistakenly believed was involved in an officer's murder decades earlier. believed was involved in an officer's murder decades earlier. Gerald Hutchinson, 60, agreed to the settlement Tuesday, just before jury Gerald Hutchinson, 60, agreed to the settlement Tuesday, just before jury selection was to start in federal court for his lawsuit accusing three officers of selection was to start in federal court for his lawsuit accusing three officers of excessive force. The city of St. Paul admits no wrongdoing as part of the excessive force. The city of St. Paul admits no wrongdoing as part of the settlement, Assistant City Attorney Adam Niblick told U.S. District Judge Donovan settlement, Assistant City Attorney Adam Niblick told U.S. District Judge Donovan Frank. Frank. Hutchinson's lawsuit sought at least $75,000 in damages. The attorneys had Hutchinson's lawsuit sought at least $75,000 in damages. The attorneys had participated in mediation but hadn't reached a settlement, said City Attorney participated in mediation but hadn't reached a settlement, said City Attorney Sara Grewing. Sara Grewing. The city attorney's office offered the settlement Monday night. Hutchinson The city attorney's office offered the settlement Monday night. Hutchinson considered it overnight and decided to accept the offer, said Paul Applebaum, an considered it overnight and decided to accept the offer, said Paul Applebaum, an attorney for Hutchinson. attorney for Hutchinson. "We were clearly prepared to try the case this morning, but in the end it's a good "We were clearly prepared to try the case this morning, but in the end it's a good thing for taxpayers that the matter resolved before court began today," Grewing thing for taxpayers that the matter resolved before court began today," Grewing said Tuesday. Even if a jury gave a nominal award to Hutchinson, she said, the said Tuesday. Even if a jury gave a nominal award to Hutchinson, she said, the city would be on the hook for Hutchinson's attorney's fees, which would have city would be on the hook for Hutchinson's attorney's fees, which would have been costly. been costly. NEWS NEWS Lawsuit accusing St. Paul cops of Lawsuit accusing St. Paul cops of avenging fallen brother settled avenging fallen brother settled for $45K for $45K While the city attorney's office represented two of the officers sued, the city was While the city attorney's office represented two of the officers sued, the city was paying outside attorney's fees for one officer - about $25,000 as of Thursday, paying outside attorney's fees for one officer - about $25,000 as of Thursday, Grewing said. The city council approved outside counsel for David Stokes in 2013, Grewing said. The city council approved outside counsel for David Stokes in 2013, after the lawsuit was filed. after the lawsuit was filed. The outside attorney was needed because Stokes received internal discipline in The outside attorney was needed because Stokes received internal discipline in the police department in the Hutchinson case (an oral reprimand), Grewing said, the police department in the Hutchinson case (an oral reprimand), Grewing said, and the city attorney's office may have been limited in its ability to fully defend and the city attorney's office may have been limited in its ability to fully defend him. him. Neither Stokes nor the other officers are personally responsible for paying the Neither Stokes nor the other officers are personally responsible for paying the settlement; the city indemnifies them. settlement; the city indemnifies them. In 2007, a woman told police she was a witness in the murder case of St. Paul In 2007, a woman told police she was a witness in the murder case of St. Paul police officer James Sackett. The officer had been fatally shot in 1970 and, after police officer James Sackett. The officer had been fatally shot in 1970 and, after decades of investigation, two men went on trial in 2006. decades of investigation, two men went on trial in 2006. The woman reported to police that she hadn't testified, but that her ex-boyfriend The woman reported to police that she hadn't testified, but that her ex-boyfriend Hutchinson had threatened her in the past and shown up recently at her Hutchinson had threatened her in the past and shown up recently at her workplace and stared at her. workplace and stared at her. Hutchinson struggled with officers as they arrested him, according to the officers' Hutchinson struggled with officers as they arrested him, according to the officers' attorneys. They used the force needed to take him into custody, those attorneys attorneys. They used the force needed to take him into custody, those attorneys say. say. But Hutchinson's attorneys say he cooperated with police. But Hutchinson's attorneys say he cooperated with police. "Thinking that they were arresting someone involved with tampering with a "Thinking that they were arresting someone involved with tampering with a witness to Officer Sackett's murder, the (officers) gave Mr. Hutchinson a taste of witness to Officer Sackett's murder, the (officers) gave Mr. Hutchinson a taste of 'street justice,' " Andrew Irlbeck, an attorney for Hutchinson, wrote in a legal 'street justice,' " Andrew Irlbeck, an attorney for Hutchinson, wrote in a legal filing. "Unfortunately, (the ex-girlfriend) was not a witness to the murder, Mr. filing. "Unfortunately, (the ex-girlfriend) was not a witness to the murder, Mr. Hutchinson did not threaten her, and Mr. Hutchinson was never charged in Hutchinson did not threaten her, and Mr. Hutchinson was never charged in relation to either (the woman's) allegations, or the murder of Officer Sackett." relation to either (the woman's) allegations, or the murder of Officer Sackett." Hutchinson suffered bruising and cuts to his head, face and body and was Hutchinson suffered bruising and cuts to his head, face and body and was diagnosed with post-traumatic stress disorder, Irlbeck wrote. diagnosed with post-traumatic stress disorder, Irlbeck wrote. "Mr. Hutchinson is very pleased with the settlement and is eager to put this "Mr. Hutchinson is very pleased with the settlement and is eager to put this situation behind him and move on with life," Applebaum said outside court. situation behind him and move on with life," Applebaum said outside court. The city council will have to sign off on the settlement, but Niblick said in court The city council will have to sign off on the settlement, but Niblick said in court that the council had authorized him to offer up to $45,000. that the council had authorized him to offer up to $45,000.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After a review of the case, the St. Paul Police Civilian Internal Affairs Review After a review of the case, the St. Paul Police Civilian Internal Affairs Review Commission recommended a finding of excessive force against Stokes, but police Commission recommended a finding of excessive force against Stokes, but police Chief Thomas Smith rejected it and changed the finding to "improper procedure," Chief Thomas Smith rejected it and changed the finding to "improper procedure," for which Stokes received an oral reprimand, his attorney, Margaret Skelton, for which Stokes received an oral reprimand, his attorney, Margaret Skelton, wrote in a court document. wrote in a court document. Hutchinson had struggled with Stokes on the ground, the officer struck him "with Hutchinson had struggled with Stokes on the ground, the officer struck him "with his fist one time to gain compliance," and Hutchinson was handcuffed and taken his fist one time to gain compliance," and Hutchinson was handcuffed and taken to jail, Skelton wrote. to jail, Skelton wrote. The other officers were listed as "exonerated" in the internal affairs review, the The other officers were listed as "exonerated" in the internal affairs review, the city wrote in a court document. city wrote in a court document. Stokes has been accused of using excessive force in two other lawsuits that Stokes has been accused of using excessive force in two other lawsuits that ended in settlements. The payouts in 2005 and 2012 totaled $200,000. ended in settlements. The payouts in 2005 and 2012 totaled $200,000. Skelton said Stokes has been a decorated St. Paul officer for 20 years, pointing Skelton said Stokes has been a decorated St. Paul officer for 20 years, pointing out that he has received six letters of recognition, 16 thank-you letters and three out that he has received six letters of recognition, 16 thank-you letters and three medals of commendation for his public service. medals of commendation for his public service. Mara H. Gottfried can be reached at 651-228-5262. Follow her at Mara H. Gottfried can be reached at 651-228-5262. Follow her at twitter.com/MaraGottfried twitter.com/MaraGottfried..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VIEW COMMENTS VIEW COMMENTS</t>
  </si>
  <si>
    <t>['https://d3n8a8pro7vhmx.cloudfront.net/cuapb/pages/270/attachments/original/1626490112/Lawsuit_accusing_St._Paul_cops_of_avenging_fallen_brother_settled_for__45K_%E2%80%93_Twin_Cities.pdf?1626490112']</t>
  </si>
  <si>
    <t>['David K. Stokes, badge #662550']</t>
  </si>
  <si>
    <t>Deputy Pierro spoke with witnesses at Tanners Station, including the manager, Michael Donnelly. Mr. Donnelly stated he was outside and witnessed the entire incident between Sgt. Clifford and Brian Vanderlee. According to Mr. Donnelly's statement to Deputy Pierro, he saw "the suspect walk over to B. Vanderlee and started arguing with him". Mr. Donnelly was just about ready to walk over to see if he could assist with the issue when he saw the suspect, Sgt. Clifford, hit Mr. Vanderlee in the face. According to the report, Mr. Donnelly tried to yell out for the suspect in the case to stop, as well as keeping a visual on him in order to relay it to the police. Deputy Pierro was then approached by Mike Vanderlee, who stated that he is Brian Vanderlee's brother. He stated that he was in the bathroom inside Tanner's and upon returning to the patio he saw his brother lying on the patio and bystanders were saying that the suspect ran north. Mike Vanderlee pursued the suspect, trying to stop him, but the suspect was picked up by a woman in an SUV. The license plate of the vehicle was 13.43 Since Mike Vanderlee had already provided the license plate number to other deputies, they were responding to the listed address in order to intercept the vehicle. Deputy Pierro ran the license plate number and determined that the registered owners were listed as 13.43 - Personnel Data Deputy Pierro observed that the witness descriptions matched the photo of Responding deputies (Sgt. Pilz and Deputy Tim Sink) reported that the vehicle 13.43 was not in the driveway, but the garage door was closed and no one was home. Upon speaking with the bar manager, Michael Donnelly, a second time, it was reported that a female came in right after the incident and paid for the bar tab for the suspect's table with a credit card. The cardholder's name was listed as "Kim M. Coleman". Mr. Donnelly provided deputies an opportunity to view the incident on camera. Deputy Pierro noted that he viewed the video starting at approximately 1900 hours until approximately 1917 hours. Deputy Pierro noted that it appeared that Sgt. Clifford and Brian Vanderlee had one to two verbal interactions prior to 1917 hours, but at 1917 hours, Sgt. Clifford got up to walk over to Brian Vanderlee's table. Deputy Pierro reported that Sgt. Clifford put his left hand on Brian Vanderlee's back, who was still sitting down. As Brian Vanderlee started to get up from a seated position, Sgt. Clifford punched him in the face with a right fist. Deputy Pierro saw one punch and Brian Vanderlee fell backwards to the pavement. Sgt. Clifford was then seen running northbound, and all the parties from Sgt. Clifford's table got up and fled. After he was out on another call, Deputy Pierro received a phone call from Mike Archambault, who is a friend of Brian Vanderlee. Mr. Archambault informed Deputy Pierro that Brian had undergone emergency surgery to relieve swelling on his brain. Mr. Archambault stated that he had been on the phone with Brian as he arrived at Tanners Station, but the phone went dead. Mr. Archambault also relayed that he was with Mike Vanderlee as they attempted to detain the suspect in the assault. He 8 1228240 described seeing Mike Vanderlee wrap up the suspect in a "bear hug" and hold him against a vehicle in order to detain him and that the suspect was able to get away and get inside a vehicle. Mr. Archambault was able to get the license plate number of the vehicle, which was passed on to deputies in the area after the suspect (Sgt. Clifford) left. Deputy Pierro consulted with C.I.D. Investigator Tom Strusinski at their office. Investigator Strusinski directed Deputy Pierro to set up surveillance on Sgt. Clifford's residence since he had seen the video and the persons involved at Tanners Station. Deputy Pierro was to take Sgt. Clifford into custody for Felony Assault if he was located. At 2226 hours, Deputy Pierro observed that there was a minivan in the driveway at Sgt. Clifford's residence (which also registered to Sgt. Clifford). The garage door was shut and there were no lights on in the residence. At 0130 hours on June 17th, 2012, Deputy Pierro assisted Detective Bloch with responding to 15955 Drake Street N.W. (Andover, Minnesota), which is the residence of K. Coleman, in an attempt to speak to Ms. Kim Coleman and locate Sgt. Clifford. Lights were on in the residence and several people could be seen inside. The individual that answered the door indicated that "Kim Coleman" was not there and that she was out with friends. This individual, Paul Coleman, also informed deputies that he could not make contact with her via telephone as she was not answering. Deputy Pierro also noted that Mr. Coleman was heavily intoxicated. Deputies then went to the rear of the address and observed that the lights had been turned off in the residence. Sgt. Pilz and Deputy Pierro again tried to make contact at Sgt. Clifford's residence, The deputies knocked on the front door and rang the doorbell numerous times, however, no one answered. There were no lights on inside the residence and they could not see if was in the garage. Both deputies cleared the scene. 13.43 - Personnel Data 13.43 9 1228241 Case Statements Detective Tom Strusinski of the Anoka County Sheriff's Office Criminal Investigation Division conducted several interviews for the case which are documented in the Case Statements section of this report. Sgt. Dave Clifford On June 17th, 2012, Detective Strusinski provided Sgt. Clifford the Miranda Warning and Waiver of Rights, to which Sgt. Clifford agreed to provide a statement. The interview was conducted at the Anoka County Sheriff's Office and was videotaped. Also in the room was Brooke Bass, Sgt. Clifford's attorney. The sheriff's office provided the videotaped interview of Mr. Clifford, along with a transcript of the audio interview to this investigator. Minneapolis Police Department PST Terri Rosas completed an additional transcript of the interview, which included information that was deemed unintelligible, inaudible, or unknown, by Anoka County Sheriff's Department support staff. Both copies are located in this case report. According to Sgt. Clifford's statement to Detective Strusinski, he worked during the day, went home, took a nap, and he and Paul Coleman joined 13.43 at Tanners Station out on the patio. Sgt. Clifford approximated that it was 1920 hours. Upon arrival, Sgt. Clifford stated that he ordered a "Captain and diet". Sgt. Clifford continued by stating that the table to their left appeared to have an older brother, younger brother, and the younger brother's wife (Michael Vanderlee, Brian Vanderlee, and Kourtney Vanderlee). According to Sgt. Clifford, they could tell right away that the group "seemed extremely intoxicated", citing red eyes and the slurring and extremely loud, extremely belligerent younger brother (Brian). Sgt. Clifford described belligerent as "screaming", and that Brian was on his cell phone saying such things as "fuckin' lesbian cunt" and offensive things such as that. Sgt. Clifford estimated that they were surrounded by about 25 people. Sgt. Clifford stated "you could just tell by looking around that people were uncomfortable and it was just no one had, you know, anything to say about that, and staff weren't gonna do anything about it at all". Sgt. Clifford further mentioned that 13.43 had had told him that before Sgt. Clifford and Paul got there, the older brother and the younger brother were up and fighting, punching each other in the patio area. Sgt. Clifford stated that as they were trying to have fun and relax, it just kept getting louder. He decided to say something, "'cause you can always say something, and it's 10 1228242 how you say it". He leaned over in his chair and said "Hey, guys, can you just watch the language because, you know, it's hard to relax, and you know, you guys are kind of stressing me out". Sgt. Clifford indicated that the older brother talked to the younger brother and it quieted down for a little while, but it was still going on. Sgt. Clifford stated that within about five to ten minutes the older brother, Mike Vanderlee, went inside and that the younger brother, Brian, pulled out his cell phone. According to Sgt. Clifford, Brian started off a new round of words ("Fucking cunt" and "lesbian"). Sgt. Clifford stated that it was extremely offensive and that was being impacted by it. He thought he would walk over, maybe introduce himself, and "I'll get to this guy maybe just to calm down", because the wait staff weren't gonna do anything about it, either". 13.43 According to Sgt. Clifford, he approached Brian, leaned over and said "Hey, if you don't mind, seriously, man. I mean do you mind just kinda like keeping the noise down and stuff like that?" Sgt. Clifford relayed that Brian was on his phone, "yelling and doing his thing", and he looked up at Sgt. Clifford and said "Fuck you, asshole!". Sgt. Clifford stated that he was taken aback by Brian. Sgt. Clifford then said "Come on, man, you know, you don't have to call me names, and you now, just be a standup guy. You don't have to say that kind of stuff, you know". At this point, Sgt. Clifford stated that Brian slammed his phone down and "all of a sudden he stands up, probably within, uhh, I don't know, three to four feet from me, and uhh, at that point I felt I was gonna get punched. I knew that they guys were fighting already. I knew the behavior, that they were very belligerent, uhh, on the patio area. And it just happened so rapidly and in my mind, what's going through my mind at that time is, "Here's a guy who...'. And both of these guys are like weight-lifter types, you know, huge, they're huge, massive, very muscular guys. Uhh...This guy is very belligerent and uhh, I've been in my share of uhh, defensive situations in law enforcement where I can immediately recognize the kind of pre- attack indicators, uhh, that leads me to believe that, 'Hey, guy, you're gonna get hit or gonna get punched or....". When asked by Detective Strusinski what the "pre-attack indicators" were, Sgt. Clifford explained that in this specific time it was the "spreading out the legs as if to kinda get a solid base to uhh, deliver a punch or to kind of come at me very quickly, but also you can tell in a person's eyes, because they start to look down at your chest, because what they're doing is they're picking their target of where they're gonna hit". Sgt. Clifford continued by stating, "And after a number of years of doing police work, I immediately recognized some of these signals and thought, "Oh oh, I'm gonna get hit'. Uhh...at that point, uhh I decided that uhh, I didn't want to get hit, and in my mind, it...it met all the elements for 5th Degree Assault, and in order to save myself and in order to possibly stop uhh, this table with 13.43 and our friends from 11 1228243</t>
  </si>
  <si>
    <t>['https://d3n8a8pro7vhmx.cloudfront.net/cuapb/pages/1461/attachments/original/1638081680/13-31240_Clifford_Part_5.pdf?1638081680']</t>
  </si>
  <si>
    <t>UNITED STATES DISTRICT COURT DISTRICT OF MINNESOTA Kari L. Andrews, Brandon C. Bennett, Jeremy D. Boeckel, Plaintiffs, v. Brian R. Thole, Aaron L. Biard, Tyrone D. Barze Jr., Brandon P. Kitzerow, Aaron C. Morrison, Jeff E. Kading, Steven J. Laux, and City of Minneapolis, Defendants. Court File No. 12-cv-2877 (ADM/SER) FIRST AMENDED COMPLAINT For their Complaint against Defendants above-named, Plaintiffs state and allege as follows: THE PARTIES 1. Plaintiffs are adults who currently reside and have resided in Minneapolis, Minnesota at all times relevant to this action. 2. Andrews is Bennett's mother. 3. Boeckel lived with Andrews and Bennett at all times relevant to this action. CASE 0:12-cv-02877-ADM-SER Doc. 9 Filed 01/19/13 Page 1 of 10 2 4. Defendants Brian R. Thole, Aaron L. Biard, Tyrone D. Barze Jr., Brandon P. Kitzerow, Aaron C. Morrison, Jeff E. Kading, and Steven J. Laux (the "individual defendants") are adult males who at all times relevant to the allegations set forth in this Complaint were acting under the color of state law in their capacities as law enforcement officers employed by the City Minneapolis, Minnesota. Plaintiffs are suing the individual defendants in their individual capacity. 5. Defendant City of Minneapolis ("Minneapolis") is a political subdivision of the State of Minnesota. Minneapolis employs the individual defendants as police officers. Minneapolis is sued directly pursuant to Monell v. Dept. of Soc. Svcs., 436 U.S. 658 (1978) and also, on all relevant claims, on the theories of respondeat superior or vicarious liability and pursuant to Minnesota Statutes § 466.02 for the unlawful conduct of the individual defendants. Minneapolis is the political subdivision charged with training and supervising law enforcement officers. Minneapolis has established and implemented, or delegated the responsibility for establishing and implementing policies, practices, procedures, and customs used by law enforcement officers employed by Minneapolis regarding seizures and the use of force. CASE 0:12-cv-02877-ADM-SER Doc. 9 Filed 01/19/13 Page 2 of 10 3 JURISDICTION 6. This is an action for monetary relief under 42 U.S.C. §§ 1983 and 1988 and federal and state common law. This Court has jurisdiction over this matter pursuant to 28 U.S.C. §§ 1343(a)(3), 1331, and 1367. Venue is proper in this district under 28 U.S.C. § 1391, as the acts and omissions giving rise to this action occurred in this district, and, on information and belief, all Defendants reside in this district. GENERAL ALLEGATIONS 7. The INDIVIDUAL DEFENDANTS arrived at Plaintiffs' residence in North Minneapolis on September 13, 2012 at or around 10 AM. 8. The INDIVIDUAL DEFENDANTS arrived to execute a "no knock" search warrant on Plaintiffs' residence. 9. The INDIVIDUAL DEFENDANTS broke down Plaintiffs' front door when they arrived. 10. The INDIVIDUAL DEFENDANTS wore tactical gear and ski masks at all times relevant to this action. 11. Some of the INDIVIDUAL DEFENDANTS carried automatic weapons at the times relevant to this action. 12. Plaintiffs were cooperative with the INDIVIDUAL DEFENDANTS at all times relevant to this action. CASE 0:12-cv-02877-ADM-SER Doc. 9 Filed 01/19/13 Page 3 of 10 4 13. Plaintiffs complied with the INDIVIDUAL DEFENDANTS' instructions at all times relevant to this action. 14. None of the Plaintiffs were charged with any crime related to the events giving rise to this action. The INDIVIDUAL DEFENDANTS Used Excessive Force on Bennett 15. The INDIVIDUAL DEFENDANTS placed Bennett in handcuffs. 16. The INDIVIDUAL DEFENDANTS repeatedly kicked and hit Bennett about his face and body. 17. Bennett was in handcuffs and lying on the floor when the INDIVIDUAL DEFENDANTS kicked and hit him about his face and body. 18. Bennett sought medical treatment for his injuries caused by the INDIVIDUAL DEFENDANTS. 19. Bennett's medical providers administered medication to treat his injuries. The INDIVIDUAL DEFENDANTS Used Excessive Force on Boeckel 20. Boeckel was sleeping on the couch in the front room when the INDIVIDUAL DEFENDANTS entered the residence. 21. Boeckel is a heavy sleeper, and the INDIVIDUAL DEFENDANTS' initial entrance did not wake him up. 22. The INDIVIDUAL DEFENDANTS threw Boeckel on the floor. CASE 0:12-cv-02877-ADM-SER Doc. 9 Filed 01/19/13 Page 4 of 10 5 23. Boeckel woke up when the INDIVIDUAL DEFENDANTS threw him on the floor. 24. Boeckel turned his head to see who threw him on the floor. 25. One of the INDIVIDUAL DEFENDANTS kicked Boeckel in the face. 26. The kick caused Boeckel to lose consciousness. 27. The INDIVIDUAL DEFENDANTS applied handcuffs on Boeckel while he was unconscious. 28. The INDIVIDUAL DEFENDANTS continued to punch and kick Boeckel about his face and body while he was unconscious. 29. On information and belief, the INDIVIDUAL DEFENDANTS hit Boeckel in his face with a blunt object while he was unconscious. 30. Boeckel sought medical treatment for his injuries caused by the INDIVIDUAL DEFENDANTS. 31. Boeckel's medical providers administered medication to treat his injuries. 32. Boeckel's medical providers prescribed him medication to treat his injuries. The INDIVIDUAL DEFENDANTS Caused Andrews to Experience Emotional Distress 33. The INDIVIDUAL DEFENDANTS placed Andrews in handcuffs while executing the warrant. CASE 0:12-cv-02877-ADM-SER Doc. 9 Filed 01/19/13 Page 5 of 10 6 34. The INDIVIDUAL DEFENDANTS made her crawl through broken glass into the kitchen while she was in handcuffs. 35. Andrews asked the INDIVIDUAL DEFENDANTS why they were in her house. 36. In response, one of the INDIVIDUAL DEFENDANTS trained the laser sight of his weapon on Bennett's temple, near Andrews and within her view, for about one minute. 37. The INDIVIDUAL DEFENDANTS' conduct has caused Andrews to develop a tremor that, at times, causes her to shake uncontrollably. 38. Andrews sought medical treatment for her emotional injuries caused by the INDIVIDUAL DEFENDANTS. 39. Andrews' medical providers diagnosed her with PTSD. 40. Andrews' medical providers prescribed her medication to treat her injuries. COUNT I (Bennett and Boeckel) DEPRIVATION OF CIVIL RIGHTS IN VIOLATION OF 42 U.S.C. § 1983 AND THE FOURTH AND FOURTEENTH AMENDMENTS-EXCESSIVE FORCE 41. Plaintiffs restate the allegations contained in the preceding paragraphs as though fully incorporated herein. CASE 0:12-cv-02877-ADM-SER Doc. 9 Filed 01/19/13 Page 6 of 10 7 42. The INDIVIDUAL DEFENDANTS used force against Bennett and Boeckel when effectuating a seizure on them. 43. The amount of force that the INDIVIDUAL DEFENDANTS used while seizing Bennett and Boeckel was unreasonable under the circumstances. 44. The INDIVIDUAL DEFENDANTS were acting under color of state law when they used unreasonable force while seizing Bennett and Boeckel. 45. The INDIVIDUAL DEFENDANTS actions and omissions caused Bennett and Boeckel to suffer violations of their Fourth Amendment rights. 46. At the time of the events giving rise to this action, it was clearly established that it is unconstitutional to use unreasonable force, as the INDIVIDUAL DEFENDANTS used against Bennett and Boeckel, to effectuate a seizure. 47. Bennett and Boeckel suffered harm as a result of the INDIVIDUAL DEFENDANTS' denial of their constitutional rights. COUNT II (Bennett and Boeckel) BATTERY 48. Plaintiffs restate the preceding paragraphs as though fully stated herein. CASE 0:12-cv-02877-ADM-SER Doc. 9 Filed 01/19/13 Page 7 of 10 8 49. The INDIVIDUAL DEFENDANTS harmfully touched Bennett and Boeckel. 50. The INDIVIDUAL DEFENDANTS' actions were objectively unreasonable and actually and proximately caused Bennett and Boeckel to suffer harm. COUNT III (All Plaintiffs) INFLICTION OF EMOTIONAL DISTRESS 51. Plaintiffs restate the allegations contained in the preceding paragraphs as though fully incorporated herein. 52. By Defendants' aforementioned wrongful conduct and/or failure to act, Defendants engaged in a pattern of unlawful conduct that caused Plaintiffs to suffer severe emotional distress and trauma that no reasonable person could be expected to endure. 53. The course of Defendants' conduct was so extreme and outrageous that it goes beyond all possible bounds of decency and is utterly intolerable in a civilized society. 54. Defendants, by their extreme and outrageous conduct complained of herein, intentionally and/or recklessly caused severe emotional distress to Plaintiffs. CASE 0:12-cv-02877-ADM-SER Doc. 9 Filed 01/19/13 Page 8 of 10 9 55. Plaintiffs have suffered injuries as a result of the severe emotional distress caused by Defendants in an amount to be proven at trial. COUNT IV (Bennett and Boeckel) CIVIL CONSPIRACY TO VIOLATE CIVIL RIGHTS 56. Plaintiff restates the preceding paragraphs as though fully stated herein. 57. THE INDIVIDUAL DEFENDANTS reached an agreement to deprive Bennett and Boeckel of their constitutional rights when they unlawfully used excessive force against them. 58. THE INDIVIDUAL DEFENDANTS did not report each other's unlawful conduct. 59. Bennett and Boeckel were harmed as a result of Defendants' conduct. JURY DEMAND 60. Plaintiffs demand a jury trial. REQUEST FOR RELIEF WHEREFORE, Plaintiffs respectfully request that the Court: 1. Enter judgment in Plaintiffs' favor on their claims against Defendants in an amount exceeding $75,000, the exact amount to be proven at trial; CASE 0:12-cv-02877-ADM-SER Doc. 9 Filed 01/19/13 Page 9 of 10 10 2. Award Plaintiffs damages to compensate them for the injuries they suffered as a result of Defendants' unlawful conduct; 3. Award Plaintiffs punitive damages with respect to their claims arising under federal law, the exact amount to be proven at trial; 4. Grant Plaintiffs leave to amend the complaint to include a claim for punitive damages with respect to their claims arising under state law, the exact amount to be proven at trial; 5. Award Plaintiffs reasonable expenses incurred in this litigation, including attorney and expert fees, pursuant to 42 U.S.C. § 1988; 6. Grant Plaintiffs all statutory relief to which they are entitled; 7. Grant any other relief the Court deems just and equitable. Dated: January 19, 2013 s/Joshua R. Williams Joshua R. Williams (#389118) jwilliams@jrwilliamslaw.com Tim M. Phillips (#390907) tphillips@jrwilliamslaw.com 3249 Hennepin Avenue S, Suite 216 Minneapolis, Minnesota 55408 (612) 486-5540 (612) 605-1944 Facsimile ATTORNEYS FOR PLAINTIFF CASE 0:12-cv-02877-ADM-SER Doc. 9 Filed 01/19/13 Page 10 of 10</t>
  </si>
  <si>
    <t>['https://d3n8a8pro7vhmx.cloudfront.net/cuapb/pages/270/attachments/original/1626027728/jeff_kading_complaint_2.pdf?1626027728']</t>
  </si>
  <si>
    <t>Skip to Main Content Logout My Account Search Menu New Criminal/Traffic/Petty Search Refine Search Back Location : All MNCIS Sites - Case Search Help R A C N . 82-K0-06-004241 The State of Minnesota COURT OF APPEALS A07-1129 2 FILES vs. JASON PATRICK MARINO ASSIGNED TO KLJ V2 RED § § § § § § Case Type: Felony Date Filed: 06/30/2006 Location: - Washington-Stillwater Judicial Officer: Jorgensen,Kenneth L. , P I Lead Attorneys Defendant MARINO, JASON PATRICK Male DOB: 04/02/1975 ROBERT G MALONE Retained 651-227-6549(W) MAPLEWOOD, MN 55109 Jurisdiction State of Minnesota COUNTY ATTORNEY PROSECUTOR 651-430-6115(W) C I Charges: MARINO, JASON PATRICK Statute Level Date Disposition Level of Sentence 1. KIDNAPPING (Not applicable - GOC) 609.25.1421 Converted: Offense Level Not Available04/28/200606/01/2007 Dismissed 2. FALSE IMPRISONMENT (Not applicable - GOC) 609.225.2 Converted: Offense Level Not Available04/28/200606/01/2007 Dismissed 3. TERRORISTIC THREATS (Not applicable - GOC) 609.713.1 Converted: Offense Level Not Available04/28/200606/01/2007 Dismissed 4. MISCONDUCT-PUBLIC OFF/EMP (Not applicable - GOC) 609.43.23 Converted: Offense Level Not Available04/28/200604/02/2007 Convicted 5. 5TH DEGREE ASSAULT (Not applicable - GOC) 609.224.112 Converted: Offense Level Not Available04/28/200604/02/2007 Convicted E O C DISPOSITIONS 09/25/2006 Plea (Judicial Officer: Judge, Presiding) 1. KIDNAPPING (Not applicable - GOC) Not guilty 09/25/2006 Plea (Judicial Officer: Judge, Presiding) 2. FALSE IMPRISONMENT (Not applicable - GOC) Not guilty 09/25/2006 Plea (Judicial Officer: Judge, Presiding) 3. TERRORISTIC THREATS (Not applicable - GOC) Not guilty 04/02/2007 Disposition (Judicial Officer: Judge, Presiding) 4. MISCONDUCT-PUBLIC OFF/EMP (Not applicable - GOC) Convicted 04/02/2007 Disposition (Judicial Officer: Judge, Presiding) 5. 5TH DEGREE ASSAULT (Not applicable - GOC) Convicted 04/02/2007 Plea (Judicial Officer: Judge, Presiding) 4. MISCONDUCT-PUBLIC OFF/EMP (Not applicable - GOC) Guilty 04/02/2007 Plea (Judicial Officer: Judge, Presiding) 5. 5TH DEGREE ASSAULT (Not applicable - GOC) Guilty 06/01/2007 Disposition (Judicial Officer: Judge, Presiding) 1. KIDNAPPING (Not applicable - GOC) Dismissed 06/01/2007 Disposition (Judicial Officer: Judge, Presiding) 2. FALSE IMPRISONMENT (Not applicable - GOC) Dismissed Firefox https://pa.courts.state.mn.us/CaseDetail.aspx?CaseID=576379543 1 of 3 12/5/2022, 10:56 PM 06/01/2007 Disposition (Judicial Officer: Judge, Presiding) 3. TERRORISTIC THREATS (Not applicable - GOC) Dismissed 06/01/2007 Converted TCIS Criminal Sentence (Judicial Officer: Jorgensen,Kenneth L. ,) 4. MISCONDUCT-PUBLIC OFF/EMP (Not applicable - GOC) 04/28/2006 (CNVLEVEL) 609.43.23 (CNVOFFENSE) Converted Disposition: Pronounced: 365 Days Confinement NCIC: MN082013C - Washington Cnty Jail Probation: 2 Years Probation NCIC: MN082013G - Wash Cty Probation Office Conditional: 20 Days Length of Stay: 2 Years Probation Type: Supervised Converted Disposition: Fined: $3000.00 Fine Stayed: $2100.00 Surcharge: $72.00 Costs: $10.00 Converted Disposition: Other Court Provisions: 543: No Contact w Victim/Fmily 541: No Same or Similar Violat 542: Obey All Laws/Good Behvor Converted Disposition: Comments: 365;524;ANGER MGMT EVAL/FLW REC'S;DIS CTS 1,2,3 06/01/2007 Converted TCIS Criminal Sentence (Judicial Officer: Jorgensen,Kenneth L. ,) 5. 5TH DEGREE ASSAULT (Not applicable - GOC) 04/28/2006 (CNVLEVEL) 609.224.112 (CNVOFFENSE) Converted Disposition: Pronounced: 90 Days Confinement NCIC: MN082013C - Washington Cnty Jail Probation: 1 Years Probation NCIC: MN082013G - Wash Cty Probation Office Conditional: 20 Days Length of Stay: 1 Years Probation Type: Supervised Converted Disposition: Fined: $1000.00 Fine Stayed: $700.00 Surcharge: $72.00 Costs: $10.00 Converted Disposition: Other Court Provisions: 543: No Contact w Victim/Fmily 541: No Same or Similar Violat 542: Obey All Laws/Good Behvor Converted Disposition: Comments: 365;524;ANGER MGMT/FLW REC'S;DIS CT 1,2,3 OTHER EVENTS AND HEARINGS 06/30/2006 DOC-Document Filed (Judicial Officer: Judge, Presiding ) 06/30/2006 FLD-Case Filed (Judicial Officer: Judge, Presiding ) 07/06/2006 JAS-Judge Assignment (Judicial Officer: Jorgensen,Kenneth L. , ) 07/13/2006 DOC-Document Filed (Judicial Officer: Judge, Presiding ) 07/13/2006 DOC-Document Filed (Judicial Officer: Judge, Presiding ) 07/13/2006 ORD-Order (Judicial Officer: Ekstrum, B. William ) 07/14/2006 DOC-Document Filed (Judicial Officer: Judge, Presiding ) 07/21/2006 DOC-Document Filed (Judicial Officer: Judge, Presiding ) 08/15/2006 DOC-Document Filed (Judicial Officer: Judge, Presiding ) 08/15/2006 ORD-Order (Judicial Officer: Muehlberg, Stephen L. ) 08/15/2006 Rule 5 Hearing (8:32 AM) (Judicial Officer Muehlberg, Stephen L.) Result: Converted Activity Status Flag Occurred 08/22/2006 JAS-Judge Assignment (Judicial Officer: Jorgensen,Kenneth L. , ) 08/29/2006 DOC-Document Filed (Judicial Officer: Judge, Presiding ) 08/30/2006 CANCELED Rule 8 Hearing (1:00 PM) (Judicial Officer Doyscher,David ,) Other 09/01/2006 ORD-Order (Judicial Officer: Jorgensen,Kenneth L. , ) 09/01/2006 Rule 8 Hearing (9:00 AM) (Judicial Officer Jorgensen,Kenneth L. ,) Result: Converted Activity Status Flag Occurred 09/07/2006 DOC-Document Filed (Judicial Officer: Judge, Presiding ) 09/08/2006 DOC-Document Filed (Judicial Officer: Judge, Presiding ) 09/14/2006 DOC-Document Filed (Judicial Officer: Judge, Presiding ) 09/25/2006 Omnibus Hearing (1:00 PM) (Judicial Officer Jorgensen,Kenneth L. ,) Result: Converted Activity Status Flag Occurred 10/06/2006 DOC-Document Filed (Judicial Officer: Judge, Presiding ) 10/09/2006 DOC-Document Filed (Judicial Officer: Judge, Presiding ) 10/10/2006 DOC-Document Filed (Judicial Officer: Judge, Presiding ) 10/10/2006 DOC-Document Filed (Judicial Officer: Judge, Presiding ) 10/11/2006 DOC-Document Filed (Judicial Officer: Judge, Presiding ) 10/13/2006 DOC-Document Filed (Judicial Officer: Judge, Presiding ) 10/13/2006 DOC-Document Filed (Judicial Officer: Judge, Presiding ) 10/13/2006 Hearing (1:00 PM) (Judicial Officer Jorgensen,Kenneth L. ,) Result: Converted Activity Status Flag Occurred 10/16/2006 DOC-Document Filed (Judicial Officer: Judge, Presiding ) 10/16/2006 CANCELED Jury Trial (8:30 AM) (Judicial Officer Jorgensen,Kenneth L. ,) Other 10/24/2006 DOC-Document Filed (Judicial Officer: Judge, Presiding ) 11/15/2006 DOC-Document Filed (Judicial Officer: Judge, Presiding ) 12/12/2006 SCH-Schedule Hearing (Judicial Officer: Judge, Presiding ) 12/18/2006 CANCELED Jury Trial (8:30 AM) (Judicial Officer Jorgensen,Kenneth L. ,) Other 01/11/2007 DOC-Document Filed (Judicial Officer: Judge, Presiding ) 03/21/2007 DOC-Document Filed (Judicial Officer: Judge, Presiding ) 03/26/2007 DOC-Document Filed (Judicial Officer: Judge, Presiding ) Firefox https://pa.courts.state.mn.us/CaseDetail.aspx?CaseID=576379543 2 of 3 12/5/2022, 10:56 PM 03/26/2007 Jury Trial (8:30 AM) (Judicial Officer Jorgensen,Kenneth L. ,) Result: Converted Activity Status Flag Occurred 03/27/2007 Jury Trial Continuing (10:00 AM) (Judicial Officer Jorgensen,Kenneth L. ,) Result: Converted Activity Status Flag Occurred 03/28/2007 Jury Trial Continuing (8:30 AM) (Judicial Officer Jorgensen,Kenneth L. ,) Result: Converted Activity Status Flag Occurred 03/29/2007 Jury Trial Concluded (8:30 AM) (Judicial Officer Jorgensen,Kenneth L. ,) Result: Converted Activity Status Flag Occurred 04/02/2007 DOC-Document Filed (Judicial Officer: Judge, Presiding ) 04/02/2007 DOC-Document Filed (Judicial Officer: Judge, Presiding ) 04/02/2007 DOC-Document Filed (Judicial Officer: Judge, Presiding ) 04/02/2007 DOC-Document Filed (Judicial Officer: Judge, Presiding ) 04/02/2007 DOC-Document Filed (Judicial Officer: Judge, Presiding ) 04/02/2007 DOC-Document Filed (Judicial Officer: Judge, Presiding ) 04/02/2007 DOC-Document Filed (Judicial Officer: Judge, Presiding ) 04/02/2007 EXH-Exhibits (Judicial Officer: Judge, Presiding ) 04/02/2007 PSO-Pre-Sentence Investigation Ordered (Judicial Officer: Jorgensen,Kenneth L. , ) 04/02/2007 Hearing (9:00 AM) (Judicial Officer Jorgensen,Kenneth L. ,) Result: Converted Activity Status Flag Occurred 04/10/2007 EXH-Exhibits (Judicial Officer: Judge, Presiding ) 04/17/2007 ORD-Order (Judicial Officer: Jorgensen,Kenneth L. , ) 05/01/2007 ORD-Order (Judicial Officer: Judge, Presiding ) 05/10/2007 SCH-Schedule Hearing (Judicial Officer: Judge, Presiding ) 05/22/2007 DOC-Document Filed (Judicial Officer: Judge, Presiding ) 05/23/2007 PSF-Pre-Sentence Investigation Filed (Judicial Officer: Judge, Presiding ) 06/01/2007 AGM-Child Support Agreement (Judicial Officer: Judge, Presiding ) 06/01/2007 CANCELED Sentencing (1:30 PM) (Judicial Officer Jorgensen,Kenneth L. ,) Other 06/01/2007 Sentencing (9:34 AM) (Judicial Officer Jorgensen,Kenneth L. ,) Result: Converted Activity Status Flag Occurred 06/05/2007 CLO-Closed (Judicial Officer: Judge, Presiding ) 06/05/2007 ORD-Order (Judicial Officer: Jorgensen,Kenneth L. , ) 06/05/2007 ORD-Order (Judicial Officer: Jorgensen,Kenneth L. , ) 06/07/2007 DOC-Document Filed (Judicial Officer: Judge, Presiding ) 06/12/2007 DOC-Document Filed (Judicial Officer: Judge, Presiding ) 06/29/2007 PPY-Partial Payment (Judicial Officer: Judge, Presiding ) 07/16/2007 DOC-Document Filed (Judicial Officer: Judge, Presiding ) 07/30/2007 PPY-Partial Payment (Judicial Officer: Judge, Presiding ) 08/30/2007 PPY-Partial Payment (Judicial Officer: Judge, Presiding ) 10/04/2007 PPY-Partial Payment (Judicial Officer: Judge, Presiding ) 12/19/2007 Other Document 03/04/2008 Case Closed (Judicial Officer: Judge, Presiding ) 09/17/2008 Other Document 12/01/2008 Order-Other (Judicial Officer: Magnuson, Eric J. ) 12/11/2008 Other Document 12/11/2008 Transcript 12/17/2008 Receipt from Appellate Court 05/24/2012 Notice of Review Index # 2 05/24/2012 Notice to Authorize Release - Destroy Exhibit or Deposition Index # 1 03/04/2015 Other Document Index # 3 F I Defendant MARINO, JASON PATRICK Total Financial Assessment 1,364.00 Total Payments and Credits 1,364.00 Balance Due as of 12/05/2022 0.00 06/01/2007 Transaction Assessment 1,319.00 06/29/2007 Converted Payment Receipt # 07028856 MARINO, JASON PATRICK (152.00) 07/30/2007 Converted Payment Receipt # 07033551 MARINO, JASON PATRICK (152.00) 08/30/2007 Converted Payment Receipt # 07038763 MARINO, JASON PATRICK (152.00) 10/04/2007 Converted Payment Receipt # 07044300 MARINO, JASON PATRICK (152.00) 11/06/2007 Mail Payment Receipt # 0082-2007-04383 MARINO, JASON PATRICK (152.00) 11/30/2007 Mail Payment Receipt # 0082-2007-07893 GINA MARINO (152.00) 01/04/2008 Mail Payment Receipt # 0082-2008-0552 MARINO, JASON PATRICK (152.00) 01/30/2008 Mail Payment Receipt # 0082-2008-04563 MARINO, JASON PATRICK (152.00) 03/04/2008 Mail Payment Receipt # 0082-2008-010079 MARINO, JASON PATRICK (148.00) Firefox https://pa.courts.state.mn.us/CaseDetail.aspx?CaseID=576379543 3 of 3 12/5/2022, 10:56 PM</t>
  </si>
  <si>
    <t>['https://assets.nationbuilder.com/cuapb/pages/1472/attachments/original/1670302598/Marino_Conviction_Register_of_Actions.pdf?1670302598']</t>
  </si>
  <si>
    <t>1 UNITED STATES DISTRICT COURT DISTRICT OF MINNESOTA Civil File No.:12-CV-824 (PJS/TNL) WILLIAM DEMONE WALKER ) ) Plaintiff, ) ) v. ) AMENDED ) COMPLAINT AND LUCAS PETERSON individually, and in his ) JURY DEMAND official capacity; RICARDO MURO, individually ) and in his official capacity; TIM DOLAN, the City ) of Minneapolis Chief of Police, individually and ) in his official capacity and the CITY OF ) MINNEAPOLIS ) ) Defendants. ) TO: Defendants above-named and their respective attorneys. This is an action for damages brought pursuant to 42 U.S.C. §§1983, First, Fourth, Fifth, Eighth and Fourteenth Amendments to the United States Constitution. The Plaintiff also brings Minnesota common law claims. PARTIES 1. William Demone Walker ("Plaintiff Walker") is a resident of the City of Minneapolis. 2. Defendant City of Minneapolis ("Defendant City") is a municipality in the state of Minnesota. 3. Lucas Peterson ("Defendant Peterson") in May 2011 was employed as a police officer with Defendant City. 4. Defendant Tim Dolan ("Defendant Dolan") is the Police Chief for the City of Minneapolis. 5. Ricardo Muro ("Defendant Muro") was employed as a police officer with Defendant City. CASE 0:12-cv-00824-PJS-TNL Document 15 Filed 08/14/12 Page 1 of 7 2 6. All acts alleged occurred while Defendants Peterson, Ricardo Muro and Tim Dolan were employed by Defendant City. JURISDICTIONAL STATEMENT 7. The acts complained of all occurred in this judicial district. This is an action for damages brought pursuant to 42 U.S.C. §§1983, 1988, First, Fourth, Fifth, Eighth and Fourteenth Amendments of the United States Constitution. 8. Plaintiff Walker also brings Minnesota common law claims. This Court has jurisdiction of the Federal questions subject to 28 U.S.C. §1331 and also supplemental jurisdiction over the state law claims pursuant to 28 U.S.C. §1367. GENERAL BACKGROUND 9. In May 19, 2011, Plaintiff Walker was the victim of excessive force at the hands of Defendants Peterson and Muro. 10. Defendants kicked and struck Plaintiff Walker in the back of his head. While Plaintiff Walker was lying face down on the floor, Defendants "stomped" their feet on Plaintiff Walker's head causing injuries. 11. Defendants landed over four blows on Plaintiff Walker's head causing him to lose consciousness for some time. 12. Realizing that Plaintiff Walker was unconscious, Defendants screamed at Plaintiff Walker to "wake up." 13. Plaintiff Walker needs surgery to repair jaw injuries caused by Defendants' assault. 14. Despite bleeding and visible signs of injuries, Defendants refused Plaintiff Walker medical attention. CASE 0:12-cv-00824-PJS-TNL Document 15 Filed 08/14/12 Page 2 of 7 3 15. As a direct and proximate result of Defendants' actions, Plaintiff Walker suffered the following injuries and damages: a. Violation of his constitutional rights under the First, Fourth, Fifth, Eighth and Fourteenth Amendments of the United States Constitution to be free from an unreasonable search and seizure of Plaintiff Walker; b. Denial of medical assistance; c. Loss of Plaintiff Walker's physical liberty; d. Physical pain, suffering and emotional trauma, requiring expenditure of money for treatment. 16. Defendants' actions violate the following clearly established and well-settled Federal Constitutional rights of Plaintiff Walker: a. Freedom from the unreasonable seizure of Plaintiff Walker's person; b. Freedom from the use of excessive, unreasonable and unjustified force against Plaintiff Walker's person; c. Freedom from denial of medical services to Plaintiff Walker; d. Freedom from false arrest; e. Freedom from illegal imprisonment; FIRST CAUSE OF ACTION 42 U.S.C. § 1983 Against Individual Defendants 17. Paragraphs 1 through 17 are incorporated herein by reference as though fully set forth: 18. Plaintiff Walker claims damages for his injuries set forth above under 42 U.S.C. § 1983 against Defendants Peterson and Muro for the violation of his constitutional rights under color of law. CASE 0:12-cv-00824-PJS-TNL Document 15 Filed 08/14/12 Page 3 of 7 4 19. As a result of the excessive force by Defendants Peterson and Muro, Plaintiff Walker suffered damages aforesaid; SECOND CAUSE OF ACTION Assault and Battery Against Individual Defendants 20. Paragraphs 1 through 20 are incorporated herein by reference as though fully set forth. 21. Defendants Peterson and Muro assaulted and battered Plaintiff Walker. 22. As a result of the assault and battery by Defendants Peterson and Muro, Plaintiff Walker suffered damages aforesaid; THIRD CAUSE OF ACTION False Arrest and Illegal Imprisonment Against Individual Defendants 23. Paragraphs 1 through 23 are incorporated herein by reference as though fully set forth. 24. Defendants Peterson and Muro illegally arrested and imprisoned Plaintiff Walker. 25. As a result of the illegal arrest and illegal imprisonment, Plaintiff Walker suffered damages as aforesaid. FOURTH CAUSE OF ACTION Intentional Infliction of Emotional Distress Against Individual Defendants 26. Paragraphs 1 through 26 are incorporated herein by reference as though fully set forth. 27. Defendants Peterson and Muro intentionally caused Plaintiff Walker emotional distress by falsely arresting, illegally imprisoning, beating and abusing him. Defendants intentionally caused emotional distress upon Plaintiff Walker by preventing him from seeking medical attention. As a result of the aforesaid acts of the Defendants, Plaintiff Walker suffered damages as aforesaid. FIFTH CAUSE OF ACTION Denial of Medical Attention Against Individual Defendants 28. Paragraphs 1 through 28 are incorporated herein by reference as though fully set forth. 29. Defendants Peterson and Muro denied Plaintiff Walker medical treatment. CASE 0:12-cv-00824-PJS-TNL Document 15 Filed 08/14/12 Page 4 of 7 5 30. As a result of the denial of medical attention, Plaintiff Walker suffered damages as aforesaid. SIXTH CAUSE OF ACTION Negligence Against Defendant Dolan and Defendant City 31. Paragraphs 1 through 31 are incorporated herein by reference as though fully set forth. 32. Defendants Dolan and City owed a duty to Plaintiff Walker to take reasonable care in hiring, supervising, training and retraining Defendants Peterson and Muro. 33. Defendants Dolan and City breached their duty of hiring, retraining, and properly supervising and training Defendants Peterson and Muro. 34. Defendants Dolan and City knew, or should have known of Defendants officers' history of committing unconstitutional misconduct, including assault, battery and unreasonable force and false arrest. 35. Because of said negligence of Defendants Dolan and City, Plaintiff Walker has suffered and continues to suffer damages, including, but not limited to emotional distress, pain and suffering. Plaintiff Walker has also suffered pecuniary loss. SEVENTH CAUSE OF ACTION 42 U.S.C. §1983 Against the City of Minneapolis 36. Paragraphs 1 through 36 are incorporated herein by reference as though fully set forth. 37. Prior to May 2011, the City of Minneapolis developed and maintained policies or customs exhibiting deliberate indifference to the constitutional rights of persons in the City of Minneapolis which caused the violation of Plaintiff Walker's rights. 38. It was the policy and or custom of the City of Minneapolis to inadequately and improperly investigate citizens' complaints of officers' misconduct. Acts of misconduct were instead tolerated by the City of Minneapolis, including, but not limited to the incident mentioned above. CASE 0:12-cv-00824-PJS-TNL Document 15 Filed 08/14/12 Page 5 of 7 6 39. It was the policy and or custom of the City of Minneapolis to inadequately supervise and train its officers, including Defendant officers above-named, thereby failing to adequately discourage further constitutional violation on the part of its officers. The City of Minneapolis does not require appropriate in-service training or re-training of officers who were known to have engaged in misconduct. 40. As a result of the above described policies and customs, officers of the City of Minneapolis, including Defendants Peterson and Muro, believed that their actions would not be properly monitored by supervisory officers and that misconduct would not be investigated or sanctioned, but would be tolerated. 41. The above described policies and customs demonstrated a deliberate indifference on the part of the policy makers of the City of Minneapolis to the constitutional rights of persons within the City, and were the cause of the violation of Plaintiff Walker's rights alleged herein. EIGHTH CAUSE OF ACTION Punitive Damages Against Individual Defendants 42. Paragraphs 1 through 42 are incorporated herein by reference as though fully set forth. 43. Plaintiff Walker claims damages for his injuries set forth above under 42 U.S.C.§§1983 against Defendants Peterson and Muro for their actions which give rise to Punitive Damages. 44. Under the punitive damages law, the Defendants Peterson and Muro are liable for their conduct against Plaintiff Walker. The conduct exhibited by the officers showed a reckless disregard or callous indifference to citizens' State and Federally protected rights. 45. As a direct and proximate result of Defendants Peterson and Muro's conduct, Plaintiff Walker has suffered the following, including, but not limited to, physical injury, emotional distress, pain and suffering. CASE 0:12-cv-00824-PJS-TNL Document 15 Filed 08/14/12 Page 6 of 7 7 WHEREFORE, Plaintiff Walker requests this Court: A. That Defendants be jointly and severally liable to Plaintiff Walker for damages in excess of Seventy Five Thousand Dollars ($75,000.00) as allowed by appropriate laws and statutes; B. Award compensatory damages to Plaintiff Walker against Defendants, jointly and severally in excess of Seventy Five Thousand Dollars ($75,000.00); C. Award cost of this action to Plaintiff Walker; D. Award reasonable attorney's fees and cost to Plaintiff Walker; E. Award punitive damages to Plaintiff Walker against Defendants Peterson and Muro; F. Award such other and further relief, as this Court may deem appropriate. Plaintiff Walker hereby demands a jury trial. Date: August 14, 2012 UDOIBOK, TUPA &amp; HUSSEY, PLLP /s/ Kenneth U. Udoibok Kenneth U. Udoibok #026252 The Grain Exchange Building 400 South Fourth Street, Suite 310 Minneapolis, MN 55415 612-808-6031 (voice) 612-843-1176 ( fax) Kudoibok@uthlaw.com ATTORNEY FOR THE PLAINTIFF CASE 0:12-cv-00824-PJS-TNL Document 15 Filed 08/14/12 Page 7 of 7</t>
  </si>
  <si>
    <t>['https://d3n8a8pro7vhmx.cloudfront.net/cuapb/pages/270/attachments/original/1625790495/William_Walker_case_-_2011.pdf?1625790495']</t>
  </si>
  <si>
    <t>['Lucas Peterson, badge #5630', 'Ricardo Muro, badge #4899']</t>
  </si>
  <si>
    <t>7/11/2021 How co-responder teams are changing the way Minneapolis police deal with mental health calls | MinnPost https://www.minnpost.com/metro/2019/01/how-co-responder-teams-are-changing-the-way-minneapolis-police-deal-with-mental-health-calls/ 1/7 Nonprofit, nonpartisan journalism. Supported by readers. News Metro How co-responder teams are changing the way Minneapolis police deal with mental health calls Though the program is currently operating as a pilot, it is on track to grow in 2019, thanks to money set aside in the city's 2019 budget. By Jessica Lee | Reporter Officer Colleen Ryan and social worker Nils Dybvig are a part of the MPD's co-responder program that pairs police officers with mental-health professionals to help people on the verge of suicide or addressing other emotional crises. MinnPost photo by Jessica Lee Jan. 2, 2019 Watching the 911 dashboard, Officer Colleen Ryan saw it again: The address of a woman who calls Minneapolis police frequently during bursts of life-threatening anxiety. 7/11/2021 How co-responder teams are changing the way Minneapolis police deal with mental health calls | MinnPost https://www.minnpost.com/metro/2019/01/how-co-responder-teams-are-changing-the-way-minneapolis-police-deal-with-mental-health-calls/ 2/7 Ryan notified her partner - a social worker - and the two drove to the woman in an unmarked police car. No sirens. No flashing lights. But this time around, Ryan wanted to do something different to help the woman, beyond their typical routine of giving her a ride to a hospital. So Ryan and her partner sat down with the woman … and played a game of Yahtzee. And after 45 minutes of rolling the dice, the woman felt comfortable describing to Ryan and the social worker - a duo formally known as a mental-health co-responder team - her feelings. From there, the team shared tips and resources with the woman if, or when, anxiety overcomes her again. "Now, she has a toolbox, and things that she can do differently, so that maybe she doesn't need to make that call. She doesn't need to be seen at a hospital time and time again. She recognizes that. But she didn't have any other options," said Inspector Kathy Waite, who supervises MPD's co-responder program that pairs police officers with mental- health professionals to help people on the verge of suicide or addressing other emotional crises. Right now, the program is operating as a pilot. It features two officers and two social workers, and its budget only allows the service in certain parts of the city - MPD's third and fifth precincts, or south Minneapolis - which is where the department says it receives the most calls of people in emotional distress. But the program is on track to grow. The Minneapolis City Council set aside money in the city's 2019 budget so that the co-responder can become permanent and expand to all precincts this year. "It's not a crime to have a mental illness and approaching [people] in a way that's not criminalizing them, and making them afraid to call 911 and get help, is the biggest thing," Ryan said. "It's a more comprehensive approach to mental-health calls, rather than cops also having to double as social workers and figure out these problems." 7/11/2021 How co-responder teams are changing the way Minneapolis police deal with mental health calls | MinnPost https://www.minnpost.com/metro/2019/01/how-co-responder-teams-are-changing-the-way-minneapolis-police-deal-with-mental-health-calls/ 3/7 How it works Ryan, 26, and her partner, senior psychiatric social worker Nils Dybvig, begin each day at the program's headquarters, inside the MPD's Fifth Precinct station. They start by going over 911 calls from the night before, looking for ones in MPD's system with the label "EDP," or "emotionally disturbed person." Dybvig circles back with those cases, sometimes calling the patients, their relatives or case workers, to make sure everyone is on the same page about the previous night's incident. That process of following-up is among reasons the program differs from the department's other work, Waite told City Council members late last year at a committee meeting to discuss the program's results and funding. Throughout the day, the co-responder team monitors the city's 911 calls on computers at their shared cubicle. Dispatchers answer each caller and recite a script that helps them categorize what's going on, take into consideration if weapons are involved or if anyone is facing imminent harm. When dispatchers decide a call has a "mental health component," Dybvig and Ryan - who wears navy pants and polos instead of a typical police uniform - take action. Most EDP callers are people considering suicide, and very few include weapons, program leaders said. "A lot of times it's the child not taking their meds or not having the proper resources," Ryan said. "We have a lot of people calling on themselves saying they're feeling suicidal and want to go to the hospital. … And then a lot of programs will call us and say this client is acting radically and not on their meds and they need to go to the hospital. It's a wide variety." 7/11/2021 How co-responder teams are changing the way Minneapolis police deal with mental health calls | MinnPost https://www.minnpost.com/metro/2019/01/how-co-responder-teams-are-changing-the-way-minneapolis-police-deal-with-mental-health-calls/ 4/7 Two regular patrol officers usually respond to the 911 call first. They scope out the scene - typically a home, workplace or area of a street - to see if it's safe for someone like Dybvig, who is unarmed and does not have police training, to enter. By that time, the co-responder team has usually arrived. Their next steps vary, case-by-case. But often they start by taking an assessment of the distressed person's feelings by asking some questions, Dybvig said. "'Have you thought about how you might harm yourself?" for example. Or, said Dybvig: "If you're feeling stressed, who do you talk to? Do you have a religious belief that's going to keep you safe or prevent you from harming yourself? When people are more experiencing psychosis, you know, just asking them questions - 'Are you sleeping at night? Are you eating?' … Is this person safe, and how can we make sure that this person is able to take care of themself, or do they need to go to the hospital to be safe?" The team may also get other people involved - such as therapists, physicians, relatives or friends - and give the patient a ride to somewhere other than a hospital. Sometimes, the lack of transportation to a safe space in and of itself triggers someone's breakdown and call to police, Waite said. "We can really take the time to listen to somebody; hear what they're going through; help them feel a little bit understood …. like they have somebody who just cares about them," Dybvig said. "It can make a big difference." The results Minneapolis' co-responder program has so far shown promising results, according to project leaders, and that's why they are pushing for the expansion. 7/11/2021 How co-responder teams are changing the way Minneapolis police deal with mental health calls | MinnPost https://www.minnpost.com/metro/2019/01/how-co-responder-teams-are-changing-the-way-minneapolis-police-deal-with-mental-health-calls/ 5/7 MPD co-responders have contacted 985 people dealing with some sort of emergency mental-health issue - 843 adults and 142 children - between fall 2017 and fall 2018, according to data provided by MPD. And among those, more than 260 people calmed down in their home or workplace after talking to the social workers and officers, meaning they declined trips to the hospital and saved the department resources. City of Minneapolis (In two cases, however, the patients attempted assaulting officers, so the police used "take-down" techniques to stop them, Waite said. Both she and Ryan said the program has a goal of zero use-of-force incidents going forward. "Those were unavoidable, but the patient wasn't hurt," Ryan said.) Law-enforcement agencies in cities such as Seattle, Boston and Houston have adopted similar co-responder models to change how officers interact with people suffering from extreme anxiety, depression 7/11/2021 How co-responder teams are changing the way Minneapolis police deal with mental health calls | MinnPost https://www.minnpost.com/metro/2019/01/how-co-responder-teams-are-changing-the-way-minneapolis-police-deal-with-mental-health-calls/ 6/7 or psychosis. St. Paul set aside additional money in its 2019 budget to strengthen how mental-health experts work with police, too. What's next Ryan is one of two sworn officers who make up MPD's co-responder program currently, out of the department's some 860 cops. But last month, the Minneapolis City Council boosted the program's funding by $348,000 in the city's 2019 budget. That money will allow existing sworn officers to move from their current jobs to form new co- responder teams so the service can expand citywide. The City Council also agreed this budget cycle to convene a new group of city staff and community members to study characteristics of 911 calls. The group will determine if, or when, there's opportunity for civilians - not police officers - to respond to some. For example, some people in emotional distress may benefit from Hennepin County's 24/7 crisis-intervention program, called "COPE" (Community Outreach for Psychiatric Emergencies), the agency that contracts with MPD to provide staffing for the co-responder program, rather than police. The group will study whether certain 911 calls in Minneapolis could transfer to such programs. (COPE's phone number for issues involving adults is 612-596-1223 and for those regarding children is 612-348-2233.) Waite, who's moved through the ranks of MPD over 25 years, said she felt the need for police-sponsored mental-health help as a beat cop and crisis negotiator years ago. She and others once helped a suicidal man step down from the ledge of a bridge. After talking to him, they sent him to the hospital before leaving the scene. But later that day, 911 dispatchers received another suicidal caller: It was the same man, on a different bridge. He survived, but the anecdote emphasizes the need for close - and frequent - contact with people who are struggling with emergency 7/11/2021 How co-responder teams are changing the way Minneapolis police deal with mental health calls | MinnPost https://www.minnpost.com/metro/2019/01/how-co-responder-teams-are-changing-the-way-minneapolis-police-deal-with-mental-health-calls/ 7/7 mental-health issues, according to Waite. "There's a gap in services," she said. "We want to be able to follow up on those cases, and that's something that the co-responder team does." Jessica Lee Reporter Jessica Lee focuses her reporting on covering local government issues in Minneapolis and St. Paul. She can be reached at jlee@minnpost.com, and you can follow her on twitter at @byjlee. Show comments or leave a comment Thanks to our major sponsors Additional thanks to our top philanthropic supporters. is a 501(c)(3) nonprofit newsroom MinnPost | P.O. Box 18438 | Minneapolis, MN 55418 | 612.455.6950</t>
  </si>
  <si>
    <t>['https://d3n8a8pro7vhmx.cloudfront.net/cuapb/pages/270/attachments/original/1626048077/How_co-responder_teams_are_changing_the_way_Minneapolis_police_deal_with_mental_health_calls___MinnPost.pdf?1626048077']</t>
  </si>
  <si>
    <t>IN THE MATTER OF CITY OF MINNEAPOLIS Minneapolis Police Department LAST CHANCE AGREEMENT And POLICE OFFICERS' FEDERATION OF MINNEAPOLIS John Bennett This LAST CHANCE AGREEMENT ("Agreement") is made and entered into by and between the City of Minneapolis ("City"), the Police Officers' Federation of Minneapolis ("Federation") and John Bennett ("Officer Bennett") and collectively ("The parties"). WHEREAS, at all times material, the City and the Federation are parties to a Labor Agreement ("Labor Agreement") that governs the relationship between them, effective January 1, 2008 through December 31, 2011; and, WHEREAS, the Federation is the sole and exclusive certified collective bargaining representative of the employees in the classification and who comprise the bargaining unit ("Employees"); and, WHEREAS, at all times material, Officer Bennett is a City employee working as a Patrol Officer in the Minneapolis Police Department ("Department") and is a member of the Federation; and, WHEREAS, the Civilian Review Authority ("CRA") sustained a MPD Use of Force Policy violation (MPD policy 5.301.01) against Officer Bennett (CRA Case # 10-2823); and, WHEREAS, the Department seeks to impose discipline against Officer Bennett in an unrelated matter (IAU Case #11-65); and, WHEREAS, Article 5, Section 5.4 of the parties' Labor Agreement grants the Chief of Police the full authority of the City Council to resolve disciplinary disputes; and, NOW THEREFORE, the City, the Federation and Officer Bennett desire to enter into this LAST CHANCE AGREEMENT, which represents a negotiated settlement related to Officer Bennett's employment status with the City, on the following terms and conditions: 1. As a result of the sustained CRA finding in CRA Case # 10-2823, Officer Bennett agrees to accept a D-level violation for this offense and agrees to serve an 80-hour suspension without pay. 2. Officer Bennett also agrees and acknowledges that any similar sustained use of force violations will be deemed an egregious act resulting in discharge. 1212242 3. As a result of the unrelated IAU investigation (Case #11-65), Officer Bennett agrees to accept a C-level violation for violation of MPD Policy 5-103, Use of Discretion, and serve a 20 hour unpaid suspension. 4. The above suspensions shall be served consecutively and shall total 100 hours. 5. Officer Bennett agrees that he will be removed from the position he held in the MPD canine unit. 6. Officer Bennett agrees any sustained policy violation at a "C" level (during its reckoning period) or a "D" level (or its equivalent if the discipline matrix changes) for violations of MPD Use of Force (MPD policy 5.301.01) or MPD Use of Discretion (MPD Policy 5-103) policies will result in immediate termination of employment, which Officer Bennett (or the Federation on his behalf) agrees not appeal the termination to the Civil Service Commission or file a grievance under the labor agreement. 7. Officer Bennett understands and agrees that this is a LAST CHANCE AGREEMENT and upon a showing that Bennett failed to meet any one of the above conditions, the City will terminate his employment. 8. Should Officer Bennett or the Federation, on his behalf, timely grieve or appeal any discharge under this LAST CHANCE AGREEMENT, the Parties agree that the only issue which may be presented to and adjudicated by the hearing officer is whether Officer Bennett violated one of the conditions of the LAST CHANCE AGREEMENT as charged. All other defenses are to be deemed immaterial and are waived. Upon a finding that Officer Bennett violated one or more of the conditions of this LAST CHANCE AGREEMENT, the Parties agree there is just cause for termination and the Parties agree that the hearing officer will not be asked to consider mitigating factors. The Parties agree that the hearing officer may not modify the penalty of discharge if a violation of the LAST CHANCE AGREEMENT is found. 9. The Federation, as an entity and on behalf of its members agrees that this LAST CHANCE AGREEMENT shall not be used in any arbitration, Civil Service Commission hearing or other proceeding, except to enforce the terms of this Settlement Agreement. 10.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by any of the parties to this agreement, in any future case involving any City employee. The terms of this Agreement shall be of no value as evidence and shall not be submitted as evidence, by any of the parties to this agreement, in any arbitration, hearing, appeal or other proceeding involving any City employee. If this provision is violated in any arbitration, hearing, appeal or other proceeding, a mistrial may be declared. If any of the parties to this agreement, or its representative violates this provision and causes the mistrial, the offending party shall be responsible for the Arbitrator's or Hearing Officer's fee and Court Reporter's fees, if any, and other expenses associated with the mistrial. 11. Officer Bennett and The Federation agree not to file any grievances, Civil Service Commission appeals, lawsuits, appeals, charges, or claims, or engage in any proceeding of any Page 2 of 3 1212243 nature against the City or its representatives which in any way relate to the imposition of this LAST CHANCE AGREEMENT and will withdraw or cause to be withdrawn any such grievances, lawsuits, appeals, charges, or claims which may have been filed or are currently pending. 12. Officer Bennett acknowledges that he has read and voluntarily accepted the terms and conditions of this LAST CHANCE AGREEMENT, that he has had ample opportunity to consult with the legal counsel of his choice or the Federation and fully understands the ramifications of any violation of the LAST CHANCE AGREEMENT. ACCEPTED AND AGREED TO: DATE: DATE: 7y/ i/ o.0406 Chief of Po ice, Tim Dolan Fed Lion P esiden e mo Page 3 of 3 1212244 MINNEAPOLIS POLICE DEPARTMENT INTERNAL AFFAIRS COMPLAINT FORM #3401 COMPLAINT INFORMATION INTERNAL AFFAIRS CASE NUMBER: 11-65 CCN 10-330282 DATE OF INCIDENT: 10-29-2010 TIME OF INCIDENT: 1616 hrs LOCATION OF INCIDENT: 1925 2 ST N DATE OF COMPLAINT 03-28-2011 REFERRAL METHOD: Internal COMPLAINANTS NAME (LAST, FIRST MIDDLE) SEX M❑ F❑ RACE: DATE OF BIRTH: 13.43 HOME ADDRESS: CITY / STATE / ZIP: TELEPHONE: POLICY INFORMATION POLICIES ALLEGED TO BE VIOLATED: 5-103 USE OF DISCRETION 13.43 - Personnel Data ACCUSED EMPLOYEE(S) NAME/BADGE: Officer John Bennett badge# 0406 COMPLAINT ALLEGATIONS to by opportunity required, a compliant and in to flee Officer Bennett released his dog an assisting officer was bitten the suspect was then given the compliant suspect was It is alleged that at the above time and location that Suspect who was driving a stolen vehicle. As a result attempting to call his dog off of the assisting officer As a result the use of the dog to apprehend the previously apprehend the dog resulting on foot. in injury to both the assisting officer and suspect. 13.43 - Personnel Data 13.43 - Personnel Data RECOMMENDATION (Preliminary Cases Only) K Reckoning Period Expired Before Complaint was K No Basis for Complaint K Closed Pending Further Information K Refer to Precinct with Coaching Documentation K Exceptionally Cleared K Policy Failure K Other Filed COMP 13.43 - Personnel Data DATE 03-.21-h COM DATE 1212245 MINNEAPOLIS POLICE DEPARTMENT Internal Affairs Unit Administrative Case #1 1-65 Sgt. R. Krebs 4/20/2011 CASE BACKGROUND This case was received for investigation on 3/28/2011 from the Police Administration. This case stems from the arrest of one Dale Lee Presley by Officer John Bennett and his K9 partner on 10/29/2010. The suspect Dale Lee Presley was arrested near West Broadway and North 2'd Street while driving a stolen vehicle. At the time of the arrest, Officer Bennett released his K9 which resulted in an assisting officer, who was on scene, being bitten. In a review of the incident by K9 supervisors, there were concerns brought forth that the K9 may have been released unnecessarily at the time of this incident. The suspect appeared to have been compliant at the time of the stop and appeared to be submitting to arrest. This conclusion being based on Officer Bennett's squad video of the incident. CASE INVESTIGATION 1 1212246 Case number: 10-330282 The reports concerning the arrest of Presley were located under the above case number and reviewed. A copy of the squad video was also obtained and viewed to compare the facts set forth in the report with what was depicted on video. 13.43 - Personnel Data Video evidence: The video which was activated when Officer Bennett turned on his emergency equipment shows the suspect vehicle stopped in the center traffic lane of West Broadway WB near 2" Street, directly in front of Officer Bennett's squad. The suspect, who is the only occupant of the vehicle, has both of his arms extended out of the driver's side window. As there is no audio on the tape it is unknown whether this is in response to officer's orders or the action is initiated by the suspect himself. Also visible at this time is Officer Bruce Johnson who has arrived at the scene, and positioned his marked squad directly in front of the suspect vehicle to block it in. Officer Johnson then exits his vehicle. 2 1212247 At this time Officer Bennett approaches the suspect on the driver's side and grabs him by the arms attempting to pull him out of the vehicle and onto the street. As Officer Bennett does so the suspect vehicle rolls backwards striking Officer Bennett's squad. As Officer Bennett gets the suspect to the ground his K9 passes by him and the suspect and attacks Officer Johnson. Officer Bennett, seeing this, immediately disengages with the suspect to stop the K9's attack on Officer Johnson. This in turn allows the suspect Presley to get up from the ground and flee on foot, running around the corner NB on 2nd Street and out of camera view with Officer Bennett and his K9 in pursuit. Officer Bennett's Report: Officer Bennett's report on the arrest of Presley is found in. supplement #2. Officer Bennett in his report indicates that he released his K9 from his car immediately as the suspect vehicle was "stuck in traffic" and that his backup "was coming from the station." He also indicates that the driver of the vehicle "attempted to evade me." None of these facts are apparent or depicted in the video. Officer Bennett is in fact being backed up by Officer Johnson who is already present on the scene. Officer Johnson, upon arrival, positions his squad head on to the suspect vehicle in order to block it in and there is no traffic or vehicle visible on the video in front of the suspect vehicle other than Officer Johnson's squad. 3 1212248</t>
  </si>
  <si>
    <t>['https://d3n8a8pro7vhmx.cloudfront.net/cuapb/pages/1461/attachments/original/1638037228/13-30687_Bennett_Part_1.pdf?1638037228']</t>
  </si>
  <si>
    <t>Statement of: Witness Officer Christopher Tucker The Supervisor's Force Review Force Report #5 regarding CAPRS Report 11-016025 indicates . that Officer Christopher Tucker used force during this incident. Although Force Report #5 indicates Officer Christopher Tucker as an Involved Officer, the Electronic Signature is that of Officer 13.43 - Personnel Data Officer Christopher Tucker stated to this investigator that he did not use force during this incident. Officer Tucker stated that he was not present during the apprehension of AP2/Page. Officer Tucker stated that he was covering the alley from his squad car. Officer Tucker stated that he did not witness the apprehension of AP2/Page. Officer Tucker stated that he was in his squad in the alley until he heard officers call out Code 4. Officer Tucker stated that he did not enter a Force Report Screen and he did not have any knowledge of his name listed as an involved officer. Statement of: Accused Officer 13.43 - Personnel Data On January 18, 2011 at approximately 1815 hours, Officer 13.43 - Personnel Data was in the rear of 3215 Fremont Ave N assisting with a search warrant when he observed AP2/Page running away same location. Referring to CAPRS Report 11-016025 supplement #2, Officer transcribed that he observed AP2/Page holding his front waistband. While observing Officer 13.43 stated that Page could have been wearing ba 'ems. Officer stated that he did not know if Page was wearing a belt. Officer 13.43 stated that while working in the 4th precinct, it was common for him to see young black males to wear baggy, loose fitting or oversized clothing. !Ill J - 13.43 AP2/Pa e 13.43 Officer 13.43 stated that he and Officer Suchta arrived at AP2/Page's apprehension location at approximately the same time. Officer 13.43 stated that he did not know which officers were present but there were at least two other officers, one being Officer Suchta, present in addition to him. Officer 13.43 stated that by no means was AP2/Page under control. Officer stated that Page was not complying with officers by continuing his attempts to roll over from his stomach to his • side or back, kicking his legs and not obeying officers' commands to stop resisting. Officer 13.43 stated that he could not clearly depict if AP2/Page was resisting officers' attempts to gain control of him or if Page was actually fighting with officers. 13.43 Officer 13.43 stated that AP2/Page's legs were kickin and thrashing. Therefore, Officer 13.43 focused his attention on Page's legs. Officer 13.43 stated that he used his left foot to step on AP2/Page's left leg near Page's left ankle. Officer 13.43 then pushed his right foot into Page's groin area in an attempt to push Page's body away from his leg to keep his leg straight. 7 1210141 Officer 13.43 stated that he used his feet instead of his hands to control AP2/Page's left leg to keep him at a higher vantage point. Officer 13.43 stated that this position allowed him to be aware of Page's hands and observe whether Page was under control. Officer 13.43 stated that during this time, his partner, Officer Suchta was able to control Pa. e's rilht arm. Other officers were trying to gain control of Page's left arm. Officer 13.43 stated that AP2/Page was resisting more with his left arm, constantly pulling his left arm away from officers. Officer 13.43 stated that officers present were yelling verbal commands to AP2/Page. Officer 13.43 stated that he only recalled officers yelling "stop resisting" and "put your hands behind our back." Other than the officers' verbal commands directed toward AP2/Page, Officer 13.43 did not recall officers communicating with each other regarding their force used against AP2/Page. Officer 13.43 stated that when officers gave AP2/Page verbal commands, officers gave Page ample time to comply with those verbal commands prior to using force against him. During the time that Officer 13.43 was controlling AP2/Page's left leg, Officer stated that he only struck Page when Page attempted to roll his hips up off the ground. Officer stated that he used a short kick with his right foot by pulling (moving) his foot back approximately 10 inches and striking AP2/Page on his upper inner thigh. Officer stated that his objection to his using that particular strike was to keep AP2/Page aware that he was continuing to keep Page's hips down. 13.43 13.43 13.43 Officer 13.43 stated that he was not trained to use a kick to the inner thigh for pain compliance. However, Officer 13.43 stated that his kick to AP2/Page's s 1 . er inner thigh was effective in his efforts to hold Page straight in a prone position. Officer 13.43 stated that Page's upper inner thigh was the only area available to kick at that particular time. In regards to AP2/Page being struck in the groin area because of a kick, Officer 13.43 stated that he refuses to say Page was not struck in the groin area. Officer 13.43 stated that no strikes were directed at kicking Page in the groin but the strikes were close enough to Page's upper inner thigh to be considered the groin area. Officer 13.43 stated that AP2/Page's reaction to the force that officers used against him consisted of Page rolling his hips up off the ground and attempting to pull his left arm away from officers. 8 1210142 Officer 13.43 stated that he believed that AP2/Page was concealing "something" in his waistband, worse case scenario, concealing a gun. Officer 13.43 stated that he based this belief on information that he received during a briefing prior to the start of the incident along with Page's actions during the incident. AP2/Page's actions during the incident included running away from officers, holding his waistband, Page's failure to comply with officers' commands when caught, Page throwint his hi Is and continuously resisting officers' attempts to control his left arm. However, Officer 13.43 also stated that during the time AP2/Page was rolling his hips off the ground, Page exposed his stomach and waistband area. Officer 13.43 stated that officers did not recover a gun or dangerous weapon from AP2/Page or from the route traveled by Page during the foot pursuit. Regarding the force used against AP2/Pa_e Officer 13.43 stated that he did not observe officers striking Pate in the head. Officer 13.43 stated that no officers, to include Officers Bartholomew, 13.43 13.43 and himself, used force against AP2/Page after officers handcuffed Page. Officer Officer handcuffs. 13.43 13.43 stated that at no time during this incident did AP2/Page lose consciousness. stated that AP2/Page continued to struggle with officers until he was in Statement of: Accused Officer 13.43 Officer 13.43 stated that on January 18, 2011 at approximately 1815 hours, he was wearinga id Vest that clearly displayed "POLICE" and an MPD turtleneck and MPD jacket. Officer M43 was wearing a duty belt, which included mace but no baton. Officer 13.43 was in his squad when he observed AP2/Page running. Officer 13.43 confirmed that AP2/Page was wearing baggie clothing. Officer 13.43 stated that during this incident he was not the first officer to arrive at the apprehension location of AP2/Page. Officer 13.43 did not recall which officer arrived first at AP2/Page's apprehension location. Officer 13.43 did not recall the other officers' actions against Page. Officer 13.43 stated that his focus was Page. Officer 13.43 stated that he immediately ran up to Page and attempted to take control of Page. Officer 13.43 stated that he was kneeling near Page's left shoulder while trying to grab the left arm of Page that was underneath Page's body. Officer 13.43 stated that at that time, other officers were present but he was not sure of their identity because he focused on getting Page's hand out from underneath Page's body. Officer 13.43 stated that he was not using force at that time. Officer 13.43 was only pulling on AP2/Page's arm. Officer 13.43 stated that he did not know why he did not consider the use of chemical irritant on AP2/Page. Officer 13.43 stated that he sta ed focused on Page's hands while Page was wildly swinging his hands towards him. Officer 13.43 stated that he does not have a taser. 9 1210143 Officer 13 43 stated that his open hand slap to the left side of AP2/Page's face had no effect on Page. Officer 13.43 stated that Page was kicking his legs in the direction of Officer Officer 13.43 stated that Page was also swinging his elbows toward Officer 13.43 face. Officer stated that he recalled several times during his struggle with Page, that Page almost struck him in the face with one of his (Page's) elbows. Officer him. Officer 13.43 stated that there was a treater chance that AP2/Page was going to attack him unless he gained control of Page. Officer 13.43 stated that the more he tried to gain control of Page, the more Page fought back, resisting Officer 13.43 attempts to control him. Officer stated that Page continued to pull away from his grasp. Page continued to kick his legs wildly, rolling around and swinging his elbows. However, when this investigator asked Officer 13.43 if at any time during the apprehension process of AP2/Page, did Page attempt to actually strike Officer 13.43 with his fists and/or feet and Officer 13.43 stated "no." Officer 13.43 stated that his focus was to take AP2/Page into custody safely. Officer 13.43 struck Page with his left knee on Page's left leg and used his left hand to strike Page several times on Page's torso and Page continued to resist. With the exception of Officer 13.43 using an open-hand slap to Page's face, Officer 13.43 stated that he did not observe officers striking AP2/Page in the head during the apprehension process of Page. Officer 13.43 stated that no officers, to include Officers Bartholomew, himself, used force against AP2/Page after officers handcuffed Page. 13.43 13.43 and Officer 13.43 stated that at no time during this incident did AP2/Page lose consciousness. Officer stated that he knew this to be true because AP2/Page continued to yell, spit and move around. 13.43 Officer 13.43 stated that he gave AP2/Page the verbal command to stop resisting. Officer stated that Page was violently moving around. Page was kicking, rolling around and trying to move his body out of position from where officers were trying to take control of him. After unsuccessfully gaining control of AP2/Page's left arm, Officer 13.43 confirmed that he disengated Page's left arm and immediately attempted to take control of Page's right arm. Officer 13.43 stated that he went from gripping Page's left bicep/elbow area in an attempt to control Page's right wrist area. At that time, Officer 13.43 recalls that he was trying to gain control of Page's right arm by himself. Officer 13.43 stated that AP2/Pages actions toward officers were resisting in nature. Officer did not state that AP2/Page's actions were aggressively engaging. 13.43 13.43 13.43 13.43 13.43 stated that he felt that AP2/Page was becoming more aggressive and hostile toward 13.43 10 1210144</t>
  </si>
  <si>
    <t>['https://d3n8a8pro7vhmx.cloudfront.net/cuapb/pages/1461/attachments/original/1638005006/13-30551_Bartholomew_and_Robinson_Pt_4.pdf?1638005006']</t>
  </si>
  <si>
    <t>4/8/2021 Recent police misconduct in St. Paul and Minneapolis have raised alarm https://spokesman-recorder.com/2021/03/26/recent-police-misconduct-in-st-paul-and-minneapolis-raises-concerns/ 1/11 April 8, 2021     MAIN MENU Recent police misconduct in St. Paul and Minneapolis have raised alarm March 26, 2021 - by Mel Reeves March 25 St. Paul press conference on March 25 for 11-yr-old who was allegedly choked by police. Incidents strike some as provocation        4/8/2021 Recent police misconduct in St. Paul and Minneapolis have raised alarm https://spokesman-recorder.com/2021/03/26/recent-police-misconduct-in-st-paul-and-minneapolis-raises-concerns/ 2/11 Two separate events involving police misconduct and unnecessary force in Minneapolis and St. Paul on March 24 have raised questions in the community. The incidents have left many wondering why, in this racially charged environment-heightened by the ongoing Derek Chauvin murder trial, and the perception by many in the Black community that he will get away with killing George Floyd-is law enforcement continuing to operate with impunity. The timing of the actions has led some to suspect that these are provocations and that the ofØcers may purposely be attempting to provoke young people into returning violence for violence. "The police are trying to get us to do something so they will have an excuse to shoot us. Yeah, I think it's a provocation; I think they are trying to set us up to do something stupid. They keep pushing us," said Cameron Clark, cousin of Jamar Clark who was killed by Minneapolis police ofØcers Mark Ringgenberg and Dustin Schwarze in November of 2015. "What happened here surrounding George Floyd kicked off a movement against police violence. And yet our legislature refuses to make any changes; our city refuses to make any changes that would rein these police in," said Michelle Gross of Communities United Against Police Brutality at a press conference called by several anti-police violence organizations denouncing police misconduct last Wednesday. "We're talking about young people here. Government should be investing in the youth's well-being and should not take actions that criminalize or traumatize," said Hennepin County Commissioner, District 2, Irene Fernando. In Minneapolis, Robbinsdale and New Hope police said they followed a suspected carjacker, who had attacked an elderly couple earlier, into the 3300 block of Knox Avenue in North Minneapolis. Once there, they called Minneapolis police for backup. A Minneapolis police K-9 unit apprehended one suspect who was reportedly bitten by the canine. In a Facebook video, bystanders who arrived on the scene insisted that the police have the wrong juvenile in custody and screamed for the police to wait for his mother who was reportedly en route. The crowd also voiced concerns about the police attempting to place the youth in a police car, pointing out that he could not sit because of the dog bite. At some point, the police decided to walk with the suspect to another block, possibly to get away from the crowd. But the crowd insisted it had a democratic right to walk in the street and attempted to follow. 4/8/2021 Recent police misconduct in St. Paul and Minneapolis have raised alarm https://spokesman-recorder.com/2021/03/26/recent-police-misconduct-in-st-paul-and-minneapolis-raises-concerns/ 3/11 Suddenly, the person Ølming captured a few Minneapolis police detaining a young Black man. While two policemen were holding him, another cop with a balding head can be seen throwing a haymaker punch with the full weight of his body behind the blow. While the defenseless youth is down and on the ground and showing no resistance, the ofØcer continued to punch him in the head. The ofØcer doing the punching has been identiØed by activists as Minneapolis police ofØcer William Gregory who has six complaints on his record and no reprimands. Incidentally, the sergeant on the scene was one of the ofØcers holding the youth down and he never intervened or tried to get his fellow ofØcer to stop striking the youth. Adding even more tension to an already tense scene-as police took the youth they attacked in custody-eight Hennepin County Sheriff deputies arrived and walked among the crowd of youth dressed in SWAT gear carrying assault riÙes. A young person identifying himself as Jalyn who was at the scene on Wednesday said, "The video speaks for itself. He asked out loud, "If we already hurting, why still hurt us?!" King Demetrius Pendleton Activist Touissant-Morrison at the press conference in Minneapolis. "Yesterday there was not one police ofØcer willing to be a human to those children," said Toussaint Morrison, an anti-police violence activist who repeated his statement for effect. Morrison 4/8/2021 Recent police misconduct in St. Paul and Minneapolis have raised alarm https://spokesman-recorder.com/2021/03/26/recent-police-misconduct-in-st-paul-and-minneapolis-raises-concerns/ 4/11 challenged Minneapolis police Chief Medaria Arradondo. "This would never happen in White communities. Nobody can imagine a blond-haired, blued boy from Edina or Hopkins being punched even as he lay on the ground," said activist Elizer Darris. "We demand immediate termination of all the ofØcers responsible." During the press conference, activists identiØed the ofØcers who were on the scene: -Brian Slote, Robbinsdale police ofØcer who killed Brian Andren on January 8, 2021. He was sued for excessive force in 2013. The video showed him shoving a juvenile. -Nicholas Englund, Minneapolis police. He has 17 complaints; one resulting in a 40-hour suspension. -Richard Knoche, Minneapolis police. He has 10 complaints; one resulting in a letter of reprimand. -Michael Nelson, Minneapolis police. He has 10 complaints. -Michael Meath, Minneapolis police. He has six complaints resulting in one letter of reprimand. Meath Other ofØcers on the scene include Minneapolis policemen Yusuf Hassan, John Syaath, Ricky Plunkett, Rashad Powell, and an unidentiØed female ofØcer from the Robbinsdale police. In his press conference addressing the events of Wednesday, Chief Arradondo said that his department was looking into the arrests. He addressed the community about the incident and he and Minneapolis city ofØcials said an investigation is underway. "Allow us the time for us to conduct a thorough investigation," said Arradondo. In St. Paul "There is no way that anybody's child should be treated like this," said Rayisha Knight at a press conference in St. Paul denouncing the police mistreatment of her 11-year-old son. "Somebody has to be held accountable for this. Nobody's child should have to go through this. The cops have to be punished. This is not justice they can punish us but they cannot punish their own." According to the Ramsey County Sheriff's OfØce, Knight's 18-year-old-son Jovan had a warrant for his arrest involving an alleged burglary. The sheriff's ofØce said it knew where to Ønd him because he was on house arrest. 4/8/2021 Recent police misconduct in St. Paul and Minneapolis have raised alarm https://spokesman-recorder.com/2021/03/26/recent-police-misconduct-in-st-paul-and-minneapolis-raises-concerns/ 5/11 The mother agreed that police knew where to Ønd him and said she did not understand the need for the no-knock warrant that the police used. She said that police knocked, but before she could respond, they entered the house and pushed past her. She said that even though they had already taken her 18-year-old son into custody, one of the deputies grabbed her 11-year-old son Desmond by the neck and began choking him, even lifting his feet off the ground. The Ramsey County Sheriff's OfØce reported that it reviewed the ofØcer's body cam and released a statement saying, "the body-worn camera footage does not show any Ramsey County deputies engaging in the conduct that was reported on social media." The MSR will continue to follow these stories as they develop. Share this: Tweet Share 252 0 Print  SHARE RELATED POSTS 4/8/2021 Recent police misconduct in St. Paul and Minneapolis have raised alarm https://spokesman-recorder.com/2021/03/26/recent-police-misconduct-in-st-paul-and-minneapolis-raises-concerns/ 6/11 Black businesses in George Floyd Square ask City of Minneapolis for help April 7, 2021 A salute to three heroines of George Floyd Square April 7, 2021 4/8/2021 Recent police misconduct in St. Paul and Minneapolis have raised alarm https://spokesman-recorder.com/2021/03/26/recent-police-misconduct-in-st-paul-and-minneapolis-raises-concerns/ 7/11 PREVIOUS ARTICLE Coffey in LA: another part of the journey NEXT ARTICLE Black Business Spotlight: Dauren About Mel Reeves Mel Reeves is the community editor at the Minnesota Spokesman-Recorder. He welcomes reader responses at mreeves@spokesman-recorder.com. Find his personal blog at Øghthepowerjournal.com. View all posts by Mel Reeves → One Comment on "Recent police misconduct in St. Paul and Minneapolis have raised alarm" Chief describes an MPD unrecognizable to many Mpls Blacks April 7, 2021 4/8/2021 Recent police misconduct in St. Paul and Minneapolis have raised alarm https://spokesman-recorder.com/2021/03/26/recent-police-misconduct-in-st-paul-and-minneapolis-raises-concerns/ 8/11 Leave a comment below. TRENDING Black businesses in George Floyd Square ask City of Minneapolis for help Chief describes an MPD unrecognizable to many Mpls Blacks What we learned from Day 1 of the Derek Chauvin trial WATCH: DEREK CHAUVIN TRIAL COVERAGE Enter your comment here... Enter your comment here... James March 28, 2021 at 1:02 am Until the investigation is completed, to label any police action as misconduct is premature at best. From what I have read about the young carjacker that got punched, I can't feel sorry for him. REPLY Search … SEARCH 4/8/2021 Recent police misconduct in St. Paul and Minneapolis have raised alarm https://spokesman-recorder.com/2021/03/26/recent-police-misconduct-in-st-paul-and-minneapolis-raises-concerns/ 9/11 WATCH: MSR BULLETIN - PROCESSING THE DEREK CHAUVIN TRIAL CONNECT WITH THE MSR --&gt; "Processing the Derek Chauvin "Processing the Derek Chauvin … 00:00 39:02 4/8/2021 Recent police misconduct in St. Paul and Minneapolis have raised alarm https://spokesman-recorder.com/2021/03/26/recent-police-misconduct-in-st-paul-and-minneapolis-raises-concerns/ 10/11 RECENT COMMENTS Eric Ronson from Minnesota on Chauvin jury to weigh two sets of 'facts' Chris Shillock on Chauvin defense falls back on racist stereotypes VallejoD on Chauvin defense falls back on racist stereotypes Susan on Chauvin defense falls back on racist stereotypes James on Recent police misconduct in St. Paul and Minneapolis have raised alarm COMPANY About MSR Staff Newsstand Locations SUPPORT THE MSR Donate Subscribe SUBSCRIBE Home/OfØce Delivery Weekly e-newsletter e-Editions 4/8/2021 Recent police misconduct in St. Paul and Minneapolis have raised alarm https://spokesman-recorder.com/2021/03/26/recent-police-misconduct-in-st-paul-and-minneapolis-raises-concerns/ 11/11 WEBSITE Privacy Policy Terms CONNECT Send A News Tip Become a contributor Submit an event ADVERTISE Print/Online Advertising Copyright © 2021 . Powered by WordPress and HitMag.</t>
  </si>
  <si>
    <t>['https://d3n8a8pro7vhmx.cloudfront.net/cuapb/pages/270/attachments/original/1617891610/Recent_police_misconduct_in_St._Paul_and_Minneapolis_have_raised_alarm.pdf?1617891610']</t>
  </si>
  <si>
    <t>['Michael Meath, badge #4686', 'Michael Nelson, badge #5033', 'Nicholas Englund, badge #1780', 'Richard Knoche, badge #3793']</t>
  </si>
  <si>
    <t>When asked if she had called 911 when she was in the vehicle watching Sgt. Clifford with Mike Vanderlee and Mike Archambault, 13.43 stated that she assumed that 911 had already been called. She stated that she didn't know what to do at that point, but Sgt. Clifford told her that he needed to calm down and pull himself together. She stated that she thought Sgt. Clifford called the "Federation or something, I'm not sure about the....the officers that he did talk to and to get guidance of, you know, "What ...What should I do to handle this the right away?". 13.43 stated that that is what they did. Detective Strusinski questioned 13.43 about what she and Sgt. Clifford did after the incident at Tanner's and the encounter at the funeral home. She stated that they 13.43 - Personnel Data time police (Anoka County Sheriff's Office deputies) came by. She acknowledged that they did not answer the door. Detective Strusinski questioned 13.43 about the time that they were at Tanners and whether they had talked to the wait staff about the "obnoxiousness" of Brian, Mike, or Kourtney. 13.43 stated that she didn't think she needed to do that, and that the waitress they had (Brittney) was uncomfortable. 13.43 assumed that it was clear that Brian "should have been cut off, probably taken home, and that Tanner's just wouldn't have served him anymore". When asked if Brian had said anything to Sgt. Clifford, 13.43 stated that Brian told him to "fuck off' or "fuck you". She stated that he put his phone down and stood up. stated that it "happened like within seconds" and it was "shocking" for everyone. 13.43 13.43 stated that they did not attempt to make contact with the "cops" that were en route because she trusted 13.43 's judgment and he had a plan of going through the Department (Minneapolis Police Department) first and she trusted that. She stated that she only spoke with the other couple, Paul and Kim Coleman, after the incident because of issues related to The interview lasted 11 minutes. Ms. Kim Coleman 13.43 - Personnel Data On June 17th, 2012, Detective Strusinski conducted a videotaped interview with Ms. Kim Coleman at the Anoka County Sheriffs Office. The sheriffs office provided the videotaped interview of Ms. Coleman, along with a transcript of the audio interview to this investigator. Minneapolis Police Department PST Terri Rosas completed an additional transcript of the interview, which included information that was deemed unintelligible, inaudible, or unknown, by Anoka County Sheriff's Department support staff. Both copies are located in this case report. 16 1228248 Ms. Coleman stated she arrived at Tanners Station around "6:00, 6:30", along with . Ms. Coleman indicated that they took the only available table on the patio and that there were two intoxicated men and a girl at the table next to them. She observed that at one point, the two men had jumped up and "started fighting amongst themselves". She stated that they were kind of taken aback by it, but that nothing became of it. They then started saying remarks to some girls that were to the left of Kellie and Kim. Ms. Coleman stated that they were "pretty drunk" and that their language was vulgar, which included the words "bitch", "whore", and "the c- word". Ms. Coleman indicated that the manager spoke to the men (Brian Vanderlee and Michael Vanderlee) at some point, but then left. Around an hour later, Paul (Coleman) and Sgt. Clifford showed up and joined them. 13.43 At one point, Sgt. Clifford asked (the other table) "Can you keep it down? You know, I'm trying to relax here or whatever. I really don't care to hear that". She stated that the request was ignored. Ms. Coleman indicated that time went on and Sgt. Clifford then got up and leaned in because the "guy" (Brian) had been on the phone for a long time, swearing and saying "I like little girls". He was also reported to have said "bitch", "whore", and "fuckin' this", and it was "ugly". According to Ms. Coleman, Sgt. Clifford got up and asked in a nice and polite way, "Can you please knock it off?" Ms. Coleman stated that "All of a sudden the guy flew out of his chair; you know, towards Dave, and umm, Dave's arm just went out one time, like, and he went back". At this point, "all chaos broke out". She indicated that everyone was screaming at each other and that the "girlfriend approached 13.43 at one point and had her by the sweater". She indicated that she just stood there in shock, and after seeing Kourtney "going crazy" and since Kourtney knew that Ms. Coleman was sitting at the same table as Sgt. Clifford, she decided "I need to pay my bill and move on". Detective Strusinski asked for clarification on the issue of Brian coming towards Sgt. Clifford, and Ms. Coleman described it as "fast". She stated that: "It was really fast...lt was...I couldn't even believe that he was on the ground like that. It was, you know...he said something as he was getting up, like "Bring it on" or umm...You know, at first he told him to "Go fuckin' (inaudible) on the cell" and "Go fuckin' sit down you dumb-ass" or something like that. And then he said, "You callin' me out on it?" or something like that, and he flew out of his chair." Ms. Coleman stated that she did not see Brian hit Sgt. Clifford, and again indicated that Brian "flew" at Sgt. Clifford. She described the punch as one swing and she didn't know if Brian was so intoxicated that he lost his balance. When Detective Strusinski asked Ms. Coleman her opinion, as a bystander, whether the punch was justified, Ms. Coleman responded with "Yeah. Those guys were really drunk and they were....they were drunk". After the punch, Ms. Coleman and her husband left Tanners Station and went to "Beef O'Brady's" together. She indicated that her husband, Paul, told the police 17 1228249 officers that showed up at their house the previous night a lie about her whereabouts because she was "upset". The interview lasted 12 minutes. Mr. Paul Coleman On June 17th, 2012, Detective Strusinski conducted a videotaped interview with Mr. Paul Alexander Coleman at the Anoka County Sheriffs Office. The sheriffs office provided the videotaped interview of Mr. Coleman, along with a transcript of the audio interview to this investigator. Minneapolis Police Department PST Terri Rosas completed an additional transcript of the interview, which included information that was deemed unintelligible, inaudible, or unknown, by Anoka County Sheriff's Department support staff. Both copies are located in this case report. According to Mr. Coleman, he arrived with Sgt. Clifford at Tanners Station and joined "the girls" 13.43 and Kim Coleman). Mr. Coleman stated that there was a guy to the right of them being very loud and "very verbally, verbally abusive to somebody on the phone". Mr. Coleman stated that Sgt. Clifford leaned over and told this male that they were trying to relax and requested that he keep it down. Mr. Coleman stated that the male (Brian Vanderlee) continued on the phone, being both abusive and loud. Mr. Coleman stated that the words used by Mr. Vanderlee included "dirty whore" and "all kinds of f ingheimers", as well as comments about liking "little children". Brian was described as being drunk and that he (Mr. Coleman) was embarrassed for him in a way. Mr. Coleman stated that Sgt. Clifford got up, walked over and said, "Please, I asked you...to knock it off, I'm trying to relax over here". Mr. Coleman stated that Sgt. Clifford was cordial about it, and Brian responded with "oh, go fuckin' sit down". He described Brian as being "really mean to Sgt. Clifford". Mr. Coleman recalled thinking to himself "you don't know who you're talking to". He said that Sgt. Clifford was right in front of him (as this exchange occurred) and that Sgt. Clifford responded with "Excuse me, what?". Mr. Coleman also heard the statement "are you calling me out?", but does not know who said it. He then described Brian standing up and Sgt. Clifford punching him and "he fell back, he went down like a rock, fell back and he hit his head on the cement". (Mr. Coleman stated that Sgt. Clifford's back was to him and he saw the motion of the hit.) He then recalled that people were checking on Brian and Sgt. Clifford took off running. In regards to Sgt. Clifford taking off running, Mr. Coleman stated "I think he was scared". Neither he, nor Sgt. Clifford, rendered any sort of aid to Brian. Mr. Coleman stated that the fight or flight instinct came into him and he indicated to his wife that they should leave. They paid the tab and they left. Mr. Coleman acknowledged that police officers had already arrived by the time they left. 18 1228250 Detective Strusinski advised Mr. Coleman that the video indicated that Mr. Coleman's wife, Kim, was actually on video pulling on his shirt, and that he stood on the patio drinking his drink as other parties attended to Brian. Mr. Coleman stated that after the incident he did speak to Sgt. Clifford, at which time Sgt. Clifford apologized. He stated that they did not talk about the specifics of the incident. He further stated that Sgt. Clifford did not go into specifics as to why he reacted the way he did or what prompted him. Mr. Coleman told Detective Strusinski that the reason he lied about his wife's whereabouts when officers responded to their address after the incident because he was nervous and was protecting her. In regards to how much he had to drink, Mr. Coleman stated that they had just gotten there and it was their first drink (at the time of the incident). Mr. Brian Vanderlee On October 1st, 2012, this investigator left a voice mail message for Mr. Brian Vanderlee (763-350-3762) requesting a return call. At this time, no response has been received. On October 2nd, 2012, this investigator contacted Detective Jeff Rokeh and inquired about any interviews conducted with Mr. Brian Vanderlee. Detective Rokeh stated that Anoka County investigators attempted to take a statement from Mr. Vanderlee after the incident, but he was not medically competent to provide a statement at that time. This investigator has not received any statements Mr. Vanderlee has or may have provided to Anoka County investigators. On October 3rd, 2012, a Certified Mail Letter (Receipt number: 7011 0110 0002 1531 0490) was sent through the United States Postal Service to Brian Vanderlee's residence requesting contact be made with this investigator. The receipt was signed by Mr. Vanderlee on October 4th, 2012, and returned to this investigator on October 5th, 2012. At this time, no response has been received from Mr. Vanderlee. Ms. Kourtney Vanderlee Detective Strusinski of the Anoka County Sheriff's Office conducted an interview with Kourtney Blanchard Vanderlee, wife of the victim Brian Vanderlee, on June 16th, 2012. The interview commenced at 2236 hours and concluded at 2253 hours and was conducted at Mercy Hospital. This investigator was provided a transcript of the interview, however, the transcript was deemed "unintelligible" by the transcriptionist in many portions of the transcript. Due to the poor quality of the 19 1228251</t>
  </si>
  <si>
    <t>['https://d3n8a8pro7vhmx.cloudfront.net/cuapb/pages/1461/attachments/original/1638081617/13-31240_Clifford_Part_7.pdf?1638081617']</t>
  </si>
  <si>
    <t>admitted to using Officer Gregory's card was Felicia Taylor but according to the Performance sheet the following cashiers also swiped his rewards card: #205 Tracey Farrell #113 Zsa'neen Pigue #105 Antonne Walker #119 Rita Williams #273 Renee Perez #210 Joseph Nelson #104 Mark Rollen #259 Gerrell Hawthorne #288 Connie Murphy On 6/17/2013 at approximately 1034 hours, I called Felicia Taylor and she agreed to give me a statement over the phone. On 6/19/2013 I contacted Minneapolis City Attorney Mary Ellen Heng and asked if I should attempt to contact the other cashiers that had used officers Gregory's card and she said that I should because they may have more information than what has already been obtained. I then sent an e-mail to Jackie Bloden asking for the contact information for the other cashiers that had used Officer Gregory's Cub Rewards card. I received a response e-mail from Jackie Bloden with 6 cashiers names and addresses. I sent an email back asking for the contact information for the others on the list and was advised that these first 6 were the cashiers that were fired for improperly using the Rewards cards. I then attempted to contact the list of 6 that she sent me. I called Rita Williams at 612-245- 0677 and left a message for her to call me back to get a statement or talk to her. I called Andy Richards at 763-533-5484 but that is a bad number or disconnected. I called Antonne Walker at 612-462-6350 but there-was no voicemail to leave a message. I'called Raul Flores and left a message for him to call me. I called Zsa'neen Pigue at 612-245- 0033. She said she would tell me what happened but did not want to give a,statement. I called Tracey Farrell at 612-377-5649 and the number is a bad number or disconnected. On 6/20/13 I returned to work and had another e-mail from Jackie Bloden regarding the other employees information. I checked the Fuel Rewards Performance sheet and found that all of the transactions from the second group of cashiers were smaller and there was only one transaction every once in awhile using Officer Gregory's card. According to Jackie Bloden, these cashiers were not part of the internal investigation because they did not have multiple transactions for a single card. I called Renee Perez at 612-522-7766 and she said that she has never used anyone's card improperly and did not know the improper card usage was happening. I called Joseph Nelson at 763-587-8602 and he did not know the improper card usage was going on until after the other cashiers were fired and then he found out. He has never used a rewards card improperly. I called Mark Rollen at 612-655-5467 and left a message for him to call me. I called Gerrell Hawthorne at 612-242-1472 and left a message for her to call me. I called Connie Murphy at 612-521-4447 and left a message for her to call me. 1208139 I attempted a second call to Rita Williams and her phone no longer accepts calls as of 6/20/13. I attempted a second call to Antonne Walker and his phone is no longer in service. I attempted a second call to Raul Flores and left him a second message to call me back. It appears that some of these cashiers do not want to talk as their numbers worked on 6/19/13 when I called them and on 6/20/13 they are out of service. On 6/21/13 I had a message from Connie Murphy at 612-521-4447. I returned the call and left a message. Connie Murphy called me back and talked to me. On 6/24/13 this case was presented to the Minneapolis City Attorney for review of charges. I was advised that the case would be sent to the St. Paul City Attorney since the case involves a city employee. On 7/11/13 I received an email from Mary Ellen Heng, Minneapolis City Attorney, advising that St. Paul had declined charges and included the decline notes from St. Paul City Attorney Tamara Larsen which stated, "Proving intent would be difficult - card terms don't prohibit using your card for another's purchase. Employees stated they didn't know it was against policy and didn't intend to cause loss to company. One employee stated she did it in order to give the discount to customers as good customer service. She also said she asked the defendant for his card, he didn't initiate. The cards are also free and the company would have to grant reward if customers had the free card." I notified 13.43 - Personnel Data and DC Glampe regarding the declination. It was later determined that I should have Officer Gregory come in for a Garrity statement. I contacted Officer Gregory to advise him of the declination and to determine when he could come in for his statement. He contacted me and said he was off on 7/17/13 but would come in for no overtime just to get his statement done. He came in and I took his statement. Officer William Gregory statement summary: Officer William Gregory provided a statement in the Internal Affairs Unit office on 7/17/2013. Officer Gregory said that he was employed by Cub Foods between Nov 2012 and June 2013 as security. He was approached by a store employee and offered the Cub Foods Rewards card and he gave the employee his information and the employee gave him the card and told him it could be used for any purchases at Cub Foods. He admitted that he did not read the terms and conditions because the employee didn't say anything to him about them. He did allow Cub Foods employees to use his Rewards cards for purchases that were not his but didn't know it was against policy. The night manager was the one that had approached him and asked him to use his card and he thought since the manager was asking him that this was okay to do. He has never asked anyone to swipe his card. He said that if he had known that it was against policy he would not have allowed them to swipe his card. 1208140 fl Civilian Felicia Taylor statement summary: On 6/17/2013 Felicia Taylor talked to me over the phone but did not want to give a taped statement. Felicia Taylor admitted to working at Cub Foods and approaching other employees and Officer Gregory and asking them if she could swipe their card for purchases where people did not have a rewards card. She did not know how many times she swiped Officer Gregory's card and could not give an estimate. She said that she asked him for his card every time she swiped it. She said she did not realize it was against company policy until she was confronted about it and then terminated. She said that she did not intend to harm Cub Foods or steal from Cub Foods and she thought she was just helping out Officer Gregory and the others when she swiped their cards. Civilian Zsa'neen Pigue statement summary: On 6/16/2013 Zsa'neen Pigue agreed to talk to me over the phone but did not want to give a taped statement. Zsa'neen Pigue said that Felecia Taylor had collected other employee's cards and was swiping them and that she had swiped some other employee's cards included Officer Gregory's card. She did not know how many times she had swiped Officer Gregory's card but he did not ask her to swipe his card. She did not know that this was not acceptable until she was fired for doing it. Civilian Connie Murphy statement summary: On 6/21/2013 Connie Murphy said that she only works days after 0600 hours so any use of Officer Gregory's card had to be after that time. Connie Murphy said she has never used someone's card for another customers purchase because she needs her job and it is not worth it. She said she didn't know what the night crew was doing with the cards until after they were let go and then she-found out. Civilian Renee Perez statement summary: On 6/20/13 Renee Perez said that she has never used anyone's card improperly and did not know it was going on. Civilian Joseph Nelson statement summary: On 6/20/2013 Joseph Nelson said that he did not know the improper use of the cards was going on until after the other cashiers were fired because of it. Summary of Facts • Officer William Gregory admitted working part time at Cub Foods from November 2012 to June 2013. • Officer William Gregory admitted to allowing Cub Foods Employees to use his Cub Foods Reward Card for other customer purchases. 1208141 • Officer William Gregory did not know the use of his card for other customer purchases was improper, and only allowed the use when a manager approached him to use it. • Officer William Gregory did obtain a monetary gain from this use of his card, but the exact amount cannot be determined and the gain was not something he intended but only accepted from management. • Officer William Gregory did not initiate using his card for others purchases or use his authority to intimidate others into using his card ▪ Cub Foods is admittedly giving the reward to each purchase and it ultimately does not matter who gets the reward • The St. Paul City Attorney declined charges because proving intent is difficult when The Terms and Conditions of the Cub Rewards Card do not prohibit using the card for another's purchase, the officer didn't initiate the use and the card is free and the company would have to grant the reward to every customer if they used a card. • Cub Foods is not pursuing charges against any of the fired employees. The allegation in case is that Officer William Gregory used his Cub Rewards Card improperly and gained a monetary value that he used to save money on gas purchases. The allegation falls under the listed Policy and Procedures: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5-105 PROFESSIONAL CODE OF CONDUCT (A-D) 3.Officers shall use reasonable judgment in carrying out their duties and responsibilities. They need to weigh the consequences of their actions. (04/01/05) (05/03/05) Respectfully submitted, Sgt. Bradley Simonson Internal Affairs Unit 1208142 A Minneapolis City of Lakes www.minneapolismn.gov Police Department -Jame L. Harteau, Chief of Police 350 S. Fifth St. - Room 130 Minneapolis, MN 55415 TEL 612.673.3000 NOTICE OF DISCIPLINE 13.43 - Personnel Data March 13, 2017 Officer William Gregory Fourth Precinct Minneapolis Police Department RE: #13-99 Officer William Gregory, As a result of the Settlement Agreement following grievance #13-14, the final discipline for IAU Case #13- 99 is as follows: Policy Number 5-102 5-105 Sub-Section Policy Description Code of Ethics Professional Code of Conduct Category Disposition C SUSTAINED C SUSTAINED 13.43 - Personnel Data 13.43 - Personnel Data two Category C violations; 30 hours unpaid suspension. This case will remain in IAU files per the record retention guidelines mandated by State Law. Be advised that any additional violations of Department Rules and Regulations may result in more severe disciplinary action up to and including discharge. Sincerely,4 Jason Case Commander Internal Affairs Division CC: Personnel file IAU Deputy Chief of Professional Standards 1208143</t>
  </si>
  <si>
    <t>['https://d3n8a8pro7vhmx.cloudfront.net/cuapb/pages/1461/attachments/original/1638129983/13-31660_Gregory_Part_2.pdf?1638129983']</t>
  </si>
  <si>
    <t>Minneapolis City of Lakes Police Department Timothy J. Dolan Chief of Police 350 South 5th Street - Room 130 Minneapolis MN 55415-1389 Office 612 673-2853 TTY 612 673-2157 Officer Brendon Schram Fourth Precinct Minneapolis Police Department December 5, 2012 RE: IAU Case Number #12-72 Notice of Suspension (20 hours suspension without pay) Officer Schram, The finding for IAU Case #12-72 is as follows: MPD P/P 5-102 Code of Ethics (Discretion - Fail to inventory firearms taken into poss.) As discipline for this incident you are suspended for 20 hours without pay. This case will remain a "C" violation and will remain on file until 05/03/2017, which is five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Janee Ha au Chief of Police Call City Information and Services www.ci.minneapolis.mn.us Affirmative Action Employer 1228083 Page 2 Officer Schram Suspension Letter S ccik, I, Officer Brendon Schram, acknowledge receipt of this Notice of Suspension. Inie;o(r Martine TJD:mar CC: Inspector Martin Personnel IAU Date of Receipt 1228084 RECOMMENDATION FOR DISCHARGE, SUSPENSION, OR INVOLUNTARY DEMOTION City of Minneapolis. Human Resources Department 250 South 4th Street. Room 100. Minneapolis. MN 55415-1339 (673-2282) rase Type mployee Name Riej1:1 4.0y v y- at) ric'e Job Title `'2b-r,/ oicer EMPLOYMENT STATUS Permanent I Certified Department Temporary Part-Time Uncertified Employee ID Number 6:31C, 2-12,!:;) Seasonal i I Intermittent ' Other (Please specify) • /i7./Weoafk,/, &gt;De412P74n7 e177` Is this employee a Veteran? i i Yes No $Unknown Has this employee passed probation, )( Yes No NATURE OF TRANSACTION: )(Discharge Probationary Release Suspension with pay Suspension without pay Demotion to the following Job Title at the following Rate of Pay $ per EFFECTIVE DATE(S) -t- Permanent effective the following date: i*Vday //z_C -7A Temporary - Beginning on and ending on Job Code Current Position Number Current Pay Rate $ . Step Dept. Code Job Code o'clock II a.m. S .r d_r__L . Total Days REASON(S) FOR THIS ACTION (attach additional sheets if necessary) S.: Misconduct Briefly describe the nature of the misconduct or sub-standard performance below: Substandard Performance )(Violation of Civil Service Commission rule 11.03 - Subdivision Violation of the following Department Rule(s), Law(s), Ordinance(s), or Regulation(s): BACKGROUND (attach additional sheets if necessary) The employee was informed of the charges by (Name) , id il e c. ,L/7r7z-....,-- :4-1 e„,e (Title) re- Pell fre on (Date) I I - 30- i I , The employee was given an opportunity to respond to the charges at an informal pre-determination meeting held by (Name) Jii) e e NU - Q i,c (Title) the department head or a designee other than the employee's supervisor, on (Date) i I The employee failed to appear at the pre-determination meeting I I The employee waived the opportunity in writing I I The decision to take this action rather than impose a lesser discipline or other action was made after consideration of prior disciplinary actions or other considerations We have attached details of these. EMPLOYEE NOTIFICATION: On (Date) /1 -(ga )(A copy of this form and relevant accompanying information was given to the employee. A copy of this form and relevant accompanying information was sent by certified mail, return receipt requested, to the employee at the Following Address, r Signature of Department Head eii gnature of Person Mailing or Delft/ ng Notice Refer to back of t DosInbution White - Human Resources Yellow - Department Palk - Employee 'foiff r Notice'T6rEmplbyee of Legal Rights Date Date 11 Entered Into HRIS by: Date Rev 7/7/97 DISCHRIS DOC Phone 1228085 NOTICE TO EMPLOYEES OF LEGAL RIGHTS DISCHARGE AND PROBATIONARY RELEASE Probationary Non-veteran Employees nployees who have not passed probation and are not eligible veterans do not have a right to a hearing before the Civil Service )mmission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presented in writing. Temporary employees who are veterans do not have a right to a hearing. Permanent Non-Veteran Employees have a right to a hearing by the Civil Service Commission upon written request Non-veterans who have passed probation are permanent employees. Discharge Rules require that the discharge must be for cause, that charges must be in writing and that the employee has a right to a hearing. Temporary Suspension During Investigation of Charges by Civil Service Commission in cases of Discharge or Probationary Release (Veterans only) employees who have appealed in a timely manner may be temporarily suspended from the time the recommendation for discharge is served to allow time for investigation of the charges by the Civil Service Commission. Such suspension may be for 90 calendar days, or until the Civil Service Commission completes the investigation of the charges, whichever is sooner. SUSPENSION AND INVOLUNTARY DEMOTION Veteran Employees (Probationary and Permanent) Any classified employee holding a position by appointment or employment with the City, Library Board, Park Board, or the School District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in writing. r"Iciplinary Suspension or Demotion iployees may be suspended without pay for disciplinary reasons for periods not to exceed 90 calendar days. Suspensions of 31 to 90 __.endar days may be appealed by the employee to the Civil Service Commission. Employees may be demoted for disciplinary reasons and/or for substandard performance, either temporarily (up to 180 days) or permanently. Permanent employees may appeal any permanent demotion and/or salary decrease.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the labor contract, but may not appeal through both. Requesting a Hearing: Non-Veterans A written request for hearing must be mailed to the Civil Service Commission within 10 calendar days of when this notice was served in person or was receipted for at the employee's last known address. The 10 days are counted from the first day after the notice was personally served or the date the notice was receipted by certified mail. If the tenth day falls on a Saturday , Sunday, or legal holiday, the request may be served on or before the following business day. The date of postmark must be within that 10-day period. The request for a hearing may be accompanied by the employee's statement of his or her version of the case. If such a request is not received within 10 days, the employee's name will be removed from the service register. Requesting a Hearing: Veterans A written request for hearing must be mailed to the Civil Service Commission within 60 calendar days of when the notice was served in person or was receipted for at the employee's last known address. The 60 days are counted from the first day after the notice was personally served or the date the notice was receipted by certified mail If the 60th day falls on a Saturday, Sunday, or legal holiday, the request may be served on or before the following business day. The date of postmark must be within that 60-day period. The request for a hearing may be accompanied by the employee's statement of his or her version of the case. If such a request is not received within 60 days, the veteran's name will be removed from the service register. L REQUESTS FOR A HEARING AND APPEALS SHOULD BE MAILED WITHIN THE REQUIRED TIMELINES TO: Minneapolis Human Resources Department/Civil Service Commission 250 South 4th Street, Room 100 Minneapolis, MN 55415-1339 Rev 7:7'9' L.,SCHRLS 1228086 MINNEAPOLIS POLICE DEPARTMENT INTERNAL AFFAIRS COMPLAINT FORM #3401 COMPLAINT INFORMATION INTERNAL AFFAIRS CASE NUMBER 12-72 LOCATION OF INCIDENT 62 26 Av N Minneapolis, Mn COMPLAINANTS NAME (LAST, FIRST MIDDLE) 13.43 HOME ADDRESS CCN: N/A DATE OF COMPLAINT 5-3-12 DATE OF INCIDENT 5-3-12 TIME OF INCIDENT: 0909 hrs REFERRAL METHOD. Internal SEX M❑ FE CITY I STATE I ZIP: RACE: DATE OF BIRTH: TELEPHONE: POLICY INFORMATION POLICIES ALLEGED TO BE VIOLATED: #1 5-101.01 TRUTHFULNESS (01/26/05) (D) The integrity of police service is based on truthfulness. Officers shall not willfully or knowingly make an untruthful statement, verbally or written, or knowingly omit pertinent information pertaining to his/her official duty as a Minneapolis Police Officer. #2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ACCUSED EMPLOYEE(S) NAME/BADGE: #1 Rickey Van Dyke 7370 #2 Brendon Schram 6382 COMPLAINT ALLEGATIONS It is alleged that on 5-3-12 Off. Schram and Off. Van Dyke responded to 62 26 Av N on a call to recover 3 shotguns that had been found there. An employee at that location showed the officers the shotguns and states that they placed them in the trunk of the squad car and left. An electronic entry made to the call from the squad computer states the shotguns were left at the scene with the employee. Employees at the business called and inquired about getting the guns back. It was found the guns were not property inventoried. The whereabouts of the guns is unknown. 1228087 RECOMMENDATION (Preliminary' Cases Only ) K Reckoning Period Expired Before Complaint was Filed K No Basis for Complaint K Closed Pending Further Information K Refer to Precinct with Coaching Documentation K Exceptionally Cleared K Policy Failure K Other DATE 13.43 - Personnel Data DATE 1228088</t>
  </si>
  <si>
    <t>['https://d3n8a8pro7vhmx.cloudfront.net/cuapb/pages/1461/attachments/original/1638388624/13-31203_Schram_Part_1.pdf?1638388624']</t>
  </si>
  <si>
    <t>3/1/2021 State v. Condon :: 1993 :: Minnesota Court of Appeals Decisions :: Minnesota Case Law :: Minnesota Law :: US Law :: Justia https://law.justia.com/cases/minnesota/court-of-appeals/1993/c6-92-610.html 1/5 State v. Condon 497 N.W.2d 272 (1993) STATE of Minnesota, Respondent, v. Thomas George CONDON, Appellant. No. C6-92-610. Court of Appeals of Minnesota. February 23, 1993. *274 Hubert H. Humphrey, III, Atty. Gen., Tom Foley, Ramsey County Atty., Clayton M. Robinson, Jr., Richard A. Newberry, Jr., Asst. County Attys., St. Paul, for respondent. Michael C. Davis, St. Paul, for appellant. Considered and decided by AMUNDSON, P.J., and HUSPENI and SCHUMACHER, JJ. OPINION SCHUMACHER, Judge. This appeal is from a judgment of conviction and sentence for criminal vehicular operation. Minn.Stat. § 609.21, subd. 1(3) (1990) (while having an alcohol concentration of .10 or more). Appellant Thomas George Condon challenges both his conviction and his sentence. We affirm. FACTS Condon was convicted of criminal vehicular operation for causing the death of Rebecca Jolly while he was driving while intoxicated. 3/1/2021 State v. Condon :: 1993 :: Minnesota Court of Appeals Decisions :: Minnesota Case Law :: Minnesota Law :: US Law :: Justia https://law.justia.com/cases/minnesota/court-of-appeals/1993/c6-92-610.html 2/5 Condon was driving his pickup truck on the afternoon of July 27, 1991, on Case Avenue in St. Paul. Jolly was standing alongside the driver's-side door of her parked car. Jolly's children and a neighbor boy were either in the car or just exiting it. Jolly was struck by Condon's pickup truck and died later that afternoon at St. Paul Ramsey Medical Center. Bystanders reported that Condon attempted to flee the scene. Condon admitted to police officers on the scene that he was driving the pickup truck and that his driver's license had been revoked. Officer Donald Banick noticed that Condon showed signs of intoxication and asked Condon to perform two field sobriety tests, which he failed. Officer Banick then placed Condon under arrest and took him to St. Paul Ramsey Medical Center to obtain a blood test. Officer Banick read Condon the Implied Consent Advisory although he knew the incident involved potential felony charges of criminal vehicular operation. Condon at first asked for an attorney, then said he was not taking a test. Officer Banick construed this statement, which Condon repeated, as a refusal. However, the officer, who had been told of Jolly's death, directed the hospital staff to draw a blood sample from Condon. This sample was tested and showed an alcohol concentration of .27. Condon moved to suppress the blood test on grounds that he was denied his Friedman right to counsel and that the taking of the test violated due process under State v. Scott, 473 N.W.2d 375, 377-78 (Minn.App. 1991). Condon also moved the trial court to declare the criminal vehicular operation statute unconstitutional. The trial court denied the defense motions. Condon then waived his right to a jury trial and the trial court found him guilty based on stipulated facts. A hearing was held to consider the use of a 1986 gross misdemeanor DWI in calculating Condon's criminal history score. Condon, who was represented and advised by counsel in the 1986 proceeding, had pleaded guilty to this offense. Following testimony from the attorney who represented Condon at that time, the trial court ruled this conviction could be included in Condon's criminal history score. The trial court sentenced Condon to 60 months, an upward departure from the presumptive sentence of 26 months. The trial court cited as grounds for departure his high blood alcohol level, his extensive traffic record and revoked driver's license, and his attempt to flee the scene. ISSUES 3/1/2021 State v. Condon :: 1993 :: Minnesota Court of Appeals Decisions :: Minnesota Case Law :: Minnesota Law :: US Law :: Justia https://law.justia.com/cases/minnesota/court-of-appeals/1993/c6-92-610.html 3/5 1. Should Condon's blood test have been suppressed because he had refused testing *275 or because he was denied access to counsel? 2. Is Minn.Stat. § 609.21, subd. 1(3) unconstitutional because it carries severe penalties without requiring mens rea? 3. Did the trial court err in including a prior conviction based on a guilty plea in Condon's criminal history score? 4. Did the court abuse its discretion in imposing a greater-than-double durational departure? ANALYSIS 1. Condon contends that this court's opinion in Scott compels the suppression of the blood alcohol test on due process grounds. He also argues that he was denied his right to counsel as recognized in Friedman v. Commissioner of Pub. Safety, 473 N.W.2d 828, 835 (Minn.1991). This case, unlike Scott, involves a fatal accident, the seriousness of which was immediately apparent and gave the officer reason to believe the offense of criminal vehicular operation had been committed. The supreme court, in a line of cases, has held that the implied consent law need not be invoked in criminal vehicular operation investigations. State v. Speak, 339 N.W.2d 741, 744 (Minn.1983); State v. Aguirre, 295 N.W.2d 79, 81 (Minn.1980). When an officer has probable cause to believe a driver is intoxicated and has committed criminal vehicular operation, the officer may order the taking of a blood sample without obtaining the driver's consent. Speak, 339 N.W.2d at 745; Aguirre, 295 N.W.2d at 82. The necessity of immediate action to avoid the loss of this evidence is an exigent circumstance justifying the warrantless removal of blood. Speak, 339 N.W.2d at 744; State v. Oevering, 268 N.W.2d 68, 72 (Minn.1978). This court in Scott found a due process violation in warning a driver about the negative consequences of refusal and then taking the test despite the driver's refusal. Scott, 473 N.W.2d at 377. Although the same sequence occurred here, the officer had ample grounds to believe Condon had committed criminal vehicular operation. Thus, under Aguirre and Speak, the officer's reading of the Implied Consent Advisory was a superfluous act. Condon had no right to refuse testing. Therefore, the reading of the advisory could not have prejudicially misled him and the admission of the test does not violate due process. 3/1/2021 State v. Condon :: 1993 :: Minnesota Court of Appeals Decisions :: Minnesota Case Law :: Minnesota Law :: US Law :: Justia https://law.justia.com/cases/minnesota/court-of-appeals/1993/c6-92-610.html 4/5 Condon's claim that he was denied his Friedman right to counsel must fail under the same analysis. Friedman grants a defendant the limited right to consult with counsel to determine whether to take a test. 473 N.W.2d at 835. Friedman bases the right upon the driver's need to make a difficult decision, with alternative choices having legal ramifications. Id. at 833. However, if a driver has no choice in the matter, there is no need, and hence no right, to contact counsel. 2. Condon argues that part of the criminal vehicular operation statute violates due process because it requires neither negligence nor intent. See Minn.Stat. § 609.21, subd. 1(3). The statute was amended in 1990 to eliminate the element of negligent driving by a defendant whose alcohol concentration was over .10. 1990 Minn.Laws ch. 602, art. 4, § 1. Condon argues that this amendment made the offense a strict liability offense, which violates due process because of the severity of the punishment attached. The supreme court has noted there is "some uncertainty concerning the proper dividing line between strict liability offenses which are constitutional and those that are not." State v. Strong, 294 N.W.2d 319, 320 (Minn.1980). Criminal vehicular operation is derived from involuntary manslaughter, a common law offense which did not require criminal intent. See generally 1 Wayne R. LaFave and Austin W. Scott, Jr., Substantive Criminal Law § 2.1(b), at 90 (West 1986). Therefore, it is not clear that criminal intent must be read into the statute. See Morrissette v. United States, 342 U.S. 246, 251 n. 8, 252, 72 S. Ct. 240, 244 n. 8, 96 L. Ed. 288 (1952). Our supreme court has held it does not violate due process to impose criminal liability for negligent acts. State v. Eich, 204 *276 Minn. 134, 139, 282 N.W. 810, 813 (1938) ("The due process clause does not render unconstitutional a statute which compels a party to act at his peril"). The elimination of negligence from the criminal vehicular operation statute leaves the element of driving while intoxicated, which "comes close by itself to constituting criminal negligence." State, City of St. Paul v. Dittel, 464 N.W.2d 601, 603 (Minn. App.1991), pet. for rev. denied (Minn. Mar. 6, 1991). The statute does not impose criminal liability for traffic deaths caused by violations of any statute or ordinance. Cf. Commonwealth v. Barone, 276 Pa.Super. 282, 419 A.2d 457, 459 (1980) (discussing Pennsylvania vehicular homicide statute). Minn.Stat. § 609.21, subd. 1(3) does not criminalize "an action otherwise not criminal [which becomes] criminal merely because of the result." Id. 419 A.2d at 478, n. 17 (Spaeth, J., concurring). It still requires an act (DWI) which is both criminal and negligent. We conclude the statute does not violate due process. 3/1/2021 State v. Condon :: 1993 :: Minnesota Court of Appeals Decisions :: Minnesota Case Law :: Minnesota Law :: US Law :: Justia https://law.justia.com/cases/minnesota/court-of-appeals/1993/c6-92-610.html 5/5 3. Condon contends the 1986 aggravated DWI conviction should not have been used because the state failed to prove there was an adequate waiver of Condon's rights at the guilty plea hearing. Although there is no transcript or guilty plea petition, the state presented the testimony of the attorney who represented Condon, who testified that his practice was to fill out a plea petition with his client and fully explain his rights. Moreover, when a defendant is represented by counsel, it is assumed for purposes of collateral attack that his rights were protected. State v. Warren, 419 N.W.2d 795, 798 (Minn.1988). The state met its burden of proving the validity of the prior plea for enhancement purposes. 4. Condon argues that the trial court abused its discretion in sentencing him to 60 months, a greater-than-double departure. Condon's prior DWI convictions are not a proper aggravating factor because some were already counted in his criminal history score. State v. Herrmann, 479 N.W.2d 724, 729 (Minn.App. 1992), pet. for rev. denied (Minn. Mar. 19, 1992). However, the court properly cited Condon's extremely high alcohol concentration of .27. State v. Williams, 414 N.W.2d 781, 782 (Minn.App.1987), pet. for rev. denied (Minn. Jan. 15, 1988). The fact the fatality occurred in front of the victim's children is an additional aggravating factor, as is Condon's attempt to flee the scene. State v. McGee, 347 N.W.2d 802, 806 (Minn.1984); State v. Profit, 323 N.W.2d 34, 36 (Minn.1982). We conclude there were severe aggravating factors justifying a greater-than-double departure. DECISION The trial court properly held the blood test admissible. The criminal vehicular operation statute does not violate due process. Condon's criminal history score was properly calculated and the sentencing departure was supported by severe aggravating factors. Affirmed.</t>
  </si>
  <si>
    <t>['https://d3n8a8pro7vhmx.cloudfront.net/cuapb/pages/270/attachments/original/1617991761/Donald_Banick.pdf?1617991761']</t>
  </si>
  <si>
    <t>['Donald W. Banick, badge #31687']</t>
  </si>
  <si>
    <t>3/17/2021 First woman of Somali descent joins St. Paul Police Department - Twin Cities https://www.twincities.com/2014/03/01/first-woman-of-somali-descent-joins-st-paul-police-department-3/ 1/4 ___ ___ By By PIONEER PRESS PIONEER PRESS | | news@pioneerpress.com news@pioneerpress.com PUBLISHED: PUBLISHED: March 1, 2014 at 11:01 p.m. March 1, 2014 at 11:01 p.m. | UPDATED: | UPDATED: November 3, 2015 at 11:48 p.m. November 3, 2015 at 11:48 p.m. St. Paul Community Officer Kadra Mohamed smiles after receiving her badge from St. St. Paul Community Officer Kadra Mohamed smiles after receiving her badge from St. Paul Police Chief Tom Smith on Saturday, March 1, 2014, during a ceremony for her Paul Police Chief Tom Smith on Saturday, March 1, 2014, during a ceremony for her and the East African Junior Police Academy at theWestern District Police Station in St. and the East African Junior Police Academy at theWestern District Police Station in St. Paul. The police department introduced the hijab headscarf during the ceremony and Paul. The police department introduced the hijab headscarf during the ceremony and Mohamed is the first officer in Minnesota to wear one.(Pioneer Press: Sherri LaRose- Mohamed is the first officer in Minnesota to wear one.(Pioneer Press: Sherri LaRose- Chiglo) Chiglo) NEWS NEWS First woman of Somali descent First woman of Somali descent joins St. Paul Police Department joins St. Paul Police Department 3/17/2021 First woman of Somali descent joins St. Paul Police Department - Twin Cities https://www.twincities.com/2014/03/01/first-woman-of-somali-descent-joins-st-paul-police-department-3/ 2/4 In Somali culture, women don't strive to become police officers, Kadra Mohamed In Somali culture, women don't strive to become police officers, Kadra Mohamed said. said. On Saturday morning, Mohamed was recognized as the first Somali-American On Saturday morning, Mohamed was recognized as the first Somali-American woman to join the St. Paul Police Department, a move made possible by the woman to join the St. Paul Police Department, a move made possible by the department's announcement that it has approved an option for employees to department's announcement that it has approved an option for employees to wear a police-issued hijab. wear a police-issued hijab. "It's nerve-wracking in a way," Mohamed, 21, said of being the first woman of "It's nerve-wracking in a way," Mohamed, 21, said of being the first woman of Somali descent in the department. "I want to be a good role model for others, Somali descent in the department. "I want to be a good role model for others, especially Somali women." especially Somali women." Mohamed was recognized at the police's Western District building during a Mohamed was recognized at the police's Western District building during a graduation ceremony for youth who recently completed the East African Junior graduation ceremony for youth who recently completed the East African Junior Police Academy. Police Academy. Police Chief Thomas Smith said St. Paul joins at least one other department - in Police Chief Thomas Smith said St. Paul joins at least one other department - in Washington, D.C. - as the only departments in the U.S. to allow the hijab, a head Washington, D.C. - as the only departments in the U.S. to allow the hijab, a head scarf worn in public by some Muslim women. scarf worn in public by some Muslim women. A senior studying criminal justice at St. Cloud State University and a St. Paul A senior studying criminal justice at St. Cloud State University and a St. Paul Central High School graduate, Mohamed said she contacted St. Paul police a few Central High School graduate, Mohamed said she contacted St. Paul police a few months ago to learn about becoming an officer. She said she expressed concerns months ago to learn about becoming an officer. She said she expressed concerns over not being able to wear a hijab on duty. In Islam, females may wear the hijab over not being able to wear a hijab on duty. In Islam, females may wear the hijab as a form of modesty and cultural identity, and Mohamed wears it as part of her as a form of modesty and cultural identity, and Mohamed wears it as part of her daily dress. daily dress. In December, the police service in Edmonton, Alberta, approved the option for In December, the police service in Edmonton, Alberta, approved the option for female officers of Muslim faith to wear a police-issued hijab. St. Paul police Sgt. female officers of Muslim faith to wear a police-issued hijab. St. Paul police Sgt. Tina Kill said the department contacted Edmonton police, and they provided Tina Kill said the department contacted Edmonton police, and they provided input on a hijab suitable for duty - the final product of which Mohamed wore at input on a hijab suitable for duty - the final product of which Mohamed wore at Saturday's ceremony. Saturday's ceremony. Mohamed said the hijab was carefully made so that it would not impair her from Mohamed said the hijab was carefully made so that it would not impair her from performing any duties. One row of buttons runs horizontally along the sides of performing any duties. One row of buttons runs horizontally along the sides of her head, connecting the top half to a scarf that tightly hugs her neck. The her head, connecting the top half to a scarf that tightly hugs her neck. The buttons can snap off easily, she said, in case a criminal tried to pull the cloth buttons can snap off easily, she said, in case a criminal tried to pull the cloth around her neck. around her neck. 3/17/2021 First woman of Somali descent joins St. Paul Police Department - Twin Cities https://www.twincities.com/2014/03/01/first-woman-of-somali-descent-joins-st-paul-police-department-3/ 3/4 St. Paul police efforts to recruit within the Somali-American community have St. Paul police efforts to recruit within the Somali-American community have been underway since 2004, which laid the groundwork for the African Immigrant been underway since 2004, which laid the groundwork for the African Immigrant Muslim Community Outreach Program in 2009. Funded largely by a two-year Muslim Community Outreach Program in 2009. Funded largely by a two-year federal grant, AIMCOP received $670,679 to develop mentoring programs with federal grant, AIMCOP received $670,679 to develop mentoring programs with the Muslim and Somali communities, an athletic league and meetings at the Muslim and Somali communities, an athletic league and meetings at mosques and community centers to discuss crime prevention. mosques and community centers to discuss crime prevention. The Twin Cities have the nation's largest Somali-American population. Garaad The Twin Cities have the nation's largest Somali-American population. Garaad Sahal was St. Paul's first - and only - Somali-American police officer, joining in Sahal was St. Paul's first - and only - Somali-American police officer, joining in late 2012. late 2012. Born in Kenya, Mohamed grew up and lives part-time in St. Paul's West Side with Born in Kenya, Mohamed grew up and lives part-time in St. Paul's West Side with her mother, who fled the ongoing civil war in Somalia and lived in a Kenyan her mother, who fled the ongoing civil war in Somalia and lived in a Kenyan refugee camp before coming to the U.S. with her daughter. refugee camp before coming to the U.S. with her daughter. Mohamed said she is planning to enroll in a police academy to receive officer Mohamed said she is planning to enroll in a police academy to receive officer training after she graduates from St. Cloud State in May. After that, she said, she training after she graduates from St. Cloud State in May. After that, she said, she will apply to become an officer. will apply to become an officer. Some of her tasks as a liaison officer include assisting officers in criminal Some of her tasks as a liaison officer include assisting officers in criminal investigations and extending outreach within the Somali community to bridge investigations and extending outreach within the Somali community to bridge cultural gaps, she said. cultural gaps, she said. "She's going to be a trendsetter," Smith said. "She's going to be a trendsetter," Smith said. As part of the police department's commitment to establishing and bolstering As part of the police department's commitment to establishing and bolstering relationships within the Twin Cities' Somali community, 23 children and young relationships within the Twin Cities' Somali community, 23 children and young adults, most of whom have East African origins, were recognized at the adults, most of whom have East African origins, were recognized at the graduation ceremony for completing the monthlong junior police academy. Forty graduation ceremony for completing the monthlong junior police academy. Forty had signed up for the program, and 12 were absent at Saturday's ceremony. had signed up for the program, and 12 were absent at Saturday's ceremony. The St. Paul Police Department regularly holds citizen academies, including those The St. Paul Police Department regularly holds citizen academies, including those for youth, but this was the first one geared toward East African youth. for youth, but this was the first one geared toward East African youth. One of the academy's four female graduates, Faisa Mohamed, 18, said Kadra One of the academy's four female graduates, Faisa Mohamed, 18, said Kadra Mohamed will serve as a role model for young Somali-American women who Mohamed will serve as a role model for young Somali-American women who perhaps had not considered becoming an officer until now, in part because of perhaps had not considered becoming an officer until now, in part because of cultural differences. cultural differences. Intisam Moosa, another academy graduate, said: "Now if (female Somalis) see Intisam Moosa, another academy graduate, said: "Now if (female Somalis) see her, they will think, 'What makes her any different than me?' " her, they will think, 'What makes her any different than me?' " Raya Zimmerman can be reached at 651-228-5524. Follow her at Raya Zimmerman can be reached at 651-228-5524. Follow her at Twitter.com/RayaZimmerman Twitter.com/RayaZimmerman.. 3/17/2021 First woman of Somali descent joins St. Paul Police Department - Twin Cities https://www.twincities.com/2014/03/01/first-woman-of-somali-descent-joins-st-paul-police-department-3/ 4/4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SPONSORED CONTENT SPONSORED CONTENT Trump's IQ Vs. Sleepy Trump's IQ Vs. Sleepy Joe's- Try Not To Laugh Joe's- Try Not To Laugh   By By PollHype PollHype</t>
  </si>
  <si>
    <t>['https://d3n8a8pro7vhmx.cloudfront.net/cuapb/pages/270/attachments/original/1616273279/First_woman_of_Somali_descent_joins_St._Paul_Police_Department_%E2%80%93_Twin_Cities.pdf?1616273279']</t>
  </si>
  <si>
    <t>transcript, Detective Rokeh provided this investigator with a copy of the audio. Minneapolis Police Department PST Terri Rosas completed an additional transcript of the interview, which included information that was previously deemed inaudible by Anoka County Sheriff's Department support staff. Both copies are located in this case report. According to the transcript provided by PST Terri Rosas, Ms. Vanderlee stated that she, Mike, and Brian had been sitting on the patio talking on the evening of June 16th, 2012. Ms. Vanderlee stated that a table next to them that had two men and two women had made a comment like "Hey, can you guys keep it down?". She stated that they laughed it off and continued talking. She stated that they weren't being obnoxious or loud. Mike got up to use the restroom and Brian and she were just sitting there talking when a "gentleman" came up to them. She stated that this individual said something to Brian and that Brian went to stand up. The last thing she remembered was Brian saying "Whoa". She described the male that came up to their table as coming "out of nowhere". Ms. Vanderlee stated that after Brian was hit and his head hit the ground, she looked at Brian and then the male ran away. She stated that this male ran towards Bunker Lake. She described going up to what would have been 13.43 and telling her "You're not leaving. He fell on the ground". 13.43 reportedly responded with "Oh, get out of my way. You, you better...". Ms. Vanderlee felt that she was verbally assaulted by 13.43 and then she returned to Brian. Ms. Vanderlee stated that Sgt. Clifford did say something to Brian, but she did not know exactly what it was. According to Ms. Vanderlee, "The guy said something to Brian and Brian was about to stand up. Before Brian could even stand up, the guy just, you know (inaudible)". Ms. Vanderlee stated that Brian was struck in the face. She considered that the hit had to have been pretty hard because "Brian's not, you know, a small guy, and it totally threw him out of his chair and onto (inaudible). Ms. Vanderlee stated that she didn't get a good look at Sgt. Clifford because they didn't really have any communication and that "he said stuff and we just kind of turned and continued talking, and he was obviously agitated (inaudible)". Ms. Vanderlee stated that she had never seen Sgt. Clifford before, nor has Brian. On October 1st, 2012, this investigator made contact with Ms. Kourtney Vanderlee via telephone. This investigator advised Ms. Vanderlee about the Administrative case involving Sgt. Clifford and asked if she would be willing to provide a statement for this investigation. Ms. Vanderlee indicated that she has already provided a statement to Anoka County (Sheriff's Office) and that she doesn't "really have anything further to add at this point". This investigator mentioned that the original statement received from Anoka County was "inaudible" and again requested a statement. Ms. Vanderlee again declined the opportunity to provide a statement for this investigation. 20 1228252 Mr. Michael Vanderlee- Brother of Brian Vanderlee Detective Strusinski of the Anoka County Sheriffs Office conducted an interview with Michael Scott Vanderlee, brother of the victim Brian Vanderlee, on June 16th, 2012. The interview commenced at 2245 hours and concluded at 2254 hours. It was not noted where the interview was completed. This investigator was provided a transcript of the interview, but was not given an audio recording of the interview. According to Mr. Michael ("Mike") Vanderlee, he was at Tanners Station with his brother, Brian, and Kourtney Blanchard Vanderlee. At one point, the group had played Bingo with other family members inside of Tanner's. Upon moving out to the patio at approximately five or six o'clock, the other family members left, leaving the three of them at Tanners Station. Mr. Vanderlee stated that at one point, there were two "girls" sitting at a table and a half hour later two "guys" joined them. Mr. Vanderlee stated that he and his brother were talking and laughed loudly, and a "bald guy" looked over and asked if they could keep it down over there. Mr. Vanderlee stated that he told his brother to quiet down. Mr. Vanderlee indicated that five to ten minutes later he got up to go to the bathroom and when he returned, he saw his brother lying on the "floor". Mr. Vanderlee stated "I saw Kourtney crying lying on the patio, Kourtney crying and just chaos....chaos everywhere". Mr. Vanderlee stated that another friend who was meeting him and Brian at the patio was walking up on the sidewalk and Kourtney told them that someone had just attacked Brian. This friend, Mike Archambault, mentioned that a guy was running across the (Tanner's) parking lot and they could see him running across Pov's parking lot. Mr. Vanderlee started that he and Mike Archambault got in Mike's car and saw Sgt. Clifford running out to the woods. Mr. Vanderlee described that he initially asked Sgt. Clifford "hey, what are you doing? You just attacked my brother". After telling Sgt. Clifford that the police had been called, Mr. Vanderlee stated that "he just kind of stood around and I'm like, okay, and I wasn't gonna attack him. I don't wanna get in trouble". As Mike Vanderlee, Mike Archambault, and Sgt. Clifford stood in the (funeral home) parking lot, Mr. Vanderlee stated that all of a sudden they saw another car pull up. Sgt. Clifford then ran towards the vehicle and Mr. Vanderlee pursued him. According to Mr. Vanderlee, Sgt. Clifford started swinging at him and that he (Mike Vanderlee) "kind of pulled him down and held him down". As he was holding him down, Mr. Vanderlee was communicating to Mike Archambault about calling the police. Mr. Vanderlee stated that as Sgt. Clifford was grabbing his legs, his mindset was that his brother was fine and that he didn't need to do that (engage Sgt. Clifford physically). 21 1228253 Mr. Vanderlee described Sgt. Clifford on the date of the incident as being 5'9"-5'10", bald head, in his forties (maybe late thirties). Mr. Vanderlee stated that the only thing he recalled Sgt. Clifford saying to him at this point was "who are you?" in the funeral home parking lot. Prior to the assault, the he only thing he recalled Sgt. Clifford saying was "Can you keep it down over there" to Brian as the three of them sat at the patio table. • This investigator contacted Mr. Mike Vanderlee about conducting a follow-up interview on September 5th, 2012 at 1351 hours. During this contact, Mr. Vanderlee indicated that he would possibly be available during the remainder of the week for an interview, and would contact this investigator if the opportunity arose to meet. • On September 10th, 2012, a voice mail message was left for Mr. Vanderlee (7.63-286-1599) at 1329 hours requesting a return. • On September 11th, 2012, Mr. Vanderlee was contacted via telephone, at which time he informed this investigator that he wanted to consult with an attorney prior to providing a statement for this investigation. This investigator also requested contact information for Kourtney Vanderlee, due to this investigator's inability to locate a current phone number for her. Mr. Vanderlee stated he would pass this investigator's phone number on to Ms. Vanderlee. Mr. Vanderlee stated that he would contact this investigator on September 12th, 2012, with a decision about providing a statement. • On September 13th, 2012, a voice mail message was left for Mr. Vanderlee (763-286-1599) requesting a return call. Mr. Vanderlee's voice mail referenced his association with Coldwell Banker Burnet (his employer). On September 18th, 2012, Mr. Vanderlee was contacted by this investigator at 763- 286-1599, at which time he declined the opportunity to provide a statement for this investigation. Mr. Vanderlee stated that he was not comfortable talking about the incident until the whole case was completed (referring to the criminal case against Sgt. Clifford). Mr. Vanderlee also stated that everything he told Anoka County investigators was exactly what happened, and that he was not there for the actual incident. Mr. Vanderlee continued by stating he did not want to say anything to "screw up the case" and was "going to stay out of it". Lastly, he stated he wanted to "distance himself from the whole thing". Mr. Vanderlee stated that he has not reviewed his statement with the Anoka County investigators, which was conducted on June 16th, 2012. 22 1228254 Mr. Michael Donnelly- Manager at Tanners Station Detective Strusinski of the Anoka County Sheriffs Office conducted an interview with Michael David Donnelly, manager at Tanners Station on the night of the assault, on June 16th, 2012 at 2315 hours. A follow-up interview was completed on June 17th, 2012, by Detective Strusinski at 1910 hours, also at Tanners Station. This investigator was provided a transcript of the interview, but was not given an audio recording of the interview. According to the original statement provided by Mr. Donnelly, he knew both Brian and Kourtney Vanderlee prior to June 16th, 2012. Mr. Donnelly recalled that the first time he went out (on the patio), Brian was on the phone. He described Brian as being "a little loud on the phone". Mr. Donnelly indicated that Brian and his party had been there at least two hours and stated that Brian was "obviously drunk", but they had a ride coming and "we knew they were going to be taken care of so....". Mr. Donnelly recalled that he did see Sgt. Clifford get up and tap Brian on the shoulder and "I knew it was like oh, no, this is going to be bad or something and so I dropped the stuff in the garbage and I started headin' over there. By the time Brian got up, it was basically over anyway, so it was...it ....it happened so quick that....and from my...l mean, I saw basically from here anyways". Mr. Donnelly stated that as Sgt. Clifford was trying to leave, he told him "You are staying here, you're staying here". Mr. Donnelly described putting his hands out and that Sgt. Clifford looked at him and then went right past him. Mr. Donnelly chased Sgt. Clifford and stated that he continued to say "What are you doin'?", "You're goin' to a car. I'm just doing going to get the license plate. I'm followin' you right now. What are you doin'?" According to Mr. Donnelly, Sgt. Clifford did not say anything and just kept running. Mr. Donnelly returned to the patio to make sure that 911 was called. He indicated that he did not see the others from Sgt. Clifford's table and that a credit card had been used to pay for their tab, and thought that they just "took off' afterwards. A second interview was conducted with Mr. Michael Donnelly on June 17th, 2012 at Tanners Station by Detective Strusinski. During the course of the interview, Mr. Donnelly stated that he never heard Brian, David, or Michael use language that included the terms "cunt" and "whore", but did hear the word "fuck". Mr. Donnelly indicated that he did not hear anything more than any other night coming out of people. Mr. Donnelly never heard any comments about "being interested in children" and stated he thought Brian was on the phone with a buddy that he was trying to get to Tanners. 23 1228255</t>
  </si>
  <si>
    <t>['https://d3n8a8pro7vhmx.cloudfront.net/cuapb/pages/1461/attachments/original/1638081624/13-31240_Clifford_Part_8.pdf?1638081624']</t>
  </si>
  <si>
    <t>of official duties" and telling Mr. Jenkins that he would be waiting for him after he gets out of jail if the Complainant wanted to fight him. It is also alleged that Officer Walls used "derogatory, indecent, profane or unnecessarily harsh language" toward bystanders. It is further alleged that Officer Walls failed to be "decorous in [his] language and conduct" and failed to "refrain from actions or words that bring discredit to the Department." [MPD P&amp;P § 5-105 - PROFESSIONAL CODE OF CONDUCT] Allegation 4: It is alleged that Officer Walls immediately and without cause or justification searched Mr. Jenkins, personally removing Mr. Jenkins' property from his pockets and placing said property on the hood of the squad car. [MPD P&amp;P § 9-201 (II) (A) (B) - SEARCH AND SEIZURE] Allegation 5: It is alleged that Officer Walls seized a small amount of a substance believed to be marijuana while searching Mr. Jenkins' pockets. It is also alleged that Officer Walls failed to document in his report the seizure of said property and failed to "place such property in the custody of the Property and Evidence Unit and complete the inventory prior to the end of [his] shift." [MPD P&amp;P § 10-401 RESPONSIBILITY FOR INVENTORY OF PROPERTY AND EVIDENCE] Policies Violated (see also Investigative Summary for Policy Language): 5-103 Use of Discretion 5-301.01 Use of Force (Unreasonable) 5-105(A)(5) Code of Conduct - Language 9-201(II)(A)(B) Search and Seizure 10-401 Inventory Property and Evidence Relevant Facts Supporting the Decision: On July 8, 2019, Officer Alexander Walls and his partner (now separated from the MPD) responded to a 911 call regarding individuals igniting fireworks in the area of 13th/Nicollet Av. Officers arrived and observed the complainant of this case, Willie Mr. Jenkins on a cell phone, and officers yelled at him to stop launching fireworks. Mr. Jenkins replied, "Oh, great. Fireworks." x Walls exited the squad and Mr. Jenkins stated, "Here we go," to which Officer Walls replied, "Yeah, here we go." x Officer Walls ordered Mr. Jenkins to, "Get over towards my car," and grabbed Mr. Jenkins by the left arm, and twisted his wrist while pulling his arm behind his back. Mr. Jenkins asked, "What probable cause you got to grab me?" Officer Walls stated, "You're over here talking shit." x Mr. Jenkins was not informed that he was under arrest. x During his statement, Officer Walls stated that Mr. Jenkins "was fitting the description of the person of the... one of the five people that were alleged to have firecrackers." He also explained that he grabbed and handcuffed Mr. Jenkins upon arriving at the call location "'Cause he matched the description of the person in the call inside the area, in a very specific location, and holding. And the attitude he was giving me, in my past experience, is that he had... he could have something to do with it, which gives me legal justification to identify him." x Officer Walls handcuffed and fully searched Mr. Jenkins, to include reaching into his pockets and removing everything found inside. During his statement, Officer Walls stated that he intended to perform a pat search but made a mistake, going right into Mr. Jenkins' pockets. x While searching Mr. Jenkins, Officer Walls knocked Mr. Jenkins' phone out of his hand, and left the phone on the ground. Officer Walls also placed the property of Mr. Jenkins on the squad, where money and other items either blew away or were never recovered before leaving the scene. x A woman approached the squad and attempted to pick up Mr. Jenkins' property but was pushed away by the officer. The female indicated that someone told her to come and get the property, but Officer Walls responded, "Get the fuck away from my car." When the female told Officer Walls someone told her to get Mr. Jenkins's property, Officer Walls replied, "I don't give a fuck! Get out of the street!" During his statement, Officer Walls acknowledged using this language and reported that it works to make people understand that you aren't messing around by using profanity. x Officer Walls recovered a small amount of suspected marijuana from the pockets of Mr. Jenkins and later admitted that he didn't inventory the narcotics. x During the transport of Mr. Jenkins to Hennepin County Jail, Mr. Jenkins was verbally encouraging Officer Walls to fight with him by stating, "Be a man, throw some hands." Officer Walls engaged in a back and forth with Mr. Jenkins, where Walls eventually said that when Mr. Jenkins gets out of jail, to give him his name and address and he'll go there and be waiting for him. Eventually Mr. Jenkins says, "You must be a talkin' bitch, let me smell your pussy," to which Walls replied, "Yeah, it smells like your mom." Summary of the Basis for Decision: As Chief of Police I am responsible for providing clear expectations on what is acceptable behavior in our workplaces as well as what will not be tolerated. Based on my review of the facts of this investigation, I concur with the recommendations of the Police Conduct Review Panel that all allegations in this case have merit. Officer Walls failed to use appropriate discretion when he physically took custody of Mr. Jenkins, handcuffing him before attempting to talk with him to investigate the misdemeanor fireworks complaint, and then completing a full search of Mr. Jenkins' pockets, placing Mr. Jenkins in the squad car and booking Mr. Jenkins for obstructing. When Mr. Jenkins asked, "What probable cause you got to grab me?" Officer Walls replied, "You're over here talking shit." According to the investigation, Mr. Jenkins was one of several people who matched the clothing description of those involved in the fireworks incident. Officer Walls did not see any fireworks being used. The 911 caller did not identify Mr. Jenkins as one of the involved parties. Officer Walls made no further effort to prove Mr. Jenkins' involvement in setting off fireworks and declined when Mr. Jenkins asked to have the accuser point him out. Instead, Mr. Mr. Jenkins went from being detained for the alleged fireworks violation on a slim of suspicion - wearing a white t-shirt in the area of the 911 call on a street where others were also wearing white t-shirts - to being searched and booked for obstructing. MPD policy requires that all investigative detentions, pedestrian and vehicle stops, arrests, searches and seizures of property by officers will be based on a standard of reasonable suspicion or probable cause in accordance with the Fourth Amendment of the U.S. Constitution and statutory authority. Officers must be able to articulate specific facts, circumstances and conclusions that support reasonable suspicion or probable cause. Officer Walls initially approached Mr. Jenkins as Mr. Jenkins was standing on the sidewalk talking on the phone. At the point of initial contact, Officer Walls physically grabbed Mr. Jenkins by the arm, twisted it behind his back and walked him over to the squad car. Officer Walls placed handcuffs on Mr. Jenkins and placed him over the hood of the squad car. Mr. Jenkins was speaking with someone on his cell phone at the time the officers approached and did not appear to pose any threat to the officers. He did not attempt to flee when the officers approached and immediately grabbed ahold of him. Under these circumstances, this use of force was not reasonable. During this incident, Officer Walls used unprofessional language toward Mr. Jenkins and other members of the public. He directed profanity at Mr. Jenkins and others, suggested that he would fight Mr. Jenkins after Mr. Jenkins was released from jail and used insulting language toward Mr. Jenkins' mother as he traded insults with Mr. Jenkins. This was captured on Officer Walls' body worn camera video and he acknowledged in his interview that "I was just having a bad day and he got under my skin. There's really no excuse for it. He just got the best of me that day." As soon as Mr. Jenkins had been handcuffed and walked over to the squad, Officer Walls began removing property from the pockets of the clothing Mr. Jenkins was wearing and placing the property on the hood of the squad car. Mr. Jenkins' phone was knocked from his hand. At the time they first arrived and saw Mr. Jenkins on the street corner wearing a white t-shirt, it could be argued they had a reasonable suspicion that Mr. Jenkins was involved in the discharge of fireworks; however, in that short period of time, they had not developed any probable cause for an arrest. There was also no basis articulated to suspect that Mr. Jenkins was armed and no supporting information for a full search of Mr. Jenkins is contained in the PIMS report. Officer Walls stated in his interview that he intended to conduct a pat search; however, he made the mistake of going straight into his pockets. This search of Mr. Jenkins' pockets violated MPD policy. During the search of Mr. Jenkins' pockets, Officer Walls recovered suspected marijuana. The BWC video captured Officer Walls handling the suspected marijuana. No marijuana was inventoried. In his interview, Officer Walls stated that he threw the marijuana away rather than property inventorying it. Additionally, he failed to recover, return or inventory personal property of Mr. Jenkins that had been placed on the hood of the squad, or the phone that was knocked out of Mr. Jenkins hand. This incident took place in 2019, well after Chief Arradondo shared his 2017 vision statement with every member of the Minneapolis Police Department. That vision statement set out clear expectations for MPD officers: "I expect you and our community members to go home safely at the end of each day. There are inherent dangers within this profession. However, the overwhelming majority of your interactions with our community don't require the use of force. Continue to strengthen your interpersonal communication and your de-escalation skills. … If you experience disrespect, you are not to respond in kind. Do all you can to protect and serve in a way that minimizes harm and risk of personal injury to yourselves and to our community members." Officer Walls' conduct in this incident did not meet these expectations. His lack of discretion, unreasonable use of force, profane, insulting language, and carelessness toward the rights and property of Mr. Jenkins was unprofessional. His conduct undermined the Department's relationships with members of the public and demonstrated a lack of commitment to procedural justice. MPD officers are expected to demonstrate procedural justice in every aspect of professional service: giving others Voice and Respect, being Neutral and building Trust in our interactions with those we serve, as well as with other MPD employees. Officer Walls' actions destroyed rather than built trust and failed to demonstrate the Minneapolis Police Department's core values of trust, accountability, and professional service. As Chief of Police with authority to discipline for violations of policy under Minn. Stat. §626.89 Subd. 17, I am imposing a total suspension of 90 hours for these sustained violations. Amelia Huffman Interim Chief of Police</t>
  </si>
  <si>
    <t>['https://assets.nationbuilder.com/cuapb/pages/1509/attachments/original/1753849688/19-10030_Alexander_Walls.pdf?1753849688']</t>
  </si>
  <si>
    <t>Minneapolis City of Lakes November 5, 2012 Police Department Timothy J. Dolan Chief of Police 350 South 5th Street - Room 130 Minneapolis MN 55415-1389 Office 612 673-2853 TTY 612 673-2157 Sgt. Clark Goset Fifth Precinct Minneapolis Police Department Sgt. Goset, RE: IAU Case Number #12-54 LETTER OF REPRIMAND The finding for IAU Case #12-54 is as follows: MPD P/P 1-405 Responsibility of Supervisors (Allegation #2)...SUSTAINED (Category B) 13.43 - Personnel Data You will receive this Letter of Reprimand. This case will remain a B violation and can be used as progressive discipline for three years until 03/16/2015, which is from the date of incident. The case will remain in the IAU files per the record retention guidelines mandated by State Law. 13.43 - Personnel Data Be advised that any additional violations of Department Rules and Regulations may result in more severe disciplinary action up to and including discharge from employment. Sincerely, Timothy J. Dolan Chief of Police Ilh4c0^4^" City Information Information and Services BY: Kristine Arneson Deputy Chief www.ci.minneapolis.mn.us Affirmative Action Employer 1214230 Page 2 Sgt. Clark Goset Letter of Reprimand I, Sgt. Clark Goset, acknowledge receipt of this Letter of Repri d. Sgt. Clark Goset NA, Inspector Clark CC: Inspector Clark Personnel IAU k\ '3 Date of Receipt INO Date 1214231 MINNEAPOLIS POLICE DEPARTMENT INTERNAL AFFAIRS COMPLAINT FORM #3401 COMPLAINT INFORMATION INTERNAL AFFAIRS CASE NUMBER: 12-54 (AMENDED) CCN: N/A DATE OF INCIDENT: 03/16/2012 TIME OF INCIDENT: LOCATION OF INCIDENT: 5th PCT STATION DATE OF COMPLAINT 05/15/2012 REFERRAL METHOD: COMPLAINANTS NAME (LAST, FIRST MIDDLE) SEX M❑ F❑ RACE: DATE OF BIRTH: HOME ADDRESS: CITY / STATE / ZIP: TELEPHONE: POLICY INFORMATION POLICIES ALLEGED TO BE VIOLATED: 1-405 RESPONSIBILITY OF SUPERVISORS ACCUSED EMPLOYEE(S) NAME/BADGE: Sgt. Clark Goset #2354 COMPLAINT ALLEGATIONS It is alleged that Sgt. Goset gave contradictory information to another sergeant, his lieutenant, a subordinate and an Internal Affairs investigator when questioned about the events surrounding Officer Palmer's attendance and approval to receive overtime for attending the mandatory PCT 5 13.43 meeting on 3/19/12. RECOMMENDATION (Preliminary Cases Only) K Reckoning Period Expired Before Complaint was Filed K No Basis for Complaint K Closed Pending Further Information K Refer to Precinct with Coaching Documentation K Exceptionally Cleared K Policy Failure K Other COMPLAIN COMMAND 13.43 - Personnel Data DATE OS-/S-/Z DATE 1214232 MINNEAPOLIS POLICE DEPARTMENT Internal Affairs Unit Administrative Case #12-54 Sgt. Melissa Chiodo June 12, 2012 CASE BACKGROUND On 4/17/2012 Internal Affairs received memos that Sgt. Downing and Sgt. Goset wrote, both are Fifth Precinct 13.43 supervisors. The memos were regarding Officer David Palmer and his attendance at a shift meeting on 3/19/2012, 13.43 - Personnel Data 13.43 - Personnel Data 13.43 - Personnel Data 13.43 at the Fifth Precinct. Officer Palmer works on the During the investigation the issue came up whether Sgt. Goset failed to provide information relevant to the investigation when he was a witness and he was brought in for a second interview as an accused officer. CASE INVESTIGATION I Interviewed Sgt. Downing and Sgt. Goset as well as their supervisor Lt. Gunter. After interviewing Officer Palmer I conducted a second interview with Sgt. Goset to clarify some issues that came up during the investigation. 1 1214233 13.43 - Personnel Data 1214234 CASE STATEMENTS Lt. Gunter Lt. Gunter acknowledged the e-mails sent back and forth between her and Officer Palmer regarding the shift meeting scheduled for March 19, 2012 and whether he would attend the meeting or go to court in Tennessee. Lt. Gunter said that after the string of e- mails she spoke with Officer Palmer on the phone. He told her he was not going to be needed in court in Tennessee and she told him to get with Sgt. Downing about changing his days off. She said to her knowledge Officer Palmer did do this. Lt. Gunter said she received a phone call from Sgt. Downing inquiring whether Officer Palmer could receive change of shift pay for attending the meeting. Lt. Gunter said she told Sgt. Downing to tell Officer Palmer he could change the off day to a work day or leave it as an off day and he would not receive change of shift pay. She said Sgt. Downing called her back about 30 minutes later telling her that Officer Palmer was adamant about receiving change of shift pay for four hours. She said she then told Sgt, Downing to advise Officer Palmer he need not come to the shift meeting, that they would advise him later. She said there were no further discussions with Officer Palmer about attending the meeting. Lt. Gunter said that she assumed Officer Palmer changed his day off until she was doing the payroll and saw that he did not switch his day off. She called Sgt. Downing to see what happened and she said Sgt. Downing was confused and said he would go talk to 3 1214235 Officer Palmer. She said Sgt. Downing called her back and told her that according to Officer Palmer he received permission from Sgt. Goset to attend the shift meeting. She said she then apologized to Sgt. Downing because she had gotten on him for the problem. Lt, Gunter said she called Sgt. Goset at home. She said that Sgt. Goset told her he 13.43 - Personnel Data believed the subpoena had just been revoked and he felt it was important for Officer Palmer to receive the information so he told him to attend the shift meeting. She said she spoke with both Sgt. Downing and Sgt.Goset about when a directive was given to carry it out through the end. She said 13.43 - Personnel Data told them she would give Officer Palmer the four hours of overtime because his day off was not changed. Lt.Gunter said she has never had any problems with Officer Palmer following orders, she said he will question them. To her knowledge he has not disobeyed any direct orders. Sgt. Downing Sgt. Downing said early on the morning of March 11, Officer Palmer spoke with him at the front desk about attending the shift meeting. He said that Officer Palmer said he would be willing to change his day off and had inquired about change of shift. Sgt, Downing said he told him he did not think the Lieutenant was going to approve that and he would have to speak with her before telling him if he could attend the meeting. He said he then called Lt.Gunter and was told by her that Officer Palmer had two options, 4 1214236 either have the day off or he can voluntarily change his day like everyone else and receive the shift extension over-time and comp out after the meeting. Sgt. Downing said he relayed the information to Officer Palmer within about ten minutes. He said that Officer Palmer told him he wanted to be present at the meeting because he was new to the shift and wanted to make connections with the shift. He told him that if he did not want to voluntarily change his day off, his shift mates, car partners or one of the supervisors would go over the information with him and that was the end of the conversation. Sgt. Downing said at that point Officer Palmer did not tell him what his decision was. Sgt. Downing said that Officer Palmer told him at that point he had been released from the subpoena which is why he wanted to go to the meeting. Sgt. Downing said that several days after the shift meeting he asked Officer Palmer why he attended the meeting after the Lieutenant had told him not to. Officer Palmer told him he did not want to seem like an outsider and he wanted to be a team player. He said Officer Palmer told him he went to Sgt. Goset and asked if he could come to the meeting and Sgt. Goset approved it. Sgt. Downing said that he spoke with Sgt. Goset and that he was not aware that he had told Officer Palmer not to come to the meeting per the Lieutenant. He said that Officer Palmer did not bring that up with Sgt. Goset when asking permission. Sgt. Downing said that during one conversation after this incident Officer Palmer said to him, "Well if supervisors would just tell the truth, that people would understand what's going on here." He said he asked Officer Palmer what he meant and was told by 5 1214237 Officer Palmer that Sgt. Goset was being less than truthful about the conversation that Officer Palmer had with him. Sgt. Goset Statement #1 Sgt. Goset said a few days before the shift meeting Officer Palmer spoke with him and told him he was not scheduled for the shift meeting due to the fact that he was on subpoena for a trial in Tennessee. He had been released and could now attend the shift meeting and wanted to attend it. Sgt. Goset could not recall if Officer Palmer said when he had been released from the subpoena. Sgt. Goset said that Officer Palmer told him that he had spoken with Sgt. Downing about attending the meeting but could not recall what he had told him. After asking Sgt. Goset a few more questions he said he believed that Officer Palmer mentioned he was instructed not to come because he was on subpoena. Since he was released from the subpoena he told him to come because it was mandatory. I asked Sgt. Goset if he had known that his Lieutenant had told Officer Palmer not to come to the meeting would he have over ridden that directive. Sgt. Goset said based on what Officer Palmer told him he felt it was important to attend the meeting and he would have told him to come to the meeting and he would figure out his time after that. After asking Sgt. Goset again he said he would not override a Lieutenant on a timekeeping issue. I asked Sgt. Goset if Officer Palmer has spoken with him since the shift meeting or since they were sent letters from IAU and he said no. 6 1214238 Officer Palmer Officer Palmer said he received the e-mail dated February 29, 2012 from Lt. Gunter regarding the shift meeting. He also said he responded to that e-mail on March 2, 2012 asking to switch days off so he could attend the meeting and that after several e- mail exchanges Sgt. Downing made the change to the schedule on March 3, 2012. Officer Palmer voluntarily changed the 19th to a work day and took the 16th off instead. Sgt, Downing made and approved this schedule change on March 3, 2012. Officer Palmer said this proves that he spoke with Sgt. Downing about it prior to March 11`h Officer Palmer said that sometime after the schedule change he did not see the change to the schedule on the computer so he asked Sgt. Downing why it was not changed on the computer. Sgt. Downing told him he had to speak with Lt. Gunter about the change to make sure Officer Palmer could work. 13.43 - Personnel Data Officer Palmer said there was a big delay in Sgt. Downing getting back to him and now it was within 10 days of the meeting and he was now planning on not working on the 19th anymore since Sgt. Downing had not gotten back to him to let him know if it was okay to work. He said he told Sgt. Downing he would still voluntarily change the day to a work day but he wanted to make sure he was not violating any contract issues and get jammed up with the Federation. He said he did not feel comfortable doing "soft 7 1214239</t>
  </si>
  <si>
    <t>['https://d3n8a8pro7vhmx.cloudfront.net/cuapb/pages/1461/attachments/original/1638128387/13-31138_Goset_Part_1.pdf?1638128387']</t>
  </si>
  <si>
    <t>IN THE MATTER OF ARBITRATION BETWEEN City of Ramsey, Minnesota ) BMS Case No. 19PA0087 "Employer" ) ) and ) Grievance of Gary Voit ) Decision and Award Law Enforcement Labor Services Inc. ) "Union" ) John W. Johnson, Arbitrator Date of Hearing: October 30, 2018 Date of Submission of Post Hearing Briefs: November 16, 2018 Advocates: For the Union For the Employer Scott Higbee, Attorney Christian R. Shafer Law Enforcement Labor Services, Inc. Ratwik, Roszak &amp; Maloney, P.A. 2700 Freeway Blvd. Suite 700 730 Second Avenue South, Suite 300 Brooklyn Center MN 55430 Minneapolis MN 55402 651-793-2317 612-339-0060 Witnesses: For the Union For the Employer Gary Voit, Patrol Sergeant Officer "A", Patrol Officer Brandon Elliot, Patrol Officer Kyle Brotkowski, Patrol Officer Chris Curtis, Patrol Sergeant Tim Frankfurth, Patrol Captain Jeff Katers, Police Chief ISSUE Whether the City of Ramsey had just cause under the contract to impose the written reprimand dated July 12, 2018, and, if not, what should be the remedy? FACTS The grievant, Sergeant Gary Voit, received a written reprimand dated July 12, 2018. This reprimand was given to Sgt. Voit for his actions on May 13, 2018, at a roll call meeting. A roll call meeting occurs at shift change. It is an opportunity for officers coming off a shift to brief officers coming on about what has occurred during their shift that the oncoming officers need to know about. It is also an opportunity to address matters of general concern to the officers present. At the meeting on the morning of May 13, 2018, Sgt. Voit took the opportunity to address concerns he had about report writing errors made by uniformed staff. The evening before he had written on the white board in the room where roll call meetings were held, two example of an error made in report writing. The error was the use of the word "pass" instead of "past" The examples was "driving pass the scale", and "driving pass the residence". He also wrote a reference to the "green bean analogy, which is a reference to misuse of singular and/or plural. These writings were on the board during the roll call meeting the evening of May 12, but were not addressed at that meeting. Sgt. Voit was not at the May 12 meeting. At the May 13, meeting, conducted by Sgt. Voit, he announced that "he was going to give an English lesson" He then proceeded to explain the difference between the word "pass" and the word "past", and go through the examples written on the white board. There was some laughter at the meeting, by Sgt. Voit when he was talking about the errors, and by Sgt. Curtis, who acknowledged that two of the errors were his. At the close of the meeting, Sgt. Voit identified Officer A as the author of the other error. A partial audio recording of this meeting was made by Officer A, and a partial video recording was made by Officer Elliot. In his testimony Office Elliot stated no one asked him to do the video. Following this meeting, Officer A filed a complaint about his treatment by Sgt Voit, alleging, among other things, that Sgt. Voit's behavior in identifying him as the author of one of the errors addressed at the May 13 meeting was an instance of harassment in violation of the City of Ramsey policy on workplace behavior. In response, the City hired an outside investigator to investigate Officer A's claims. The investigator concluded that Sgt. Voit had violated the City's code of conduct, by identifying Officer A in front of others as the author of one of the errors. The investigator further concluded that by identifying Officer A, Sgt Voit "belittled" him. These conclusions informed the employer's decision to issue the written reprimand to Sgt. Voit. Some of the background information viewed by the parties as relevant to this grievance, and presented at the hearing, included 1) the importance of accurate, well written reports to Sgt. Voit, and to effective police work, 2) that Officer A had been diagnosed with dyslexia, and that this had been communicated to Sgt Voit, and 3) that Sgt. Voit had worked with Officer A in the past to help him improve his report writing. Sgt. Voit clearly is committed to insuring that all reports by those he supervises, and by himself, are accurate and well written. In his testimony he talked about his own training in the importance of report writing, and that a former supervisor had told him early in his police career that the pen was the most important tool in fighting crime. Sgt. Voit said the importance of good report writing was "drilled into his head". Sgt. Voit holds himself and his subordinates to a high standard, and for good reason, as he described. Officer A has struggled with report writing. According to his own testimony he has problems with both reading and writing. When reading he is slow and struggles with comprehension. He mixes up similar words. He has trouble using correct grammer. Sgt. Voit described the greater amount of time he spends addressing the errors in Officer A's reports, compared with the reports of others. He admits to being frustrated with Officer A's report writing. Officer A testified that he was diagnosed as having dyslexia in February 2018. He communicated this diagnosis to Chief Katers, and to Human Resources. Captain Frankfurth in turn communicated this diagnosis in a confidential memo to relevant supervisors, including Sgt. Voit, in February 2018. This memo stated that: "people with dyslexia have trouble reading accurately and fluently. They may also have trouble with reading comprehension, spelling and writing. What this means for us in in approving reports from [Officer A] is he may see his reports missing a word in a sentence, or words may be out of order. If it is a minor thing like missing a word or a couple of words are out of order, just make the correction. If the report is missing key components, or there are numerous errors, please print the report, and write corrections on the report. Return the report to [Officer A] so he can make corrections" Following this communication, there was a meeting in March or April of 2018 attended by Sgt. Voit, where Officer A's dyslexia was one of the topics mentioned. Both before and after the diagnosis was communicated to him, Sgt. Voit had worked with Officer A to help him improve his reports. These efforts are documented in performance appraisals given to Officer A for years prior to 2018, and in the testimony of both Officer A and Sgt. Voit. Both have put diligent effort into improving Officer A's report writing skills. This included Sgt. Voit advising Officer A about a computer program, called "Grammerly" that might assist officer A in improving his reports. EMPLOYER POSITION The employer takes the position that it is wrong for a supervisor to correct a subordinate's work in public, as a matter of appropriate supervisory practice. Correction should be done in private. The testimony of Sergeant Curtis, of Captain Frankfurth, and of Chief Katers all support this view. In addition, the employer contends that Sgt Voit's identification of Officer A as the author of the mistake, in front of others, violates the City's policy on conduct in the workplace, section 7.1, which prohibits "belittling others", or conduct that "has an adverse impact on the functioning of one or more city employees". The employer further states that, having been advised of Officer A's dyslexia, and knowing already that Officer A struggled with report writing, Sgt. Voit should have known that Officer A would be adversely affected by having his error publicly identified. UNION POSITION The Union contends that Sgt. Voit did not violate the policy because he did not intend to belittle Officer A. The Union also argues that since the memo from Captain Frankfurth regarding Officer A's dyslexia didn't specifically identify using the wrong word as a possible result of dyslexia, there was no reason for Sgt. Voit to think that it was related to Officer A's dyslexia. Further, the Union draws an analogy between "belittling" and sexual harassment, and asserts that because Sgt. Voit's conduct wasn't repeated, it wasn't belittling. The Union also argues that the investigation of Officer A's complaint was too flawed to be appropriate. The Union also contends that even if Sgt. Voit's behavior was incorrect, it was so minor that he should just have been talked to about it, rather than formally disciplined. DISCUSSION I disagree with the Union's contention that the investigation of Officer A's complaint was so flawed as to void any discipline decisions resulting from it. The department hired a qualified outside investigator who, based on my judgement of the evidence, investigated thoroughly. Her conclusions were reviewed by management before any decision was made. The investigation was acceptably competent.. As for the department's decision, it is generally accepted in this police department that correcting a subordinate's behavior should be done in private. And up until this time, Sgt. Voit did address performance issues with Officer A in private. Sgt. Voit knew or should have known that correcting a subordinate's behavior in private is an expectation in this police department. It is also clear to me that Sgt Voit's behavior did violate Section 7.1 of the policy on workplace behavior. Officer A was belittled. I find no definition of "belittle" requiring or suggesting that it must involve repeated behavior. And it did have an adverse impact on Officer A, as his testimony confirms. There is no requirement for intent in the policy. And the adverse impact was forseeable. Sgt Voit knew or should have known that Officer A was extremely sensitive about his report writing difficulties, irrespective of his diagnosis of dyslexia. I conclude that Sgt Voit behaved inappropriately in publicly identifying Officer A as the author of one of the errors. The Union points out in its brief that Sgt. Curtis also made errors, and that he was recorded chuckling at the May 13 meeting. I don't find that to be relevant. Sgt Curtis didn't publicly identify Officer A as the author of the error. The next issue to address is whether or not Sgt. Voit's behavior, though incorrect, warranted a written reprimand. Clearly Sgt Voit was legitimately concerned about the quality of officers reports, and legitimately frustrated. Also there was nothing wrong with addressing report quality in a roll call meeting. It makes sense to take advantage of a time when staff are already gathered together. But that's not what Sgt. Voit was disciplined for. He was disciplined solely for publicly identifying Officer A as the author of an error. And he didn't have to do it. In his own testimony he stated that he had made his point about the errors before he identified Officer A. I conclude that Sgt. Voit's act was contrary to accepted supervisory practice in the department, violated the policy, was forseeably harmful to Officer A, and was unnecessary. Sergeant Voit is a highly competent, experienced, and dedicated police officer and supervisor, who made a significant error in supervisory practice, that also violated a written policy, and caused forseeable harm. A written reprimand is a fair consequence for that error. AWARD The grievance is denied. John W. Johnson, Arbitrator January 4, 2019</t>
  </si>
  <si>
    <t>['https://d3n8a8pro7vhmx.cloudfront.net/cuapb/pages/270/attachments/original/1632316286/2019-Guy_Voit-_City_of_Ramsey.pdf?1632316286']</t>
  </si>
  <si>
    <t>['Guy Voit, badge #None']</t>
  </si>
  <si>
    <t>['Department:Ramsey Police Department']</t>
  </si>
  <si>
    <t>time" (working without pay and taking time off at a later time to make up for the time worked) and wanted to go by the contract. Officer Palmer said Sgt. Downing told him he would go and speak to Lt. Gunter about the time issue and get back to him. He said that when he was eating his lunch that night Sgt. Downing came up to him and told him that he spoke with the Lieutenant and told him he was not eligible for change of shift and he would have to voluntarily come in. He said he was told he would not be compensated for attending the meeting and that it was not that big of a deal if he did not attend. Officer Palmer said he was not given an order to attend the meeting and he was not given an order not to attend the meeting. He said as he understood it he was not being allowed the option of voluntarily changing his shift as he was before, his option was to attend the meeting on his own time without any pay. Officer Palmer said on March 16th he was working and was going down to the restroom when Sgt. Goset asked if he was attending the shift meeting. He said he told Sgt. Goset the story about he was scheduled for court and then it was cancelled and Sgt. Downing told him he could not get overtime and that Lt. Gunter was not allowing him to switch his days off because they were not going to pay him overtime to come to the shift meeting. He said he was not going to come in for free when everyone else gets overtime. Officer Palmer said that Sgt. Goset told him that it is a mandatory meeting and he should be there. He said that Sgt. Goset told him, "Don't worry about that. I will speak to Downing and the Lieutenant. I'm telling you to come. I'll see you on Monday, okay?" Officer Palmer said since Sgt. Goset is the senior Sergeant on the shift and was giving an oral order, he should attend. He said that Sgt. Goset also told him that Lt. 8 1214240 Gunter would be going out on medical leave starting Monday and Sgt.Goset would be able to approve overtime when she is gone. 13.43 - Personnel Data Officer Palmer said when he spoke with Sgt. Downing after this incident, Sgt. Downing told Officer Palmer it was not his fault and that there was a lack of communication between the Sergeants 13.43 - Personnel Data 13.43 - Personnel Data 9 1214241 Officer Palmer said he attended the mandatory shift meeting and after it was over Sgt. Downing grabbed a yellow piece of paper and asked who is staying and who is going to comp. out or take vacation time. He said it doesn't appear that the people who left ever had time entered yet they went after him for three hours of overtime. He said they never changed anyone else's time that left after the shift meeting. He said his shift starts at 2000 hours but the shift meeting started at 1800 hours and went three hours. Officer Palmer said he put in for three hours for shift meeting, he never put in for change of shift. Officer Palmer said on 3/21 Sgt. Downing called him into his office 13.43 13.43 - Personnel Data 13.43 - Personnel Data Officer Palmer asked why and was told it was because he came in on his own and put in for overtime. He said he told Sgt. Downing that he spoke with Sgt. Goset and he told him to attend the meeting and Sgt. Goset would speak to Sgt. Downing and Lt. Gunter on Monday and approve the overtime. 13.43 - Personnel Data 13.43 - Personnel Data 13.43 - Personnel Data He said Sgt. Downing responded, "Absolutely. This is a lack of communication between us; this is not your fault." Officer Palmer said that on 3/23 Sgt. Goset said to him, "If anybody asks, I chewed your ass". I looked at him and I said, "Well, why would you chew my ass? You 10 1214242 told me to come in." I go, "You know what Downing told..." "I know, I know, I know. But if anybody asks, I chewed your ass." I go, "But I don't feel comfortable saying that because in essence you're telling me to lie. People have been fired for less than that, so if the Lieutenant comes to me and says, 'Hey, did Goset chew your ass?' I'm supposed to say yes?" "Well, you know, she'll be gone in probably a month or so, you know, just...If anybody asks, I chewed your ass, I'll try to get your overtime." "But Downing told me, or I told you that Downing told me not...that he wouldn't change my shift and you told me that you would talk to him and take..." "I know. I know. I know. If this goes against your...I know this goes against your morals and values Dave, but just, you know, work on getting your overtime approved." I shook my head, I go, "Okay," and I walked out. (Palmer Statement Page 26, lines 13-32) Officer Palmer said this irritated him and he was waiting for Sgt. Goset to step up and do the right thing by going to Lt. Gunter and telling what really happened. On 3/29 when the new schedule came out he was not happy and he met with Sgt. Goset and Sgt. Sand after Lt. Gunter "messed" with his days off on the work schedule. Officer Palmer described the following conversation that took place; "For my part-time, they told me not to cancel my part-time, that they would allow me to come in late. Umm...I asked Goset if he had spoke to the Lieutenant yet and if he'd told her that he instructed me to come in and told her what, you know, the whole conversation. He stated that he had spoke to her and that she was angry with me because she saw me as shopping around for the meeting." "Umm...I looked at him, I said, "You know that's not the case. I told you everything that was said." And he goes, "I know, I know, I know. But, you know, she 11 1214243 doesn't know the whole story." I looked at him, I go, "What do you mean she doesn't know the whole story?" 13.43 - Personnel Data 13.43 - Personnel Data but I was so irritated that a sergeant did not tell a Lieutenant the truth on something that he had told me to do, and that he would...he had two chances now - two different chances to step up to the plate and do what was right. And he... What really irritated me is that he tried to circumvent the Lieutenant 13.43 - Personnel Data ' (Officer Palmer Statement page 29, lines 27-46, page 30, lines 3-4) Officer Palmer said Sgt. Sand was present for the entire conversation and both Sgt. Sand and Sgt. Goset were telling him to calm down and not take it personally. He left the meeting by saying, "If you don't tell her the truth and my overtime doesn't get approved, I'm going to the Federation and I'm gonna file a grievance." (Officer Palmer Statement page 30, lines 44-45) He then called Sgt. Delaney and told him about the situation and a grievance was then filed. 13.43 - Personnel Data On 4/9/12 Officer Palmer was instructed to go to the Sergeants Office. Because he could no longer trust Sgt. Goset to tell the truth he recorded the conversation at the suggestion of Union Representative Sgt. Delaney. The people in the conversation were 12 1214244 Sgt. Downing, Sgt. Goset and Officer Palmer. Officer Palmer gave me a copy of the recording and I had Officer Jeff Hoff from Computer Forensics recopy the recording to a disc so I could play it in my computer. Both discs are in the case file as well as a typed out transcript of the entire conversation for ease of reading. Officer Palmer said the Sergeants mention his grievance in the conversation and Sgt. Goset swears at him and yells at him during the conversation. The following night Officer Palmer was called into the office again by Sgt. Downing to go over his days off that had been "messed" with and they were now changed. He said his grievance was also settled that day. 13.43 - Personnel Data 13.43 - Personnel Data Officer Palmer said he did not blame Lt. Gunter for being mad about the situation and understands why she changed the days off because Sgt. Goset had not told her the whole truth. 13.43 - Personnel Data 13.43 - Personnel Data He said he later called Lt. Gunter to tell her the truth of what happened and clear the air and she agreed. He said that Lt. Gunter later called him back and said that the case had been given to Internal Affairs and that if he wanted to talk he would need a to bring a Union Rep. He was surprised by this. Sgt. Goset Statement #2 Sgt. Goset said that Officer Palmer came to him in the 13.43 office telling him the following; "That he had been on subpoena to go to trial in Tennessee, that is why 13 1214245 he was not working that day. He had been just recently released from the subpoena and was now able to attend the meeting, but that he, uhh...had had some order from uhh, Sgt. Downing or Lt. Gunter not to come to the meeting for some reason. And I don't recall uhh...exactly what it was, but I...I believed, it to be that there was some confusion about the order and this was the, umm...the trial in Tennessee. His cancellation subpoena was a recent event and that...ummm...he told me he was now able to attend the meeting. The meeting was mandatory for everybody, and there was a lot of information that was gonna be pushed out at this meeting for expectations of the next year and there was going to be a group photo. I believed his attendance at the meeting was necessary and he needed to come to the meeting". (Sgt. Goset Statement #2 page 2, lines 29-40) I asked Sgt. Goset if he Officer Palmer told him that Sgt. Downing or Lt. Gunter told him he could not receive overtime for attending the meeting or if he told Officer Palmer he would figure out the overtime after the meeting. Sgt. Goset said, "I...I did tell him we would take care of his time, you know, if he was gonna leave two hours early, if he was gonna be granted his...I think there is a requirement in the contract for four hours for a shift meeting or something and I think he went into some other request. I'm...I'm not too sure about what exactly his request was. 13.43 13.43 - Personnel Data (Sgt. Goset Statement #2 page 3, lines 1-5) I asked Sgt. Goset if Lt. Gunter had included him on any of the e-mails that went back and forth between Lt. Gunter, Sgt. Downing and Officer Palmer regarding the shift meeting and his attendance. Sgt. Goset said he was not "CC'd" on any of the e-mails. He agreed that he and Sgt. Sand were not made aware of the issue with Officer Palmer and his attending the shift meeting, only Sgt. Downing was made aware of it. 14 1214246 Sgt. Goset said Officer Palmer attended the shift meeting and there did not appear to be any problems until Lt. Gunter did the payroll and called him at home. "She called me at home, I believe it was a Sunday night, late, asking me if I gave Officer Palmer permission to come to the meeting. I said I did. 13.43 - Personnel Data 13.43 - Personnel Data 13.43 - Personnel Data And I made a decision, I thought it was important for him to come to the meeting and I...I didn't judge it to be a huge decision, I didn't have any prior knowledge that he had been ordered not to come to the meeting, 13.43 - Personnel Data 25-41) 13.43 - Personnel Data and I hung up the phone." (Sgt. Goset Satement #2 page 4, lines Sgt. Goset said eventually he was directed by Lt. Gunter to write a memo about the incident involving Officer Palmer. Sgt. Goset wrote a memo in which he accepted some of the responsibility for the miscommunication that led to Officer Palmer attending the shift meeting. He sent the memo to Lt. Gunter 13.43 - Personnel Data 15 1214247 13.43 - Personnel Data 1214248 13.43 - Personnel Data 1214249</t>
  </si>
  <si>
    <t>['https://d3n8a8pro7vhmx.cloudfront.net/cuapb/pages/1461/attachments/original/1638128393/13-31138_Goset_Part_2.pdf?1638128393']</t>
  </si>
  <si>
    <t>Minneapolis City of Lakes Officer Jarrod Silva First Precinct Minneapolis Police Department Officer Silva, Police Department 350 S. Fifth St., Room 130 Minneapolis, MN 55415 TEL 612.673.2735 www.minneapolismn.gov January 11, 2016 RE: OPCR Case Number #14-10235 LETTER OF REPRIMAND The finding for OPCR Case #14-10235 is as follows: MPD P/P 10-401 Responsibility for Inventory of Property &amp; Evidence.....SUSTAINED (Category 13) You will receive this Letter of Reprimand. This case will remain in the OPCR files per the record retention guidelines mandated by State Law. Be advised that any additional violations of Department Rules and Regulations may result in more severe disciplinary action up to and including discharge from employment. Sincerely, Janee Harteau Chief of Police \Iwo 11Y: Assistant Chief Kristine Arneson 1280093 Page 2 Officer Jarrod Silva Letter of Reprimand I, Officer Jarr Silva, ackeydge receipt of this LettprgRepri •-' Officer larrod Silva CC: Inspector Kjos Personnel OPCR Date of Receipt 1280094 The Office of Police Conduct Review Review Panel Session Sign-in Sheet Case # 14-10235 Date July 27, 2015 Time 1:00 p.m. Location City Hall Room 239 PANELISTS NAME SIGNATURE Civilian 1 Ngoc Nguyen Civilian 2 Sarah McCann Sworn 1 Lt. Melissa Chiodo Sworn 2 Lt. Arthur Knight lk Chair is: SWORN Chair's Name: Name: IV\ SSA C_JAto'c\•0 1280095 OPCR Case #14-10235 Robert James McCullough PANEL RECOMMENDATION Complaint Number Complainant: Officer: Jurisdiction: Date of Incident: Date Filed: Date of Panel: 14-10235 Robert James McCullough Jarrod Silva, Badge #6551 M.C. 0. §§ 172.20 April 09, 2014 May o8, 2014 July 27, 2015 Panelists in Attendance (Sign below) Panelist 1 Panelist 2 Panelist 3 Panelist 4 The Chair is Ngoc Nguyen Civilian 1 Sarah McCann Civilian 2 Arthur Knight Sworn 1 Melissa Chiodo Sworn 2 Melissa Chiodo Civilian/Sworn Incident Summary Allegation 1 Violation of the P&amp;P Manual Civilian 1 Vote Civilian 2 Vote Sworn 1 Vote Sworn 2 Vote Merit Merit Merit Merit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04/15/2014, six Page 1 of 3 1280096 OPCR Case #14-10235 Robert James McCullough PANEL RECOMMENDATION days after Robert McCullough's arrest. McCullough filed a complaint with the Office of Police Conduct Review alleging theft; this complaint was signed by Robert McCullough on 05/08/2014. Robert McCullough later received a notification letter form the Minneapolis Police Department Property and Evidence Unit dated 05/08/2014. Robert McCullough retrieved his cash from the Property and Evidence unit on 05/09/2014. Allegations 1. Violation of the Policy and Procedure Manual: that Officer Silva of the First Precinct CRT Unit failed to property inventory Robert McCullough's $97.00 cash until six days after arresting him for Disorderly Conduct. Page 2 of 3 1280097 OPCR Case #14-10235 Robert James McCullough PANEL RECOMMENDATION Allegation #1: Violation of the Policy and Procedure Manual That Officer Silva of the First Precinct CRT Unit failed to property inventory Robert McCullough's $97.00 cash until six days after arresting him for Disorderly Conduct. Supportive Findings: Officer Silva admitted he did not inventory the cash before the end of his shift when he made the initial arrest. The CAPRS report supports that the cash did not get inventoried until 6 days after the arrest. MPD policy states that property and evidence shall be inventoried prior to the end of an officers shift and Officer Silva did failed to do this. These support the findings of merit by the panel. YES ■ NO K REMAND K SPLIT K This allegation has merit. This allegation does not have merit. Remand to investigation for additional information. There is no majority vote. Page 3 of 3 1280098 Minneapolis Police Department Case Finding Memorandum 1st Precinct - Inspector Michael Kjos OPCR Case #14-10235 Case Finding Memorandum OPCR Case #14-10235 To: Assistant Chief Arneson From: Inspector Michael Kjos (Panel Chair) Subject: (Case Finding Memorandum) Involved Employee: Officer Jarrod Silva, Badge 6551 Date: 10/9/2015 Alleged MPD Policy Violation: 10-401 Responsibility for Inventory of Property and Evidence Category (A-B) Discipline Panel Members: Inspector Michael Kjos Lt. Raymond Witzman Lt. Erick Fors Summary of Case and IAU Investigation: Discipline Panel Preliminary Findings: (Panel Chair) Discipline Panel met on September 17th, 2015 at 1800 hours in the 1st Precinct Inspector's Office. Prior to this panel taking place all three panel members had an opportunity to review the Office of Police Conduct and Review (OPCR) investigative file on this case. Panel members discussed the investigative findings as reported in the case file: Discussion Points: 1. Complainant Arrested at 1st Av. N. and 6th Street N. 2. Charge was disorderly conduct (Misdemeanor Arrest). Allegation of being intoxicated, standing in the street and cursing at passersby. 3. Arrested Person is a ticket scalper and was in the process of purchasing 4 tickets for a game when he was arrested. 4. AP had given cash to another ticket scalper and tickets were in AP's hand. 5. Other scalper alleged AP had not paid in full for the tickets. Officer Silva returned tickets back to the other scalper and recovered AP's cash and secured it on his person. 1280099 Minneapolis Police Department Case Finding Memorandum 1st Precinct - Inspector Michael Kjos OPCR Case #14- 10235 6. AP is transported back to 1st Precinct by Officers Hamilton and Courtois and placed in the booking cell. 7. Booking van Officer Kingdon transports AP to HCJ. 8. AP is booked into Jail with approximately $3.00 in cash in his possession. 9. Officer Silva later realizes he still has AP's cash in his possession; he places it in a cash envelope for inventory and secures it in his locked desk drawer in the Community Response Team office. 10. Officer Silva fails to inventory AP's cash in the property room until 6 days later after receiving a phone message regarding the cash. 11. Officer Silva takes full responsibility in this case and says it was an "oversite" on his part not to inventory the property before the end of his shift. 12. Date Timeline: a. Arrest 4-9-2015 b. Property Inventory 4-15-2015 c. Complaint filed 5-8-2015 d. Property Room sends notice to AP about cash waiting 5-9-2015 e. AP recovers cash from property room 5-19-2015 i. Timeline significance is that complainant believed the inventory was prompted by complaint; he stated this in his official statement. 13. MPD Policy involved a. 10-401 Responsibility for Inventory of Property and Evidence i.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b. 10-401.1 Property and Evidence Acquired or Temporarily Stored at Precincts. i. Only property held for safekeeping and items obtained as the result of misdemeanor arrests shall be inventoried in the temporary precinct lockers. c. In this situation the property was held for safekeeping and was for a Misdemeanor arrest. 14. Panel felt it was significant that the second policy regarding temporary storage in precincts be reviewed, because it was not mentioned in the case investigation. a. All property inventoried at a precinct would in fact be in violation of 10- 401 as it is written and described by the investigator in this case. b. This is not correct and there are exceptions, such as described in MPD Policy 10-401.1. Where it specifies property held for safekeeping on Misdemeanor arrests may be inventoried in the Precinct Lockers. c. Officer Silva did not place the cash in the precinct evidence locker, but it is common for Community Response Teams to have a system in place to temporarily store items when inventory is not feasible as a case is in progress or unfolding. The CRT offices are more secure than the precinct property lockers, as only a select few have access to CRT offices. 1280100 Minneapolis Police Department Case Finding Memorandum 1St Precinct - Inspector Michael Kjos OPCR Case #14-10235 The panel determined the facts presented in this case met the standard of "preponderance of the evidence" to move forward with a Sustained Violation in this case. Panel Findings on Policy Violations related to OPCR Case# 14-10235: 10-401 Responsibility for Inventory of Property and Evidence Sustained at a Category (A) Level Mitigating and/or Aggravating Circumstances: In addition to the standard 10 factors identified for mitigating and aggravating circumstances the panel felt there was an additional element in this particular case that is significant. During the period when this incident occurred the officers working in the 1st Precinct Community Response Team were operating without an immediate supervisor. The supervisor, Sgt. Straus was out for several weeks training and then vacation. This became apparent as the panel discussed the case and recognized there was no supervisor mentioned throughout the investigation and none interviewed regarding this incident or the general operations within this particular CRT unit. 1. Commendations or Service Recognition from Department or Community a. No department awards listed in case file. 2. Prior Discipline - nothing on the employee profile in the reckoning period. 3. Seniority - 9 years on MPD 4. Rank - Officer 5. Circumstances of the Incident a. Employee was on-duty and conducting official department business. 6. Culpability a. It appears this employee's behavior and actions were intentional with the process he used; but it does not appear the policy violation was intentional or reckless in nature. 7. Employee Attitude a. Positive attitude, accepts full responsibility for this, does not place blame on anyone but himself. 8. Performance Evaluations - received above average performance reviews annually. 9. Training - This is a trainable moment; a thorough review of the MPD property and evidence policy by this employee with his immediate supervisor will ensure future compliance. 10. Liability - no liability in this case, all funds were returned to the complainant. 1280101 Minneapolis Police Department 1St Precinct - Inspector Michael Kjos Case Finding Memorandum OPCR Case #14-10235 Panel Recommendation for Discipline: 13.43 - Personnel Data Respectfully Submitted, (,tdileGe:VZ nedael 7, z/4 Inspector Michael Kjos (Panel Chair) CC: Panel Members and Internal Affairs Unit 1280102</t>
  </si>
  <si>
    <t>['https://d3n8a8pro7vhmx.cloudfront.net/cuapb/pages/270/attachments/original/1638757657/OPCR_14-10235_Silva_Part_9.pdf?1638757657']</t>
  </si>
  <si>
    <t>['Jarrod Silva, badge #6551']</t>
  </si>
  <si>
    <t>UNITED STATES DISTRICT COURT DISTRICT OF MINNESOTA DIVISION _______________________________________________________________________ Case No. 14-CV-4828 (ADM/SER) Jesse McLemore, Plaintiff, FIRST AMENDED COMPLAINT v. (JURY TRIAL DEMANDED) Jer Yang (aka James Yang), individually and in his official capacity as a Minneapolis Police Officer; Christopher Steward, individually and in his official capacity as a Minneapolis Police Officer; Officer Shawn Brandt, individually and in his official capacity as a Minneapolis Police Officer, Defendants. ________________________________________________________________________ INTRODUCTION 1. This is a civil rights action for money damages pursuant to Title 42 U.S.C. § 1983. On August 6, 2014, Defendants willfully and intentionally deprived Plaintiff, Jesse McLemore, of rights secured by United States Constitution and laws and statutes thereunder. 2. On August 6, 2014, Plaintiff was in his alley, walking home from the convenience store when a Minneapolis Police Officer asked him what he was doing. McLemore said that he was just going home. The Officer told McLemore that he could not go that way. Plaintiff said okay and began to cut through his neighbor's yard to his CASE 0:14-cv-04828-ADM-SER Document 13 Filed 05/06/15 Page 1 of 9 2 house, which was less than 100 feet away. As McLemore was several steps from his backdoor, he observed several other police officers in his property's backyard. These police officers directed unprofessional and hostile language at Plaintiff. Plaintiff told the officers he did not appreciate their comments and that they were trespassing. The police officers then entered his home, pulled him out into the backyard, savagely beat him, threw him to the ground, and then repeatedly kicked him in the stomach and ribs. After the beating was over, one of the officers asked Plaintiff if he had "anything else to say, smartass?" JURISDICTION AND VENUE 3. Plaintiff bases his claims on Title 42 U.S.C. § 1983. This Court therefore, has supplemental jurisdiction to hear Plaintiff's claims. 4. Venue lies properly in this district because all of the events giving rise to Plaintiff's claims occurred in this district and because the unlawful practices alleged herein occurred in this district. PARTIES 5. Plaintiff Jesse McLemore is a U.S. Marine Corps veteran and a resident and domiciliary of Minneapolis, Hennepin County, Minnesota. 6. Upon information and belief, Defendant Officer Jer "James" Yang was and still is a police officer for the Minneapolis Police Department and, upon information and belief, is a resident of Minnesota. CASE 0:14-cv-04828-ADM-SER Document 13 Filed 05/06/15 Page 2 of 9 3 7. Upon information and belief, Defendant Officer Christopher Steward was and still is a police officer for the Minneapolis Police Department and, upon information and belief, is a resident of Minnesota. 8. Upon information and belief, Defendant Officer Shawn Brandt was and still is a police officer for the Minneapolis Police Department and, upon information and belief, is a resident of Minnesota. 9. At all times relevant to this Complaint, Defendants acted under the color of state law and in the scope of their official duties, as within the meaning of Title 42 U.S.C. §§ 1983 and 12101 et seq. BACKGROUND FACTS 10. On August 6, 2014 McLemore was returning from his neighborhood convenience store via his home's alley. 11. Approximately 100 feet from his home, near his own garage, Mr. McLemore came upon a police officer, who told him not to walk in the alley. 12. Mr. McLemore agreed, stated he was just going home, pointed to his home which was several feet away, and left the alley and began walking through his neighbor's yard so that he could reach his home. 13. As McLemore approached his backdoor, he saw several police officers in his backyard and they made unprofessional and expletive remarks to him. CASE 0:14-cv-04828-ADM-SER Document 13 Filed 05/06/15 Page 3 of 9 4 14. Mr. McLemore told them that he had followed their instructions and that he did not appreciate their language. He also told them that they were the ones in his backyard and were trespassing. 15. Mr. McLemore entered the backdoor of his home and was turning to close the door when Officer Yang grabbed him. 16. Without invitation, Officer Yang had entered McLemore's home. 17. McLemore saw officer Steward standing behind Officer Yang. 18. Officer Yang asked McLemore, "Have anything else to say, smart-ass?" 19. Officer Steward then reached out and began to punch McLemore in the face repeatedly. 20. Officer Yang then placed McLemore in a chokehold and removed him from his house in the chokehold. Officer Yang then body slammed McLemore onto the concrete sidewalk. 21. While on the ground, McLemore was kicked repeatedly in his ribs and stomach. 22. Officer Yang then drove his knee into McLemore's back and applied his full body weight into McLemore's back. 23. Officer Stweard also drove his knee into McLemore's back. 24. McLemore stated that he could not breathe. Officer Yang replied that he was fine. 25. McLemore never resisted the officers. CASE 0:14-cv-04828-ADM-SER Document 13 Filed 05/06/15 Page 4 of 9 5 26. After kicking him multiple times, one of the officers handcuffed McLemore and then purposely and violently jerked the handcuffs upward causing severe pain to McLemore's arms. 27. The Officer then said, "have anything else to say smart-ass?" 28. McLemore was then purposely slammed into the side of the squad car and then placed in the back seat of the squad car. 29. The officers then told McLemore that they were the police and could do what they wanted and that police don't trespass because they can go where they want. 30. McLemore, whose face was bleeding profusely was eventually taken to the hospital where his wounds were treated and he was diagnosed with a broken vertebrae. 31. McLemore was arrested and charged with Obstruction of the Legal Process with Force. These charges were eventually dismissed. 32. McLemore was unable to work for several months due to his injuries. COUNT I: EXCESSIVE FORCE / UNREASONABLE SEARCH &amp; SEIZURE / UNLAWFUL ARREST THE UNITED STATES CONSTITUTION - TITLE 42 U.S.C. § 1983 33. Mr. McLemore incorporates the allegations set forth in each of the preceding paragraphs as if fully set forth herein. 34. Title 42 U.S.C. § 1983 prohibits, inter alia, state actors from depriving persons of any rights, privileges, or immunities secured by the United States Constitution, CASE 0:14-cv-04828-ADM-SER Document 13 Filed 05/06/15 Page 5 of 9 6 including the right to be free from excessive force and unreasonable search and seizures as guaranteed by the Fourth Amendment and incorporated through the Fourteenth Amendment. This right was clearly established in August 2014. 35. In violation of 42 U.S.C. § 1983, the Defendants deprived McLemore of his right to be free from excessive force and unreasonable search and seizures when he was beaten and/or arrested without probable cause or any legal justification. 36. The Defendants' actions were not objectively reasonable under the Fourth Amendment or for purposes of qualified immunity under the totality of circumstances. 37. As a direct and proximate result of the Defendants' actions, McLemore has been injured, suffering physical and emotional injury, including but not limited to: physical damage to his back and body, mental and emotional anguish, discomfort, embarrassment, humiliation, fear, anxiety, apprehension, sleeplessness, a generally diminished sense of personal and family safety, outrage, medical fees, attorneys' fees, the costs of bringing suit, and more. 38. Defendants, as a result of their outrageous and illegal behavior, are liable to McLemore for the above-mentioned injuries as well as punitive damages. 39. Total damages suffered by Mr. McLemore are in excess of $75,000.00, to be further determined at trial. CASE 0:14-cv-04828-ADM-SER Document 13 Filed 05/06/15 Page 6 of 9 7 COUNT II: FIRST AMENDMENT RETALIATION THE UNITED STATES CONSTITUTION - TITLE 42 USC § 1983 40. Plaintiff re-alleges and incorporates by reference all prior paragraphs of this Complaint. 41. Based upon the above factual allegations, Defendants through their actions, acting under the color of state law, violated McLemore's right to free speech under the First Amendment to the United States Constitution. Specifically, McLemore exercised his right to free speech protected by the First Amendment when he stated that Defendants and the other Minneapolis Police Officers in his backyard should not speak to him that way and that they were trespassing. 42. Defendants took action against Plaintiff that was sufficiently serious to chill a person of ordinary firmness from engaging in protected speech when they maliciously attacked and beat McLemore 43. Defendants committed this constitutional violation against McLemore in retaliation for exercising his First Amendment right to free speech. 44. Defendants, as a result of their outrageous and illegal behavior, are liable to McLemore for the physical injuries, mental anguish and emotional harm, as well as punitive damages, costs related to this lawsuit, attorney's fees, and more. . 45. Total damages suffered by Mr. McLemore are in excess of $75,000.00, to be further determined at trial. CASE 0:14-cv-04828-ADM-SER Document 13 Filed 05/06/15 Page 7 of 9 8 PRAYER FOR RELIEF WHEREFORE, Plaintiff requests that this Court: Enter a judgment in favor of Plaintiff and against Defendants as follows: 1. An order granting Plaintiff judgment against Defendants; 2. An order granting Plaintiff compensatory damages in such amount as the jury may determine but not less than $75,000.00; 3. An order granting Plaintiff punitive damages in such amount as the jury may determine not less than $75,000.00; 4. An order granting Plaintiff injunctive and declaratory relief against Defendants, whereby the Defendants are temporarily and permanently enjoined and restrained from any further unlawful behavior, harassment, discrimination, and retaliation of the Plaintiff. 5. An order for Defendants to pay Plaintiff's costs, interest and attorneys' fees, as allowed under Title 42 U.S.C. § 1988. 6. An order for Defendants to pay any and all further relief available, such as any relief this Court may consider equitable or appropriate. Plaintiff demands a jury trial. Dated: March 28, 2015 KUHLMAN LAW, PLLC s/Christopher J. Kuhlman___________ Christopher J. Kuhlman, #386840 333 Washington Avenue N., Suite 335 CASE 0:14-cv-04828-ADM-SER Document 13 Filed 05/06/15 Page 8 of 9 9 Minneapolis, MN 55401 Phone: 612.349.2747 ckuhlman@CkLegal.com ATTORNEYS FOR PLAINTIFF ACKNOWLEDGMENT The undersigned hereby acknowledges that sanctions may be awarded, pursuant to Minn. Stat. § 549.211, to the parties against whom the allegations in the pleadings are asserted. March 28, 2015 ____________________________ Christopher J. Kuhlman CASE 0:14-cv-04828-ADM-SER Document 13 Filed 05/06/15 Page 9 of 9</t>
  </si>
  <si>
    <t>['https://d3n8a8pro7vhmx.cloudfront.net/cuapb/pages/270/attachments/original/1614470346/Document_13_JesseMcLemoreComplaint.pdf?1614470346']</t>
  </si>
  <si>
    <t>Beeks worked 9 days. Per Workforce director, Officer Beeks was off the day of the trial. Workforce Director further shows that the day prior to the trial (1/13/14) Officer Beeks was off, but submitted overtime for appearing in court on a different case. CASE STATEMENTS Statement of Officer Angie Hayden Officer Angie Hayden was interviewed on 9/25/2014, at approximately 0856 hours, by Sgt. Rolf Markstrom, in the Room 100 conference room. Following is a summary of the interview. • Officer Angie Hayden has been the MPD Court Liaison for approximately 2 years. • Per Officer Hayden, as the MPD Court Liaison, she is responsible for sending subpoenas from the Minneapolis City Attorney to MPD Officers via e-mail. She is also responsible for tracking e-mail receipts of Subpoenas from MPD Officers. • Per Officer Hayden, she receives subpoenas via e-mail. She then copies the subpoena to her computer, creates a file for it, and then she forwards the subpoena to the individual officer. • When an officer receives a subpoena, the officer is required to acknowledge receipt of the subpoena via an e-mail back to her. The officer is supposed to reply with any conflicts they may have, and they are supposed to provide a contact phone number. • Per Officer Hayden, when an officer acknowledges a subpoena, Officer Hayden forwards the response to the City Attorney. If the officer does not acknowledge the subpoena, there is nothing for her to forward to the City Attorney. • When an officer does not appear for court, for a trial for which they were subpoenaed, she is notified of this by the City Attorney. The attorney will do this by sending Officer Hayden a form which they have filled out. This is done via e-mail. • When notified by the City Attorney that an Officer did not appear for court, Officer Hayden checks her files to make sure that something did not occur other than the Officer just not showing up for court. She then forwards the information to Internal Affairs. • Prior to starting the recorder, this investigator showed Officer Hayden copies of the REPORT OF NON-COMPLIANCE WITH THE COURT PROCESS, the subpoena for Officer Anthijuan Beeks, and a copy of the e-mail she sent to Office Beeks. Officer Hayden acknowledged that she is familiar with these documents. 3 1207998 • Per Officer Hayden, based on the documents, she sent Officer Beeks a copy of the subpoena via e-mail on 12/19/2013. • Per Officer Hayden, Officer Beeks did not acknowledge receipt of the subpoena, as she does not have a response filed. Per Officer Hayden, Officer Beeks should have responded via e-mail. • Per Officer Hayden, based on the documentation, Attorney Mark D. Wagner sent her a REPORT OF NON-COMPLIANCE, regarding Officer Beeks not appearing for court in response the subpoena. • Per Officer Hayden, the report indicates that Officer Beeks was notified with a subpoena and did not show up for court, which caused the case to be dismissed. • Officer Hayden verified the following information from the subpoena: court case 27- VB-138823; Defendant Austin Dwight Hoeg; court date and time January 14, 2014, at 1:00 p.m. • Officer Hayden acknowledged that she forwarded copies of the Subpoena, her e-mail to Officer Beeks, and the REPORT OF OFFICER NON-COMPLIANCE to MPD Internal Affairs. Statement of Officer Anthijuan Beeks Officer Anthijuan Beeks was interviewed on 10/1/2014, at approximately XXXX hours, by Sgt. Rolf Markstrom, in the MPD Internal Affairs Unit. Following is a summary of the interview. • Officer Beeks did not remember issuing a citation to defendant Austion Dwight Hoeg on 8/10/2013, at approximately 2150 hours for Failure to signal a turn. • After being shown a copy of the citation, #271113219052, Officer Beeks acknowledged that his badge number was in the lower left corner of the citation. • Officer Beeks did not recall receiving the e-mail from Court Liaison Officer Angie Hayden, dated 12/19/2013, regarding the subpoena for Austin Hoeg. • Officer Beeks does not remember if he ever responded to the e-mail from Officer Hayden. • When show copies of his schedule from Workforce Director, showing he worked 9 days from the day Officer Hayden sent the e-mail notice on 12/19/2013, until the date of the trial on 1/14/2014, Officer Beeks said he did not see anything incorrect about it. • Per Officer Beeks, he is familiar with Administrative Announcement Al2-010, which states: "Upon receipt of the electronic subpoena, employees shall provide a response to the listed questions by clicking 'Reply'. The questions are: o 1. What is your contact phone number? (This will be the phone you want the attorney and/or Court Liaison Officer to call.) o 2. Do you have a schedule conflict? 4 1207999 o 3. If you have a schedule conflict, please explain:" • Per Officer Beeks, he was familiar with this administrative announcement on 12/19/2013. • Per Officer Beeks, he is familiar with MPD Policy 7-121 regarding e-mail, which states that employees shall check their assigned city e-mail account at least once per shift while on duty, during scheduled work hours, when there is reasonable access to a computer. • Officer Beeks is certain that he checked his e-mail between 12/19/2014 and 1/14/2014, but he does not recall getting the e-mail from Court Liaison Officer Angie Hayden. • Per Officer Beeks, he did not go to court on 1/14/1014, in response to the subpoena, and as a result he believes the case was dismissed. • When asked for and explanation as to why he did not respond to the subpoena from Officer Hayden, Officer Beeks stated that he did not recall receiving the e-mail, did not recall responding to it, and he did not recall writing the citation. Per Officer Beeks, he had two other court dates that week, which may have cause some confusion. He was also doing a career enrichment in Property Crimes, which also may have cause some confusion. • Officer Beeks verified that this investigator, prior to starting the recorded interview, showed him Workforce Director documentation that showed he attended court on 1/13/2014 and 1/17/2014, which fell in the same week as his missed court appearance on 1/14/2014. • Per Officer Beeks, he acknowledged receipt of the Letter of Reprimand, for a sustained B level violation, IAU Case Number 12-16, with a reckoning period active until 12/14/2014. Per Officer Beeks, he signed this letter of reprimand on 8/9/2012. (Copies of all the aforementioned and referenced documents are included in this case file.) SUMMARY OF ALLEGATIONS Allegation: It is alleged that Officer Beeks failed to return or complete a subpoena receipt for a traffic court trial regarding Citation #271113219052, Court Case #27VB138823, MPD Incident #13-261120. The citation was for Failing to Signal a Turn - a petty misdemeanor. The date and time of the trial was 1/14/2014 at 1300 hours. 5 1208000 It is also alleged that Officer Beeks failed to appear for the aforementioned trial resulting in dismissal of the case. 3-706 SUBPOENAS OR TRIAL NOTICES - EMPLOYEE RESPONSIBILITY (12/28/01) (A-B) Upon notification, by Subpoena or otherwise, employees shall make all scheduled appearances for court, trial, implied consent hearings and complaint signing. A Subpoena or Trial Notice is an order to appear in court. State Statute does allow the issuing authority to modify the order to appear. A notation or an oral directive of "Standby" is such a modification and supersedes the order to appear. (See section on "Definitions") Upon direct receipt of a Subpoena or Trial Notice, the employee shall indicate on the receipt portion of the Subpoena or Trial Notice all current phone numbers, including cell phone and pager numbers where the employee may be contacted. The receipt shall then immediately be returned to the supervisor serving the Subpoena or Trial Notice. If an employee receives notice of a Subpoena or Trial Notice through direct phone contact with a supervisor, the employee shall provide the required phone numbers to the supervisor. The supervisor shall complete the Subpoena or Trial Notice receipt for the employee and relay all pertinent court information on the Subpoena or Trial Notice to the employee. The Subpoena or Trial Notice shall then be placed in the employee's office mailbox for final delivery. Upon receipt of a Subpoena or notification thereof, the employee must make direct contact with the court representative indicated on the Subpoena or that person's designee. This is to determine any "Standby" period and to receive specific trial information. Contact shall be made during regular business hours on the first business day after receipt of the Subpoena. If a conflict with the date of trial or specified standby period is known or arises, the employee shall notify the issuing authority during regular business hours on the first business day that the conflict is known to exist. Employees must obtain permission from the Issuing Authority to be excused from court or to make alternative arrangements. Upon receipt of a Trial Notice, direct contact with a court representative is not required unless a known conflict exists. 6 1208001 3-712 EMPLOYEES LATE OR FAILING TO APPEAR FOR COURT (12/28/01) (A-B) Court Liaison personnel monitor court appearances and case dispositions for the MPD. Employees unable to attend court for legitimate reasons shall notify the agency issuing the Subpoena or Trial Notice on the first business day the conflict is known to exist. Unacceptable absences may include, but are not limited to, off-duty employment, local training, or childcare issues. Unexcused tardiness or absences from court appearances that result in the dismissal of a case or generate a written complaint will be documented on a Policy and Procedure Inquiry (PPI) and forwarded to the employee's Commander. Court Liaison personnel will not issue any court-related overtime to employees late for court if the case has been dismissed due to the employee's tardiness. Investigative Facts • On 12/19/2013, Court Liaison Officer Angie Hayden sent Officer Beeks via e-mail a subpoena to appear for a traffic court trial on 1/14/2014, at 1300 hours. The trial was for Defendant, Austin Dwight Hoeg, citation #271113219052, court case #27VB138823. • Officer Beeks did not acknowledge receipt of this subpoena. • Officer Beeks did not appear for this trial. • As a result of Officer Beeks failing to appear for this trail, the case was dismissed. • Officer Beeks received a sustained B Level Violation and Letter of Reprimand for a prior incident of violating MPD Policy and Procedure 3-706 Subpoenas and Trial Notices - Employee Responsibility. The IAU Case Number is 12-16. • The reckoning period for this prior violation is active until 12/14/2014. • The underlying offense of this current case, for which Officer Beeks wrote the citation, is a petty misdemeanor traffic offense (Failure to Signal a Turn). With no prior sustained violations for a similar policy violation, this would be considered an A Level Violation. However, because of the prior sustained B Level Violation, with the reckoning period active unit 12/14/2014, the current violation, if sustained, is enhanceable to a B Level Violation. 7 1208002 I confirm that the information I provided in this case is true to the best of my knowledge. Respectfully Submitted, Sergeant Rolf Markstrom .----- Internat5ffairs Unit 8 1208003</t>
  </si>
  <si>
    <t>['https://d3n8a8pro7vhmx.cloudfront.net/cuapb/pages/1461/attachments/original/1638034633/14-01705_Beeks_Part_2.pdf?1638034633']</t>
  </si>
  <si>
    <t>Additional Findings Minneapolis Police Department Policy and Procedure 4-411 Accident Review Committee states in part: If a second accident occurs within a one-year time period, the employee shall be required to attend a remedial driver's training course at City expense. In the event a third accident occurs within one year of completion of the remedial drivers training course, the accident will be categorized (B-D) and an IAU investigation will be conducted. Investigative Facts • Officer Dante Dean had a preventable squad accident on 12/05/2013; [AU Case Number 14-07111. • Officer Dante Dean had a preventable squad accident on 12/28/2013; IAU Case Number 14-07009. • Per Minneapolis Police Department Policy and Procedure 4-411 as shown above, "If a second accident occurs within a one-year time period, the employee shall be required to attend a remedial driver's training course at City expense." • Correspondence via email with Lt. Christopher Hudok of the MPD Traffic Investigations Unit and Sgt. Mark Klukow of the MPD 3rd Precinct dated 07/22/2014 revealed that Officer Dante Dean had not yet been sent to the remedial drivers training; therefore, this section of P&amp;P 4-411 does not apply to this case. 13 1208934 SUMMARY OF ALLEGATIONS Allegation # 1: Officer Dante Dean did not use his squad siren in a continuous manner during an emergency response to an Assault In Progress call on 05/04/2014 at approximately 1147 hours. Minneapolis Police Department Policev and Procedure Manual 7-403 VEHICLES - EMERGENCY RESPONSE (10/12/01) (B-D)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(12/14/07) Minnesota State Statute 169.03 EMERGENCY VEHICLES. Subdivision 1.Scope. The provisions of this chapter applicable to the drivers of vehicles upon the highways shall apply to the drivers of all vehicles owned or operated by the United States, this state, or any county, city, town, district, or any other political subdivision of the state, subject to such specific exemptions as are set forth in this chapter with reference to authorized emergency vehicles. Subd. 2.Stops. The driver of any authorized emergency vehicle, when responding to an emergency call, upon approaching a red or stop signal or any stop sign shall slow down as necessary for safety, but may proceed cautiously past such red or stop sign or signal after sounding siren and displaying red lights, except that a law enforcement vehicle responding to an emergency call shall sound its siren or display at least one 14 1208935 lighted red light to the front. Subd. 3.One-way roadway. The driver of any authorized emergency vehicle, when responding to any emergency call, may enter against the run of traffic on any one-way street, or highway where there is authorized division of traffic, to facilitate traveling to the area in which an emergency has been reported; and the provisions of this section shall not affect any cause of action arising prior to its passage. Subd. 4.Parking at emergency scene. An authorized emergency vehicle, when at the scene of a reported emergency, may park or stand, notwithstanding any law or ordinance to the contrary. Subd. 5.Course of duty. No driver of any authorized emergency vehicle shall assume any special privilege under this chapter except when such vehicle is operated in response to any emergency call or in the immediate pursuit of an actual or suspected violator of the law. 169.17 EMERGENCY VEHICLE. The speed limitations set forth in sections 169.14 to 169.17 do not apply to an authorized emergency vehicle responding to an emergency call. Drivers of all emergency vehicles shall sound an audible signal by siren and display at least one lighted red light to the front, except that law enforcement vehicles shall sound an audible signal by siren or display at least one lighted red light to the front. This provision does not relieve the driver of an authorized emergency vehicle from the duty to drive with due regard for the safety of persons using the street, nor does it protect the driver of an authorized emergency vehicle from the consequence of a reckless disregard of the safety of others. Investigative Facts • On 05/04/2014, Officer Dante Dean was working Squad 330A during 13.43 15 1208936 • Officer Dante Dean was actually driving Squad 331, P#76668, which is a fully marked Minneapolis Police Department squad SUV, specifically a black and white Ford Explorer with emergency lights and siren. • MVR video from Squad 330 captured Officer Dante Deans response to an Assault In Progress call. • The MVR video clearly shows that Officer Dean used his emergency lights in a continuous manner while travelling northbound on Cedar Ave S; however, Officer Dean used his siren intermittently and in short bursts. • A Honda Accord was eastbound on 33 rd St E and had a stop sign. • As Officer Dean drove northbound through this intersection, the Honda Accord entered the intersection of 33rd St E and Cedar Ave S and struck Squad 330 at a right angle. • Officer Dante Dean had the right of way. • MVR video shows that no siren had been sounded from Squad 330 for approximately 20 seconds prior to this accident; however, the siren did sound within the last second before impact. • The MVR video contains GPS data that indicated Squad 330's speed at 48 MPH just before the Honda Accord enters the intersection. • Squad 330 can be seen on the MVR video veering to the right and slowing slightly before impact. • Officer Dante Dean reported back pain after the accident, and he was taken to HCMC for medical attention. The five occupants of the striking Honda Accord did not report any injuries. 16 1208937 • Officer Dean stated in his formal interview that he had been responding to the Assault In Progress call with his red lights on and intermittent siren. He stated that he responded in this manner because he didn't want the suspect to run off. I confirm that the information I provided in this case is true to the best of my knowledge. Respectfully Submitted, Sgt. Jason Walters Internal Affairs Unit 17 1208938 IN RE ARBITRATION BETWEEN: POLICE OFFICERS FEDERATION OF MINNEAPOLIS and CITY OF MINNEAPOLIS DECISION AND AWARD OF ARBITRATOR JEFFREY W. JACOBS ARBITRATOR December 30, 2015 1208939 IN RE ARBITRATION BETWEEN: Police Officers Federation of Minneapolis and DECISION AND AWARD OF ARBITRATOR Dante Dean Grievance City of Minneapolis APPEARANCES: FOR THE EMPLOYER: FOR THE UNION: Mike Bloom, Attorney for the Employer Joseph Kelly, Attorney for the Union Travis Glampe, Deputy Chief Dante Dean, grievant Lt. Robert Kroll, Federation President PRELIMINARY STATEMENT Hearings in the above matter were held on November 19, 2015 at the Minneapolis City Attorney's Office at City Hall in Minneapolis, MN. The parties presented oral and documentary evidence and the record was closed the parties submitted post-hearing briefs on December 14, 2015. CONTRACTUAL JURISDICTION The parties' collective bargaining agreement provides for binding arbitration of disputes. The arbitrator was selected from a list maintained by the parties. The parties stipulated that there were no procedural or substantive arbitrability issues and the matter was properly before the arbitrator. ISSUE PRESENTED Was there just cause for the 13.43 - Personnel Data of the grievant? If not, what shall the remedy be? RELEVANT CONTRACTUAL AND POLICY PROVISIONS Section 4.1 Section 4.1 The City, through the Chief of the Minneapolis Police Department or his/her designee, will discipline employees who have completed the required probationary period only for just cause. 4-411 ACCIDENT REVIEW COMMITTEE ...If a second accident occurs within a one-year time period, the employee shall be required to attend a remedial driver's training course at City expense. In the event a third accident occurs within one year 2 1208940 of completion of the remedial drivers training course, the accident will be categorized (B-D) and an IAU investigation will be conducted. Policy 7-103 PRIORITY CALL CODE NUMBERS AND PROCEDURES Call code numbers are used by dispatchers and officers to indicate the seriousness of an incident and the procedures for response. The responsibility for determining the appropriate call code number rests with the responding officer based upon infounation communicated from the MECC or other personnel. • CODE ONE: Indicates that an officer cannot be located or does not answer the radio. • CODE TWO: A call to be answered or situation to be handled immediately. The red lights and siren shall not be used and all traffic laws will be obeyed. • CODE THREE: EMERGENCY SITUATION - To be answered immediately, but in a manner enabling the responding units to reach the scene as quickly and safely as possible. MS 169.03 and 169.17 require the use of red lights and siren for emergency driving. • CODE FOUR: Situation is under control. Responding squads that have not arrived may clear. 7-403 VEHICLES - EMERGENCY RESPONSE (10/12/01)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Officers are advised that circumventing light rail intersection crossing arms is a very dangerous practice. Officers going around the light rail crossing arms when they are down causes the light rail train operator to emergency brake the light rail car. When the light rail car is emergency braked, it causes passengers to be ejected from their seats and thrown to the floor, which could cause serious injury or death. Due to these risks, officers are prohibited from going around the light rail crossing arms when they are down at an intersection. PARTIES' POSITIONS DEPARTMENT'S POSITION The department took the position that there was just cause for the issuance of 13.43 for the grievant's actions herein. In support of this position, the employer made the following contentions: 1. The employer noted that the facts are virtually undisputed and established conclusively that the grievant violated clear department policy by failing to use his siren consistently when responding to an emergency call. 3 1208941</t>
  </si>
  <si>
    <t>['https://d3n8a8pro7vhmx.cloudfront.net/cuapb/pages/1461/attachments/original/1638083923/14-13398_Dean_Part_3.pdf?1638083923']</t>
  </si>
  <si>
    <t>the establishment and the incident involving Sgt. Clifford was completely unexpected. Ms. Blomquist stated that she was not working at Tanner's on June 16th, 2012, at the time Sgt. Clifford and Brian Vanderlee were there. Ms. Blomquist knows Brian Vanderlee because at one time he was married to Kourtney Vanderlee, who was a liquor representative a couple of years ago that did business with Tanners Station. Ms. Blomquist indicated that she has never had a concern about Brian in the past. Ms. Blomquist has never met Sgt. Clifford, but 13.43 came into Tanner's the day after the incident took place. Ms. Blomquist stated that 13.43 had wanted to know how Brian was doing and did indicate that Sgt. Clifford would be turning himself in later that day. Ms. Blomquist stated that she would ask the wait staff if they knew anyone from the tables that were on the patio on the night and time of the incident. She did state that a gentleman had provided his business card with his contact information on the night of the incident since he had been on the patio at the time Brian was injured. This individual's name was Mike Nowlan and his phone number was provided by Ms. Blomquist. Upon viewing the video from the night of June 16th, 2012, it appears that members or associates of a band are seen going in and out of the service door on the patio at Tanner's just prior to Sgt. Clifford's contact with Brian. These band members/associates are seen making multiple passes through the patio. Ms. Blomquist recalled that the band was "Shelby's Voyage". This investigator contacted Shelby's Voyage to determine if they were the band playing that night at Tanner's. This investigator was notified that they were not performing that weekend at Tanner's, but played the following weekend. On October 1st, 2012, an email was sent to Tanners Station requesting the name of the band from June 16th, 2012, however, no response has been received. On October 2nd, 2012, this investigator contacted Ms. Blomquist about any updates on identifying other patrons that were at Tanner's on the patio on June 16th, 2012. Ms. Blomquist stated that none of the staff knew of any additional patrons to provide to this investigator. Ms. Kim Chester- Patron of Tanners Station While speaking with Mr. Mike Archambault on August 17th, 2012, this investigator was provided the name of Kim Chester as another individual that was on the patio on the night of June 16th, 2012. Mr. Archambault provided this investigator with Ms. Chester's phone number. This investigator conducted a phone interview with Kim Chester on August 31st, 2012. Ms. Chester was a patron of Tanners Station and sitting on the patio on the 32 1228264 evening of June 16th, 2012. Ms. Chester's group arrived at Tanner's at approximately three o'clock and had been inside for about 40 minutes. The group was out on the patio for the remainder of their evening there. According to Ms. Chester, the patio was busy, but did not consider it to be packed. Ms. Chester stated that her group of approximately eight women on the patio was diagonal from Brian Vanderlee and his table. Ms. Chester remembered Brian sitting in the corner and that the people at his table were "just laughing and having a good time". She did not feel that anybody was acting in any way that was too loud, and that Brian's group was "within the normal limits of everybody else that was out there". Ms. Chester was specifically questioned about offensive language that was alleged to have been used by Brian ("whore", "cunt", and "I like little kids") and she stated that she did not hear any of these words or comments. Ms. Chester did not see Sgt. Clifford lean over and have a conversation with Brian Vanderlee. She did not see any situation unfold between Sgt. Clifford and Brian as her back was turned away from Brian's table and she was talking to a girlfriend, Nancy Ferry. She does recall seeing Brian's chair on the floor, the wife in a panic, and Sgt. Clifford running across the patio and across the road. She noted that "everybody" was running after him. Ms. Chester also observed get in her car and leave, while Brian was on the ground unconscious. 13.43 - Personnel Data Ms. Chester stated that she recognized Mike Archambault at the scene, as their daughters are friends with each other. In regards to the incident, Ms. Chester stated that she "didn't see anything wrong with....with what Brian and his umm, wife were doing, umm.. or his brother". She stated that she saw "two people goofing around having a couple drinks and just having a good time. And umm, if he was loud, it wasn't any louder, like I said, than....than my group of eight girls". Although Ms. Chester did not see Brian doing jumping jacks outside of the patio fence, she did state that her boyfriend (Tim Brown) did. Ms. Chester characterized the behavior between Brian and Mike Vanderlee as "goofing around". A message was left with Ms. Chester on September 7th, 2012, requesting Tim Brown's contact information. At this time, no response has been received. Ms. Nancy Ferry- Patron at Tanners Station Ms. Nancy Ferry, a friend of Ms. Kim Chester, was contacted via telephone (763-443- 2891) on September 5th, 2012, by this investigator. Ms. Ferry stated she was at Tanners Station on the evening of June 16th, 2012, with a group of women on the patio. Ms. Ferry was willing to provide a phone interview, but requested it not be audio taped. The phone conversation lasted approximately thirty-three minutes in length. 33 1228265 Ms. Ferry stated that she arrived at Tanner's around 1430 hours and played Bingo and had appetizers inside the establishment. Once on the patio, Ms. Ferry indicated she was seated in such a way that to her left was the building and to her right was the parking lot. Nancy described her group as making a commotion themselves, as they were having a good time. She could "not speak to" a commotion coming from Brian's table as they were "pretty loud themselves". She did say that someone at her table mentioned that Mike was flexing his muscles (she said it was the one who had gone inside, not the one who was punched). She doesn't remember who made the comment. Ms. Ferry did not see either Mike or Brian taking swings at each other, fighting, or "goofing around". Ms. Ferry did not hear inappropriate or offensive language from Brian's table. She specifically stated that she did not hear the words "cunt", "whore", or "bitch". She did state that if she did hear it, it would have "caught her attention". In regards to the incident between Sgt. Clifford and Brian, Ms. Ferry stated that she "glanced up" and saw Sgt. Clifford standing at the edge of the table and his arm coming back. She did not see the actual punch. She then heard the clatter of the chairs and Kourtney Vanderlee screaming "oh my God, oh my God". Ms. Ferry stated she was watching Sgt. Clifford as he ran out. She described it as "jogging", and that he didn't appear to be panicked. She did not feel he appeared to be fleeing and believed he may have even walked at one point. She did see that he was not going to stop at Bunker Lake Boulevard and that he continued on. Ms. Ferry saw that a man had chased after Sgt. Clifford, but that this male returned to the bar. She believed he may have been the manager, and as he was chasing Sgt. Clifford, he was yelling "why did you do that?" two times. Ms. Ferry stated that she has never been to Tanners Station before and did not know anyone else there, besides her group. Mr. Mike Nowlan- Patron at Tanners Station This investigator contacted Mr. Mike Nowlan by phone on September 24th, 2012, regarding the events of June 16th, 2012, at Tanners Station. Mr. Olson was willing to provide a taped statement to this investigator. Mr. Nowlan's transcript is included in this case file. According to Mr. Nowlan, he was on the patio with a friend of his, Daryl Olson, on June 16th, 2012. He and Mr. Olson arrived approximately ten to fifteen minutes before the incident between Sgt. Clifford and Brian, and were seated at a patio table just to the north of Brian's table. Mr. Nowlan indicated that there was a large group of women on the patio on one end and the tables to the south of them were also occupied by several people. Mr. Nowlan characterized the distance from his table to 34 1228266 Brian's table as approximately seven to ten feet. He did not hear offensive terms or comments ("fuck", "cunt", "whore", "I like little kids") by anybody while on the patio. Mr. Nowlan remembered that after the assault, "the guy got up, started taking off out of the uhh, the patio area and two guys kind of walking after him and saying something to the effect of, "You can't leave". Mr. Nowlan recalled that the individual fleeing said "Yes, I can". This statement was followed by "You need to stay here", and the other individual responded with "No, I don't". Mr. Nowlan did not hear any exchange of words between Sgt. Clifford and Brian and did not see the punch. Mr. Nowlan did not see Brian fall, but heard "some crashing going on". Mr. Nowlan stated that he has been to Tanner's before and the only individual he knew on the patio that day was his friend, Daryl Olson. After seeing the video, Mr. Nowlan indicated that "it was just kind of a surprise, I think, just to see what happened on there and all that kind of thing. And to be honest, I was kind of surprised I didn't see more of what was going on". He did not consider Brian's table to be particularly loud or obnoxious and it was his general feeling that everybody was out having a good time. Mr. Daryl Olson- Patron at Tanners Station Mr. Olson stated that he and his friend, Mike Nowlan, arrived at Tanner's in the early evening of June 16th, 2012. Mr. Olson described the patio as busy and that his table (along with Mike Nowlan) was approximately six to eight feet away from Brian's table. Mr. Olson stated that he had gotten up to go to his car to retrieve his sunglasses when his attention was diverted. Mr. Olson had walked through the gate to exit the patio when "....it really sounded like a head hitting the cement, and that's all I heard". Mr. Olson then turned around and saw that "there was a guy lying on the ground and then a....a gentleman pushed me kind of out of the way and ran towards, out to the parking lot area". Mr. Olson followed the man to see if he jumped into a car, but stated that he was "a big man" and that he wasn't going to confront him. Mr. Olson saw this individual run across the parking lot, across Bunker Lake Boulevard, and into the woods. Mr. Olson heard the manager telling Sgt. Clifford, "We'll catch ya no matter what" and the response by Sgt. Clifford was allegedly "the hell you will". Mr. Olson stated that Sgt. Clifford began to run faster. The manager then stated "You can't leave right now" and Sgt. Clifford allegedly responded with "the heck I can't". In regards to contact between Sgt. Clifford and Brian, Mr. Olson stated that he heard "no verbalization". He stated that "there was a large group of girls on the other side of me. There was probably six, eight girls, and they were much louder than....Nothing made my head turn around or anything like that". Mr. Olson did not hear language, such as "fuck", "cunt", or "whore" used by Brian or anyone at Brian's table. Mr. Olson stated that "I think any of those ones (phrases) would have made my head turn around and grabbed my attention- if somebody was talking like that that loud". 35 1228267</t>
  </si>
  <si>
    <t>['https://d3n8a8pro7vhmx.cloudfront.net/cuapb/pages/1461/attachments/original/1638081644/13-31240_Clifford_Part_11.pdf?1638081644']</t>
  </si>
  <si>
    <t>Officer Demarest administered field sobriety tests and a PBT which he said Officer Thole failed and he placed him under arrest. At that time Officer Thole said to him You know I'm a cop, right"? Officer Demarest said that he felt this was an attempt on Officer Thole's part to "coerce" him into not making the arrest so he responded with "You know I'm a cop too, right"? Officer Thole offered no resistance and walked back to and got into the squad car without incident. Officer Demarest stated that there was some confusion as to whether or not there was a weapon in the vehicle. Officer Thole had identified 13.43 as a U.S. Marshall and both 13.43 and Officer Thole had been pat searched. It wasn't until an inventory search was done prior to being towed was he able to establish there was no weapon in the vehicle. Officer Demarest said that after arriving at the MVPD Station Officer Thole asked to speak with a supervisor. Sgt. Bob Nelson was there in plainclothes as he was on his way home. Officer Demarest didn't remember any specific words but said that Officer Thole was asking for "professional courtesy" which he "understood as asking to be released or some lesser charge". Officer Thole was transported to Unity hospital where a blood sample was drawn and submitted to the Minnesota BCA for analysis. 6 1216218 Summary of Sgt. Bob Nelson's Interview Sgt. Nelson was the patrol supervisor on 6-27-10. He was scheduled to get off work at 0400 hours and was in the station and in plain clothes when Officer Thole was brought in. Officer Demarest told him that Officer Thole wanted to talk to him. Sgt. Nelson said he felt he knew what Officer Thole wanted to talk about because Officer Demarest had "briefed" him about it. Sgt. Nelson said that he went into the intoxilizer room and spoke to Officer Thole. He said that this would have been approximately an hour after Officer Thole had been stopped for speeding. Sgt. Nelson said that Officer Thole was "pretty distraught" about his situation. 13.43 - Personnel Data 13.43 - Personnel Data Sgt. Nelson did not give specific language that was used during their conversation but said the gist was that Officer Thole was asking was if there was anyway he could "make it go away" or if there was any way this "could be taken care of'. Sgt. Nelson said that he was very short and off the record said he quickly "shut him down" so the conversation would not proceed any further. Sgt. Nelson said that at that point there was no chance that Officer Thole would be released without charges and that the booking/evidence collection process for DWI was going to continue regardless of any requests made. 7 1216219 Summary of Officer Thole's Second Interview Officer Thole was interviewed again on 9-22-10 about his conversation with Sgt. Nelson. Officer Thole said that he had asked to speak with a supervisor after they arrived at the MVPD station. He said that he was in shock about the arrest and was greatly concerned about both his law enforcement career and his military career. He said his purpose of talking to the supervisor was to find out what was going to happen as the arresting officer was "standoffish" and had refused to tell him what the results of his PBT had been (Officer Demarest addresses this in his interview). He said the Sgt. was also "standoffish" and their conversation was very short. Officer Thole denied asking Sgt. Nelson for any special consideration because he was a police officer. He said that he understood he was already under arrest and that the vehicle he had been driving had already been towed SUMMARY OF ALLEGATIONS AND RECOMMENDATION Allegation # 1 It is alleged that on 6-27-10 Officer Brian Thole was arrested for Driving Under the Influence in the City of Mounds View, Mn. A blood test revealed his Blood Alcohol 8 1216220 Content to be in excess of that allowed by state statute and he was formally charged with DWI 4th Degree and DWI w/BAC Over .08. If the evidence shows this allegation to be true it would be a violation of the following MPD Policy and Procedure: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On 6-27-10 at approximately 0343 hours Officer Thole was operating a motor vehicle on County Rd 10 in Mounds View, Mn. • He was clocked driving 61 mph in a 50 mph zone by a Mounds View Police Officer. • He was stopped by the officer who detected evidence that Officer Thole had been drinking. • The officer conducted field sobriety tests which he documents Officer Thole failed. • Officer Thole was placed under arrest and transported to the Mounds View Police Department where he was processed for DWI. 9 1216221 • He was then transported to Unity Hospital where he submitted to a blood draw to determine his blood alcohol content. • Analysis of the blood sample was conducted by the Mn BCA with a result of .12%. • Officer Thole was charged with DWI 4th degree and Operating a Motor Vehicle while having a BAC over .08%. • Officer Thole does not deny drinking prior to operating the motor vehicle. • At the time of this report the final disposition of the case is still pending in Ramsey County District Court. Allegation #2 It is alleged that on 6-27-10 Officer Brian Thole was arrested for DWI in the City of Mounds View, Mn. (see allegation #1). During the arrest/booking process it is alleged that Officer Thole attempted to use his position as a Minneapolis Police Officer to influence the arresting officers' decision to take enforcement action against him by showing him his MPD identification and by verbally reminding the officer that he was a police officer. Also that Officer Thole spoke with the arresting officer's supervisor and asked him to arrange to forego charges because he is a police officer. If the evidence shows this allegation to be true it would be a violation of the following MPD Policy and Procedure: 10 1216222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On 6-27-10 Officer Thole was stopped for speeding and subsequently arrested for DWI in the City of Mounds View, Mn. • At the scene of the traffic stop the arresting officer (Demarest) reports that Officer Thole identified himself as a police officer by showing his badge/identification and by verbally reminding the officer that he was a police officer by saying "you know I'm a cop, right" when told he was under arrest. • Officer Demarest did not recall if he was ever given Officer Thole's ID card or whether Officer Thole only had it visible as he initially approached the vehicle. • Officer Demarest stated that there was some confusion as to whether or not there was a firearm in the vehicle. This confusion resulted as a result of verbal exchanges between himself, Officer Thole and the passenger in the vehicle Anthony Austin (vehicle owner). • Mr. Austin is a U.S. Marshall 13.43 - Personnel Data • Officer Demarest felt that Officer Thole identified himself as a police officer in an attempt to "coerce" him into not taking enforcement action against him. • Officer Demarest stated that Officer Thole cooperated and did not threaten him in any way physically or verbally. 11 1216223 • This investigator noted no actions described by Officer Demarest or Sgt. Nelson that would rise to the level of "coercion". • Officer Thole stated that the vehicle he was driving is owned by who is a U.S. Marshall. • He said that he and Mr. Austin had been at a gathering in Shoreview and that Mr. Austin was too drunk to drive them home. • He said Mr. Austin had driven to the party and that he didn't know if Mr. Austin had a firearm in the vehicle. • Officer Thole said he did not have a firearm with him that night. • He said he showed Officer Demarest his police ID and verbally told him there may be a firearm in the vehicle. Subsequent pat searches and vehicle inventory search found no firearm. • He said he identified himself as a police officer in order to avoid problems should the officer find a firearm and become alarmed and he wanted to assure the officer that he and Mr. Austin did not pose a threat. • He said that the verbal reminder to Officer Demarest was done after he was already under arrest but that there was still ongoing interaction between the two MVPD officers, himself and Mr. Austin and he wanted them to remember they were law enforcement officers in case a firearm was located. • During Officer Demarests' interview he said that Officer Thole had asked to speak with a supervisor after arriving at the MVPD station. Sgt. Nelson spoke to him. 13.43 12 1216224 • Officer Demarest said that the nature of the conversation was that Officer Thole was asking Sgt. Nelson for "professional courtesy" to not proceed with the booking process. • Officer Demarest did not remember any particulars of the conversation between Officer Thole and Sgt. Nelson but could only give a summary of what he heard from outside the room. • Sgt. Nelson was interviewed at the MVPD station. • He was the patrol supervisor on 6-27-10 and was ready to end his shift when Officer Thole was brought in. • Officer Demarest told him that Officer Thole wanted to talk to him and briefed him. Officer Demarest told him what he thought Officer Thole wanted and that was to be given a break on being charged for DWI. • Sgt. Nelson talked briefly to Officer Thole. He describes his mood as "distraught". He said that Officer Thole told him about the reason he had been drinking and that he asked if there was a way for it to go away. • His impression was that he was being asked to not charge Officer Thole and he said that he quickly shutdown the conversation and left. • Sgt. Nelson said that at no time was there any chance that the booking process was going to be put on hold. • Officer Thole was interviewed again on 9-22-10 about his conversation with Sgt. Nelson. 13 1216225 • He said that he did ask to speak with Officer Demarests' supervisor. He said that he was in "shock" about being arrested and wanted to know what was going to happen at that point. • He said at that point he began to fear that his police and military careers were in jeopardy and he only wanted to know how they were going to proceed. • He felt that Officer Demarest was not being helpful in answering his questions such as what were the results of the PBT and wanted to see if he could get answers from Sgt. Nelson. • He said that Sgt. Nelson was also very brief with him so he "clammed up" and they proceeded with the booking process. • Officer Thole said that he knew he was already under arrest and that the vehicle had already been towed. • He denied asking Sgt. Nelson to intervene and release him without charges. I confirm that the information I provided in this case is true to the best of my knowledge. Respectfully Submitted, /V, _ i - -1 ',. - - - • ' - - Sgt. D. N. Denno Internal Affairs Unit 14 1216226</t>
  </si>
  <si>
    <t>['https://d3n8a8pro7vhmx.cloudfront.net/cuapb/pages/1461/attachments/original/1638409637/13-30177_Thole_Part_2.pdf?1638409637']</t>
  </si>
  <si>
    <t>4/11/2021 Fired Minnesota officers have a proven career saver: arbitration - StarTribune.com https://www.startribune.com/minnesota-cops-fired-then-rehired/571392702/#:~:text=It has also prompted renewed,for firing officers for misconduct.&amp;te… 1/3 ___ MINNEAPOLIS Fired Minnesota officers have a proven career saver: arbitration Killing of George Floyd has prompted renewed scrutiny of Minnesota's system for disciplining police officers. By Jen ni fer Bjorhus Star Tribune JUNE 21, 2020 - 7:41AM One Min ne so ta of fi cer was fired for kick ing an un armed sus pect who was al read y on the ground be ing at tacked by a po lice dog. An oth er was fired for re peat ed ly punch ing a hand cuffed, in toxi cat ed man in the face. A third was fired af ter fail ing to write up near ly four doz en cases, copy ing a judge's sig - na ture onto search war rants and ly ing dur ing the in ves ti ga tion. They all got their jobs back, gun and badge in tact. The kill ing of George Floyd by a Min ne ap olis po lice of fi cer trig gered rage and a fresh wave of re solve to re form polic ing in the Unit ed States. It has also prompt ed re newed scru ti ny of Min ne so ta's sys tem for dis ci plin ing po lice of fic ers, one that sets the bar high for fir ing of fic ers for mis con duct. More than 80 po lice of fic ers across Min ne so ta were fired and fought their dis charge in ar bi tra tion over the past 20 years. A bout half got their jobs back, ac cord ing to a Star Tribune an aly sis of de ci sions logged with the Min ne so ta Bureau of Me di a tion Services. The true fig ure could be slight ly high er. Min ne so ta's pub lic re cords laws pro hib it re leas - ing any in for ma tion at all when ar bi tra tors o ver turn a de ci sion to fire a cop with out im - pos ing any type of dis ci pline. Such total ex on era tions, while un com mon, are erased from pub lic re cord. The ar bi tra tion re cords in clude 10 cases in volv ing Min ne ap olis po lice of fic ers. Eight of them got their jobs back - one of them twice. Al though the Min ne ap olis Police Department quick ly fired the four of fic ers in volved in Floyd's death, it doesn't typ i cal ly fire many of fic ers. As sist ant Chief Mike Kjos said there are more sepa ra tions than ar bi tra tion re cords in di cate. Some cases nev er go to ar bi tra - tion, and some are ne go ti ated and clas si fied as res ig na tions or re tire ments. Plus, the de - part ment can't make a ter mi na tion pub lic un til the griev ance proc ess has played out. The fact that fir ing an of fi cer could end up in ar bi tra tion - and be re versed - weighs on de ci sions to of fi cial ly ter mi nate, Kjos said. At a June 10 news con fer ence an noun cing his with draw al from con tract ne go tia tions with the Police Officers Federation of Min ne ap olis, Chief Medaria Arradondo not ed the dis ci pline and ar bi tra tion proc ess as areas need ing re form. "There is noth ing more de bili tat ing to a chief from an em ploy ment mat ter per spec tive, than when you have grounds to ter mi nate an of fi cer for mis con duct, and you're deal ing with a third-par ty mech a nism that al lows for that em ploy ee to not only be back on your de part ment, but to be pa trol ling in your com mu ni ties," Arradondo said. He re peat ed that Thurs day at a news con fer ence with May or Ja cob Frey and sev er al oth - er elect ed of fi cials from around the Twin Cities. If the Leg is la ture is se ri ous a bout mak - ing chan ges, they said, it will tack le ar bi tra tion. Police re form ef forts, how ever, col lapsed at the Leg is la ture Sat ur day as the spe cial ses - sion end ed with out the Democrat-con trolled House and Republican-con trolled Senate find ing mid dle ground on those is sues. RICHARD TSONG-TAATARII - STAR TRIBUNE Minneapolis Police Chief Medaria Arradondo favors a DFL bill seeking the change the arbitration process for fired officers. 4/11/2021 Fired Minnesota officers have a proven career saver: arbitration - StarTribune.com https://www.startribune.com/minnesota-cops-fired-then-rehired/571392702/#:~:text=It has also prompted renewed,for firing officers for misconduct.&amp;te… 2/3 Rep. Mi chael How ard, DFL-Richfield, who auth ored the House ar bi tra tion re form bill, blamed the Senate: "Giv en the im por tance of this mo ment and with the world watch ing, it is deep ly dis ap point ing that the Senate chose to ig nore Min ne so tans cry ing out for change and in stead walk away." Ob sta cle to ac count a bil i ty The Bureau of Me di a tion Services says po lice of fic ers win their jobs back at rough ly the same rate as oth er pub lic-sec tor em ploy ees. Vet er an ar bi tra tor Lau ra Coop er, a re tired University of Min ne so ta la bor law pro fes sor, said ar bi tra tion is not a mono lith ic thing. It's a crea ture of a gree ment that can be al - tered. If em ploy ers don't like the dis cre tion ar bi tra tors have, they should change their la - bor un ion con tracts, she said, to re quire spe cif ic con se quences for spe cif ic vio la tions of per form ance stand ards. The proc ess is de signed to pro tect un ion em ploy ees from ca pri cious de ci sions by em - ploy ers, with a "just cause" stan dard for ter mi na tion that has been u ni ver sal ly ac cept ed in col lec tive-bar gain ing agree ments, said Coop er and la bor unions. Ar bi tra tors are neu - tral and look just at the facts, they say. Ar bi tra tion num bers cap ture only a frac tion of the Min ne so ta of fic ers fired each year, ac cord ing to Law Enforcement Labor Services, the state's larg est law en force ment un ion. Only the most dif fi cult cases end up in ar bi tra tion, it says, and it's un fair to use them to judge po lice dis ci pline. If law en force ment de part ments are los ing cases, they need to look at how they're han dling their dis ci pline, said Sean Gorm ley, the un ion's ex ec u tive di rec tor. Police chiefs have de cried ar bi tra tion as a ma jor ob sta cle to po lice ac count a bil i ty. The high chance that a fired of fi cer will be back in u ni form under cuts the en tire dis ci pli nar y sys tem, said Chuck Wex ler, ex ec u tive di rec tor of the Police Executive Research Forum, a Wash ing ton, D.C., think tank. In Min ne ap olis, some of fic ers have gotten their jobs back not once, but twice. Ja son An der sen was fired in 2009 for a mis de mean or do mes tic as sault charge that was later dis missed. An ar bi tra tor or dered him re instat ed af ter con clud ing there wasn't en - ough evi dence the as sault oc cur red. He was fired a gain in 2010 af ter al leg ed ly kick ing a teen in the head and be ing un truth ful a bout it dur ing an in ves ti ga tion. An ar bi tra tor or dered him re instat ed a gain af ter con - clud ing that An der sen, who told in ves ti ga tors he couldn't re call the de tails but knew he did not kick the teen in the head or face, could not be ex pect ed to re mem ber an e vent from a year earli er with out see ing his re port on it, which he was not al lowed to see. An der sen was not fired, how ever, for shoot ing and kill ing Fong Lee, a teen who was run - ning from po lice in 2006. He was cleared of crim i nal wrong do ing and in a wrong ful- death law suit af ter a fed er al jury found he used rea son able force. He's now the MPD's chap lain co or di na tor. Most re cent ly, an ar bi tra tor last fall over turned Arradondo's de ci sion to fire Officer Peter Brazeau, who had re peat ed ly punched a bel lig er ent drunk man in the face as the man lay hand cuffed on his back. The ar bi tra tor agreed that Brazeau vio lat ed the use-of-force pol icy but re duced his dis ci - pline to an 80-hour sus pen sion. Ac cord ing to the de ci sion, the rea son was that po lice lead er ship had en ough con fi dence in Brazeau to ap point him a train ing of fi cer while the mat ter was churn ing through the dis ci pline proc ess, and also be cause of the MPD's "lack of spe cif ic train ing as to how to deal with a hand cuffed in di vid u al who con tinues to kick, flail and re sist." An MPD spokes man said nei ther An der sen nor Brazeau could com ment for this sto ry. Re forms in play 4/11/2021 Fired Minnesota officers have a proven career saver: arbitration - StarTribune.com https://www.startribune.com/minnesota-cops-fired-then-rehired/571392702/#:~:text=It has also prompted renewed,for firing officers for misconduct.&amp;te… 3/3 The House ar bi tra tion re form sought to change the way ar bi tra tors are cho sen for po lice mis con duct dis putes. It called for an ar bi tra tor to be auto mat i cal ly as signed from a ros - ter of spe cial ists ap point ed by the gov er nor. Cur rent ly, the em ploy er and un ion take turns strik ing an ar bi tra tor from a list of seven as eith er too pro-em ploy er or too pro-em ploy ee, un til only one re mains. Critics say that cre ates an in cen tive for ar bi tra tors to main tain a 50-50 re cord. Em ploy ers and unions typ i cal ly split the cost of an ar bi tra tor. Tes ti fy ing re cent ly at the State Capitol, Coon Rapids Police Chief Brad Wise dis cussed the ef fects of hav ing dis ci pline over turned. "There's noth ing worse, in my view, for an or gan i za tion than to lose an ar bi tra tion," Wise tes ti fied. "I think it cre ates dis trust with in the work place. Frank ly, it saps the con fi - dence of a po lice lead er. And it makes po lice lead ers be re luc tant to even let cases go to ar bi tra tion for fear of los ing them." Andy Skoogman, ex ec u tive di rec tor of the Min ne so ta Chiefs of Police Association, called How ard's meas ure a step in the right di rec tion. His group wants all po lice of fi cer ter mi - na tion cases heard by an ad min is tra tive law judge. The legis la tive push fol lowed un suc cess ful court chal len ges to ar bi tra tors' de ci sions. The city of Richfield dug in its heels af ter its po lice chief fired an of fi cer in 2016 af ter he ver bal ly at tacked a So ma li teen and smacked him on the head. A mong oth er things, Nate Kin sey failed to re port his use of force as re quired. An ar bi tra tor con clud ed Kin sey's smack was not ex ces sive and or dered him re instat ed, cut ting the dis ci pline to a three- shift sus pen sion and full back pay. The Min ne so ta Su preme Court last year full y backed the ar bi tra tor's de ci sion; Kin sey is back on the Richfield force. Du luth, too, lost its chal lenge to an ar bi tra tor's de ci sion to re in state an of fi cer who dragged an in toxi cat ed, hand cuffed man 100 feet. In De cem ber, the state Su preme Court de nied its pe ti tion for re view. Im prov ing ac count a bil i ty Coop er, the ar bi tra tor, said she'd be "shocked" if any ar bi tra tors were track ing their mix of de ci sions in the man ner the chiefs as so ci a tion sug gests. "I think it's scape goat ing," she said. "Nine ty to 95% of the time if you ac tu al ly read the de ci sion, it makes per fect sense." Ar bi tra tors work hard, she said, to weigh multi ple fac tors to de ter mine wheth er there was just cause for ter mi na tion. The most com mon rea son (http://www.documentcloud.org/documents/6952876-ARTICLE-Tyler-Adams-Article- ABAJLEL-With-Cover-6.html) s chiefs lose a case, she said, is that the in ves ti ga tion was not thorough, they didn't prop er ly noti fy the of fi cer the be hav ior was wrong, or they im - posed dis ci pline that dif fered from what oth er of fic ers re ceived in sim i lar cir cum stances. In her mind, pre vent ing ex ces sive-force mis con duct is a more ef fec tive way to im prove ac count a bil i ty, she said. That means clear rules, bet ter train ing and strong su per vi sion. Said Coop er: "I want a sys tem that stops kill ing peo ple un just ly."</t>
  </si>
  <si>
    <t>['https://d3n8a8pro7vhmx.cloudfront.net/cuapb/pages/270/attachments/original/1618188030/Fired_Minnesota_officers_have_a_proven_career_saver__arbitration_-_StarTribune.com.pdf?1618188030']</t>
  </si>
  <si>
    <t>['Nate Kinsey, badge #None', 'Peter Brazeau, badge #750']</t>
  </si>
  <si>
    <t>['Department:Minneapolis Police Department', 'Department:Richfield Police Department']</t>
  </si>
  <si>
    <t>(https://lp.findlaw.com/) FINDLAW (HTTPS://LP.FINDLAW.COM/) CASELAW (HTTPS://CASELAW.FINDLAW.COM/) MINNESOTA (HTTPS://CASELAW.FINDLAW.COM/COURTS/MINNESOTA) MN CT. APP. (HTTPS://CASELAW.FINDLAW.COM/COURT/MN-COURT-OF-APPEALS) STATE V. BEARDEMPHL Reset A A Font size: Print STATE v. BEARDEMPHL Court of Appeals of Minnesota. STATE of Minnesota, Respondent, v. Joshua Lee BEARDEMPHL, Appellant. No. A03-449. Decided: February 10, 2004 Considered and decided by GORDON SHUMAKER, Presiding Judge, RANDALL, Judge, and ROBERT H. SCHUMACHER, Judge. Mike Hatch, Attorney General, St. Paul, MN, and Amy Klobuchar, Hennepin County Attorney, Linda K. Jenny, Assistant Hennepin County Attorney, Minneapolis, MN, for respondent. John M. Stuart, State Public Defender, Theodora Gäitas, Assistant State Public Defender, Minneapolis, MN, for appellant. O P I N I O N After a court trial on stipulated facts, appellant was convicted of felon in possession of a firearm and of two counts of second-degree assault. He challenges the denial of his motion to suppress, arguing that his seizure was illegal and that evidence from that seizure should have been suppressed. We affirm. FACTS On September 19, 2002, at about 6:45 p.m., Officer Jeffrey Boeltl was on routine patrol with his partner, Officer Andrew Enriquez, in a marked squad car. Boeltl noticed a car with a loud muffler and a back end that was bouncing up and down, which he deemed a safety hazard. Boeltl decided to stop the vehicle, and he activated the emergency lights on his squad car. Appellant, the driver of the suspect vehicle, made a right turn into a parking lot of a water park. By the time that Boeltl, who had to wait for several pedestrians to pass by, entered the parking lot, appellant had left his vehicle and was running away through a grassy area in the park. The officers pursued appellant in the squad car with the lights and siren activated. Boeltl saw appellant reach towards his waistband, throw something on the ground, and then reach back again to his waistband. Boeltl warned his partner and then saw something silver and black in appellant's hand. Enriquez advised Boeltl that it appeared to be a gun. The officers continued their pursuit on foot as appellant left the park and ran into an alley. Appellant jumped over a fence and then turned and pointed a gun at the officers. Enriquez fired his gun towards appellant and, in response, appellant began running again. After chasing him further, the officers apprehended him. Search FindLaw / / / / Cases &amp; Codes (https://caselaw.findlaw.com/) Practice Management (https://practice.findlaw.c  Appellant was arrested and charged with felon in possession of a firearm, Minn.Stat. § 624.713, subd. 1(b) (2002), and with two counts of assault in the second degree, Minn.Stat. § 609.222, subd. 1 (2002). The officers did not issue a citation to him for the equipment violations. Appellant moved to suppress the evidence, arguing that his seizure was illegal. The district court denied the motion. Appellant waived his right to a jury trial and submitted the case to the court on stipulated facts. The court found him guilty as charged. This appeal followed. ISSUE When the officers stopped appellant's vehicle upon reasonable suspicion of petty misdemeanor equipment violations and appellant then fled from the officers on foot, did the officers who were pursuing him in a squad car with lights and siren activated have reasonable suspicion to seize him? ANALYSIS In reviewing a district court order addressing a motion to suppress based on the legality of a search or seizure in a criminal proceeding, an appellate court will not reverse findings of fact unless clearly erroneous. State v. Pederson-Maxwell, 619 N.W.2d 777, 780 (Minn.App.2000). The appellate court will review undisputed facts independently to determine whether the district court erred as a matter of law. State v. Harris, 590 N.W.2d 90, 98 (Minn.1999). A seizure occurs when, "under all the circumstances, a reasonable person would have believed that because of the conduct of the police he was not free to leave." In re Welfare of E.D.J., 502 N.W.2d 779, 783 (Minn.1993) (holding that seizure occurred once police directed defendant, who started walking away after seeing the police officers, to stop). "[T]he police must be able to articulate reasonable suspicion justifying the seizure, else any evidence that is the fruit of the seizure is suppressible." Id. This requires only that the stop was "not the product of mere whim, caprice, or idle curiosity." State v. Waddell, 655 N.W.2d 803, 809 (Minn.2003) (quotation omitted). Appellant was seized. The grounds for the officers' initial stop of appellant were a loud muffler and the apparent unsafe condition of the vehicle. "Ordinarily, if an officer observes a violation of a traffic law, however insignificant, the officer has an objective basis for stopping the vehicle." State v. George, 557 N.W.2d 575, 578 (Minn.1997). Under Minnesota law, every vehicle must be equipped "with a muffler in good working order which blends the exhaust noise into the overall vehicle noise." Minn.Stat. § 169.69 (2002). Further, it is unlawful to drive a vehicle "which is in such unsafe condition as to endanger any person." Minn.Stat. § 169.47, subd. 1(a) (2002). Violations of these statutes are petty misdemeanors (not technically "crimes," but it is accepted that "reasonable and articulable suspicion" of traffic violations, whether petty misdemeanors or misdemeanors, can justify a stop). Minn.Stat. § 169.89, subd. 1 (2002). As the district court held, the initial stop of appellant's vehicle based on the equipment violations was lawful. See State v. Pierce, 347 N.W.2d 829, 833 (Minn.App.1984) (holding that stop based on noisy muffler was lawful). Appellant argues that he never received a citation for equipment violations. But "failure to issue a citation is not determinative of the validity of the stop." Holm v. Comm'r of Pub. Safety, 416 N.W.2d 473, 475 (Minn.App.1987). Appellant contends that the officers did not have reasonable suspicion to pursue him when he left his vehicle and fled after the stop. That argument of appellant is meritless. Appellant first argues that under the rules of criminal procedure, the officers could not lawfully make a custodial arrest for the equipment violations, because those offenses are only petty misdemeanors. Minn. R.Crim. P. 6.01, subd. 1(1)(a). That rule provides that a custodial arrest is authorized for misdemeanors under limited circumstances and "․ [o]rdinarily, for misdemeanors not punishable by incarceration, a citation shall be issued." Id. Appellant's argument is not on point. The officers were not making a custodial arrest for a loud muffler and unsafe equipment. They were pursuing him after he fled following a valid traffic stop. Appellant asserts that a stop for equipment violations plus fleeing from an officer together do not give rise to a reasonable, articulable suspicion that he was engaged in any criminal activity other than equipment violations. We disagree. If a defendant is stopped for equipment violations and has done absolutely nothing wrong other than those possible equipment violations, that defendant cannot give a "reasonable and articulable explanation" for running away from the police on the basis that "I just decided the right thing for me to do was run from the cops rather than stay and discuss whether I needed a new muffler!" Here, appellant, rather than stopping his vehicle and staying on the scene to discuss with the officers the reason for the stop (and possibly receive a citation), abandoned his vehicle and fled. At this point, as the district court found, the police had reasonable and articulable suspicion that additional criminal activity-at the very least, disobeying a lawful police order to stop and obstructing legal process-was "afoot." Then, appellant "removed all doubt" as to whether he could be pursued and apprehended when, while fleeing, he took out a gun that both officers saw and pointed it at them. It is not difficult to find that officers had reasonable suspicion to seize appellant who, while fleeing from the police after a valid stop, pulled out a gun and pointed it at the officers. Appellant, somehow, argues that the evidence seized after the police pursuit should be suppressed as fruit of the poisonous tree. He cites caselaw in which the original seizure was illegal, the defendant fled, and, as a result of a second encounter, police found contraband, which was suppressed as being an illegal search or seizure. State v. Hardy, 577 N.W.2d 212, 217 (Minn.1998). Hardy is not on point. Appellant's argument is premised on the assumption that the officers' actions in pursuing him as he fled were illegal. Unlike Hardy, the first seizure of appellant was lawful. D E C I S I O N The police officers had reasonable suspicion to seize appellant. The district court did not err in denying appellants motion to suppress evidence resulting from the seizure. Affirmed. FOOTNOTES 1. "[N]ot punishable by incarceration" designates a petty misdemeanor for which jail time is never authorized, as opposed to a misdemeanor for which jail time, although not necessarily the norm, is always authorized and therefore always possible. RANDALL, Judge. Research Social BACK TO TOP 1 Cases &amp; Codes (https://caselaw.findlaw.com/) Opinion Summaries (https://caselaw.findlaw.com/summary.html) Sample Business Contracts (https://corporate.findlaw.com/contracts/) Research An Attorney or Law Firm (https://lawyers.findlaw.com/) Forms (https://forms.lp.findlaw.com/) Reference (https://reference.findlaw.com/) Legal Commentary (https://supreme.findlaw.com/legal-commentary.html) Practice Law Technology (https://technology.findlaw.com/) Law Practice Management (https://practice.findlaw.com/) Law Firm Marketing Services (https://www.lawyermarketing.com) Corporate Counsel (https://corporate.findlaw.com/) JusticeMail (http://www.justice.com) Jobs &amp; Careers (https://careers.findlaw.com/) About Us Company History (https://www.findlaw.com/company/company- history/findlaw-corporate-information-press-company-background.html) Who We Are (https://www.findlaw.com/company/company-history/findlaw- com-about-us.html) Privacy (https://www.thomsonreuters.com/en/privacy-statement.html) Terms (https://www.findlaw.com/company/findlaw-terms-of-service.html) Disclaimer (https://www.findlaw.com/company/disclaimer.html) Advertising (https://www.findlaw.com/company/media-kit.html) Jobs (https://www.findlaw.com/company/employment/employment.html) Cookies Do Not Sell My Info (https://privacyportal- cdn.onetrust.com/dsarwebform/dbf5ae8a-0a6a-4f4b-b527- 7f94d0de6bbc/5dc91c0f-f1b7-4b6e-9d42-76043adaf72d.html) Facebook (https://www.facebook.com/FindLawConsumers) YouTube (https://www.youtube.com/watch?v=WQiNbzazOhw) Twitter (https://twitter.com/findlawconsumer) Pinterest (https://pinterest.com/findlawconsumer/) Newsletters (https://newsletters.findlaw.com/) Law Firm Marketing Attorney Websites (https://www.lawyermarketing.com/services/mobile- friendly-websites/? ct_primary_campaign_source=701130000027LuU&amp;ct_source=Website&amp;ct_source Online Advertising (https://www.lawyermarketing.com/services/integrated- marketing-solutions/? ct_primary_campaign_source=701130000027LuU&amp;ct_source=Website&amp;ct_source Buy a Directory Profile (https://store.lawyermarketing.com) Marketing Resources On-Demand Webcasts (https://www.lawyermarketing.com/webcasts/? ct_primary_campaign_source=701130000027LuU&amp;ct_source=Website&amp;ct_source White Papers (https://www.lawyermarketing.com/white-papers/? ct_primary_campaign_source=701130000027LuU&amp;ct_source=Website&amp;ct_source Copyright © 2021, Thomson Reuters. All rights reserved.</t>
  </si>
  <si>
    <t>['https://d3n8a8pro7vhmx.cloudfront.net/cuapb/pages/270/attachments/original/1618003600/STATE_v._BEARDEMPHL___FindLaw.pdf?1618003600']</t>
  </si>
  <si>
    <t>['Andrew P. Enriquez, badge #1802', 'Jeffrey Boeltl, badge #653']</t>
  </si>
  <si>
    <t>Officers could smell the odor of an alcoholic beverage coming from AP and she had glossy eyes. AP was determined to be under the age of 21. Squad 122 arrived with a PBT. AP was arrested for Assault and Underage Consumption and placed in the booking van. Summary of Supplement #3 (Officer Chamberlain #107 ..): Officer Chamberlain was assigned to Squad 122 when he heard Officer 13.43 request a PBT so he went to assist. Officer Chamberlain had a PBT which has a passive test mode with passive cups for uncooperative individuals. Officer Chamberlain said that he was advised by Officer 13.43 that AP was uncooperative. He noticed from the computer that AP was under 21 years of age. As soon as Officer Chamberlain opened the rear squad door of Squad 112 he could smell a strong odor of alcohol coming from AP. He also noticed her eyes were watery and bloodshot and that her makeup was smeared. AP was talkative and "indignant about her actions and boisterous". When AP observed the PBT she said she was not going to do that "shit" until she got a lawyer. He stated her words were slurred and that she swayed her body back and forth. Officer Chamberlain held the PBT in front of AP's face and she butted her head toward his hand. He pushed her head away from him and held the PBT near her mouth. The PBT registered a positive sample. AP pushed her leg out of the squad doors towards him and he pushed it back inside before closing the door. VisiNet According to VisiNet (tab #11) Officers Officer Chamberlain was assigned to Squad 149. 13.43 - Persor 13.43 Di ital S Officer 1 3.43 13.43 and 1 3.43 13.43 activated the digital recording system while on the scene of this incident. The squad number and P# were supplied in the complaint e- mail (tab#3). The digital squad video starts recording at 0116:26 and stops recording at 0148:31. Certified copies (#381 and #382-tab#14) of the video were provided by the B of I. Below is a summary of the video. uad Video were assigned to Squad 112. • A female (herein referred to as AP) is observed seated in the rear of the squad and she appears to be in handcuffs. As she speaks she rambles on and her speech seems some what slurred. • Officer Chamberlain arrives and with a PBT. AP immediately states that she wants a lawyer and in fact mentions a lawyer at least four times during the almost five minute interaction with Officer Chamberlain. • Officer Chamberlain attempts to place the PBT up towards AP's facial area on two occasions each time AP either turning her head away and/or verbally 3 1228071 objecting. At one point AP tells Officer Chamberlain to "Get the fuck out of here with that bullshit". • During one of the verbal exchanges in which AP told Officer Chamberlain that she wanted a lawyer Officer Chamberlain told AP that she wass being "snippy" and to "shut up". At other points during the interaction Officer Chamberlain uses the words "shit" and "fucking". • Officer Chamberlain also refused to give his name upon request by AP and told her that it would be in the arrest report. • Officer Chamberlain appeared to push AP (who was still in handcuffs) on her right shoulder onto her left side. He then got inside the squad and appeared to put part of his body on top of the AP. He appeared to manipulate the PBT and then put it near AP's face. Officer Chamberlain also appeared to look toward the front of the squad on two different occasions. • Officer Chamberlain then got off of AP and she sat up. Officer Chamberlain informed AP that the test was positive and she failed. He orders AP to get her "fat fucking leg in the car" and closed the car door. It appeared that AP's leg was in the car but that her thigh may have been sticking out some. • AP is later transferred to the booking van. Officer 13.43 13.43 On 12-19-11 a formal interview (tab #6) was conducted with Officer 13.43 at the IAU. Below is a summary of the interview. • Officer 13.43 was assi ed to squad 112 on the night of the incident and was working with Officer uniform. . They were in a marked squad car and wearing full • They were flagged down by bouncers related to AP assaulting a bouncer. Security was holding AP and she was uncooperative. She (Officer in handcuffs and placed her in the rear of the squad. 13.431 put AP • There was a strong odor of an alcoholic beverage coming from AP and she appeared to be under the influence. AP was determined to be underage. AP was belligerent and uncooperative. • Officer Chamberlain arrived with the PBT. • She (Officer 13.43 was seated in the front seat while Officer Chamberlain was speaking wi AP. She heard Officer Chamberlain say he was going to give AP a PBT. AP had a confrontational attitude towards Officer Chamberlain and asked him questions. 4 1228072 • She heard AP say she was not going to take the PBT, ask for a lawyer, and ask Officer Chamberlain for his name. • She heard Officer Chamberlain say that he did not have to give AP his name and Officer Chamberlain swearing at AP. • She did not see Officer Chamberlain push AP over to her side, lay on top of AP, or Officer Chamberlain put the PBT up to AP's mouth. • She reported the incident to her supervisor as she did not agree with Officer Chamberlain's actions • AP was booked for assault 5 and underage drinking. Officer On 12-20-11 a formal interview (tab#7) was conducted with Officer 13.43 at the IAU. Below is a summary of the interview: 13.43 13.43 • He identified the male voice at 0116 as being his. • He was working the night of the incident in a marked squad, wearing full uniform, and with Officer 13.43. They (Officer 13.43 and he) were on patrol and flagged down by security who said a female had assaulted a security officer. They arrested the female and placed her in the rear of the squad. • AP was belligerent, verbally abusive, and her behavior was the reason he turned on the squad camera. AP smelled of alcohol and refused to answer questions. • He called for a PBT and Officer Chamberlain arrived. He observed Officer Chamberlain standing outside the squad car but was dealing with security during most of the incident. • He did not hear Officer Chamberlain ask AP to take a PBT or that she did not want to take a PBT. He did not hear AP ask for a lawyer or ask Officer Chamberlain for his name. • He did hear Officer Chamberlain say that he did not have to give his name. • He did hear Officer Chamberlain swear at AP. He believed that Officer Chamberlain said "I do not have to give you my flicking name". • He did not see Officer Chamberlain push AP over to her left side or see Officer Chamberlain put the PBT up to AP's mouth. • Officer 13.43 stayed in the squad. 5 1228073 Officer John Chamberlain On 01-12-12 I a formal interview (tab #8) was conducted with Officer Chamberlain at the IAU. Below is a summary of the interview: • Officer. Chamberlain was in a marked squad and full uniform the night of the incident. He arrived at the request of Officer 13.43 and 13.43 to assist with a PBT. He was informed by officers that AP was under arrest for assault and underage consum s tion. His first contact with AP was while she was seated in the rear of Officer 13.43 and 13.43 squad. He could smell the odor of an alcoholic beverage coming from AP as he opened the squad door. AP's eyes were watery, bloodshot, and she was very talkative. AP appeared to be chemically impaired due to alcohol or drugs. AP seemed familiar with the PBT and as soon as he approached her AP stated she wasn't going to take the... "my bullshit" or similar words. • He was trained to use PBT which has a device that can manually capture a test sample. (You do not have to make physical contact with a person to get a reading but you do have to be within relatively close proximity to their mouth) • He did not think he ever had the opportunity to ask AP to take a PBT. • He does recall AP objecting to taking the PBT. AP displayed actions such as turning her head away and moving forward that he said indicated she did not want to take the PBT. • He does recall AP asking for a lawyer. • The legal authority he thought he had to force AP to take a PBT for medical reason. • He pushed AP over while she was seated in the back of the squad and held the PBT up to her mouth area was because he wanted to confirm that AP's impairment was due to alcohol and not something else and he wanted to determine if she needed an ambulance or detox. Also, AP was an assault suspect and evidence was deteriorating. He at first stated he was not physically putting pressure on AP but later said he "could have been". He said he was "over" AP and believed he was putting his body pressure on her legs or somewhere. He does not believe the mouthpiece was up against AP's mouth but was within close proximity. • He stated a "Class A" is a "very very rude person". • He recalled saying "Welcome to the real flicking world". • He recalled using the word "shit" but stated he used some "rough language" after AP used some "rough language" with him. 6 1228074 • He recalled telling AP that he did not have to give AP his name and swearing at her but did tell her his name would be on the arrest report. • He said if he could do it over again he would give AP his name upon request. • He recalled calling AP "Miss Lee" and "Miss Wilmer" but denied it being a reflection of her race. He recalled AP's race being a white. He didn't remember AP's name but did recall briefly glancing at it in the remarks of the call which other officers had added. • He does not recall telling AP to "get your fat fucking leg in the car" but stated he was not going to say that he didn't say it (he was offered a chance to have that portion of the video played for him but he declined). He stated AP moved her leg out in what appeared to be an act of force. He does not recall how he got her leg back in the squad. CASE SUMMARY Officer 13.43 and 13.43 came into contact with AP after being flagged down security/bouncers. AP was placed in handcuffs and in the rear of their s uad as she was reported to have assaulted a security officer at a ni- tclub. Officer 13.43 and stated that AP was uncooperative and Officer 13.43 stated AP was belligerent. AP showed signs that she had consumed alcohol and was determined to be underage. Based upon AP's behavior he turned the squad digital video recorder. Officer Chamberlain arrived to with a PBT 13.43 The audio and video recording of the interaction between the AP and officers was recorded. AP is seated in the rear of the squad car with her arms behind her back. AP objects to taking the PBT both verbally and physically as well as asks for a lawyer. Officer Chamberlain held the PBT up towards AP's face and she turned her head away. Officer Chamberlain pushed a handcuffed AP over to her left side, got into the rear of the squad, was either on top of or over the top of AP, and put the PBT near her face. Officer Chamberlain stated that he believed he had the authority to force the AP to take the PBT for medical reasons. AP can be heard using some foul language towards Officer Chamberlain (which included the words fuck and bullshit). Officer Chamberlain is heard telling AP to "shut up", calling the AP "sweetie pie", referring to AP's leg as being "fat", and using foul language such as "shit and fucking". Officer Chamberlain stated he used some "rough language" towards AP after AP used some "rough language" towards him. Officer Chamberlain also refused to give his name upon request and stated if he could do it over again he would provide his name. Respectfully submitted Sgt. Jon Hoff Internal Affairs Unit 7 1228075</t>
  </si>
  <si>
    <t>['https://d3n8a8pro7vhmx.cloudfront.net/cuapb/pages/1461/attachments/original/1638080334/13-31064_Chamberlain_Part_2.pdf?1638080334']</t>
  </si>
  <si>
    <t>getting involved in this big fight over here, uhh, I struck him once with my right fist, right in the face, one time". Sgt. Clifford stated that he "punched him once- boom. I saw him fall backwards. I stepped off, I stepped backwards to get some of that distance, and the whole bar just went nuts, right at the whole patio. And...and my thoughts at the time are uh....'Well, Dave, you know, before the Sheriff's get here, uhh, you're gonna get your butt kicked by older brother,' because it was gonna be a few minutes, in my mind, before the Sheriff's Deputies would have arrived, and knowing both of these guys and the fact that they were fighting there before we actually got there, 1 thought I was, uhh, at a very high risk of getting my butt kicked". Sgt. Clifford stated that he didn't want to fight on the patio and wanted to "get out of there and haul ass". He indicated that he did not want Mike Vanderlee to find him and he decided to run northbound. When asked if he decided to leave 13.43 and friends standing there, Sgt. Clifford indicated that it was "because, you know, I...1 hit his brother". Sgt. Clifford considered that once Mike Vanderlee came out (from inside Tanner's) and put two and two together, he would be the one that was "gonna get the beating" and it was that sense of exigency that was going through his mind. Sgt. Clifford indicated that he ran because he did not want to "fight there anymore", that the patio was packed, and he didn't want to be running around, twisting, and maybe getting other people hurt, as well as himself. Sgt. Clifford ran out of Tanner's, crossed Bunker Lake (Boulevard), went into the woods behind Pov's, and that his intent was to come up on the backside of Jay (Street). Once Sgt. Clifford crossed Jay Street on foot he was tired and went into the (Thurston DeShaw) funeral home parking lot. Sgt. Clifford then described that once he reached the funeral home parking lot, he heard the squealing of tires and a little gray car approached him. Within a matter of seconds, Mike Vanderlee and another male (Michael Archambault) got out of the vehicle and Sgt. Clifford felt he was "gonna take a beating on that one". Sgt. Clifford stated that he attempted to deflect "some of the stuff and de-escalate a little bit by kinda verbalizing, and I had to keep walking backwards towards Jay, because my thoughts were that, 'Well, we got squad cars coming in. Hopefully they can save me from taking a beating". Sgt. Clifford stated that Mike Vanderlee was screaming "You knocked out my brother!". Mike Vanderlee reportedly kept trying to close the distance on Sgt. Clifford, who kept backpedaling towards Jay Street. Sgt. Clifford stated that he tripped over a rock median and then got back up on his feet. Sgt. Clifford heard a horn honking behind him at some point and it was 13.43 in Trailblazer. 13.43 Sgt. Clifford stated that his thoughts were "Well, if I get into the truck I don't have to get beaten". He stated he turned to run to the vehicle and that Mike Vanderlee tackled him, pushed him, and banged him against the truck, starting to "beat the shit out of me". He continued by stating that he was kicked or punched in the ribs and 12 1228244 that as he was being hit he was "kinda like uh, blacking out" and he was concerned he would go unconscious. Sgt. Clifford grabbed onto Mike Vanderlee's left shin as tight as he could and waited to see what happened. 13.43 - Personnel Data had gotten out of the truck, came around, and tried to stop Mike from beating on Sgt. Clifford. Sgt. Clifford recalled that a second male came up and that he (Sgt. Clifford) managed to get away with 13.43 behind the wheel. When asked if he had a cell phone with him, Sgt. Clifford did state, "Yes, I did". He confirmed that he did not try to call 911 ("Not at that point, no"). He stated that he had it in his hand at the time. Sgt. Clifford stated that he was pretty banged up, but that they did not go to a hospital. He indicated that he went home. He also acknowledged that he was there when the police arrived and did not answer the door. He stated that he did not answer the door because: "I was hurting and uhh, my thoughts were, at the time, uhh, you know, thinking about it, was, uhh, 'I really needed to have some legal counsel to kinda talk me through this stuff.' Honestly, I've never been arrested, never been in trouble for stuff- I don't know what to do. And you know what- looking back in retrospect, there's probably lots of things I could have done better." In regards to the assault, Sgt. Clifford stated that "I really felt in fear for my safety, I really thought I was gonna get jacked pretty hard. He's a big boy (Brian) and I didn't, at that time, feel I had any real recourse and to just at least stun him with a ...a blow and then gain distance and get on out of there". Detective Strusinski pointed out that Sgt. Clifford's account was "somewhat inconsistent with the video". He pointed out to Sgt. Clifford that Brian was hit "as he was standing up" and that his hands were still on the chair. Sgt. Clifford responded with: "You know, at that point, you know. I was probably tunnel visioned in, you know, thinking about that, and just his....his whole body language and what I saw there. Uhh....You know, it might be inconsistent with him standing up or whatever, but in my mind he was coming at me, and he was coming at me at a distance where I thought I was gonna get punched". Detective Strusinski questioned Sgt. Clifford about whether he had talked to the wait staff about doing anything, since Sgt. Clifford had stated earlier in the interview that the wait staff wouldn't do anything. Sgt. Clifford stated that he did not. The interview lasted approximately 20 minutes. Sgt. Clifford did mention that his ribs were bruised and that he had not been seen by a doctor. He allowed Anoka County Sheriff's Office personnel to photograph the area he considered bruised. 13 1228245 While in the custody of Anoka County Sheriff's Office, Sgt. Clifford was taken to Mercy Hospital on June 17th, 2012, due to injuries he believed to have been sustained the night before. 13.384 - Medical Data 13.384 - Medical Data 13.43 - Personnel Data On June 17th, 2012, Detective Strusinski conducted a videotaped interview with at the Anoka County Sheriff's Office. The sheriff's office provided the videotaped interview of 13.43 along with a transcript of the audio interview to this investigator. Minneapolis Police Department PST Terri Rosas completed an additional transcript of the interview, which included information that was deemed unintelligible, inaudible, or unknown, by Anoka County Sheriff's Department support staff. Both copies are located in this case report. 13.43 13.43 stated that she and Kim Coleman got to Tanner's at six o'clock or shortly after and they sat outside. The table to the north of them had two men and a woman seated at it. 13.43 considered the men to be "very large, muscular men" and they were "extremely loud", and that "you could tell they were having a great time". stated that "all of a sudden the two guys, umm, everyone had thought that they were actually physically fighting because they quickly stood up and then they were hitting each other. And then the bigger brother kind of played it down to make it look, you know, to....to calm the other brother down, 'cause that was the one that was the most intoxicated". Based on the descriptions provided by she is referencing Michael Vanderlee (as the bigger brother) and Brian Vanderlee (as the other brother). This occurred approximately twenty minutes after 13.43 and Kim arrived at Tanner's. 13.43 further described Brian as being "uncontrollably loud and belligerent. She stated that Brian was making phone calls and using language that was "unbelievable" and "continuous". This language included the words "fucking lesbian whores" and "cunts". 13.43 13.43 Once Sgt. Clifford and Paul Coleman arrived, Kim stated that she told Sgt. Clifford, "You know what, I don't know if we'll end up staying here, these guys were, you know, physically fighting and the other brother played it down and tried to make it look like they really were not, but there was. And he's really drunk and he's just being an ass and it's kind of uncomfortable". When asked why they did not move to another table, 13.43 stated that she thought Tanner's was going to "cut" Brian off and they (Brian's table) would leave. She also stated that they "had a great table". She indicated that she and Kim had "raced to...I mean, you know, you don't get that many nice days outside and there...it's a small patio, so I kinda wanted to keep my 14 1228246 table because otherwise we would have had to come in". Detective Strusinski pointed out to 13.43 that there were other tables available, and 13.43 responded by telling him "not like the...with the umbrella and...you know, so". 13.43 did continue by telling Detective Strusinski that there was another very large crowd on the other side (of the patio) and there was a smaller table they could have taken. 13.43 also mentioned that she thought that the table with Brian had been there quite a long time and thought that they were at the point that they should go. According to 13.43 , after "it started again", Sgt. Clifford leaned over and politely asked the group to "chill out" with the language and the yelling, that his group was just trying to relax. 13.43 stated that the bigger brother (Michael Vanderlee) was very decent and told his brother to calm down and keep it down. 13.43 stated that she did not know where Michael went, but Brian started to get "louder and louder on the phone and more disgusting words were said and his wife was sitting there". Sgt. Clifford got up and walked to them and leaned in, so as not to make a scene. Sgt. Clifford then told Brian "Hey, come on guys, you know, really what can we do to...to bring this down? It's getting obnoxious". 13.43 stated that she thought Sgt. Clifford was "trying to bring peace with the entire patio because it was so uncomfortable, I mean, you could see people zoning in and... and umm, part of Sgt. Clifford's nature, you know, it's just for a job, and ....". According to 13.43 once Sgt. Clifford approached Brian and Kourtney's table and requested that it be kept down, Brian responded with "Why don't you fuck off?". described Brian as getting off the phone and immediately standing up. stated that she could tell from Sgt. Clifford's reaction, that in his brain it was like Brian was already programmed to fight. Brian was a "big guy" and it was unknown where the other brother was, so in order to protect himself, Sgt. Clifford swung and punched Brian. She stated she didn't know what Sgt. Clifford thought, but he took off running. 13.43 13.43 13.43 stated that Sgt. Clifford then took off running. She thought he was going to run to 13.43 car, but he continued on. She then returned to the table, grabbed her stuff, and attempted to leave. At this point, Kourtney Vanderlee pulled on 13.43 's sweater and indicated that she did not want 13.43 to leave. 13.43 told Kourtney to leave her alone, "probably swore at her", and in panic, 13.43 took off in her car. 13.43 went around onto Jay Street by a funeral home and she saw Sgt. Clifford there with Mike Vanderlee and another male. 13.43 started honking and Sgt. Clifford started running to the car. 13.43 stated that Mike "attacked" Sgt. Clifford from behind and that he pushed "Sgt. Clifford into the truck and then proceeded to kick the living crap out of him". 13.43 got out and started to kick at Mike and the smaller guy (Michael Archambault) pushed at her. 13.43 pushed him back and recalled that she did not know what was said, but everyone let go and they got into her vehicle and left. 15 1228247</t>
  </si>
  <si>
    <t>['https://d3n8a8pro7vhmx.cloudfront.net/cuapb/pages/1461/attachments/original/1638081610/13-31240_Clifford_Part_6.pdf?1638081610']</t>
  </si>
  <si>
    <t>appeared visibly upset. He also doesn't know what would have happened if another supervisor was not present and intervened. Officer Domek told him "I can't believe what happened". Sgt. Mercil did have two other persons that may have heard the altercation and gave both of their names, Prince Martin Sr. and Roslyn Safford. Sgt. Mercil was called by Lt. Grainger regarding the incident. He did not know for sure how Lt. Grainger heard about the incident but explained the facts to the Lt. Sgt. Mercil went on to explain that he did not think the situation was threatening as he did not put on his bullet proof vest when he approached the scene and if he would have been sure that there was a gun in the vehicle he would have put his vest on before approaching the scene. He also said that he was getting information from several officers prior to the stop and that if he had known there was a gun in the vehicle he would have aired that information. Sgt. Steve Mosey statement summary Sgt. Mosey said he responded to assist a 13.43 car with a traffic stop. He knew the 13.43 was the 13.43 and that the stop might be for guns. He arrived from the opposite direction and he could see that Officers Lukes and Babekuhl were approaching the van and up at the sides. When he got out he was approached by Sgt. Mercil, Officer Domek and Officer Thole. HE asked why they were stopping the vehicle and Sgt. Mercil said they had information that a 14 year old named Daniel Hart may be in the vehicle could possibly be armed. He again stated that this was only possible and that they had no hard evidence. He approached the van and observed the occupants and saw a male about 14 years old and asked him his name. The male responded nervously, Daniel. He put hands on him and removed him from the vehicle and then the investigators took control - of the-suspect. - He then heard someone yell "gun, gun" and saw the officers taking-the suspect into custody and recovering a gun. After the suspect was arrested, he heard Officer Lukes saying, "this is bullshit, my life was in jeopardy, I didn't know there was a gun in the van." He could see that Officer Lukes was agitated and didn't believe he had any reason to be because it doesn't matter who is in the vehicle, you should always use officer safety. He told Officer Lukes to calm down and he would handle things. He started talking to one of the other occupants in the vehicle and then heard Officer Lukes say "I'm gonna punch you in the face". He then started walking back to Officer Lukes location. Sgt. Mercil and Officer Domek were also there. He then heard Sgt. Mercil say "did you threaten me? Did you threaten me?". At that point he knew Officer Lukes was out of line and told him not to say another word and to leave the scene. He then had officers take personal items off of Officer Lukes squad so he could leave. Sgt. Mosey went on to say he has never heard an officer threaten another officer in his career. He also said that if Officer Lukes did not know what the stop was for he should have inquired prior to making the stop. 1208104 Officer Joshua Domek statement summary He was working on 5/15/13 at approximately 1545 hours as the passenger in an unmarked police vehicle with Sergeant Mercil, who was driving. He received information from Officer Thole to stop and ID occupants in a vehicle on an encrypted channel and Sergeant Mercil was trying to air that information while following the suspect vehicle. Domek said they had information about the possible suspect, Daniel Hart, and that he received information that he was known to possess a firearm in the past but had proof that he was armed on this day or that he was in the vehicle. After the marked squad initiated the stop he approached the scene on foot, in plain clothes and was not wearing a bullet proof vest as he did not feel it necessary at that time. As he was approaching the scene, Sergeant Mosey approached him and Sgt. Mercil and asked why the car was being stopped. They explained that the vehicle is of interest in an investigation and a, possible person of interest, Daniel Hart, may be in the vehicle and he has in the past had weapons. They identified Daniel Hart as being one of the occupants in the vehicle and removed him and walked him back to one of the marked squads. As he was searching Hart, Hart sprung backwards from the car and stuffed his right hand into his waistband and he then heard Sergeant Mercil yell that he had a gun. They pushed Hart to the ground and were able to recover the firearm and handcuff Hart. After Hart was handcuffed he returned to the side of the suspect vehicle and heard Officer Lukes making comments similar to "this is fucked up" and "what the fuck" in front of the other occupants in the vehicle. Officer Lukes was walking away from the van when he heard these comments and then he saw Officer Lukes approach Sgt. Mercil near the back of the van. He could not hear what exactly was said but did hear more profanity from Officer Lukes. He then approached Officer Lukes and Sergeant Mercil to -figure out what they were gonna do and-heard Sergeant Mercil say "yeah,-this is-fucked- up". He then heard Officer Lukes say "Don't say another fuckin' word to me". Domek said Sergeant Mercil appeared stunned by this and tried to initiate conversation with Officer Lukes again and Officer Lukes made a comment to Sergeant Mercil similar to that if he said another word he was gonna punch him in the face. Officer Lukes then started to walk away and Sergeant Mosey approached and inquired as to what was going on and dealt with Officer Lukes. Domek said that what he heard was the most unprofessional thing he has seen from cop to cop in front of people. Domek observed Officer Lukes' demeanor and believes he meant what he said about punching Sergeant Mercil in the face. Domek did say that some of the civilians at the scene heard what was going on and commented to him that "I can't believe that guy just talked to the other cop like that" and the female also said, "Yeah, that was really fucked up, I can't believe that either". Domek said he was embarrassed by the situation and did not know what to say to the civilians. Domek said he learned later that Officer Lukes was upset that there was a gun in the vehicle and that someone should have told him, but they did not know for sure that there was a gun in the vehicle. He went on to say that all stops are dangerous and you just can't come in "with guns blazing" when you don't have cause. 1208105 Officer Brian Thole statement summary He stated that he had obtained information about the young male possibly being in the vehicle and that he had seen a Facebook photo from months earlier that showed him with a gun. He had no knowledge that the male had the gun on this day, and only had information that he might be in the vehicle that was stopped. He was at the traffic stop but did not hear anything between Officer Lukes and Sgt. Mercil. DOC Officer Dave Schiebel statement summary He said he overheard Mpls squads call for assistance to stop a vehicle. They lost the vehicle somewhere around 27th and Fremont and then aired that the vehicle was stopped southbound just north of 26th on Humboldt Ave N. He arrived with other Mpls Officers and when he got there they were removing what he believed was a small child from the vehicle. As they were walking the male towards one of the squads, he started struggling and he was pushed to the ground. He drew his weapon and pointed it at the suspect and officers recovered a gun and handcuffed him. He left a short time after that and did not hear any altercation between officers. Civilian Roslyn Saffold statement summary She said she was present at the scene and was sitting in the vehicle in the seat directly behind the driver seat. She said the side sliding door and rear door were open and she did not hear anybody threaten to punch anyone. She did hear someone saying "get the fuck out of here" and "who the fuck are you talking to?" She could not say for sure who was saying what but said there was a black officer and a blond white officer and -a bald white officer involved.- - - - - - Summary of Facts • Officers with the Weapons Unit requested a vehicle stop. • Weapons Unit officers did not give any information about a gun in the vehicle • Officer Lukes pulled himself from a report call to assist on a traffic stop • Officer Lukes made a traffic stop for another unit and approached the passenger side of the vehicle to ID occupants • Officers removed a young black male, Daniel Hart, from the suspicious vehicle and arrested him for possession of a firearm • Officer Lukes admitted that he said "I'll knock you out" to another officer but did not know who the officer was and did not consider this a threat • Sgt. Mercil admitted that Officer Lukes threatened him by saying, "you say another word to me and I'm gonna punch you in the face". • Sgt. Mercil believed what Officer Lukes said and thought he would follow through with the threat had Sgt. Mosey not been there. • Officer Domek heard Officer Lukes say to Sgt. Mercil that if he said another word he would punch him in the face. 1208106 • Sgt. Mosey heard Officer Lukes say "I'm gonna punch you in the face" but did not know at first who he said it to until he approached Officer Lukes and Sgt. Mercil said, "Did you threaten me? Did you threaten me?". • Officers said Officer Lukes was upset and they thought he meant what he had said about punching Sgt. Mercil in the face and might have followed through if Sgt. Mosey had not intervened. • Officer Domek and Sgt. Mercil said the civilians at the scene heard the comments but only one witness, Safford, gave a statement admitting there was an altercation between officers but she could not say for sure who said what. The allegation in this case is that Officer Lukes threatened Sgt. Mercil by saying "you say another word to me and I'm gonna punch you in the face" and that it was said loud enough for other officers and civilians to hear it. The allegation falls under the listed Policy and Procedures: 5-105 PROFESSIONAL CODE OF CONDUCT (A-D) 13.43 - Personnel Data 12. Employees shall treat all fellow employees with respect. They shall be courteous and civil at all times with one another. When on duty in the presence of other employees or the public, officers should be referred to by rank. 13.43 - Personnel Data 1208107 Respectfully submitted, Sgt. Bradley Simonson Internal Affairs Unit 1208108 Minneapolis City of Lakes Police Department Janee L. Harteau Chief of Police 350 South 5th Street - Room 130 Minneapolis, MN 55415-1389 612 673-2735 TTY 612 673-2157 Officer Eric Lukes Fourth Precinct Minneapolis Police Department June 30, 2014 RE: IAU Case Number #13-87 Notice of Suspension (20 hours suspension without pay) Officer Lukes, The finding for IAU Case #13-87 is as follows: 13.43 - Personnel Data MPD PIP 5-105.12 Code of Conduct - Treat Employees with Respect...SUSTAINED (Category C) 13.43 - Personnel Data As discipline for this incident you are suspended for 20 hours without pay. This case will remain a "C" violation and will remain on file until 05/15/2018,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Call Minneapolis City Information and Services Sincerely, Janee Harteau Chief of Police By: Matthew Clark Assistant Chief www.ci.minneapolis.mn.us Affirmative Action Employer 1208109 Page 2 Officer Eric Lukes Suspension Letter I, Officer Eric Lukes, acknowledge receipt of this Notice of Suspension. icer Eric u / es Inspector Kjo CC: Personnel IAU Inspector Kjos 2©//)707 Date of Receipt 1208110</t>
  </si>
  <si>
    <t>['https://d3n8a8pro7vhmx.cloudfront.net/cuapb/pages/1461/attachments/original/1638153535/13-31644_Lukes_Part_2.pdf?1638153535']</t>
  </si>
  <si>
    <t>7/16/2021 Minneapolis cop says he threatened Somali over flag; department starts internal probe - Twin Cities https://www.twincities.com/2012/03/18/minneapolis-cop-says-he-threatened-somali-over-flag-department-starts-internal-probe/ 1/5 ___ ___ NEWS NEWS Minneapolis cop says he Minneapolis cop says he threatened Somali over flag; threatened Somali over flag; department starts internal probe department starts internal probe 7/16/2021 Minneapolis cop says he threatened Somali over flag; department starts internal probe - Twin Cities https://www.twincities.com/2012/03/18/minneapolis-cop-says-he-threatened-somali-over-flag-department-starts-internal-probe/ 2/5 By By DAVID HANNERS DAVID HANNERS | Pioneer Press | Pioneer Press PUBLISHED: PUBLISHED: March 18, 2012 at 11:01 p.m. March 18, 2012 at 11:01 p.m. | UPDATED: | UPDATED: November 9, 2015 at 9:56 p.m. November 9, 2015 at 9:56 p.m. Minneapolis cop says he threatened Somali over flag; department starts internal probe Minneapolis cop says he threatened Somali over flag; department starts internal probe A 15-year veteran of the Minneapolis Police Department is under investigation A 15-year veteran of the Minneapolis Police Department is under investigation after he allegedly posted on his Facebook page that while on duty, he saw an after he allegedly posted on his Facebook page that while on duty, he saw an upside-down American flag near a "Somali hangout spot" and demanded the upside-down American flag near a "Somali hangout spot" and demanded the owner hang the flag right-side up. owner hang the flag right-side up. 7/16/2021 Minneapolis cop says he threatened Somali over flag; department starts internal probe - Twin Cities https://www.twincities.com/2012/03/18/minneapolis-cop-says-he-threatened-somali-over-flag-department-starts-internal-probe/ 3/5 "If I find it upside down the next time I work, the (expletive) will hit the fan and "If I find it upside down the next time I work, the (expletive) will hit the fan and there will be trouble," the officer, Steve Loeding, warned Sunday night on his there will be trouble," the officer, Steve Loeding, warned Sunday night on his page. page. "Let me know and I will go with you Steve!!" one of his friends replied. "Let me know and I will go with you Steve!!" one of his friends replied. The message was posted sometime after 8:30 p.m. Sunday, March 18, but it The message was posted sometime after 8:30 p.m. Sunday, March 18, but it appears Loeding, 40, had removed it by Monday morning. During that time, appears Loeding, 40, had removed it by Monday morning. During that time, some people who saw it forwarded screen images of it to police and city officials, some people who saw it forwarded screen images of it to police and city officials, including the office of Mayor R.T. Rybak. including the office of Mayor R.T. Rybak. Police spokesman Sgt. William Palmer said that he could confirm Loeding was Police spokesman Sgt. William Palmer said that he could confirm Loeding was under investigation by the internal affairs unit but that he could not discuss under investigation by the internal affairs unit but that he could not discuss specifics. specifics. Loeding joined the police department in 1996 and is assigned to the traffic Loeding joined the police department in 1996 and is assigned to the traffic enforcement unit. Palmer said he remains on duty during the investigation. enforcement unit. Palmer said he remains on duty during the investigation. Palmer said Loeding declined to comment. The officer also did not respond to a Palmer said Loeding declined to comment. The officer also did not respond to a request for an interview sent through his Facebook account. request for an interview sent through his Facebook account. A spokesman for Rybak did not immediately return a call for comment. A spokesman for Rybak did not immediately return a call for comment. In 2009, the Minneapolis Police Department amended its policy and procedures In 2009, the Minneapolis Police Department amended its policy and procedures manual to add a section on social networking sites such as Facebook, advising manual to add a section on social networking sites such as Facebook, advising employees to "exercise caution and good judgment when social networking employees to "exercise caution and good judgment when social networking online." online." The policy, last updated in September, also bars employees from using social The policy, last updated in September, also bars employees from using social networking sites "to harass or attack others." networking sites "to harass or attack others." Loeding's Facebook page does not identify him as a member of the Minneapolis Loeding's Facebook page does not identify him as a member of the Minneapolis Police Department. On the "About Steve" part of his info page, it lists him as Police Department. On the "About Steve" part of his info page, it lists him as "Owner/trainer of Top Gun CrossFit. I also love riding my Harley and warm "Owner/trainer of Top Gun CrossFit. I also love riding my Harley and warm weather -so why do I stay in MN?" weather -so why do I stay in MN?" According to a screen capture of the post in question, Loeding wrote: According to a screen capture of the post in question, Loeding wrote: "drove by a Somali hangout spot off 26 av s / 25 St e when I see the American "drove by a Somali hangout spot off 26 av s / 25 St e when I see the American flag hanging upside down on the wall. I, of course, promptly stop my squad, get flag hanging upside down on the wall. I, of course, promptly stop my squad, get out, walk in and tell them to hang it right side up. If I find it upside down the next out, walk in and tell them to hang it right side up. If I find it upside down the next time I work, the -- will hit the fan and there will be trouble." time I work, the -- will hit the fan and there will be trouble." A few comments later, Loeding wrote that, "it has nothing to do with a cop A few comments later, Loeding wrote that, "it has nothing to do with a cop enforcing a Non-law… it has everything to do with me, an American citizen, who enforcing a Non-law… it has everything to do with me, an American citizen, who loves and respects my country and it's (sic) symbols (the eagle, the flag)." loves and respects my country and it's (sic) symbols (the eagle, the flag)." 7/16/2021 Minneapolis cop says he threatened Somali over flag; department starts internal probe - Twin Cities https://www.twincities.com/2012/03/18/minneapolis-cop-says-he-threatened-somali-over-flag-department-starts-internal-probe/ 4/5 He went on to write: "It pisses me off that these immigrants have been 'forced' to He went on to write: "It pisses me off that these immigrants have been 'forced' to live in a free country that would actually allow them to do this and they fly it live in a free country that would actually allow them to do this and they fly it upside down - a big '-- YOU' to the country that has given them the ability to upside down - a big '-- YOU' to the country that has given them the ability to work, practice their religion and treat our flag like a piece of --. And I'd much work, practice their religion and treat our flag like a piece of --. And I'd much rather teach people the proper respect than investigate a stolen bicycle from an rather teach people the proper respect than investigate a stolen bicycle from an unlocked garage." unlocked garage." He went on to say, "if I can educate the newest immigrants on the proper way to He went on to say, "if I can educate the newest immigrants on the proper way to be respectful to the flag, then that is what I will do." be respectful to the flag, then that is what I will do." Flying the U.S. flag upside down is an international sign of distress. It also has Flying the U.S. flag upside down is an international sign of distress. It also has taken on political overtones across the political spectrum; inverted flags have taken on political overtones across the political spectrum; inverted flags have popped up at tea party rallies and Occupy Wall Street encampments. popped up at tea party rallies and Occupy Wall Street encampments. In his post, Loeding did not specify which building was nearest to the flag he In his post, Loeding did not specify which building was nearest to the flag he allegedly saw.The area around South 26th Avenue and East 25th Street is largely allegedly saw.The area around South 26th Avenue and East 25th Street is largely industrial, but a mosque is on the corner. industrial, but a mosque is on the corner. Those who work in the area said the mosque keeps its curtains drawn. Nobody Those who work in the area said the mosque keeps its curtains drawn. Nobody was there when a reporter stopped by Monday afternoon. was there when a reporter stopped by Monday afternoon. The business just north of the mosque on 26th Avenue is a new restaurant, An- The business just north of the mosque on 26th Avenue is a new restaurant, An- Nuur, and the owner, Abdulcadir Haji, said he's never seen an upside-down flag Nuur, and the owner, Abdulcadir Haji, said he's never seen an upside-down flag in the area. He also resented any implication he would fly an American flag in the area. He also resented any implication he would fly an American flag upside down because he is also an Army sergeant, currently on inactive reserve. upside down because he is also an Army sergeant, currently on inactive reserve. "I'm not a guy who would allow something like that to happen," said Haji, 55, who "I'm not a guy who would allow something like that to happen," said Haji, 55, who came to the U.S. from Somalia when he was 22 and became a naturalized citizen came to the U.S. from Somalia when he was 22 and became a naturalized citizen in 1986 during his third year in the military. in 1986 during his third year in the military. "I want to see the son of a gun, excuse my language," Haji said when shown a "I want to see the son of a gun, excuse my language," Haji said when shown a printout Loeding's Facebook comments. "It's pure hatred. I'm very upset." printout Loeding's Facebook comments. "It's pure hatred. I'm very upset." Haji opened his restaurant in January; it features American, Somali, Middle Haji opened his restaurant in January; it features American, Somali, Middle Eastern and Italian cuisine. Kitchen manager Angie Johnson said she also has Eastern and Italian cuisine. Kitchen manager Angie Johnson said she also has never seen an upside-down flag in the neighborhood and wouldn't abide it if she never seen an upside-down flag in the neighborhood and wouldn't abide it if she saw one. saw one. "I'm American. Everybody here is American. Why would I allow that to happen "I'm American. Everybody here is American. Why would I allow that to happen here?" she said. "That guy needs to come and try our food instead of criticizing here?" she said. "That guy needs to come and try our food instead of criticizing us." us." David Hanners can be reached at 612-338-6516. David Hanners can be reached at 612-338-6516. 7/16/2021 Minneapolis cop says he threatened Somali over flag; department starts internal probe - Twin Cities https://www.twincities.com/2012/03/18/minneapolis-cop-says-he-threatened-somali-over-flag-department-starts-internal-probe/ 5/5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David David Hanners Hanners</t>
  </si>
  <si>
    <t>['https://d3n8a8pro7vhmx.cloudfront.net/cuapb/pages/270/attachments/original/1626748591/Minneapolis_cop_says_he_threatened_Somali_over_flag__department_starts_internal_probe_%E2%80%93_Twin_Cities.pdf?1626748591']</t>
  </si>
  <si>
    <t>['Steven J. Loeding, badge #4219']</t>
  </si>
  <si>
    <t>1 UNITE STATES DISTRICT COURT DISTRICT OF MINNESOTA ______________________________________________________________________________ Case No.______________ Henry James Holmes, Plaintiff, v. COMPLAINT JURY TRIAL DEMANDED Ryan Keyes in his individual UNDER FRCP 38(b) capacity as an officer of the Minneapolis Police Department, Bach Dang in his individual capacity as an officer of the Minneapolis Police Department and the City of Minneapolis, Defendants. _____________________________________________________________________________ For his Complaint, Plaintiff Henry James Holmes ("Holmes"), hereby states and alleges as follows: 1. This is an action for money damages for injuries sustained by Holmes as a result of the use of excessive force, unreasonable seizure, and violation of his constitutional rights by Defendants. 2. Holmes brings this action pursuant to 42 U.S.C. §§1983 and 1988, the Fourth Amendment of the United States Constitution, and 28 U.S.C. §§ 1331 and 1342(3). CASE 0:22-cv-00348-WMW-DTS Doc. 2 Filed 02/07/22 Page 1 of 9 2 The aforementioned statutory and constitutional provisions confer original jurisdiction of this Court over this matter. 3. Holmes, a Black man whose date of birth is July 25, 1950, is and was at all times material herein, a citizen of the United States and a resident of the State of Minnesota. 4. Defendant Ryan Keyes ("Keyes"), upon information and belief, was, at all times material herein, a citizen of the United States and a resident of the State of Minnesota, duly appointed and acting as an officer of the Minneapolis Police Department. 5. Defendant Bach Dang ("Dang"), upon information and belief, was, at all times material herein, a citizen of the United States and a resident of the State of Minnesota, duly appointed and acting as an officer of the Minneapolis Police Department. 6. Defendant City of Minneapolis is a municipality duly incorporated under the laws of the State of Minnesota. 7. On May 19, 2018, at around 3:00 a.m., Holmes was at his residence (314 Hennepin Ave S, Apt 720, Minneapolis, MN) when the police showed up. The police demanded to remove his grandson K.H., whom Holmes was babysitting, in order to give his grandson to the child's mother. 8. K.H.'s father and Holmes' son, Cory Holmes, had previously asked Holmes to watch and care for K.H. for the night. When the police arrived in the middle of the night, the child was asleep in the bedroom. CASE 0:22-cv-00348-WMW-DTS Doc. 2 Filed 02/07/22 Page 2 of 9 3 9. Holmes did not want to give his grandson to the mother. He feared for the child's safety and well-being if the child was given to the mother. Holmes was previously told by his son Cory that K.H.'s mother was drunk and violent. She had punched Cory in the face earlier in the night, resulting in a bloody nose. 10. K.H. was left in Holmes' care by K.H.'s father, a custodial parent. Holmes was told by his son that K.H.'s mother was drunk and assaulted him. Holmes was told not to let the mother take the child. Holmes reasonably believed that his grandson would be in danger if he was handed over to his mother. Holmes was protecting K.H. by not turning him over. 11. When Holmes was speaking with one of the officers about the situation, another officer entered the scene and escalated the situation. 12. One of the officers involved asked Holmes whether he wanted to be arrested for deprivation of parental rights. Holmes responded by saying, "Arrest me." 13. Holmes turned around and placed his arms behind his back. Both Defendant officers pulled Holmes' arms further behind his back in an aggressive and harmful manner. 14. Holmes, who was almost 68 at the time of this incident, was not resisting. He was in pain as his arms were being stretched behind his back. Regardless, the two Defendant Officers threw Holmes to the ground. Holmes complained of pain immediately; he had severe shoulder pain. 15. Due to his injuries, Holmes was transported by EMS to Hennepin County Medical Center ("HCMC") where he was evaluated and treated. Holmes continues to suffer CASE 0:22-cv-00348-WMW-DTS Doc. 2 Filed 02/07/22 Page 3 of 9 4 from left shoulder pain to this day which stems to the May 19, 2018, encounter with the police. 16. Any and all of the criminal charges against Holmes were dismissed. 17. The force the Defendant Officers used on Holmes was unauthorized, excessive, and constitutionally improper. 18. The force Defendant Officers used on Holmes was malicious and conducted for the very purpose of causing pain and/or injury. 19. Holmes did not pose an immediate threat to the safety of any of the police officers or others at any time. 20. Holmes did not attempt to evade arrest by flight and did not actively resist arrest. 21. Finally, Defendant officers at the scene were armed with various weapons while Holmes had no weapon. 22. Plaintiff demands a jury trial as to all issues of fact herein. COUNT ONE UNREASONABLE SEIZURE BY EXCESSIVE FORCE BY RYAN KEYES 23. Plaintiff realleges and incorporates by reference each and every allegation contained in each paragraph above as though fully set forth herein. 24. Defendant Keyes violated Plaintiff's Fourth Amendment right to be free from excessive force and unreasonable seizure by physically grabbing and then slamming CASE 0:22-cv-00348-WMW-DTS Doc. 2 Filed 02/07/22 Page 4 of 9 5 Holmes into to the wall and onto the floor even though Holmes was not resisting, fleeing, nor representing a danger to himself or others, nor committing any crime. 25. By the actions described above, Defendant Keyes, under the color of state law, violated and deprived Holmes of his clearly established and well-settled rights to be free from unreasonable seizures and excessive force. 26. Defendant Keyes subjected Holmes to this deprivation of rights either maliciously or acting with reckless disregard for whether Plaintiff's rights would be violated by these actions. 27. As a direct and proximate result of the actions and omission of Defendant Keyes Holmes suffered serious injury, was forced to endure pain and mental suffering, humiliation, and embarrassment and was thereby damaged in an amount yet to be determined but believed to be well in excess of One-Hundred Thousand Dollars ($100,000). 28. Punitive damages are available against Defendant Keyes and are hereby Claimed as a matter of federal common law, Smith v. Wade, 461 U.S. 30 (1983), and, as such are not subject to the differing pleading standard set forth in Minn. Stat. § 549.20. 29. Plaintiff is entitled to recovery of his costs, including reasonable attorney fees, under 42 U.S.C. § 1988. CASE 0:22-cv-00348-WMW-DTS Doc. 2 Filed 02/07/22 Page 5 of 9 6 COUNT TWO UNREASONABLE SEIZURE BY EXCESSIVE FORCE BY BACH DANG 30. Plaintiff realleges and incorporates by reference each and every allegation contained in each paragraph above as though fully set forth herein. 31. Defendant Dang violated Plaintiff's Fourth Amendment right to be free from excessive force and unreasonable seizure by physically grabbing and then slamming Holmes into the wall and onto to the floor even though Holmes was not resisting, fleeing, nor representing a danger to himself or others, nor committing any crime. 32. By the actions described above, Defendant Dang, under the color of state law, violated and deprived Holmes of his clearly established and well-settled rights to be free from unreasonable seizures and excessive force. 33. Defendant Dang subjected Holmes to this deprivation of rights either maliciously or acting with reckless disregard for whether Plaintiff's rights would be violated by these actions. 34. As a direct and proximate result of the actions and omission of Defendant Dang, Holmes suffered serious injury, was forced to endure pain and mental suffering, humiliation, and embarrassment and was thereby damaged in an amount yet to be determined but believed to be well in excess of One-Hundred Thousand Dollars ($100,000). CASE 0:22-cv-00348-WMW-DTS Doc. 2 Filed 02/07/22 Page 6 of 9 7 35. Punitive damages are available against Defendant Dang and are hereby Claimed as a matter of federal common law, Smith v. Wade, 461 U.S. 30 (1983), and, as such are not subject to the differing pleading standard set forth in Minn. Stat. § 549.20. 36. Plaintiff is entitled to recovery of his costs, including reasonable attorney fees, under 42 U.S.C. § 1988. COUNT THREE CIVIL RIGHTS VIOLATION BY DEFENDANT CITY OF MINNEAPOLIS 37. Plaintiff realleges and incorporates by reference each and every allegation contained in each paragraph above as though fully set forth herein. 38. Defendant City of Minneapolis intentionally knowingly, recklessly, or with deliberate indifference to the rights of citizens, failed to supervise, instruct, and train, including through proper discipline, Defendants Keyes and Dang to refrain from performing unreasonable seizures and using excessive force. 39. Before May 15, 2018, Defendant City of Minneapolis, with deliverable indifference to the rights of citizens, initiated, tolerate, permitted, failed to correct, promoted, and ratified a custom, pattern and practice on the part of its police personnel, including Defendants Keyes and Dang of performing unreasonable seizures and using excessive force. 40. As of May 15, 2018, Defendant City of Minneapolis maintained a custom and CASE 0:22-cv-00348-WMW-DTS Doc. 2 Filed 02/07/22 Page 7 of 9 8 practice of deliberate indifference to the performance of unreasonable seizures and use of excessive force by its officers. 41. As a direct result of the acts and omissions, systemic flaws, policies and customs of Defendant City of Minneapolis, Holmes suffered injuries, was forced to endure unnecessary pain mental suffering, and was thereby damaged in an amount yet to be determined but believed to be well in excess of One Hundred Thousand Dollars ($100,000.00). 42. Plaintiff is entitled to recovery of his cots, including reasonable attorney fees, under 42 U.S.C. § 1988. Wherefore, Plaintiff Henry James Holmes, prays for judgment against Defendants Ryan Keyes, Bach Dang, and the City of Minneapolis as follows: 1. As to Count One, a money judgment for compensatory damages in an amount in Excess of One Hundred Thousand ($100,000) Dollars and punitive damages in an amount to be determined by the jury, together with costs, including reasonable attorney fees, under 42 U.S.C. § 1988 and prejudgment interest. 2. As to Count One, a money judgment for compensatory damages in an amount in Excess of One Hundred Thousand ($100,000) Dollars and punitive damages in an amount to be determined by the jury, together with costs, including reasonable attorney fees, under 42 U.S.C. § 1988 and prejudgment interest. CASE 0:22-cv-00348-WMW-DTS Doc. 2 Filed 02/07/22 Page 8 of 9 9 3. As to Count Three, a money judgment for compensatory damages in an amount in Excess of One Hundred Thousand ($100,000) Dollars to be determined by the jury, together with costs, including reasonable attorney fees, under 42 U.S.C. § 1988 and prejudgment interest; 4. For such other and further relief as this Court deems just and equitable. Dated: 2/07/2022 MAGNA LAW FIRM By:/s/Oliver E. Nelson III Oliver E. Nelson, III #0389955 Attorney for Plaintiff 2915 Wayzata Boulevard Minneapolis, Minnesota (612) 767-1871 CASE 0:22-cv-00348-WMW-DTS Doc. 2 Filed 02/07/22 Page 9 of 9</t>
  </si>
  <si>
    <t>['https://assets.nationbuilder.com/cuapb/pages/270/attachments/original/1665011811/Holmes_vs_MPD.pdf?1665011811']</t>
  </si>
  <si>
    <t>Statement of: Accused Officer On January 18, 2011 at approximately 1815 hours, Officer 13.43 - Personnel Data stated that he was wearing a non-traditional uniform, which included a black jacket that displayed "Minneapolis Police" on the back and "Police" on the front. Officer 13.43 was wearing a duty belt and does not wear a taser. Officer 13.43 stated that on January 18, 2011 at approximately 1815 hours, he was in his patrol car and observed AP2/Page wearing loose fitting clothing while franticly digging in his front waistband running away from the incident location. When Officer 13.43 was pursuin: AP2/Page, Officer 13.43 documented that Page fell face first off a snowbank. Officer 13.43 stated that at that time e was approximately 10 feet directly behind Page and no other officer were in front of him when he observed Page fall. Officer 13.43 stated that he did not know if Officers Bartholomew, 13.43 13.43 or Suchta, if their position allowed them to see Page fall face first off a snowb during e oot pursuit. Officer 13.43 stated that Page got back on his feet and started to run again but Page slipped on the snow again causing Page to hit a tree that was located approximately 1 foot away from the apartment buildin' at 3201 Girard Ave N. Officer 13.43 stated that he had a clear sight of Page. Officer 13.43 stated that Page struck the tree wi the front part of his body, not Page's face and/or head. Officer113.43 stated that Officer Brandon Bartholomew was first to place hands on AP2/Page. Officer 13.43 stated that he had sank in the snowbank and had to regain his footing before he could continue to pursue Page. Officer 13.43 stated that at that time, Officer Bartholomew came from the south and cut in front of him to continue pursuing and catching Page. After AP2/Page struck the tree and fell to the ground, Officer Page reaching into his waistband while Page was on the ground. 0 is er was approximately 20 to 30 feet away from Page at that time. Officer time, Page had his hands concealed and based on the information that regarding Page, he did not know if he was in a deadly force situation with Page. 13.43 13.43 I icer 13.43 stated that he observed stated that he stated that at that received Officer 13.43 confirmed that he gave AP2/Page four kicks to his right side in an attempt to let Pale to give up his arms as officers were trying to gain control of Page's arms. Officer 13.43 stated that at that time, he believed that he and Officer Bartholomew were the only two officers present when he delivered four kicks to Page. Officer 13.43 stated that Officer Bartholomew was struggling with Page at the time he (Officer 13.431 is ed Page. Officer 13.43 stated that he observed AP2/Pate's right arm beneath Page's body while Page continued to move, kick and thrash. Officer 13.43 stated that he did not know what Page was doing with his left arm. Officer 13.43 state that that was his reasoning for delivering four kicks to Page's right side in hopes to stun and/or distract Page. Officer 13.43 stated that he wanted to be able to view Page's right hand to be certain that Page was not going to use his right hand to get a weapon that could harm him and/or Officer Bartholomew. 11 1210145 Officer 13.43 could not recall if he kicked AP2/Page with the bottom, heel or toe of his foot. Officer 13.43 stated that he used his right leg to kick Pate under Page's right arm area. At the time Officer 13.43 kicked AP2/Page, Officer 13.43 stated that he was wearing "Oakley Boots." Officer 13.43 stated that the Oakley Boots are soft toe, which are similar to high top tennis shoes. Regarding AP2/Page's actions towards Officers 13.43 and Bartholomew, Officer stated that his interpretation of Page's actions was that Page continued to clinch his right arm an Page was kicking his legs. Officer 13.43 stated that Page continued his attempts to get up and escape from officers who were trying to affect an arrest on him. Officer Officer Bartholomew was engaged with Page, reasonable. Officer his force to be reasonable because of the information that he receive• 0 wer 13.43 stated that he was informed that AP2/Pa e was often seen in possession of a gun. 'age was also dealing narcotics. Officer 13.43 also combined Page's attempts to evade officers, digging in his waistband and Page continued his attempts to get away after falling twice. Officer stated that Page's actions led him to believe that Page was attempting to reach for somet mg t at could harm Page and/or officers. 13.43 stated that he considered his force, involving four kicks to AP2/Page while stated that he based Officer 13.43 stated that he and other officers gave loud and clear verbal commands to AP2/Pa le. The verbal commands were "stop resisting" and "show your hands." Officer 13.43 stated that officers gave AP2/Page the opportunity to comply with the verbal commands. Officer 13.43 stated that AP2/Page did not show any signs of surrendering his arms. Page continued to thrash and pull away. Officer 13.43 delivered two additional kicks to AP2/Page's right side. Officer stated that at the time he delivered the two additional kicks, there was an additiona o leer present, which totals three officers according to Officer 13.43 Officer 13.43 stated that he considered his two additional kicks to AP2/Page reasonable. Officer 13.43 stated that Officer 13.43 was giving Page verbal commands to give up his hands and Page continued to pull his hand towards his bod . Officer 13.43 stated that with Page's arm under his body, an area where Officer 13.43 cannot see, t ere is the probability that Page could present a weapon and Page could use t at weapon to injure officers present. Officer 13.43 stated that no force used by him struck AP2/Page in the head. Officer Page. 13.43 stated that no officers used force against AP2/Page after officers handcuffed Officer 13.43 stated that AP2/Page did not lose consciousness at any time during the apprehension process because Page continued to resist. 12 1210146 Statement of: Accused Officer Brandon Bartholomew On January 18, 2011 at approximately 1815 hours, Officer Brandon Bartholomew was wearing a full MPD uniform with a duty belt, which clearly identified him as a Police Officer. Officer Bartholomew does not carry a taser. Officer Brandon Bartholomew documented the he observed AP2/Page reaching into the front of his waistband that it appeared that Page was trying to take something out of the front of his waistband. Officer Bartholomew stated that two different Confidential Reliable Informants (CRIs) informed Officer Bartholomew that they observed Page carrying a handgun in his waistband while Page was dealing narcotics. Officer Bartholomew stated that he did not believe that Page was grabbing his waistband to hold up his pants while he was running away from officers. Officer Bartholomew stated that he believed that Page was reaching and/or holding a gun. Therefore, Officer Bartholomew stated that he had his gun drawn. Officer Bartholomew confirmed that AP2/Page fell to the ground and was digging into his waistband as he was turning over onto his side. Officer Bartholomew stated that initially, he was the first officer to go hands on with AP2/Page. Officer Bartholomew stated that at first, he was alone with Page and did not know the location of assisting officers. Officer Bartholomew stated that at that time, he did not observe AP2/Page to have a gun and/or dangerous weapon and no longer had his weapon drawn. Regarding a deadly force situation, Officer Bartholomew stated that he feared that his life was in danger because he could not see AP2/Page's hands, it was dark, he was by himself, Page fled from the house during the search warrant and the information that he received from two different CRI's informed him that Page carries a handgun. Officer Bartholomew stated that he believed that AP2/Page had a gun in his possession. Officer Bartholomew stated that he holstered his handgun because he was gaining ground on AP2/Page during the foot pursuit and was approximately five feet behind Page. Officer Bartholomew thought that he would have to go hands on with Page and did not want to have his handgun in his hand when doing so. Officer Bartholomew stated that at that point, AP2/Page fell to the ground. Officer Bartholomew stated that when he kicked AP2/Page in the head, he was the only officer with Page. Officer Bartholomew stated that he was wearing soft toe black boots and used the top part of his foot (the bootlaces area) to strike AP2/Page in his face with two very short burst kicks to stun Page. Officer Bartholomew stated that AP2/Page got back onto his stomach after Officer Bartholomew's two kicks to his face and attempted to get up. Officer Bartholomew stated that he then jumped onto Page's back in order to prevent Page from getting up in an effort to gain control of Page. Officer Bartholomew stated that he was still the only office engaged with Page at that point. 13 1210147 While Officer Bartholomew was on AP2/Page's back, Officer Bartholomew stated that Page was on his stomach and Officer Bartholomew used a closed fist and punched Page in his face three times. Officer Bartholomew stated that his punches to AP2/Page's face were effective. After striking AP2/Page in his face, Officer Bartholomew stated that he was able to get Page's left arm out from underneath his body. Officer Bartholomew stated that he did not consider using a chemical irritant because he did not feel that the use of a chemical irritant would be safe due to the wind and possibility of the chemical irritant blowing back into his own face. Officer Bartholomew stated that he is taser certified but was not carrying his taser on the incident date of January 18, 2011. Officer Bartholomew stated that no officers present at the incident scene used force against AP2/Page while Page was in handcuffs. Officer Bartholomew stated that AP2/Page did not lose consciousness at anytime during the apprehension process. Officer Bartholomew stated that he knew this to be true because Page was yelling at officers the entire time. Statement of: Accused Sergeant David Robinson On January 18, 2011 at approximately 1815 hours, Sergeant David Robinson was the Supervising Sergeant of the MPD Precinct 4 executed a search warrant with the assistance of the MPD SWAT Team to gain entry into the residence located at 3215 Fremont Ave N. During this incident, AP2/Page fled on foot from the front yard of 3215 Fremont Ave N and officers pursued AP2/Page. After a brief foot pursuit, officers used force against Page during the process of taking AP2/Page into custody. 13.43 - Personnel Data 13.43 - Personnel Data 13.43 Because of this incident, AP2/Page received injuries to his face/head and body. Officers transported AP2/Page to the Hennepin County Jail (HCJ). Upon AP2/Page's arrival at HCJ, HCJ Personnel and Nurse denied AP2/Page entry into HCJ due to his apparent injuries. Officer then transported AP2/Page to the Hennepin County Medical Center (HCMC) for medical treatment of his injuries. HCMC Personnel later admitted AP2/Page into HCMC for the examination of his injuries. On January 18, 2011 at approximately 1815 hours, Sergeant David Robinson confirmed that he responded to the incident scene at or near 3215 Fremont Ave N because he was already present during the incident. Sergeant Robinson confirmed that officers under his supervision reported the use of force against AP2/Page while taking Page into custody. Because of the reported force used by officers against AP2/Page, Sergeant Robinson confirmed that he spoke to each individual officer that reported using force against AP2/Page. Sergeant Robinson stated that Officer Brandon Bartholomew reported the use of kicks and punches to the face of AP2/Page. Sergeant Robinson stated that he had not reviewed the report (11-016025) recently and without a copy of the re ort and supplements, he would not be able to recall the reported force used by Officers 13.43 13.43 and 13.43 14 1210148</t>
  </si>
  <si>
    <t>['https://d3n8a8pro7vhmx.cloudfront.net/cuapb/pages/1461/attachments/original/1638005013/13-30551_Bartholomew_and_Robinson_Pt_5.pdf?1638005013']</t>
  </si>
  <si>
    <t>3/15/2021 St. Paul police officer apologizes for photo dressed as female Muslim Target employee - Twin Cities https://www.twincities.com/2013/02/04/st-paul-police-officer-apologizes-for-photo-dressed-as-female-muslim-target-employee/ 1/4 By By MARINO ECCHER MARINO ECCHER and and MARA H. GOTTFRIED MARA H. GOTTFRIED | | mgottfried@pioneerpress.com mgottfried@pioneerpress.com | Pioneer Press | Pioneer Press PUBLISHED: PUBLISHED: Febr ar 4 2013 at 11:01 p m February 4 2013 at 11:01 p m | UPDATED: | UPDATED: No ember 6 2015 at 11:39 November 6 2015 at 11:39 St. Paul police are investigating after being alerted to a photo they were told depicts a St. Paul police are investigating after being alerted to a photo they were told depicts a male officer dressed as a female Muslim Target employee. The photo was posted on male officer dressed as a female Muslim Target employee. The photo was posted on Feb. 3, 2013. This is a screengrab provided by Mukhtar Ibrahim. The photo was taken Feb. 3, 2013. This is a screengrab provided by Mukhtar Ibrahim. The photo was taken from the Instagram account of michaelhart1997, which is now private. from the Instagram account of michaelhart1997, which is now private. NEWS NEWS St. Paul police officer apologizes St. Paul police officer apologizes for photo dressed as female for photo dressed as female Muslim Target employee Muslim Target employee 3/15/2021 St. Paul police officer apologizes for photo dressed as female Muslim Target employee - Twin Cities https://www.twincities.com/2013/02/04/st-paul-police-officer-apologizes-for-photo-dressed-as-female-muslim-target-employee/ 2/4 PUBLISHED: PUBLISHED: February 4, 2013 at 11:01 p.m. February 4, 2013 at 11:01 p.m. | UPDATED: | UPDATED: November 6, 2015 at 11:39 November 6, 2015 at 11:39 p.m. p.m. The St. Paul police officer seen dressed as a female Muslim Target store The St. Paul police officer seen dressed as a female Muslim Target store employee in a widely circulated and criticized Internet photo issued an apology employee in a widely circulated and criticized Internet photo issued an apology Tuesday, Feb. 5, saying the image was "never meant to become public." Tuesday, Feb. 5, saying the image was "never meant to become public." Robert Buth said the photo, which shows him wearing a Target name tag and red Robert Buth said the photo, which shows him wearing a Target name tag and red head and body covering that some Muslim women wear, was taken at a private head and body covering that some Muslim women wear, was taken at a private Halloween party on personal time. Halloween party on personal time. "I apologize to anyone who may have been offended by the recently publicized "I apologize to anyone who may have been offended by the recently publicized photo," Buth said in the statement. He said he regrets that the image "may have photo," Buth said in the statement. He said he regrets that the image "may have been viewed to be insensitive to the Muslim community." been viewed to be insensitive to the Muslim community." Buth, a 13-year veteran assigned the department's K-9 unit, also worked off-duty Buth, a 13-year veteran assigned the department's K-9 unit, also worked off-duty at the Target store at 1300 W. University Ave. in St. Paul. at the Target store at 1300 W. University Ave. in St. Paul. Critics of the photo, which entered the spotlight after a Washington, D.C.-based Critics of the photo, which entered the spotlight after a Washington, D.C.-based journalist brought it to the attention of the police department via Twitter over the journalist brought it to the attention of the police department via Twitter over the weekend, said the store has many Muslim customers and employees. weekend, said the store has many Muslim customers and employees. "I have enjoyed working with all of our diverse communities and look forward to "I have enjoyed working with all of our diverse communities and look forward to working to repairing any damage which may have been caused," Buth said in the working to repairing any damage which may have been caused," Buth said in the statement. statement. Immediate reaction to the apology was mixed. Some Twitter users wrote it didn't Immediate reaction to the apology was mixed. Some Twitter users wrote it didn't go far enough and called for Buth's firing. Others said they wanted more go far enough and called for Buth's firing. Others said they wanted more discussion about why the photo was offensive. Still others said the controversy discussion about why the photo was offensive. Still others said the controversy was overly political and overblown. was overly political and overblown. Lori Saroya, executive director for the Minnesota chapter of the Council on Lori Saroya, executive director for the Minnesota chapter of the Council on American-Islamic Relations, said Tuesday her organization welcomes the apology. American-Islamic Relations, said Tuesday her organization welcomes the apology. She said the group sent a letter to St. Paul Police asking the department to She said the group sent a letter to St. Paul Police asking the department to provide diversity training for Buth "to ensure his interactions with Muslim women provide diversity training for Buth "to ensure his interactions with Muslim women in the course of his duties are professional and not based on prejudice and in the course of his duties are professional and not based on prejudice and stereotypes." stereotypes." 3/15/2021 St. Paul police officer apologizes for photo dressed as female Muslim Target employee - Twin Cities https://www.twincities.com/2013/02/04/st-paul-police-officer-apologizes-for-photo-dressed-as-female-muslim-target-employee/ 3/4 The organization offers training that covers a basic introduction to Islamic The organization offers training that covers a basic introduction to Islamic practices, including traditional dress. Saroya said many corporations and some practices, including traditional dress. Saroya said many corporations and some smaller law enforcement agencies already use the training, which will be smaller law enforcement agencies already use the training, which will be available to Minneapolis and St. Paul police starting this summer.. available to Minneapolis and St. Paul police starting this summer.. She said the photo was particularly inappropriate for a police officer who likely She said the photo was particularly inappropriate for a police officer who likely interacts with Muslim women dressed in such a fashion on a regular basis. interacts with Muslim women dressed in such a fashion on a regular basis. "I think it just shows his ignorance, not understanding what it really means," she "I think it just shows his ignorance, not understanding what it really means," she said. If it was meant as a joke, she said, "it's not funny." said. If it was meant as a joke, she said, "it's not funny." The department said it already asks people from a variety of ethnic groups and The department said it already asks people from a variety of ethnic groups and communities to teach officers about their cultures and traditions during the communities to teach officers about their cultures and traditions during the police academy and yearly in-service training. police academy and yearly in-service training. St. Paul Police Chief Thomas Smith also issued a statement Tuesday, saying he St. Paul Police Chief Thomas Smith also issued a statement Tuesday, saying he believes Buth's apology is sincere and that the officer "will he will work to correct believes Buth's apology is sincere and that the officer "will he will work to correct any negative perceptions brought about by the image." any negative perceptions brought about by the image." The apology "signifies an understanding that as a Saint Paul police officer, we are The apology "signifies an understanding that as a Saint Paul police officer, we are responsible for our actions both while on-duty and off-duty," Smith added in the responsible for our actions both while on-duty and off-duty," Smith added in the statement. statement. Maki Haberfield, a law enforcement expert at the John Jay College of Criminal Maki Haberfield, a law enforcement expert at the John Jay College of Criminal Justice in New York, said that's a standard officers have to live with, even in their Justice in New York, said that's a standard officers have to live with, even in their free time. free time. "If you are there to serve and protect, you're certainly not there to offend," said "If you are there to serve and protect, you're certainly not there to offend," said Haberfield, chair of the college's department of law, police science and criminal Haberfield, chair of the college's department of law, police science and criminal justice administration. justice administration. A police department investigation opened Monday is ongoing. Buth remains on A police department investigation opened Monday is ongoing. Buth remains on duty. duty. Buth's record includes an oral reprimand in 2000 for a preventable accident and Buth's record includes an oral reprimand in 2000 for a preventable accident and a one-day suspension in 2003 for using excessive force. He also receive a medal a one-day suspension in 2003 for using excessive force. He also receive a medal of merit in 2005 and has more than a dozen other thank-you letters and of merit in 2005 and has more than a dozen other thank-you letters and commendations noted in his personnel file. commendations noted in his personnel file. Marino Eccher can be reached at Marino Eccher can be reached at meccher@pioneerpress.com meccher@pioneerpress.com or 651-228-5421. or 651-228-5421. Follow him at Follow him at twitter.com/marinoeccher twitter.com/marinoeccher. Mara H. Gottfried can be reached at . Mara H. Gottfried can be reached at mgottfried@pioneerpress.com mgottfried@pioneerpress.com or 651-228-5262. Follow her at or 651-228-5262. Follow her at twitter.com/MaraGottfried twitter.com/MaraGottfried or or twitter.com/ppUsualSuspects twitter.com/ppUsualSuspects.. 3/15/2021 St. Paul police officer apologizes for photo dressed as female Muslim Target employee - Twin Cities https://www.twincities.com/2013/02/04/st-paul-police-officer-apologizes-for-photo-dressed-as-female-muslim-target-employee/ 4/4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Marino Eccher Marino Eccher Marino Eccher was a Pioneer Press reporter from 2012 to 2016, Marino Eccher was a Pioneer Press reporter from 2012 to 2016, covering Dakota County, breaking news and creating data covering Dakota County, breaking news and creating data visualizations. visualizations.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t>
  </si>
  <si>
    <t>['https://d3n8a8pro7vhmx.cloudfront.net/cuapb/pages/270/attachments/original/1618328010/Robert_Buth.pdf?1618328010']</t>
  </si>
  <si>
    <t>On 10/08/14 at approximately 0925 hours, I contacted Officer Craig Johnson of the Prior Lake Police Department. I conducted a recorded interview with him over the telephone. He was informed that he was being questioned as part of an official investigation into a complaint of misconduct. The information he provided would be used in a fact finding process, as part of the total evidence, to determine if such misconduct occurred and for assessing whether disciplinary action should be taken. The information he supplied may also be used in a grievance hearing, arbitration, or other appeal procedure. Other parties outside the Minneapolis Police Department Internal Affairs Unit may have access to the information he provided as part of the internal investigation. I informed Officer Johnson that I would like to ask him some questions concerning an incident that he may have witnessed or have been involved in on November 16th, 2013 at approximately 0217 hrs. The incident resulted in a DWI arrest of Mpls. Police Officer Joshua Domek. I asked Officer Johnson if he would be willing to tell me what he knew about this matter. Officer Johnson stated that he would. 11 1207930 Officer Johnson was asked if he could tell me in his own words what he saw and heard about this incident. Officer Johnson stated that on the night in question, he was working in a marked squad and was working alone. He was contacted by telephone by one of his co- workers; Officer White. Officer White informed him that she believed she was following an impaired driver. Officer White had just finished her shift and was heading home. Officer White informed him that the vehicle was swerving. Officer Johnson was in the immediate area. He located the vehicle that Officer White was concerned with and got behind it. Officer Johnson stated that the speed the vehicle was traveling was extremely slow. The vehicle's front and rear passenger side tires continually crossed the fog line, the vehicle then swerved back into the lane and crossed over the center line. The vehicle was observed again, crossing over the fog line. Officer Johnson initiated a traffic stop. 13.43 - Personnel Data 13.43 - Personnel Data 13.43 - Personnel Data 13.43 - Personnel Data Officer Johnson could also smell a strong suspected odor of alcohol permeating from the vehicle. Officer Johnson stated that there were two occupants 12 1207931 in the vehicle. Officer Johnson never identified the passenger. He described him as a male, with tan skin and dark hair and a thin build. I asked Officer Johnson if the driver of the vehicle, later identified as Officer Domek said anything to him at this point. 13.43 - Personnel Data 13.43 - Personnel Data He stated that Officer Domek appeared to be having a difficult time keeping his eyes open. He also stated that his eyes were blood shot, watery and glassy. He stated that he also had slurred speech. Officer Johnson stated that Officer Domek informed him that they had just come from a bar called the Point. Officer Domek stated that he had had a few drinks. He stated that they were on their way to 13.43 s house. Officer Johnson stated from his observations, he believed that Officer Domek was impaired. Officer Johnson asked Officer Domek to step out of the vehicle. At this point, Officer Domek said to him, "don't do this to me." Officer Domek was again told to exit the vehicle, in which he complied. 13.43 - Personnel Data 13 1207932 Officer Johnson stated that he walked Officer Domek to the front of his squad car to conduct the field sobriety tests. Officer Johnson stated that Officer Domek was having difficulties keeping his balance. He staggered and stumbled. Officer Johnson again noticed the odor of suspected alcohol. Officer Johnson stated that he then conducted standard field sobriety tests on Officer Domek. He also had Officer Domek blow into a P.B.T. The P.B.T. results were a B.A.C. level of .209. Officer Johnson then placed Officer Domek under arrest. He was handcuffed and searched. 13.43 - Personnel Data I then asked Officer Johnson about the inventory search of Officer Domek's vehicle. He stated that Officer Boser conducted the search. He informed Officer Johnson 13.43 - Personnel Data 13.43 - Personnel Data 14 1207933 13.43 - Personnel Data Officer Johnson was asked to describe Officer Domek's overall behavior during the traffic stop and subsequent arrest. He stated that during the initial stop, he stated that his behavior was "indifferent." 13.43 - Personnel Data 13.43 - Personnel Data Once he was placed under arrest, he described Officer Domek as "more difficult to deal with." When asked to elaborate, he stated that Officer Domek became more standoffish. Once they arrived at the Prior Lake P.D., he stated that Officer Domek was cooperative. 13.43 - Personnel Data Officer Johnson was asked if in his professional opinion, if Officer Domek was cooperative throughout the process. He stated that he was. 15 1207934 Officer Johnson was asked if the squad car he was working in on the night of the incident was equipped with audio and visual equipment. He stated that for that shift, he was using the Prior Lake P.D., chief of police, vehicle. The vehicle was not equipped with audio or visual equipment. Therefore the incident was not captured on either. Officer Johnson stated that once Officer Domek was at the Prior Lake P.D. and going through the DWI process that was captured on video. Officer Johnson was asked if there was anything else he would like to add to this statement that I had not asked him concerning this incident. 13.43 - Personnel Data 13.43 - Personnel Data Officer Johnson was asked if this was a true and accurate statement. He stated that it was. 16 1207935 Officer Johnson was asked if he would be willing to review, make any corrections, sign and return a transcribed copy of his statement. He stated that he would. The interview was concluded shortly thereafter. On October 16th, 2014, I mailed Officer Johnson two copies of his transcribed statement. Enclosed was a letter asking him to review the statement for accuracy and to make any corrections. On November 3rd, 2014, I received a signed copy of Officer Johnson's statement. On 10/15/14, at approximately 0530 hours, Officer Joshua Domek arrived at the Internal Affairs Unit. He was accompanied by his MPD Federation Representative, Lt. John Delmonico. Officer Domek was advised about Garrity and stated that he understood. Officer Domek read and signed the Data Practices Advisory otherwise known as the Tennessen Warning. I informed Officer Domek that the purpose of this statement related to an internal investigation and specifically an administrative review that was being conducted regarding allegations that on November 16th of 2013, he violated MPD Code of Ethics, 5-102, by operating a motor vehicle under the influence of alcohol in the City of Prior Lake. That he was placed under arrest and processed for D.W.I. 13.43 13.43 - Personnel Data 17 1207936 13.43 - Personnel Data I informed Officer Domek that he was being asked to explain any information he may have regarding this allegations. Officer Domek was asked if on the evening of November 16th, 2013, he was driving his motor vehicle and was stopped by a Prior Lake Police Officer. He stated that he was. Officer Domek was asked if he knew why the officer pulled him over. He stated that the officer told him that it was for the suspicion of driving while impaired. Officer Domek was asked if the officer gave him a more specific reason and he stated that he did not recall. Officer Domek was asked if he could recall where the stop had occurred. He stated that he believed it was near County Road 50, but could not recall the exact location. He was asked if he recalled approximately what time the stop had occurred. He believed it was around 0200 hours. Officer Domek was asked if he had been drinking alcohol prior to the traffic stop. He stated that he had. He stated that he had consumed beer, prior to the stop. He did not recall how many he had consumed. I asked him where he had been drinking 18 1207937 that night. He stated that he had been drinking at a bar called the Point, located in Prior Lake. He stated that that was the only place he had consumed alcohol. Officer Domek was asked if Officer Johnson had asked him if he had been drinking. He stated that he did ask him that question. Officer Domek stated that he believed he told the officer that he had had a few beers, prior to the stop. Officer Domek was asked if Officer Johnson asked him to exit his vehicle and have him perform field sobriety tests. He stated that he did. Officer Domek stated that he complied with the request and exited the vehicle. Officer Domek stated that the field sobriety tests that he believed were conducted, were the one leg stand, the horizontal gaze nystagmus and the nine step walk and turn test. Officer Domek could not recall how he performed on those tests. Officer Domek was asked if Officer Johnson administered a preliminary breath test at the scene. He stated that he did. When asked if he recalled the results of that test, Officer Domek stated that the officer did not show him the results. After he blew into the P.B.T., the officer asked him to place his hands on his head. He was then placed into handcuffs, searched and placed in the rear of the squad car. Officer Domek was asked if his vehicle was towed and impounded. He stated that it was. 19 1207938 Officer Domek was asked him if he had any passengers in the vehicle with him at the time of the arrest. He stated that he did. I asked him who was in the vehicle with him at that time. He stated 13.43 - Personnel Data 13.43 - Personnel Data Officer Domek was asked if Officer Johnson then transported him to the Prior Lake Police Department. He stated that he did. Once at the Prior Lake Police Station, he was asked if he had submitted to a breath test to determine his blood alcohol level. He stated that he did. I asked him if he recalled what the results of that test were. He stated that he believed it was a B.A.C. of .19 13.43 - Personnel Data 20 1207939 13.43 - Personnel Data Officer Domek stated that after submitting to the test, he was then booked for D.W.I. Once his B.A.C. level reached zero, he was released to a sober ride. Officer Domek was asked if he notified a supervisor about his arrest. He stated that while he was at the Prior Lake P.D., he contacted Sgt. Chris House. Officer Domek stated that he later contacted Sgt. McLean at MPD Internal Affairs Unit and notified him about the arrest. Officer Domek stated that he was later charged with 4th degree D.W.I., a misdemeanor. He stated that he pled guilty to the charge. He believed his court appearance was in March of 2014. His sentence consisted of fines and one year of probation. 13.43 - Personnel Data 21 1207940 13.43 - Personnel Data 22 1207941 13.43 - Personnel Data 1207942 13.43 - Personnel Data Officer Domek was asked to describe to me his behavior and demeanor during his encounter with the Prior Lake PD. He stated that he was compliant and cooperative throughout the duration of the stop and the booking process. Officer Domek was asked if he had had a chance to review the Prior Lake Police report for his arrest. He stated that he had. I asked him if he disputed any of the facts in that report. 13.43 - Personnel Data 13.43 - Personnel Data Officer Domek was asked if he kept in contact with Sgt. Myslajek; the original investigator in this case, providing him updates as to the process; such as his court appearances, dates, and court outcome. He stated that he did. Officer Domek was asked what he had done to rectify his poor decision to drive while under the influence of alcohol. Officer Domek stated that the incident as a whole was embarrassing to him and to the profession he represents. He stated that he had taken steps to address the issue. He completed an alcohol assessment and evaluation training. He also did everything that the court requested of him. 24 1207943</t>
  </si>
  <si>
    <t>['https://d3n8a8pro7vhmx.cloudfront.net/cuapb/pages/1461/attachments/original/1638086707/13-27044_Domek_Part_2.pdf?1638086707']</t>
  </si>
  <si>
    <t>['Joshua Domek, badge #1573']</t>
  </si>
  <si>
    <t>Officer Domek was asked if there were any facts concerning this incident that he had knowledge of, but had not disclosed. He stated that he did not. He was asked if there was anything else he would like to add to this statement that I had not asked him. He stated that there was not. Officer Domek acknowledged that this was a true and accurate statement. Officer Domek was advised PER MPD POLICY AND PROCEDURE, SECTION 5-107.8, HE WAS NOT TO DISCUSS THIS INTERVIEW OR CASE INVESTIGATION WITH ANYONE OTHER THAN HIS FEDERATION/UNION REPRESENTATIVE OR ATTORNEY. The statement was concluded shortly thereafter. On November 6th, 2014, I inter-office mailed Officer Domek two copies of his transcribed statement. Enclosed was a letter asking him to review the statement for accuracy and to make any corrections. On November 11th, 2014, I received a signed copy of Officer Domek's statement. On 11/05/14, at approximately 1030 hours, 13.43 - Personnel Data arrived at the Internal Affairs Unit. He was accompanied by his MPD Federation Representative, Lt. John Delmonico and Officer Corey Fitch. . 25 1207944 13.43 - Personnel Data 13.43 was advised about Garrity and stated that he understood. 13.43 read and signed the Data Practices Advisory otherwise known as the Tennessen Warning. I informed 13.43 that the purpose of this statement related to an internal investigation and specifically an administrative review that was being conducted regarding allegations that on November 16th of 2013, he was a passenger in the vehicle being driven by Officer Domek. Officer Domek was being accused of allegedly violating MPD Code of Ethics, 5-102, by operating a motor vehicle under the influence of alcohol in the City of Prior Lake. Officer Domek was placed under arrest and processed for D.W.I. 13.43 - Personnel Data 13.43 - Personnel Data I informed 13.43 that he was being asked to explain any information he may have regarding this allegations. 13.43 was asked if on the evening of November 16th, 2013, he was a passenger in the vehicle being driven by Officer Domek. He stated that he was. He was seated in the front, passenger seat of the vehicle. 26 1207945 13.43 - Personnel Dat was asked if Officer Domek was stopped by a Prior Lake Police Officer on that night in question. He stated that he was. I asked him if he could remember if the officer informed Officer Domek of the reason for the stop. He stated that he believed the officer informed Officer Domek that he had failed to signal a lane change or an unsafe lane change. He was asked if he recalled where the traffic stop was conducted. He believed it was near County Road 21 in Prior Lake. He did not recall the time of the traffic stop, but believed it was in the early hours of the day around 0200 hours. 13.43 - Personnel Data 27 1207946 13.43 - Personnel Data 13.43 - Personnel Data was asked if he had been drinking alcohol prior to the stop that night. He stated that he had. He was asked what kind of alcohol he had consumed and if he could remember the quantity. He stated that he had had a couple of mixed drinks and then had switched to beer. He did not recall the exact amount. He stated that he and Officer Domek had been drinking at a bar called the Point, in Prior Lake prior to the traffic stop. He stated that was the only place they had consumed alcohol that night. 13.43 - Personnel Data was asked if he recalled if the officer who conducted the traffic stop had asked Officer Domek if he had been drinking. He stated that he did. I asked Officer Lepinski if he recalled what Officer Domek's response was to this question. He believed that he informed the officer that he had had a couple of drinks. 13.43 was asked if the officer had asked Officer Domek to exit his vehicle and do field sobriety tests. He stated that he did. He stated that Officer Domek complied with the request. 28 1207947 13.43 - Personnel Data was asked if he had observed any of the field sobriety tests conducted on Officer Domek. He stated that he did not. He believed the tests were conducted behind Officer Domek's vehicle, back by the arresting officer's squad car. 13.43 - Personnel Data was asked if he observed the officer administer a preliminary breath test (P.B.T.) on the scene to Officer Domek. He stated that he did not and was unaware of the results of that test. 13.43 stated that Officer Domek was placed under arrest. The vehicle was searched and towed. 13.43 - Personnel Data was asked if he had spoken with any of the officers on the scene. He stated that he spoke with one officer. He stated that it was not the arresting officer, but an assisting officer. He stated this officer approached him while he was still seated in Officer Domek's car 13.43 - Personnel Data picked him up. 13.43 - Personnel Data 13.43 remained at the scene until his wife arrived and 13.43 - Personnel Data 29 1207948 13.43 - Personnel Data 13.43 - Personnel Data was then asked to describe Officer Domek's demeanor and behavior with the police officers on the night in question. He stated that Officer Domek was extremely compliant. He was addressing the officers as "sir." He was not rude in any way. 13.43 - Personnel Data 30 1207949 13.43 - Personnel Data 13.43 was asked if there were any facts concerning this incident that he had knowledge of, but had not disclosed. He stated there were not. He was asked if there was anything else he would like to add to this statement that I had not asked him. He stated that there was not. He acknowledged that this was a true and accurate statement. He was then advised: PER MPD POLICY AND PROCEDURE, SECTION 5-107.8, HE WAS NOT TO DISCUSS THIS INTERVIEW OR CASE 31 1207950 INVESTIGATION WITH ANYONE OTHER THAN HIS FEDERATION/UNION REPRESENTATIVE OR ATTORNEY. He acknowledged understanding this. The interview was concluded shortly thereafter. On November 21st, 2014, I inter-office mailed 13.43 two copies of his transcribed statement. Enclosed was a letter asking him to review the statement for accuracy and to make any corrections. On December 5th, 2014, I received a signed copy of 13.43 's statement. SUMMARY OF ALLEGATIONS If these allegations are found to be true, Officer Domek could be in violation of the following Department policy: MPD Policy and Procedure: 5-102 CODE OF ETHICS (C) Operating a motor vehicle under the influence of alcohol. 13.43 - Personnel Data 32 1207951 Investigative Facts On 11/16/13 at approximately 0217 hours, Officer Joshua Domek of the Minneapolis P.D., was off-duty and operating a motor vehicle. Prior Lake Police Officer White, who had just gotten off-duty, observed Officer Domek driving erratically. Officer White contacted Officer Johnson of the Prior Lake P.D. and informed him about the erratic driver. Officer Johnson conducted a traffic stop and from his observations, suspected that Officer Domek may have been under the influence of alcohol. Officer Johnson administered several field sobriety tests to Officer Domek. Officer Domek failed the tests. Officer Johnson then asked Officer Domek to blow into a P.B.T. The results showed a B.A.C. of .209. Officer Domek was placed under arrest and brought to the Prior Lake Police Department for further processing. Officer Domek submitted to a breath test. The intoxilizer results came back with a B.A.C. of .19. Officer Domek was then booked into the Scott County Jail for D.W.I. Officer Johnson did not have any audio or visual equipment, in operation at the time of the traffic stop and subsequent arrest of Officer Domek. 13.43 - Personnel Data 13.43 - Personnel Data 33 1207952 13.43 - Personnel Data Officer Domek told me that he took responsibility for his actions and poor judgment on the night of the incident. Officer Domek stated that the incident as a whole was embarrassing to him and to the profession he represents. He stated that he had completed an alcohol assessment and evaluation training. He also did everything that the court requested of him. I confirm that the information I provided in this case is true to the best of my knowledge. Respectfully Submitted, Sgt. Michael Heyer Internal Affairs Unit 34 1207953 Minneapolis City of Lakes Police Department Janee L. Harteau, Chief of Police 350 5. Fifth St., Room 130 Minneapolis, MN 55415 TEL 612.6733000 www.minneapolismn.gov SETTLEMENT AGREEMENT January 30, 2017 Officer Joshua Domek Third Precinct Minneapolis Police Department RE: IAU Case Number #13-27044 Notice of Suspension (10 hours suspension without pay) Officer Domek, As a result of the Settlement Agreement (Grievance #15-5) the new finding for IAU Case #13-27044 is as follows: MPD P/P 5-102 Code of Ethics - Operating a Motor Vehicle Under the Influence of Alcohol SUSTAINED (Category C) 13.43 - Personnel Data 13.43 - Personnel Data 13.43 - Personnel Data 10 hours of suspension without pay. This case will remain in IAU files per the record retention guidelines mandated by State Law. Be advised that any future violations of Department Rules and Regulations may result in more severe disciplinary action up to and including discharge. Sincerely, Co mander Jason Case Internal Affairs Unit CC: Personnel file IAU Inspector Catherine Johnson 1207954 POLICE OFFICERS' FEDERATION OF MINNEAPOLIS, Union, SETTLEMENT AGREEMENT Grievance 15-5 (Domek, Joshua K., Badge and #1573) CITY OF MINNEAPOLIS, Employer, STIPULATED FACTS A. The City of Minneapolis ("City") and the Police Officers' Federation of Minneapolis ("Federation") are parties to a collective bargaining agreement ("Labor Agreement") under which the above-entitled grievance was filed. B. On February 17, 2015, the City suspended Joshua K. Domek ("Grievant") without Pay 13.43 fora Category C level violation of the MPD's Polley and Procedure Manual Section 5-102 Code of Ethics (DWI) following Internal Affairs investigation file no. 13-27044; C. The Federation grieved the suspension, Grievance # 15-5, citing a violation of Section 4.2 of the Labor Agreement with the City; D. Article 5, Section 5.4 of the parties' Labor Agreement states: "The Chief of Police shall have the full authority of the City Council to resolve the grievance"; and E. The Federation and the City wish to resolve this matter amicably. and without resort to arbitration; NOW THEREFORE, the parties agree as follows: 1207955 AGREEMENT • 1. The Federation withdraws Grievance # 15-5 and shall so notify the Grievant humediately. 2. The City shall impose and, on behalf of the Grievant, the Federation shall accept a 10-hour unpaid suspension in violation of MPD Policy and Procedure 5-105 Code of Ethics, sustained at a Category C level. 13.43 - Personnel Data 4. The Federation, as an. entity and on behalf of its members individually, agrees that this SETTLEMENT AGREEMENT shall not be used in any arbitration, hearing, trial, appeal or other proceeding involving any City employee, except to enforce the terms of this Settlement . . Agreement or in a subsequent disciplinary arbitration or proceeding involving the grievant. 5. The Federation and the Grievant agree that: a) This SETTLEMENT AGREEMENT is without _prejudice or precedent to any future matter involving any City employee other than the Grievant; b) That the circumstances of this case and the discussions leading toward this Agreement will not be referred to, directly or indirectly, in any future arbitration, hearing, trial, appeal or other proceeding involving any City employee other than the Grievant; and, c) That SETTLEMENT AGREEMENT shall be of no value as evidence, and shall not be submitted or received as evidence, in any arbitration, hearing, trial, appeal or other proceeding involving any City employee other than the Grievant. 6. The Federation's bargaining unit members are bound by this Agreement as if they had entered into it individually. Page 2 of 3 1207956 ACCEPTED AND AGREED TO: FOR THE FEDERATION: ',tit, Bob Kroll, President FOR. THE CITSAOF NITNNEAPOLIS: J4e6 L. Harteau, Chief of Police Date: /1,20 Date: Page 3 of 3 1207957</t>
  </si>
  <si>
    <t>['https://d3n8a8pro7vhmx.cloudfront.net/cuapb/pages/1461/attachments/original/1638086713/13-27044_Domek_Part_3.pdf?1638086713']</t>
  </si>
  <si>
    <t>Q: So a follow-up question which you just stated - In your postings using the name of Joseph Klimax, can you tell me about your...posting your personal feelings in the screen shots "A" through "H" in the video that you just played and what did they mean? Can you reference some of that? A: Umm...What do you mean, "They mean"? CI: What do they mean to you? A: Umm...l just...You know, a lot of my stuff on Face Book is mostly humorous, so I think it's, you know the...the...defending funny, umm, the one, the North Side one and the "Your husband's not home" is...l thought it was funny and people, that's why people "passed it on." And that's what I thought, someone else thought it was funny, millions of Face Book people thought it was funny and they shared it and I saw it, I thought it was funny too and I also shared it. When it comes to this...the Cinco de Mayo shirt one - Like I said, I'm a veteran, I strongly believe in the flag and free speech rights for everybody, so I don't think free speech rights should be curbed, especially in schools and that's why I put that one on there. And, uh, the "busy" one, like I said, we just want to be busy, like anyone else at work who wants to have something to do and...and go out there and do their job well. You know, if there's no work you can't do your job well and I think police officers and firefighters and doctors like to do their job well and go out there and do it. CI: Can you tell me if you have received guidance from the Minneapolis Police Department about the use of social media? A: Umm...Sure, in the...ln some class, mainly in the Academy, just you know, said to be careful who you...who you add and what you post. And like I said, keeping it to only your friends only level, you definitely should and hopefully you're keeping who you have on your Face Book, you know. Officer Klimmek reported that Alicia Lucio likely came forward with the Facebook information on him. Officer Klimmek described her as angry with how the Minneapolis Police Department handled an unrelated arrest by Officer Griffin. Officer Klimmek contended that Alicia Lucio created a fake Facebook account and questioned why the officer (Griffin) had not been fired. Officer Klimmek reported he deactivated his Facebook account with the name ofJoseph Klimax when he learned that a news story was being aired. 14 1208913 MEDIA INFORMATION &amp; SCREEN SHOTS Fox 9 video was saved to a CD and a thumb drive. The video is a Fox 9 News story dated 3/11/2014, the caption was, "Minneapolis officer racist, insensitive." Printed images of from the video were made into, "screen shots" for the investigation. The screens-shots were labeled A-H; the screenshots were copied from the Fox 9 news story dated 3/11/2014. The screens-shots were viewed by Officer Klimmek during his IAU interview. NEWS ARTICLES News articles from the internet, from Fox 9 News, Rawstroy.com and insightnews.com dated 3/11/2014, 3/13/2014 and 3/19/2014 were downloaded from the internet for the case. The three news articles captions are: • "Minneapolis officer racist, insensitive" • "White Supremist Minneapolis cop lands in hot water over racist Facebook posts" • "Insensitive remarks on a Minneapolis police officer's Facebook page spark outrage; open internal investigation" INTERNET-OPEN WEB SOURCE INFORMATION Through the use of, "open source" web searches such as Google, Yahoo or Bing, a photo of Officer Klimmek and an unknown woman was located. The photo depicts Officer Klimmek in MPD uniform, standing adjacent to the woman, shoulder to shoulder. Both are photographed standing in front of a MPD squad car. This photo was identified by Officer Klimmek as he and his girlfriend. Open source internet searches using the name Joseph Klimmek located images of Officer Klimmek. The phots were located on Mysapce.com. The images were identified by Officer Klimmek. The Myspace photos do not show Officer Klimmek dressed in MPD uniform. Internet searches on Facebook (public profile) did not reveal any information. Officer Klimmek reported he removed his profile on Facebook. ALICIA LUCIO A person was named in the Fox 9 News story. That person was Alicia Lucio. Using open source public internet searches, a person by the name of Alicia Lucio was located. Two addresses for Ms. Lucio were identified through the open source web searches. The addresses were 178 George St W, Saint Paul MN 55107 and 1888 Valley Curve Rd., Saint Paul MN 55118. Certified letters were sent to both addresses. The letters were requests to make an appointment for an interview. The letters were mailed to Ms. Lucio on 10/29/2014. A signed return receipt was 15 1208914 received on 11/3/2014. The receipt was signed by a Susan M. Lucio rom the address1888 Valley Curve Rd., Saint Paul MN 55118. On 11/07/2014, a person who identified herself as Alicia Lucio left me a voice mail. In the voice message, she acknowledged receiving the IAU notification letter. She left her return telephone number of 651-336-3996. Return phone calls were made to Ms. Lucio on 11/10/2014, 11/13/2014, 11/18/2014 and 11/19/2014 with negative results. To date, Ms. Lucio has not been contacted. The case will proceed without the input of Ms. Lucio. SUMMARY OF ALLEGATIONS Investigative Facts Allegation # 1: On 3/11/2014, Twin-Cities media outlets reported that a Minneapolis officer was racist and insensitive in posting messages on a Facebook account. The Facebook account in the name of "Joseph Klimax" was alleged to be the on-line alias for Officer Joseph Klimmek. Three screen shots of the Facebook postings were included in the media outlet news stories that were broadcast on Fox 9 and on the open web. 7-119 SOCIAL NETWORKING (12/15/09) I. PURPOSE To establish policy regarding employee use of social networking websites. H. DEFINITIONS Social Networking Websites: Sites which focus on building online communities of people who share interests and activities and/or exploring the interests and activities of others. Examples of social networking websites include: Facebook, MySpace, Friendster, Linked In, Twitter, and sites that allow users to post personal blogs. The absence of, or lack of explicit reference to, a specific site does not limit the extent of the application of this policy. III. POLICY The MPD has a duty to protect the reputation of the organization and its employees, as well as guard against liability and potential legal risk. Therefore, MPD reserves the right to monitor these websites, and employees are advised of the following: 16 1208915 Employees should exercise caution and good judgment when social networking online. Employees should be aware that the content of these social networking sites can be subpoenaed and used in criminal and civil trials to impeach the employee's testimony. Any individual who can be identified as an employee of the MPD has no reasonable expectation of privacy when social networking online, and is subject to all pertinent City of Minneapolis policies, MPD policies, local, state, and federal laws regarding public information on arrests, investigations, and personnel data. This policy supplements the City of Minneapolis' Electronic Communications Policy. IV. PROCEDURE / REGULATIONS A. Failure to comply with the following may result in discipline, up to and including discharge: • Where the poster can be identified as an employee of the MPD, any postings involving offensive or unethical content are not permitted. • Employees shall not represent that they are speaking or acting on behalf of the MPD, or that they are representing or presenting the interests of the MPD. • Employees are prohibited from using social networking sites to harass or attack others, including those who work for the MPD. B. Authorized exceptions to the above regulation include utilizing social networking websites for MPD-approved public relations and official investigative and/or work- related purposes as approved by Police Administration. Investigative Facts • Officer Joseph Klimmek admitted that he used his nickname, "Joseph Klimax" on his personal Facebook account. • Officer Klimmek reported that he used Facebook with his friends and he set his settings to private, his postings were not intended for the public. • Officer Klimmek admitted that the postings as reported by Fox News were postings on his Facebook account. Just prior to the news story, he reported he removed his Facebook account. • Officer Klimmek reported that the images of the stick figures, referenced in the Fox 9 News story were humorous to him, in reference to the images on his Facebook page. • Officer Klimmek reported he was not "glorifying" murders when he commented on, "3 murders in 3 days." He reported he was referring to, "work-load" and his contention that police officers like to be busy. 17 1208916 • Officer Klimmek reported he was commenting on a California court case when he posted the image of a person wearing a flag shirt that read, "Just got my new Cinco de Mayo shirt." 13.43 - Personnel Data 18 1208917 I confirm that the information I provided in this case is true to the best of my knowledge. Respectfully Submitted, /0- Za- 2,01y Sgt. Thomas Wheeler Internal Affairs Unit 19 1208918 Minneapolis City of Lakes Police Department Janee L. Harteau Chief of Police 350 South 5th Street - Room 130 Minneapolis, MN 55415-1389 612 673-2735 TTY 612 673-2157 Officer Joseph Klimmek First Precinct Minneapolis Police Department Officer Klimmek, RE: IAU Case Number #14-05557 LETTER OF REPRIMAND The finding for IAU Case #14-05557 is as follows: MPD P/P 7-119 Social Networking .SUSTAINED (Category B) April 27, 2015 13.43 - Personnel Data You will receive this Letter of Reprimand. This case will remain a B violation and can be used as progressive discipline for three years until 3/11/2017,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3 Call Minn apoli IIR City Information and Services Sincerely, Janee Harteau Chief of Police BY: Matthew Clark Assistant Chief www.ci.minneapolis.mn.us Affirmative Action Employer 1208919 Page 2 Officer Joseph Klimmek Letter of Reprimand I, Officer Joseph Klimmek, acknowledge receipt of this Letter of Reprimand. Officer Joseph Klimmek CC: Inspector Kjos Personnel IAU Date of Receipt 1208920 MINNEAPOLIS POLICE DEPARTMENT Deputy Chief Travis Glampe Office of Professional Standards Room 130-City Hall 350 South Fifth Street Minneapolis, Minnesota 55415 612 673-2445 MEMORANDUM 04-23-2015 I agree with the panel's outcome and recommend discipline. (Social Networking 7-119 sustained at "B" level with a written reprimand) I would recommend that Officer Klimmek also receive training based on his posts. -Regarding his posting in reference to 3 murders in 3days. Officer Klimmek stated that cops like to be busy and not sitting at the station. We all would agree that slow days can be tough; they can also present an opportunity to get out of the car. Not a lot may be open downtown on 13.43 , but there are still businesses that would be happy to see an officer walk in at 04:00. We also need to stress that we should never celebrate a homicide or anyone's victimization. When someone is a victim of a crime, it means we have taken another step away from our main goal of public safety. -Regarding his posting of the family, and the male(s) in jail, along with a comment about the Northside. He needs to show he understands that this shows bias towards single parent families and without question shows a bias towards Northside residents. -Regarding his posting of the American flag shirt. He needs to understand how his posting can be viewed by others, especially persons of Hispanic and Mexican decent. All of these postings have a negative impact on our goals of Public Safety, Public Trust and Employee Engagement and Morale. 1208921</t>
  </si>
  <si>
    <t>['https://d3n8a8pro7vhmx.cloudfront.net/cuapb/pages/1461/attachments/original/1638148313/14-05557_Klimmek_Part_3.pdf?1638148313']</t>
  </si>
  <si>
    <t>MINNEAPOLIS POLICE DEPARTMENT INTERNAL AFFAIRS COMPLAINT FORM #3401 COMPLAINT INFORMATION INTERNAL AFFAIRS CASE NUMBER: 13-27044 CCN: DATE OF INCIDENT: 11/16/2013 TIME OF INCIDENT: 0217 hours LOCATION OF INCIDENT: County Rd 27 and County Rd 21, Prior Lake, MN DATE OF COMPLAINT 11/16/2013 REFERRAL METHOD: COMPLAINANTS NAME (LAST, FIRST MIDDLE) SEX M❑ F❑ RACE: DATE OF BIRTH: 13.43 - Personnel Data HOME ADDRESS: CITY I STATE / ZIP: TELEPHONE: 13.43 - Personnel Data POLICY INFORMATION POLICIES ALLEGED TO BE VIOLATED: 5-102: 0 eeratin. a motor vehicle under the influence 13.43 - of alcohol Personnel EMPLOYEE(S) (Category C), 13.43 - Personnel Data Data ACCUSED NAME/BADGE: Officer Joshua Domek, #1573 COMPLAINT ALLEGATIONS It is alleged that on November 16th of 2013, Officer Domek violated motor vehicle under the influence of alcohol in the Cit of Prior and processed for D.W.I. 13.43 MPD Code of Ethics, 5-102, by operating a Lake. Officer Domek was placed under arrest - Personnel Data 13.43 - Personnel Data RECOMMENDATION (Preliminary Cases Only) K Reckoning Period Expired Before Complaint was Filed K No Basis for Complaint K Closed Pending Further Information K Refer to Precinct with Coaching Documentation K Exceptionally Cleared K Policy Failure K Other 13.43 - Personnel Data DA I E 9 q /4 „ ,, 1207919 MINNEAPOLIS POLICE DEPARTMENT Internal Affairs Unit Administrative Case #13-27044 Sgt. Michael Heyer Date: December 9th, 2014 CASE BACKGROUND On 11/16/13 at approximately 0217 hours, Officer Joshua Domek of the Minneapolis P.D., was off-duty and operating a motor vehicle. Officer Domek was stopped by the Prior Lake Police Department for erratic driving. Officer Johnson of the Prior Lake P.D., suspected Officer Domek may have been under the influence of alcohol. Officer Johnson administered several field sobriety tests to Officer Domek. Officer Domek was also asked to blow into a P.B.T. The results showed a B.A.C. of .209. Officer Domek was placed under arrest and brought to the Prior Lake Police Department for further processing. Officer Domek submitted to a breath test. The intoxilizer results came back with a B.A.C. of .19. Officer Domek was then booked into the Scott County Jail for D.W.I. CASE INVESTIGATION I was given this case for investigation by 13.43 The case was originally assigned to Sgt. Myslajek. Sgt. Myslajek began the investigation, but was transferred 1 1207920 to a different division of the Minneapolis Police Department, before he could finish his investigation. Sgt. Myslajek's portion of the investigation will be included in the case file. On 11/16/13 at approximately 0217 hours, Officer Joshua Domek of the Minneapolis P.D., was off-duty and operating a motor vehicle. Officer Domek was stopped by the Prior Lake Police Department for erratic driving. Officer Johnson of the Prior Lake P.D., suspected Officer Domek may have been under the influence of alcohol. Officer Johnson administered several field sobriety tests to Officer Domek. Officer Domek was also asked to blow into a P.B.T. The results showed a B.A.C. of .209. Officer Domek was placed under arrest and brought to the Prior Lake Police Department for further processing. Officer Domek submitted to a breath test. The intoxilizer results came back with a B.A.C. of .19. Officer Domek was then booked into the Scott County Jail for D.W.I. I was given a copy of the Prior Lake P.D. offense report for the incident (#13- 009876). I read the report and the supplements. I then contacted the officers listed in the report. On 9/11/14 at approximately 0902 hours, I contacted Officer Darcy White of the Prior Lake Police Department. I conducted a recorded interview with her over the telephone. 2 1207921 She was informed that she was being questioned as part of an official investigation into a complaint of misconduct. The information she provided would be used in a fact finding process, as part of the total evidence, to determine if such misconduct occurred and for assessing whether disciplinary action should be taken. The information she supplied may also be used in a grievance hearing, arbitration, or other appeal procedure. Other parties outside the Minneapolis Police Department Internal Affairs Unit may have access to the information she provided as part of the internal investigation. I informed Officer White that I would like to ask her some questions concerning an incident that she may have witnessed or have been involved in on November 16th, 2013 at approximately 0217 hrs. The incident resulted in a DWI arrest of Mpls. Police Officer Joshua Domek. I asked Officer White if she would be willing to tell me what she knew about this matter. Officer White stated that she would. Officer White was asked if she could tell me in her own words what she saw and heard about this incident. Officer White, of the Prior Lake P.D. stated that on November 16th, 2013, she got off of work at approximately 0200 hours. She left the police station and was out of uniform. She drove east bound on County Road 21. East of the intersection of County Road 21 and Highway 13, she stated that a vehicle 3 1207922 came up from behind her and passed her at a high rate of speed. She stated that she was driving in the #1 lane and this vehicle was traveling in the #2 lane. As she drove behind this vehicle, she stated that it was serving from its lane. Officer White stated that the unknown vehicle's right tires were going over the lane markers on to the shoulder of the road way. Officer White stated that she believed that there were two, white males in the vehicle, but she could not identify either one of them. Both vehicles continued to travel east bound. At this point, Officer White called Officer Johnson, who she knew was still on-duty, to see if he could stop the vehicle. Officer White felt the operator of this vehicle may have been impaired. Officer White stated that Officer Johnson was in the area and that he was responding to her area. Officer White continued to follow the suspect vehicle. She stated that it continued to swerve and cross over the lane markers separating the #1 and #2 lanes and the fog line a few times. She stated that the posted speed limit on the roadway was 50 m.p.h., but the vehicle was traveling around 30 m.p.h. at some points. Officer White stated that Officer Johnson approached her coming west bound. He did a U-turn and got behind the suspect vehicle. She stated that Officer Johnson activated his squad lights and stopped the vehicle near Eagle Creek Ave. and Texas Ave. 4 1207923 Officer White stated that once the vehicle was stopped, she pulled over to observe and possibly assist Officer Johnson, if she was needed. She stated that Officer Johnson spoke with the driver of the vehicle and then had him exit the vehicle. Officer White stated that she observed some of the field sobriety tests. She believed they may have been the one legged stand and the walk and turn tests. I asked her how far away she was at this point. She was not sure, but believed it may have been approximately 100 feet. She could not give me specific details about what she observed, but recalled that she believed the driver was impaired by the body language she observed. Officer White stated that she stayed on the scene until Officer Johnson's back-up arrived. I asked Officer White if she was present for the inventory search and tow of the vehicle. She stated that she was not. I asked Officer White if she could hear anything that was said between Officer Johnson and the driver of the vehicle. She stated that she could not. Officer White was asked again if she could identify the occupants of the vehicle. She stated that she could not identify the passenger in the vehicle. 5 1207924 13.43 - Personnel Data Officer White was asked if there was anything else that she would like to add to this statement that I had not asked her concerning this incident. She stated that there was not. Officer White was asked if this was a true and accurate statement. She stated that it was. The interview was concluded shortly thereafter. On October 10th, 2014, I mailed Officer White two copies of her transcribed statement. Enclosed was a letter asking her to review the statement for accuracy 6 1207925 and to make any corrections. On October 20th, 2014, I received a signed copy of Officer White's statement. The statement will be included in the case file. On 9/24/14 at approximately 1522 hours, I contacted Officer Adam Boser of the Prior Lake Police Department. I conducted a recorded, phone interview with Officer Boser. I informed him that he was being questioned as part of an official investigation into a complaint of misconduct. The information that he provided would be used in a fact finding process, as part of the total evidence, to determine if such misconduct occurred and for assessing whether disciplinary action should be taken. That the information he supplied may also be used in a grievance hearing, arbitration, or other appeal procedure. Other parties outside the Minneapolis Police Department Internal Affairs Unit may have access to the information that he provided as part of the internal investigation. I informed Officer Boser that I would like to ask him some questions concerning an incident that he may have witnessed or have been involved in on November 16th, 2013 at approximately 0217 hrs. The incident resulted in Mpls. Police Officer Joshua Domek being arrested and subsequently charged with DWI. I asked Officer Boser if he was willing to tell me what he may know about this matter. He stated that he was willing to give me a statement. 7 1207926 Officer Boser was asked to tell me in his own words what he saw and heard when he responded to Officer Johnson's traffic stop on 11/16/13 at approximately 0217 hours. Officer Boser stated that he responded to an assist officer call at County Road 27 and County Road 21. Upon his arrival, he stated that the driver of the vehicle; Officer Domek was already in the rear of Officer Johnson's squad. Officer Boser stated that his role at the scene was to inventory search the vehicle and wait for the tow truck to arrive to impound Officer Domek's vehicle. 13.43 - Personnel Data 13.43 - Personnel Data 8 1207927 13.43 - Personnel Data Officer Boser stated that he did not witness any of the field sobriety tests conducted on Officer Domek. 13.43 - Personnel Data I asked Officer Boser to describe to me the overall behavior of Officer Domek during the arrest procedure. Officer Boser again stated that he had very limited dealings with Officer Domek. Since Officer Domek had already been placed under arrest and was in the back of Officer Johnson's squad, he did not speak with him or have any kind of physical interaction with him. 9 1207928 I asked Officer Boser if he assisted Officer Johnson back at their Department with the DWI processing. He stated that he did not. I asked him if he observed any of Officer Domek's behavior at the Prior Lake Police Station. He stated that he did not. Officer Boser was asked if he observed a passenger in Officer Domek's vehicle. He stated that he did. 13.43 - Personnel Data 13.43 - Personnel Data . Officer Boser stated that this individual informed him that he had someone to pick him up from the location, because of the fact that Officer Domek's vehicle was going to be towed away. Officer Boser stated that a short time later, an unidentified party picked up the passenger and transported him from the scene. Officer Boser was asked if there was anything else that he would like to add to this statement that I had not asked him concerning this incident. He stated that he had nothing to add. Officer Boser was asked if this was a true and accurate statement. He stated that it was. The interview was concluded shortly thereafter. On October 10th, 2014, I mailed Officer Boser two copies of his transcribed statement. Enclosed was a letter asking him to review the statement for accuracy and to make any corrections. As of 12/09/14, I had not received a signed copy of Officer Boser's statement. 10 1207929</t>
  </si>
  <si>
    <t>['https://d3n8a8pro7vhmx.cloudfront.net/cuapb/pages/1461/attachments/original/1638086720/13-27044_Domek_Part_1.pdf?1638086720']</t>
  </si>
  <si>
    <t>3/1/2021 Donald R. Banham, Jr., Appellant, vs. Robert Olson, et al., Respondents. :: 1998 :: Minnesota Court of Appeals Decisions :: Minnesota Case Law :: Minn… https://law.justia.com/cases/minnesota/court-of-appeals/1998/1995-1.html 1/6 Donald R. Banham, Jr., Appellant, vs. Robert Olson, et al., Respondents. This opinion will be unpublished and may not be cited except as provided by Minn. Stat. § 480 A. 08, subd. 3 (1996). STATE OF MINNESOTA IN COURT OF APPEALS C9-97-1995 Donald R. Banham, Jr., Appellant, vs. Robert Olson, et al., Respondents. Filed July 21, 1998 Affirmed Randall, Judge Hennepin County District Court File No. EM 96-008044 3/1/2021 Donald R. Banham, Jr., Appellant, vs. Robert Olson, et al., Respondents. :: 1998 :: Minnesota Court of Appeals Decisions :: Minnesota Case Law :: Minn… https://law.justia.com/cases/minnesota/court-of-appeals/1998/1995-1.html 2/6 Clayton M. Robinson, Jr., Six West Fifth Street, Suite 700, St. Paul, MN 55101 (for appellant) Jay M. Heffern, Minneapolis City Attorney, Caroline M. Bachun, Larry L. Warren, Assistant City Attorneys, 300 Metropolitan Centre, 333 South Seventh Street, Minneapolis, MN 55402-2453 (for respondents) Considered and decided by Randall, Presiding Judge, Kalitowski, Judge, and Holtan, Judge.[*] U N P U B L I S H E D O P I N I O N Appellant Donald R. Banham, Jr. argues that the district court erred in finding that respondents Chief of Police Robert Olson and the City of Minneapolis established legitimate and nondiscriminatory reasons for their promotional decision. The district court found that Banham failed to rebut Chief Olson's asserted nondiscriminatory reason for his promotional decision. The district court further concluded that Banham failed to prove he was denied a promotion because of race. We affirm. FACTS In 1992 Banham applied for a promotion to lieutenant with the Minneapolis Police Department. At that time Banham was ranked thirteenth on the list of eligible candidates. Daniel Grout and Gerald Schroeder were ranked eleventh and twelfth on this list. Grout and Schroeder are white; Banham is black. As a result of a grievance filed by the Police Officers Federation of Minneapolis an arbitrator directed the City of Minneapolis (City) to assign a full-time lieutenant to [the Public Housing] unit and to make any applicable or resulting promotion from the list of eligibles which existed at the time of the grievance, before the July 1994 expiration. The City was given this order on January 12, 1995. At that time, the individuals that ranked one through ten on the 1992 list of eligible candidates had already been promoted to lieutenant. That left Grout, Schroeder, and Banham, in that order, as the top three candidates. Based on the language contained in the arbitrator's decision, it was Chief Olson's understanding that he "go back in time" to when the promotion should have been made. Chief Olson inquired as to what was the custom and practice for hiring in 1992. He was 3/1/2021 Donald R. Banham, Jr., Appellant, vs. Robert Olson, et al., Respondents. :: 1998 :: Minnesota Court of Appeals Decisions :: Minnesota Case Law :: Minn… https://law.justia.com/cases/minnesota/court-of-appeals/1998/1995-1.html 3/6 informed that his predecessor Chief John Laux had promoted the top ten ranked individuals on the 1992 eligible lieutenant list using the top-down approach. Under this method, the top-ranked individual is chosen for the promotion absent any negative background information. Using this approach, Chief Olson promoted Grout to the position of lieutenant. Grout was ranked number one of the remaining eligible candidates and there was nothing negative in his background. Olson also found Grout more qualified than applicants two and three (Schroeder and Banham) because Grout had more education and more experience. Shortly thereafter, Banham met with Larry Blackwell, Director of Affirmative Action and Diversity Programs for the City, to discuss his concerns over Chief Olson's use of the top- down approach. Blackwell sent a memorandum to Chief Olson suggesting that instead of using the top-down approach, Olson should use the "rule-of-three" approach, claiming it followed Affirmative Action Selection Guidelines (Guidelines) adopted by the city on May 3, 1994. Under the "rule-of-three" approach, if the top three individuals are equally qualified, and protected groups are underrepresented, the promotion should be given to the individual from the protected group. According to the Guidelines, before a manager makes a promotion, he should speak with the Affirmative Action Division to determine if there are any unmet affirmative action goals for the position in question. If there are, and "[i]f the protected class candidate is similarly qualified with a top ranking non-protected class candidate, the protected class candidate should be appointed." After Chief Olson announced his decision to promote Grout, Banham filed suit alleging that the City and Chief Olson violated his civil rights under the Minnesota Human Rights Act. The basis for Banham's claim was that Chief Olson refused to promote him to lieutenant because of his race. The district court found that while Banham established a prima facie case of discrimination, Chief Olson advanced legitimate nondiscriminatory reasons for his decision to appoint Grout rather than Banham. The district court determined that Banham failed to meet his burden of proving that Chief Olson's stated reasons for not promoting Banham were a pretext for discrimination. Judgment was entered in favor of the City and Chief Olson. This appeal followed. D E C I S I O N If a party fails to make a motion for a new trial before appealing from a judgment, this court's review is limited to whether the evidence sustains the findings of fact and whether such findings sustain the conclusions of law and judgment. Doan v. Medtronic, Inc., 560 N.W.2d 100, 104 (Minn. App. 1997), review denied (Minn. May 14, 1997). In the employment discrimination context, Minnesota courts have traditionally accorded great 3/1/2021 Donald R. Banham, Jr., Appellant, vs. Robert Olson, et al., Respondents. :: 1998 :: Minnesota Court of Appeals Decisions :: Minnesota Case Law :: Minn… https://law.justia.com/cases/minnesota/court-of-appeals/1998/1995-1.html 4/6 deference to the district court in regard to its findings of fact. Sigurdson v. Isanti County, 386 N.W.2d 715, 721 (Minn. 1986). District courts are generally in the best position to observe the witness first hand, and to judge the weight and credibility of the evidence. Id. The Minnesota Human Rights Act prohibits employers from discriminating against their employees on the basis of race. Minn. Stat. § 363.03, subd. 1(2) (1996). In evaluating discrimination claims, courts apply the three-pronged McDonnell Douglas test. Sigurdson, 386 N.W.2d at 719-20 (citing McDonnell Douglas Corp. v. Green, 411 U.S. 792, 93 S. Ct. 1817 (1973)). First, the court must determine whether the plaintiff has established a prima facie case of discrimination; then the court must decide whether the defendant has produced a legitimate, nondiscriminatory reason for its acts; finally, the court decides whether the plaintiff has shown that the defendant's reasons were actually a pretext for discrimination. Doan, 560 N.W.2d at 104-05. Because Banham was a member of a protected class, both sides agree the mechanical guidelines of establishing a prima facie case of race discrimination under the Minnesota Human Rights Act were met. Because a prima facie case was established, the burden shifted to Chief Olson to provide legitimate nondiscriminatory reasons for his actions. See Sigurdson, 386 N.W.2d at 720 (stating second step in McDonnell Douglas test is for employee to present evidence of legitimate, nondiscriminatory reason for actions). The district court concluded that Chief Olson met that burden, and we agree. The district court found that Chief Olson's decision to use the top-down approach was based on the fact that it was the procedure used by Chief Laux when Laux made the promotions from the 1992 list of eligible candidates. The arbitrator instructed the city to assign a full-time lieutenant to [the Public Housing] unit and to make any applicable or resulting promotion from the list of eligibles which existed at the time of the grievance. Even though the arbitration award was silent on the procedures used for promoting a lieutenant it was clear that Chief Olson was required to use the 1992 list of eligible candidates. Because Chief Olson was required to use the 1992 list of eligible candidates he tried to recreate the then existing situation by implementing the top-down approach. Further, Chief Olson concluded that Grout was the most qualified for the position based on education and experience. Grout, at all times, had been ranked ahead of Schroeder and Banham on the list of eligible candidates. 3/1/2021 Donald R. Banham, Jr., Appellant, vs. Robert Olson, et al., Respondents. :: 1998 :: Minnesota Court of Appeals Decisions :: Minnesota Case Law :: Minn… https://law.justia.com/cases/minnesota/court-of-appeals/1998/1995-1.html 5/6 Since Chief Olson offered legitimate reasons for hiring Grout over Banham the burden shifted back to Banham to prove that the proffered reasons were a pretext for discrimination. See Sigurdson, 386 N.W.2d at 720 (stating third step in McDonnell Douglas test is for plaintiff to show employer's stated reason was pretext for discrimination). Banham must persuade the court by a preponderance of the evidence that Chief Olson's actions were motivated by discrimination or by showing that Chief Olson's reasons are not worthy of belief. See Id. (stating plaintiff must prove intentional discrimination by preponderance of evidence and stating burden may be met by proving employer motivated by discriminatory reason or proving employer's explanation not worthy of belief). Banham claims that Chief Olson's "intentional failure" to follow the Guidelines establishes discriminatory intent. We conclude that Chief Olson did not intentionally fail to comply with the Guidelines. First, he was employing the promotional method utilized by his predecessor Chief Laux. The top-down approach was appropriate under these circumstances. As stated in the district court's conclusions of law "there is no evidence before the court that Chief Olson's decision not to promote [Banham] was the result of racial animus." Banham argues that Chief Olson was "required" to use the rule-of-three method of hiring because utilization of the Guidelines approach was mandatory. In support of his position Banham points to Blackwell's testimony. While Blackwell did testify at one point that this policy is "mandatory" this contradicted an earlier statement Blackwell made indicating that Guidelines' policy was "strictly voluntary." Ann Eilbracht-Thompson, Director of Human Resources, offered a different interpretation of the Guidelines. Her reading of the Guidelines was that individuals are encouraged to adopt this principle and they should consider it, but it "does not carry the weight of a mandatory requirement." It is settled that it is the trier of fact's role to judge the credibility of witnesses. Minn. R. Civ. P. 52.01. The district court chose to credit Eilbracht-Thompson's testimony regarding whether the rule- of-three approach was mandatory. This was easily within the discretion afforded a district court, particularly in light of Blackwell's inconsistent statement regarding the nature of the Guidelines. Given our standard of review, the district court's detailed findings of fact, and its well- reasoned conclusion, the district court did not err in finding that Chief Olson established legitimate and nondiscriminatory reasons for his promotional decision. Banham failed to prove that the department's reason for promoting Grout was a pretext for discrimination. Affirmed. 3/1/2021 Donald R. Banham, Jr., Appellant, vs. Robert Olson, et al., Respondents. :: 1998 :: Minnesota Court of Appeals Decisions :: Minnesota Case Law :: Minn… https://law.justia.com/cases/minnesota/court-of-appeals/1998/1995-1.html 6/6 [*] Retired judge of the district court, serving as judge of the Minnesota Court of Appeals by appointment pursuant to Minn. Const. art. VI, § 10.</t>
  </si>
  <si>
    <t>['https://d3n8a8pro7vhmx.cloudfront.net/cuapb/pages/270/attachments/original/1617987793/Donald_Banham_2.pdf?1617987793']</t>
  </si>
  <si>
    <t>1 UNITED STATES DISTRICT COURT DISTRICT OF MINNESOTA Habso A. Khalif, Plaintiff, vs. City of Minneapolis; and Officers Scot Kaiser and Anthony Maisano, in their individual and official capacities, Defendants. Court File No. COMPLAINT WITH JURY DEMAND INTRODUCTION 1. This is an action for money damages brought pursuant to 42 U.S.C. §§ 1983 and 1988, and the Fourth Amendment to the United States Constitution against Scot Kaiser and Anthony Maisano, police officers of the City of Minneapolis, in their individual and official capacities, and against the City of Minneapolis. 2. It is alleged that the Defendant Officers made an unreasonable search and seizure of Plaintiff's person, violating her rights under the Fourth Amendment to the United States Constitution. It is also alleged that Defendants battered and falsely arrested Plaintiff and that they discriminated against her in violation of Minnesota state law. JURISDICTION 3. Jurisdiction is based upon 28 U.S.C. §§ 1331 and 1343, and on the pendent jurisdiction of this Court to entertain claims arising under state law pursuant to 28 U.S.C. § 1367. CASE 0:20-cv-01354 Document 1 Filed 06/11/20 Page 1 of 8 2 VENUE 4. This Court is the proper venue for this proceeding under 28 U.S.C. § 1391, as the material events and occurrences giving rise to Plaintiff's causes of action occurred within the State of Minnesota. PARTIES 5. Plaintiff Habso A. Khalif ("Ms. Khalif") was at all material times a resident of the State of Minnesota, and of full age. 6. Defendant Police Officers Scot Kaiser ("Kaiser") and Anthony Maisano ("Maisano") were at all times relevant to this Complaint duly appointed and acting officers of the police department of the City of Minneapolis, acting under color of law, to wit, under color of the statutes, ordinances, regulations, policies, customs and usages of the State of Minnesota and/or the City of Minneapolis. 7. The City of Minneapolis, Minnesota ("Minneapolis"), is a municipal corporation and the public employer of Defendant Officers Kaiser and Maisano. Defendant City of Minneapolis is sued directly and under the principles of respondeat superior and vicarious liability. FACTS 8. On June 18, 2019, at approximately 8:29 pm, Kaiser and Maisano conducted a traffic stop in front of 116 Groveland Avenue, Minneapolis, where Ms. Khalif resided. 9. The vehicle that was stopped was driven by Morissa Vazquez with Mara Gomez as the passenger. Vazquez and Gomez were work associates of Ms. Khalif. Vazquez and Gomez drove to Ms. Khalif's residence to retrieve work keys from her. 10. Ms. Khalif saw the vehicle with Vazquez and Gomez stopped in front of her residence. CASE 0:20-cv-01354 Document 1 Filed 06/11/20 Page 2 of 8 3 11. Ms. Khalif was home along with her 3 month old child, who was sleeping. She had face cream on her face. She was wearing casual clothing including a tank top and an open-front sweater that she would normally wear only in her home. She expected only to run out briefly to hand off the keys to her work associates. 12. Ms. Khalif is a practicing Muslim woman and is of Somali national origin. Ms. Khalif is also a person of color with dark skin complexion. 13. Ms. Khalif walked toward the vehicle to give the work keys to her work associates. One of the officers called out to her, "Don't approach that car." Ms. Khalif immediately complied and stopped. She held up the keys, showing the officers that she just wanted to give the keys to the occupants. The officer loudly ordered her to, "Come back over here. Come over here. Come here now!" Ms. Khalif complied and walked to the squad car. 14. As Ms. Khalif approached the squad car, Defendant Kaiser reached to grab at her keys. Ms. Khalif verbally objected. Both Defendant officers brought Ms. Khalif to the driver's side of the squad car and then pressed her against the squad. As they did so, Defendant Kaiser seized Ms. Khalif's keys and tossed them to the other side of the hood, out of her reach. 15. Both officers forcibly held her hands on the squad. Defendant Kaiser held her by the left wrist with his left hand and put his right hand on her left shoulder. The thumb of his right hand dug deeply into her left shoulder. Ms. Khalif stated that she was injured and asked that Defendant Kaiser remove his hand from her shoulder. She also expressed that her injured leg was being pressed against the door. Defendant Kaiser mocked her, "Is this the door? I thought the door was over here." 16. Ms. Khalif asked the officers what she had done wrong. The officers did not answer. Ms. Khalif put the officers on notice that her child was alone in the house. CASE 0:20-cv-01354 Document 1 Filed 06/11/20 Page 3 of 8 4 17. Defendant Maisano admitted that Ms. Khalif complied with their orders. He said, "When my partner asked you 'don't approach the car' you just stood there, dumbfounded." 18. Defendant Kaiser asked Ms. Khalif if she had weapons and began to pat down Ms. Khalif. His hand went to her lower back, to the front of Ms. Khalif, touching her genital area over her clothing, and then he pulled her sweater up to view her back/behind. Ms. Khalif objected, stating "You don't have to touch me like that. I'm Muslim. You don't have to touch me like that." Defendant Kaiser responded, "I don't care what religion you think you are." 19. Ms. Khalif vigorously objected to the intrusive pat down, stating "What do you mean, you don't care what religion I am? Are you serious right now? You can't touch my private part. You touched my private part." Ms. Khalif indicated with her head by looking down that he had touched her genital area. Defendant Maisano then mocked her, stating "What's your private part? You tell me." 20. Ms. Khalif asked the officers to please release her hands. She told the officers that she wanted to bring the keys to her work associated, but the officers refused to give her back her property. She was forced to leave with the work keys in their possession. 21. Ms. Khalif walked down the block, protesting that Defendant Kaiser had touched her genital area. 22. As a result of Defendants' actions, Plaintiff suffered loss of freedom and liberty, physical pain and discomfort, and severe emotional trauma and distress. CASE 0:20-cv-01354 Document 1 Filed 06/11/20 Page 4 of 8 5 CLAIMS FOR RELIEF COUNT 1: 42 U.S.C. § 1983 - FOURTH AMENDMENT UNREASONABLE SEARCH AND SEIZURE AND EXCESSIVE FORCE AGAINST DEFENDANTS KAISER AND MAISANO 23. Paragraphs 1 through 22 are incorporated herein by reference as though fully set forth. 24. Based on the above factual allegations, Defendants Kaiser and Maisano, through their actions, acting under the color of state law, violated Plaintiff's Constitutional right to remain free from unreasonable searches, seizures, and excessive use of force under the Fourth Amendment to the United States Constitution when they seized and searched her person without probable cause, reasonable suspicion, or other justification and when they engaged in physical, opposite-sex contact with her, using unnecessary and excessive force and making contact with her genital area, also without justification. The Defendant Officers did not have probable cause or reasonable suspicion to believe that Plaintiff was involved in criminal or suspicious activity, nor did they have probable cause or reasonable suspicion to believe that Plaintiff was armed, dangerous, or a threat to herself or others. The Defendant Officers had no other legitimate basis to subject Plaintiff to a search or seizure of her person or to engage in physical contact with her. 25. As a result of these constitutional violations, Plaintiff suffered damages as aforesaid. COUNT 2: 42 U.S.C. § 1983 - FOURTH AMENDMENT UNREASONABLE SEIZURE OF PROPERTY AGAINST DEFENDANTS KAISER AND MAISANO 26. Paragraphs 1 through 22 are incorporated herein by reference as though fully set forth. 27. Based on the above factual allegations, Defendants Kaiser and Maisano, through their actions, acting under the color of state law, violated Plaintiff's Constitutional right to remain free from unreasonable seizures of property under the Fourth Amendment to the United CASE 0:20-cv-01354 Document 1 Filed 06/11/20 Page 5 of 8 6 States Constitution when they (1) forcibly seized Plaintiff's keys without her consent and without a search warrant, and (2) refused to return her property when she was released. 28. As a result of these Constitutional violations, Plaintiff suffered damages as aforesaid. COUNT 3: MINN. STAT. § 363A.12 - ETHNIC/NATIONAL ORIGIN, RELIGION, AND RACE DISCRIMINATION AGAINST THE CITY OF MINNEAPOLIS 29. Paragraphs 1 through 22 are incorporated herein by reference as though fully set forth. 30. Based on the above factual allegations, the City of Minneapolis discriminated against Ms. Khalif in the access to, admission to, full utilization of, or benefit from a public service because of her ethnicity, national origin, religion, and/or race/skin color. Specifically, Defendants Kaiser and Maisano discriminated against Ms. Khalif, a Somali minority, on the basis of her ethnicity, national origin, religion, and/or race/skin color by seizing her and her property without reasonable suspicion that she had committed a crime, and by touching her genitalia. Further, Defendant Kaiser made a derogatory statement about Ms. Khalif's religion by accusing her of not being a genuine Muslim. 31. As a result of these constitutional violations, Plaintiff suffered damages as aforesaid. COUNT 4: BATTERY AGAINST ALL DEFENDANTS UNDER MINNESOTA STATE LAW 32. Paragraphs 1 through 22 are incorporated herein by reference as though fully set forth. 33. Based on the above factual allegations, the Defendant Officers battered Plaintiff. Specifically, the Officers engaged in intentional, offensive, and unpermitted contact with Plaintiff during the subject incident. 34. Defendant City of Minneapolis is vicariously liable to Plaintiff for the Defendant Officers' battery. 35. As a direct and proximate result of this battery, Plaintiff suffered damages as aforesaid. CASE 0:20-cv-01354 Document 1 Filed 06/11/20 Page 6 of 8 7 COUNT 5: FALSE ARREST/IMPRISONMENT AGAINST ALL DEFENDANTS 36. Paragraphs 1 through 22 are incorporated herein by reference as though fully set forth. 37. Based on the above factual allegations, Defendants falsely arrested/imprisoned Plaintiff. Specifically, Defendants intended to confine Plaintiff, Plaintiff was actually and unlawfully confined by Defendants, and Plaintiff was aware that she was being unlawfully confined by Defendants. 38. Defendant City of Minneapolis is vicariously liable to Plaintiff for the Defendant Officers' false arrest/imprisonment. 39. As a direct and proximate result of this false arrest/imprisonment, Plaintiff suffered damages as aforesaid. RELIEF REQUESTED WHEREFORE, Plaintiff requests that this Court grant the following relief: a. Issue an order granting Plaintiff judgment against Defendants on all counts; b. Award of compensatory damages to Plaintiff against all Defendants, jointly and severally; c. Award of punitive damages to Plaintiff against all Defendants, jointly and severally; d. Award of reasonable attorney's fees and costs to Plaintiff pursuant to 42 U.S.C. § 1988 and Minn. Stat. § 363A.33; e. Award of such other and further relief as this Court may deem appropriate. CASE 0:20-cv-01354 Document 1 Filed 06/11/20 Page 7 of 8 8 THE PLAINTIFF HEREBY DEMANDS A JURY TRIAL Dated: June 11, 2020 THE LAW OFFICE OF ZORISLAV R. LEYDERMAN By: s/ Zorislav R. Leyderman ZORISLAV R. LEYDERMAN Attorney License No. 0391286 Attorney for Plaintiff The Law Office of Zorislav R. Leyderman 222 South 9th Street, Suite 1600 Minneapolis, MN 55402 Tel: (612) 876-6626 Email: zrl@ZRLlaw.com CASE 0:20-cv-01354 Document 1 Filed 06/11/20 Page 8 of 8</t>
  </si>
  <si>
    <t>['https://d3n8a8pro7vhmx.cloudfront.net/cuapb/pages/270/attachments/original/1614021746/Khalif_Complaint.pdf?1614021746']</t>
  </si>
  <si>
    <t>1 A jury found the defendant not guilty on a third charge, aiding and abetting a drive-by shooting. 2 The petition alleged ineffective assistance of trial counsel, prosecution failure to disclose exculpatory evidence, and "confusing jury instructions and misinformed closing arguments of law," in addition to the sufficiency of evidence claim. In response to the prospect that the entire petition would be dismissed for failure to exhaust state remedies, Mr. Acon voluntarily dismissed all of the asserted grounds for relief except sufficiency of evidence, the only claim that had been properly exhausted, and he was permitted to proceed on that basis. Order by the district court dated January 16, 2007 UNITED STATES DISTRICT COURT DISTRICT OF MINNESOTA THIRD DIVISION Glenn Dale Acon, Jr., Civil No. 06-4672 MJD/AJB Petitioner, v. REPORT AND RECOMMENDATION State of Minnesota, Respondent. This matter is before the Court, Magistrate Judge Arthur J. Boylan, on petitioner's motion for habeas corpus relief pursuant to 28 U.S.C. § 2254. The action has been referred to the Magistrate Judge for report and recommendation under 28 U.S.C. § 636 and Local Rule 72.1(c). Petitioner is confined at the Minnesota Correctional Facility at Faribault, MN (MCF-Faribault) pursuant to conviction and sentencing in Ramsey County District Court on a count of possession of a firearm by an ineligible person for which he was sentenced to 60 months incarceration and an additional count of motor vehicle theft for which he was sentenced to a concurrent term of 23 months.1 In this action the petitioner is challenging only the firearm possession conviction, asserting that there was insufficient evidence to support the conviction.2 For the reasons discussed below, it is recommended CASE 0:06-cv-04672-MJD-AJB Document 16 Filed 04/23/07 Page 1 of 7 [Docket No. 7]. 3 Transcript citations are to the trial transcript, Answer to Petition, Exh. 2. 2 that the petition [Docket No. 1] be dismissed with prejudice. Factual Background Petitioner Glenn Acon was convicted on a charge of being a felon in possession of a firearm and a motor vehicle theft charge by jury verdict returned on January 7, 2005, in Ramsey County District Court. (Tr. 328-29).3 He was sentenced to a 60-month prison term on the firearm charge and a concurrent 23-month term on the automobile theft charge. The charges arose out events that occurred on August 17, 2004. At approximately 7:30 p.m. on that day St. Paul Police Officers Darryl Boerger and Timothy Bohn were responding to a call for assistance on a report of shots fired (Tr. 60, 117) when a speeding vehicle, a 1986 Buick LeSabre (Tr. 167), came towards them as they turned onto Edmund. (Tr. 61). As the vehicles passed going opposite directions Boerger observed two front seat occupants and one rear seat passenger in the car. The officer recognized the driver as petitioner Glenn Acon. (Tr. 62-63). The officers turned around and subsequently pursued the vehicle northbound through an alley with lights and siren activated. (Tr. 65, 70). After the Buick struck and sheared a power pole in the alley the three occupants jumped out of the car and ran away from the scene in different directions. (Tr. 65). The vehicle was now pointed to the east. (Tr. 91). Petitioner Acon exited through the driver's door while the two passengers used their respective front and back passenger side doors. (Tr. 66). The police vehicle slid to a stop alongside the disabled Buick and Officer Boerger chased petitioner northbound through back yards until catching him in an alley approximately one block from where the foot chase began. (Tr. 67, 70). Officer Bohn chased and CASE 0:06-cv-04672-MJD-AJB Document 16 Filed 04/23/07 Page 2 of 7 3 apprehended the rear seat passenger, Mr. Kohene, who ran around the back of the crashed Buick and then proceeded southbound. (Tr. 67, 89). The front seat passenger was not apprehended and it is not known which direction he ran. (Tr. 91). Upon return to the scene of the crash Officer Boerger commenced a search of the area and found a fully loaded .40 caliber Smith and Wesson handgun under his squad car. (Tr. 68-69). The gun appeared to have been run over and moved slightly by the left front tire of the squad car. (Tr. 90). Although Officer Boerger did not see any of the suspects drop the gun (Tr. 68), it was found in the path of escape used by petitioner Acon. (Tr. 70-71). The call for assistance to which Officers Boerger and Bohn were responding on August 17, 2004, was made in relation to a report that four shots had been fired at a location on Charles Avenue in St. Paul (Tr. 96), and windows on a Toyota Camry had been shattered as a result. (Tr. 97- 98). A bullet fragment was recovered from the interior of the Toyota (Tr. 105-06, 182), and two spent .40 caliber shell casings were found approximately 50 feet from the damaged car. (Tr. 107, 110). A BCA firearms examiner determined that the .40 caliber casings were rounds that had been fired from the Smith and Wesson handgun found at the scene of the power pole crash. (Tr. 180, 184). The examiner was unable to conclusively determine whether or not the bullet fragment was fired from the same firearm. (Tr. 185). Testing for gunshot residue was negative as to petitioner Acon's hands, and was positive as to Mr. Kohene's hands. (Tr. 252). A witness observed petitioner walking in the street and putting on brown gloves shortly before the shots were fired. (Tr. 211, 213). The handgun did not have DNA on it. (Tr. 185-87). This witness believed that the shots were aimed at the vehicle in which he CASE 0:06-cv-04672-MJD-AJB Document 16 Filed 04/23/07 Page 3 of 7 4 was a passenger (Tr. 213) and may have been directed at him because he had run over the petitioner's basketball jersey earlier that summer. (Tr. 216). Finally, after being arrested the petitioner spontaneously stated to an officer, "don't think we were shooting. They were shooting at us." (Tr. 129), State v. Acon, Answer to Petition, Exh. 4, page 5 (Minn. App. June 20, 2006)(unpublished opinion). Discussion Standard of Review. Petitioner Glenn Acon alleges that his constitutional right to due process was violated because evidence was insufficient to support his conviction on the charge of possession of a firearm by an ineligible person. "The Due Process Clause prohibits the conviction of an accused 'except upon proof beyond a reasonable doubt of every fact necessary to constitute the crime of which he is charged.'" Bounds v. Delo, 151 F.3d 1116, 1118 (8th Cir. 1998)(quoting In re Winship, 397 U.S. 358, 364, 90 S.Ct. 1068, 1071 (1970)). When considering a claim that evidence was insufficient to support a guilty verdict the court must determine "whether, after viewing the evidence in the light most favorable to the prosecution, any rational trier of fact could have found the essential elements of the crime beyond a reasonable doubt." Bounds at 1118 (quoting Jackson v. Virginia, 443 U.S. 307, 319, 99 S.Ct. 2781 (1979)). In the event that evidence allows conflicting inferences, the reviewing court must presume that the jury resolved the conflicts in favor of the state. Blair-Bey v. Nix, 44 F.3d 711, 713 (8th Cir. 1995)(citing Jackson v. Virginia, 443 U.S. at 326). Also, deference is given to a state appellate court's decision on sufficiency of evidence. Id. (citing Jackson at 323). Finally, circumstantial evidence is not necessarily lacking in probative force, Bounds v. Delo, 151 F.3d at 1119, and circumstantial evidence may be wholly sufficient to persuade a rational trier of fact that an CASE 0:06-cv-04672-MJD-AJB Document 16 Filed 04/23/07 Page 4 of 7 4 Answer to Petition, Exh. 4, page 4. 5 accused person is guilty beyond a reasonable doubt. Singleton v. Frey, 793 F.2d 212, 214 (8th Cir. 1986). Sufficiency of the Evidence. The Minnesota Court of Appeals stated in its decision on the direct appeal in this matter that the evidence against the petitioner in this case is entirely circumstantial, as there is no direct evidence that Mr. Acon possessed a gun. Id. at 4. State v. Acon, 2006 WL 1704065 at #1 (Minn. App.)(unpublished opinion).4 Nonetheless, the appellate court found that the evidence of petitioner's guilt was sufficient even under the application of a stricter standard under Minnesota law, whereby a conviction based upon circumstantial evidence alone will be upheld if the circumstances form "a complete chain which, in light of the evidence as a whole, leads so directly to the guilt of the accused as to exclude, beyond a reasonable doubt, any reasonable inference other than guilt." Id. (quoting State v. Bias, 419 N.W.2d 480, 484 (Minn. 1988). Allowing the deference which is due the state appellate court decision on sufficiency of the evidence, petitioner is clearly not entitled to habeas corpus relief in this case. Upon application of the somewhat less demanding standards which apply on federal habeas corpus review with respect to the strength of circumstantial evidence, i.e. the requirement that evidence be viewed in the light most favorable to the prosecution, and the likelihood that any rational trier of fact could have found the essential elements of the crime beyond a reasonable doubt, a challenge to sufficiency of the evidence to support petitioner's conviction is wholly without merit in this instance. Petitioner Glenn Acon was observed driving a speeding vehicle in the vicinity of location from which officers had received a report CASE 0:06-cv-04672-MJD-AJB Document 16 Filed 04/23/07 Page 5 of 7 6 of gunshots. Mr. Acon was seen running from the vehicle after crashing into a power pole, and a handgun was discovered in the path of his escape. Officer testimony sufficiently established that the gun was not moved any substantial distance when it was run over by the tire of the police squad car, and to the extent that the jury might have alternatively inferred that someone else dropped the gun, the court presumes that the jury resolved the conflict consistent with the State's position that the petitioner possessed the handgun, and he dropped it he ran from the crash scene. In addition, shell casings matching the handgun were recovered from the site of the shooting and a witness placed the petitioner at the location of the shooting, putting on gloves. This evidence both supports the prosecution theory that Mr. Acon possessed the handgun and explains the absence of gunpowder residue on his hands. The finding of gunpowder residue on Mr. Kohene's hands is of little or no consequence because such facts are not exculpatory as to the petitioner. Finally, the jury heard evidence indicating that petitioner had motive to shoot at the apparent target because he had run over his basketball jersey, and the petitioner made spontaneous statements that evidenced his awareness of the shooting incident and his involvement in it. Upon viewing the evidence in the light most favorable to the prosecution, the court concludes that a rational trier of fact could have found beyond a reasonable doubt that the petitioner possessed a firearm and was guilty of the charged offense. Bounds v. Delo, 151 F.3d 1116, 1118. RECOMMENDATION Based on the foregoing, and all the files, records and proceedings herein, it is hereby recommended that Glenn Dale Acon, Jr.'s Petition under 28 U.S.C. § 2254 for Writ of Habeas Corpus be DISMISSED with prejudice. [Docket No. 1]. CASE 0:06-cv-04672-MJD-AJB Document 16 Filed 04/23/07 Page 6 of 7 7 Dated: April 23, 2007 s/ Arthur J. Boylan Arthur J. Boylan United States Magistrate Judge Pursuant to Local Rule 72.1(c)(2), any party may object to this Report and Recommendation by filing with the Clerk of Court, and by serving upon all parties, written objections which specifically identify the portions of the Report to which objections are made and the bases for each objection. Written objections shall be filed with the Clerk of Court and served upon opposing parties before May 8, 2007. This Report and Recommendation does not constitute an order or judgment from the District Court and it is therefore not directly appealable to the Circuit Court of Appeals. CASE 0:06-cv-04672-MJD-AJB Document 16 Filed 04/23/07 Page 7 of 7</t>
  </si>
  <si>
    <t>['https://d3n8a8pro7vhmx.cloudfront.net/cuapb/pages/270/attachments/original/1626646880/Timothy_Bohn_3_.pdf?1626646880']</t>
  </si>
  <si>
    <t>MINNEAPOLIS POLICE DEPARTMENT Internal Affairs Unit Administrative Case #11-113 Sgt. R. Krebs Date 11/15/2011 CASE BACKGROUND On 07/13/2011, Officer Jerry Johnson contacted Lt. Glampe, of the Internal Affairs Unit, to advise him that at City Center, he had been contacted by Mr. Steven Ploeckelmann, one of the security officers employed at that location. Mr. Ploeckelmann reported to Officer Johnson that on 01/26/2011, while working, he had become involved in a confrontation with an unknown individual on the skyway level of City Center. He advised that he had been attempting to stop an individual who was jogging through the skyway and that when he approached the individual, the individual pushed him or his segway transportation device, causing him to lose control of it. As a result, Mr. Ploeckelmann then confronted the unknown individual, who then pushed away from him and continued running down the skyway. Mr. Ploeckelmann stated that he was injured during the incident and later sought medical treatment. Mr. Ploeckelmann advised Officer Johnson that he had completed an internal report regarding the incident for his employer, Brookfield Properties, after the incident but had made no police report. He further indicated that there was a video of the incident 1 1227914 that had been captured on a security camera. Mr. Ploeckelmann advised Officer Johnson that on 07/12/2011, Mr. Ploeckelmann had been working out in the 13.43 - Personnel Data located near City Center. At this time he observed the individual with whom he had had the confrontation in January also patronizing the club. At this time Mr. Ploeckelmann spoke with an employee of the 1 3.43 , who identified this individual as Sgt. David Voss, a Minneapolis police officer. Lt. Glampe advised Officer Johnson to complete an offense report and inventory any additional video evidence and Brookfield Security reports so that follow-up could be done by the Internal Affairs Unit. CASE INVESTIGATION CCN: 11-203813: On 07/18/2011, I received this case for investigation and reviewed the reports made by Officer Johnson. The report indicated that Officer Johnson had reviewed and property inventoried a copy of the surveillance video depicting the incident on 01/26/2011. Officer Johnson's report further indicated that the video did not depict the actual pushing of Mr. Ploeckelmann or his segway; however, showed "wrestling" between Ploeckelmann and the subject immediately following. Review of video: A copy of the video was obtained and reviewed and while the video does not show the entire incident, the individual involved in the altercation with Mr. Ploeckelmann is clearly Sgt. David Voss. 2 1227915 Interview/Statement of Steven Ploeckelmann: On 07/19/2011, Mr. Ploeckelmann came to the Internal Affairs Unit at my request and I reviewed the incident with him. Mr. Ploeckelmann indicated that he had initially made a report (internal Brookfield Properties report) on the date of the incident. He indicated however he had not been able to locate the original report. Therefore he had completed another report after identifying Sgt. Voss as the person he had been struggling with in January. Mr. Ploeckelmann stated that he did not make a police report at the time because he felt that with an unidentified individual as being the suspect that it would be of no use. Mr. Ploeckelmann indicated that he is himself a retired police officer, having been so employed for 24 years prior to retiring and that he understood that there would have been limited or no investigation into the incident at the time. Mr. Ploeckelmann agreed to provide a statement in regard to the incident, which is summarized as follows: Mr. Ploeckelmann states that on the date in question he observed a person, later identified as Sgt. Voss, running through the skyway between the Gaviidae Building and City Center. He states that he had told this individual a week previously that running in the skyway of Brookfield Properties was not allowed. At this time he states that he advised this individual there was no running and "made eye contact" with him; however, the individual continued running, stating, "Bullshit," as he passed. Mr. Ploeckelmann states that he then attempted to cut the individual off utilizing his segway. He states he is unsure if the individual then made contact with himself or the segway, but gave him a shove. He states at this time he lost control of the segway and that he "went flying through the air." He states that once he was able to gain control of his segway he turned and ran towards the individual and attempted to grab him but the individual kept fending 3 1227916 off his hands and, "took a swing at me." He states that he then took out his asp baton and attempted to swing at the individual but that his baton flew out of his hand and the individual continued to run down the skyway. Mr. Ploeckelmann states that he later noticed pain in his arm and shoulder and subsequently received medical treatment. Mr. Ploeckelmann was asked if at the time the incident occurred if he had possibly made any contact with Sgt. Voss with the segway. He indicated that he could not say for certain whether he had struck Sgt. Voss with the machine or not, but indicated that he did in fact attempt to "cut him off." Interview of Michael Madaraks: Officer Johnson, in his report, had indicated that Mr. Ploeckelmann had listed a Mr. Michael Madaraks as having witnessed the incident. I contacted Mr. Madaraks on 07/28/2011, at 0940 hours, via telephone. Mr. Madaraks indicated that he was walking through the City Center on 01/26/2011, when he observed an individual running across the skyway in the City Center with a security guard on a scooter asking him to stop. He states that the security guard pursued the runner on his scooter and the runner turned around and the security guard ended up off the scooter. He states there was then a physical altercation between the two and the runner continued towards City Center with the security guard pursuing him for a short distance. Interview of Mr. Kevin Adams: On 07/19/2011. I spoke with Mr. Kevin Adams via telephone. Mr. Adams is also identified in Officer Johnson's report as having witnessed the incident. Mr. Adams states that he was in the sky level of City Center, between Target and City Center, and was just coming up the escalator when he heard a commotion. At this time he states that he turned 4 1227917 and observed a security officer from City Center and a jogger that were having words and then a physical scuffle. At this time he states that the security officer seemed to have the jogger by the shirt and was telling him to stop and not go anywhere. He states that the jogger was pushing away and saying, "You can't grab me. You can't touch me." At this point there was a little more pushing and the scuffle continued for a few more seconds until the jogger broke free and started to back away. He stated the security officer continued repeating, "You can't be running through the skyways, you need to stop. Don't move," and the jogger was responding, repeating, "You can't touch me. Get off me," and those type of things. He states at this time the security officer took out a metal nightstick and the jogger turned around, backed away more quickly and the security guard tossed his nightstick toward the jogger, at which point the jogger turned around and yelled, "What, are you crazy!" and then sprinted off down the skyway. Statement of Sgt. David Voss: On 08/10/2011, Sgt. David Voss was sent a letter requesting that he provide a voluntary statement about this incident if he chose to do so. This procedure was followed due to the fact that Mr. Ploeckelmann was alleging that he was assaulted by Sgt. Voss and the case would need to be reviewed by the City Attorney to determine if anyone involved would be charged with any criminal conduct. Sgt. Voss agreed to come to the Internal Affairs Office on 08/26/2011, to provide a voluntary statement while in the company of his attorney, a Mr. Robert Fowler. Sgt. Voss provided at this time both a previously prepared statement, consisting of five pages, detailing his account of the incident which occurred on 01/26/2011, and an addendum to this statement given at the time, consisting of three pages in order to 5 1227918 respond to more specific questions. Sgt. Voss indicated that on the date in question he was in fact working out in downtown Minneapolis and was returning to the 13.43 13.43 at Target Center, having just completed a stairwell workout. He stated that he was jogging slowly as he entered the City Center he saw a security guard on a segway scooter motioning him to stop. He states at this time he was listening to music on an I- Pod and could not hear the security guard, but he then stopped and removed his earpiece and was told by the security guard that he couldn't run through the skyway. He states he questioned the guard as to why and was told, "It's a City Center rule." Sgt. Voss states that as he was not breaking any law or doing anything to disturb others. He responded by saying, "I don't think there's such a rule," put his music back on and continued jogging. He states at this time the guard came up on his left side and ran into him, grabbed him by the shirt and tore the shirt. Sgt. Voss states at this point he felt he was being attacked so he pulled the guard off the scooter and that he succeeded in pulling the guard off the scooter. He states at this time the guard continued to rush back at him and at no time did the guard indicate that it was his intention to arrest him. Sgt. Voss indicated that he then ran off down the skyway. Sgt. Voss further indicated that he was on-duty at the time and that he made no reports on the incident, as he was not inclined to make a big deal out of it. See the statements of Sgt. Voss for complete details. 6 1227919 Allegation # 1 It is alleged that Sgt. David Voss, while on duty on 01/26/2011, became involved in a verbal/physical confrontation with the complainant, who is a uniformed security officer employed at the City Center. This altercation allegedly resulting from Sgt. Voss's actions in jogging through the skyway system after being advised not to do so. If this allegation is found to be true, the MPD Rule and Regulation is as follows: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Sgt. Voss was on duty on 01/26/2011, at the time he became involved in the altercation with Mr. Steven Ploeckelmann. • Mr. Ploeckelmann was an on-duty security officer at the time in full uniform. • During the course of the altercation, Mr. Ploeckelmann alleges that he was assaulted by Sgt. Voss. • Sgt. Voss alleges he was assaulted by Mr. Ploeckelmann. • Mr. Ploeckelmann did not make any official police report in regard to the incident until seven months later when he identified Sgt. Voss. • Sgt. Voss made no reports on the incident, even though he was on-duty at the time that the incident occurred. 7 1227920 • Video evidence shows only a portion of the incident and does not include the beginning of the altercation in which both parties claim to have been assaulted by the other. • Sgt. Voss claims that he was struck by Mr. Ploeckelmann 's segway and responded by pushing Mr. Ploeckelmann off of the segway and away from him. • Mr. Ploeckelmann acknowledges that in attempting to stop Sgt. Voss, he used the machine to cut him off and does not know if he in fact struck Sgt. Voss with the machine or not. • Mr. Ploeckelmann states that Sgt. Voss was on a previous occasion and on the date in question told that he could not run in the skyway. • Sgt. Voss states that he was not previously told that he could not do this, but acknowledges that on the day in question he was told not to run in the skyway. Sgt. Voss, however, stated that he did not believe that he was breaking any law, nor creating any disturbance or hazard to anyone and therefore ignored the request. I confirm that the information I provided in this case is true to the best of my knowledge. Respectfully Submitted, Sgt. R. Krebs Internal Affairs Unit 8 1227921</t>
  </si>
  <si>
    <t>['https://d3n8a8pro7vhmx.cloudfront.net/cuapb/pages/1461/attachments/original/1638414668/13-30833_Voss_Part_2.pdf?1638414668']</t>
  </si>
  <si>
    <t>The author of CAPRS Report 11-016025 Supplement #6 was Officer 13.43 Officer reported that AP2/Pa e was lying on the ground swinging his arms with closed fists and kic ng his feet. Officer 13.43 delivered an open hand strike to Page's face, which had no affect on Page. Officer 13.43 en delivered a knee strike to Page's upper leg area and delivered several strikes to Page's torso using his left hand. As assisting officers arrived, officers were eventually able to take Page into custody. 13.43 The authors of CAPRS Report 11-016025 Supplement #1 and #3 were Officers Mark Suchta and Christopher Tucker respectively. Officers Suchta and Tucker reported that they did not use force against AP2/Page. Officer Suchta described his actions in supplement #1 against AP2/Page as pain complying actions. Officer Suchta used joint manipulation on AP2/Page by placing Page's right hand in a "gooseneck" position until officers were able to handcuff Page. Officer Tucker did not participate during the apprehension process of AP2/Page. Officer Tucker observed AP2/Page running away from the incident target address and continued to drive his marked squad in the direction of the foot pursuit. Officer Tucker then dropped off his partner, Officer Bartholomew, who continued to pursue Page on foot. Officer Tucker continued driving his marked squad to be in a position to assist on the foot pursuit with Page when he learned that officers took Page into custody. Officer Tucker stated that he did not enter a force report and he does not have any idea how an officer entered a force report on his behalf with the electronic signature of Officer 13.43 - Personnel Data regarding CCN 11-016025. This investigator reviewed the Supervisor's Force Review completed by Sergeant David Robinson regarding CCN 11-016025. Sergeant Robinson received information from all of the reporting officers who have used force against AP2/Page and made the determination that all force used against AP2/Page appeared to be reasonable and within MPD policy. This investigator contacted Hennepin County Sergeant Scott Larson and obtained a copy of the HCJ Sally Port Intake video with audio from January 18, 2011 regarding AP2/Page's medical refusal into HCJ. The video shows HCJ personnel request that the HCJ Nurse evaluate AP2/Page's injuries prior to entry into the Sally Port. The HCJ Nurse briefly observes AP2/Page's injuries and refuses AP2/Page's entry into HCJ prior to receiving medical treatment. The HCJ Sally Port Intake video recorded at 7:31:20 of the video, the HCJ staff first observes AP2/Page and immediately stops his entry into HCJ until seen by the HCJ Nurse. At 7:32:05 of the video, the HCJ Nurse briefly observed AP2/Page and immediately passed (refused) Page's entry into HCJ. At 7:32:15, HCJ staff asked MPD officers if they were coming back. MPD Officers responded "probably not." At 7:32:27, HCJ staff commented, "oh my God, could you believe they would bring him here like that." At 7:33:51, HCJ staff discussed the injury of AP2/Page as a possible "shattered eye socket." 3 1210137 wing CAPRS Re • ort 11-016025 supplements 1, 2, 3, 5, 6 and 7 from Officers Suchta, , Tucker, 13.43 13.43 and Bartholomew respectively, the reported use of force against AP2/Page, did not appear to be reasonable. After reviewing the HCJ Sally Port Intake surveillance video, HCJ staff verbally described, with their comments, the injuries sustained by AP2/Page to appear to be more severe than what officers indicated in CAPRS Report 11-016025. This investigator proceeded with this investigation and conducted interviews with AP2/Page, O'shea Officers and Brandon Bartholomew. 13.43 13.43 - Personnel Data Case Statements Statement of: O'Shea Page On January 18, 2011 at approximately 1815 hours, O'shea Page was in the front yard of 3215 Fremont Ave N. Page stated that he observed Minneapolis Police Officers approaching 3215 Fremont Ave N and did not know why they were coming. Page stated that because he had a probation warrant he took off running away from 3215 Fremont Ave N as Minneapolis Police Officers were arriving. Page stated that he immediately knew Minneapolis Police Officers were pursuing him on foot after he took off running away from 3215 Fremont Ave N because he observed Minneapolis police Squad Cars. Page stated that the squad cars attempted to run him over as he continued to run away from the officers. Page stated that he did not stop running because it was his intention to "get away" because of his warrant. Page stated that when he was running away from officers, he did not run up and over a snow bank in front of 3201 Girard Ave N and fall onto the ground. Page stated that his face did not strike the ground. Page stated that he did not strike a tree while running away from officers. Pursuing officers caught up to Page and attempted to gain control of Page. Page stated that there were four or five officers present at that time. Page stated that officers were giving him verbal commands to place his hands behind his back and to stop resisting officers' efforts to control him. Page stated that he did obey officers' verbal commands. At this time, officers were combining their efforts in an attempt to gain control of Page. Page stated that just prior to officers combining their efforts to gain control of him; Page was laying on his stomach with his hands already behind his back. Page stated that the officers did not know where he was located. Page then called out to the police to inform the officers of his location. Page stated that he laid on the ground on his stomach with his hands behind his back prior to the first officer's arrival. Page stated that the first officer to arrive at his location exited the squad car that was chasing him. The officer from the squad car approached Page while he was laying on his stomach, placed his knee on Page's back and handcuffed Page. Page stated that he was looking up at that time and observed three or four more officers approaching his location. 4 1210138 Page stated that the initial officer that placed his knee on Page's back and handcuffed Page, that officer pushed Page's head into approximately three feet of snow and automatically said stop resisting. Page stated that he was trying to turn his head to the side in order to get a gasp of air. Page stated that he was already handcuffed and the same officer pushed Page's head back into the three feet of snow and then began kicking Page in his head and ribs while saying to Page "stop resisting." More officers arrived at Page's location and according to Page began assaulting him. Page stated that officers kicked him in his head, jaw and ribs. Page was not sure if it was one officer or multiple officers kicking him, but stated that the kicker kicked Page on the top of his head and the left side of his face. Page stated that the kicks he received to his head and face felt as if the kicker used the toe or heal of his foot. Page stated that the kicker did not stomp his head. The kicker used a kicking motion. Page stated that the kicks felt like the kicking officer was wearing steel toe boots. Page stated that during this incident he blacked out. Page stated that officers kicked him in the head approximately five to six times before he blacked out. Page stated that that does not include the kicks that officers' directed toward his body to include his ribs and stomach. Page stated that from what he could recall, all of the strikes against his head and body were from foot strikes. Page did not recall any strikes from hands, knees, etc. Page stated that all of the injuries that he received were a result of officers' actions. Page stated that there were no other factors that could have caused any of the injuries that he received on January 18, 2011 at approximately 1815 hours. Page stated that officers recovered a Boost Mobile cellular phone and $1842.00 dollars in cash from his person. Page stated that officers did not recover any narcotics from his person. Page stated that he did not recall any Sergeant or Officer at the incident scene that may have spoke to him nor did officers ask him if he needed medical attention. Page stated that he lost consciousness at the incident scene and did not regain consciousness until he arrived at the Hennepin County Jail (HCJ). Page stated that after HCJ staff refused him, officers transported him to the Hennepin County Medical Center (HCMC). Page stated that a HCMC nurse asked officers what had happened to Page and officers replied that Page tripped, fell and ran into a tree. The nurse then asked Page what had happened and Page informed the nurse that the officers beat him up. At that point, the officers looked at each other and then looked at Page and walked out of the room. - According to Page, at that time, the officers left and did not return. Page stated that the HCMC nurse took pictures of his injuries and HCMC admitted Page into the hospital on January 18, 2011 at approximately 1900 hours. Page stated that HCMC did not discharge him from HCMC until approximately 0400 hours on January 19, 2011. . Page stated that officers issued him a citation for "Fleeing on Foot." 5 1210139 Statement of: Witness Officer Mark Suchta Officer Mark Suchta stated that on January 18, 2011 at approximately 1815 hours, he was securing the rear perimeter of the target address located at 3215 Fremont Ave N. As MPD 1280 approached 3215 Fremont Ave N, Officer Suchta heard people yelling that there was a runner. Officer Suchta observed a black male, later identified as AP2/Page, running away from 3215 Fremont Ave N. Officer Suchta believed that he saw one officer chasing AP2/Page and at that time decided to break the perimeter and join the foot pursuit. Officer Suchta stated that he was sure that the pursuing officer was Officer Brandon Bartholomew. Officer Suchta stated that he had to run across an open lot filled with snow near an apartment complex where officers apprehended AP2/Page. Officer Suchta stated that by the time he arrived at the location where officers apprehended AP2/Page; officers had taken AP2/Page to the ground and were fighting with Page for approximately ten seconds. Officer Suchta stated that the officers that were present at that time were Officers Bartholomew, 13.43 13.43 and himself to make four officers total. Officer Suchta stated that prior to arriving at the apprehension location, he could not recall if one officer or multiple officers were yelling verbal commands to AP2/Page to surrender his hands to officers. Officer Suchta stated that the other officers were on top of AP2/Page giving him repetitive verbal commands to put his hands behind his back. Officer Suchta stated that he observed AP2/Page digging for his waistband. At this time, Officer Suchta placed his knees on AP2/Page's back. Officer Suchta grabbed AP2/Page's right hand and placed his right hand in a gooseneck position for pain compliance. Officer Suchta stated that Officer Bartholomew was on AP2/Page's back as well. Officer Suchta stated that he yelled at Officer Bartholomew to get Page's left hand. The entire time AP2/Page was resisting officers' attempts to control his hands. Officer Suchta stated that Officer Bartholomew had a difficult time getting AP2/Page's left hand behind his back. Eventually, Officers Suchta and Bartholomew were able to get both of Page's hands behind his back and were able to handcuff him. Officer Suchta stated that once he grabbed AP2/Page's right hand, he never lost control of it. Officer Suchta stated that no officers that were present used OC spray or a taser in an attempt to gain compliance from AP2/Page. Officer Suchta stated that the communication between officers present at the apprehension location of AP2/Page consisted of himself instructing Officer Bartholomew to get control of AP2/Page's left hand in order to get Page handcuffed. Officer Suchta stated that he only recalls himself controlling AP2/Page's right arm, Officer Bartholomew controlling Page's left arm and Officer 13.43 controlling Page's head during his engagement with AP2/Page. Officer Suchta stated that A '2/Page's actions consisted of Page attempting to pull his arms away from officers resisting officers' attempts to control him. Officer Suchta stated that he did not observe Officer Bartholomew kick AP2/Page in the head. Officer Suchta stated that Officer Bartholomew must have kicked AP2/Page prior to his arrival at Page's apprehension location. 6 1210140</t>
  </si>
  <si>
    <t>['https://d3n8a8pro7vhmx.cloudfront.net/cuapb/pages/1461/attachments/original/1638004996/13-30551_Bartholomew_and_Robinson_Pt_3.pdf?1638004996']</t>
  </si>
  <si>
    <t>ORIGINATING DEPARTMENT # Commi ee Name Mee ng Date 1 Ways &amp; Means Commi ee Dec 4, 2017 TO COMMITTEE(S) LEAD STAFF: Susan Segal PRESENTED BY: Erik Nilsson ACTION ITEM(S) Request by Officer Michael Griffin for reimbursement of criminal defense fees (RCA-2017-01243) RCA-2017-01243 - Request by Officer Michael Griffin for reimbursemen... https://lims.minneapolismn.gov/RCA/1553 1 of 9 12/4/2017, 7:17 AM # File Type Subcategory Item Descrip on 1 Ac.on Legal Ma er Considering the request of Officer Michael Griffin for reimbursement of criminal defense fees in the amount of $75,000, related to the prosecu.on of Officer Griffin in U.S.A. v. Griffin (Court File No.15-cr-00160.) 2017-00684 - Request by Officer Michael Griffin for reimbursement of criminal defense fees PREVIOUS ACTIONS # Ward Neighborhood Address 1. Not Applicable WARD / NEIGHBORHOOD / ADDRESS Officer Michael Griffin has asked the City of Minneapolis to reimburse his criminal defense fees and costs incurred in the federal criminal civil rights prosecu.on for charges related to his use of force on May 29, 2010, and November 4, 2011. On May 20, BACKGROUND ANALYSIS RCA-2017-01243 - Request by Officer Michael Griffin for reimbursemen... https://lims.minneapolismn.gov/RCA/1553 2 of 9 12/4/2017, 7:17 AM 2015, Officer Griffin was indicted by a federal grand jury with nine federal counts of excessive force, perjury at civil deposi.on and filing false police reports. On April 19, 2016, a jury issued a mixed verdict, finding Griffin not guilty on six of the nine counts: three counts of excessive force, one count of issuing a false police report, and two counts of perjury. All of these counts related to the November 2011 incident. The jury was unable to reach a verdict on the remaining three counts: one count of excessive force, one count of issuing a false police report, and one count of perjury and a mistrial was declared on the three counts resul.ng in a voluntary dismissal. These counts related to the May 2010 incident. Prior to the federal prosecu.on, civil lawsuits were filed and resolved involving the May 29, 2010, and November 4, 2011 incidents. The City defended and indemnified Officer Griffin in both cases. The May 29, 2010, civil ma er was se led prior to trial with a payment of $140,000, including a orney's fees, and no admission of liability by Officer Griffin. The second civil suit, rela.ng to the November 4, 2011 incident, was brought by three plain.ffs, with each plain.ff asser.ng claims of excessive force and unlawful arrest against Officer Griffin. The case went through trial and the jury found in favor of Officer Griffin on the claims of excessive force and unlawful arrest brought by two of the plain.ffs and on the unlawful arrest claim by the third plain.ff. The jury found him liable on the claim of excessive force with respect to the third plain.ff. The jury awarded the third plain.ff compensatory damages of $45,000 and puni.ve damages of $80,000. Because the plain.ff prevailed on this claim, an award of a orney's fees was also assessed. Officer Griffin was issued a le er of reprimand by the Department in connec.on with RCA-2017-01243 - Request by Officer Michael Griffin for reimbursemen... https://lims.minneapolismn.gov/RCA/1553 3 of 9 12/4/2017, 7:17 AM the November, 2011 incident. History of Criminal Defense Fee Reimbursements In 1969, the Minnesota Legislature gave the City specific authority, through a special law, to reimburse criminal defense fees and costs upon the request of an employee so long as the criminal charges "arose out of [the employee's]…performance of his du.es" for the City and reimbursement was "recommended by the city a orney." Minn. Sess. Laws 1969, Ch. 790, Sec. 2. The propriety of payment of criminal defense fees was challenged in a case in 1977 in a taxpayer lawsuit. Tom McDonald, et al, v. Earl Arneson, et al, Henn. Cty. Dist. Ct. File No. 7 42065 (1978). The court ruled in favor of the City and the decision was affirmed on appeal. McDonald, et al, v. Arneson, et al, File No. 48900, en banc order, May 14, 1979. In December 1983, by resolu.on of the City Council, signed by the Mayor, the City A orney was directed to establish a task force to make recommenda.ons on appropriate policies for the City to follow with respect to requests for reimbursement of legal expenses incurred in defending against criminal charges arising out of the performance of their job du.es for the City. The factors recommended and adopted by the Council are as follows: The Nature of the inquiry or allega.ons by the inves.ga.ng authority. 1. Whether the ac.on arose out of the performance of the officer or employee's duty. 2. Whether he or she acted in good faith. 3. Whether there was malfeasance or willful or wanton neglect of duty. 4. Whether he or she was ac.ng pursuant to direc.ons from a superior or 5. RCA-2017-01243 - Request by Officer Michael Griffin for reimbursemen... https://lims.minneapolismn.gov/RCA/1553 4 of 9 12/4/2017, 7:17 AM pursuant to law. Whether the morale of other City officers and employees would be adversely affected by paying or not paying the claim. 6. In 1984, the Legislature enacted a general statute, Minnesota Statute §465.76, rela.ng to the reimbursement of criminal defense fees for local government employees. Sec.on 465.76 provides: If reimbursement is requested by the officer or employee, the governing body of a home rule charter or statutory city, a town or a county may, aMer consulta.on with its legal counsel, reimburse the city, town or county officer or employee for any costs and reasonable a orney's fees incurred by the person to defend charges of a criminal nature brought against the person that arose out of the reasonable and lawful performance of du.es for the city, town or county. This sec.on added a requirement not in the prior special law. Under Sec.on 465.76, reimbursement of criminal defense costs is only lawful if the criminal charges arose out of the "reasonable and lawful performance" of du.es for the city. If this requirement is met, it is within the Council's discre.on whether to grant or deny the request for reimbursement. Other Cases There have been a number of cases over the last 25 years where the Council voted to reimburse criminal defense fees in circumstances where there was no indictment or criminal charges filed, but employees hired criminal defense lawyers to represent them during inves.ga.ons and grand jury proceedings. There are also some cases of reimbursement to represent employees or elected officials for a orney's fees when they RCA-2017-01243 - Request by Officer Michael Griffin for reimbursemen... https://lims.minneapolismn.gov/RCA/1553 5 of 9 12/4/2017, 7:17 AM were requested to provide evidence or were subpoenaed to tes.fy in grand jury proceedings involving criminal inves.ga.ons of a third person. With respect to reimbursement request cases where the criminal case was actually charged and proceeded to trial, the most recent example that the Office has been able to locate involved the Council's approval of a request by Sgt. William Chaplin in October 14, 1983. Sgt. Chaplin was charged with criminal assault in connec.on with on-duty conduct. Sgt. Chaplin was acqui ed by a jury following a trial. Then-Mayor Fraser vetoed the Council's approval, but the Council overrode the veto. It was this case that led to the December 1983 task force and development of the factors to be used in considering these requests. Applica on of the Factors to Officer Griffin's Request Factor 1: Nature of the Inquiry: The proceedings were criminal in nature. Officer Griffin was indicted by a federal grand jury and proceeded through a criminal trial prosecuted by the United States A orney's Office. While Officer Griffin was acqui ed on six counts under the indictment, a mistrial was declared on the remaining three counts because the jury could not reach a unanimous verdict. The United States A orney subsequently dismissed the counts upon which the jury could not reach a verdict. Factor 2: Scope of Officer's Du es: Officer Griffin was not on duty and was not employed in an off-duty capacity at the .me of the incidents that led to the criminal charges. There are allega.ons in each of the incidents that Officer Griffin showed his badge and a empted to exercise police powers. The federal criminal civil rights charges brought against Officer Griffin require that he had to be ac.ng "under color of law" - as a law enforcement official - while engaging in the conduct. RCA-2017-01243 - Request by Officer Michael Griffin for reimbursemen... https://lims.minneapolismn.gov/RCA/1553 6 of 9 12/4/2017, 7:17 AM Factors 3 and 4: Good Faith; Malfeasance, Neglect of Duty: May 29, 2010 Incident: In the criminal case, the jury was unable to reach a verdict with respect to the criminal charges involving this incident. The civil suit involving this incident was se led by the City on behalf of Officer Griffin. November 4. 2011 Incident: The jury in the criminal trial acqui ed Officer Griffin on all counts related to the November 4, 2011, incident, including allega.ons that he had used excessive force. In the civil case involving the November 4, 2011 incident, there was a jury verdict on the merits in favor of one plain.ff (of the three plain.ffs) on one of the counts of the civil complaint -- the allega.on that Officer Griffin had used excessive force - out of the six alleged in the complaint. The jury awarded both compensatory and puni.ve damages on that count, which required a finding under the civil "preponderance of the evidence" standard of proof that Officer Griffin acted 'maliciously or recklessly indifferent to the plain.ffs' rights.' The Department also issued a le er of reprimand to Officer Griffin in connec.on with this incident. Factor 5: Whether Ac ng Pursuant to Direc on of a Supervisor: Officer Griffin was on personal .me during both incidents. Factor 6: Impact on Morale: This is for the Council to evaluate. Sec on 465.76 Requirements: In addi.on to weighing the above factors, the Council RCA-2017-01243 - Request by Officer Michael Griffin for reimbursemen... https://lims.minneapolismn.gov/RCA/1553 7 of 9 12/4/2017, 7:17 AM must find that the ac.ons giving rise to the criminal charges "arose out of the reasonable and lawful performance of du.es" for the City. Discre.onary Decision: It is en.rely within the discre.on of the City Council to pay all or part of the fee request. Op ons The Council has several op.ons before it: Full reimbursement, if the Council determines that Officer Griffin's ac.ons cons.tute the "reasonable and lawful performance" of his he above requirements are sa.sfied; 1. Par.al reimbursement, for example half of the amount sought, based on the grounds that while Officer Griffin was fully acqui ed of criminal charges in connec.on with the November incident, the jury was unable to reach a verdict on the charges related to the May 2010 incident. In addi.on, puni.ve damages were awarded against Officer Griffin by the jury in the civil law suit involving the November incident and the Department issued discipline, a le er of reprimand, in connec.on with that incident; or 2. Deny reimbursement if the Council determines that Officer Griffin's ac.ons do not cons.tute the "reasonable and lawful performance" of his du.es for the city and/or that the balance of the six factors do not warrant reimbursement. 3. The Police Federa.on has indicated that Minneapolis police officers now procure insurance to cover criminal defense costs for officers so that this type of request should not reoccur in the near future. Reasonableness of Fee Amount RCA-2017-01243 - Request by Officer Michael Griffin for reimbursemen... https://lims.minneapolismn.gov/RCA/1553 8 of 9 12/4/2017, 7:17 AM Finally, if the Council determines to grant Officer Griffin's request for full or par.al reimbursement, we believe that the fees paid were reasonable. Officer Griffin paid his criminal defense a orney Robert Richman a flat fee of $75,000.00 for his criminal defense. Mr. Richman spent 465 hours of a orney .me working on the case. Mr. Richman's market hourly rate is $300.00 per hour, and is listed as $250.00 per hour in his retainer agreement. The flat fee of $75,000.00 works out to an effec.ve hourly rate of $161.29. Given the nature of the charges, and the fact that the ma er proceeded through a jury trial and eventual acqui al or dismissal of the charges, the hours worked appear to be reasonable. FISCAL IMPACT STATEMENT No fiscal impact an.cipated RCA-2017-01243 - Request by Officer Michael Griffin for reimbursemen... https://lims.minneapolismn.gov/RCA/1553 9 of 9 12/4/2017, 7:17 AM</t>
  </si>
  <si>
    <t>['https://d3n8a8pro7vhmx.cloudfront.net/cuapb/pages/270/attachments/original/1614459343/RCA-2017-01243_Michael_Griffin_Crim_Def_Reimbursement.pdf?1614459343']</t>
  </si>
  <si>
    <t>3/15/2021 William Jacobs: The Minneapolis pedophile no one stopped - StarTribune.com https://www.startribune.com/william-jacobs-the-minneapolis-pedophile-no-one-stopped/169053916/ 1/4 MINNEAPOLIS William Jacobs: The Minneapolis pedophile no one stopped Newly-released investigative records reveal years of missed opportunities to stop a serial child molester. By Abby Simons (https://www.startribune.com/abby-simons/6370413/) Star Tribune SEPTEMBER 10, 2012 - 12:36PM The detectives from the Hennepin County Sheriff's Office faced William Jacobs across his dining room table, coaxing him to confront his past. He was 66 years old, a college educator, lawyer and retired chief of the Minneapolis Park Police. He also had a criminal obsession that had finally caught up with him, in the form of thousands of images of child pornography and faded photographs that demonstrated five decades of unfettered access to children. "How far back do we have to go, Bill?" detective Charles Kelly asked. "Do we have to go back when you were in your rookie years? My God, I hope not." "I just don't understand what you're trying to say to me," Jacobs replied, according to a transcript of the interview. "When did you start molesting young guys?" Jacobs didn't reply that day, but newly released documents reveal how the detectives found their answer. They looked in archives for forgotten letters, called up long-retired camp and school administrators, interviewed growing numbers of men who came forward to say Jacobs assaulted them in lake cabins, summer camp dormitories and his own Deephaven home. In probing what would become one of the most disturbing cases of serial child molestation in Minnesota, the detectives also uncovered a history of missed opportunities and reluctance to expose a potential scandal. According to the investigative file, obtained by the Star Tribune under the Minnesota Data Practices Act, the detectives learned that in the early 1970s, Jacobs had lost as many as three teaching jobs because he fondled children, yet in each case, his supervisors kept the situations quiet. They learned that in 1993, after Jacobs rose quickly in his new career as a police officer, a top state law enforcement official heard from someone who was molested years earlier by Jacobs but settled the issue with a private meeting. Jacobs' employer, the Minneapolis Park and Recreation Board, was never told. Not until a 15-year-old boy came forward to say the man he knew as "Uncle Bill" had been touching him for years did Jacobs finally face the consequences for his crimes. Where so many others had looked away, the teen looked his abuser in the eye in a Minneapolis courtroom. Jacobs was sentenced in May to 18 years after he pleaded guilty to second-degree criminal sexual conduct. By then, nearly two dozen men claimed Jacobs had abused them as early as 1962. "It never should have happened to my son, and I hold all of these people accountable," the teenage victim's father said last week. "It makes us sick to know not only the history but all the people in positions of authority that should have stopped this many, many times and didn't." One of the people who got an early warning about Jacobs was Michael Campion, a former state public safety commissioner. Today, he's unsure whether he could have done more after one of Jacobs' victims came forward in 1993 and urged him to look into the officer's history. . William Jacobs 3/15/2021 William Jacobs: The Minneapolis pedophile no one stopped - StarTribune.com https://www.startribune.com/william-jacobs-the-minneapolis-pedophile-no-one-stopped/169053916/ 2/4 Campion sought a prosecutor's opinion, arranged a meeting between Jacobs and the victim and told Jacobs he would be watching him. But he understands why the parents of the abused teen would think that wasn't enough. "When you take a person's innocence away, you can't replace that," Campion said. "I don't blame them for being angry with me." Distress, but no calls to police Jacobs admitted in court that the victims who came forward were telling the truth. Imprisoned at Minnesota Correctional Facility in Faribault, he declined a request for an interview. In his first career as a teacher at prestigious prep schools, Jacobs' taste for boys kept getting him in trouble. Jacobs' first job after graduating from Northfield's Carleton College in 1965 was at the Taft School, a Connecticut boarding school, then all-male. In a deposition he gave last May in exchange for being dropped from a victim's lawsuit, Jacobs said he was confronted by the headmaster for inappropriately "approaching" at least one student. Jacobs quietly left the school in 1971. Taft spokeswoman Julie Rieff said the school "has no knowledge of any improper conduct by Mr. Jacobs while at Taft." He took his next job at the Blake School in Minneapolis. Around 1971, at least two students told their parents they were sexually abused by Jacobs. In his deposition, Jacobs said he was confronted by then-headmaster Jack Edie, who told him to finish the school year from home completing lesson plans. Blake School spokeswoman Cathy McLane said officials cooperated with investigators and could find no documentation to determine whether Edie, who has since died, notified police of the allegations. But the headmaster did call Robert Telleen, the director of YMCA's Camp Warren in Eveleth, because he knew that Jacobs had worked as a camp counselor there for 10 years. Edie told Telleen that Jacobs had "pedophilic tendencies," according to Telleen's handwritten notes from the 1972 telephone conversation. "Thing has spread much further," the note said. "Jack trying to decide how to help Bill as a friend now and helping Bill choose another vocation." From then on, Jacobs was no longer a counselor at Camp Warren. But over the next four decades, he returned to the camp regularly as a volunteer. He brought children to the camp as recently as 2009. "I have never been so upset about a situation as I have been with Bill," Telleen wrote to his successor at Camp Warren, John Howard, in a letter from 1972. He added later he told no Warren staff about the incident, and that Jacobs "seemed resigned to a new career." In a response, Howard wrote that he was "astounded" to learn of the allegations about Jacobs, whom many knew as "Jake." "For as closely as I have known Jake over the years, there was no evidence of any sexual hangup at all. I suspect that five years at Taft School were not helpful in this respect." In an interview last week, Telleen said he moved swiftly to fire Jacobs from Camp Warren based on the Blake incident, but admits he didn't inquire further of staff or campers. Telleen couldn't say whether he would have done anything different, such as go to the police. "I don't know why I would have. Look, the times then were extremely different from now. At 31 years of age I'm not sure I'd even heard the term 'pedophile,'" he said. "I did everything in good faith. It was just a time before we really woke up to what could be happening." That summer 40 years ago, Jacobs took his first steps in a new career, working part time as a patrol agent for the Minneapolis Park Board. But he kept teaching as well. In 1973, he got a job as an eighth-grade science teacher at Breck School. In 1975, laws went into 3/15/2021 William Jacobs: The Minneapolis pedophile no one stopped - StarTribune.com https://www.startribune.com/william-jacobs-the-minneapolis-pedophile-no-one-stopped/169053916/ 3/4 effect that required reporting of suspected child sexual abuse to the authorities. In December 1974, a 13-year-old Breck student reported to his parents that Jacobs molested him during an overnight stay at the teacher's house. The victim and his father went to Jacobs and then-headmaster John Littleford, but what happened next is a matter of dispute. In his deposition, Jacobs said that he was allowed to finish the school year, as long as he promised to keep his behavior under control. He went on to say he kept teaching part time at Breck, only losing his job when he was caught molesting another child the following year. School records also indicate Jacobs was employed until 1976. But Littleford said that when he arrived at Breck for the 1974-75 school year, he knew nothing about Jacobs' past. "I fired him later that same year, with the advice and support of legal counsel," Littleford said in an e-mail to the Star Tribune. Littleford, now an educational consultant in Louisiana, declined to comment further. His attorney, Daryle Uphoff, called Jacobs' claims false and said Jacobs merely wants revenge on Littleford for firing him. "Mr. Jacobs' life is a lie and I wouldn't expect that to change any," Uphoff said. Campion's role In 1993, then-Minneapolis Police Chief John Laux received a letter. "I have a question regarding Bill Jacobs," the man wrote. "Was his rise to high rank in the Minneapolis Park Police with, or without your knowledge that he has a history of sexual abuse of children?" The letter went on to detail how he and his brother were molested at Camp Warren in the 1960s when Jacobs was a counselor. Laux, who had no authority over Jacobs, asked Campion, then assistant superintendent of the Minnesota Bureau of Criminal Apprehension, to investigate. Campion called the man. In a transcript of a telephone conversation, he acknowledged that it was too late for Jacobs to be charged with sexual abuse. "I guess it just gave me more pause to worry when I realized he was in a position of more and more responsibility and power," the man told Campion, according to a transcript of a 1993 telephone conversation. He continued: "I just think it's wrong that so many of us have stayed quiet for so many years and allowed him not to face the consequences." He urged Campion to look into Jacobs' history. "I mean for instance, like checking out his work, his past as a school teacher, different prep schools. Are you going to have the time or the energy to do much digging?" the victim asked, according to the transcript. Campion told the man: "I think in fairness to whoever it might be and certainly not because he's in the law enforcement business, but allegations of this nature can be extremely damaging. That's kind of a delicate line that we have to try and navigate through." Still, Campion brought the case to the Minnesota attorney general's office, who said there was nothing they could do for such an old case. He arranged a meeting with the victim and Jacobs that ended with a letter of apology. Campion said later that he believed the victim and kept a file on the incident. When Jacobs was charged in 2010, he immediately called investigators. 'I want it to stop' Nearly 17 years would pass before a teenager tearfully told his mother a secret about the family friend who for years had taken him camping, to sporting events and on overnight stays at his Deephaven home. 3/15/2021 William Jacobs: The Minneapolis pedophile no one stopped - StarTribune.com https://www.startribune.com/william-jacobs-the-minneapolis-pedophile-no-one-stopped/169053916/ 4/4 "Mom, Bill has been touching me since I was in sixth grade. I want it to stop," he said, according to investigative reports. "There may be others. I want to be able to protect them." Within days, sheriff's detectives arrived at Jacobs' house to build their case. This time, authorities were determined to uncover the full scope of Jacobs' crimes. In the end, 22 people came forward, each with the same story: After earning their parents' trust, Jacobs had fondled them at sleepovers at his home, at Camp Warren in Eveleth, even on road trips. "For me, the biggest fear or horror is that there's the situation that happened with me," one victim, 48, told investigators. "But I just can't even imagine what may have happened to so many others." Moments before his trial was to begin in April, Jacobs walked into the courtroom and saw his accuser, then 17, sitting in the witness stand. Jacobs, taken aback, placed a hand to his chest. The teenager stared at Jacobs and refused to look away. Moments later, the attorneys met again. Jacobs would plead guilty. Assistant Hennepin County Attorney Judy Johnston called it the boy's bravest act of many, done for more than just himself and the generations of victims that came before him. "He felt more strongly that he was standing up for the people after him," she said. Staff writer David Chanen contributed to this report. Abby Simons • 612-673-4921 Abby Simons is the Star Tribune's Public Safety Editor. Her team covers crime and courts across the metro. She joined the Star Tribune in 2008 and previously reported on crime, courts and politics. abby.simons@startribune.com 651-925-5043 ajillsimons</t>
  </si>
  <si>
    <t>['https://d3n8a8pro7vhmx.cloudfront.net/cuapb/pages/270/attachments/original/1615832005/William_Jacobs__The_Minneapolis_pedophile_no_one_stopped_-_StarTribune.com.pdf?1615832005']</t>
  </si>
  <si>
    <t>2/22/2021 How the officers charged in George Floyd's death could get their jobs back https://www.nbcnews.com/news/us-news/how-officers-charged-george-floyd-s-death-could-get-their-n1232236 1/8 By Rich Schapiro Shortly after four Minneapolis police officers were fired over the death of George Floyd, the president of the city's police union wrote a letter to his members signaling that he was working to restore the officers' jobs. "They were fired without due process," wrote Lt. Bob Kroll, of the Minneapolis Police Federation. Kroll's union has had great success in getting police officer terminations reversed - by appealing them to arbitrators. Since 2006, eight Minneapolis police firings have been decided by arbitrators and all but two resulted in the officers getting their jobs back, according to an NBC News review of records from the Minnesota Bureau of Mediation Services. How the officers charged in George Floyd's death could get their jobs back The Minneapolis police union has had great success convincing arbitrators to reinstate fired officers. AFTER GEORGE FLOYD From left, Derek Chauvin, Tou Thao, J. Alexander Kueng and Thomas Kiernan Lane. Hennepin County Jail / AFP - Getty Images June 27, 2020, 5:01 AM CDT 2/22/2021 How the officers charged in George Floyd's death could get their jobs back https://www.nbcnews.com/news/us-news/how-officers-charged-george-floyd-s-death-could-get-their-n1232236 2/8 One officer punched a handcuffed man in the face multiple times, breaking his nose. Another pleaded guilty to a misdemeanor charge stemming from an altercation with his wife. A third, Jason Andersen, was fired, reinstated, then fired again after a new incident of allegedly kicking a teenager in the head. That still didn't end Andersen's career - an arbitrator went on to reinstate him for a second time. "That case might be more egregious than most, but it's not at all far-fetched in the world of law enforcement labor," said Andy Skoogman, executive director of the Minnesota Chiefs of Police Association. "It's maddening, and the general public should be outraged." The Minneapolis police union did not respond to a request for comment on its current stance on the officers. Minneapolis is among many municipalities across the country where union labor agreements and state employment laws make it difficult to fire police officers. The issue has come under fresh scrutiny in the wake of Floyd's killing. The 46-year-old Black man's death in police custody has focused attention on a wide range of policing matters, including the lack of a national registry of officer misconduct and the obstacles in disciplining problem cops. Experts say arbitration plays an outsized, and often overlooked, role in saving the jobs of officers accused of serious misconduct. "I would say this is one of the most important accountability issues," said Stephen Rushin, a Loyola University Chicago law professor who published a study on arbitration in 2018. "If you can't remove bad officers, it's going to be really hard to improve a police organization." In Minnesota, as in many other states, members of public employee unions have the right to appeal any form of discipline to binding arbitration. The president of Minneapolis Police Federation, Lt. Bob Kroll, speaks at a news conference on Feb. 17, 2020, at the state Capitol in St. Paul, Minn. Steve Karnowski / AP file 2/22/2021 How the officers charged in George Floyd's death could get their jobs back https://www.nbcnews.com/news/us-news/how-officers-charged-george-floyd-s-death-could-get-their-n1232236 3/8 The process of selecting the arbitrators in most places is akin to picking a jury. Presented with a pool of seven, each side takes turns striking a name until only one remains. The arbitrator will then hold a closed-door hearing and accept written briefs. A ruling is typically made within 30 days and could amount to upholding the discipline, reducing it or throwing it out entirely. Some experts say the selection of arbitrators incentivizes them to rule half the time in favor of the unions and the employee and half the time in favor of the employers in order to keep getting chosen. Studies done on the Minnesota arbitration system back up part of the claim: The rulings on police firings since 2006 split just about down the middle. Stephen Befort, an arbitrator and authority on labor law, said it makes sense that arbitrators would maintain close to an even record given the complexity of the cases. "The cases that come to arbitration tend to be the difficult ones," said Befort, a University of Minnesota law professor. Most arbitrators are lawyers who specialize in labor issues, Befort said. But their ranks also include human resources professionals and business managers. Dave Bicking, a former member of the Minneapolis Civilian Police Review Authority, said he believes the problem lies not with the arbitrators, but with police departments' history of doling out discipline in an inconsistent fashion. Minneapolis police chief outlines union withdrawal, reform plans: 'I will not abandon this department' 2/22/2021 How the officers charged in George Floyd's death could get their jobs back https://www.nbcnews.com/news/us-news/how-officers-charged-george-floyd-s-death-could-get-their-n1232236 4/8 "Anytime the police department tries to discipline someone, the union can come up with a half- dozen cases of someone who did worse and got no discipline at all," said Bicking, who is now a board member of the Minneapolis-based advocacy group Communities United Against Police Brutality. "What do you do now? You can't ever discipline anyone because you've never disciplined anyone. It's a Catch-22." The Minneapolis police union says only a small number of cases go to arbitration - roughly two a year - and it rejected the "false narrative that our union defends any officer for any reason." "The system of workplace justice - which is closely akin to our criminal justice system in many respects - requires that all public employees, even police officers, have the opportunity to contest discipline before a neutral third-party," Sherral Schmidt, vice president of the Minneapolis Police Federation, said in a statement to reporters issued Tuesday. The most recent Minneapolis case involves Officer Peter Brazeau, who was fired in February 2019. Brazeau was caught on camera in 2016 repeatedly punching the face of a drunken man who was handcuffed and lying on his back. The victim had been acting belligerently at a bar and had kicked Brazeau while handcuffed, according to an arbitrator's report. "Then, I placed my knee on his chest and delivered three to four strikes to his face," Brazeau told an internal affairs officer, the report says. Recommended 44 pounds of cocaine-soaked cereal sezied in Cincinnati Independent probe accuses police, paramedics of wrongdoing in Elijah McClain's death U.S. NEWS U.S. NEWS 2/22/2021 How the officers charged in George Floyd's death could get their jobs back https://www.nbcnews.com/news/us-news/how-officers-charged-george-floyd-s-death-could-get-their-n1232236 5/8 The victim suffered a broken nose and other facial injuries, according to the report. The arbitrator overturned the termination and instead ordered a two-week suspension. In his ruling, the arbitrator cited the fact that Brazeau was placed on leave following the incident but was then brought back as a training officer prior to his termination. "This pre-discharge experience cannot be ignored," the arbitrator wrote. "It does indicate that [Brazeau] has the ability to handle a police officer's duties and responsibilities." Derek Chauvin, the Minneapolis police officer seen on video pressing his knee on Floyd's neck for nearly eight minutes, has been fired and charged with second-degree murder, third-degree murder and manslaughter. Three other former officers - Tou Thao, J. Alexander Kueng and Thomas Lane - were charged with aiding and abetting second-degree murder and manslaughter. A criminal charge - and even a guilty plea - does not automatically preclude an officer from being reinstated. Officer Mukhtar Abdulkadir was fired in 2011 after he was charged with felony assault for an alleged attack on his wife. She told police he punched her in the abdomen and hit her with the butt of his gun, an arbitrator's report says. But she later recanted, and Abdulkadir pleaded guilty to a misdemeanor disorderly conduct charge. New incidents of police brutality emerge amid growing calls for reform 2/22/2021 How the officers charged in George Floyd's death could get their jobs back https://www.nbcnews.com/news/us-news/how-officers-charged-george-floyd-s-death-could-get-their-n1232236 6/8 An arbitrator ruled in favor of the officer and reduced his punishment to a 30-hour suspension, citing a flawed investigation into the incident. Then there's the case of Jason Andersen. He was fired in 2009 after he got into a fight with his girlfriend that resulted in a misdemeanor assault charge. She ultimately recanted, and the charge was dismissed. An arbitrator ordered him reinstated after concluding there was insufficient evidence to support the assault allegation. Andersen was fired again in 2010 for allegedly kicking a youth in the head and body during an arrest - and then lying about the incident. But an arbitrator once again agreed with the union and reduced the termination to a two-month suspension. The arbitrator concluded that Andersen couldn't be expected to get all the details right when questioned a year after the incident. Andersen, Abdulkadir and Brazeau are all still working for the Minneapolis police department, a spokesman said. Abdulkadir and Brazeau could not be reached. A message left for Andersen was not returned. Of the two firings that were sustained by arbitrators, one was an officer who attacked his wife and had a history of abuse toward women. The other was convicted of disorderly conduct and possession of a pistol while drunk. An arbitrator upheld that officer's termination not because of the conviction itself, but because of the punishment that came with it: He was barred from carrying a firearm for one year. The officer "lost the ability to carry a firearm and contemporaneously lost the ability to carry out essential job requirements," the arbitrator ruled. Efforts to reform the arbitration system are complicated by the fact that it applies to all types of public sector union members including teachers and firefighters. Arbitration is designed to relieve the burden on courts and provide faster resolution to cases. The system can act as a 2/22/2021 How the officers charged in George Floyd's death could get their jobs back https://www.nbcnews.com/news/us-news/how-officers-charged-george-floyd-s-death-could-get-their-n1232236 7/8 check on department heads who may make discriminatory personnel decisions, but some experts say there's a case to be made for applying different standards to police officers. "One officer can create substantially more harm to society than one bad teacher," Rushin said. In its statement, the Minneapolis police union pointed to research showing that arbitrators uphold police firings at roughly the same rate - just over 50 percent - as other types of employees. Skoogman, of the Minnesota police chiefs association, said those statistics reinforce his point that the system is flawed. "Imagine running any business and you have to allow 50 percent of the people you've fired to come back in and work in your business," he said. "It sends the completely wrong message that you can do whatever you want and you're not going to get fired," Skoogman added. Kroll, the Minneapolis police union leader, did not respond to a request for comment. In media interviews this past week, he suggested Chauvin's firing was justified but stopped short of criticizing the other officers present at the scene. "Right now, we cannot make an informed decision regarding the other officers that do not appear on camera," Kroll said on "CBS This Morning." Bicking, the former member of a civilian police review board, said he believes "it's very likely" the officers would be reinstated if the union opts to defend them, but the opportunity may never come depending on what happens in court. "The question is, will they be convicted?" he said. Rich Schapiro   Rich Schapiro is a reporter for the NBC News Investigative Unit. 2/22/2021 How the officers charged in George Floyd's death could get their jobs back https://www.nbcnews.com/news/us-news/how-officers-charged-george-floyd-s-death-could-get-their-n1232236 8/8 © 2021 NBC UNIVERSAL  ABOUT CONTACT CAREERS PRIVACY POLICY DO NOT SELL MY PERSONAL INFORMATION CA NOTICE TERMS OF SERVICE NBCNEWS.COM SITE MAP ADVERTISE AD CHOICES   </t>
  </si>
  <si>
    <t>["https://d3n8a8pro7vhmx.cloudfront.net/cuapb/pages/270/attachments/original/1615906867/How_the_officers_charged_in_George_Floyd's_death_could_get_their_jobs_back.pdf?1615906867"]</t>
  </si>
  <si>
    <t>['Derek M. Chauvin, badge #1087', 'J Alexander Kueng, badge #3897', 'Mukhtar Abdulkadir, badge #47', 'Peter Brazeau, badge #750', 'Thomas Lane, badge #3951', 'Tou Thao, badge #7162']</t>
  </si>
  <si>
    <t>1338577 1338578 1338579 1338580 Minneapolis Office of Police Conduct Review Complaint Number: Investigator: Officer (s): Case Type: Date of Incident: Complaint Filed: Investigative Summary 19-06071 Sergeant Timothy P. Eck Sergeant Mack Dominguez OPCR Administrative April 16, 2019 April 26, 2019 4 Minneapolis Police CASE OVERVIEW This alleged policy violation was brought to the attention of Minneapolis Police Internal Affairs as a result of a memo sent by 13.43 - Personnel Data from the dogwatch shift at the Minneapolis Second Precinct. 13.43 - Personnel Data expressed concern that Sergeant Mack Dominguez did not readily recognize that a Supervisor Force Review was a required duty of a supervisor and not discretionary or dictated by the subject of the force. In this instance, Sergeant Dominguez asked the subject upon which the force was used he wanted a force report and the subject declined. In turn, Sergeant Dominguez did not document a formal Supervisor Force Review. ALLEGATIONS Allegation 1: It is alleged that Sergeant Mack Dominguez did not complete a Supervisor Force Review as required per policy. 5-307 - Supervisor Force Review. Page 1 of 7 1338581 CASE INVESTIGATION On April 16, 2019, Sergeant Mack Dominguez and other Officers from the Minneapolis Police Department's Second Precinct were dispatched to a report of possible injury accident in northeast Minneapolis. Sergeant Dominguez arrived and located the driver of the car, other officers arrived soon thereafter and took the driver into custody. The driver sustained a very minor abrasion on his knee. Sergeant Dominguez spoke with the subject of the force and asked him if he wanted to report a use of force situation and the subject declined, no force review was completed. Minneapolis Police Department Records Notification Memo On April 26, 2019, 13.43 - Personnel Data sent a memorandum to Internal Affairs Lieutenant Thomas Wheeler regarding an alleged policy violation. 13.43 - Personnel Data became aware of an incident where force was used by Minneapolis Police Officers that resulted in a minor injury to an arrested party. Sergeant Dominguez was on scene at the time that the force was used and failed to complete or otherwise facilitate a Supervisor Use of Force Review. Most concerning to was the idea that Sergeant Dominguez asked the subject of the force if he would like a force review corn sleted. When the subject of the force declined, Sergeant Dominguez did not complete the review. 13.43 - Personnel Data outlined in her memo "He (Sergeant Dominguez) stated that he asked the suspect if he wanted a force report; and the suspect told Sgt. Dominguez that he did not want the report. A force report was not completed. I explained to Sgt. Dominguez that doing a force review is dictated by policy not the subject of the force. I did email Sgt. Dominguez a copy of the supervisor force requirements (5-306) policy."' 13.43 MPD GO 19-106276 This police report documented the incident that led to the alleged injury to the subject and subsequent arrest. The subject was encountered by Sergeant Dominguez and other officers after they were dispatched to a one vehicle accident. The driver, later found to be intoxicated, was mildly uncooperative and was ordered down to the ground by officers. The driver reported that he sustained a "skinned knee" while being taken into custody by the officers. The officers reported the alleged injury to Sergeant Dominguez, who was on scene. Sergeant Dominguez stated in his supplement "Officer Nelson reported that the suspect Shaquan Antone Lingwall reported that he had a skinned knee. I went and spoke with Mr. Lingwall and asked him if he wanted to report a force situation and he said no."' There is nothing else remarkable about this call or police report. See notification memo from 13.43 13.43 2 See MPD GO 19-106276, statement of Sergeant Dominguez on page 21. Page 2 of 7 1338582 BWC Records Sergeant Dominguez recorded his interaction with the subject of the force in this instance. The subject advised that he sustained a minor injury while being taken into custody by Officers. Sergeant Dominguez offered medical attention to the subject which he declined. Sergeant Dominguez then asked, "Are you claiming that force was used?" The subject said no and Dominguez did not further to formally document the use of force and/or the alleged injury to the arrested party.3 Statement of Sergeant Mack Dominguez I interviewed Sergeant Dominguez on August 15, 2019 in the MPD Internal Affairs Office in City Hall. Also present was Sergeant Sherral Schmidt from the Minneapolis Police Federation. Sergeant Dominguez recalled the incident in question and gave me a synopsis of the incident.4 Sergeant Dominguez said he threated the use of his taser on an uncooperative intoxicated male who had been reportedly crashed his vehicle in an alley and was acting erratically towards his girlfriend. There was also information in the 911 dispatched call the male is known to carry firearms. Sergeant Dominguez ordered the male to lie down on this stomach while pointing his taser at him. The male complied, then arriving backup officers handcuffed the male, no other force was used on the male.5 Sergeant Dominguez became aware that the male had alleged that his knee hurt from being taken into custody. Sergeant Dominguez advised that he talked to the arrested party and offered him medical care, which he declined. The male told Sergeant Dominguez that he sustained the scratch on his knee when he was ordered to get down on the ground. Sergeant Dominguez recognized that once he was made aware of the alleged injury to the arrested party, it was his job to speak to the male, access any injury and offer medical services to him. However, Sergeant Dominguez did not recognize the need to formally document the interaction with the male in a Supervisor Force Review. Sergeant Dominguez advised that his supervisor, 13.43 - Personnel Data brought this to his attention and he told me "...we talked it over and I gained more clarification on doing force reviews...since then I've done multiple force reviews involving similar situations like this".6 Sergeant Dominguez affirmed that he is now comfortable with the MPD's use of force reporting policy. 3 See BWC footage of Sergeant Dominguez included in this case file, entitled "Dominguez 4-Force Review", approximately the 12:20 mark. See transcribed statement of Sergeant Dominguez for full details. 'Pursuant to the review of BWC files. 6 See transcribed statement of Sergeant Dominguez, page 4, line 30. Page 3 of 7 1338583 DISCUSSION It is alleged that Sergeant Mack Dominguez violated the MPD's Supervisor Force Review policy. If this allegation is found to be true, it would violate the department policy included below. The Minneapolis Police Department's Policy and Procedure Manual states in part: 5-307 SUPERVISOR FORCE REVIEW (08/17/07) (12/15/09) On-duty Supervisor Responsibilities The supervisor who is notified of a Use of Force incident by any sworn MPD employee shall: 1. Determine if the incident meets the criteria for a Critical Incident. If so, follow Critical Incident Policy (P/P 7-810). (09/23/15) 2. Instruct the involved employees to have the subject of the use of force remain on-scene until the supervisor arrives, if it is reasonable to do so. • If the subject of the use of force does not remain on-scene, the supervisor shall go to the subject's location, if necessary, to complete the investigation. 3. Respond to the incident scene and conduct a preliminary investigation of the Use of Force incident. (09/23/15) a. Debrief the employee(s) who engaged in the use of force. b. Note any reported injury (actual or alleged) to any individual involved. c. Photograph: (09/23/15) the force subject, including any visible injuries the immediate area of the force event injuries to any other individual involved in the force event damage to equipment or uniforms caused by the force event d. Note any medical aid/EMS rendered to any individual involved. e. Locate and review any evidence related to the force incident (e.g. MVR, Page 4 of 7 1338584 security video, private cameras, etc.). (12/15/09) f. Ensure any on-scene evidence is preserved and collected. g. Locate and identify witnesses to the use of force incident. (12/15/09) h. Obtain statements from witnesses to the use of force incident. i. Contact the Internal Affairs Unit Commander immediately by phone if the force used appears to be unreasonable or appears to constitute possible misconduct. (04/16/12) 4. Complete and submit the Supervisor Use of Force Review and Summary in CAPRS as soon as practical, but prior to the end of that shift. a. Ensure that all actions taken in the preliminary investigation process and the information obtained from these actions are included in the Summary and that all other relevant information is entered in the appropriate sections of the report. (12/15/09) b. If, based upon the totality of the information available at the time of the report, the supervisor feels that the use of force may have been unreasonable or not within policy, the supervisor will: (04/16/12) • State in the supervisor force review that they believe the use of force requires further review; and • Notify the commander of Internal Affairs of their findings that the force requires further review. 5. Review all sworn employees' CAPRS reports and supplements related to the use of force incident for completeness and accuracy. Sergeant Mack Dominguez and other Minneapolis Police Officers were dispatched to a possible injury accident involving one vehicle. Upon arrival, Sergeant Dominguez located the driver, who was not completely cooperative. Officer Ryan Nelson and Andrew Hegseth arrived soon thereafter and performed a "takedown" on the driver, resulting in the driver sustaining a "skinned knee".7 The driver was taken into custody without further incident. As reported by Sergeant Dominguez in GO 18-106276, page 21. Page 5 of 7 1338585 Officer Ryan Nelson stated in his report that he notified Sergeant Dominguez of a potential injury to the subject as a result of their interaction with him. Officer Ryan stated, "LINGWALL said he was not injured and did not need EMS. LINGWALL then said his knee hurt from being taken into custody. We noticed a scratch on his right knee. A photo of the scratch was taken. I notified Sgt. Dominguez who was already on scene".8 Sergeant Dominguez approached the subject while he was seated in the rear of a squad car. Dominguez asked if he was injured and the driver said he just had a "scrape" on his knee from when he was told to get on the ground.9 Sergeant Dominguez offered the subject medical attention, which he decline. Sergeant Dominguez then asked him "Are you claiming that force was used?" The subject said no and Sergeant Dominguez did not formally document the force pursuant to the MPD's Supervisor Force Review policy.10 Sergeant Dominguez did not complete any section of the GO related to the Supervisor Force Review. CLOSING 1. Did Sergeant Mack Dominguez violate the MPD's Supervisor Force Review Policy? a. Sergeant Dominguez was present when officers brought a mildly uncooperative subject to the ground pursuant to a dispatched call. b. Officers notified Sergeant Dominguez that the subject sustained a scratched knee as a result of the interaction with officers. c. Patrol officers observed an apparent minor injury to the knee of the subject and photos were taken of the area. d. Sergeant Dominguez asked the arrested party about his alleged injury. e. The subject told Sergeant Dominguez that the injury to his right knee was the result of the interaction with the officers. f. Sergeant Dominguez offered medical services to the arrested party. 8 g. Sergeant Dominguez asked the subject if he was claiming that force was used against him. The subject said no. h. Sergeant Dominguez did not complete a Supervisor Force Review. 13.43 - Personnel Data 9 See BWC video of Sergeant Dominguez, 12:30 mark. 10 See BWC footage of Sergeant Dominguez included in this case file, entitled "Dominguez 4-Force Review", approximately the 12:20 mark. Page 6 of 7 1338586 i. Sergeant Dominguez' supervisor, deficiency to his attention. 13.43 - Personnel Dat brought the j. Sergeant Dominguez acknowledged the deficiency and advised that he is now comfortable with the force reporting policy and has done several like it since this incident. I confirm that my summary of this case is true to the best of my knowledge. Investigator: Page 7 of 7 7 z3(zat? Date 1338587</t>
  </si>
  <si>
    <t>['https://assets.nationbuilder.com/cuapb/pages/1509/attachments/original/1753849717/19-06071_Mack_Dominguez.pdf?1753849717', 'https://d3n8a8pro7vhmx.cloudfront.net/cuapb/pages/270/attachments/original/1626222443/Dominguez_-Mack-%2819-06071%29.pdf?1626222443']</t>
  </si>
  <si>
    <t>['Mack Dominguez, badge #1575']</t>
  </si>
  <si>
    <t>Minneapolis F -ice Department Internal Affairs Unit Disciplinary Worksheet, page 3 of 3 STEP 4 - BUREAU HEAD REVIEW Policy Number Description Cateaory S NS E U P 10-401 Responsibility For Inventory of Property and Evidence 1-1 1- 1 S = Sustained Comments NS = Not Sustained E = Exonerated U = Unfounded P = Policy Failure Bureau Head Signature/Employee Number Date STEP 5- CHIEF- FINAL DISPOSITION lb - Ltot ile_ porvolizkr2vt,v)O P rape..(C\ k twv it tdvAG,-, QAT', i5 1_,44,,{0 P- V, xio riAkoLnd. Chief of of Police Signature MP-1408 (Revised 12/13) Date 3 1280083 MINNEAPOLIS POLICE DEPARTMENT INTERNAL AFFAIRS UNIT DISCIPLINE WORKSHEET Category B-C Violations Officer Jarrod Silva #6551 4-9-2014 14-10235 Employee's Name and ID Number Policy Number Description Date of Incident STEP 1 - CHARGES IAU Case Number Cate o (A-D 10-401 Responsibility for Inventory of Property and Evidence A-D 10-28-2015 Date of Hearing Policy Number Description STEP 2 - PRECINCT PANEL HEARING Compose Findings Letter 13:00 Room 130 City Hall Location of Hearing Time of Hearing Category S NS E U P 10-401 Responsibility for Inventory of Property and Evidence B a S = Sustained NS = Not Sustained E = Exonerated U = Unfounded P = Policy Failure Deputy Chief Travis Glampe Commander's Signature/Employee Number Commander Troy Schoenberger_ Panel Member in Attendance x Concur K Not Concur Date Deputy chief Bruce Folkens Panel Member in Attendance x Concur K Not Concur 1280084 Minneapolis Police Department Internal Affairs Unit Disciplinary Worksheet, page 2 of 3 STEP 3 - LOUDERMILL HEARING Compose Discipline Letter LZ-A3•410(5 Date of Hearing Recommended Discipline Likr Was the employee present at the hearing e Has the employee been advised of the final recommendation? 17.?es El No cq., bo Time of Hearing /...c. r• 1 AI 4.4 a goo.-I /30 C_. /-/...// Location of Hearing -gAires El No AGGRAVATING AND/OR MITIGATING FACTORS Mt "0 /2-31-15 Commanders Signature/Employee Number 1 S ,...., . - '5" Panel Member in Attendance Dtoncur II Not Concur Date i L1-. /i .vs Panel Member in Attendance 2--C-oncur E Not Concur 2 1280085 Minneapolis Police Department Internal Affairs Unit Policy Number Description Category S NS E U P lo-IDI- prof ,,,.. e. c. ,_ R eve.5 ,ta. 5 for- 2,...,i.D. k-,,,,e., 0 E2 i S = Sustained NS = Not Sustained E = Exonerated U = Unfounded STEP 5- CHIEF- FINAL DISPOSITION P = Policy Failure t() - 40 l Vsz-opicn tb„.0,,-tA co r 1 nA t4.-401(1 e-tii,bizAntx.. . CAT D , t.t.c,,letZ..._ t cprop _IL L Chief of Police Signature MP-1408 (Revised 12/10) Date 3 1280086 CITY OF MINNEAPOLIS OFFICE OF POLICE CONDUCT REVIEW COMPLAINT INFORMATION Case Number Precinct CCN Date of Incident Time Preference 1440235 1 14-113711 April 09, 2014 11:05 AM No Preference Location of Incident City/State/Zip Date of Complaint 100 5thST Minneapolis 55403 May 27, 2014 Complainant Name (Last, First, Middle Initial) Sex Race DOB McCullough, Robert James Male White May 11, 1958 Home Address City/State/Zip Primary Telephone 435 University Ave E{?} St. Paul, MN 55130 (651) 335-3575 BADGE/NAME ALLEGED POLICY VIOLATIONS 6551; Silva, Jarrod OPCR Ord. § 172.20(8) - Violation of the P&amp;P Manual MPD P&amp;P § 10-401 Responsibility for Inventory of Property and Evidence: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ALLEGATION SUMMARY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MEDIATION COACHING INVESTIGATIONS ri Refer to Mediation Refer to Precinct S5 Investigation: Investigator ...S WorAJ - sj f' Admin Investigation: Investigator VI a 14-ex .s DISMISS Li Reckoning Period Expired No Basis Failure to State a Claim Failure to Cooperate Exceptionally Cleared Lack of Jurisdiction Withdrawn Duplicate FINAL APPROVED INVESTIGATIVE REPORT Refer to Panel I omm r , /j " - Di to "l c? ? Directo - file f P 4pCo d ev w Complaint Form #3401 1280087 evaluation please send email to support@datadynamics.com Unofficial List 06/04/2014 MPD PROPERTY INVENTORY PI NUMBER: 2014 - 011627 BADGE NUMBER AND NAME: 006551: Silva, Jarrod UNIT 4031 PCT 01 RECD P&amp;E DATE: 04/15/2014 TIME: 17:00 REASON HELD: , NON-EVIDENCE CCN: MP-14-113711 OBTAINED FROM: ROLE: A NAME (LAST. FIRST. MIDDLE): Mccullough, Robert PE EMPLOYEE NUMBER: 007877 ROLE NBR: 001 CIRCUMSTANCES: OFFENSE(S): DISCON VICTIM: Line # Quantity Description WH Storage Brand Model Serial Number !Owner Role/Role# Value Obtained At Officer's Description I OAN or P &amp; E Identifier Weight 'Handling Code #1 3 TWENTY DOLLAR BILLS C A001 60.00 #2 1 TEN DOLLAR BILL C A001 10.00 #3 3 FIVE DOLLAR BILLS C A001 15.00 #4 12 ONE DOLLAR BILLS C A001 12.00 Total Estimated Value: End Of Property Inventory 97.00 PROPERTY DISPOSITION CODES CODE LINE NUMBERS AUTHORIZED BY: RANK - NAME - DIVISION/UNIT - BADGE # DATE A = HOLD FOR ADJUDICATION M = MAIL C = CHARITY P = PENSION D = DESTROY R = RELEASE F = FORFEITURE S = SELL 6orYrigSt 1998,2001 Data Dynamics . %is is an evalua ion copy. Visit www.datadynamics.com for more information. For support during evaluation please send email to support©datadynamics.com 1280088 MINNEAPOLIS POLICE DEPARTMENT Deputy Chief Travis Glampe Office of Professional Standards Room 130-City Hall 350 South Fifth Street Minneapolis, Minnesota 55415 612 673-2445 MEMORANDUM 12-31-2015 This case was received from Insp. Kjos 13.43 - Personnel Data for a violation of 10-401 Responsibility for Inventory of Property and Evidence and 10- 401.01 Property and Evidence Acquired or Temporarily Stored at Precincts. In reviewing the case with DC Folkens and AC Arneson, it was determined that this case should be handled as a "B" level violation which would require a Loudermill Hearing. On 12-23-2015 DC Folkens, Commander Schoenberger and I conducted a Loudermill Hearing with Officer Silva and his Federation representative, Lt. Kroll, present. Following the hearing, the panel finds the following occurred: 1-Officer Silva arrested the complainant on 04-09-2014. This arrest occurred shortly after the complainant had obtained Twins tickets from a third party. As a result of the arrest, the third party wanted to void the transaction, taking his tickets back and giving the complainant his money back. Officer Silva took custody of $97 that belonged to the complainant. 2-The complainant was transported to the First Precinct and eventually to jail with his property going with him in a "bag". The $97 was not contained in this property that traveled with the complainant. 3-Officer Silva is unable to explain how he discovered the money did not go with the complainant to jail. However, he says he would have put the money in an envelope and put it in his desk drawer upon discovery. 4-The money remained in his desk until he property inventoried it on 04-15-2014. 1280089 On the above facts, this panel agrees with Insp. Kjos. However we deviate with the Inspector on his analysis that it is common practice for CRT team members to temporarily store items in their office. Policy dictates that property must be inventoried by the end of an officer's shift. Officers are allowed to inventory property in precinct property lockers. However, policy does allow for inventorying property in an office or desk. Common practice does not make it an appropriate or acceptable practice. The panel is also not swayed by Inspector's Kjos' discussion of CRT being without a supervisor during this time frame. A supervisor's presence or direction shouldn't be required to assist in the proper handling of this cash. The panel was willing to assume the CRT team was busy on this date. Even with this factor present Officer Silva should have realized the absolute need to properly handle the cash and properly prioritized his responsibility to this duty. There is no evidence present in this case to suggest that Officer Silva had to direct his duties elsewhere on this date instead of immediately inventorying the cash. In this age of policing, the Panel felt that the proper handling of cash is paramount to public trust, transparency and maintaining an image of integrity. As of a result of Officer Silva's decision, the complaint was without his money for 6 days. As such we are recommending that 10-401 Responsibility for Inventory of Property and Evidence be sustained at a "B" level with a letter of reprimand. 2 1280090 Minneapolis City of Lakes NOTICE OF DISCIPLINE PANEL MEETING Police Department Janee L Harteau Chief of Police 350 South 5th Street - Room 130 Minneapolis MN 55415-1389 612 673-2735 TTY 612 673-2157 Officer Jarrod Silva Minneapolis Police Department 1st Precinct - CRT 19 North 4th Street Minneapolis, MN 55401 November 10, 2015 Officer Silva: Re: IAU Case Number 14-10235 This letter is to inform you the Discipline Panel has reviewed IAU Case #14-10235 and recommends the finding(s) as follows: MPD 10-401 Responsibility for Inventory of Property &amp; Evidence, Category (B). Sustained. The Discipline Panel will meet on Thursday, December 3, 2015, at 0900 hours in the Chief's conference room 130 City Hall, 350 South 5th Street. At this time, you will be given an opportunity to address the Discipline Panel. If you choose not to attend the Discipline Panel meeting you are ordered to notify the panel chair in writing by November 30, 2015. You may have a union/federation representative or an attorney present during the meeting. You are also entitled to review this case file prior to your Discipline Panel Meeting. Contact Internal Affairs for further information at 612-673-3074. City Information and Services www.minneapolismn.gov Affirmative Action Employer Deputy Chief Folkens Commander Schoenberger Police Federation Internal Affairs Unit Sincerely, /1") / P4r euro,P,11 Travis Glampe, Panel Chair Deputy Chief Minneapolis Police Department 1280091 Minneapolis City of Lakes Police Department Janee L. Harteau Chief of Police 350 South 5th Street - Room 130 Minneapolis, MN 55415-1389 612 673-2735 TTY 612 673-2157 Officer Jarrod Silva Call NOTICE OF DISCIPLINE PANEL MEETING Minneapolis Police Department 1st Precinct - CRT 19 North 4th Street Minneapolis, MN 55401 December 4, 2015 Officer Silva: Re: IAU Case Number 14-10235 This letter is to inform you the Discipline Panel has reviewed IAU Case #14-10235 and recommends the finding(s) as follows: MPD 10-401 Responsibility for Inventory of Property &amp; Evidence, Category (B). Sustained. The rescheduled Discipline Panel will meet on Wednesday, December 23, 2015, at 0900 hours in the Chief's conference room 130 City Hall, 350 South 5th Street. At this time, you will be given an opportunity to address the Discipline Panel. If you choose not to attend the Discipline Panel meeting you are ordered to notify the panel chair in writing by December 18, 2015. You may have a union/federation representative or an attorney present during the meeting. You are also entitled to review this case file prior to your Discipline Panel Meeting. Contact Internal Affairs for further information at 612-673-3074. 0;14 cc: City Information arid Services www.ci.minneapolis.mn.us Affirmative Action Employer Deputy Chief Folkens Commander Schoenberger Police Federation Internal Affairs Unit Sincerely, Travis Glampe, Panel Chair Deputy Chief Minneapolis Police Department 1280092</t>
  </si>
  <si>
    <t>['https://d3n8a8pro7vhmx.cloudfront.net/cuapb/pages/270/attachments/original/1638757641/OPCR_14-10235_Silva_Part_8.pdf?1638757641']</t>
  </si>
  <si>
    <t>City of Minneapolis Minneapolis Police Department GRIEVANCE SETTLEMENT AGREEMENT and Police Officers' Federation of Minneapolis Blayne Lehner (Grievance # 12-21) This Settlement Agreement is made and entered into by and between the City of Minneapolis (the "City") and the Police Officers' Federation of Minneapolis (the "Federation"). WHEREAS, Grievant Blayne Lehner ("Grievant"") is represented by his exclusive bargaining representative, the Federation; WHEREAS, the City and the Federation are parties to a Labor Agreement ("Labor Agreement") that governs the terms and conditions of Federation members' employment; WHEREAS, the City imposed discipline upon the Grievant in four separate IA cases as follows: IA File No. Sustained MPD P/P Discipline Imposed 12-46 5-105(15) Professional Code of Letter of Reprimand Conduct (B) 12-74 5-102 Use of Discretion (B) 9-200 Search and Seizure (B) 5-3.03 Authorized Use of Force (B) 13.43 - Personnel Data 12-93 5-303 Authorized Use of Force (C) 13.43 - Personnel Data 12-95 5-303 Authorized Use of Force (B) Letter of Reprimand WHEREAS, the Federation timely filed Grievance No. 12-21 alleging that the City did not have just cause to discipline the Grievant in the four cases, in violation of Section 4.1 and 4.2 of the Labor Agreement; WHEREAS, Article 5, Section 5.4, subd. 2 of the Labor Agreement states: "The Chief of Police shall have the full authority of City Council to resolve the grievance;" and WHEREAS, the City, the Federation and the Grievant desire to amicably settle all issues relating to this grievance and without resort to arbitration. NOW THEREFORE, the City, the Federation and the Grievant agree as follows: 1. The Federation and Grievant shall withdraw with prejudice Grievance ## 12-21. 1 1212039 2. In consideration of the withdrawal of Grievance # 12-21 the Cit shall • - fifteen (15) hours 13.43 - Personnel Data 13.43 13.43 - Personnel Data the sus ensions to 3. The Federation, as an entity and on behalf of its members individually, agrees that this Settlement Agreement shall not be used in any arbitration or proceeding, except to enforce the terms of this Settlement Agreement. The Federation's bargaining unit members ate bound by this Agreement as if they entered.into it individually. This Agreement and its terms .shall not establish any precedent within the City and are without precedent or prejudice to future eases. The terms of this Agreement, the circumstances of this ease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CITY. ee Harteau ief of Police Date: 3--/25-- 13 2 FEDERATION: Delmonico, President Dated Yi?ii7 GRIEV Blayne be Dated: - 15 ' / 1212040 MINNEAPOLIS POLICE DEPARTMENT INTERNAL AFFAIRS COMPLAINT FORM #3401 COMPLAINT INFORMATION INTERNAL AFFAIRS CASE NUMBER: 12-93 CCN: 12-171989 DATE OF INCIDENT: 06/06/2012 TIME OF INCIDENT: 0748 LOCATION OF INCIDENT: E Lake St 127th Ave S DATE OF COMPLAINT: 06/06/2012 REFERRAL METHOD: Internal Affairs COMPLAINANTS NAME (LAST, FIRST MIDDLE) SEX M❑ F❑ RACE: DATE OF BIRTH: 13.43 - Personnel Data HOME ADDRESS: CITY / STATE I ZIP: TELEPHONE: 13.43 POLICY INFORMATION POLICIES ALLEGED TO BE VIOLATED: 5-303 AUTHORIZED USE OF FORCE ACCUSED EMPLOYEE(S) NAME/BADGE: Officer Blayne Lehner Baged #4073 COMPLAINT ALLEGATIONS It is alleged that on 06/06/2012 at approximately 0750 hours, Officer Blayne Lehner used unauthorized force during the arrest process of Al / Mark Uran while at the incident location. RECOMMENDATION (Preliminary Cases Only) K Reckoning Period Expired Before Complaint was Filed K No Basis for Complaint K Closed Pending Further Information K Refer to Precinct with Coaching Documentation K Exceptionally Cleared K Policy Failure K Other r DATE Loi 2' \ I 2._ DATE 13.43 - Personnel Data COMMANDER REVIEW: 1212041 Minneapolis Police Department Internal Affairs Unit Administrative Case #12-93 Sergeant Mark Montgomery August 13, 2012 CASE BACKGROUND On June 6, 2012 at approximately 0750 hours, Precinct 3 Desk Officer Michael Segulia observed the suspect vehicle drive up onto the sidewalk in front of Precinct 3. The driver of the suspect vehicle, later identified as Al / Mark Uran, put the vehicle in reverse and backed the vehicle off of the sidewalk. While backing the vehicle off of the sidewalk, the rear of the vehicle struck the semaphore on the southwest corner Lake St E / Minnehaha Ave S. The vehicle then drove off at, what was described as, a high rate of speed southbound on Minnehaha Ave S from Lake St E. Precinct 3 Desk Officer Segulia observed Uran's driving conduct from inside Precinct 3 and aired the information on channel 1 radio traffic. Officer Segulia and Sergeant Annoni then walked outside to the front of Precinct 3 to locate Uran's vehicle. Uran's vehicle was GOA. Officer Segulia and Sergeant Annoni observed the semaphore that Uran's vehicle struck. Officer Segulia and Sergeant Annoni then observed Uran's vehicle traveling eastbound through the alley just south of Precinct 3 and turning southbound onto Minnehaha Ave S. Uran's vehicle drove up onto the sidewalk again and then drove back down onto the street. Officer Segulia yelled for Uran's vehicle to stop. Uran was looking at Officer Segulia in his side door mirror. Uran then put his vehicle in reverse, backing his vehicle up onto the sidewalk toward Sergeant Annoni. Uran then stopped his vehicle and drove forward off of the sidewalk, traveling southbound on Minnehaha Ave S. At this time, squad 312 turned southbound on Minnehaha Ave S from Lake St E and located Uran's vehicle. Squad 312 activated his emergency lights and siren and Uran did not stop his vehicle. Squad 312 initiated the vehicle pursuit with Uran's vehicle and Squad 360 and Squad 8310 assisted. After a slow speed, short pursuit with Uran's vehicle, the pursuit concluded at Lake St E / 27th Ave S. At the conclusion of the vehicle pursuit, Lieutenant Catherine Johnson viewed the squad video of Squad 8310. After viewing the force used by Officer Blayne Lehner against Al / Mark Uran, Lieutenant Johnson referred this incident to the Internal Affairs Unit for further review as required by MPD policy. 1212042 CASE INVESTIGATION For this incident, four (4) squad videos were reviewed. Squad 8310's video displays the front view from a VHS Mobile Video Recorder (MVR). Squad 360's video displays the front view from a digital MVR. Squad 312's video displays the rear view from a digital MYR. Squad 310's MVR video is not in a position to provide a viewable front image. Squad 310's MVR contains audio that is not useful due to siren noise. For this investigation regarding Officer Blayne Lehner's use of force against Al / Mark Uran, this investigator reviewed squad videos from squads 8310, 360, 312 and 310. This investigator reviewed CAPRS Report 12-171989. This investigator conducted recorded statements from witnesses Lieutenant Catherine Johnson, Officer Daniel Grosland, Officer William Willner, Officer Kristina Schmidt and Sergeant Kurt Radke (Officer Kurt Radke at the time of the incident). This investigator conducted a recorded statement from accused Officer Blayne Lehner. This investigator attempted to contact Mark Uran by sending Certified Letters requesting contact to two (2) different last known addresses for Mark Uran. Both Certified Letters went unclaimed and were returned to this investigator. The issue during this incident is regarding the force used by Officer Blayne Lehner against Al / Mark Uran at the conclusion of the vehicle pursuit. Therefore, the summarization of each squad video will focus on the conclusion of the vehicle pursuit. First, this investigator reviewed the VHS squad video from squad 8310, driven by Officer Blayne Lehner as an able squad. This video image displays the front view in VHS mode. Officer Lehner was assigned to squad 8310 and he was the third squad in the vehicle pursuit. Al/ Uran's vehicle was traveling east on Lake St E at 27th Ave S. At the intersection of Lake St E / 27th Ave S, there was a large truck stopped at the intersection in the southernmost westbound lane of traffic. Uran conducted a U-turn from the southernmost eastbound lane of traffic around the large truck and into the northernmost westbound lane of traffic. Officer Lehner drove his squad against westbound traffic into the northernmost westbound lane of traffic at the intersection of Lake St E / 27th Ave S and stopped his squad in an effort to prevent Uran from continuing the vehicle pursuit. After Uran completed his U-turn into the northernmost westbound lane of traffic, Uran stopped his vehicle in front of squad 8310 after Uran's vehicle's right front bumper made contact with the left front bumper of squad 8310. Officer Lehner exited his squad, drew his handgun and approached the passenger's side front door of Uran's vehicle. Officer Lehner was the first officer to arrive at the passenger compartment of Uran's vehicle. As Officer Lehner is approaching Uran's vehicle with his handgun pointed at Uran, Uran raises his right hand up above the steering wheel and raises his left hand up and extends his left hand out of the driver's door window. 1212043 Officer William Willner was assigned to squad 312 Able and was the primary squad in the vehicle pursuit. Officer Willner arrived at Uran's vehicle driver's side front door immediately after Officer Lehner arrived at Uran's vehicle passenger's side front door. Officer Willner opened Uran's vehicle driver's side front door and grabs onto Uran's left arm. Officer Willner then pulls Uran's left arm toward Officer Willner's body while continuing to adjust his grip on Uran's left arm. Officer Lehner then holsters his handgun and opens Uran's vehicle passenger's side front door and kicks Uran one time in the face and two times on his upper torso area. Officer Lehner then enters the passenger's compartment of Uran's vehicle from the passenger's side front door. Officer Lehner immediately tries to push Uran out of his vehicle without success. Officer Willner continues his attempts to extract Uran out of his vehicle by piilling Uran's left arm. Officer Kristina Schmidt and Officer Daniel Grosland arrive at the driver's side front door of Uran's vehicle attempting to assist Officer Willner extract Uran from the front seat of his vehicle. Officer Kurt Radke now arrives at the driver's side front door of Uran's vehicle. At this time, Officer Lehner is trying to release Uran's right hand from gripping the steering wheel without success. Officer Lehner begins to use his flashlight to strike Uran's right arm several times while Officers Willner, Grosland and Radke continue to assist. Officer Willner deployed his chemical irritant and sprayed a short burst directed at Uran's face. The chemical irritant did not appear to have an effect on Uran. Officer Radke then advised officers that he was going to deploy his CED (Conducted Energy Devise) and conducted a probe hit on Uran. The CED did not appear to have an effect on Uran initially. Officer Radke realized that one probe did not make contact. Officer Radke then drive stunned Uran with his CED, which had some effect. Officer Radke drive stunned Uran a second time which caused Uran to put his hands up. Officer Lehner exited Uran's vehicle passenger compartment from the passenger side front door when Officer Radke advised that he was going to deploy his CED. Uran continued to resist officers' efforts to remove him from his vehicle. Eventually, Officers Willner, Grosland and Radke were able to remove Uran from the vehicle and handcuff him. Second, this investigator reviewed the digital squad video from squad 360, driven by Officer Daniel Grosland and passenger Officer Kristina Schmidt. This video image displays the front view in digital mode. Officers Grosland and Schmidt were assigned to squad 360 and they were the second squad in this vehicle pursuit. Officer Grosland positioned squad 360 at an angle to the left front of Uran's vehicle facing the windshield and front driver's side door at the conclusion of this vehicle pursuit. 1212044</t>
  </si>
  <si>
    <t>['https://d3n8a8pro7vhmx.cloudfront.net/cuapb/pages/1461/attachments/original/1638151609/13-31237_Lehner_Part_1.pdf?1638151609']</t>
  </si>
  <si>
    <t>UNITED STATES DISTRICT COURT DISTRICT OF MINNESOTA Lamar Ferguson, Plaintiff, vs. Robert Thunder, in his individual capacity, Tou Thao, in his individual capacity, and the City of Minneapolis, Defendants. Case No. 0:17-cv-#### (___/___) COMPLAINT For his Complaint, Plaintiff Lamar Ferguson alleges as follows: PARTIES &amp; JURISDICTION 1. This is an action for money damages for injuries sustained by then 26- year old Lamar Ferguson as a result of violations of his constitutional rights by Minneapolis Police Officers, Robert Thunder and Tou Thao, on-duty Minneapolis police officers. Defendant Thunder and Defendant Thao's use of unreasonable force on Plaintiff, in the form of CASE 0:17-cv-01110-PJS-TNL Document 1 Filed 04/10/17 Page 1 of 13 Ferguson vs. Thunder et al. Page 2 of 13 punches, kicks, and knees to the face and body while Plaintiff was defenseless and handcuffed, was so extreme that it caused Plaintiff to suffer broken teeth as well as other bruising and trauma. 2. Defendants' conduct in assaulting Plaintiff on October 7, 2014 violated Plaintiff's well-settled federal civil rights to be free from unreasonable force and false arrest, all while acting under color of state law. 3. Defendants were acting within the course and scope of their employment with the City of Minneapolis when they violated Plaintiff's constitutional rights on October 7, 2014. JURISDICTION AND VENUE 4. Plaintiff brings this action under 42 U.S.C. §§ 1983 and 1988 and the Fourth, Eighth, and Fourteenth Amendments to the United States Constitution. 5. At the time of the use of unreasonable force which is the subject matter of this Complaint, Plaintiff resided and presently resides in Minneapolis, Hennepin County, in the state of Minnesota. 6. On information and belief, Defendant Robert Thunder was, at all CASE 0:17-cv-01110-PJS-TNL Document 1 Filed 04/10/17 Page 2 of 13 Ferguson vs. Thunder et al. Page 3 of 13 times material herein, a citizen of the United States and a resident of the state of Minnesota, duly appointed and acting as an officer of the Minneapolis Police Department. 7. Mr. Thunder is sued in his individual capacity. 8. On information and belief, Defendant Tou Thao was, at all times material herein, a citizen of the United States and a resident of the state of Minnesota, duly appointed and acting as an officer of the Minneapolis Police Department. 9. Mr. Thao is sued in his individual capacity. 10. The City of Minneapolis is a municipality incorporated under the laws of the State of Minnesota. 11. Jurisdiction is proper under 28 U.S.C. §§ 1331 and 1343(a)(3), which confer this Court with original jurisdiction in this matter. 12. Plaintiff also requests declaratory and injunctive relief. He also seeks compensatory and punitive damages permitted by law, as well as statutory attorneysʹ fees and expenses. 13. Plaintiff demands a jury trial as to all issues of fact herein. CASE 0:17-cv-01110-PJS-TNL Document 1 Filed 04/10/17 Page 3 of 13 Ferguson vs. Thunder et al. Page 4 of 13 FACTUAL BACKGROUND 14. In the early morning of October 7, 2014, Plaintiff Ferguson was walking home with his girlfriend, Brittany Peterson, after the two had been at the hospital for issues related to Ms. Peterson's pregnancy. She was about 8 months pregnant at the time. 15. Plaintiff and Ms. Peterson had taken a taxi from the hospital to Plaintiff's grandmother's house, who had asked Plaintiff for help taking out her garbage. The two were walking to Ms. Peterson's home, a block-and-a-half away, after having attended to Plaintiff's task for his grandmother. 16. A car approached Plaintiff and Ms. Peterson in the alley, causing Ms. Peterson some concern. She kept walking and Plaintiff was left by himself as the car pulled up. 17. It was a Minneapolis police car and in it were the Defendant Officers Thunder and Thao. 18. The Officers exited the car. 19. The Officers had no reasonable suspicion to stop Plaintiff. CASE 0:17-cv-01110-PJS-TNL Document 1 Filed 04/10/17 Page 4 of 13 Ferguson vs. Thunder et al. Page 5 of 13 20. The Officers had no probable cause to believe that Plaintiff committed a crime. 21. Officer Thao asked Plaintiff to put his hands on the hood of the car. 22. Officer Thao then put Plaintiff in handcuffs, behind Plaintiff's back, and took Plaintiff's wallet with identification out of Plaintiff's pocket. 23. Officer Thao gave Plaintiff's I.D. to Officer Thunder. 24. Officer Thunder re-entered the squad car and purported to run Plaintiff's ID through the National Crime Information Center ("NCIC") in the squad car. 25. On information and belief, no warrant showed up for Plaintiff when Officer Thunder ran the ID through NCIC. 26. Nevertheless, Officer Thunder exited the squad car and, on information and belief, falsely stated that there was a warrant out for Plaintiff's arrest. 27. Officer Thunder, noting Plaintiff's last name, began questioning Plaintiff about a previous incident involving people that Officer Thunder believed were Plaintiff's family members. CASE 0:17-cv-01110-PJS-TNL Document 1 Filed 04/10/17 Page 5 of 13 Ferguson vs. Thunder et al. Page 6 of 13 28. Plaintiff said he had no information to tell the officers. 29. Officer Thunder grabbed and pulled Plaintiff's right arm towards him. 30. Officer Thao was holding onto Plaintiff's left arm at the time. 31. Officer Thao then threw Plaintiff, handcuffed, to the ground, and began hitting him. 32. Plaintiff was not resisting arrest; he was merely being pulled in two different directions at the same time by both Officers. 33. Plaintiff was unarmed. 34. Plaintiff made no sudden moves. 35. Plaintiff was lying face down on the ground. 36. The Officers' use of force was excessive. 37. Plaintiff shouted out for help, as evidenced by a 911 call placed by a nearby resident who heard Plaintiff. 38. Ms. Peterson also heard Plaintiff's cries for help. 39. With Plaintiff, face down on the ground and hand-cuffed, Officer Thao pulled Plaintiff's head up by grabbing the back of his hooded CASE 0:17-cv-01110-PJS-TNL Document 1 Filed 04/10/17 Page 6 of 13 Ferguson vs. Thunder et al. Page 7 of 13 sweatshirt. 40. Officer Thunder then kicked Plaintiff in the mouth, causing Plaintiff immediate and excruciating pain, suffering, dental damage, and permanent pain. 41. Officers Thao and Thunder subsequently took Plaintiff to the hospital for medical care. 42. They expressed impatience with medical staff caring for Plaintiff. 43. Hospital staff gave Plaintiff discharge papers, including prescription pain-killers. 44. Plaintiff's hands having been cuffed behind him, Officer Thunder took Plaintiff's discharge papers from Plaintiff's hand-cuffed hands and threw them in the garbage as the officers left the hospital. 45. Hospital staff expressed concern that Plaintiff should not leave the hospital in t-shirt and underpants, and told Officers Thao and Thunder that Plaintiff should be allowed to put on clothes. 46. Officers Thao and Thunder rejected the hospital staff's suggestion and took Plaintiff to jail in t-shirt and underpants. CASE 0:17-cv-01110-PJS-TNL Document 1 Filed 04/10/17 Page 7 of 13 Ferguson vs. Thunder et al. Page 8 of 13 47. Officers Thao and Thunder did not tell jail staff that Plaintiff had prescription pain-killers and Plaintiff thus suffered additional pain, suffering, and indignities. COUNT I: VIOLATIONS OF 42 U.S.C. § 1983 (AGAINST DEFENDANT OFFICERS THUNDER &amp; THAO) 48. All the foregoing paragraphs of this Complaint are incorporated herein by reference. 49. By the actions described above, the Defendant Officers, under color of state law, violated and deprived Plaintiff of his clearly established and well-settled civil rights to be free from excessive force and unreasonable seizure under the Fourth Amendment of the United States Constitution. 50. The right to be free from excessive force during arrest is clearly established and that right was violated. 51. The Defendant Officers deprived Plaintiff of these rights either maliciously or by acting with reckless disregard for whether Plaintiff's rights would be violated by their actions. CASE 0:17-cv-01110-PJS-TNL Document 1 Filed 04/10/17 Page 8 of 13 Ferguson vs. Thunder et al. Page 9 of 13 52. The Defendant Officers' actions were also objectively unreasonable pursuant to Graham v. Connor, 490 U.S. 386 (1989). 53. At the time the Defendant Officers struck Plaintiff repeatedly in the face and body, Plaintiff posed no threat to the safety of the Defendant Officers, no threat to his own safety, and no threat to any others. Plaintiff was already handcuffed in police custody, in a position which left him defenseless against Thunderʹs kick to his face. 54. Plaintiff never actively resisted arrest or attempted to evade arrest by flight. 55. As a direct and proximate result of the Defendant Officers' actions, Plaintiff suffered serious injuries, was forced to endure pain and mental suffering, and was thereby damaged in an amount to be determined at trial by jury. 56. Punitive damages are available against the Defendant Officers and are hereby claimed as a matter of federal common law, and therefore are not subject to the pleading standard set forth in Minn. Stat. § 549.20. 57. Plaintiff is entitled to recovery of his costs, including reasonable CASE 0:17-cv-01110-PJS-TNL Document 1 Filed 04/10/17 Page 9 of 13 Ferguson vs. Thunder et al. Page 10 of 13 attorney's fees, under 42 U.S.C. § 1988. COUNT II: CONSTITUTIONAL VIOLATION: 8th AMENDMENT (AGAINST ALL DEFENDANTS) 58. Plaintiff realleges and incorporates herein by reference the allegations in the preceding paragraphs of this Complaint as if set forth herein in their entirety. 59. The Eighth Amendment of the U.S. Constitution prohibits the federal government from imposing cruel and unusual punishment. 60. The Fourteenth Amendment and 42 U.S.C. § 1983 provide that the prohibitions of the Eighth Amendment apply to the state government or state actor under color of state law. 61. At all relevant times, Defendants were acting under color of state law. 62. As alleged herein, denying Plaintiff his medical information, including his prescription for pain-killing medication, constituted cruel and unusual punishment as well as deliberate indifference to Plaintiff's medical needs and basic human dignity. 63. Furthermore, as alleged herein, forcibly parading Plaintiff out of the CASE 0:17-cv-01110-PJS-TNL Document 1 Filed 04/10/17 Page 10 of 13 Ferguson vs. Thunder et al. Page 11 of 13 hospital, into the public, and to jail in his underpants despite Plaintiff's reasonable request to be fully clothed, subjected Plaintiff to shame and humiliation. 64. Forcibly parading Plaintiff despite Plaintiff's reasonable request to be fully clothed, through the hospital and to jail partially nude violated Plaintiff's basic human dignity. 65. Defendants' conduct conflicts with the Eighth Amendment's prohibition on cruel and unusual punishment. 66. Plaintiff is entitled to recovery of his damages for pain and suffering, for costs, and for reasonable attorneyʹs fees, under 42 U.S.C. §§ 1983 and 1988. WHEREFORE, based on the foregoing, Plaintiff prays for judgment as follows: i. As to Count I, a money judgment against Defendants Thunder and Thao for compensatory damages and punitive damages in an amount to be determined by the jury, together with costs, including reasonable attorneyʹs fees under 42 U.S.C. § 1988, and prejudgment interest; CASE 0:17-cv-01110-PJS-TNL Document 1 Filed 04/10/17 Page 11 of 13 Ferguson vs. Thunder et al. Page 12 of 13 ii. As to Count II, a money judgment against Defendants for compensatory damages and punitive damages, together with costs, and reasonable attorneyʹs fees under 42 U.S.C. § 1988, and prejudgment interest; iii. For injunctive relief against Defendant City of Minneapolis, including changes in the way it administers discipline to officers who use excessive force; and iv. For such other and further relief as the Court deems just and equitable. CASE 0:17-cv-01110-PJS-TNL Document 1 Filed 04/10/17 Page 12 of 13 Ferguson vs. Thunder et al. Page 13 of 13 Dated: April 10, 2017 LEVENTHAL pllc By: Seth Leventhal Seth Leventhal, MN Bar #0263357 527 Marquette Ave. South, Suite 2100 Minneapolis, Minnesota 55402 Telephone: 612-234-7349 Email: seth@leventhalpllc.com Burns Law Firm PLLC Patrick R. Burns, MN Bar # 0334054 1624 Harmon Place, Suite 300 Minneapolis, MN 55403 Telephone: 612-877-6400 Email: Patrick@burns-law.mn Attorneys for Plaintiff Lamar Ferguson 4818-9163-4245, v. 4 CASE 0:17-cv-01110-PJS-TNL Document 1 Filed 04/10/17 Page 13 of 13</t>
  </si>
  <si>
    <t>['https://d3n8a8pro7vhmx.cloudfront.net/cuapb/pages/270/attachments/original/1613757004/Ferguson_v._Thunder_and_Thao_legal_complaint.pdf?1613757004']</t>
  </si>
  <si>
    <t>7/13/2021 Minn. 'all over the board' on policy for police photo lineups - StarTribune.com https://www.startribune.com/minnesota-cops-weak-on-photo-lineup-procedures-critics-say/427682743/ 1/4 ___ LOCAL Minnesota cops weak on photo lineup procedures, critics say Debates over the reliability of eyewitness memory rarely make it to trial in Minnesota, but a growing body of scientific research is driving law enforcement agencies across the country to adopt new policies designed to reduce the chances of wrongfully identifying an innocent person. By Andy Mannix (https://www.startribune.com/andy-mannix/6370473/) Star Tribune JUNE 10, 2017 - 11:17PM Kenneth Alarcon had a bad feeling as he and a friend left the restaurant. He noticed two figures following closely behind, and suddenly there was a gun in his face. "Give me all your stuff or I'll shoot you," a voice commanded. Alarcon emptied his pockets and turned over a wedding band that belonged to his grandmother. Don't look at me, one of the two assailants warned as he snatched the ring. "I will kill you!" And then the gunmen were gone, leaving Alarcon and his companion face down on the dirty sidewalk just south of downtown Minneapolis. Police arrived minutes later and a description of the suspects given by the shaking Alarcon led to arrests and robbery charges. But that was not the end of this case. When it went to trial last summer, the defense argued that police ignored basic photo lineup science, broke department policies and coached Alarcon into picking the suspect they wanted - claims police denied in court and in recent interviews. Debates over the reliability of eyewitness memory rarely make it to trial in Minnesota, but a growing body of scientific research is driving law enforcement agencies across the country to adopt new policies designed to reduce the chances of wrongfully identifying an innocent person. The Department of Justice requires all federal agents to follow procedures based on this science, such as recording the confidence of a witness directly after the lineup, and not months later in court, when the memory is more likely to fail. Many states, from Wisconsin to Texas, have passed laws mandating scientific procedures. Minnesota has no statewide policy, and most police agencies have no written policy at all, according to a 2016 survey conducted by the Minnesota Chiefs of Police Association. "It's all over the board," said William Ward, Minnesota's chief statewide public defender. Minneapolis' Deputy Chief Bruce Folkens said officers embrace all tools that can help point investigative resources toward criminals. "We want to minimize any potential for false identification," he said. "If there's a better way to do things, we try to implement that." Yet the Alarcon case isn't the first to raise scrutiny over how the department conducts lineups. In one case, a questionable ID led to a wrongful arrest in a violent rape, and the wrong guy spent months in jail. In another, an officer e-mailed a lineup to a witness. "Dear God. That to me is a problem," said Julie Jonas, legal director for the Innocence Project of Minnesota, the national organization that works to overturn wrongful convictions. "You have no idea - the guy could be drunk when he's looking at it." 7/13/2021 Minn. 'all over the board' on policy for police photo lineups - StarTribune.com https://www.startribune.com/minnesota-cops-weak-on-photo-lineup-procedures-critics-say/427682743/ 2/4 Choosing from six Three months after the robbery, in mid-October 2014, Alarcon sat in an interview with Minneapolis police, studying the faces of six men as Sgt. David Wilson presented them one by one. At the time of the robbery, Alarcon thought he'd be able to recognize the guys if he saw them again. But now he wasn't so sure. "Can I see them all together?" Alarcon asked, according to an audio recording of the interview. "No, it has to be one at a time," Wilson replied. The lead investigator in the case, Sgt. Mark Suchta, had explained the department policy before the lineup began. Officers must show the photos one at a time - called a "sequential lineup" - to avoid a phenomenon in which the brain finds the face closest to the suspect's and thinks it's a match. The policy also instructs officers to use what's called a "double-blind": the officer showing the photos doesn't know the suspect, and couldn't, even subconsciously, give cues to the witness. Because Suchta put the lineup together, Wilson conducted the test. But when Alarcon couldn't pick a suspect for the second time, Wilson left and Suchta entered the room. He laid out all six photos at once. "It's hard to know with 100 percent certainty," Alarcon repeated. "You just pointed at one," said Suchta. "You just have to say for the record which one you pointed at. You pointed at number six." Alarcon acknowledged pointing to a photo, but said he wasn't sure - that it was only "possible." Suchta ended the interview. He filed a report saying he'd completed a sequential lineup, and that Alarcon identified number six as the person "who could have possibly robbed [him]." The document says Wilson conducted the lineup - even though Alarcon made the statement quoted in the report to Suchta. The Hennepin County Attorney's Office later filed felony robbery charges against number six: A 28-year-old Brooklyn Center man named James Moore. Falling behind Not long ago, Minnesota was considered a leader in the science of photo lineups. In 2004, then-Hennepin County Attorney Amy Klobuchar helped implement new countywide policies for law enforcement, including using the double-blind method and showing photos sequentially. Officers are also trained to construct lineups based on similar characteristics, like height, weight and skin color, using at least six photos made up of one suspect and the rest fillers. The body of research behind identifications has grown since then, leading to more reforms, and the Innocence Project counts bad identifications as a factor in 70 percent of wrongful convictions the group has overturned nationally. In January this year, the Department of Justice released a revised rulebook on how to conduct lineups. Nineteen states have adopted statewide policies, according to the Innocence Project. Explore more music &amp; audio like October 2014 MPD lineup issuance r… on SoundCloud. Hear more on SoundCloud Cookie policy 7/13/2021 Minn. 'all over the board' on policy for police photo lineups - StarTribune.com https://www.startribune.com/minnesota-cops-weak-on-photo-lineup-procedures-critics-say/427682743/ 3/4 Minnesota is not among them. Of the 156 law enforcement agencies that responded to a 2016 survey by the police chiefs association, about 60 percent had no written policies. The Innocence Project has provided training for officers, but prosecutors and police have rejected taking it any further. "We've gotten a lot of pushback," said Michelle Feldman, counsel for the Innocence Project's national office. "The problem is, if you don't have a uniform practice throughout the state, justice depends on where you're arrested." Andy Skoogman, president of the chiefs association, said his organization determined that a statewide policy isn't necessary after conducting the survey. Even though many agencies in the state don't have official policies, Skoogman said most believed they were up to snuff in practice. Prosecutors want to see investigators using best methods, but they shouldn't be dictating investigative processes to police, said Robert Small, head of the Minnesota County Attorneys Association. "Nobody wants to see wrongful convictions," Small said. "Nobody wants to see questionable identifications impacting a conviction." Wrong man jailed Yet sometimes lineups do just that. In November 2015, a 15-year-old girl in north Minneapolis said a man raped her at gunpoint in a nearby alley. The girl offered a description of her attacker: a black man, 30-40 years old, heavyset, with a goatee. The investigators put together 12 mugshots of possible suspects, all with histories of sex offenses, and visited her at school for a follow-up interview. Upon seeing one, the girl began sobbing and shaking. She told police she was "100 percent" certain it was him. The man in the photo, 34-year-old Charles Stevenson, had sexually assaulted a 15-year- old in his early 20s. Prosecutors charged him with the rape. But it was the wrong man. DNA exonerated him two months later. Police eventually arrested Harold Davis, who lived a couple miles from the victim, and just down the street from where the assault took place. In 2007, Davis had kidnapped and raped a 12-year-old. Deputy Chief Folkens said he saw nothing wrong with the lineup. But Nancy Steblay, an Augsburg University psychology professor who worked with Klobuchar to collect data and introduce the county's lineup rules, said the case illustrates how a poorly constructed lineup can taint an investigation. If the victim had had the same reaction to a filler photo, the officers would know her memory of the incident was hazy. But by using only suspects, they "violated the first rule of lineups," said Steblay. "Consider, in the absence of DNA evidence, how this case may have ended up very differently," she said. In a separate 2015 case, a deaf man reported a stolen iPad. The victim described the culprit as a Hispanic man in his late 20s. But in the lineup, the officer used widely varying race and age, including two Caucasian men, and two much older men, one bald with a white beard and tattoo on his neck. "That is one of the worst lineups I have ever seen," said Jonas. The officer did not show the photos one at a time per policy. Instead, Minneapolis police officer Brendon Schram e-mailed the lineup to the suspect. Schram included only one instruction, in the subject line of the e-mail: "Please let me know if you recognize the person that took your IPAD by the numbered photo." The victim replied, "Number is 3 picture. That guy's little beards." 7/13/2021 Minn. 'all over the board' on policy for police photo lineups - StarTribune.com https://www.startribune.com/minnesota-cops-weak-on-photo-lineup-procedures-critics-say/427682743/ 4/4 To which Schram replied, "Thank you. I will be issuing an arrest warrant for him." The man was charged with the robbery, but charges were later dropped because the witness moved out of state. In this case, Folkens said the lineup didn't meet the department's standards. "I acknowledge, that's not a good lineup," he said. "Procedure was not good. I would expect more from our investigators in the police department, and certainly in our violent crimes and special crimes investigations units." But Folkens said police conduct thousands of lineups per year, and this case is an aberration. "We do have a lot of great investigators doing a lot of great casework that is being upheld in court," he said. Jury rules The trial for James Moore began in summer 2016 - almost two years after Alarcon picked his photo in the lineup with Suchta. Other evidence also linked Moore to the crime. Someone had tried opening credit cards in Alarcon's name, listing an address where Moore got mail. In interviews with police, Moore said he'd been set up, and that he'd even heard an acquaintance talking about the robbery. His attorney later said several people got mail at the address. At trial, Moore maintained his innocence, and his public defender argued that Sgt. Suchta's lineup wasn't reliable. On the stand, Suchta called the department's lineup rules only the "preferred method." He denied steering Alarcon toward Moore in the interview. "I'm just a fact gatherer," Suchta said. "So when he says it was a possible suspect, I'm obligated to accurately document that." In an interview, Cmdr. Erick Fors agreed it's acceptable that Suchta was present and showed the photos simultaneously, noting a lineup is just one piece of an investigation. "It was done at the request of the victim," said Fors. "There's not a legal precedent that says that an investigator can't respond to a victim request to look at something." For a defense, Moore's attorney turned to Steblay. She said the lineup was flawed from the beginning, when Suchta waited three months to show photos to Alarcon, a long time for a witness to retain clear memories of a stranger's face. And the officer should have stopped the lineup after Alarcon failed to identify anyone after two attempts. She also scrutinized Suchta's behavior when he came back into the room. He ignored the double-blind. By showing the photos all at once, and asking a witness to pick one "possible," an officer is putting pressure on the witness to make an identification, or worse - "taking an educated guess." The jury found Moore not guilty. Andy Mannix covers federal courts and law enforcement for the Star Tribune. He joined the paper in January 2016 and previously covered Minneapolis City Hall and statewide criminal justice/Department of Corrections. andy.mannix@startribune.com 612-673-4036 AndrewMannix</t>
  </si>
  <si>
    <t>["https://d3n8a8pro7vhmx.cloudfront.net/cuapb/pages/270/attachments/original/1626183115/Minn._'all_over_the_board'_on_policy_for_police_photo_lineups_-_StarTribune.com.pdf?1626183115"]</t>
  </si>
  <si>
    <t>https://www.tcdailyplanet.net/st-pauls-school-resource-officer-policies-still-leave-district-room-for-improvement/ 1/6 In the 2015-2016 school year, students were arrested 50 times at SPPS. Last year, only five students were arrested. Photo courtesy of Wikimedia Commons. On May 25, 2016, St. Paul School Resource Officer Bill Kraus forcibly arrested then 19-year-old Darion Bell outside of St. Paul Central High School. Bell, a Black youth who had recently transferred out of Central to the High School for Recording Arts, was on Central's campus to visit one of his former teachers. Kraus used mace to detain Bell and violently slammed Bell to the concrete. Kraus, a tall and broad white man with more than 23 years experience in policing, kept his knee in the center of Bell's back, despite Bell's multiple cries of pain and cries for help. The end of the incident was caught on camera. (Note, the following video contains images of police violence and adult language). Bell's arrest - and the lack of discipline for Kraus - capped off a school year punctuated by violence and discrimination against students of color from the police, teachers and administration of St. Paul Public Schools (SPPS). In the fall of 2015, that same school year, a school resource officer maced a group of students to break up a fight at Como Park High School, while another student was tased for "obstructing legal process with force and disorderly conduct" according to the incident report. The student had apparently resisted leaving the building after being suspended, according to a report from MPR News (https://www.mprnews.org/story/2015/10/30/cops-schools-walk-fine-line-confronting- problem-students) . In March 2016, teacher Theo Olson (http://www.twincities.com/2016/03/22/st-paul-como-park-high-teachers-not-so-private-blog/) was put on paid administrative leave for making multiple racist comments on social media and his personal blog. The district's handling of Olson's case, which many families noted was indicative of an entire school district culture and not just one outlier teacher, sparked a protest St. Paul's school resource officer policies still leave district room for improvement By Cristeta Boarini | July 24, 2017 Twin Cities Daily Planet (https://www.tcdailyplanet.net/st-pauls-school-resource-officer-policies-still-leave-district-room-for- improvement/) https://www.tcdailyplanet.net/st-pauls-school-resource-officer-policies-still-leave-district-room-for-improvement/ 2/6 (https://www.minnpost.com/education/2016/03/protests-erupt-st-paul-public-schools-board-meeting-teacher-contract-okd) during a March 2016 meeting of the SPPS Board of Education. After Bell's arrest, students at Central High School staged a walk-out (http://www.twincities.com/2016/05/31/st-paul- central-students-walk-out-in-protest-of-school-resource-officers/) in protest of school resource officers. "They were trying to brush all the bad things under the rug," said student Saffiyah Alaziz, a senior at the time, during a July 23, 2016 SPPS Board meeting. "If everything was so peachy, then 100+ kids wouldn't have walked out of Central, also along with other schools that are having problems with SROs." "Do we want to contribute to the school-to-prison pipeline, or are we really trying to protect students?" Alaziz continued. The stage was set, and in such a climate the call from parents and students was to drastically change policies around School Resource Officers (SROs) or get rid of them altogether. In August 2016, SPPS renegotiated its contract with School Resource Officers, the St. Paul Police officers who work in the high schools of the district. The 2016-2017 school year contract greatly reduced the officers' involvement in student discipline, called for more training and records keeping of student engagement, while also creating pilot restorative justice programs around the district. But despite all the new directives and policies, families from the school district still feel that there is a persistent culture of intimidation and discrimination. In short, the district has work to do. And the SRO contract is being renegotiated again this summer. "In a perfect world, I don't see police in schools interacting with kids, especially with the history of police and people of color," said Mustafa Diriye, an education organizer and former teacher. "There are so many other ways to have security, and focusing on protecting our kids." Favorable outcomes, lingering questions St. Paul Public Schools currently employs nine School Resource Officers, four of whom are people of color. There is one SRO posted at each of the district's high schools, with two SROs designated as "mobile" positions, offering backup at the high schools as needed. Bill Kraus, who violently arrested former SPPS student Darion Bell in May 2016, is a mobile officer. The new SRO contract brought a litany of changes to how the SROs operate and cost the district $884,499 - money that many view could have been better spent elsewhere. "I was in a classroom where the textbooks, my teacher had students blacking out certain parts of it because they were so outdated. And there are so many parts of the school that need renewing, but there's no money for it," said Central student Makkah Abdur Salaam at the July 2016 meeting. SROs now no longer arrest students for low-level offenses, such as petty theft or fighting without a weapon. Instead, SPPS now has a greater emphasis on restorative justice. Six pilot programs were granted $150,000 each across the school district this past year, with the program poised to grow to nine pilot sites next year. The district also added more school counselors, social workers, psychologists and nurses (http://www.twincities.com/2016/08/27/st-paul-public-schools-new-hires-to-focus-on-student-needs/) . This change has greatly reduced the number of arrests at SPPS. In the 2015-2016 school year, students were arrested 50 times at SPPS. Last year, only five students were arrested. Both years are down significantly from the 2014-2015 school year, when 129 arrests were made. https://www.tcdailyplanet.net/st-pauls-school-resource-officer-policies-still-leave-district-room-for-improvement/ 3/6 But there were even more changes this past year, ones that Olson said were designed to "humanize" the SROs and "to bring more understanding," both for the students and the SROs as they perform their job. The officers now wear a blue polo shirt rather than the standard police uniform to appear less intimidating. The district also introduced the SROs to students and families more visibly this year, by having them participate in welcoming events and sending out Q&amp;A interviews of the SROs (http://www.spps.org/site/default.aspx? PageType=3&amp;DomainID=4&amp;ModuleInstanceID=32741&amp;ViewID=047E6BE3-6D87-4130-8424-D8E4E9ED6C2A&amp;RenderLoc=0&amp;FlexDataID=50535&amp;PageID=1) "so the community can get to know them," Olson said. The SRO interviews are not available in any language other than English, a fact that was not lost on Diriye, who primarily works with East African families. As a former dean of students, Diriye said that meaningful outreach to families - with proper translation services and proactive engagement - should have been implemented on SRO issues long before the new contract. https://www.tcdailyplanet.net/st-pauls-school-resource-officer-policies-still-leave-district-room-for-improvement/ 4/6 "You have to show the parents and the kids that you care, that means you call personally. Not email. You have to build a relationship. Right now, there's not enough outreach, the only time they send a message is when the student is already in trouble," Diriye said. SROs also now track their engagement with students - something that wasn't done until this past school year, despite the district tracking metrics on almost every other aspect of a student's academic career (http://www.spps.org/data) . The tracking is subjective (categorized as positive or negative) and is self-reported by the SROs. Khulia Pringle, an organizer, educator and parent of a former SPPS student, is highly skeptical. When the SROs self-report interactions, Pringle said that what counts as an interaction is unclear. There's also a lack of clarity around what counts as positive. "What's positive for the student and what's positive for the SRO can be two different things," Pringle said. "They should have the kids record that data, every child, not the SRO." And while Olson said the district is working to ensure that students and their families know their rights and have access to outside resources after a confrontation, she also pointed out that she and the district are still working on better communicating with students. What has perhaps brought about the most change in Olson's opinion, was that all nine SROs were required to participate in monthly facilitated "reflective conversations" to help them with de-escalation by talking through their fears and feelings and to understand what a confrontation would look like through the lens of a student or the student's family. "We're encouraging them to think about 'How am I presenting myself in this situation?' We have to acknowledge that their might be negative trauma with the police, and our SROs have split seconds to make a decision sometimes," Olson said. "We'll never be 100 percent perfect. It's unrealistic to believe that there's a full embrace of the concept, but we believe we have a strong momentum going," Olson said. https://www.tcdailyplanet.net/st-pauls-school-resource-officer-policies-still-leave-district-room-for-improvement/ 5/6 By the numbers, SPPS is bucking national trends. Schools with SROs are usually five times more likely (http://youthjusticenc.org/download/education-justice/school-policing- security/School%20Resource%20Of%EF%AC%81cers%20and%20the%20Criminalization%20of%20Student%20Behavior.pdf) to arrest than schools without. And according to a 2010 report from the National Center for Education Statistics, the number of SROs increased nationally by 27 percent from 1997 to 2007. But in St. Paul, from 1989 to 2016, SROs were reduced from 17 officers to nine. Due to budget constraints, Olson said the two mobile officers will be cut in the 2017-2018 school year, leaving only seven SROs in the district. But for all the improvements, problems persist. "These numbers are masking the culture," said Pringle. "Ask the Black and Native kids, they are constantly harassed. Friends call me to tell me their son is in handcuffs. Sixth, fifth grade in handcuffs. They are getting certain kids on a path of destruction." https://www.tcdailyplanet.net/st-pauls-school-resource-officer-policies-still-leave-district-room-for-improvement/ 6/6 Behind the numbers Tyrese Clarke was an honor roll student from fourth through ninth grade in St. Paul Public Schools. His mother, Melissa Gallagher, describes him as well liked and a class clown. Clarke has ADHD, but that has never hindered him. He has been working and earning his own money since he was 15. But as Clarke, who is Black, moved through Humboldt High School, he kept getting hit with suspension. He received suspensions for not having a pencil in class, for wearing a jacket and once - upon returning to school after serving a suspension - for missing too many days of class. He said he was bullied by teachers, including being told by a hall monitor that he was a problem "that you had to watch out for." Clarke and Gallagher said that they felt like Clarke was racially targeted. Due to the amount of stress the treatment brought him, Clarke left SPPS in November. "They treat the students, especially African American students, as criminals," Gallagher said. "They're not being invested in." Clarke and Gallagher's experience is not unique. Pringle's daughter experienced similar issues until she left SPPS. Bell dropped out of school altogether after the incident with SRO Kraus. According to a 2016 report from the education advocacy group Dignity in Schools, Black students are 2.3 times more likely to be involved in a school-related arrest than their white peers nationwide. The report also points out that there is no research that demonstrates that SROs keep schools safe, and that SROs contribute to a "criminalizing, unwelcome and otherwise unsafe environment in schools." For these reasons, Pringle would like to see SROs phased out of schools, especially in St. Paul. If the district reduced spending on SROs, Pringle suggested SPPS invest the nearly $900,000 from the SRO contract into training parents and elders as community-led accountability partners for classrooms. In her view, it would be a lot cheaper than police officers, and would be more effective too. "With students, it's about building real relationships in community, that's the only way we're going to figure this out," she said. The next SPPS Board of Education meeting will be held on Aug. 15 at 6:05 p.m., preceded by a public comment period (http://www.spps.org/Domain/10383) at 5:30 p.m. Related Stories: No related posts.</t>
  </si>
  <si>
    <t>['https://d3n8a8pro7vhmx.cloudfront.net/cuapb/pages/270/attachments/original/1616283941/St._Paul%E2%80%99s_school_resource_officer_policies_still_leave_district_room_for_improvement.pdf?1616283941']</t>
  </si>
  <si>
    <t>['William G. Kraus, badge #367000']</t>
  </si>
  <si>
    <t>3/20/2021 St. Paul / Lawsuit aims at police chief - Twin Cities https://www.twincities.com/2009/07/22/st-paul-lawsuit-aims-at-police-chief/ 1/4 By By DAVID HANNERS DAVID HANNERS | Pioneer Press | Pioneer Press PUBLISHED: PUBLISHED: July 22, 2009 at 11:01 p.m. July 22, 2009 at 11:01 p.m. | UPDATED: | UPDATED: November 12, 2015 at 9:56 p.m. November 12, 2015 at 9:56 p.m. St. Paul Police Chief John Harrington targeted an officer for retaliation after the St. Paul Police Chief John Harrington targeted an officer for retaliation after the man complained that a supervisor and fellow officers littered the workplace with man complained that a supervisor and fellow officers littered the workplace with sexually and racially offensive terms, according to a lawsuit filed Wednesday. sexually and racially offensive terms, according to a lawsuit filed Wednesday. Derrick Boone, who had been a member of the department's gang unit, claims Derrick Boone, who had been a member of the department's gang unit, claims Harrington repeatedly retaliated against him by barring him from working Harrington repeatedly retaliated against him by barring him from working overtime, demoting him to patrol officer and disciplining him for an alleged off- overtime, demoting him to patrol officer and disciplining him for an alleged off- duty incident - even though the department's own internal affairs unit and a duty incident - even though the department's own internal affairs unit and a civilian review board concluded there was no wrongdoing. civilian review board concluded there was no wrongdoing. Boone, who became a St. Paul policeman in 2001 after serving as a sniper in the Boone, who became a St. Paul policeman in 2001 after serving as a sniper in the Marines, claims the trouble started after he was asked to give testimony in a Marines, claims the trouble started after he was asked to give testimony in a workplace investigation into alleged sexual harassment. workplace investigation into alleged sexual harassment. "You've got an officer who has an impeccable record and is really a star in the "You've got an officer who has an impeccable record and is really a star in the department," said Andrew Muller, one of the Minneapolis attorneys representing department," said Andrew Muller, one of the Minneapolis attorneys representing Boone. "He gets brought into this investigation. He wasn't looking for it. He Boone. "He gets brought into this investigation. He wasn't looking for it. He testifies truthfully and - wham! - everything changes." testifies truthfully and - wham! - everything changes." The suit was filed in U.S. District Court in Minneapolis. St. Paul police spokesman The suit was filed in U.S. District Court in Minneapolis. St. Paul police spokesman Sgt. Paul Schnell said the department wouldn't comment on pending litigation. Sgt. Paul Schnell said the department wouldn't comment on pending litigation. Schnell said Boone is now assigned to patrol duties in the Central District. Schnell said Boone is now assigned to patrol duties in the Central District. The suit is not the first time a St. Paul officer has claimed the department The suit is not the first time a St. Paul officer has claimed the department retaliated against a whistleblower since Harrington became chief in 2004. retaliated against a whistleblower since Harrington became chief in 2004. NEWS NEWSCRIME &amp; PUBLIC SAFETY CRIME &amp; PUBLIC SAFETY St. Paul / Lawsuit aims at police St. Paul / Lawsuit aims at police chief chief 3/20/2021 St. Paul / Lawsuit aims at police chief - Twin Cities https://www.twincities.com/2009/07/22/st-paul-lawsuit-aims-at-police-chief/ 2/4 Sgt. Jon Loretz was placed on leave shortly after he claimed that officers were Sgt. Jon Loretz was placed on leave shortly after he claimed that officers were boozing it up in a police station after they got off their shifts. The leave ended up boozing it up in a police station after they got off their shifts. The leave ended up lasting 21 months. lasting 21 months. During that time, department officials said they were investigating complaints During that time, department officials said they were investigating complaints that Loretz abused his authority and whether he was fit to serve. The department that Loretz abused his authority and whether he was fit to serve. The department never substantiated the claims, and he returned to work, said Steve Cooper, never substantiated the claims, and he returned to work, said Steve Cooper, Loretz's attorney. Loretz's attorney. "From our point of view, he was unfairly and severely punished," Cooper said "From our point of view, he was unfairly and severely punished," Cooper said Wednesday. Wednesday. Boone spent 2007 and much of 2008 assigned to the St. Paul Police Department's Boone spent 2007 and much of 2008 assigned to the St. Paul Police Department's Gang/ Gun Unit. The suit says it is considered an "elite unit" within the Gang/ Gun Unit. The suit says it is considered an "elite unit" within the department, and getting assigned to it "is a coveted position and a career department, and getting assigned to it "is a coveted position and a career building opportunity for police officers." building opportunity for police officers." But after arriving there, Boone "witnessed multiple instances of race and color But after arriving there, Boone "witnessed multiple instances of race and color harassment by fellow officers," the suit claims. He also "witnessed instances of harassment by fellow officers," the suit claims. He also "witnessed instances of gender bias and sexual harassment against at least one female member of the gender bias and sexual harassment against at least one female member of the SPPD." SPPD." The suit says fellow officers used a computer screensaver that contained a The suit says fellow officers used a computer screensaver that contained a derogatory term for African-Americans, and that officers "regularly used racially derogatory term for African-Americans, and that officers "regularly used racially offensive language in the workplace." offensive language in the workplace." Boone also claimed that the unit's commander at the time, Tim Flynn, used a Boone also claimed that the unit's commander at the time, Tim Flynn, used a sexually derogatory term in reference to a female member of the Gang/Gun Unit. sexually derogatory term in reference to a female member of the Gang/Gun Unit. The alleged behavior took place "during work hours, in the workplace, and in the The alleged behavior took place "during work hours, in the workplace, and in the presence of the SPPD Gang Unit Commander Flynn, who took no actions to stop presence of the SPPD Gang Unit Commander Flynn, who took no actions to stop the misconduct," the suit contends. the misconduct," the suit contends. Boone said that in December 2007, his superiors asked him to provide testimony Boone said that in December 2007, his superiors asked him to provide testimony in a sexual harassment and gender-bias investigation involving a female officer. in a sexual harassment and gender-bias investigation involving a female officer. He told the investigator about Flynn's alleged conduct, and that's when Boone's He told the investigator about Flynn's alleged conduct, and that's when Boone's troubles began, the suit says. troubles began, the suit says. From Feb. 25, 2008, to as recently as this week, Harrington and others have From Feb. 25, 2008, to as recently as this week, Harrington and others have engaged in at least 13 instances of retaliation and reprisals, the suit says. Some engaged in at least 13 instances of retaliation and reprisals, the suit says. Some actions were based on complaints investigated by the internal affairs unit or the actions were based on complaints investigated by the internal affairs unit or the department's Civilian Review Board. department's Civilian Review Board. The suit says one allegation was investigated by the review board three times and The suit says one allegation was investigated by the review board three times and found without merit each time. The complaint said it involved "giving a ride to a found without merit each time. The complaint said it involved "giving a ride to a civilian in a department vehicle," without further elaboration civilian in a department vehicle," without further elaboration.. 3/20/2021 St. Paul / Lawsuit aims at police chief - Twin Cities https://www.twincities.com/2009/07/22/st-paul-lawsuit-aims-at-police-chief/ 3/4 Each time the board cleared Boone, Harrington "refused to accept the findings Each time the board cleared Boone, Harrington "refused to accept the findings that cleared plaintiff and sent the complaint back for further review," the suit that cleared plaintiff and sent the complaint back for further review," the suit says. says. Some claimed instances of reprisals involve Harrington barring Boone from Some claimed instances of reprisals involve Harrington barring Boone from working overtime or off-duty jobs. Many police officers in the Twin Cities working overtime or off-duty jobs. Many police officers in the Twin Cities supplement their incomes through overtime and after-hours jobs. supplement their incomes through overtime and after-hours jobs. The most recent claimed incident of reprisal was Monday. The suit claims The most recent claimed incident of reprisal was Monday. The suit claims Harrington notified Boone through the police officer's union that Boone would Harrington notified Boone through the police officer's union that Boone would not be allowed to work off-duty jobs "and that defendant Harrington would not not be allowed to work off-duty jobs "and that defendant Harrington would not reconsider the issue until at least next spring." reconsider the issue until at least next spring." "With the exception of the way they have treated the plaintiff, defendants have "With the exception of the way they have treated the plaintiff, defendants have never before … subjected another officer to the same type of discipline as they never before … subjected another officer to the same type of discipline as they have imposed" on Boone, the suit says. have imposed" on Boone, the suit says. Muller's colleague on the case, Minneapolis lawyer John Klassen, said Boone is a Muller's colleague on the case, Minneapolis lawyer John Klassen, said Boone is a good officer and did what he was supposed to do. good officer and did what he was supposed to do. "You've seen again good cops who are following the straight and narrow, and "You've seen again good cops who are following the straight and narrow, and when they're asked to testify in an investigation against somebody in the when they're asked to testify in an investigation against somebody in the command structure, they're viewed as crossing that blue line and they suffer command structure, they're viewed as crossing that blue line and they suffer consequences," Klassen said. "That's what the allegations in a nutshell are." consequences," Klassen said. "That's what the allegations in a nutshell are." The suit accuses the city and Harrington of depriving Boone of his civil rights, The suit accuses the city and Harrington of depriving Boone of his civil rights, retaliation and aiding and abetting reprisals. retaliation and aiding and abetting reprisals. Harrington was the subject of complaints alleging a hostile workplace filed by Harrington was the subject of complaints alleging a hostile workplace filed by Cmdr. Todd Axtell and Sgt. Tyrone Strickland in 2007. The men claimed they had Cmdr. Todd Axtell and Sgt. Tyrone Strickland in 2007. The men claimed they had been turned down for promotions, and both noted they had supported political been turned down for promotions, and both noted they had supported political candidates opposing the candidates favored by Harrington or the St. Paul Police candidates opposing the candidates favored by Harrington or the St. Paul Police Federation. Federation. An outside investigator hired by the city determined the complaints were An outside investigator hired by the city determined the complaints were unsubstantiated. unsubstantiated. Mara H. Gottfried contributed to this report. David Hanners can be reached at Mara H. Gottfried contributed to this report. David Hanners can be reached at 612-338-6516. 612-338-6516. David Hanners David Hanners 3/20/2021 St. Paul / Lawsuit aims at police chief - Twin Cities https://www.twincities.com/2009/07/22/st-paul-lawsuit-aims-at-police-chief/ 4/4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t>
  </si>
  <si>
    <t>['https://d3n8a8pro7vhmx.cloudfront.net/cuapb/pages/270/attachments/original/1617986837/Derrick_Boone_2_.pdf?1617986837']</t>
  </si>
  <si>
    <t>['Derrick D. Boone, badge #67500', 'Jon J. Loretz, badge #409925']</t>
  </si>
  <si>
    <t>By By MARA H. GOTTFRIED MARA H. GOTTFRIED | | mgottfried@pioneerpress.com mgottfried@pioneerpress.com | Pioneer Press | Pioneer Press PUBLISHED: PUBLISHED: September 4, 2012 at 11:01 p.m. September 4, 2012 at 11:01 p.m. | UPDATED: | UPDATED: November 9, 2015 at 3:43 November 9, 2015 at 3:43 p m p m Troy Drusch, Troy Drusch, DOB 6/9/1987, is in Minnesota prison for a 2010 conviction for DOB 6/9/1987, is in Minnesota prison for a 2010 conviction for possession of a firearm by a person convicted of a violent crime. In 2006, his mother possession of a firearm by a person convicted of a violent crime. In 2006, his mother filed a complaint with St. Paul Park police about an officer, Jesse Zilge. The police filed a complaint with St. Paul Park police about an officer, Jesse Zilge. The police chief gave him a written reprimand in the case. (Minnesota Department of Corrections) chief gave him a written reprimand in the case. (Minnesota Department of Corrections) NEWS NEWS Inmate says officer in YouTube Inmate says officer in YouTube arrest roughed him up in 2006, arrest roughed him up in 2006, but that's OK but that's OK p.m. p.m. Troy Drusch doesn't like the police, but he says the officer who roughed him up Troy Drusch doesn't like the police, but he says the officer who roughed him up six years ago is "an all-right guy." six years ago is "an all-right guy." Drusch's mother filed a complaint about the officer, Jesse Zilge, with the St. Paul Drusch's mother filed a complaint about the officer, Jesse Zilge, with the St. Paul Park Police Department in 2006 and the police chief gave the officer a written Park Police Department in 2006 and the police chief gave the officer a written reprimand for misconduct. reprimand for misconduct. Zilge, now with the St. Paul Police Department, is under investigation after he Zilge, now with the St. Paul Police Department, is under investigation after he was caught on video kicking a man lying on the ground during an arrest last was caught on video kicking a man lying on the ground during an arrest last week. week. Drusch, 25, who is now in state prison on a firearms charge, hadn't seen the Drusch, 25, who is now in state prison on a firearms charge, hadn't seen the video of Eric Hightower's Aug. 28 arrest. video of Eric Hightower's Aug. 28 arrest. But when told of it in an interview Wednesday, Sept. 5, he said, "It doesn't But when told of it in an interview Wednesday, Sept. 5, he said, "It doesn't surprise me, but … when you're dealing with people like me or like he was surprise me, but … when you're dealing with people like me or like he was dealing with, sometimes that's the measures you have to take." dealing with, sometimes that's the measures you have to take." The video of Hightower's arrest in St. Paul's North End, posted Aug. 29 on The video of Hightower's arrest in St. Paul's North End, posted Aug. 29 on YouTube, led to Police Chief Thomas Smith putting Zilge on paid administrative YouTube, led to Police Chief Thomas Smith putting Zilge on paid administrative leave. leave. While an internal affairs investigation continues, Smith put another officer on While an internal affairs investigation continues, Smith put another officer on paid leave Friday after getting additional information. Police haven't said whether paid leave Friday after getting additional information. Police haven't said whether the video shows that officer, Matthew Gorans, or what information led to his the video shows that officer, Matthew Gorans, or what information led to his being put on leave. being put on leave. The FBI said Tuesday that it was reviewing the case for possible civil rights The FBI said Tuesday that it was reviewing the case for possible civil rights violations. violations. Prosecutors charged Hightower with aggravated stalking, terroristic threats and Prosecutors charged Hightower with aggravated stalking, terroristic threats and fourth-degree criminal damage to property in the case that prompted his arrest. fourth-degree criminal damage to property in the case that prompted his arrest. He is alleged to have threatened to kill his former girlfriend. He plans to plead He is alleged to have threatened to kill his former girlfriend. He plans to plead not guilty. not guilty. Zilge, 31, has been a St. Paul police officer since 2008. He came from the St. Paul Zilge, 31, has been a St. Paul police officer since 2008. He came from the St. Paul Park department, where he'd been hired in 2005. Park department, where he'd been hired in 2005. Drusch said he already knew Zilge when the officer talked to him outside his Drusch said he already knew Zilge when the officer talked to him outside his mother's house Feb. 14, 2006. mother's house Feb. 14, 2006. "St. Paul Park's a small town, and I was kind of a troublemaker, so he knew who I "St. Paul Park's a small town, and I was kind of a troublemaker, so he knew who I was," said Drusch, who was 18 at the time. He said he also used to run into an was," said Drusch, who was 18 at the time. He said he also used to run into an off-duty Zilge, when they would both play hockey in Newport. off-duty Zilge, when they would both play hockey in Newport. Drusch remembered the 2006 case this way: Drusch remembered the 2006 case this way: Zilge drove up and asked Drusch's friend, "Why are you hanging out with this Zilge drove up and asked Drusch's friend, "Why are you hanging out with this loser?" he said. loser?" he said. "I started talking crap back to him, he started driving away and I called him "I started talking crap back to him, he started driving away and I called him (some other crude names)," Drusch said. "He got out of the car; he grabbed me, (some other crude names)," Drusch said. "He got out of the car; he grabbed me, and he was like, 'Do you want me to take you to jail?' He threw me against the and he was like, 'Do you want me to take you to jail?' He threw me against the car, and it was icy out, and I slipped and fell." Zilge did not arrest Drusch. car, and it was icy out, and I slipped and fell." Zilge did not arrest Drusch. According to a police report about the complaint, Zilge was looking for someone According to a police report about the complaint, Zilge was looking for someone with a warrant and questioned Drusch about that, along with confronting him with a warrant and questioned Drusch about that, along with confronting him about a theft from a vehicle. about a theft from a vehicle. Drusch said, "No, I don't steal" and Zilge replied, "That would be like saying I'm Drusch said, "No, I don't steal" and Zilge replied, "That would be like saying I'm not a cop," the report said. not a cop," the report said. Zilge said Drusch bumped into the vehicle and fell to the ground, but said he Zilge said Drusch bumped into the vehicle and fell to the ground, but said he didn't push him and wasn't trying to harm him, according to the report didn't push him and wasn't trying to harm him, according to the report "He really didn't do nothing to me," Drusch said Wednesday, from the Minnesota "He really didn't do nothing to me," Drusch said Wednesday, from the Minnesota Correctional Facility-Lino Lakes, where he is serving time for a 2010 conviction in Correctional Facility-Lino Lakes, where he is serving time for a 2010 conviction in Ramsey County for possession of a firearm by a person convicted of a violent Ramsey County for possession of a firearm by a person convicted of a violent crime. crime. "I was a punk and he was a cop and we just talked crap to each other," Drusch "I was a punk and he was a cop and we just talked crap to each other," Drusch continued. "All in all, I think he's a good guy. I was a young punk running around continued. "All in all, I think he's a good guy. I was a young punk running around and being a nuisance to the community. … He probably shouldn't have roughed and being a nuisance to the community. … He probably shouldn't have roughed me up, but I probably would have done the same thing if I was him." me up, but I probably would have done the same thing if I was him." Drusch's mother, Lisa Suchier, complained to St. Paul Park Police Chief Michael Drusch's mother, Lisa Suchier, complained to St. Paul Park Police Chief Michael Monahan, who gave Zilge a written reprimand for violating police policy and Monahan, who gave Zilge a written reprimand for violating police policy and procedure, extended his one-year probation by six months, and ordered procedure, extended his one-year probation by six months, and ordered additional training in constitutional law, as it relates to use of force. additional training in constitutional law, as it relates to use of force. In Zilge's two years that followed at St. Paul Park police, he received no other In Zilge's two years that followed at St. Paul Park police, he received no other discipline and earned a letter of commendation for a burglary arrest. discipline and earned a letter of commendation for a burglary arrest. Suchier said her son had told her of Zilge, "When he has his badge off, he Suchier said her son had told her of Zilge, "When he has his badge off, he reminds him so much of himself. Cocky. Aggressive, not in a bad way." reminds him so much of himself. Cocky. Aggressive, not in a bad way."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Suchier said she regarded Zilge as arrogant. He acted like he had "something to Suchier said she regarded Zilge as arrogant. He acted like he had "something to prove, like the authority went to his head," Suchier said. prove, like the authority went to his head," Suchier said. Retired Newport Police Chief Veid Muiznieks, who hired Zilge as an officer for his Retired Newport Police Chief Veid Muiznieks, who hired Zilge as an officer for his department and had no problems with him, said he remembers Zilge presenting department and had no problems with him, said he remembers Zilge presenting himself as having "a little bit of an ego." himself as having "a little bit of an ego." "All cops have an ego," he said. "It was just a feeling I had that maybe his ego was "All cops have an ego," he said. "It was just a feeling I had that maybe his ego was a little bit larger than others." a little bit larger than others." Kevin Moore, a retired St. Paul police sergeant who has known Zilge since he was Kevin Moore, a retired St. Paul police sergeant who has known Zilge since he was a kid, said, "I think he has confidence and that's in a police officer's toolbox. You a kid, said, "I think he has confidence and that's in a police officer's toolbox. You need to be confident." need to be confident." Since Zilge has been a St. Paul officer, his personnel file shows one instance of Since Zilge has been a St. Paul officer, his personnel file shows one instance of discipline and seven commendations. discipline and seven commendations. Asked whether Zilge's discipline in St. Paul Park was taken into consideration Asked whether Zilge's discipline in St. Paul Park was taken into consideration when St. Paul police hired him, spokesman Howie Padilla said he couldn't get when St. Paul police hired him, spokesman Howie Padilla said he couldn't get into the specifics. into the specifics. Padilla said the department might consider "the totality of someone's work Padilla said the department might consider "the totality of someone's work experience, including work in other law enforcement agencies." experience, including work in other law enforcement agencies." Mara H. Gottfried can be reached at 651-228-5262. Follow her at Mara H. Gottfried can be reached at 651-228-5262. Follow her at twitter.com/MaraGottfried twitter.com/MaraGottfried or or twitter.com/ppUsualSuspects twitter.com/ppUsualSuspects..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VIEW COMMENTS VIEW COMMENTS</t>
  </si>
  <si>
    <t>['https://d3n8a8pro7vhmx.cloudfront.net/cuapb/pages/270/attachments/original/1626560906/Inmate_says_officer_in_YouTube_arrest_roughed_him_up_in_2006__but_that%E2%80%99s_OK_%E2%80%93_Twin_Cities.pdf?1626560906']</t>
  </si>
  <si>
    <t>MINNEAPOLIS POLICE DEPARTMENT Internal Affairs Unit August 1, 2011 Administrative Case: 11-103 Sergeant Jason Case CASE BACKGROUND On May 30, 2011 Minneapolis Police Officers were on patrol when they heard what they believed to be several gunshots coming from the area of Lowery and Dupont Avenue North. While in the area Officers began to pursue a suspect on foot. While pursing the suspect, one of the pursuing officers aired that the suspect was seen carrying a gun. The suspect, identified later as Kenya Louis Corday Montgomery (hereinafter referred to as Montgomery) continued to evade officers for several minutes until ultimately he was arrested and taken into custody. The officers involved in arresting Montgomery include, Officer 13.43 - Personnel Data 13.43 - Personnel Data Officer John Trangsrud (Trangsrud), 13.43 - Personnel Data , and 13.43 Segments of Montgomery being arrested by the aforementioned officers was captured by the Mobile Video Recorder (MVR) installed in marked squad 424. Hennepin County Attorney, Santo Cruz, after viewing the images of the arrest in preparation for trial, contacted the investigator assigned to the case, MPD Sergeant Greg Freeman. Mr. Cruz was concerned that the images would have a negative impact on the jury if the tape was to be admitted as evidence. Sergeant Freeman notified the Commander of Internal Affairs, 13.43 - Personnel Data and made him aware of the video. After viewing the video, case alleging that 13.43 13.43 Trangsrud, 13.43 13.43 - Personnel Data and 13.43 directed me to initiate an administrative violated MPD Policy CASE INVESTIGATION 13.43 - Personnel Data Site Visit - I conducted a site visit at the location of arrest, 3111 Emerson Avenue North - So Low Grocery Outlet. I checked the surrounding area for any potential video cameras that may have captured images of the arrest. While doing so I made contact with the Chief Carryout Officer, Scott Godes, who works for So Low Grocery Outlet. Mr. Godes informed me that the only camera that he knew of in the area was the camera located on the northeast corner of the store. Mr. Godes informed me that this camera does not record the area in which the arrest of Montgomery took place in that the camera only covers the parking lot area. 1212306 I also noticed there to be a traffic camera affixed to one of the stop lights located at the intersection of Lowry and Emerson. I later sent a request to the commander of the 13.43 - Personnel Data Lieutenant Rugel in which I requested his assistance in recovering any images related to this incident that may have been captured by the camera at Lowry/Emerson. I was notified by Rugel that the images are only stored for 14 days and as such no such images were recoverable. Video Review - I reviewed a copy of the MVR tape and separated the individual officers by placing their actions into a linear timeline. This timeline is included in the case summary and is labeled as MVR Timeline. CAPRS Review - In researching this case I found that when the force used by officers during this incident was originally reviewed by Internal Affairs it was approved based on the officers reports. However, the Supervisors Force Review was found to be insufficient 13.43 - Personnel Data 13.43 - Personnel Data In comparing the accused officer's reports to that of the aforementioned video I found all their statements to be accurate with the exception of one instance contained in the supplement of 13.43 This instance occurred on the video at 23:45:32 and involves 13.43 using his left foot to stomp in a downward motion towards Montgomery. This action is not listed in formal interview.1 13.43 13.43 's report however it was addressed during his Statement - I conducted a formal interview with 13.43 on July 26, 2011. The following is a summary from his vantage point as to the incident and the force used during the arrest of Montgomery. 13.43 13.43 was driving a marked squad when he observed Montgomery running from other officers. believed Montgomery was the suspect in a person with a gun call. He stated that CRT officers had seen him with a gun.2 13.43 believes that the voice heard on the squad MVR is him saying, "get down on the ground."3 When 13.43 was initially approaching Montgomery he remembers thinking that Montgomery was tired and that he was the only officer in the immediate area. 13.43 believed that Montgomery was deciding weather or not to fight or try and escape. Based on his previous experiences and his years of training, 13.43 closed the gap between himself and Montgomery as quickly as possible with the intent to gain control of Montgomery as quickly as possible .° 13.43 2 3 4 13.43 statement pg. 8 (24-30) statement pg. 3 (4-18) statement pg. 3 (29-39) statement pg. 4 (1-26) 2 1212307 • This strikes delivered to Montgomery were done so as a means to gain compliance so that Montgomery could be handcuffed.' Throughout the entire incident 13.43 continued to believe that Montgomery was armed with a weapon and as such believed him to be a threat.6 The point in the video in which it appears as though 13.43 stomped on Montgomery was not accurate in that 13.43 actually missed Montgomery. 13.43 stated that his intention in trying to stomp on Montgomery was to gain control of his foot because Montgomery was still flailing around.' At one point in the video it looks as though officer 13.43 approached wrist. 13.43 believes that this is an optical illusion and asserts that 13.43 13.43 and grabbed his riht never grabbed his wrist. Officer Tranesrud: Statement - I conducted a formal interview with Trangsrud on July 26, 2011. The following is a summary from his vantage point as to the incident and the force used during the arrest of Montgomery. At the point 13.43 was entering the parking lot, Trangsrud estimates that he was running behind the squad approximately 40 yards away. It was his belief that Montgomery was the suspect in a person with a gun call and that he had been seen by other officers to have been in possession of a gun.9 When he first arrives at the arrest location, Trangsrud observed 13.43 attempting to take the suspect into custody. Trangsrud felt that Montgomery was actively resisting in that Montgomery was not following verbal commands. Additionally, Trangsrud believed Montgomery to be armed.I° The strikes delivered to Montgomery were done so as a means to gain control of Montgomery's arms so that he could be handcuffed. Trangsrud stated that he used the kick(s) as a motor distraction/dysfunction strike for the purpose of gaining control of Montgomery's hands. He went on to say that he was trained to perform this type of strike. Trangsrud delivered a "brachial stun" with the purpose of breaking the strength in Montgomery's arm. This strike was delivered in the area of the upper back." The last kick delivered to Montgomery was to his legs; this was an attempt by Trangsrud to get Montgomery's legs under him so that he could be pulled on to his stomach. Montgomery was in a half-seated/folded over position at this point. Montgomery was still struggling with officers at this point.I2 5 statement pg. 4 (34-40); pg. 5 (24-31); pg. 6 (5-14); pg. 8 (24-37) 6 statement pg. 6 (20-27) 7 statement pg. 8 (24-30) 8 statement pg. 6 (36-40) 9 Trangsrud statement pg. 2 (19-39) Trangsrud statement pg. 3 (10-24) Trangsrud statement pg. 3 (26-38); pg. 4 (10-31); pg. 5 (11-39); pg. 7 (1-13) 12 Trangsrud statement pg. 7 (15-24) 13.43 3 1212308 13.43 • As 13 43 and 13 43 arrive on scene, Trangsrud stated that his main focus is to gain control of Montgomery's arm because he did not want him reaching toward his (Montgomery's) waistband because that is where handguns are typically kept.I3 • According to Trangsrud the strikes which he used were done so as a distraction or motor dysfunction technique. This type of strike was used as a means to "break the muscle strength in Montgomery's arms14" which would allow him to gain control of a suspects hand.I5 • Trangsrud ultimately is the one who places handcuffs on Montgomery; picks him up and places him in the rear of the squad.I6 • Looking back on the incident in hindsight, Trangsrud does not believe he would have done anything differently. He had been trained by MPD to use the force that was captured in the video." 13.43 Statement - I conducted a formal interview with 13.43 on July 26, 2011. The following is a summary from his vantage point as to the incident and the force used during the arrest of Montgomery. at one point did see Montgomery running and believed that Montgomery was in possession of a gun.18 13.43 When 13.43 arrived at the scene of the arrest he observed other officers trying to arrest Montgomery. He also believed that Montgomery was armed with a weapon.1° 13.43 positioned himself near Montgomery's feet so that he could help in gaining control of Montgomery. 13.43 remembers that Montgomery was kicking his legs around.2° After seeing that Montgomery was still resisting other officers and their attempts at controlling Montgomery were not successful, 13.43 delivered a "light kick" to Montgomery's torso area as pain compliance.2I 13.43 applied strikes to Montgomery's right calf using his ASP Baton. The strikes were delivered for pain compliance with the intent for him to focus on the pain in his leg so the other officers could gain control of his arms.22 13.43 stopped striking Montgomery with the ASP Baton when he realized that the strikes were no longer effective.23 13 Trangsrud statement pg. 4 (33-38); pg. 5 (1-4) 14 Trangsrud statement pg. 7 (3-13) " The terms used by Transgrud are defined in the PPCT Management System Inc "Defensive Tactics Instructors Manual." 16 Trangsrud statement pg. 8 (3-21) 17 Trangsrud statement pg. 8 (23-27) 18 statement pg. 3 (19-31) 19 statement pg. 4 (1-19) 20 statement pg. 4 (28-33); pg. 5 (1-12) 21 statement pg. 5 (17-34) 22 statement pg. 6 (1-40) 23 statement pg. 7 (7-23) 4 1212309 13.43 Statement - I conducted a formal interview with 13.43 on July 26, 2011. The following is a summary from his vantage point as to the incident and the force used during the arrest of Montgomery. • believed that Montgomery was involved in a shots fired call and that someone had actually seen the Montgomery firing rounds. 4 13.43 • When he initially approached the arrest location he heard officers giving loud verbal commands to, "stop resisting." He also remembered seeing the officers struggling to take Montgomery into custody.25 • Montgomery was initially sitting on the ground somewhat "hunched" over actively resisting officers.26 • was trying to gain control of Montgomery's hands to keep him from grabbing a weapon.27 13.43 • Although it is not clearly visible on the video, 13.43 stated that he did use an open hand slap to distract Montgomery. This was prior to Montgomery being in handcuffs.28 • Montgomery did not willingly go onto his stomach but rather he Montgomery over onto his stomach.29 13.43 used force to push • The point in the video marked as (23:45:32), is the moment in time during the incident in which Montgomery is trying to conceal his hands under his torso, as described in his CAPRS supplement. He 13.43 is still under the assumption that Montgomery is armed with a gun.3° • got control of one of Montgomery's arms and maintained control until Trangsrud handcuffed Montgomery.31 13.43 13.43 received training on the force used during the incident.32 24 25 26 27 28 29 30 31 32 13.43 statement pg. 3 (11-18) statement pg. 3 (4-9) statement pg. 3 (20-36) statement pg. 4 (1-11) statement pg. 4 (13-28) statement pg. 4 (25-32) statement pg. 4 (34-40); pg. 5 (1-16) statement pg. 5 (23-33) statement pg. 6 (1-4) 5 1212310 Investigative Facts: • Montgomery was fleeing from Officers on foot from the area of a shots fired call. Montgomery was observed by 13.43 - Personnel Data to be holding a black handgun in his right hand.33 • Based on the video of the incident, 13.43 appears to be alone as he approached Montgomery. • Prior to striking Montgomery, 13.43 issued a verbal command instructing Montgomery to, "get on the ground" to which Montgomery did not react. According to the time counter imbedded within the video images, the time between when 13.43 issued the order and when 13.43 first made physical contact with Montgomery was 2-3 seconds. • The supervisor, Sergeant Pickhardt, completed a Supervisor Force Review in which he stated, "I completed an assessment of the overall incident and determined the force used was reasonable." 13.43 - Personnel Data • According to the charging Hennepin County Attorney, Mr. Cruz, the existence of the video and the images of the force used by officers did affect the outcome of the case. Montgomery was offered a plea agreement to which he pled to a Gross Misdemeanor as opposed to being tried for a Felony. ALLEGATIONS 13.43 - Personnel Data Officer John Tran2srud: MIeLtation 1 - 13.43 - Personnel Data 13.43 - Personnel Data 13.43 supplement 3, MPD CCN 11-153135 6 1212311 13.43 - Personnel Data Respectfully submitted, / ,4) Sergeant Jason Case 7 1212312</t>
  </si>
  <si>
    <t>['https://d3n8a8pro7vhmx.cloudfront.net/cuapb/pages/1461/attachments/original/1638413228/13-30815_Trangsrud_Part_2.pdf?1638413228']</t>
  </si>
  <si>
    <t>MINNEAPOLIS POLICE DEPARTMENT INTERNAL AFFAIRS COMPLAINT FORM #3401 COMPLAINT INFORMATION INTERNAL AFFAIRS CASE NUMBER: 10-133 CCN: DATE OF INCIDENT: 7-5-2010 TIME OF INCIDENT: 2300 LOCATION OF INCIDENT: 8402 Pines End RD Webster, Wi DATE OF COMPLAINT: 7-6-2010 REFERRAL METHOD: Internal COMPLAINANTS NAME (LAST, FIRST MIDDLE) 13.43 SEX M■ F❑ RACE: DATE OF BIRTH: HOME ADDRESS: CITY 1 STATE / ZIP: TELEPHONE: POLICY INFORMATION POLICIES ALLEGED TO BE VIOLATED: 13.43 - Personnel Data ACCUSED EMPLOYEE(S) NAMEJBADGE: Robert Schnickel 6223 COMPLAINT ALLEGATIONS It is alleged that on 7-5-10 while off-duty you were at 8402 Pines End Rd Webster, Wi. At approximately 2300 hrs. a female, 13.43 telephoned the Burnett County Sheriff's office and reported that she was involved in an altercation 13.43 - Personnel Data . Deputies responded to the scene and upon investigation determined that • robable cause existed that you, 0 icer Schnickel, had been involved in a 13.43 altercation with 13.43 - Personnel Data 13.43 - Personnel De. uties returned and placed you under arrest and you were c 13.43 - Personnel Data If this allegation is found to be true it would violate the above Data U ion our return to this address arge. with 13.43 - Personnel Data MPD Policy and Procedure. RECOMMENDATION (Preliminary Cases Only) ■ ■ K K K K ■ Reckoning Period Expired Before Complaint was Filed No Basis for Complaint Suspended Pending Further Information Refer to Precinct with Coaching Documentation Exceptionally Cleared Policy Failure Other .... . , 13.43 - Personnel Data DATE 69-P-I--0 DATE 1216190 MINNEAPOLIS POLICE DEPARTMENT Internal Affairs Unit Administrative Case #10-133 Sgt. D. N. Denno Date 9-24-10 CASE BACKGROUND On July 6, 2010 Officer Schnickel telephoned and advised the 13.43 13.43 - Personnel Data that he had been arrested in Burnett County Wisconsin for an incident stemming from a 13.43 - Personnel Data . The arrest had occurred in the early morning hours of 7-6-10. I was assigned the case that day. On 7-7-10 I hand delivered a letter to Officer Schnickel notifying him that he had been placed on "Relieved of Duty with Pay" status. The letter detailed the conditions of his employment pending the outcome of this investigation and was issued and signed by Deputy Chief Robert Allen. CASE INVESTIGATION On 7-6-10 I contacted the Burnett County Sheriff's Office and confirmed that Officer Schnickel had in fact been arrested and booked for 13.43 13.43 - Personnel Data . Officer Schnickel had posted bond and had been released. 1 1216191 A copy of the arrest report was requested and was immediately faxed to me. I spoke with Detective Finch in the investigative unit and learned that absent aggravating circumstances, cases of this level are automatically forwarded to the Burnett County District Attorney's Office for consideration of charges on the information contained in the police report and no further investigation was anticipated. Incident Report 10-0793 (Burnett County Sheriff's Office) This report was filed by Deputies Thiex and Wiltrout. On 7-5-10 at approximately 2300 hours the Deputies were dispatched to County in response to 13.43 13.43 - Personnel Data in progress. in Burnett 13.43 - Personnel Data 13.43 - Personnel Data 13.43 - Personnel Data 13.43 - Personnel Data 13.43 - Personnel Data Upon arrival at the scene Deputy Thiex spoke with 13.43 He notes throughout his report that she was not very cooperative and told them they could leave. He observed an injury near her left eye. 13.43 - Personnel Data the Deputies found an MPD uniform shirt with a name tag "R. Schnickel" on it. The Deputies had their dispatcher contact MPD to confirm if an Officer Schnickel works for MPD. The Deputies determined that a fight had occurred between 13.43 and "Bob", later identified to be Officer Schnickel, over 13.43 - Personnel Data 13.43 13.43 - Personnel Data told the Deputies that she may have pushed Bob during the 2 1216192 argument. Later in their contact with them (after Officer Schnickel's return 13.43 Deputy Thiex reports that 13.43 told them she had hit him first. Deputy Thiex notes in his report that the injury to 13.43 's face was changing in appearance during his contact with her. She refused to allow him to photograph her injury. Receiving little cooperation from 13.43 the Deputies checked with the next door neighbors and then drove to several nearby locations in an attempt to locate the vehicle they believed Officer Schnickel may have left in. A short time later they were dispatched back to the scene as neighbors had called saying the vehicle had returned. The Deputies returned 13.43 and saw Officer Schnickel inside 13.43 • They knocked on the door and 13.43 responded but refused to let them in. They heard Officer Schnickel tell her to let them in saying "they have a job to do". After further questioning both 13.43 and Officer Schnickel the Deputies placed him under arrest and the report details that he was cooperative with the deputies. 13.43 - Personnel Data 13.43 - Personnel Data 13.43 - Personnel Data Officer Schnickel was booked into the Burnett County Jail. 3 1216193 Charges Officer Schnickel was formally charged with the following: 13.43 - Personnel Data 13.43 Disorderly Conduct Statute 947.01 13.43 13.43 - Personnel Data Disposition of Charges On 9-8-10 Officer Schnickel appeared in court in Burnett County. According to Court documents he pled guilty to an amended charge 13.43 - Personnel Data 13.43 - Personnel Data 13.43 - Personnel Data 13.43 - Personnel Data Disorderly Conduct Statute BC947.01 Forf. U. I contacted the Burnett County District Attorneys Office for an explanation of the outcome of the case. 13.43 - Personnel Data 13.43 - Personnel Data Officer Schnickel pled guilty to a Disorderly Conduct statute with a Forfeiture/Fine status which was explained to be a Civil designation under Wisconsin Law. This places it in the same category as a traffic violation where the only "penalty" is paying a fine to the court. A plea/conviction under this statute is non-criminal in nature and does not entail further consequences 13.43 - Personnel Data 13.43 4 1216194 I was told the case is resolved and no further action will be taken. Summary of Officer Schnickel's interview Officer Schnickel said that he and in Burnett County. 13.43 - Personnel Data were at 13.43 - Personnel Data 13.43 - Personnel Data 13.43 - Personnel Data He said that he discovered confronted her about it 13.43 - Personnel Data 13.43 - Personnel Data and She became angry and began to hit him. He said that he defended himself by pushing/slapping her to get her away from him. He demonstrated how he did this by thrusting his right arm out towards Lt. Kroll (Federation representative present). As he demonstrated, he had his hand open and the palm turned towards Lt. Kroll. He said that he directed this maneuver towards her face/head. He characterized this as strictly a defensive maneuver. When asked if he believed he had caused the injury near 1 3.43 s eye by pushing/slapping her he said that he normally wears a large ring on that hand and he acknowledged that it may have caused the injury. 5 1216195 After the initial confrontation he said that 13.43 - Personnel Data 13.43 - Personnel Data phoned 911 "hysterically". He said he thought she was kidding about calling 911 and he walked out. When the Deputies came back after he returned he said that he had to tell 13.43 to let them into 13.43 Officer Schnickel took exception to some of the details in the Deputies' report. He feels that they omitted pertinent information and he felt that the information they received from the neighbors who heard the argument was exaggerated or misunderstood. He expressed concern that no mention was made of 13.43 saying she hit him first. However in checking Deputy Thiex' statement 13.43 's admission to striking him first is noted in the second paragraph on p. 2 of his supplement. Officer Schnickel said that on advice of his legal counsel he pled guilty in court to 13.43 - Personnel Data Disorderly Conduct under a civil statute. He said that he had to detail for the court his actions that night in order to satisfy the court that he was in fact guilty of the offense he pled to. 13.43 - Personnel Data He said the case has been completed. 6 1216196 SUMMARY OF ALLEGATIONS Allegation # 1 It is alleged that on 7-6-10 Officer Robert Schnickel, while off-duty, was arrested by Burnett County (Wisconsin) Sheriffs Deputies 13.43 - Personnel Data That after investigating 13.43 - Personnel Data Deputies determined that probable cause existed to show that Officer Schnickel had struck 13.43 - Personnel Data and that his actions were a violation of Wisconsin State Statutes. If the evidence shows this allegation is true it would be a violation of the following MPD Policy and Procedure: 13.43 - Personnel Data Investigative Facts • On 7-6-10 Officer Robert Schnickel was arrested by Deputies of the Burnett County Wisconsin Sheriff's Department 13.43 - Personnel Data • The Burnett County District Attorney's Office formally charged Officer Schnickel with 13.43 - Personnel Data one count of Disorderly Conduct. 13.43 - Personnel Data 13.43 7 1216197 • Burnett County dispatch received a call from a female screaming "stop hitting me" and dispatched deputies to the address. • The responding Deputies talked to 13.43 and noted an injury near her left eye that changed in appearance during the time of their contact. This would tend to indicate a fresh injury. • The Deputies determined that a • identified 13.43 13.43 - Personnel Data had occurred and eventually Officer Schnickel who had left prior-to-thtiferival. 13.43 - Personnel Data 13.43 13.43 - Personnel Data • 13.43 was uncooperative with the Deputies telling them they could leave and refused to allow them to photograph her injuries. She also declined to fill out paperwork offered to her by the Deputies relating to 13,43 - Personnel Data • The Deputies left and made a search of the area for Officer Schnickel and his vehicle. • A short time later neighbors called 911 and reported the vehicle had returned and the Deputies returned to the address. • Deputies found Officer Schnickel 13.43 13.43 - Personnel Data They talked to him and and determined they had Probable Cause to arrest Officer Schnickel 13.43 • During their investigation 13.43 told the Deputies she had hit Officer Schnickel first. This is noted in Deputy Thiexs' supplement. 8 1216198 • During Officer Schnickel's interview he stated 13.43 - Personnel Data 13.43 - Personnel Data 13.43 - Personnel Data He had also told the Deputies this information which is in their report. • He stated she became angry and hit him. • He stated that he "pushed/slapped" her with an open hand in her head/face area in order to get her away from him. • He categorizes this strike as defensive in nature. • He stated he was wearing a ring on the hand he pushed/slapped her with. • He acknowledges the ring may have caused the injury near her eye. • 13.43 - Personnel Data • On 9-8-10 Officer Schnickel pled guilty to Conduct in Burnett County Circuit Court. 13.43 - Personnel Data Disorderly • Officer Schnickel states he admitted in open court to behavior that the court accepted established his guilt under the statute. • The plea was made under a civil statute and carries no criminal record. • 13.43 - Personnel Data • The statute Officer Schnickel pled to carries no restrictions 13.43 - Personnel Data firearms. 13.43 on possession of 9 1216199 I confirm that the information I provided in this case is true to the best of my knowledge. Respectfully Submitted, Sgt D. N. Denno Internal Affairs Unit 10 1216200 Minneapolis City of Lakes Police Department Timothy J. Dolan Chief of Police 350 South 5th Street - Room 130 Minneapolis MN 55415-1389 Office 612 673.2853 TTY 612 673-2157 Officer Robert Schnickel Internal Affairs Minneapolis Police Department e January 4, ta RE: IAU Case Number #10-133 Notice of Suspension (20 hours suspension without pay) Officer Schnickel, The finding for IAU Case #10-133 is as follows: MPD PIP 5-103 Use of Discretion...SUSTAINED (Category C) As discipline for this incident you are suspended for 20 hours without pay. This case will remain a "C" violation and will remain on fife until 7/5/2015, which is five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By: Scott Gerlicher Deputy Chief City Information and Services www.ci.minneapolis.mn.us Affirmative Action Employer 1216201 Page 2 Officer Robert Schnickel Suspension Letter I, Officer Robert Schnickel, acknowledge receipt of this Notice of Suspension. Officer Robert Schnickel TJD:mar CC: Personnel IAU ate of Receipt 1216202</t>
  </si>
  <si>
    <t>['https://d3n8a8pro7vhmx.cloudfront.net/cuapb/pages/1461/attachments/original/1638387706/13-30137_Schnickel.pdf?1638387706']</t>
  </si>
  <si>
    <t>Too_Long:Over 20 PagesMINNEAPOLIS POLICE DEPARTMENT INTERNAL AFFAIRS COMPLAINT FORM #3401 COMPLAINT INFORMATION INTERNAL AFFAIRS CASE NUMBER: 14-02302 CCN: DATE OF INCIDENT: TIME OF INCIDENT: 13.43 2)2150 13.43 2)13-402469 1)11/20/2013 2)12/0312013 LOCATION OF INCIDENT: DATE OF COMPLAINT REFERRAL METHOD: 13.43 2)12/13/2013 13.43 13.43 - Personnel Data COMPLAINANTS NAME (LAST, FIRST MIDDLE) SEX M❑ F❑ RACE: DATE OF BIRTH: HOME ADDRESS: CITY / STATE / ZIP: TELEPHONE: POLICY INFORMATION POLICIES ALLEGED TO BE VIOLATED: 5-106(1) On-Duty Code of Conduct ACCUSED EMPLOYEE(S) NAME/B: . _ • 13.43 - Personnel Data 2)Officer James Boyd (Badge #0725) 13.43 - Personnel Data COMPLAINT ALLEGATIONS 1. 2. 13.43 - Personnel Data It is alleged that on 12/03/2013 (CCN #13-402469), Officer 431) were dispatched to a Sound of Shots Fired call, but James Boyd 13.43 - Personnel Data (Squad did not respond to said call in a timely manner. RECOMMENDATION (Preliminary Cases Only) K Reckoning Period Expired Before Complaint was Filed K No Basis for Complaint K Closed Pending Further Information K Refer to Precinct with Coaching Documentation K Exceptionally Cleared El Policy Failure K Other COMPLAINANT SIGN,: ''"'"--------------------------- --- --_,_. DATE 7---1- 1---/y COMMANDER REVIEW: DATE 1196337 MINNEAPOLIS POLICE DEPARTMENT Internal Affairs Unit Administrative Case #14-02302 Sgt. Thomas Schmid January 27, 2015 CASE BACKGROUND This administrative investigation commenced on 02/06/2014, after 4th Precinct 13.43 two atrol Supervisor Sgt. Ryan McCann E-mailed to the Internal Affairs Unit, 13.43 - Personnel Data separate incidents, involving an alleged violation of P/P 5-106(1): Officers shall respond without delay to calls for police service unless otherwise directed by proper authority; emergency calls for service shall take precedence; all dispatched calls shall be answered as soon as possible consistent with departmental procedures. On 12/13/2013 at 12:47 AM, Sgt. McCann sent an initial E-mail to the Internal Affairs Unit regarding an incident involving Officer James Boyd. Sgt. McCann stated, 13.43 - Personnel Data this incident which has confirmatory VisiNet AVL data, 13.43 13.43 - Personnel Data 13.43 - Personnel Data I will be forwarding another recent incident involving this officer from December 3, 2013," 13.43 - Personnel Data 1 1196338 13.43 - Personnel Data On 12/13/2013 at 1:37 AM, Sgt. McCann sent a follow-up E-mail to the Internal Affairs Unit regarding a second incident involving Officer James Boyd, 13.43 - Personnel Data . Sgt. McCann included 13.43 - Personnel Data 13.43 - Personnel Data describing Officer Boyd's actions on 12/03/2013, as follows: "Officer Boyd 13.43 - Personnel Data 13.43 - Personnel Data alleged were dispatched to a shots fired call with persons yelling at 39th Av. N. and Lyndale Av. N. Officers were dispatched at 2102 hours from 2322 Washington Av. N. Officers did not begin a response to the call until 2110 hrs." As noted in his first E-mail, Sgt. McCann stated that in addition to the delayed response to the "Sound of Shots Fired" call on 12/03/2013, he became aware of another same/similar incident involving Officer James Boyd 13.43 - Personnel Data 2 1196339 13.43 - Personnel Data With regards to Officer James Boyd, 13.43 - Personnel Data 13.43 13.43 - Personnel Data on 12/03/2013, while working Squad 431 Officer Boyd did not respond without delay to a call for police service 13.43 - Personnel Data 3 1196340 CASE INVESTIGATION 13.43 - Personnel Data 4 1196341 13.43 - Personnel Data 1196342 VisiNet Report - Incident #13-402469 This investigator reviewed the incident detail report in VisiNet regarding Incident #13-402469. This incident involved both Officer Boyd 13.43 - Personnel Data All times indicated occurred on the incident date of 12/03/2013. The following information was extracted from the report: • 21:02:28 - 911 call comes in regarding a Priority 1 "Sound of Shots Fired" call; "7 HEARD FM FRT/NOTHING SEEN BUT HEARD PEOPLE YELLING" • 21:02:56 - MECC dispatches call to Squad 431 • 21:02:58 - Squad 431 ENROUTE from 24 Ave N/Washington Ave N • 21:15:26 - Squad 431 ARRIVED • 21:15:42 - Squad 431 CODE 4 • 21:38:37 - Squad 431 clears AQT (For complete details of "VisiNet Report #13-402469", see same named tabbed section) Squad 431 VisiNet Unit Activity Log - Incident #13-402469 This investigator reviewed Squad 431's Unit Activity Log, Incident #13-402469, which contained the squads reported AVL Data (GPS Locations/Info). All times indicated occurred on the incident date of 12/03/2013. The following information was extracted from the report: • 21:02:56 - MECC dispatches call to Squad 431; incident location 39 Ave N/Lyndale Ave N • 21:02:58 - Squad 431 ENROUTE; Squad 431 stationary at 24 Ave N/Washington Ave N • 21:07:21 - Squad 431 still stationary at 24 Ave N/Washington Ave N • 21:10:46 - Squad 431 travelling NB; Speed 31 MPH; from Washington Ave N/24 Ave N (Time lapsed from initial dispatch time =00:07:50) • 21:10:46 - 21:15:26 - Squad 431 ENROUTE to incident location • 21:15:26 - Squad 431 ARRIVED; 39th Ave N/Lyndale Ave N 6 1196343 [Time lapsed from original dispatch time to arrival time = 00:12:30) • 21:15:42 - Squad 431 CODE 4; 39th Ave N/Lyndale Ave N • 21:15:42 - 21:16:19 - Squad 431 travelling north on Lyndale from 39th Av N • 21:20:20 - 21:38:37 - Squad 431 stationary at 41 Ave N/Lyndale Ave N (Time lapsed at this location = 00:18:17) • 21:38:37 - Squad 431 clears AQT (Total time on call = 00:35:41) (For complete details of Squad 431 VisiNet Unit Activity Log - Incident #13-402469, see "Squad 431 VisiNet UAL #13-402469" tabbed section) Mapped VisiNet Unit Activity Log - Squad 431 - Incident #13-402469 On 12/03/2014, this investigator sent an E-mail to the MPD Business Technology Unit requesting Squad 431's AVL data from Incident #13-402469 to be converted into a CVS file. On 12/11/2014, this investigator received Squad 431's AVL data in the form of a CVS file. With the use of Mapit, this investigator downloaded said AVL data into the Maplt program and generated a visual map of Squads 431's route of travel during Incident #13-402469. There was a total of 49 data entries regarding Squad 431/Incident #13-402469, representing 49 recorded GPS locations over the course of the entire incident. The numerical Points #1 and #2 are not displayed on the map, as these first 2 points overlap each other, and represent/indicate Squad 431 being stationary at 24 Ave N/Washington Ave N. Point #4 represents/indicates the first point at which Squad 431 was recorded in motion. The numerical points increase in value and subsequently indicate the direction of Squad 431's direction of travel. (EG Squad 431's direction of travel is from point #4 to point #5, then point #5 to point #6, etc.) Where there is a gap in the mapped numerical data points, it indicates Squad 431 was stationary at the time that 7 1196344 particular set of data was being collected/recorded. The numerical points labeled on the map correspond with the numbers from the first column (labeled SEQ) in the AVL data spreadsheet. (For complete details/visual of Squad 431 Mapped VisiNet Unit Activity Log - Incident #13- 402469, see "Mapped AVL Data #13-402469" tabbed section) Radio Transmissions - Incident #13-402469 This investigator reviewed the 911 audio recordings communicated by MECC Dispatch and Squad 431, regarding a "Sound of Shots Fired" call on 12/03/2013. This investigator copied the audio recordings onto a CD-R and this CD-R is included with this case file. All times indicated occurred on the incident date of 12/03/2013. The audio recordings are as follows, and shall not be considered verbatim unless indicated by the use of quotations: • 21:01:17 - 911 caller reports to MECC that in the 3900 block of Lyndale Ave. N., hearing loud bangs; not sure if it's gunfire, but people are yelling; heard 7 in the front, but didn't want to go look. • 21:02:43 - MECC calls Squad 431; Squad 431 acknowledges MECC; MECC dispatches Squad 431 to 39th/Lyndale on possible shots...7 heard...1 caller...nothing seen, but people heard yelling; Squad 431 copies call. • 21:16:09 - MECC acknowledges Squad 431 being CODE 4 (For complete details regarding the Capture 911 radio transmissions, see tabbed section "Audio Recorded Dispatch/Radio Transmissions") 13.43 - Personnel Data 8 1196345 13.43 - Personnel Data 1196346 13.43 - Personnel Data 10 1196347 13.43 - Personnel Data 11 1196348 13.43 - Personnel Data CASE STATEMENTS Statement of Sergeant Ryan McCann Sergeant Ryan McCann, Badge #4547, was interviewed for this investigation at the MPD Internal Affairs Unit on October 9th, 2014. Sgt. McCann has been with the Minneapolis Police Department since 10/28/2002 and was assigned as a 4th Precinct 1 3.43 Patrol Supervisor when the alleged incident occurred. Sgt. McCann was not working at the time the alleged incidents occurred. The following is a summary of Sgt. McCann's statement taken by Sgt. Schmid and shall not be considered verbatim unless indicted by the use of quotations: Sgt. McCann acknowledged that he composed and forwarded an E-mail to the MPD Internal Affairs Unit on December 13, 2013, regarding P/P violation allegations involving Officer Boyd 13.43 - Personnel Data 13.43 - Personnel Data 12 1196349 13.43 - Personnel Data Sgt. McCann stated he was not working that night either. He stated Sgt. Mark Montgomery advised him of the incident. Sgt. Montgomery "had been monitoring and was aware that they had taken a lot of amount time, as confirmed by data in VisiNet later on, to respond to a Priority One shots fired call where people were yelling...so, we discussed it and were, as supervisors on the shift, aware Officer Boyd had been having an issue with response time. 13.43 - Personnel Data 13 1196350 13.43 - Personnel Data Sgt. McCann stated Sgt. Montgomery advised him of the details regarding Officer Boyd's 1 3.43 delayed response to the "Sound of Shots Fired" call, and he later confirmed with data retrieved in VisiNet, that there was a delayed response time to the call. Sgt. McCann acknowledged that a "Sound of Shots Fired" call is a Priority One response that requires an immediate response; "Officers should've been responding in their squad car...there could be mitigating circumstances for a minute or two, but they need to be immediately responding to this call." 13.43 - Personnel Data 14 1196351 13.43 - Personnel Data - After the interview concluded, Sgt. McCann stated he would forward to this investigator, relevant documentation he compiled regarding some of the behaviors Officer Boyd was exhibiting 13.43 - Personnel Data 15 1196352 13.43 - Personnel Data 16 1196353 13.43 - Personnel Data 12/03/2013, Sgt. Peter is unaware of any other instances or times when Officer Boyd has not responded to a self-assigned or dispatched call in a timely manner. - Sgt. Peter stated he was not working on the night of the 12/03/2013 incident that involved Officer Boyd 13.43 - Personnel Data Sgt. Peter was made aware of the situation from Sgt. Montgomery and did not recall how many days after the incident took place, but Sgt. Montgomery made reference to it on the night that the two of them were working together. 13.43 - Personnel Data 17 1196354 13.43 - Personnel Data - Sgt. Peter is unaware of any other incidents since December 2013, involving Officer Boyd not responding to a call in a timely manner. Statement of Sergeant Mark Montgomery Sergeant Mark Montgomery, Badge #4838, was interviewed for this investigation at the MPD Internal Affairs Unit on November 5th, 2014. Sgt. Montgomery has been with the Minneapolis Police Department since 09/18/1995 and was assigned as a 4th Precinct 1 3.43 Patrol Supervisor when the 13.43 - Personnel Data 12/03/2013 alleged incidents occurred. The following is a summary of Sgt. Montgomery's statement taken by Sgt. Schmid and shall not be considered verbatim unless indicted by the use of quotations: 13.43 - Personnel Data 18 1196355 Sgt. Montgomery acknowledged that he was working on the night of 12/03/2013 and that a "Sound of Shots Fired" call was dispatched to Officer's Boyd 13.43 - Personnel Data did not respond to said call in a timely manner. Sgt. Montgomery communicated his concerns regarding this call with Sgt. Peter and possibly Sgt. McCann. Sgt. Montgomery's concerns with the 12/03/2013 incident "...was the fact it was a shots call, and as soon as it came out I was in my squad car and when I was looking at the MDC, I noticed that Officer Boyd was located at 25th Avenue North and Washington Avenue North, which is the Holiday Gas Station, and then I just paid attention. Because in the past, it was known by me that he has slow responses to priority calls and that's what brought my attention to that at that point in time and then I noticed it took him an unacceptable amount of time to respond to this particular call." Sgt. Montgomery stated he did address Officer Boyd about that call and his slow response in the 4th Precinct Supervisors office. 13.43 - Personnel Data 19 1196356</t>
  </si>
  <si>
    <t>['https://d3n8a8pro7vhmx.cloudfront.net/cuapb/pages/1461/attachments/original/1638067887/14-02302_Boyd_Part_1.pdf?1638067887']</t>
  </si>
  <si>
    <t>State of Minnesota District Court County of Hennepin 4th Judicial District 36.FR34.0227 Prosecutor File No. 27-CR-22-25882 Court File No. State of Minnesota, COMPLAINT Plaintiff, Summons vs. JUSTIN HARLAND STETSON DOB: 10/19/1988 21959 Pinnaker Road Northwest Nowthen, MN 55330 Defendant. The Complainant submits this complaint to the Court and states that there is probable cause to believe Defendant committed the following offense(s): COUNT I Charge: Assault in the Third Degree Minnesota Statute: 609.223.1, with reference to: 609.02.7a, 609.101.2 Maximum Sentence: Imprisonment for not more than 5 years, or to payment of a fine of not more than $10,000, or both Offense Level: Felony Offense Date (on or about): 05/30/2020 to 05/30/2020 Control #(ICR#): 20210775 Charge Description: On or about May 30, 2020, in Hennepin County, Minnesota, the Defendant, Justin Harland Stetson, unlawfully and intentionally assaulted J.K.S., and inflicted substantial bodily harm upon J.K.S. 1 27-CR-22-25882 Filed in District Court State of Minnesota 12/28/2022 STATEMENT OF PROBABLE CAUSE Your Complainant, Dawn Johnson, states as follows: I am an Assistant Special Agent-in-Charge ("ASAIC") with the Minnesota Bureau of Criminal Apprehension ("BCA"), and I am a licensed peace officer in the State of Minnesota. As part of my duties as a BCA ASAIC, I investigate violations of Minnesota law, including criminal assault offenses in violation of Minn. Stat. § 609.221, et seq. I base this complaint on my personal knowledge, as well as information I have received from other law enforcement personnel and persons with knowledge of relevant facts, including, but not limited to: reports by other BCA agents and other law enforcement agencies; witness interviews; and other records and evidence I have reviewed during the course of my investigation, including body-worn camera and other video footage. I have not included each and every fact known to me concerning this investigation. I have set forth only the facts that I believe are necessary to establish probable cause to believe that the Defendant, Justin Harland Stetson ("Defendant Stetson"), committed the offense alleged in this Complaint. On May 30, 2020, officers from the Minneapolis Police Department ("MPD") were patrolling the City of Minneapolis to enforce the Governor's Executive Order imposing a temporary nighttime curfew from 8:00 P.M. to 6:00 A.M. on Friday, May 29, 2020, and Saturday, May 30, 2020. On May 30, 2020, MPD officers deployed to enforce the curfew were traveling westbound on East Lake Street toward the intersection of East Lake Street and 14th Avenue South in the City of Minneapolis in an unmarked van. Officers in the unmarked van were assigned to MPD's Special Weapons and Tactics ("SWAT") Team 1281 ("Team 1281"), and additional police vehicles flanked the rear of the van without active lights or sirens. Officers in the van traveled with the passenger-side (north-facing) sliding door open. Through the darkened doorway, officers aimed and fired 40mm "less-lethal" rounds at civilians on the street after 8:00 P.M. Team 1281's 40mm "less-lethal" launchers were black-barreled, unlike the "less- lethal" launchers used by non-SWAT officers, which, per MPD policy, must have a distinctive orange barrel. At approximately 10:53:03 P.M., Team 1281 officers observed four civilians and three vehicles in a parking lot located between 14th Avenue South and 15th Avenue South. Without announcing their presence, issuing any verbal commands, or communicating with the civilians in any way, officers, including Defendant Stetson, shot 40mm "less-lethal" rounds at the civilians in the parking lot. A 40mm "less-lethal" round struck J.K.S. in the chest, causing J.K.S. severe pain. J.K.S. believed he had been struck by a live round and was unaware that the individuals who had fired upon him were police officers. At approximately 10:53:04 P.M., J.K.S. responded by firing three live rounds in the direction of the unmarked van. No officers were harmed by the live rounds. Team 1281 stopped the van on East Lake Street, between 14th Avenue South and 15th Avenue South. Officers exited the van, yelled "Shots Fired!," and rushed toward the four individuals in the parking lot, at which point J.K.S. realized the van contained police officers. J.K.S. then put his gun down and laid prone on the ground at about 10:53:10 P.M., with his arms outstretched above his head and palms facedown. At approximately 10:53:18 P.M., upon exiting the van, Defendant Stetson transitioned from his 40mm launcher to his handgun, and shouted, "Get on the ground, dude!" At that time, J.K.S. was already lying prone on the ground, which Defendant Stetson observed and verbally acknowledged at 10:53:19 P.M., stating, "He's down." Defendant Stetson crossed the fence and continued to run toward J.K.S., again stating, "He's on the ground" at approximately 10:53:24 P.M. 2 27-CR-22-25882 Filed in District Court State of Minnesota 12/28/2022 As Defendant Stetson approached J.K.S., J.K.S. was lying on the ground of the parking lot with his arms outstretched in front of him and his palms flat on the pavement. A firearm was visible on the ground out of J.K.S.'s reach. Upon approaching J.K.S., Defendant Stetson kicked J.K.S. in the face and head. About ten seconds elapsed (approximately 10:53:19 P.M. to 10:53:29 P.M.) between the first time Defendant Stetson verbally acknowledged that J.K.S. was down on the ground, and when Defendant Stetson reached the prone, surrendered J.K.S., and kicked J.K.S. in the head. Beyond the initial command to get on the ground, Defendant Stetson had not given any further commands to J.K.S. at that point. Nevertheless, Defendant Stetson proceeded to strike J.K.S. repeatedly, beginning with a kick to the head at approximately 10:53:29 P.M. At approximately 10:53:30 P.M., Defendant Stetson said, "Fucking piece of shit!," as he kicked J.K.S. in the head again. Defendant Stetson kicked J.K.S. in the face and head approximately four times. Defendant Stetson punched J.K.S's head approximately six times. Defendant Stetson lifted J.K.S.'s head from the pavement and slammed it back down onto the pavement once. Defendant Stetson also administered approximately five knee strikes to J.K.S.'s face. Defendant Stetson gave no additional commands to J.K.S. until after he had kicked and kneed J.K.S. multiple times. At approximately 10:53:43 P.M., Defendant Stetson gave his first command to J.K.S. to "Get your hands behind your back." Defendant Stetson was joined by Sergeant A.B. at 10:53:31 P.M. At approximately 10:53:51 P.M., Sergeant A.B. held both of J.K.S.'s hands behind his back. From 10:53:51 P.M. to approximately 10:53:57 P.M., Defendant Stetson continued to strike J.K.S. with his fists, while J.K.S.'s hands were behind his back. At approximately 10:53:54 P.M., Sergeant A.B. stated, "That's it, stop!" At approximately 10:53:59 P.M., Sergeant A.B. told Defendant Stetson, "It's okay," and held Defendant Stetson's right wrist, at which point the assault ceased. Defendant Stetson's assault of J.K.S. resulted in substantial bodily harm to J.K.S. J.K.S.'s injuries included a fracture of his left, medial orbital wall. By definition, "substantial bodily harm" includes a fracture. Defendant Stetson had been employed with MPD since at least 2011. Between September 20, 2011, and May 30, 2020, Defendant Stetson received approximately 1,201 hours of officer training, including use of force (defensive tactics) and de-escalation training. Defendant Stetson also received training related to his SWAT duties and completed annual in-service and recertification training courses, pursuant to his employment. Former law enforcement officer, and current professor, Ian Adams reviewed case materials, conducted a use of force evaluation, and issued an expert report in this matter on December 16, 2022. In his report, Professor Adams concluded, in relevant part, that: (1) "[a] reasonable officer would not use force against a surrendered subject;" (2) "[J.K.S.] had surrendered and no longer posed an imminent threat to officers or others;" (3) "[J.K.S.] was not resisting at the time [Defendant Stetson] used force;" and (4) Defendant Stetson's fist strikes, knee strikes, and kicks to the head and face of J.K.S. were "unreasonable, excessive, and contrary to generally accepted police practice." 3 27-CR-22-25882 Filed in District Court State of Minnesota 12/28/2022 In sum, Professor Adams concluded that "[Defendant] Stetson's use of force against [J.K.S.] violated the most basic norms of policing." The assault as alleged in Count I occurred in the City of Minneapolis, which is located in Hennepin County, in the State of Minnesota. Based on the foregoing, I submit there exists probable cause to believe that the Defendant, Justin Harland Stetson, intentionally assaulted J.K.S., and inflicted substantial bodily harm upon J.K.S., in violation of Minn. Stat. § 609.223, subd. 1, as alleged in Count I. 4 27-CR-22-25882 Filed in District Court State of Minnesota 12/28/2022 SIGNATURES AND APPROVALS Complainant requests that Defendant, subject to bail or conditions of release, be: (1) arrested or that other lawful steps be taken to obtain Defendant's appearance in court; or (2) detained, if already in custody, pending further proceedings; and that said Defendant otherwise be dealt with according to law. Complainant declares under penalty of perjury that everything stated in this document is true and correct. Minn. Stat. § 358.116; Minn. R. Crim. P. 2.01, subds. 1, 2. Complainant Dawn Johnson Electronically Signed: 12/28/2022 12:21 PM Ramsey County, 14491 Special Agent 1430 Maryland Avenue E St. Paul, MN 55106 Badge: 1388 Being authorized to prosecute the offenses charged, I approve this complaint. Prosecuting Attorney Electronically Signed: 12/28/2022 12:16 PM Zuri Balmakund 445 Minnesota Street Suite 1400 St. Paul, MN 55101 (651) 297-1075 5 27-CR-22-25882 Filed in District Court State of Minnesota 12/28/2022 FINDING OF PROBABLE CAUSE From the above sworn facts, and any supporting affidavits or supplemental sworn testimony, I, the Issuing Officer, have determined that probable cause exists to support, subject to bail or conditions of release where applicable, Defendant's arrest or other lawful steps be taken to obtain Defendant's appearance in court, or Defendant's detention, if already in custody, pending further proceedings. Defendant is therefore charged with the above-stated offense(s). SUMMONS X THEREFORE YOU, THE DEFENDANT, ARE SUMMONED to appear as directed in the Notice of Hearing before the above-named court to answer this complaint. IF YOU FAIL TO APPEAR in response to this SUMMONS, a WARRANT FOR YOUR ARREST shall be issued. WARRANT To the Sheriff of the above-named county; or other person authorized to execute this warrant: I order, in the name of the State of Minnesota, that the Defendant be apprehended and arrested without delay and brought promptly before the court (if in session), and if not, before a Judge or Judicial Officer of such court without unnecessary delay, and in any event not later than 36 hours after the arrest or as soon as such Judge or Judicial Officer is available to be dealt with according to law. Execute in MN Only Execute Nationwide Execute in Border States ORDER OF DETENTION Since the Defendant is already in custody, I order, subject to bail or conditions of release, that the Defendant continue to be detained pending further proceedings. Bail: $ Conditions of Release: This complaint, duly subscribed and sworn to or signed under penalty of perjury, is issued by the undersigned Judicial Officer as of the following date: December 28, 2022. Judicial Officer William H Koch District Court Judge Electronically Signed: 12/28/2022 01:43 PM Sworn testimony has been given before the Judicial Officer by the following witnesses: COUNTY OF HENNEPIN STATE OF MINNESOTA State of Minnesota Plaintiff vs. Justin Harland Stetson Defendant LAW ENFORCEMENT OFFICER RETURN OF SERVICE I hereby Certify and Return that I have served a copy of this Summons upon the Defendant herein named. Signature of Authorized Service Agent: 6 27-CR-22-25882 Filed in District Court State of Minnesota 12/28/2022 DEFENDANT FACT SHEET Name: Justin Harland Stetson DOB: 10/19/1988 Address: 21959 Pinnaker Road Northwest Nowthen, MN 55330 Alias Names/DOB: SID: Height: Weight: Eye Color: Hair Color: Gender: Race: Fingerprints Required per Statute: Yes Fingerprint match to Criminal History Record: No Driver's License #: Case Scheduling Information: Prosecutor Conflicts: 01/24; 01/26; and 01/31, 2023. Alcohol Concentration: 7 27-CR-22-25882 Filed in District Court State of Minnesota 12/28/2022 STATUTE AND OFFENSE GRID Cnt Nbr Statute Type Offense Date(s) Statute Nbrs and Descriptions Offense Level MOC GOC Controlling Agencies Case Numbers 1 Charge 5/30/2020 609.223.1 Assault-3rd Degree-Substantial Bodily Harm Felony A3253 N MNBCA0000 20210775 Other 5/30/2020 609.02.7a Criminal Code Definitions-Substantial Bodily Harm No-Level A3253 N MNBCA0000 20210775 Definition 5/30/2020 609.101.2 Minimum Fines - Victim Assistance Programs No-Level A3253 N MNBCA0000 20210775 8 27-CR-22-25882 Filed in District Court State of Minnesota 12/28/2022</t>
  </si>
  <si>
    <t>['https://assets.nationbuilder.com/cuapb/pages/1472/attachments/original/1676480423/MCRO_27-CR-22-25882_E-filed_Comp-Summons_2022-12-28_20230215095012.pdf?1676480423']</t>
  </si>
  <si>
    <t>Skip to Main Content Logout My Account Search Menu New Criminal/Traffic/Petty Search Refine Search Back Location : All MNCIS Sites - Case Search Help R A C N . 27-CR-01-063856 State of Minnesota vs TRAVIS WADE KOENIG § § § § § Case Type: Crim/Traf Mandatory Date Filed: 08/27/2001 Location: Hennepin Criminal/Traffic /Petty Downtown P I Lead Attorneys Defendant KOENIG, TRAVIS WADE Male DOB: 01/09/1970 Brooklyn Center, MN 55430-2910 Jurisdiction State of Minnesota JUDITH A JOHNSTON 612-239-6008(W) C I Charges: KOENIG, TRAVIS WADE Statute Level Date Disposition Level of Sentence 1. CRIMINAL SEXUAL CONDUCT IN THE 3RD DEGREE (Not applicable - GOC) 609.344S1.B Felony 06/09/200101/12/2004 Dismissed, Conditions Met or Expired Addtl Statutes: Additional Statute Additional Statute 2. SOLICITATION OF A CHILD TO ENGAGE IN SEXUAL CONDUCT (Not applicable - GOC) 609.352S1 Felony 06/10/200111/18/2003 Convicted Addtl Statutes: Additional Statute 3. CRIMINAL SEXUAL CONDUCT IN THE 5TH DEGREE (Not applicable - GOC) 609.3451S1.2 Gross Misdemeanor06/10/200111/18/2003 Dismissed, Conditions Met or Expired Addtl Statutes: Additional Statute E O C DISPOSITIONS 02/04/2002 Plea (Judicial Officer: Wieland, Lucy A.) 1. CRIMINAL SEXUAL CONDUCT IN THE 3RD DEGREE (Not applicable - GOC) Not guilty 02/04/2002 Plea (Judicial Officer: Wieland, Lucy A.) 2. SOLICITATION OF A CHILD TO ENGAGE IN SEXUAL CONDUCT (Not applicable - GOC) Not guilty 02/04/2002 Plea (Judicial Officer: Wieland, Lucy A.) 3. CRIMINAL SEXUAL CONDUCT IN THE 5TH DEGREE (Not applicable - GOC) Not guilty 02/13/2002 Disposition (Judicial Officer: Wieland, Lucy A.) 2. SOLICITATION OF A CHILD TO ENGAGE IN SEXUAL CONDUCT (Not applicable - GOC) Dismissed 02/13/2002 Disposition (Judicial Officer: Wieland, Lucy A.) 3. CRIMINAL SEXUAL CONDUCT IN THE 5TH DEGREE (Not applicable - GOC) Dismissed 11/18/2003 Disposition (Judicial Officer: Pihlaja, Steven A.) 1. CRIMINAL SEXUAL CONDUCT IN THE 3RD DEGREE (Not applicable - GOC) Dismissed 11/18/2003 Amended Disposition (Judicial Officer: Pihlaja, Steven A.) Reason: Amend 2. SOLICITATION OF A CHILD TO ENGAGE IN SEXUAL CONDUCT (Not applicable - GOC) Convicted 11/18/2003 Amended Disposition (Judicial Officer: Pihlaja, Steven A.) Reason: Amend 3. CRIMINAL SEXUAL CONDUCT IN THE 5TH DEGREE (Not applicable - GOC) Dismissed, Conditions Met or Expired Firefox https://pa.courts.state.mn.us/CaseDetail.aspx?CaseID=704335545 1 of 5 11/25/2022, 11:17 PM 11/18/2003 Amended Plea (Judicial Officer: Pihlaja, Steven A.) Reason: Amend 2. SOLICITATION OF A CHILD TO ENGAGE IN SEXUAL CONDUCT (Not applicable - GOC) Guilty 01/12/2004 Amended Disposition (Judicial Officer: Pihlaja, Steven A.) Reason: Amend 1. CRIMINAL SEXUAL CONDUCT IN THE 3RD DEGREE (Not applicable - GOC) Dismissed, Conditions Met or Expired 01/12/2004 Sentenced (Judicial Officer: Pihlaja, Steven A.) 2. SOLICITATION OF A CHILD TO ENGAGE IN SEXUAL CONDUCT (Not applicable - GOC) 06/10/2001 (FEL) 609.352S1 (CNVOFFENSE) Condition - Adult: 1. Conditions, other, 01/12/2004 - 09/17/2007, , Active 09/17/2007 Comment: - ACTIVE: 01/12/2004 INTAKE INTERVIEW AT PATHFINDER Condition - Adult: 1. Conditions, other, 01/12/2004 - 09/17/2007, , Active 09/17/2007 Comment: - ACTIVE: 01/12/2004 NO INVOLVEMENT IN PORNOGRAPHY Condition - Adult: 1. Conditions, other, 01/12/2004 - 09/17/2007, , Active 09/17/2007 Comment: - ACTIVE: 01/12/2004 NO TELEPHONE/INTERNET CHAT ROOMS Condition - Adult: 1. Conditions, other, 01/12/2004 - 09/17/2007, , Active 09/17/2007 Comment: - ACTIVE: 01/12/2004 DO NOT CONTACT WORK Condition - Adult: 1. No contact with victim(s), 01/12/2004 - 09/17/2007, , Active 09/17/2007 Comment: - ACTIVE: 01/12/2004 OR FAMILY Condition - Adult: 1. Supply DNA sample, 01/12/2004 - 09/17/2007, , Active 09/17/2007 Comment: - ACTIVE: 01/12/2004 Condition - Adult: 1. Predatory offender registration required, 01/12/2004 - 09/17/2007, , Active 09/17/2007 Comment: - ACTIVE: 01/12/2004 Commit to Commissioner of Corrections - Adult: MN Correctional Facility - St. Cloud Term of 1 Yr 1 Days Stay for 3 Yr Status: Closed 12/06/2006 Fees - Adult: (Grand Total: $50.00) Due 01/20/2004 Fine: $50.00 Comment: CHECK # 6447 / DUE DATE:01/20/04 (AH-DLO 01/14/04) Monitoring - Adult: Type: Unsupervised probation Agency: Hennepin District Court Indeterminate 01/12/2004 - 09/17/2007 Comment: PROBATION-FOLLOW RECOMMENDATIONS TREATMENT Status: Active 01/12/2004 Treatment - Adult: Treatment Type: Treatment Start: 01/12/2004 Due: 09/17/2007 Status: Active 01/12/2004 Local Confinement: Agency: Hennepin County Workhouse - Adult Corrections Term: 90 Days Duration: 02/04/2004 9:00 AM Credit For Time Served: 2 Days Serve As: Work Release Comment: INCARCERATION COMMENT: EHM W/ HUBER IF ELIGIBLE - EHM REGARDLESS OF HUBER - FURLOUGHS FOR TREATMENT &amp; CHURCH Status: Active 01/12/2004 12/06/2006 Amended Modification (Judicial Officer: Burke, Kevin S.) Reason: Amend 2. SOLICITATION OF A CHILD TO ENGAGE IN SEXUAL CONDUCT (Not applicable - GOC) 06/10/2001 (FEL) 609.352S1 (CNVOFFENSE) Condition - Adult: 1. Conditions, other, 01/12/2004 - 09/17/2007, , Active 09/17/2007 Comment: - ACTIVE: 01/12/2004 INTAKE INTERVIEW AT PATHFINDER Condition - Adult: 1. Conditions, other, 01/12/2004 - 09/17/2007, , Active 09/17/2007 Comment: - ACTIVE: 01/12/2004 NO INVOLVEMENT IN PORNOGRAPHY Condition - Adult: 1. Conditions, other, 01/12/2004 - 09/17/2007, , Active 09/17/2007 Comment: - ACTIVE: 01/12/2004 NO TELEPHONE/INTERNET CHAT ROOMS Condition - Adult: 1. Conditions, other, 01/12/2004 - 09/17/2007, , Active 09/17/2007 Comment: - ACTIVE: 01/12/2004 DO NOT CONTACT WORK Firefox https://pa.courts.state.mn.us/CaseDetail.aspx?CaseID=704335545 2 of 5 11/25/2022, 11:17 PM Condition - Adult: 1. No contact with victim(s), 01/12/2004 - 09/17/2007, , Active 09/17/2007 Comment: - ACTIVE: 01/12/2004 OR FAMILY Condition - Adult: 1. Supply DNA sample, 01/12/2004 - 09/17/2007, , Active 09/17/2007 Comment: - ACTIVE: 01/12/2004 Condition - Adult: 1. Predatory offender registration required, 01/12/2004 - 09/17/2007, , Active 09/17/2007 Comment: - ACTIVE: 01/12/2004 Condition - Adult: 1. Aftercare, 12/07/2006 - 09/17/2007, , Active 09/17/2007 Comment: - ACTIVE: 12/07/2006 Commit to Commissioner of Corrections - Adult: MN Correctional Facility - St. Cloud Term of 1 Yr 1 Days Stay for 10 Mo Status: Active 12/06/2006 Fees - Adult: (Grand Total: $50.00) Due 01/20/2004 Fine: $50.00 Comment: DUE DATE:01/20/04 ( 12/07/06) Monitoring - Adult: Type: Unsupervised probation Agency: Hennepin District Court Indeterminate 01/12/2004 - 09/17/2007 Comment: PROBATION-FOLLOW RECOMMENDATIONS TREATMENT Status: Closed 04/23/2010 Treatment - Adult: Treatment Type: Treatment Start: 01/12/2004 Due: 09/17/2007 Status: Active 01/12/2004 Local Confinement: Agency: Hennepin County Workhouse - Adult Corrections Term: 90 Days Status: Active 01/12/2004 OTHER EVENTS AND HEARINGS 08/27/2001 Converted SIP Activity (Judicial Officer: Crump, Harry S. ) 08/27/2001 Complaint Warrant (Judicial Officer: Crump, Harry S. ) 08/27/2001 Converted SIP Activity (Judicial Officer: Crump, Harry S. ) 08/27/2001 Converted Interim Conditions (Judicial Officer: Crump, Harry S. ) 08/28/2001 Converted SIP Activity (Judicial Officer: Sagstuen, Warren R. ) 08/28/2001 Certificate of Representation 08/28/2001 Converted SIP Activity (Judicial Officer: Sagstuen, Warren R. ) 08/28/2001 Converted SIP Activity (Judicial Officer: Sagstuen, Warren R. ) 08/28/2001 Converted Interim Conditions (Judicial Officer: Sagstuen, Warren R. ) 08/28/2001 Converted Interim Conditions (Judicial Officer: Sagstuen, Warren R. ) 08/28/2001 Converted Interim Conditions (Judicial Officer: Sagstuen, Warren R. ) 08/28/2001 Converted Interim Conditions (Judicial Officer: Sagstuen, Warren R. ) 08/28/2001 Converted Interim Conditions (Judicial Officer: Sagstuen, Warren R. ) 08/28/2001 Converted Interim Conditions (Judicial Officer: Sagstuen, Warren R. ) 08/28/2001 Converted Interim Conditions (Judicial Officer: Sagstuen, Warren R. ) 08/28/2001 Warrant Return of Service 08/28/2001 Converted SIP Activity (Judicial Officer: Hennepin, SIP Conv. ) 08/28/2001 First Appearance (9:00 AM) (Judicial Officer Sagstuen, Warren R.) Result: Held 09/20/2001 Converted SIP Activity (Judicial Officer: Wieland, Lucy A. ) 09/20/2001 Hearing (11:30 AM) (Judicial Officer Wieland, Lucy A.) Result: Held 10/02/2001 Converted SIP Activity (Judicial Officer: Wieland, Lucy A. ) 10/02/2001 Hearing (8:30 AM) (Judicial Officer Wieland, Lucy A.) Result: Held 10/16/2001 Converted SIP Activity (Judicial Officer: Wieland, Lucy A. ) 11/13/2001 Converted SIP Activity (Judicial Officer: Wieland, Lucy A. ) 11/13/2001 Hearing (8:30 AM) (Judicial Officer Wieland, Lucy A.) Result: Held 12/19/2001 Converted SIP Activity 12/19/2001 Memorandum 12/19/2001 Converted SIP Activity 01/09/2002 Memorandum 01/09/2002 Converted SIP Activity 01/10/2002 Converted SIP Activity (Judicial Officer: Wieland, Lucy A. ) 01/10/2002 Hearing (1:30 PM) (Judicial Officer Wieland, Lucy A.) Result: Held 01/23/2002 Memorandum 01/23/2002 Converted SIP Activity 02/04/2002 Converted SIP Activity (Judicial Officer: Wieland, Lucy A. ) Firefox https://pa.courts.state.mn.us/CaseDetail.aspx?CaseID=704335545 3 of 5 11/25/2022, 11:17 PM 02/04/2002 Converted SIP Activity (Judicial Officer: Wieland, Lucy A. ) 02/04/2002 Demand for Jury Trial 02/04/2002 Converted SIP Activity 02/04/2002 Hearing (9:00 AM) (Judicial Officer Wieland, Lucy A.) Result: Held 02/13/2002 Order-Other (Judicial Officer: Wieland, Lucy A. ) 02/13/2002 Converted SIP Activity (Judicial Officer: Wieland, Lucy A. ) 02/13/2002 Converted SIP Activity 02/19/2002 Order Sealing Record (Judicial Officer: Wieland, Lucy A. ) 02/19/2002 Converted SIP Activity 02/21/2002 Converted SIP Activity 02/25/2002 Converted SIP Activity 02/26/2002 Converted SIP Activity 03/01/2002 Converted SIP Activity 03/01/2002 Transcript 03/01/2002 Converted SIP Activity 03/04/2002 Converted SIP Activity 03/04/2002 Transcript 03/04/2002 Converted SIP Activity 03/22/2002 Converted SIP Activity 03/28/2002 Converted SIP Activity 04/05/2002 Converted SIP Activity 05/20/2002 Converted SIP Activity 05/20/2002 CANCELED Jury Trial (9:00 AM) (Judicial Officer Hennepin, SIP Conv.) Other Result: Cancelled 08/27/2002 Converted SIP Activity 10/01/2002 Order-Other Investigation, Evaluation, or Assessment (Judicial Officer: Burke, Kevin S. ) 10/16/2002 Converted SIP Activity 10/16/2002 Converted SIP Activity 10/16/2002 Converted SIP Activity 11/01/2002 Converted SIP Activity 12/09/2002 Converted SIP Activity 03/28/2003 Converted SIP Activity 03/28/2003 CANCELED Appeal Hearing (9:00 AM) (Judicial Officer Hennepin, SIP Conv.) Other Result: Cancelled 05/28/2003 Converted SIP Activity 05/28/2003 Hearing (9:00 AM) (Judicial Officer Wieland, Lucy A.) Result: Held 06/27/2003 Converted SIP Activity 06/27/2003 CANCELED Appeal Hearing (9:00 AM) (Judicial Officer Hennepin, SIP Conv.) Other Result: Cancelled 09/16/2003 Converted SIP Activity 09/16/2003 Converted SIP Activity 09/16/2003 Converted SIP Activity 09/16/2003 Converted SIP Activity 09/22/2003 Converted SIP Activity 09/22/2003 Hearing (9:00 AM) (Judicial Officer Swanson, Stephen D.) Result: Held 10/17/2003 Converted SIP Activity 11/17/2003 Converted SIP Activity 11/17/2003 Hearing (9:00 AM) (Judicial Officer Pihlaja, Steven A.) Result: Held 11/18/2003 Converted SIP Activity (Judicial Officer: Pihlaja, Steven A. ) 11/18/2003 Petition to Enter Guilty Plea 11/18/2003 Converted SIP Activity (Judicial Officer: Pihlaja, Steven A. ) 11/18/2003 Plea Hearing (9:00 AM) (Judicial Officer Pihlaja, Steven A.) Result: Held 01/12/2004 Converted SIP Activity (Judicial Officer: Pihlaja, Steven A. ) 01/12/2004 Sentencing (1:30 PM) (Judicial Officer Pihlaja, Steven A.) Result: Held 01/14/2004 Converted SIP Activity 01/16/2004 Converted SIP Activity 03/25/2004 Order-Other (Judicial Officer: Pihlaja, Steven A. ) 03/25/2004 Converted SIP Activity 03/25/2004 Converted SIP Activity 11/17/2006 Converted SIP Activity 12/01/2006 Converted SIP Activity 12/06/2006 Converted SIP Activity 12/06/2006 Order-Other (Judicial Officer: Burke, Kevin S. ) 12/06/2006 Converted SIP Activity 12/06/2006 Contested Revocation Hearing (1:30 PM) (Judicial Officer Burke, Kevin S.) Result: Held 04/09/2007 Converted SIP Activity 04/12/2007 Converted SIP Activity 04/12/2007 Motion 04/12/2007 Converted SIP Activity 04/17/2007 Converted SIP Activity Firefox https://pa.courts.state.mn.us/CaseDetail.aspx?CaseID=704335545 4 of 5 11/25/2022, 11:17 PM 04/18/2007 Converted SIP Activity (Judicial Officer: Pihlaja, Steven A. ) 04/18/2007 Motion Hearing (1:30 PM) (Judicial Officer Pihlaja, Steven A.) Result: Held 05/29/2007 Converted SIP Activity 05/29/2007 CANCELED Motion Hearing (9:30 AM) (Judicial Officer Pihlaja, Steven A.) Other Result: Cancelled 08/08/2013 Order-Other (Judicial Officer: Howard, William R. ) 08/08/2013 Discharge from Probation or Monitoring 01/01/2018 Published Appellate Opinion - Do Not Destroy Case F I Defendant KOENIG, TRAVIS WADE Total Financial Assessment 50.00 Total Payments and Credits 50.00 Balance Due as of 11/25/2022 0.00 01/16/2004 Converted Payment Receipt # 0106385620061206133002PYF0P KOENIG, TRAVIS WADE (50.00) 12/06/2006 Transaction Assessment 50.00 Firefox https://pa.courts.state.mn.us/CaseDetail.aspx?CaseID=704335545 5 of 5 11/25/2022, 11:17 PM</t>
  </si>
  <si>
    <t>['https://assets.nationbuilder.com/cuapb/pages/1472/attachments/original/1669439946/Koenig_27-CR-01-063856_Register_of_Actions.pdf?1669439946']</t>
  </si>
  <si>
    <t>Minneapolis Minneapolis Office of Police Police Conduct Review Investigative Summary Complaint Number: 16-05451 Investigator: Sergeant Timothy P. Eck Officer (s): Officer Michael Moore II, Badge #4681 Case Type: Administrative Date of Incident: July 7, 2015 Complaint Filed: March 3 rd, 2016 CASE OVERVIEW This case involves the alleged improper use of the Minnesota Driver and Vehicle Services (DVS) information of a by Minneapolis Police Officer Michael Moore II. ALLEGATIONS Allegation 1: It is alleged that on July 7, 2015, Officer Michael Moore II accessed the DVS information of without a business-related reason. 4-501 - Confidential Department, Records, Reports, and Information. CASE INVESTIGATION This case came to the attention of the Minneapolis Police Internal Affairs Unit via the City of Minneapolis website. The complainant, , is the ex-wife of Minneapolis Police Officer Michael Moore II. Moore and were married for approximately six years and have a child together. Their divorce was finalized in June of 2015, moved away from Moore in December of 2015. believes that, since December, her ex-husband, Officer Moore, attempted to find out the whereabouts of her new residence by running her name through the DVS database. Page 1 of 4 1196262 Minneapolis Police Department Records There were no CAPRS entries of any kind for Statement of Officer Michael Moore 18 USC 2721 &amp; 2725 Officer Moore admitted to accessing his ex-wife, DVS information to see if she had transferred the title of a vehicle which she was awarded during their divorce. Officer Moore took responsibility for his actions. DVS Audit Through Assistant Director Gary Link, of the BCA's Training and Auditing Unit, I requested an audit of DVS information. The audit showed that the user name records on July 7th, 2015 at approximately 0538 hours. Officer Moore identified user name during his interview. DISCUSSION accessed the as his It is alleged that Officer Michael Moore II accessed the DVS information of without a business related reason. If this allegation is found to be true, it would violate the department policy included below. The Minneapolis Police Department's Policy and Procedure Manual states in part: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(04/22/09) Officer Moore acknowledged accessing the DVS records of his ex-wife, for a non- business-related reason in July of 2015. Officer Moore accessed the data to ensure that his ex-wife transferred the title of a vehicle she was awarded during their divorce. Officer Moore acknowledged he understood the Minneapolis Police Department Policy and Procedure as it pertains to confidential department records, reports and information, section 4-501. Officer Moore took responsibility for his actions. Page 2 of 4 1196263 CLOSING 1. Did Officer Michael Moore II access the information of 18 USC 2721 without a business related reason? a. An audit of Minnesota DVS database showed that Officer Moore accessed the data of on July 15, 2015, at approximately 0538 hours. b. Officer Moore admitted he accessed the DVS data without a business-related reason. c. Officer Moore took responsibility for his actions. I confirm that my summary of this case is true to the best of my knowledge. Investigator: Page 3 of 4 Date 1196264 EVIDENCE 1. Statements a. Electronic complaint o b. Statement of Officer Mic 2. Records a. Signed 3401 b. DVS Audit Log for ' 18 USC 2721 V oore Page 4 of 4 1196265 MINNEAPOLIS POLICE DEPARTMENT INTERNAL AFFAIRS DIVISION , , - AcitiOW ' '' .1,Y4 :,..- V,Vi, -,-;-",z=:,:.Y'6.4..,-.4, .44;e1W.,,,,a r ; '' Si k0 '' • S , U M , , 'Precinct PAO .. ," ,r3. ,,,i, Sy,. , , '-',,, , n,,,. .Date : tIcj g ,: , ,Time . ., Date of Complaint 16-05451 2 N/A March 3, 2016 1318 March 3, 2016 ...R 10.,'6A4100§: -4 .."'''' '''.;", 4:1 :: ::4 ') $00; ,, ,I45Y.,fj V ''' ,,,, i :1, NA • Complainant aifit! s; i :8 idiVeliiri '' ' ' '2, :..i " i Race' , - " 18 USC 2721 Complainant Signature See attached email HomeAddress ' --, - .-' - ' - tatogi- 'i. 'Pri rjTlephone - BADGE/NAME iLEGE1,0000010011D 4681/Moore II, Michael MPD P&amp;P § 4-501 Confidential Department Records, Reports and Information (6/21/01) .- 1414PATI . M.: ',.: . „'"-"P :, '' - --d ,u.. ,:.; ,. :,.. .' : ,.:-.ft r,:4 ' -,4•, *''2 , ,,. ' ?4,. See original 3401 ..„ .; gSS,- .,, ' ,- ,- '-. '',. tr, ,, 44 Cll. '' „LIM Y- 4-4-,, ,, . .., :, : ik ....,,,.=.7,,,,, . , INVESTIGATIONS K Preliminary Investigation K Ad min Investigation K Reckoning Period Expired K No Basis for Complaint K Closed Pending Further Information K Failure to Cooperate K Refer to Precinct 0 Cleared by Exception ❑Policy Failure X OtherPc_,e TA. oc2c •futfi' FINAL APPROVED INVESTIGATIVE REPORT ❑Refer to Deputy Chief of Professional Standards 13.43 - Personnel Data Date 4/)3/ /60 MPD Form #3401 - UPDATED 3/21 1196266 41 Minneapolis City of Lakes www.minneapolismn.gov Police Department -Janee L Harteau, Chief of Police 350 S. Fifth St. - Room 130 Minneapolis, MN 55415 TEL 612.673.3000 NOTICE OF DISCIPLINE (Amended - Settlement Agreement) July 25, 2017 Officer Michael Moore Second Precinct Minneapolis Police Department RE: IA #16-05451 Officer Moore, As a result of the Settlement Agreement following grievance #17-8, the final discipline for IA Case #16- 05451 is as follows: Policy Number Sub-Section Policy Description Category Disposition 4-501 Confidential Department Records, Reports &amp; Info. C SUSTAINED The discipline originally imposed by the Police Department one Category C violation; 5 hours unpaid suspension. This case will remain in IAU files per the record retention guidelines mandated by State Law. Be advised that any additional violations of Department Rules and Regulations may result in more severe disciplinary action up to and including discharge. prely, v' l 13.43 - Personnel Data Jason Case Commander Internal Affairs Division CC: Personnel file IAU Deputy Chief of Professional Standards 1196267 MINNEAPOLIS POLICE DEPARTMENT Deputy Chief Travis Glampe Office of Professional Standards Room 130-City Hall 350 South Fifth Street Minneapolis, Minnesota 55415 612 673-2445 02-28-2017 Following an administrative review of this investigation, I forwarded this case to Insp. Loining to conduct a Loudermill Hearing. On 02-23-2017 Insp. Loining and Lt. Sanden held a Loudermill Hearing which was attended by Officer Moore. Following the hearing, Insp. Loining, Lt. Sanden and I discussed the information presented in the file and by Officer Moore. The panel finds the following facts in this case: -On 03-03-201. 18 USC 2721 1 sends an email to MPD reporting that she is divorced from Officer Moore. She further reports that she believes Moore looked up her information on DVS as a way to discover her new address. -A DVS audit shows that on 07-07-2015, Moore accessed driver's license data, her driving record, and a vehicle she had in her name. -Moore admitted that he accessed the data. He stated he did so to determine if had transferred a vehicle to her name following their divorce. Moore wanted to assure his name was no longer on the title to the vehicle. -Moore denies having accessed the data for the purposes of accessing IM address. •IM forwarded a letter to the panel in which she indicates she no longer believes that Moore accessed her data for the purposes of discovering her address, but rather she believes he was assuring the vehicle title was transferred to her name. Based on the facts the panel recommends that the following policy be sustained: 4-501 CONFIDENTIAL DEPARTMENT RECORDS, REPORTS AND INFORMATION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business-related reasons. (04/22/09) 1196268 The panel consulted the discipline matrix for the above policy violation. 4-501 Access confidential records (DVS, NCIC, etc.) not related to assigned job duties/no official law enforcement purpose-no known personal gain C WR 10 20 4-501 Access confidential records (DVS, NCIC, etc.) not related to assigned job duties/no official law enforcement purpose-for personal gain D 10 40 Termination The panel was willing to consider that Moore thought that he wasn't attempting to access the records primarily for personal gain, but rather his primary reason was to assure the title transfer complied with the legal time requirements. Thus we are recommending that "no personal gain" designation be considered. When determining the level of discipline, we cannot overlook that he was accessing data that the general public cannot. When accessing the data, he is operating not in his official law enforcement capacity, but rather he is operating as law enforcement officer dealing with a situation in his private life. This is further exacerbated when we consider that the data accessed belonged to an ex-spouse and Moore has exposed the City to liability. We are recommending sustaining this violation at a C level. 13.43 - Personnel Data 2 1196269 IN RE: THE MATTER OF THE CITY OF MINNEAPOLIS (Minneapolis Police Department) and Settlement Agreement (Grievance # 17-8) POLICE OFFICERS' FEDERATION OF MINNEAPOLIS (Michael Moore, Grievant) This Settlement Agreement ("Agreement") is made and entered into by and between the City of Minneapolis ("City"), the Police Officers' Federation of Minneapolis ("Federation") and Michael Moore, Badge No. 4861 ("Grievant"). STIPULATED FACTS A. The City and the Federation are parties to a collective bargaining agreement ("Labor Agreement") that governs the relationship between them. B. The Grievant is employed by the City in its Police Department ("MPD"). C. The Federation is the Grievant's sole and exclusive certified bargaining representative. D. 13.43 - Personnel Data for a Category C violation of the MPD's Policy and Procedure Manual under Section 4- 501, Confidential Records, following complaint investigation number 16-05451. E. On March 22, 2017, the Federation grieved Grievance # 17-8, citing a violation of "Section 4.1." F. Article 5, Section 5.4 of the 2012-2014 Labor Agreement states: "The Chief of Police shall have the full authority of the City Council to resolve the grievance." Page 1 of 3 1196270 G, The Federation and the City wish to resolve this matter amicably and without resort to arbitration. NOW THEREFORE, the City and the Federation agree as follows: AGREEMENT 1. The Federation withdraws Grievance # 17-8, with prejudice. 2. The City shall impose and the Federation, on behalf of the Grievant, shall accept a 5 hour unpaid suspension for a Category C violation of the MPD's Policy and Procedure Manual under Section 4-501, Confidential Records.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That the circumstances of this case and the discussions leading toward this Agreement will not be referred to, directly or indirectly, in any future arbitration, hearing, trial, appeal or other proceeding involving any City employee, other than the Grievant; and, That this Agreement shall be of no value as evidence, and shall not be submitted or received as evidence, in any arbitration, hearing, trial, appeal or other proceeding involving any City employee, other than the Grievant. Page 2 of 3 1196271 ACCEPTED AND AGREED TO: FOR THE FEDERATION: Bob Kroll Kroll President, Police Federation fl R THE CITY OF MINNEAPOLIS Jane6 L. Harteau Chief of Police Date: 7,-,ge,,i7 Date: Ci - Co - iq Page 3 of 3 1196272</t>
  </si>
  <si>
    <t>['https://d3n8a8pro7vhmx.cloudfront.net/cuapb/pages/1461/attachments/original/1638330390/16-05451_Moore.pdf?1638330390']</t>
  </si>
  <si>
    <t>['Michael Moore II, badge #4861']</t>
  </si>
  <si>
    <t>By By MARA H. GOTTFRIED MARA H. GOTTFRIED | | mgottfried@pioneerpress.com mgottfried@pioneerpress.com | Pioneer Press | Pioneer Press PUBLISHED: PUBLISHED: October 23, 2012 at 11:01 p.m. October 23, 2012 at 11:01 p.m. | UPDATED: | UPDATED: November 11, 2015 at 11:21 November 11, 2015 at 11:21 a.m. a.m. Chue Xiong's older brother feared the 22-year-old would hurt himself after he Chue Xiong's older brother feared the 22-year-old would hurt himself after he stole a gun from the family home. stole a gun from the family home. About 40 minutes after his brother reported the theft to St. Paul police, Chue About 40 minutes after his brother reported the theft to St. Paul police, Chue Xiong reportedly opened fire on two officers, wounding one. Police shot back, Xiong reportedly opened fire on two officers, wounding one. Police shot back, killing the St. Paul man Tuesday, Oct. 24. killing the St. Paul man Tuesday, Oct. 24. St. Paul officer Daniel King was in a moving, marked squad car when he was shot St. Paul officer Daniel King was in a moving, marked squad car when he was shot in a parking lot in the Payne-Phalen neighborhood, police said Wednesday. Police in a parking lot in the Payne-Phalen neighborhood, police said Wednesday. Police said he was in stable condition. King's partner was also in the squad car. said he was in stable condition. King's partner was also in the squad car. "We were within the slightest angle of having two dead officers," said Dave Titus, "We were within the slightest angle of having two dead officers," said Dave Titus, St. Paul Police Federation president. "That's how obviously serious this incident St. Paul Police Federation president. "That's how obviously serious this incident was." was." The shootings came less than eight hours after another officer-involved shooting The shootings came less than eight hours after another officer-involved shooting in St. Paul, also in the Payne-Phalen area. In that unrelated case, police fatally in St. Paul, also in the Payne-Phalen area. In that unrelated case, police fatally shot a 41-year-old man during a narcotics investigation. shot a 41-year-old man during a narcotics investigation. Police say they can't recall another day in St. Paul with two fatal officer-involved Police say they can't recall another day in St. Paul with two fatal officer-involved shootings. Pioneer Press archives found nothing similar going back to 1948. shootings. Pioneer Press archives found nothing similar going back to 1948. NEWS NEWS St. Paul gunman killed after St. Paul gunman killed after firing on cops; officer wounded firing on cops; officer wounded (w/ video) (w/ video) "We had two incidents yesterday that are well beyond what we (the police "We had two incidents yesterday that are well beyond what we (the police department) would call ordinary. But they're incidents that our department will department) would call ordinary. But they're incidents that our department will fight through, and we'll recover from," St. Paul police Assistant Chief Robert fight through, and we'll recover from," St. Paul police Assistant Chief Robert Thomasser said Wednesday. Thomasser said Wednesday. Police received the report about Chue Xiong taking a gun from his family's home Police received the report about Chue Xiong taking a gun from his family's home in the 1100 block of Flandrau Street, near Maryland and White Bear avenues, at in the 1100 block of Flandrau Street, near Maryland and White Bear avenues, at 10:50 p.m. Tuesday. 10:50 p.m. Tuesday. The report said officers responded to the address, where someone "reported two The report said officers responded to the address, where someone "reported two weapons stolen, a 12-gauge shotgun with ammunition and a compound bow weapons stolen, a 12-gauge shotgun with ammunition and a compound bow with arrows." The suspect was gone. with arrows." The suspect was gone. Two other officers, King and Brian Wanschura, noticed a man about 11:30 p.m. in Two other officers, King and Brian Wanschura, noticed a man about 11:30 p.m. in the area of Payne and Minnehaha avenues carrying what appeared to be a long the area of Payne and Minnehaha avenues carrying what appeared to be a long gun, police said. The man was in a parking lot behind Hope Community Academy gun, police said. The man was in a parking lot behind Hope Community Academy at 720 Payne Ave., next to the police department's Eastern District building. at 720 Payne Ave., next to the police department's Eastern District building. "As they drove their squad into the parking lot, the suspect opened fire, striking "As they drove their squad into the parking lot, the suspect opened fire, striking the squad and one of our St. Paul police officers," said Police Chief Thomas Smith the squad and one of our St. Paul police officers," said Police Chief Thomas Smith said at a news briefing early Wednesday. "The officers returned fire, striking the said at a news briefing early Wednesday. "The officers returned fire, striking the suspect," who died at the scene. suspect," who died at the scene. King, with St. Paul police for nearly 11 years, was conscious and talking King, with St. Paul police for nearly 11 years, was conscious and talking afterward, said Smith, who went to Regions Hospital to visit with the officer and afterward, said Smith, who went to Regions Hospital to visit with the officer and his wife. Soon after the shooting, the police chief said King was expected to his wife. Soon after the shooting, the police chief said King was expected to undergo surgery. undergo surgery. King was recovering at the hospital Wednesday, police said. Police declined to say King was recovering at the hospital Wednesday, police said. Police declined to say where he was shot. where he was shot. "He's been through a traumatic thing," Thomasser said. "He's a tough guy, he's a "He's been through a traumatic thing," Thomasser said. "He's a tough guy, he's a strong guy, and he's surrounded by family." strong guy, and he's surrounded by family." A check of court records shows no convictions for Chue Xiong in Minnesota. His A check of court records shows no convictions for Chue Xiong in Minnesota. His mother, Mai Vang, described her son as a good boy who went to college for a mother, Mai Vang, described her son as a good boy who went to college for a year. year. Chue Xiong had taken the gun from an older brother, who was concerned he Chue Xiong had taken the gun from an older brother, who was concerned he might do something bad with it, so he called police, Mai Vang said. Another might do something bad with it, so he called police, Mai Vang said. Another relative believed someone picked up Chue Xiong after that, but didn't know what relative believed someone picked up Chue Xiong after that, but didn't know what happened next. Police said Chue Xiong was on foot when they encountered him. happened next. Police said Chue Xiong was on foot when they encountered him. The family was upset Wednesday afternoon, saying they didn't know what was The family was upset Wednesday afternoon, saying they didn't know what was happening - Chue Xiong hadn't been home, and police hadn't yet confirmed his happening - Chue Xiong hadn't been home, and police hadn't yet confirmed his death to them. death to them. Though Chue Xiong's brother was worried he might kill himself with the gun, he Though Chue Xiong's brother was worried he might kill himself with the gun, he said he didn't know a reason. said he didn't know a reason. Police spokesman Howie Padilla said part of the investigation will be looking into Police spokesman Howie Padilla said part of the investigation will be looking into Chue Xiong's motives. Chue Xiong's motives. Titus, the police union president, said in a statement Wednesday, "The past 24 Titus, the police union president, said in a statement Wednesday, "The past 24 hours have been a perilous time, with two separate officer-involved shootings. It hours have been a perilous time, with two separate officer-involved shootings. It is a stark reminder of the dangers St. Paul police officers, and officers throughout is a stark reminder of the dangers St. Paul police officers, and officers throughout Minnesota, face each and every day." Minnesota, face each and every day." The statement continued, "The two incidents prompted quick and decisive The statement continued, "The two incidents prompted quick and decisive actions by these officers during extremely dangerous situations. The use of actions by these officers during extremely dangerous situations. The use of deadly force is never an easy decision, nor a decision officers take lightly. Our deadly force is never an easy decision, nor a decision officers take lightly. Our officers acted professionally and in accordance with their training to best protect officers acted professionally and in accordance with their training to best protect our community." our community." Smith called Tuesday a tough day in St. Paul. Smith called Tuesday a tough day in St. Paul. "A very dangerous day, and I think … these are a lot of the serious challenges "A very dangerous day, and I think … these are a lot of the serious challenges that police officers face every day in their job," he said. "They can go from that police officers face every day in their job," he said. "They can go from responding to a theft call to someone who is trying to take your life. It's a very responding to a theft call to someone who is trying to take your life. It's a very dangerous job, and we're just very, very lucky that our officer was not injured dangerous job, and we're just very, very lucky that our officer was not injured more severely than he was." more severely than he was." Thomasser said, "I will say this: We are very much working hard to determine Thomasser said, "I will say this: We are very much working hard to determine what's leading to this, what has led to these incidents, and we'll get to the bottom what's leading to this, what has led to these incidents, and we'll get to the bottom of how to prevent these things in the future." of how to prevent these things in the future." Wanschura, King's partner, is a four-year veteran of the department. He's been Wanschura, King's partner, is a four-year veteran of the department. He's been placed on administrative leave, which is standard after officer-involved placed on administrative leave, which is standard after officer-involved shootings. shootings. Wanschura was involved in another shooting in January. During a high-volume Wanschura was involved in another shooting in January. During a high-volume drug bust, as King and Wanschura chased a man, the suspect allegedly pointed a drug bust, as King and Wanschura chased a man, the suspect allegedly pointed a gun at Wanschura, according to a criminal complaint. Wanschura shot the man in gun at Wanschura, according to a criminal complaint. Wanschura shot the man in the buttocks. the buttocks. The man was charged with first-degree assault of a police officer in the case, but The man was charged with first-degree assault of a police officer in the case, but his attorney insisted he never pointed a gun and he was found not guilty. his attorney insisted he never pointed a gun and he was found not guilty. Reporter Emily Gurnon and staff researcher Patricia Thraen contributed to this Reporter Emily Gurnon and staff researcher Patricia Thraen contributed to this report. Mara H. Gottfried can be reached at 651-228-5262. Follow her at report. Mara H. Gottfried can be reached at 651-228-5262. Follow her at twitter.com/MaraGottfried twitter.com/MaraGottfried or or twitter.com/ppUsualSuspects twitter.com/ppUsualSuspects. Tad Vezner can be . Tad Vezner can be reached at 651-228-5461. May Lee can be reached at reached at 651-228-5461. May Lee can be reached at mlee@pioneerpress.com mlee@pioneerpress.com and 651-228-5537. and 651-228-5537.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t>
  </si>
  <si>
    <t>['https://d3n8a8pro7vhmx.cloudfront.net/cuapb/pages/270/attachments/original/1626529849/St._Paul_gunman_killed_after_firing_on_cops__officer_wounded_%28w__video%29_%E2%80%93_Twin_Cities.pdf?1626529849']</t>
  </si>
  <si>
    <t>['Brian M. Wanschura, badge #722200', 'Daniel R. King, badge #349025']</t>
  </si>
  <si>
    <t>4 Minneapolis Office of Police Conduct Review Complaint Number: Investigator: Officer (s): Case Type: Date of Incident: Complaint Filed: Investigative Summary 15-23900 Sgt. Charlie Adams Mark Bohnsack Administrative December 1. 2015 December 2, 2015 4 ----4ror Minneapolis Police CASE OVERVIEW On December 1, 2015, Officer Bohnsack was working in his capacity as a Minneapolis Police Officer while assigned to the 4th Precinct. Due to a large protest that had been taking place outside of the precinct, Officer Bohnsack's specific assignment for this particular night was to remain inside the precinct and provide security and take police action in the event the protesters began to riot. It was learned that during his scheduled shift hours, Officer Bohnsack saw Congressman Keith Ellison in the crowd and subsequently conducted a query of the Department of Vehicle (DVS) database. MPD POLICY and PROCEDURES 1. 4-501 Confidential Department Records, Reports and Information ALLEGATIONS Allegation 1: It is alleged that Officer Bohnsack used the DVS data to access the information of Keith Ellison without an official business related reason. Key Issues: Issue 1: Did Officer Bohnsack access the Department of Motor Vehicle site (DVS) was accessed for official business related reasons. Page 1 of 5 1945805 CASE INVESTIGATION On 12/01/2015, Officer Bohnsack ran a DVS query on Keith Maurice Ellison DOB 08/04/1963.On 12/03/2016, the BCA sent a query question to the Chief of Professional Standards about Keith Ellison's name being queried. On 12/3/2015, Sgt. Nick Torborg was asked by Inspector Friestleben to speak with Officer Bohnsack about his DVS usage. Officer Bohnsack told Sgt. Torborg that he had arrested Keith Ellison in the past for Driving after Suspension. Officer Bohnsack said that he was aware the Keith Ellison had warrants for his arrest in the past, so when he saw him in front of the 4th PCT he checked him on the computer to see his current driving status and to see if he had arrest warrants. 1 On 01/26/2016 at 0800 hours, an interview was conducted with Officer Mark Bohnsack and also present was Federation representative William Bjork. Officer Bohnsack was given a copy of the Tennessen warning that he read and signed. Officer Bohnsack was told the purpose of the interview, and it was regarding allegations that he accessed the Minnesota DVS database and ran a driver's license query of United States Congressman Keith Ellison without an official business-related reason. Officer Bohnsack was asked if he knew Congressman Keith Ellison, and he said yes, and he said that he had cited Ellison in the past for misdemeanor driving offense. Officer Bohnsack was told a BCA audit showed on 12/01/2015 at 0336 hours that his login name was used to access Ellison DVS data. Officer Bohnsack confirmed that 1 3.37 is his DVS login. Officer Bohnsack was asked if he remembered running Ellison DVS data, and he said yes. Officer Bohnsack also confirmed that he was at work during that period. Officer Bohnsack was asked his assignment for that night, 12/01/2015, and he said that he was assigned to Fourth Precinct Dogwatch shift and his duty the night of 12/01/2016 was inner precinct security during the protest. Officer Bohnsack was asked what caused him to run Keith Ellison's name through the database, and he said he has arrested Ellison in the past for driving after suspension, and he knows from the past that he had been suspended for unpaid tickets.2 Officer Bohnsack said that he had seen Ellison in the community on a monthly basis in the community. Officer Bohnsack said that he had run Ellison before to see if he was suspended or not. Officer Bohnsack said this is something he does with multiple people not just Mr. Ellison. Officer Bohnsack said if you check his DVS history you will find he uses it daily and runs hundreds of people per week. Officer Bohnsack produced a MPD police report with Ellison's arrest for driving after suspension from the date of 09/07/2005, and the case number for the arrest are 05-252642.3 Officer Bohnsack was asked how did Mr. Ellison come to his attention, and he said he saw him out front of the precinct during the protest. Officer Bohnsack said that he had recognized other people out there also. Officer Bohnsack said that he runs multiple people during that time period. Officer Bohnsack was asked what type of information was he looking for when he ran Ellison's name, and he said he was confirming whether Ellison was suspended or not. Officer Bohnsack also said that he was running names just to identify them as being part of the crowd that could have possibly to be hostile. Officer Bohnsack said that if something would have happen during the protest, Ellison could have become a potential witness. 1 Sgt. Nick Torborg Memorandum 2 Officer Bohnsack Q&amp;A Statement, Page 4 Line 10-13 MPD CAP RS Case report 05-252642 Page 2 of 5 1945806 Officer Bohnsack said he had a list of people he had run on DVS on various nights during the protest. Officer Bohnsack said he ran Demario Jefferson, who was on the front line screaming at officers. He said he ran Dennis Lee Byrd, who he arrested many times because he was in the crowd video-taping officers. Officer Bohnsack listed others he ran on the DVS during protest. Officer Bohnsack said he ran most of the DVS queries from the 4th PCT front desk computer. The other names Officer Bohnsack said he ran during the protest were JD Potts Snellenberger DOB 08/12/67, Anna Marguerite Gambucci DOB 11/19/72, and Angela Marie Bonfiglio DOB 01/31/1991. DISCUSSION The Minneapolis Police Department's Policy and Procedure Manual states in part: 4-501 Confidential Department Records, Reports and Information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The complainant's issue is whether Officer Bohnsack query of Keith Ellison was appropriate or not. Officer Bohnsack said he ran Ellison name through the database because he has arrested Ellison in the past for driving after suspension, and he knows from the past he had been suspended for unpaid tickets.4 Officer Bohnsack said that he was running names just to identify them as being part of the crowd that could have possibly became hostile. Officer Bohnsack said that if something would have happen during the protest, Ellison could have become a potential witness.5 Officer Bohnsack said he had a list of people he had ran on DVS on various night during the protest, which he produce DVS photos of these individuals during the interview.6 4 Officer Bohnsack Q&amp;A Statement, Page 4 Line 10-13 'Officer Bohnsack Q&amp;A Statement, Page 4 Line 36-42 Officer Bohnsack Q&amp;A Statement, Page 5 Line 7-22 Page 3 of 5 1945807 CLOSING When considering this case, there are two key issues: 1. Does the evidence tend to show that Officer Bohnsack accessed the Department of Motor Vehicle site (DVS) for official business-related reasons? • A DVS audit was requested from BCA on 12/18/ 2016 and asked for all queries made by Officer Bohnsack on 12/01/2015. • Requested DVS audit information was received on 01/04/2016 and there were three queries made on 12/01/2016 by Officer Bohnsack. • The names who were queried are Cathy Louise Stroud 12/31/1957, Ronald Lee Guy DOB 02/07/78, and Keith Maurice Ellison DOB 08/04/1963. • The other names Officer Bohnsack presented in this investigation were not run that night except for Ellison's. 2. Does the evidence show that Officer Bohnsack used the DVS data to access the information of Keith Ellison without an official business-related reason? • Officer Bohnsack acknowledges he did run Congressman Keith Ellison though the DVS data system. • Officer Bohnsack gave his reasons why he ran Congressman Ellison DVS information and he said because Ellison has had warrants for driving on a suspended licenses. • Officer Bohnsack was asked, if Ellison had come back with a warrant, what action he would have taken. Officer Bohnsack said he probably wouldn't have taken any action at that time due to the large crowd and the possibility it would have turned into a big storm. I confirm that the information I provided in this case is true to the best of my knowledge. cJ ,3/a/A0/4 Investigator: Date Page 4 of 5 1945808 EVIDENCE 1. Statements a) Question and Answer statement taken from Officer Bohnsack. b) Memorandum from Sgt. Nick Torborg RE: Officer Bohnsack DVS usage 2. Records a) DVS Audit b) Work Force Director Page 5 of 5 1945809 Minneapolis City of Lakes August 4, 2016 Officer Mark Bohnsack Fourth Precinct Minneapolis Police Department RE: IAU Case Number #15-23900 Notice of Suspension 13.43 suspension without pay) Officer Bohnsack, The finding for IAU Case #15-23900 is as follows: MPD PIP 4-501 Confidential Department Records, Reports and Information...SUSTAINED (Category C) Police Department Janee L. Harteau, Chief of Police 350 S. Fifth St., Room 130 Minneapolis, MN 55415 TEL 612.673.3000 www.minneapolismn.gov As discipline for this incident you are suspended 13.43 without pay. This case will remain in IAU files per the record retention guidelines mandated by State Law. Be advised that any additional violations of Department Rules and Regulations may result in disciplinary action up to and including discharge. Sincerely, Janee Harteau Chief of Police 1)\,v.O0A O By: Kristine Arneson Assistant Chief 1942492 Page 2 Officer Bohnsack Suspension Letter I, Officer Mark Bohnsack, acknowledge receipt of this Notice of Suspension. Officer Mark Bohnsack Date of Receipt Inspector Mi6ael Kjos D to CC: Personnel Inspector Michael Kjos IAU 1942493 IN RE: THE MATTER OF THE CITY OF MINNEAPOLIS (Minneapolis Police Department) and Settlement Agreement (Union Grievance # 16-27) POLICE OFFICERS' FEDERATION OF MINNEAPOLIS (Mark Bohnsack, Grievant) This Settlement Agreement ("Agreement") is made and entered into by and between the City of Minneapolis ("City"), the Police Officers' Federation of Minneapolis ("Federation") and Officer Mark Bohnsack, Badge No. 0656 ("Grievant"). STIPULATED FACTS A. The City and the Federation are parties to a collective bargaining agreement ("Labor Agreement") that governs the relationship between them. B. The Grievant is employed by the City in its Police Department ("MPD"). C. The Federation is the Grievant's sole and exclusive certified bargaining representative. D. On or about 9/13/2016, the MPD suspended Grievant without pay for 10 hours for a Category C violation of the MPD's Policy and Procedure Manual under Section 4-501 Confidential Department Records following investigation number 15-23900. E. The Federation grieved the suspension, Grievance #16-27, citing a violation of "Section 4.1." F. The Chief of Police has the full authority of the City Council to resolve the grievance. G. The Federation and the City wish to resolve this matter amicably and without resort to arbitration. Page 1 of 3 1942494 NOW THEREFORE, the City and the Federation agree as follows: AGREEMENT 1. The Federation shall withdraw Grievance # 16-27, with prejudice. 2. The City shall impose and the Federation, on behalf of the Grievant, shall accept a 5-hour suspension for a Category C violation of the MPD's Policy and Procedure Manual under Section 4-501 Confidential Department Records. 3. The City shall make the Grievant whole in the following manner: a. The City shall reimburse the Grievant for 5 hours of his regular pay at the rate of pay in effect at the time the suspension was served. Payment shall be tendered within 30 days of the date of this Agreement.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the circumstances of this case and the discussions leading toward this Agreement will not be referred to, directly or indirectly, in any future arbitration, hearing, trial, appeal or other proceeding involving any City employee, other than the Grievant; and this Agreement shall be of no value as evidence, and shall not be submitted or received as evidence, in any arbitration, hearing, trial, appeal or other proceeding involving any City employee, other than the Grievant. Page 2 of 3 1942495 ACCEPTED AND AGREED TO: FOR THE FEDERATION: t 7 Sherra Schmidt President, Polic Officers' Federation FOR THE CITY OF MINNEAPOLIS Medan nadondo Chief of Police Date: Lai 2 1fil Date: t, ' if' ZO 2'1 Page 3 of 3 1942496</t>
  </si>
  <si>
    <t>['https://assets.nationbuilder.com/cuapb/pages/1509/attachments/original/1753847142/15-23900_Mark_Bohnsack.pdf?1753847142']</t>
  </si>
  <si>
    <t>STAR TRIBUNE › Annotations When rape is reported and nothing happens JULY ೅೅, ೅ೃೄೋ A Star Tribune review of more than , sexual assault cases, filed around the state in a recent two-year period, reveals chronic errors and investigative failings by Minnesota's largest law enforcement agencies, including those in Minneapolis and St. Paul. In almost a quarter of the cases, records show, police never assigned an investigator. In about one-third of them, the investigator never interviewed the victim. In half the cases, police failed to interview potential witnesses. Most of the cases - about  percent, including violent rapes by strangers - were never forwarded to prosecutors for criminal charges. Overall, fewer than one in  reported sexual assaults produced a conviction, records show. Victims see it as a stark betrayal. "I still struggle to feel safe," said Morath, who is now . "Not only because I don't know the identity of my rapist, but because I don't trust the law enforcement officer assigned to my case." The failure to vigorously investigate sexual assaults is endangering women across Minnesota. ✕ The Star Tribune identified more than  cases in which the suspect was someone who had been named, charged or even convicted in a prior sexual assault. Yet these men were rarely arrested when they turned up a second or third time in a police report. Some committed more assaults before police finally caught up to them. The , cases obtained so far amount to about half of all the records sought by the Star Tribune from the  law enforcement agencies that reported the most sexual assaults in  and , including Moorhead, Duluth and Mankato. Hundreds of records that were requested months ago have yet to be provided. The request to the Minneapolis Police Department, for example, is now more than a year old. It still has not been completed. The Star Tribune also asked  veteran investigators from across the country to review more than  of the Minnesota case files. Combined, they found that police adequately handled just one in five cases. In Duluth, a college student reported a rape, then, after hearing nothing for several days, she said she drove to the police station to demand an investigation. She told police there were bloody sheets and a condom at the suspect's home. Her case was assigned to an investigator, according to Duluth police, but her case file shows no sign that officers ever collected that evidence. Her suspect was never charged. In Mankato, an -year-old woman told police that she had been raped by a -year-old man. The suspect told an officer that the sex was consensual, even though the woman was a vulnerable adult who lived in a group home. The police never assigned an investigator, and the case file gives no indication that police ever searched the man's apartment or collected evidence. An officer wrote, "At this time there are no further known leads to follow for this case," and suspended the investigation. Sgt. Richard Mankewich, a former supervisor for the Orange County, Fla., sex crimes squad, reviewed the file and asked, "Seriously, this is the best they can do?" In Chisholm, a mental health counselor named Katie Finch reported she was raped by a friend after they ran into each other at a popular downtown bar. She said the officer who took her report told her a detective would follow up. No one ever did. Two years later, after the Star Tribune inquired about her case, she said an officer called, apologized and said her case somehow never made it to an investigator's desk. It has been reopened. "I felt like I wasn't important at all," she said. Most of the women who spoke with the Star Tribune said police rarely gave them updates on their cases. Finch's is one of at least five cases reopened by police or prosecutors since the Star Tribune began inquiring about them. Asked to comment on the Star Tribune's findings, the head of the Minnesota Chiefs of Police Association said they are "not acceptable." "I think there's no doubt that law enforcement and prosecution … need to look in the mirror and say, 'what can we do better collectively?' " said Andy Skoogman, the association's executive director. Skoogman said the cases show how hard it is to hold rapists accountable, but he added that they also show the need for better police training and standards. Nate Gove, director of the state board that licenses law enforcement officers, said the Star Tribune's findings concerned him but "were not surprising, given the complexity of these cases." Gove also said most law enforcement agencies lack the time and money to fully investigate every case. "Would I like to see every case fully investigated?" Gove said. "Yes, of course. But we don't have the resources for that." BBrooke Morath kept her car at a small parking lot about two blocks from her Dinkytown apartment. She was going to pick up a friend at the Megabus stop when, just after midnight on a Sunday in March , a stranger attacked her. Minneapolis police responded quickly to the  call. Morath recalls Dinkytown being lit up with red and blue flashing lights from squad cars. Officers secured the scene and impounded her car, hoping to find fingerprints or traces of DNA. They searched the icy ground for clues. One officer traced a set of a man's footprints through the snow. Taking her to a quiet room in her friend's house, they questioned her gently, then helped her to an ambulance for a trip to the hospital and a sexual assault exam. "V was crying, shaking and needed assistance standing up," the officers wrote. "She was bleeding from her nose." Later that same day, Morath had a formal interview with the investigator assigned to her case, Sgt. Brian Carlson. She said she answered his questions carefully, but came away feeling that he was just ticking off boxes rather than really listening to her story. "I was never given the opportunity to provide a complete, uninterrupted narrative," she said. The interview, she added, felt "interrupted and controlled." Donegan, the Texas investigator, agreed. She said the transcript read more like an "interrogation" than a victim interview. She singled out one of Carlson's questions: "Is everything you've told me true and accurate?" That, Donegan said, "tells the victim right off: You might be lying to me." Morath soon developed more doubts about the investigation. Carlson told her he had found nothing useful on surveillance videos from the neighborhood, including one from a Target Express she had passed that night. When she questioned this, they discovered he was looking at the wrong time stamp, she said. The correct one shows a hooded man following Morath down the sidewalk. A few days later, she said, at her request, she and Carlson visited three stores directly across from her building to see whether they had surveillance video showing the same thing. It was too late. The merchants told her they kept surveillance tapes for only  hours, and Morath said police hadn't asked in time. After that, Morath said, Carlson's calls grew less frequent and then stopped. Frustrated by the lack of progress, she took the extraordinary step of beginning her own investigation. Using the Target surveillance video, she calculated the height of her suspect and constructed a more accurate timeline of the night's events. She researched other assaults in southeast Minneapolis, and eventually came across the case of Daniel Drill-Mellum, a former U student accused in two other rapes. When Morath saw his mug shot, her heart stopped: He looked like the man who had attacked her. In January , Carlson called to say they had a suspect and were testing his DNA against evidence from her clothing. The match came back negative, and Morath was crushed. But as Carlson described the suspect, she realized the man and his misconduct bore no resemblance to the man who assaulted her, and she urged Carlson to run a DNA test on Drill-Mellum as well. A month later, Morath said, Carlson called to say that test was negative. "That was the last time I heard from him about the investigation," she said. Without telling Morath, records show, the Minneapolis police stopped investigating her case. In late , the Star Tribune obtained a copy of Morath's police file as part of a broad public-records request for closed sex assault cases. Her name, like those of all the victims in the cases reviewed by the Star Tribune, was blacked out. When Morath contacted the Star Tribune about her case and reviewed her file, she learned new details. She saw that a tipster had reported seeing a man resembling her suspect the day after her rape, but that police never called him back. The report also notes that Carlson requested a DNA lab test for Drill-Mellum, but doesn't say whether the results ever came back. Morath grew more curious. In March , three years after her rape, she asked the police for a copy of her file. To her surprise, she said, an officer told her they had just reopened her case - and wouldn't let her see her records or a copy of the DNA test. Carlson retired from the MPD in June after  years working in sex crimes. "I've investigated hundreds and hundreds of cases," he said. "I probably spent more time on this case than I did on any other case I worked." Carlson recalled the investigation much the way Morath did but said he would have to consult department records to address Morath's specific concerns. "We really wanted to get the guy and hold him accountable," he said. PPolice and prosecutors say sexual assault can be a difficult crime to investigate. It frequently involves friends, acquaintances or drinking, all of which can cloud the question of consent. "You often have little or no physical evidence. You have most times no eyewitnesses," said Jeff Schoeberl, an Anoka County detective and president of the Minnesota Sex Crimes Investigators Association. "Can I convince  people unanimously to take the victim's account?" Few Minnesota law enforcement agencies require the kind of training that would help officers surmount these challenges. The International Association of Chiefs of Police has developed a lengthy set of best practices for sexual assault investigations. They include assigning all credible reports to a detective, conducting detailed interviews of the victim and any known suspect, and collecting all potential physical evidence. Convictions are much more likely when police take these steps, according to the Star Tribune's analysis. Some states now require that officers who investigate sex crimes complete special training, but Minnesota does not. The Minnesota Peace Officer Standards and Training Board, the agency responsible for setting professional standards, requires law enforcement agencies to have clear, written protocols for a wide range of crimes and situations, including domestic violence and school bus altercations. On sexual assault, the board is silent. Gove, the board's executive director, said he would need a directive from the Legislature to require statewide standards for sexual assault investigations. "I've not seen the appetite," Gove said. Russell Strand, a former investigator with the U.S. Army, said he was "appalled" by  cases he reviewed at the Star Tribune's request. "Quite frankly, I am getting frustrated reading them because most are so horrible," said Strand, now a consultant and trainer in Arizona. In one Minneapolis case, a teenage girl said she was raped during an after- prom party, that other partygoers saw the assault, and that the suspect later contacted her on social media. According to the investigator's file, police closed the case without interviewing the suspect or issuing a search warrant for his social media accounts. "It is beyond me why these investigators are working in this unit," said Donegan, the Texas investigator. In a July  case, a woman in Minneapolis reported that a stranger had climbed through a second-floor balcony door one night, cut off her bra and underwear, put a knife to her throat and raped her. Responding officers found shoe prints on the house and a knife in the front yard, and noted that friends had been on the front porch during the attack. Police never identified or interviewed the friends, according to the case file. They closed the case after a DNA test found no match in the state or national offender registry. "It looks to me like the MPD either lacked the resources or desire to investigate this terrifying stranger rape of a woman in her home," said retired Rochester detective Elisa Umpierre. "Shameful." Minneapolis police declined to comment on its handling of any specific case but released a statement saying: We thank the Star Tribune for looking into how law enforcement officers throughout the state respond to reports of sexual assault. It is an important conversation; one the MPD engages in with other law enforcement professionals, social service providers, advocacy groups, and victims on a daily basis. First and foremost, our department's ethos is centered on the victim, assuring them we do everything in our power to hold another person accountable, in accordance with the law. We are ever mindful that, at any point, information could be provided changing the case investigation for detectives and prosecutors. Consequently, the MPD is very deliberate in recognizing any comments made through the news media could jeopardize future convictions and … re-victimize a victim." Annotations · Report a problem COPY https://outline.com/VwxkWk Outline is a free service for reading and annotating news articles. We remove the clutter so you can analyze and comment on the content In today's HOME · TERMS · PRIVACY · DMCA · CONTACT analyze and comment on the content. In today s climate of widespread misinformation, Outline empowers readers to verify the facts.</t>
  </si>
  <si>
    <t>['https://d3n8a8pro7vhmx.cloudfront.net/cuapb/pages/270/attachments/original/1626357739/Brian_Carlson_-_When_rape_is_reported_and_nothing_happens.pdf?1626357739']</t>
  </si>
  <si>
    <t>7/9/2021 Lawsuit filed against Noor, city of Minneapolis claims officers drew guns during traffic stop | KSTP.com https://kstp.com/news/lawsuit-filed-against-city-minneapolis-mohamed-noor-justin-schmidt-traffic-stop-guns-drawn/5364425/ 1/8 Lawsuit filed against Noor, city of Minneapolis claims officers drew guns during traffic stop Lawsuit filed against Noor, city of Minneapolis claims officers drew guns during traffic stop KSTP Updated: May 23, 2019 06:17 PM Created: May 23, 2019 12:00 AM Former Minneapolis police officer Mohamed Noor is being sued by a man who claims Noor drew a gun on him during a traffic stop months prior to the fatal shooting of Justine Ruszczyk Damond, according to court records. The lawsuit, filed by Brian Oman, lists Officer Justin Schmidt and the city of Minneapolis as defendants as well. In the lawsuit, Oman's lawyer argues that Noor and Schmidt made an unreasonable seizure, violating his Fourth Amendment rights. It also claims the defendants "assaulted, maliciously prosecuted and negligently caused injury" to Oman. According to the lawsuit, on May 18, 2017, Oman was traveling on West 24th Street in Minneapolis when he entered a busy intersection during a green light. The lawsuit said the traffic light turned red, causing him to be stuck in the intersection during a red light. Once the intersection was cleared, Oman drove through the intersection. 7/9/2021 Lawsuit filed against Noor, city of Minneapolis claims officers drew guns during traffic stop | KSTP.com https://kstp.com/news/lawsuit-filed-against-city-minneapolis-mohamed-noor-justin-schmidt-traffic-stop-guns-drawn/5364425/ 2/8 Copyright 2021 - KSTP-TV, LLC A Hubbard Broadcasting Company According to the lawsuit, a state statute "does not prohibit drivers who enter an intersection on a green light from clearing the intersection if the light turns red while the driver remains in the intersection." More from KSTP: Judge to grant access to Noor trial exhibits (https://kstp.com/news/judge-to-grant-access-mohamed-noor-trial-exhibits/5364195/) KSTP's complete Noor trial coverage (https://kstp.com/noortrial/) The lawsuit goes on to say that Noor and Schmidt activated their emergency lights and stopped Oman. During the stop, Noor and Schmidt removed their firearms from the holsters and approached Oman's vehicle, according to the lawsuit. Oman's lawyer alleges the two officers "intentionally pointed and aimed their firearms directly at Mr. Oman's face, head, and torso." The lawsuit says Noor had his firearm out for approximately 30 seconds and Schmidt had his firearm out for approximately 90 seconds. During the stop, Noor and Schmidt cited Oman for failure to obey a traffic control device and failure to obey to signal. The two citations were eventually dismissed. Oman's attorney also claims the city knew Noor presented a "safety risk to the general public." The lawsuit cited Noor's psych evaluation, which said he showed symptoms that "may be incompatible with public safety requirements" and are "very uncommon among police officer candidates." The lawsuit seeks damages greater than $50,000. Noor was found guilty of murder in the third degree and manslaughter in the second degree in the death of Justine Ruszczyk Damond in April. He is expected to be sentenced on June 7. The City of Minneapolis issued a statement regarding the lawsuit, saying "The city is reviewing and will be defending against the suit." {RELATEDSTORIES} RELATED STORIES EXPLAINER: Noor ruling could have impacts for other ex-cops (/minnesota-news/explainer-minnesota-noor-ruling-could-have-impacts-for-other- former-police-officers/6135894/) State's 3rd-degree murder law at issue in Mohamed Noor's appeal (/minnesota-news/justices-to-decide-if-charge-fits-minneapolis-police- killing/6135060/) Noor petitions Minnesota Supreme Court to review his murder conviction (/news/noor-petitions-minnesota-supreme-court-to-review-his-murder- conviction/6023890/) Appeals court upholds Noor murder conviction, denies retrial (/news/appeals-court-upholds-noor-murder-conviction-denies-retrial/5997579/) Mohamed Noor's attorney argues to reverse convictions, get new trial; prosecutors say Noor acted 'extremely dangerous' (/minnesota- news/mohamed-noor-attorney-argues-to-reverse-convictions-get-new-trial-prosecutors-say-noor-acted-extremely-dangerous/5916766/) Former Minneapolis police officer Mohamed Noor set for appeal hearing Wednesday morning (/news/former-minneapolis-police-officer- mohamed-noor-set-for-appeal-hearing-thursday-morning-november-5-2020/5913605/) New trial requested by Mohamed Noor's attorneys, who cite improper court decisions (/minnesota-news/new-trial-requested-by-mohamed-noors- attorneys-improper-court-decisions-cited/5711569/) Former Minneapolis police officer Mohamed Noor files appeal (/news/former-minneapolis-police-officer-mohamed-noor-files-appeal/5425179/) DOC: Noor moved to out of state prison (/news/department-of-corrections-mohamed-noor-moved-out-of-state-prison/5423811/) 7/9/2021 Lawsuit filed against Noor, city of Minneapolis claims officers drew guns during traffic stop | KSTP.com https://kstp.com/news/lawsuit-filed-against-city-minneapolis-mohamed-noor-justin-schmidt-traffic-stop-guns-drawn/5364425/ 3/8 Noor body camera video part of Minneapolis Police Department's 'departmental review' (/news/mohamed-noor-body-camera-video-minneapolis- police-evidence-trial/5365087/) RECOMMENDED FOR YOU (https://redirect.api.boomtrain.com/click/kstp-hubbard- tv/y3kK5vbOzpgmMonh63CyIqYfXh+RKfnlqAtxxMkbnnPY/AD4qhWYfyfc3lPYdCIyWZPA+aTPqpu9ZEsamQMltg==? rd=https%3A%2F%2Fkstp.com%2Fcoronavirus%2Ffans-banned-at-olympics-tokyo-under-state-of-emergency%2F6164970%2F&amp;rsid=ca510ffe-50b6- 4fd6-8e22-dc62afdd8eb9&amp;rid=ca510ffe-50b6-4fd6-8e22-dc62afdd8eb9%3Amain-content-4-test%21recs%21user_interest%3A0&amp;g=main-content-4- test%21recs%21user_interest&amp;n=0&amp;p=True&amp;c=main-content-4- test&amp;r=6164970&amp;rt=article&amp;x=ZXhwX2J0&amp;rc=Popular&amp;t=451632&amp;m=web&amp;utm_source=zetaglobal&amp;utm_medium=onsite&amp;utm_campaign=thumbnails) Fans banned at Olympics; Tokyo under state of emergency 7/9/2021 Lawsuit filed against Noor, city of Minneapolis claims officers drew guns during traffic stop | KSTP.com https://kstp.com/news/lawsuit-filed-against-city-minneapolis-mohamed-noor-justin-schmidt-traffic-stop-guns-drawn/5364425/ 4/8 (https://redirect.api.boomtrain.com/click/kstp-hubbard- tv/y3kK5vbOzpgmMonh63CyIqYfXh+RKfnlqAtxxMkbnnPY/AD4qhWYfyfc3lPYdCIyWZPA+aTPqpu9ZEsamQMltg==? rd=https%3A%2F%2Fkstp.com%2Fminnesota-sports%2Fphoenix-suns-milwaukee-bucks-2021-nba-finals-game-2%2F6165703%2F&amp;rsid=ca510ffe- 50b6-4fd6-8e22-dc62afdd8eb9&amp;rid=ca510ffe-50b6-4fd6-8e22-dc62afdd8eb9%3Amain-content-4-test%21recs%21user_interest%3A2&amp;g=main- content-4-test%21recs%21user_interest&amp;n=2&amp;p=True&amp;c=main-content-4- test&amp;r=6165703&amp;rt=article&amp;x=ZXhwX2J0&amp;rc=Popular&amp;t=451632&amp;m=web&amp;utm_source=zetaglobal&amp;utm_medium=onsite&amp;utm_campaign=thumbnails) Halfway there: Suns beat Bucks for 2-0 lead in NBA Finals (https://zenherald.com/pop-culture/celebrity-relationships/woman-inspired-three-popular-songs/? utm_source=Taboola&amp;utm_medium=CPC&amp;utm_content=hubbard-kstp_1280116&amp;utm_campaign=Smartbid|Chrome|SmartBid_1302831_Zen-Herald_Rcn- Smartbid-Even-This-Woman-I_US_DESKTOP_AS&amp;utm_term=11237212&amp;c=0.1068&amp;l=a&amp;o=2-3) | (https://zenherald.com/pop-culture/celebrity-relationships/woman-inspired-three-popular-songs/? utm_source=Taboola&amp;utm_medium=CPC&amp;utm_content=hubbard-kstp_1280116&amp;utm_campaign=Smartbid|Chrome|SmartBid_1302831_Zen-Herald_Rcn- Smartbid-Even-This-Woman-I_US_DESKTOP_AS&amp;utm_term=11237212&amp;c=0.1068&amp;l=a&amp;o=2-3) She Inspired Three Of The Most Popular Songs Ever Sponsored (https://popup.taboola.com/en/?template=colorbox&amp;utm_source=hubbard-kstp&amp;utm_medium=referral&amp;utm_content=thumbs-feed-01-a: (https://beverlyhillsmd.com/cmd.php? ad=943011&amp;utm_source=taboola&amp;subid1=GiCKhz8D4aPfkSncWdS5oQib4sDOwzEShlrRXwl6F0GjJCDF1EMo15SvkuOx_L8U&amp;utm_medium=referral&amp;utm_co kstp_campaign_id_3010462591_&amp;tblci=GiCKhz8D4aPfkSncWdS5oQib4sDOwzEShlrRXwl6F0GjJCDF1EMo15SvkuOx_L8U#tblciGiCKhz8D4aPfkSncWdS5oQ | (https://beverlyhillsmd.com/cmd.php? ad=943011&amp;utm_source=taboola&amp;subid1=GiCKhz8D4aPfkSncWdS5oQib4sDOwzEShlrRXwl6F0GjJCDF1EMo15SvkuOx_L8U&amp;utm_medium=referral&amp;utm_co kstp_campaign_id_3010462591_&amp;tblci=GiCKhz8D4aPfkSncWdS5oQib4sDOwzEShlrRXwl6F0GjJCDF1EMo15SvkuOx_L8U#tblciGiCKhz8D4aPfkSncWdS5oQ Plastic Surgeon: "Do This To Fill In Wrinkles At Home" Sponsored (https://popup.taboola.com/en/?template=colorbox&amp;utm_source=hubbard-kstp&amp;utm_medium=referral&amp;utm_content=thumbs-feed-01-a: (https://kstp.com/national/grizzly-shot-killed-after-fatal-attack-of-california-woman-ovando-montana-leah-davis-lokan/6166139/) 7/9/2021 Lawsuit filed against Noor, city of Minneapolis claims officers drew guns during traffic stop | KSTP.com https://kstp.com/news/lawsuit-filed-against-city-minneapolis-mohamed-noor-justin-schmidt-traffic-stop-guns-drawn/5364425/ 5/8 KSTP (https://kstp.com/national/grizzly-shot-killed-after-fatal-attack-of-california-woman-ovando-montana-leah-davis-lokan/6166139/) Grizzly shot, killed after fatal attack of California woman Wildlife officials said they shot and killed a Montana grizzly bear Friday that had pulled a California woman from her tent and killed her earlier this week in the middle of a small Montana town. (https://om.forgeofempires.com/foe/us/?ref=tab_us_us_videonew&amp;&amp;external_param=2992790699&amp;pid=hubbard- kstp&amp;bid=http%3A%2F%2Fcdn.taboola.com%2Flibtrc%2Fstatic%2Fthumbnails%2F3df62fb525c34408fc6fa3ec56bc2e1d.jpg&amp;tblci=GiCKhz8D4aPfkSncWdS5 y0cj4v51C#tblciGiCKhz8D4aPfkSncWdS5oQib4sDOwzEShlrRXwl6F0GjJCDJqD8oyc-y0cj4v51C) Forge Of Empires | (https://om.forgeofempires.com/foe/us/?ref=tab_us_us_videonew&amp;&amp;external_param=2992790699&amp;pid=hubbard- kstp&amp;bid=http%3A%2F%2Fcdn.taboola.com%2Flibtrc%2Fstatic%2Fthumbnails%2F3df62fb525c34408fc6fa3ec56bc2e1d.jpg&amp;tblci=GiCKhz8D4aPfkSncWdS5 y0cj4v51C#tblciGiCKhz8D4aPfkSncWdS5oQib4sDOwzEShlrRXwl6F0GjJCDJqD8oyc-y0cj4v51C) If You Need To Kill Time On Your Computer, This Vintage Game Is A Must-Have. No Install. Sponsored (https://popup.taboola.com/en/?template=colorbox&amp;utm_source=hubbard-kstp&amp;utm_medium=referral&amp;utm_content=t (https://trc.taboola.com/hubbard-kstp/log/3/click?pi=%2Fnews%2Flawsuit-filed-against-city-minneapolis-mohamed-noor-justin-schmidt-traffic-stop-guns-drawn%2F5364425&amp;ri TOP STORIES (/ARTICLE/127/)  (/politics/saint-paul-police-chief-axtell-wants-apology-from-minnesota-state-representative-john-thompson/6166663/?cat=1) St. Paul police chief wants apology from Minnesota state representative (/politics/saint-paul-police-chief-axtell- wants-apology-from-minnesota-state-representative-john-thompson/6166663/?cat=1) 7/9/2021 Lawsuit filed against Noor, city of Minneapolis claims officers drew guns during traffic stop | KSTP.com https://kstp.com/news/lawsuit-filed-against-city-minneapolis-mohamed-noor-justin-schmidt-traffic-stop-guns-drawn/5364425/ 6/8 Police ask for help finding missing St. Paul woman (/news/police-ask-for-help-finding-missing-st-paul-woman- north-end-neighborhood/6166484/?cat=1) (/news/two-suspects-in-northfield-area-homicide-arrested-in-montana-greenvale-township-minnesota/6166604/?cat=1) 2 suspects in Northfield-area murder arrested in Montana (/news/two-suspects-in-northfield-area-homicide- arrested-in-montana-greenvale-township-minnesota/6166604/?cat=1) 7/9/2021 Lawsuit filed against Noor, city of Minneapolis claims officers drew guns during traffic stop | KSTP.com https://kstp.com/news/lawsuit-filed-against-city-minneapolis-mohamed-noor-justin-schmidt-traffic-stop-guns-drawn/5364425/ 7/8 Reward offered for suspect information in fatal shooting along Hwy 169 in Plymouth (/news/reward-offered-for- information-about-suspect-in-fatal-shooting-along-hwy-169-in-plymouth/6166306/?cat=1) (/news/wisconsin-bishop-takes-rare-step-of-removing-defiant-priest-altman/6166457/?cat=1) Wisconsin bishop takes rare step of removing defiant priest (/news/wisconsin-bishop-takes-rare-step-of- removing-defiant-priest-altman/6166457/?cat=1) 7/9/2021 Lawsuit filed against Noor, city of Minneapolis claims officers drew guns during traffic stop | KSTP.com https://kstp.com/news/lawsuit-filed-against-city-minneapolis-mohamed-noor-justin-schmidt-traffic-stop-guns-drawn/5364425/ 8/8 Vaccinated teachers and students don't need masks, CDC says (/coronavirus/vaccinated-teachers-and-students- dont-need-masks-cdc-says/6166224/?cat=1) (/) (https://www.facebook.com/KSTPTV/) (https://twitter.com/kstp) (https://www.instagram.com/kstptv/) (https://itunes.apple.com/us/app/kstp-mpls-st-paul/id546024067? mt=8) (https://play.google.com/store/apps/details?id=com.doapps.android.mln.MLN_fe2672296a661b7acdf9fe36f27e7a55&amp;hl=en) KSTP-TV FCC Public Inspection File (https://publicfiles.fcc.gov/tv-profile/kstp-tv) | KSAX-TV FCC Public Inspection File (https://publicfiles.fcc.gov/tv-profile/ksax) | KRWF-TV FCC Public Inspection File (https://publicfiles.fcc.gov/tv-profile/krwf) | Additional Public Information (/article/stories/s2937908.shtml) Any person with disabilities who needs help accessing the content of the FCC Public file should contact Katie Bowman at kbowman@kstp.com (mailto:kbowman@kstp.com) or (651) 646-5555 FCC Applications (/pages/misc-pages/fcc-applications.shtml) | Privacy Policy (https://hubbardbroadcasting.com/privacy-policy/?utm_source=kstp&amp;utm_medium=link&amp;utm_campaign=privacy- policy) | Terms of Use (/article/stories/s2445183.shtml) | DMCA Notice (/article/stories/s3198389.shtml) | Do Not Sell My Info (https://hubbardbroadcasting.com/data-request/? site=kstp&amp;utm_source=kstp&amp;utm_medium=link&amp;utm_campaign=data-request) | Contest Rules (/article/57/) | Site Map (/article/stories/s3285688.shtml) This website is not intended for users located within the European Economic Area. © 2021 KSTP-TV, LLC A Hubbard Broadcasting Company AN ELITE CAFEMEDIA PUBLISHER</t>
  </si>
  <si>
    <t>['https://d3n8a8pro7vhmx.cloudfront.net/cuapb/pages/270/attachments/original/1625878443/Lawsuit_filed_against_Noor__city_of_Minneapolis_claims_officers_drew_guns_during_traffic_stop___KSTP.com.pdf?1625878443']</t>
  </si>
  <si>
    <t>3/17/2021 New Minneapolis initiative aims to handle less-serious domestic crises differently | MinnPost https://www.minnpost.com/metro/2019/12/new-minneapolis-initiative-aims-to-handle-less-serious-domestic-crises-differently/ 1/8 Nonprofit, nonpartisan journalism. Supported by readers. News Metro New Minneapolis initiative aims to handle less- serious domestic crises di_x009e_erently "What I would absolutely love to see is … tailored approaches to each family and each offender," said Assistant City Attorney Jennifer Saunders. By Jessica Lee | Reporter By interviewing victims and analyzing 911 data, Minneapolis learned that officers only §led police reports in about one out of every four domestic-related calls. Creative Commons/Flickr/Tony Webster Dec. 20, 2019 In 2016, under the direction of former Minneapolis Mayor Betsy Hodges, city attorneys and police officers teamed up to §gure out why the majority of 911 calls in Minneapolis are about domestic violence, whether they be attacks between romantic partners or issues between children and parents. 3/17/2021 New Minneapolis initiative aims to handle less-serious domestic crises differently | MinnPost https://www.minnpost.com/metro/2019/12/new-minneapolis-initiative-aims-to-handle-less-serious-domestic-crises-differently/ 2/8 By interviewing victims and analyzing 911 data, the group learned that officers only §led police reports in about one out of every four domestic-related calls. "The vast majority of them … there was no crime," said Assistant City Attorney Jennifer Saunders, who is a supervisor in the office's criminal division. "It was just families having, you know, moments of crisis and having issues and they didn't know who else to reach out to." From that point, she said, paralegals in the City Attorney's office and MPD leaders helped connect family therapists and officers to families to see what they needed to avoid future crises. Through that work, project leaders recognized a gap in the city's system: In Minneapolis, there was nobody for those involved in low-level domestic violence incidents to turn to besides police. Now, the Minneapolis City Council and City Attorney's office are taking steps to §ll that void. In the city's 2020 budget, which the council unanimously approved Dec. 11, council members set aside $150,000 to kickstart a new initiative that aims to divert o_x009e_enders of less-serious domestic crimes out of the traditional criminal-justice system by allowing them to go to therapy a«er their arrests to avoid jail time or permanent convictions on their criminal records. The new initiative would also include an emergency, civilian-run call line for victims to rely on for de-escalating situations instead of using 911, under the plan outlined in the 2020 budget. "There's recognition that [domestic violence in Minneapolis] needs to be addressed more closely than it has been traditionally through traditional batterer intervention," Saunders said. "Treating a low-level o_x009e_ender like a chronic o_x009e_ender does not work." Understanding the problem Overall, the number of domestic assaults in Minneapolis have steadily increased since 2009 - both citywide and in most precincts - 3/17/2021 New Minneapolis initiative aims to handle less-serious domestic crises differently | MinnPost https://www.minnpost.com/metro/2019/12/new-minneapolis-initiative-aims-to-handle-less-serious-domestic-crises-differently/ 3/8 according to 911 call data. Dispatchers label incoming calls in a computerized queue based on the information they gather from callers. In those initial interviews, the majority of situations in Minneapolis appear to have some sort of "domestic element," with an annual average of about 25,000 calls, according to Lt. Christopher Hildreth, who leads MPD's unit for Hildreth investigating domestic violence. Then, a«er officers go to the scenes, they o«en change the calls' code to reªect whether the alleged o_x009e_enders intimately know the victims and the crime appears to meet Minnesota's statutory de§nition of domestic crimes, narrowing the calls to an average of 5,000 cases per year. (A city-sponsored group is now studying if, or to what extent, the city could change the 911 categorization system and if civilians could respond to domestic-related calls instead of police.) From there, Hildreth's team of 10 MPD investigators and detectives take Hildreth over the domestic cases. For most investigations, the team has a clear idea of who's in the wrong - usually a man who's abusing his female partner. Those cases o«en cover a variety of crimes, including stalking and attempted murder, and o«en the alleged o_x009e_enders are members of gangs who run illegal drug circles or social networks that rely on gun violence to solve disputes. But then there are a minority of cases, Hildreth said, where the tension Hildreth between couples is more nuanced - 911 calls that are a result of small disagreements that escalate into big §ghts and speak to complicated power imbalances in relationships. Those are the types of situations he said he expects city leaders' new diversion e_x009e_orts to help. "We get hundreds and hundreds of cases like that where it's really petty stu_x009e_ - they got in an argument over a glass of water, or she thought he was looking at porn on his phone, or she saw him looking at a text from some other girl," he said. 3/17/2021 New Minneapolis initiative aims to handle less-serious domestic crises differently | MinnPost https://www.minnpost.com/metro/2019/12/new-minneapolis-initiative-aims-to-handle-less-serious-domestic-crises-differently/ 4/8 For all investigations, Hildreth said his team reviews footage from all Hildreth body-worn cameras and interviews the victims - information that the team then presents to prosecutors who decide whether to §le criminal charges against the alleged suspects or to release them from custody. The City Attorney's Office handles all misdemeanor cases, while the Hennepin County Attorney's Office makes charging decisions for more serious allegations. Throughout that process, officers and victim-witness specialists ask victims to answer surveys about their living situation and relationship to the alleged o_x009e_ender and explain in their own words why someone had called police. The police investigators will also check if the perpetrators have a history of domestic assaults, a pattern that will determine the severity of charges §led against them. "Minneapolis is a fairly progressive city in how we handle stu_x009e_, so we have a fairly robust protocol for every single officer that answers domestics," Hildreth said. "They're trying to [§gure] out those cases Hildreth where we think, 'Hey, these might be more dangerous. There's some red ªags here.' We're trying to capture those cases - what should come to the top of the pile." Hildreth, who previously ran MPD e_x009e_orts to change officers' response Hildreth to domestic abuse at the precinct level, said while gathering the evidence to send to prosecutors, his team o«en prioritizes forensic data, such as body-cam video or §ngerprint evidence, over the stories of victims. That's because, he said, they o«en stop cooperating with police when they realize the potential outcomes of their conversations with authorities and change the details of events. "There's kind of this old adage in police work and prosecution: no victim, no crime. Well, because of the knowledge that we have about the dynamics of domestics, that notion has gone away," he said. "You get people that are, like, 'I just don't want government involved in my life. I still love this guy.'" 3/17/2021 New Minneapolis initiative aims to handle less-serious domestic crises differently | MinnPost https://www.minnpost.com/metro/2019/12/new-minneapolis-initiative-aims-to-handle-less-serious-domestic-crises-differently/ 5/8 Council Member Phillipe Cunningham, who is helping lead the city's new e_x009e_orts, said he is focused on shaping the work around those "victims of silence in their own homes." A new e_x009e_ort Research shows that children who witness or su_x009e_er injuries from their parents, relatives or someone close to them may be at greater risk to grow up and repeat the violence. "We're really in a powder keg of future violence," Cunningham said of the city's children and teens. For that reason, he and supporters are working toward a "whole family intervention" program that would further expand the city's portfolio of e_x009e_orts to curb crime outside of MPD, working with families who are prone to disputes or have had §ghts in the past. In 2020 budget talks, the council agreed to set aside $50,000 for the new e_x009e_ort, at the request of Cunningham and Council President Lisa Bender. That money will allow the city to partner with the NYC-based John Jay College of Criminal Justice to run the technical side of the intervention program, Cunningham said, much like how the college provides tech assistance for the city's program that is focused on stopping gang violence, called Group Violence Intervention (GVI). The council member said he envisions the new program to operate similarly to GVI, with domestic-violence prevention advocates on call to answer emergency calls from residents who need help resolving disputes with those closest to them. The new initiative would also invite those prone to crisis situations (children, parents, witnesses, etc.) to city-sponsored meetings and connect them with counseling that aims to deconstruct how past experiences a_x009e_ect behavior now. "One of the identi§ed gaps [in the current system] was a really good community-based resource that families feel comfortable using, you know, before they got to the point of maybe the crisis," Saunders said. 3/17/2021 New Minneapolis initiative aims to handle less-serious domestic crises differently | MinnPost https://www.minnpost.com/metro/2019/12/new-minneapolis-initiative-aims-to-handle-less-serious-domestic-crises-differently/ 6/8 "Not everyone who commits domestic assault, for example, is a batterer; they may be coming from a background where violence is how they solve everything, or they have such a deep trauma background that they don't know how to react in a healthy way." In the beginning, the new intervention e_x009e_ort may only function as a pilot, helping residents in just one of MPD's §ve precincts, according to project leaders. Then, over the next couple years, they hope to expand the program citywide. In addition, the 2020 budget sets aside $75,000 to speci§cally change prosecutors' approach to handling cases of domestic violence, alongside $25,000 from the City Attorney's Office itself. That funding will help the city identify local nonpro§ts that are already working with repeat o_x009e_enders to deconstruct their patterns and identify why they have violent outbursts - organizations that could partner with the city to launch the up-and-coming intervention program, Saunders said. Then, a«er partnering up, the City's Attorney's Office hopes to one day establish a new diversion program for repeat violators of domestic-related misdemeanors, similar to the office's alternative-sentencing program for §rst-time gun o_x009e_enders, called Pathways. "Quite frankly, with some o_x009e_enses, putting somebody in jail for a couple of months - it's probably not going to make that much of a di_x009e_erence [in behavior] anyway," Saunders said. "What I would absolutely love to see is that we have tailored approaches to each family and each o_x009e_ender." Under Minnesota law, perpetrators of domestic violence are required to complete counseling that meets certain criteria. So to establish the new program in Minneapolis, the attorney's office is looking to partner with a community-based group that follows the state-mandated requirements and focuses on the trauma of domestic violence, Saunders said. 3/17/2021 New Minneapolis initiative aims to handle less-serious domestic crises differently | MinnPost https://www.minnpost.com/metro/2019/12/new-minneapolis-initiative-aims-to-handle-less-serious-domestic-crises-differently/ 7/8 The latest funding boosts follow a $60,000 dedication in the 2019 budget to establish ongoing funding for the city's "domestic-violence hotspots program" - the initiative created under Hodges' administration that coordinates e_x009e_orts by police officers and social workers in areas of the city that tally a high concentration of domestic abuse, such as north Minneapolis. Over the past decade, north Minneapolis' Fourth Precinct surpassed all other areas for its annual totals of domestic assaults, which are the most frequent 911 calls for domestic incidents, police 911 data show. Between Dec. 1, 2018, and Dec. 1, 2019, the precinct tallied 425 such calls of the city's 984 total. But the way Saunders sees it, those calls show opportunities for intervention. "If you [can help] somebody who does not have a signi§cant criminal history - they are under a lot of stressors; they just need some resources and some programming to help them deal with whatever has gotten them to the point where they're violent with a loved one, before they get to the point where they are going to prison - that would be the ultimate goal." If you or someone you know is dealing with domestic violence, call Hennepin County's 24-hour crisis line at 612-379-6363 or the county's line for counseling and shelters at 1-866-223-1111. Jessica Lee Reporter Jessica Lee focuses her reporting on covering local government issues in Minneapolis and St. Paul. She can be reached at jlee@minnpost.com, and you can follow her on twitter at @byjlee. Show comments or leave a comment Thanks to our major sponsors 3/17/2021 New Minneapolis initiative aims to handle less-serious domestic crises differently | MinnPost https://www.minnpost.com/metro/2019/12/new-minneapolis-initiative-aims-to-handle-less-serious-domestic-crises-differently/ 8/8 Additional thanks to our top philanthropic supporters. is a 501(c)(3) nonprofit newsroom MinnPost | P.O. Box 18438 | Minneapolis, MN 55418 | 612.455.6950</t>
  </si>
  <si>
    <t>['https://d3n8a8pro7vhmx.cloudfront.net/cuapb/pages/270/attachments/original/1616343906/2019_New_Minneapolis_initiative_aims_to_handle_less-serious_domestic_crises_differently.pdf?1616343906']</t>
  </si>
  <si>
    <t>___ ___ By By MARA H. GOTTFRIED MARA H. GOTTFRIED | | mgottfried@pioneerpress.com mgottfried@pioneerpress.com | Pioneer Press | Pioneer Press PUBLISHED: PUBLISHED: August 31, 2009 at 11:01 p.m. August 31, 2009 at 11:01 p.m. | UPDATED: | UPDATED: November 13, 2015 at 7:27 November 13, 2015 at 7:27 p.m. p.m. In December 2007, Sgt. Kelly O'Rourke's boss praised his work in bringing down a In December 2007, Sgt. Kelly O'Rourke's boss praised his work in bringing down a violent gang and recommended him for Minneapolis Police Officer of the Year. violent gang and recommended him for Minneapolis Police Officer of the Year. The next month, O'Rourke was transferred out of the Metro Gang Strike Force. The next month, O'Rourke was transferred out of the Metro Gang Strike Force. No reason was given. No reason was given. In a whistleblower lawsuit filed Monday against the city of Minneapolis, O'Rourke In a whistleblower lawsuit filed Monday against the city of Minneapolis, O'Rourke claims he was penalized for complaining about unprofessional handling of claims he was penalized for complaining about unprofessional handling of evidence and seized property. He says in his lawsuit that he "believed these evidence and seized property. He says in his lawsuit that he "believed these policies and procedures were violating both state and federal law." policies and procedures were violating both state and federal law." The Metro Gang Strike Force is now defunct, and the FBI is investigating its The Metro Gang Strike Force is now defunct, and the FBI is investigating its members. members. "He basically predicated much of what has been publicized," said Patrick Burns, "He basically predicated much of what has been publicized," said Patrick Burns, O'Rourke's attorney. "Rather than addressing his concerns and taking them O'Rourke's attorney. "Rather than addressing his concerns and taking them seriously, they transferred him out of the strike force." seriously, they transferred him out of the strike force." NEWS NEWS Ex-gang unit cop says warnings Ex-gang unit cop says warnings cost his job cost his job Special offer: Special offer: 6 months for only $2 6 months for only $2 SUBSCRIBE SUBSCRIBE &gt;&gt;  The strike force fallout started with a report released in May by the Minnesota The strike force fallout started with a report released in May by the Minnesota legislative auditor's office, criticizing the multi-jurisdictional unit for failing to legislative auditor's office, criticizing the multi-jurisdictional unit for failing to account for more than $18,000 in seized cash and 14 confiscated cars. account for more than $18,000 in seized cash and 14 confiscated cars. An independent review of the unit found that perhaps 10 to 12 members An independent review of the unit found that perhaps 10 to 12 members engaged in misconduct and some in criminal acts by taking seized goods for engaged in misconduct and some in criminal acts by taking seized goods for personal use and seizing cash from people never linked to crimes. personal use and seizing cash from people never linked to crimes. Sgt. Jesse Garcia, Minneapolis police spokesman, said he couldn't comment "on Sgt. Jesse Garcia, Minneapolis police spokesman, said he couldn't comment "on ongoing allegations or litigation." ongoing allegations or litigation." While O'Rourke has received medals and commendations in his career, he also While O'Rourke has received medals and commendations in his career, he also has run into trouble, including a DWI conviction a year ago. has run into trouble, including a DWI conviction a year ago. O'Rourke, a Minneapolis police officer since 1998, was assigned to the strike O'Rourke, a Minneapolis police officer since 1998, was assigned to the strike force in December 2005, according to his personnel record. He became "highly force in December 2005, according to his personnel record. He became "highly concerned with the lack of unified and professional treatment of evidence and concerned with the lack of unified and professional treatment of evidence and other basic procedural safeguards," according to the lawsuit filed in Hennepin other basic procedural safeguards," according to the lawsuit filed in Hennepin County District Court. County District Court. O'Rourke, 35, "immediately conveyed these concerns to his supervisors within O'Rourke, 35, "immediately conveyed these concerns to his supervisors within the city of Minneapolis," the lawsuit states. He was told "to document evidence the city of Minneapolis," the lawsuit states. He was told "to document evidence on cases he worked on by Minneapolis Police Department standards, which on cases he worked on by Minneapolis Police Department standards, which helped to alleviate his concerns at the time," the suit said. helped to alleviate his concerns at the time," the suit said. In August 2007, O'Rourke was promoted to sergeant and began supervising six In August 2007, O'Rourke was promoted to sergeant and began supervising six strike force officers. strike force officers. He made regular oral reports to his boss, Lt. Jim Heimerl, the strike force's He made regular oral reports to his boss, Lt. Jim Heimerl, the strike force's assistant commander, about his concerns, the lawsuit said. assistant commander, about his concerns, the lawsuit said. Heimerl, who could not be reached for comment Monday, reportedly improperly Heimerl, who could not be reached for comment Monday, reportedly improperly sold furniture seized by the strike force to his daughter and is under federal and sold furniture seized by the strike force to his daughter and is under federal and internal police investigation, according to law enforcement sources. internal police investigation, according to law enforcement sources. Heimerl told O'Rourke in December 2007 that an officer the sergeant supervised Heimerl told O'Rourke in December 2007 that an officer the sergeant supervised and rated highly would be transferred from the strike force for "lack of and rated highly would be transferred from the strike force for "lack of performance," the lawsuit said. performance," the lawsuit said. That led O'Rourke to a "direct confrontation with Heimerl over the lack of That led O'Rourke to a "direct confrontation with Heimerl over the lack of structure, lax procedures and Heimerl's failure to respond to earlier reports of structure, lax procedures and Heimerl's failure to respond to earlier reports of possible illegal activity occurring within the strike force," the lawsuit said. possible illegal activity occurring within the strike force," the lawsuit said. Three days later, Heimerl and his supervisor told O'Rourke he was being Three days later, Heimerl and his supervisor told O'Rourke he was being transferred out of the elite unit and "into a position of lesser authority," transferred out of the elite unit and "into a position of lesser authority," according to the lawsuit. according to the lawsuit. Special offer: Special offer: 6 months for only $2 6 months for only $2 SUBSCRIBE SUBSCRIBE &gt;&gt;  The lawsuit also claims defamation, pointing to an Aug. 24 WCCO-TV news report The lawsuit also claims defamation, pointing to an Aug. 24 WCCO-TV news report that named O'Rourke, "citing unnamed sources, as an officer who had misused that named O'Rourke, "citing unnamed sources, as an officer who had misused seized evidence while at the strike force," the lawsuit said. That report was seized evidence while at the strike force," the lawsuit said. That report was untrue, the suit said. untrue, the suit said. No one - including the FBI, the legislative auditor's office or independent No one - including the FBI, the legislative auditor's office or independent reviewers - has contacted O'Rourke to talk to him about his experiences with reviewers - has contacted O'Rourke to talk to him about his experiences with the gang unit, Burns said. the gang unit, Burns said. The lawsuit seeks more than $50,000 in damages. The lawsuit seeks more than $50,000 in damages. Heimerl recommended O'Rourke and others for Minneapolis Police Officers of Heimerl recommended O'Rourke and others for Minneapolis Police Officers of the Year awards on Dec. 21, 2007, according to an e-mail from Heimerl in the Year awards on Dec. 21, 2007, according to an e-mail from Heimerl in O'Rourke's personnel file. O'Rourke's personnel file. O'Rourke and two other people "have worked exhaustively for the last three O'Rourke and two other people "have worked exhaustively for the last three years on 'Operation Blood Drive,' which is the most in-depth case investigation years on 'Operation Blood Drive,' which is the most in-depth case investigation into the 'Rolling 30's Bloods Gang' (or any gang) in MPD history," Heimerl wrote. into the 'Rolling 30's Bloods Gang' (or any gang) in MPD history," Heimerl wrote. The investigation led to 18 federal indictments, the seizure of more than 60 The investigation led to 18 federal indictments, the seizure of more than 60 firearms and information on four "homicides, numerous shootings and assaults, firearms and information on four "homicides, numerous shootings and assaults, and other related violent crimes," he wrote. and other related violent crimes," he wrote. "This work will strike a major blow to gangs in Minneapolis and the metro area," "This work will strike a major blow to gangs in Minneapolis and the metro area," Heimerl wrote. Heimerl wrote. O'Rourke has received the Minneapolis department's award of merit, medal of O'Rourke has received the Minneapolis department's award of merit, medal of commendation and medal of valor, according to Burns. commendation and medal of valor, according to Burns. On March 8, 2008, O'Rourke was cited for driving while impaired in Inver Grove On March 8, 2008, O'Rourke was cited for driving while impaired in Inver Grove Heights. An officer pulled him over after he left a bar, said Inver Grove Heights Heights. An officer pulled him over after he left a bar, said Inver Grove Heights police Lt. Gerald Salmey. O'Rourke pleaded guilty Aug. 6, 2008, and was placed police Lt. Gerald Salmey. O'Rourke pleaded guilty Aug. 6, 2008, and was placed on probation for a year. on probation for a year. In addition, two off-duty Minneapolis officers pleaded guilty to reckless discharge In addition, two off-duty Minneapolis officers pleaded guilty to reckless discharge of a firearm for gunshots fired outside O'Rourke's home in Minneapolis after a of a firearm for gunshots fired outside O'Rourke's home in Minneapolis after a get-together there in May 2008. Both were fired from the department. get-together there in May 2008. Both were fired from the department. However, Burns said, O'Rourke was in bed at the time and played no part in the However, Burns said, O'Rourke was in bed at the time and played no part in the shootings. He said O'Rourke faced no discipline in the incident. shootings. He said O'Rourke faced no discipline in the incident. In 2005, Minneapolis police suspended O'Rourke for one day for a violation of In 2005, Minneapolis police suspended O'Rourke for one day for a violation of "responsibility for inventory of property and evidence," according to his "responsibility for inventory of property and evidence," according to his personnel file, which didn't give details of the case. He was given a letter of personnel file, which didn't give details of the case. He was given a letter of reprimand in 2002 for a code of ethics violation, which also isn't described in his reprimand in 2002 for a code of ethics violation, which also isn't described in his file. file. Special offer: Special offer: 6 months for only $2 6 months for only $2 SUBSCRIBE SUBSCRIBE &gt;&gt; 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RubÃ©n Rosario contributed to this report. RubÃ©n Rosario contributed to this report.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SPONSORED CONTENT SPONSORED CONTENT How Dogs Cry For How Dogs Cry For Help: 3 Warning Signs Help: 3 Warning Signs Your Dog Is Crying For Your Dog Is Crying For Help Help   By By DogFoodExpose.com DogFoodExpose.com How Dogs Cry For Help: 3 Warning Signs Your Dog Is Crying For Help How Dogs Cry For Help: 3 Warning Signs Your Dog Is Crying For Help Special offer: Special offer: 6 months for only $2 6 months for only $2 SUBSCRIBE SUBSCRIBE &gt;&gt;  Special offer: Special offer: 6 months for only $2 6 months for only $2 SUBSCRIBE SUBSCRIBE &gt;&gt; </t>
  </si>
  <si>
    <t>['https://d3n8a8pro7vhmx.cloudfront.net/cuapb/pages/270/attachments/original/1616271788/Ex-gang_unit_cop_says_warnings_cost_his_job_%E2%80%93_Twin_Cities.pdf?1616271788']</t>
  </si>
  <si>
    <t>["Kelly J. O'Rourke, badge #5375"]</t>
  </si>
  <si>
    <t>Skip to Main Content Logout My Account Search Menu New Criminal/Traffic/Petty Search Refine Search Back Location : All MNCIS Sites - Case Search Help R A C N . 61-K8-04-000246 The State of Minnesota vs. SCOTT BRUCE MOGLER § § § § § § Case Type: Serious Felony Date Filed: 07/09/2004 Location: Pope Judicial Officer: Stafsholt, Jon P I Lead Attorneys Defendant MOGLER, SCOTT BRUCE Male DOB: 01/03/1973 ROBERT JON FOWLER Retained 651-287-8883(W) STARBUCK, MN 56381 Jurisdiction State of Minnesota CHARLES C GLASRUD 320-589-1950(W) C I Charges: MOGLER, SCOTT BRUCE Statute Level Date Disposition Level of Sentence 1. (TCIS Amended Charge) CRIM. SEXUAL COND.--3D (Not applicable - GOC) 609.344.1E Converted: Offense Level Not Available07/04/200405/23/2005 Convicted 2. (TCIS Amended Charge) CRIM. SEXUAL COND.--3D (Not applicable - GOC) 609.344.1E Converted: Offense Level Not Available07/04/200405/23/2005 Convicted E O C DISPOSITIONS 07/21/2004 Plea (Judicial Officer: Judge, Presiding) 1. (TCIS Amended Charge) CRIM. SEXUAL COND.--3D (Not applicable - GOC) Not guilty 07/21/2004 Plea (Judicial Officer: Judge, Presiding) 2. (TCIS Amended Charge) CRIM. SEXUAL COND.--3D (Not applicable - GOC) Not guilty 05/23/2005 Disposition (Judicial Officer: Judge, Presiding) 1. (TCIS Amended Charge) CRIM. SEXUAL COND.--3D (Not applicable - GOC) Convicted 05/23/2005 Disposition (Judicial Officer: Judge, Presiding) 2. (TCIS Amended Charge) CRIM. SEXUAL COND.--3D (Not applicable - GOC) Convicted 05/23/2005 Converted TCIS Criminal Sentence (Judicial Officer: Stafsholt, Jon) 1. (TCIS Amended Charge) CRIM. SEXUAL COND.--3D (Not applicable - GOC) 07/04/2004 (CNVLEVEL) 609.344.1E (CNVOFFENSE) Converted Disposition: Concurrent This Complaint Converted Disposition: Pronounced: 18 Months Confinement NCIC: MN061013C - Pope Co. Jail Probation: 5 Years Probation NCIC: MN062015G - Mn. Dept. Corr/Field Service Conditional: 6 Months Length of Stay: 5 Years Probation Type: Supervised Converted Disposition: Fined: $3000.00 Surcharge: $60.00 Costs: $13.00 Converted Disposition: Other Court Provisions: 365: Credit w/time Srvd 543: No Contact w Victim/Fmily 506: Predatory Sex Offender Converted Disposition: Comments: 5/23/05 SNT 00375A: STAY OF EXEC.; BAIL TO APPY; FOLLOW REC. OF SEX OFF. ASSMT.; NO UNSUP. CONT. W/ INDIV. UNDER 18 YRS. 05/23/2005 Converted TCIS Criminal Sentence (Judicial Officer: Stafsholt, Jon) 2. (TCIS Amended Charge) CRIM. SEXUAL COND.--3D (Not applicable - GOC) 07/04/2004 (CNVLEVEL) 609.344.1E (CNVOFFENSE) Converted Disposition: Concurrent This Complaint Firefox https://pa.courts.state.mn.us/CaseDetail.aspx?CaseID=264382311 1 of 4 12/9/2022, 1:22 AM Converted Disposition: Pronounced: 18 Months Confinement NCIC: MN061013C - Pope Co. Jail Probation: 5 Years Probation NCIC: MN062015G - Mn. Dept. Corr/Field Service Conditional: 6 Months Length of Stay: 5 Years Probation Type: Supervised Converted Disposition: Fined: $3000.00 Surcharge: $60.00 Costs: $13.00 Converted Disposition: Other Court Provisions: 365: Credit w/time Srvd 543: No Contact w Victim/Fmily 506: Predatory Sex Offender Converted Disposition: Comments: 5/23/05 SNT 00375A: STAY OF EXEC.; BAIL TO APPLY; FOLLOW REC OF SEX OFF. ASSMT.; NO UNSUP. CONT. W/ INDIV. UNDER 18 YRS. OTHER EVENTS AND HEARINGS 07/09/2004 BAL-Total Cash Bail (Judicial Officer: Judge, Presiding ) 07/09/2004 DOC-Document Filed (Judicial Officer: Judge, Presiding ) 07/09/2004 FLD-Case Filed (Judicial Officer: Judge, Presiding ) 07/09/2004 1st Appearance District Court (3:25 PM) (Judicial Officer Stafsholt, Jon) Result: Converted Activity Status Flag Occurred 07/12/2004 NOT-Notice (Judicial Officer: Judge, Presiding ) 07/21/2004 DOC-Document Filed (Judicial Officer: Judge, Presiding ) 07/21/2004 Arraignment (10:00 AM) (Judicial Officer Stafsholt, Jon) Result: Converted Activity Status Flag Occurred 07/26/2004 JAS-Judge Assignment (Judicial Officer: Stafsholt, Jon ) 07/26/2004 NOT-Notice (Judicial Officer: Judge, Presiding ) 08/19/2004 DOC-Document Filed (Judicial Officer: Judge, Presiding ) 08/19/2004 DOC-Document Filed (Judicial Officer: Judge, Presiding ) 08/24/2004 DOC-Document Filed (Judicial Officer: Judge, Presiding ) 08/24/2004 SUB-Submitted (Judicial Officer: Stafsholt, Jon ) 08/24/2004 Motion Hearing (9:30 AM) (Judicial Officer Stafsholt, Jon) Result: Converted Activity Status Flag Occurred 08/24/2004 Omnibus Hearing (9:30 AM) (Judicial Officer Stafsholt, Jon) Result: Converted Activity Status Flag Cancelled 09/14/2004 AJU-Adjudicated (Judicial Officer: Stafsholt, Jon ) 09/14/2004 DOC-Document Filed (Judicial Officer: Judge, Presiding ) 09/24/2004 NOT-Notice (Judicial Officer: Judge, Presiding ) 09/28/2004 NOT-Notice (Judicial Officer: Judge, Presiding ) 09/29/2004 NOT-Notice (Judicial Officer: Judge, Presiding ) 10/12/2004 Pre-trial (1:30 PM) (Judicial Officer Stafsholt, Jon) Result: Converted Activity Status Flag Cancelled 11/02/2004 Pre-trial (1:30 PM) (Judicial Officer Stafsholt, Jon) Result: Converted Activity Status Flag Cancelled 11/08/2004 Telephone Conference Hearing (1:00 PM) (Judicial Officer Stafsholt, Jon) Result: Converted Activity Status Flag Occurred 11/10/2004 NOT-Notice (Judicial Officer: Judge, Presiding ) 02/14/2005 CRS-Correspondence (Judicial Officer: Judge, Presiding ) 02/22/2005 DOC-Document Filed (Judicial Officer: Judge, Presiding ) 02/23/2005 Jury Trial (9:00 AM) (Judicial Officer Stafsholt, Jon) Result: Converted Activity Status Flag Occurred 02/24/2005 DOC-Document Filed (Judicial Officer: Judge, Presiding ) 02/24/2005 DOC-Document Filed (Judicial Officer: Judge, Presiding ) 02/24/2005 DOC-Document Filed (Judicial Officer: Judge, Presiding ) 02/24/2005 NUL-Null Activity (Judicial Officer: Judge, Presiding ) 02/24/2005 PSO-Pre-Sentence Investigation Ordered (Judicial Officer: Stafsholt, Jon ) 02/24/2005 Jury Trial Concluded (9:00 AM) (Judicial Officer Stafsholt, Jon) Result: Converted Activity Status Flag Occurred 02/25/2005 CRS-Correspondence (Judicial Officer: Judge, Presiding ) 02/25/2005 NOT-Notice (Judicial Officer: Judge, Presiding ) 02/25/2005 NUL-Null Activity (Judicial Officer: Judge, Presiding ) 02/25/2005 Jury Trial Continuing (9:00 AM) (Judicial Officer Stafsholt, Jon) Result: Converted Activity Status Flag Cancelled 03/21/2005 DOC-Document Filed (Judicial Officer: Judge, Presiding ) 03/21/2005 NOT-Notice (Judicial Officer: Judge, Presiding ) 04/06/2005 Sentencing (11:30 AM) (Judicial Officer Stafsholt, Jon) Result: Converted Activity Status Flag Cancelled 04/07/2005 CRS-Correspondence (Judicial Officer: Judge, Presiding ) 04/08/2005 CRS-Correspondence (Judicial Officer: Judge, Presiding ) 04/15/2005 DOC-Document Filed (Judicial Officer: Judge, Presiding ) 05/04/2005 CRS-Correspondence (Judicial Officer: Judge, Presiding ) 05/13/2005 DOC-Document Filed (Judicial Officer: Judge, Presiding ) 05/13/2005 PSF-Pre-Sentence Investigation Filed (Judicial Officer: Judge, Presiding ) 05/23/2005 CLO-Closed (Judicial Officer: Judge, Presiding ) 05/23/2005 DOC-Document Filed (Judicial Officer: Judge, Presiding ) 05/23/2005 Sentencing (10:00 AM) (Judicial Officer Stafsholt, Jon) Result: Converted Activity Status Flag Occurred 05/26/2005 AUD-Pass to Auditor (Judicial Officer: Judge, Presiding ) 05/26/2005 SAR-Special Account Review (Judicial Officer: Judge, Presiding ) 05/27/2005 DOC-Document Filed (Judicial Officer: Judge, Presiding ) 06/03/2005 DOC-Document Filed (Judicial Officer: Judge, Presiding ) 06/07/2005 DOC-Document Filed (Judicial Officer: Judge, Presiding ) Firefox https://pa.courts.state.mn.us/CaseDetail.aspx?CaseID=264382311 2 of 4 12/9/2022, 1:22 AM 06/14/2005 DOC-Document Filed (Judicial Officer: Judge, Presiding ) 06/23/2005 CRS-Correspondence (Judicial Officer: Judge, Presiding ) 06/23/2005 DOC-Document Filed (Judicial Officer: Judge, Presiding ) 07/06/2005 DOC-Document Filed (Judicial Officer: Judge, Presiding ) 07/12/2005 DOC-Document Filed (Judicial Officer: Judge, Presiding ) 07/12/2005 SUB-Submitted (Judicial Officer: Stafsholt, Jon ) 08/03/2005 AJU-Adjudicated (Judicial Officer: Stafsholt, Jon ) 08/03/2005 DOC-Document Filed (Judicial Officer: Judge, Presiding ) 08/15/2005 DOC-Document Filed (Judicial Officer: Judge, Presiding ) 08/16/2005 DOC-Document Filed (Judicial Officer: Judge, Presiding ) 08/17/2005 CRS-Correspondence (Judicial Officer: Judge, Presiding ) 08/17/2005 CRS-Correspondence (Judicial Officer: Judge, Presiding ) 08/18/2005 CRS-Correspondence (Judicial Officer: Judge, Presiding ) 09/08/2005 DOC-Document Filed (Judicial Officer: Judge, Presiding ) 12/15/2005 RVW-Case Status Review (Judicial Officer: Judge, Presiding ) 07/19/2006 Other Document 07/28/2006 Other Document 08/09/2006 Notice-Delinquent Account 10/16/2006 Other Document 04/03/2008 Notice-Delinquent Account 05/02/2008 Notice-Delinquent Account 05/09/2008 Progress Report 06/04/2008 Notice-Delinquent Account 09/02/2008 Notice-Delinquent Account 10/03/2008 Notice-Delinquent Account 11/03/2008 Notice-Delinquent Account 12/02/2008 Notice-Delinquent Account 02/03/2009 Notice-Delinquent Account 03/03/2009 Notice-Delinquent Account 04/07/2009 Notice-Delinquent Account 05/27/2009 Notice-Delinquent Account 06/25/2009 Notice-Delinquent Account 07/23/2009 Notice-Delinquent Account 08/25/2009 Notice-Delinquent Account 09/22/2009 Notice-Delinquent Account 11/02/2009 Notice-Delinquent Account 04/13/2010 Discharge from Probation or Monitoring Index # 1 04/13/2010 Progress Report 04/13/2010 Order-Other (Judicial Officer: Stafsholt, Jon ) 04/19/2011 Order-Other (Judicial Officer: Stafsholt, Jon ) 04/19/2011 Notice of Filing of Order 01/05/2018 Restoration of Voting Rights Sent to SOS F I Defendant MOGLER, SCOTT BRUCE Total Financial Assessment 3,073.00 Total Payments and Credits 3,073.00 Balance Due as of 12/09/2022 0.00 07/12/2004 Transaction Assessment 3,073.00 10/18/2005 Converted Payment Receipt # 05003698 MOGLER, SCOTT BRUCE (100.00) 11/21/2005 Converted Payment Receipt # 05004103 MOGLER, SCOTT BRUCE (100.00) 12/23/2005 Converted Payment Receipt # 05004446 MOGLER, SCOTT BRUCE (100.00) 01/23/2006 Converted Payment Receipt # 06000221 MOGLER, SCOTT BRUCE (100.00) 02/21/2006 Counter Payment Receipt # 0061-2006-00230 MOGLER, SCOTT BRUCE (100.00) 03/20/2006 Counter Payment Receipt # 0061-2006-00511 MOGLER, SCOTT BRUCE (100.00) 04/20/2006 Counter Payment Receipt # 0061-2006-00764 MOGLER, SCOTT BRUCE (100.00) 05/19/2006 Counter Payment Receipt # 0061-2006-01035 MOGLER, SCOTT BRUCE (100.00) 06/20/2006 Counter Payment Receipt # 0061-2006-01322 MOGLER, SCOTT BRUCE (100.00) 07/24/2006 Counter Payment Receipt # 0061-2006-01647 MOGLER, SCOTT BRUCE (40.00) 08/28/2006 Counter Payment Receipt # 0061-2006-02008 MOGLER, SCOTT BRUCE (40.00) 09/29/2006 Counter Payment Receipt # 0061-2006-02320 Bridgett Mogler (40.00) 10/31/2006 Counter Payment Receipt # 0061-2006-02624 wife (40.00) 11/30/2006 Counter Payment Receipt # 0061-2006-02890 wife (40.00) 12/29/2006 Counter Payment Receipt # 0061-2006-03165 wife (40.00) 01/30/2007 Counter Payment Receipt # 0061-2007-0275 MOGLER, SCOTT BRUCE (40.00) 02/27/2007 Counter Payment Receipt # 0061-2007-0546 MOGLER, SCOTT BRUCE (40.00) 03/29/2007 Counter Payment Receipt # 0061-2007-0849 MOGLER, SCOTT BRUCE (40.00) 04/25/2007 Counter Payment Receipt # 0061-2007-01073 MOGLER, SCOTT BRUCE (40.00) 05/31/2007 Counter Payment Receipt # 0061-2007-01423 MOGLER, SCOTT BRUCE (40.00) 06/29/2007 Counter Payment Receipt # 0061-2007-01690 MOGLER, SCOTT BRUCE (40.00) 07/31/2007 Counter Payment Receipt # 0061-2007-01998 MOGLER, SCOTT BRUCE (40.00) 08/29/2007 Counter Payment Receipt # 0061-2007-02351 MOGLER, SCOTT BRUCE (40.00) 10/01/2007 Counter Payment Receipt # 0061-2007-02659 MOGLER, SCOTT BRUCE (40.00) 11/07/2007 Mail Payment Receipt # 0061-2007-03057 MOGLER, SCOTT BRUCE (40.00) 12/07/2007 Counter Payment Receipt # 0061-2007-03294 MOGLER, SCOTT BRUCE (40.00) Firefox https://pa.courts.state.mn.us/CaseDetail.aspx?CaseID=264382311 3 of 4 12/9/2022, 1:22 AM 01/23/2008 Mail Payment Receipt # 0061-2008-0208 MOGLER, SCOTT BRUCE (40.00) 02/08/2008 Mail Payment Receipt # 0061-2008-0365 MOGLER, SCOTT BRUCE (40.00) 03/10/2008 Mail Payment Receipt # 0061-2008-0650 MOGLER, SCOTT BRUCE (40.00) 04/08/2008 Counter Payment Receipt # 0061-2008-0923 Catherine Mogler (40.00) 05/12/2008 Counter Payment Receipt # 0061-2008-01186 MOGLER, SCOTT BRUCE (40.00) 06/11/2008 Counter Payment Receipt # 0061-2008-01439 MOGLER, SCOTT BRUCE (40.00) 07/07/2008 Counter Payment Receipt # 0061-2008-01614 Bridget Mogler (40.00) 08/08/2008 Counter Payment Receipt # 0061-2008-01954 MOGLER, SCOTT BRUCE (40.00) 09/25/2008 Mail Payment Receipt # 0061-2008-02381 MOGLER, SCOTT BRUCE (40.00) 10/08/2008 Counter Payment Receipt # 0061-2008-02517 MOGLER, SCOTT BRUCE (40.00) 11/10/2008 Counter Payment Receipt # 0061-2008-02800 MOGLER, SCOTT BRUCE (40.00) 12/31/2008 Counter Payment Receipt # 0061-2008-03164 MOGLER, SCOTT BRUCE (80.00) 02/12/2009 Mail Payment Receipt # 0061-2009-00325 MOGLER, SCOTT BRUCE (40.00) 03/23/2009 Counter Payment Receipt # 0061-2009-00647 MOGLER, SCOTT BRUCE (40.00) 04/20/2009 Counter Payment Receipt # 0061-2009-00838 MOGLER, SCOTT BRUCE (40.00) 06/09/2009 Counter Payment Receipt # 0061-2009-01199 MOGLER, SCOTT BRUCE (40.00) 07/08/2009 Counter Payment Receipt # 0061-2009-01414 Bridget Mogler (40.00) 08/05/2009 Counter Payment Receipt # 0061-2009-01707 MOGLER, SCOTT BRUCE (40.00) 09/09/2009 Mail Payment Receipt # 0061-2009-01973 MOGLER, SCOTT BRUCE (40.00) 10/15/2009 Counter Payment Receipt # 0061-2009-02219 MOGLER, SCOTT BRUCE (40.00) 11/24/2009 Mail Payment Receipt # 0061-2009-02443 MOGLER, SCOTT BRUCE (40.00) 02/11/2010 Phone Payment Receipt # 0061-2010-00224 Bridget Mogler (113.00) Firefox https://pa.courts.state.mn.us/CaseDetail.aspx?CaseID=264382311 4 of 4 12/9/2022, 1:22 AM</t>
  </si>
  <si>
    <t>['https://assets.nationbuilder.com/cuapb/pages/1472/attachments/original/1670571231/Mogler_Conviction_Register_of_Actions.pdf?1670571231']</t>
  </si>
  <si>
    <t>1 UNITED STATES DISTRICT COURT DISTRICT OF MINNESOTA Jon Gauthier, Civil Case No: 15-CV-3068 Plaintiff, COMPLAINT v. JURY TRIAL DEMANDED UNDER FRCP 38 James Boyd, David Jordan, and the City of Minneapolis, Defendants. For his Complaint, Jon Gauthier ("Gauthier") states and asserts the following claims against the defendants in the above-entitled action: INTRODUCTION 1. This is an action for money damages resulting from City of Minneapolis ("Minneapolis") Police Officers: James Boyd's ("Boyd") and/or David Jordan's ("Jordan"), collectively sometimes hereinafter referred as "Police Officers," unreasonable seizure and use of excessive force while acting under color of state law, in violation of Gauthier's well-settled federal civil rights. 2. Minneapolis is a municipality duly incorporated under the law of the State of Minnesota. 3. Gauthier brings this action pursuant to 42 U.S.C. §§ 1983 and 1988, the Fourth Amendment to the United States Constitution, and 28 U.S.C. §§ 1331 and 1343(a)(3). CASE 0:15-cv-03068-RHK-KMM Document 1 Filed 07/15/15 Page 1 of 10 2 4. The provisions of 42 U.S.C. §§ 1983 and 1988, the Fourth Amendment to the United States Constitution, and 28 U.S.C. §§ 1331 and 1343(a)(3) confer original jurisdiction of this matter to this Court. 5. Gauthier was and is a citizen of the United States. 6. Gauthier is a Minneapolis resident whose home is located at 1710 James Avenue North. 7. Upon information and belief, Boyd was at all material times herein a citizen of the United States and a resident of the State of Minnesota. 8. Boyd, a sworn police officer licensed by the state of Minnesota is employed by the Minneapolis Police Department and is sued in his individual capacity. 9. Upon information and belief, Jordan was at all material times herein a citizen of the United States and a resident of the State of Minnesota. 10. Jordan, a sworn police officer licensed by the state of Minnesota is employed by the Minneapolis Police Department and is sued in his individual capacity. 11. On August 27, 2014, at approximately 2:45 a.m., Gauthier's former roommate, Donald Matthew Varnado ("Varnado"), entered Gauthier's upstairs bedroom and awoke him from his sleep. 12. Gauthier asked Varnado to leave his home. 13. Varnado responded to Gauthier's request to leave by swearing at and threatening Gauthier with bodily harm and refusing to leave "no matter what." 14. Slightly before 3:00 a.m., Gauthier sought police assistance to have Varnado removed from his home. CASE 0:15-cv-03068-RHK-KMM Document 1 Filed 07/15/15 Page 2 of 10 3 15. Upon arrival at Gauthier's home, Varnado drew the attention of Police Officers Jordan and Boyd by making inflammatory accusations spewing vitriol about Gauthier. 16. Police Officers Boyd and Jordan separated Varnado and Gauthier from one another by having Gauthier sit on the steps outside of the front door of his home, while Varnado was detained on the front lawn left of the porch and steps where Gauthier was sitting. 17. Police Officers Boyd and Jordan observed that Gauthier appeared to be intoxicated and that his cognitive and motor skills were impaired. 18. Police Officers Boyd and Jordan requested that Gauthier submit to "breath test" to determine his blood alcohol concentration. Gauthier cooperated with the Police Officers' request and a breath test was administered to him. 19. The results of Gauthier's breath test revealed a blood alcohol concentration reading of 0.20 grams of alcohol per 100 grams of blood; which in police parlance is known as having a "point 2.0 BAC." 20. During Police Officers Boyd's and Jordan's questioning of Gauthier, Gauthier asked them if he could use the bathroom. 21. Gauthier stood up to open the front door so that he could go inside to use the bathroom. 22. The Police Officers refused to allow Gauthier to enter his home to use the bathroom; and a short time later, Gauthier defecated in his pants. CASE 0:15-cv-03068-RHK-KMM Document 1 Filed 07/15/15 Page 3 of 10 4 23. Notwithstanding the embarrassment and discomfort resulting from soiled pants, Gauthier continued to cooperate with the Police Officers and answer their questions. 24. The Police Officers asked Gauthier what he wanted to do. 25. Gauthier informed the Police Officers that he wanted to go back inside his home to clean himself up and go back to bed. 26. Gauthier understood the Police Officers to give him permission to go back into his home. 27. Gauthier stood up and was inside of the front door to the porch, when either Police Officer Boyd or Jordan pulled him off of the porch and over five stair steps slamming him onto the concrete sidewalk approximately four feet away from the stair steps. 28. Gauthier does not know if it was Police Officer Boyd or Jordan who pulled him from the front door and the top outdoor front steps and slammed him onto the concrete side walk. For purposes of this Complaint; the police officer who pulled Gauthier from the front door and the top outdoor front steps and slammed him onto the concrete side walk is hereafter identified and referred as the "Battering Officer." 29. The Battering Officer used needless and excessive use by pulling Gauthier, who was especially vulnerable as he was very intoxicated, away from the front door and the top of the outdoor front steps by slamming him onto the concrete sidewalk. 30. As Gauthier was lying on the sidewalk writhing in pain, the Police Officers, repeatedly yelled insults at Gauthier and repeatedly told him to "get the fuck up." CASE 0:15-cv-03068-RHK-KMM Document 1 Filed 07/15/15 Page 4 of 10 5 31. After it became evident to the Police Officers that Gauthier could not get up on his own, they called for an ambulance to take him to a hospital. 32. Gauthier's hospital examination revealed that he had suffered serious injuries, including but not limited to, a fractured pelvis, bruised ribs, bruises on his left leg, scrapes on his right leg, bruises and scrapes on his elbows, injuries to his jaw and the "bridge" in his mouth was broken, all as the direct and proximate cause of the Battering Officer's use of needless and excessive use of force resulting from Gauthier being thrown onto the sidewalk. 33. Medical expenses related to the treatment of the injuries that Gauthier suffered as the direct and proximate cause of the Battering Officer's needless and excessive use of force are still accruing and will continue to accrue. 34. Gauthier has lost overtime wages and unnecessarily consumed "sick time" to treat the injuries that are the direct and proximate cause of the Battering Officer's needless and excessive use of force. Count I 42 USC § 1983 Violations, Use of Excessive Force 35. Gauthier restates the allegations contained in Paragraphs 1 through 34 against Police Officers Boyd and Jordan. 36. Police Officers Boyd and Jordan, while acting under color of state law, violated Gauthier's clearly established and well-settled federal civil rights to be free from assaults, battery, excessive force and unreasonable seizure. CASE 0:15-cv-03068-RHK-KMM Document 1 Filed 07/15/15 Page 5 of 10 6 37. Police Officers Boyd and Jordan deprived Gauthier of his rights by intentionally and maliciously acting and/or by acting with reckless disregard for whether Gauthier's rights would be violated by their actions. 38. Police Officers Boyd's and Jordan's actions were objectively unreasonable pursuant to Graham v. Connor, 490 U.S. 386 (1989). 39. Gauthier had committed no crime; rather he was the victim of Vanardo's breaking and entering into his upstairs bedroom. 40. Gauthier was always cooperative with and never disobeyed Police Officers Boyd's and Jordan's instructions even though their refusal to allow him to use the bathroom resulted in him soiling his pants. 41. Gauthier posed no threat to the safety of Police Officers Boyd and Jordan, himself or others. 42. At worst, Gauthier was intoxicated. Police Officers Boyd and Jordan recognizing that his cognitive and motor skills were impaired should have handled Gauthier in a manner that provided for his safety and wellbeing. 43. Gauthier was never arrested as there was no reason to detain him. 44. As a direct and proximate result of the acts and omissions of Police Officers Boyd and Jordan, Gauthier suffered great bodily and mental harm, medical bills, and other items of damage in an amount to be determined by the jury. 45. Gauthier claims Police Officers Boyd's and Jordan's actions were wanton and callous entitling him to punitive damages in an amount to be determined by the jury, as a matter of right under federal common law, Smith v. Wade, 461 U.S. 30 (1983). CASE 0:15-cv-03068-RHK-KMM Document 1 Filed 07/15/15 Page 6 of 10 7 46. Gauthier is entitled to recovery of his costs, including reasonable attorneys' fees, under 42 U.S.C. § 1988. 47. Minneapolis is liable for Police Officers Boyd's and Jordan's actions under the doctrine of respondeat superior and MINN. STAT. § 466.02. Count II Assault 48. Gauthier restates the allegations contained in Paragraphs 1 through 47 against Police Officers Boyd and Jordan. 49. Police Officers Boyd and Jordan intentionally created an apprehension of immediate physical harm by means of the overt gestures of hurling insults at Gauthier and yelling at him to get up while he lay helpless on the concrete sidewalk. 50. Any reasonable person would also become apprehensive in the face of such threatening conduct. 51. Police Officers Boyd's and Jordan's actions is the direct proximate cause of Gauthier's personal injuries described at ¶ 32, supra. 52. As a direct and proximate result of the acts and omissions of Police Officers Boyd and Jordan, Gauthier suffered great bodily and mental harm, medical bills, and other items of damage in an amount to be determined by the jury. 53. Minneapolis is liable for Police Officers Boyd's and Jordan's actions under the doctrine of respondeat superior and MINN. STAT. § 466.02. CASE 0:15-cv-03068-RHK-KMM Document 1 Filed 07/15/15 Page 7 of 10 8 COUNT III Battery 54. Gauthier restates the allegations contained in Paragraphs 1 through 53 against the Battering Officer. 55. Without Gauthier's consent, the Battering Officer intentionally, harmfully, and offensively touched Gauthier by pulling him from the front door and the top of the outdoor front steps and slamming him onto the concrete sidewalk. 56. The Battering Officer's actions are the direct proximate cause of Gauthier's injuries described at ¶ 32, supra. 57. As a direct and proximate result of the acts and omissions of the Battering Officer, Gauthier suffered great bodily and mental harm, medical bills, and other items of damage in an amount to be determined by the jury. 58. Minneapolis is liable for Police Officers Boyd's and Jordan's actions under the doctrine of respondeat superior and MINN. STAT. § 466.02. COUNT IV Police Officer Negligence 59. Gauthier restates the allegations contained in Paragraphs 1 through 58 against Police Officers Boyd and Jordan, one of whom is the Battering Officer. 60. If Police Officers Boyd's and Jordan's actions were not intentional, malicious or in reckless disregard for Gauthier's safety, then their actions were negligent. 61. As licensed police officers, Police Officers Boyd and Jordan owe a professional duty to the public, which includes Gauthier, to conform their behavior to the CASE 0:15-cv-03068-RHK-KMM Document 1 Filed 07/15/15 Page 8 of 10 9 standard of care employed by licensed police officers responding to the same or similar circumstances such as those in the instant case. 62. Police Officers Boyd and Jordan breached the duty of care and skill that other police officers would have employed by assaulting, battering and using a degree of force that other police officers responding to the same or similar circumstances such as those in the instant case would not have employed. 63. Police Officers Boyd's and Jordan's negligent actions are the direct proximate cause of Gauthier's injuries described at ¶ 32, supra. 64. As a direct and proximate result of the acts and omissions of Police Officers Boyd and Jordan, Gauthier suffered great bodily and mental harm, medical bills, and other items of damage in an amount to be determined by the jury. 65. Minneapolis is liable for Police Officers Boyd's and Jordan's actions under the doctrine of respondeat superior and MINN. STAT. § 466.02. Prayer for Relief WHEREFORE, Plaintiff Jon Gauthier prays for judgment against Defendants Boyd, Jordan and Minneapolis as follows: 1. As to Count One, a money judgment against Defendants for compensatory and punitive damages in an amount to be determined by the jury, together with costs, including reasonable attorneys' fees pursuant to 42 USC § 1988 and prejudgment interest; and, 2. As to Count Two, a money judgment against Defendants for compensatory damages; punitive damages upon the Court ordering that the Plaintiff is entitled to amend CASE 0:15-cv-03068-RHK-KMM Document 1 Filed 07/15/15 Page 9 of 10 10 his Complaint to make a claim for punitive damages pursuant to Minnesota law, all in an amount to be determined by the jury together with costs and reasonable attorney's fees; and, 3. As to Count Three, a money judgment against Defendants for compensatory damages; punitive damages upon the Court ordering that the Plaintiff is entitled to amend his Complaint to make a claim for punitive damages pursuant to Minnesota law, all in an amount to be determined by the jury together with costs and reasonable attorney's fees; and, 4. As to Count Four, a money judgment against Defendants for compensatory damages in an amount to be determined by the jury together with costs and reasonable attorney's fees; and, 5. For such further relief as this Court deems just and equitable. Dated: July 15, 2015 /s/ Mark J. Kallenbach Mark J. Kallenbach, Esq. (146468) 2260 Ridge Drive, No. 13 Minneapolis, MN 55416 Tel.: (952) 593-3858 Fax.: (952) 406-8881 E-mail: markkallenbach@comcast.net CASE 0:15-cv-03068-RHK-KMM Document 1 Filed 07/15/15 Page 10 of 10</t>
  </si>
  <si>
    <t>['https://d3n8a8pro7vhmx.cloudfront.net/cuapb/pages/270/attachments/original/1614954929/2016Boyd_JonGauthierComplaint.pdf?1614954929']</t>
  </si>
  <si>
    <t>['James Boyd, badge #725', 'Jordan Davis, badge #1434']</t>
  </si>
  <si>
    <t>3/20/2021 https://minnlawyer.com/wp-files/pdf/opa080625-0428.htm https://minnlawyer.com/wp-files/pdf/opa080625-0428.htm 1/9 This opinion will be unpublished and may not be cited except as provided by Minn. Stat. ¿ 480A.08, subd. 3 (2008). STATE OF MINNESOTA IN COURT OF APPEALS A08-0625 State of Minnesota, Respondent, vs. Andre L. Carter, Appellant. Filed April 28, 2009 Affirmed Connolly, Judge Ramsey County District Court File No. K3-05-4546 Lori Swanson, Attorney General, 445 Minnesota Street, Suite 1800, St. Paul, MN 55101; and Susan Gaertner, Ramsey County Attorney, Mitchell L. Rothman, Assistant County Attorney, 50 West Kellogg Boulevard, Suite 315, St. Paul, MN 55102 (for respondent) Lawrence Hammerling, Chief Appellate Public Defender, Lydia Villalva Lijo, Assistant Public Defender, 540 Fairview Avenue North, Suite 300, St. Paul, MN 55104 (for appellant) ¿¿¿¿¿¿¿¿¿¿¿ Considered and decided by Connolly, Presiding Judge; Hudson, Judge; and Randall, Judge.* U N P U B L I S H E Dֺֺ O P I N I O N CONNOLLY, Judge 3/20/2021 https://minnlawyer.com/wp-files/pdf/opa080625-0428.htm https://minnlawyer.com/wp-files/pdf/opa080625-0428.htm 2/9 Appellant challenges his conviction of felony controlled-substance crime in the second degree, contending that there was no probable cause to arrest him and search his vehicle. ¿The district court denied appellant¿s motion to suppress the evidence. ¿Because appellant was detained and not arrested at the time of the search, and because the search was justified pursuant to the automobile exception to the warrant requirement, we affirm. FACTS On the evening of December 27, 2005, Saint Paul Police Officers Chad Degree and Darryl Boerger were monitoring the area near a British Petroleum (BP) service station on University Avenue. ¿Officer Degree testified that the police frequently encounter narcotics dealings at the station and have received numerous citizen complaints of drug dealing, fights, and disorderly persons. ¿¿¿¿¿¿¿¿¿¿¿ The officers, standing across the street from the station, watched as a silver Chevrolet Tahoe entered the lot and parked. ¿The male driver, later identified as appellant Andre Carter, exited the Tahoe and urinated on the side of the building. ¿He then entered the station¿s convenience store. ¿After appellant entered the store, a green Ford Explorer entered the lot and parked. ¿The male driver of the Explorer exited his vehicle and peered in the driver¿s side window of the Tahoe.¿ He then entered the store, briefly talked to appellant, and both men exited the building and proceeded to the Tahoe.¿ Both men entered the Tahoe.¿ The windows of the Tahoe were tinted, preventing the officers from seeing any activity inside the vehicle.¿ After approximately five minutes, the driver of the Explorer exited the Tahoe, returned to the Explorer, and both vehicles exited the lot. ¿¿¿¿¿¿¿¿¿¿¿ The police officers, based on their experience and training, suspected that the two men had just engaged in a street-level drug deal. ¿The officers 3/20/2021 https://minnlawyer.com/wp-files/pdf/opa080625-0428.htm https://minnlawyer.com/wp-files/pdf/opa080625-0428.htm 3/9 located the Tahoe approximately two minutes later parked in a lot at a club located a few blocks away from the service station. ¿The officers identified the vehicle based on its license plate number. ¿The officers parked the squad car and approached the Tahoe on foot. ¿The officers observed that there were two occupants in the Tahoe and saw smoke coming from the driver¿s side window. ¿As they approached, the officers smelled burned marijuana and saw money and three cell phones in appellant¿s lap. The officers decided to remove both appellant and the passenger from the vehicle.¿ Officer Degree testified at the suppression hearing that Officer Boerger requested that appellant exit the vehicle and when he refused to comply, Officer Boerger removed appellant from the Tahoe.[1] ¿After appellant attempted to flee, Officer Boerger placed appellant in handcuffs and put him in the back of another officer¿s squad car. ¿Officer Degree removed the passenger, A.H., from the vehicle. [2]¿ Once both occupants were removed from the vehicle, the officers conducted a full search of the Tahoe which led to the discovery of marijuana, ¿crack¿ cocaine, and powder cocaine. A.H. testified at the suppression hearing that the windows were rolled up and no one in the vehicle had smoked marijuana. ¿A.H. further stated that he and appellant were forced from the vehicle and thrown to the ground at gunpoint.¿ Appellant was charged by complaint in Ramsey County District Court with felony second-degree controlled substance crime in violation of Minn. Stat. ¿¿ 152.022 subd. 1(1), 609.05, subd. 1 (2004). ¿At the suppression hearing, appellant challenged his seizure, detention, and arrest by the officers and moved to suppress the marijuana and cocaine found in his motor vehicle on the date of the 3/20/2021 https://minnlawyer.com/wp-files/pdf/opa080625-0428.htm https://minnlawyer.com/wp-files/pdf/opa080625-0428.htm 4/9 offense. ¿After finding Officer Degree¿s testimony to be credible, the district court denied appellant¿s motion to suppress. Appellant waived his right to a jury trial and proceeded pursuant to State v. Lothenbach, 296 N.W.2d 854 (Minn. 1980). ¿The district court found appellant guilty as charged and ordered appellant to serve an executed prison term of 68 months.¿ This appeal follows. D E C I S I O N Appellant argues that his arrest was not supported by probable cause and the drugs obtained as a result of the search incident to his arrest should have been suppressed.¿ ¿When reviewing pretrial orders on motions to suppress evidence, we may independently review the facts and determine, as a matter of law, whether the district court erred in suppressing ¿ or not suppressing ¿ the evidence.¿ ¿State v. Harris, 590 N.W.2d 90, 98 (Minn. 1999). The United States Supreme Court has stated that generally, warrantless searches and seizures are per se unreasonable. ¿Katz v. United States, 389 U.S. 347, 357, 88 S. Ct. 507, 514 (1967).¿ But not all contact between a citizen and a police officer constitutes a ¿seizure.¿¿ In re Welfare of E.D.J., 502 N.W.2d 779, 781 (Minn. 1993). ¿No seizure occurs when a police officer walks up and talks to a driver sitting in an already stopped car.¿ State v. Vohnoutka, 292 N.W.2d 756, 757 (Minn. 1980).¿ In this case, the officers were merely conducting an investigation of an already stopped vehicle.¿ Therefore, there was no need for the officers to suspect criminal activity in order to approach the Tahoe. Police may search a vehicle without a warrant, pursuant to the automobile exception, if they have probable cause to believe the vehicle contains contraband or other evidence of criminal conduct. ¿Maryland v. Dyson, 527 U.S. 465, 467, 119 S. 3/20/2021 https://minnlawyer.com/wp-files/pdf/opa080625-0428.htm https://minnlawyer.com/wp-files/pdf/opa080625-0428.htm 5/9 Ct. 2013, 2014 (1999).¿ Probable cause determinations are based on the totality of the circumstances.¿ State v. Zanter, 535 N.W.2d 624, 633 (Minn. 1995). ¿Probable cause to search exists where there is a ¿fair probability that contraband or evidence of a crime will be found in a particular place.¿ ¿Illinois v. Gates, 462 U.S. 213, 238, 103 S. Ct. 2317, 2332 (1983).¿ ¿[T]he detection of odors alone, which trained police officers can identify as being illicit, constitutes probable cause to search automobiles for further evidence of crime.¿ ¿State v. Pierce, 347 N.W.2d 829, 833 (Minn. App. 1984).¿ Specifically, the odor of burned marijuana inside a stopped motor vehicle provides probable cause to search the vehicle and its occupants. ¿State v. Hodgman, 257 N.W.2d 313, 315 (Minn. 1977). Appellant concedes that officers have probable cause to search occupants of a vehicle based on the odor of marijuana.¿ Furthermore, the district court found that the officers saw appellant urinate on the side of a building, observed actions by appellant consistent with the sale of narcotics, saw smoke coming from the window of appellant¿s vehicle, smelled burned marijuana, and observed three cell phones and money in appellant¿s lap. ¿The fact that there might have been an innocent explanation for the suspect¿s conduct at the BP service station, or that the occupants of the vehicle were not smoking marijuana, does not preclude the finding of probable cause at the time the officers made that assessment. ¿See State v. Hawkins, 622 N.W.2d 576, 580 (Minn. App. 2001) (¿The fact that there might have been an innocent explanation for [the defendant¿s] conduct does not demonstrate that the officers could not reasonably believe that [the defendant] had committed a crime.¿).¿ Therefore, the district court did not err in determining the search of the 3/20/2021 https://minnlawyer.com/wp-files/pdf/opa080625-0428.htm https://minnlawyer.com/wp-files/pdf/opa080625-0428.htm 6/9 vehicle was supported by probable cause and was justified pursuant to the automobile exception to the warrant requirement. Appellant further argues that he was arrested when the officers removed him from the vehicle, placed him on the ground, handcuffed him, and detained him in the back of the squad car.[3] ¿Appellant contends that the district court failed to analyze whether this seizure and arrest were separately justified by probable cause. Typically, issues which are not first addressed by the district court and are raised for the first time on appeal will not be decided, even if the issues involve constitutional questions regarding criminal procedure. ¿State v. Sorenson, 441 N.W.2d 455, 457 (Minn. 1989). ¿However, the court may, at its discretion, decide to hear such issues when the interests of justice require their consideration and addressing them would not work an unfair surprise on a party. ¿¿Id.¿ While the district court did not directly analyze whether the arrest of appellant was justified or when the arrest took place, the district court noted that appellant was placed in handcuffs prior to the search and arrested after the search of the vehicle was conducted. ¿ The district court found Officer Degree¿s testimony more credible than A.H. and rejected A.H.¿s claim that the officers threw him and appellant on the ground at gunpoint. ¿The district court¿s credibility determinations must be afforded ¿great deference¿ on appeal. ¿State v. Dickerson, 481 N.W.2d 840, 843 (Minn. 1992), aff¿d, 508 U.S. 366, 113 S. Ct. 2130 (1993). ¿¿The [district] court¿s findings will not be reversed upon review unless clearly erroneous or contrary to law.¿ ¿Id. (quotation omitted). A person has been seized when, ¿in view of all of the circumstances surrounding the incident, a reasonable person would have believed that he or she was neither free to disregard the police questions nor free to terminate the encounter.¿ 3/20/2021 https://minnlawyer.com/wp-files/pdf/opa080625-0428.htm https://minnlawyer.com/wp-files/pdf/opa080625-0428.htm 7/9 ¿State v. Cripps, 533 N.W.2d 388, 391 (Minn. 1995). ¿A reasonable person would not believe that he or she has been seized when an officer merely approaches that person in a public place and begins to ask questions.¿ Id. The law differentiates between an investigative seizure and an arrest. ¿The factual basis required to justify an investigative seizure is ¿minimal.¿ ¿State v. Haataja, 611 N.W.2d 353, 354 (Minn. App. 2000) (quotation omitted), review denied (Minn. July 25, 2000). ¿An investigative seizure is less intrusive than an arrest and therefore requires only an articulable basis for suspecting criminal activity. ¿Michigan v. Summers, 452 U.S. 692, 699, 101 S. Ct. 2587, 2592-93 (1981). ¿The police must show that the seizure was not the result of ¿mere whim, caprice, or idle curiosity.¿ ¿State v. Munson, 594 N.W.2d 128, 136 (Minn. 1999) (quotation omitted). ¿During a lawful investigative seizure, officers may handcuff a suspect and place the suspect in the back of a squad car if necessary to ensure officer safety or the integrity of the on- scene investigation. ¿Id. at 137. Here, appellant was initially subjected to an investigative seizure and not an arrest.¿ The officers, based on their observations at the BP service station and the odor of burned marijuana, had probable cause to search the vehicle and to remove the occupants of the vehicle in order to facilitate that search.¿ Once Officer Boerger removed appellant and appellant attempted to flee the scene, Officer Boerger was justified in placing appellant in handcuffs and putting him in the back of a squad car to ensure the safety of the officers and the integrity of the search. Appellant, in his pro se brief, argues that the police officers¿ actions were pretextual and unjustified by probable cause or reasonable suspicion.¿ We disagree. Based on the record and the court¿s findings, the district court did not err in holding that the officers objectively and reasonably believed that there were narcotics 3/20/2021 https://minnlawyer.com/wp-files/pdf/opa080625-0428.htm https://minnlawyer.com/wp-files/pdf/opa080625-0428.htm 8/9 in the vehicle. ¿Therefore, the officers had probable cause to search the vehicle and detain appellant until the search was completed. ¿ Affirmed. 3/20/2021 https://minnlawyer.com/wp-files/pdf/opa080625-0428.htm https://minnlawyer.com/wp-files/pdf/opa080625-0428.htm 9/9 * Retired judge of the Minnesota Court of Appeals, serving by appointment pursuant to Minn. Const. art. VI, ¿ 10. [1] Neither Officer Boerger nor appellant testified at the suppression hearing. [2] A.H. was not handcuffed or placed in a squad car but was monitored by other officers while the search was conducted. [3] Appellant cites to State v. Blacksten to support the argument that he was arrested at the time he was removed from the vehicle, handcuffed, and confined in the back of a squad car.¿ 507 N.W.2d 842, 846 (Minn. 1993).¿ However, in Blacksten a determinative factor in concluding that it was an arrest and not a reasonable pre-arrest detention was the lack of intention by the police officers to conduct any investigation during the detention.¿</t>
  </si>
  <si>
    <t>['https://d3n8a8pro7vhmx.cloudfront.net/cuapb/pages/270/attachments/original/1617984815/Darryl_Boerger.pdf?1617984815']</t>
  </si>
  <si>
    <t>['Chad L. Degree, badge #149850', 'Darryl R. Boerger, badge #64550']</t>
  </si>
  <si>
    <t>This opinion will be unpublished and may not be cited except as provided by Minn. Stat. § 480A.08, subd. 3 (2000). STATE OF MINNESOTA IN COURT OF APPEALS C2-01-1603 John Lom, Appellant, v. Itasca County, et al., Respondents. Filed February 26, 2002 Affirmed Hanson, Judge Itasca County District Court File No. C9-00-988 George L. Duranske, III, Duranske Law Firm, 1435 Anne Street Northwest, P.O. Box 1383, Bemidji, MN 56619-1383 (for appellant) Scott T. Anderson, Mark J. Girouard, Ratwik, Roszak &amp; Maloney, P.A., 300 U.S. Trust Building, 730 Second Avenue South, Minneapolis, MN 55402 (for respondents) Considered and decided by Schumacher, Presiding Judge, Hanson, Judge, and Foley, Judge. John Lom, Appellant, v. Itasca County, et al., Respondents. C2-01-1603... https://mn.gov/law-library-stat/archive/ctapun/0202/1603.htm 1 of 8 11/25/2022, 7:57 PM U N P U B L I S H E D O P I N I O N HANSON, Judge On appeal from summary judgment, appellant, who was arrested for domestic assault, argues that the district court erred by (1) dismissing his wrongful imprisonment and invasion of privacy claims on the grounds that respondents were immune from civil liability for the arrest under Minn. Stat. § 629.341, subd. 2 (2000), and (2) dismissing his claims for wrongful revocation and denial of a permit to carry a pistol on the grounds that the exclusive remedy for denial was appeal to the district court under Minn. Stat. § 624.714, subd. 12 (2000). We affirm. FACTS After appellant John Lom and his wife visited two bars, Lom's wife became intoxicated and the two argued on the drive home. At home, Lom's wife pointed a loaded pistol at Lom and then called 911. Lom's wife told the dispatcher that Lom had beaten her and that she was scared. Lom picked up another extension and told the dispatcher that he had taken the pistol from his wife, unloaded it, and put it in a drawer in the bedroom. The dispatcher relayed this information to the first officer who arrived at the scene, Deputy Scott Braaten. As it happens, Deputy Braaten rents an apartment from Lom's mother-in-law. Deputy Braaten entered Lom's home and met with Lom and Lom's wife to discuss the evening's events. Lom's wife told Braaten that on the drive home, Lom had stopped the car, grabbed her arms and pushed her to the ground. She showed Braaten scratch marks on her arms. Lom denied grabbing or pushing his wife. Meanwhile, Deputy Aaron Apitz arrived. He and Deputy Braaten conferred and decided they would arrest Lom for domestic assault. Deputy Braaten took a written statement from Lom's wife and made the arrest. Deputy Apitz photographed the pistol before the deputies took possession of it, pursuant to department policy. Later that same day, Sheriff Pat Medura notified Lom that Lom's permit to carry a pistol was revoked because of his domestic assault arrest. Before Lom's trial on domestic assault charges, Lom's wife provided Lom's attorney with an John Lom, Appellant, v. Itasca County, et al., Respondents. C2-01-1603... https://mn.gov/law-library-stat/archive/ctapun/0202/1603.htm 2 of 8 11/25/2022, 7:57 PM affidavit recanting the statement she had given to Deputy Braaten. Itasca County then dismissed the charges and the district court ordered the sheriff's department to return Lom's pistol. Approximately two weeks after the district court ordered Lom's pistol returned, Lom applied for another permit to carry a pistol. The sheriff denied the application, again because of Lom's prior domestic assault arrest. Lom filed a complaint against Sheriff Medura, Deputies Braaten and Apitz, and Itasca County, alleging (1) wrongful imprisonment, (2) invasion of privacy, and (3) wrongful revocation and denial of his permit to carry a pistol. On defendants' motion, the district court granted summary judgment dismissing the complaint. This appeal followed. D E C I S I O N An appellate court, when reviewing summary judgment appeals, must determine whether there are any genuine issues of material fact and whether the district court erred by its application of the law. State by Cooper v. French, 460 N.W.2d 2, 4 (Minn. 1990). Appellate courts review the facts in the light most favorable to the party against whom summary judgment was granted. Fabio v. Bellomo, 504 N.W.2d 758, 761 (Minn. 1993); see also Lundstrom v. City of Apple Valley, 587 N.W.2d 517, 519 (Minn. App. 1998) (applying the summary judgment standard of review as set forth in State by Cooper and Fabio to a summary judgment appeal involving immunity defenses). I The district court dismissed the wrongful imprisonment and invasion of privacy claims on the basis of statutory immunity. Lom argues that the district court erred by granting summary judgment on these claims, contending that there are genuine issues of material fact with respect to necessary elements for immunity. Under the Minnesota Tort Claims Act, a county can be liable for the torts of its officers, agents, and employees. Minn. Stat. § 466.01, subd. 1 (2000) (including counties in its definition of municipalities); Minn. Stat. § 466.02 (2000) (stating the general rule of municipality liability). But in limited circumstances, governmental officers and entities are immune from tort claims. Minn. Stat. § 466.03 (2000); see also Angell v. Hennepin County Reg'l Rail Auth., 578 N.W.2d 343, 346 John Lom, Appellant, v. Itasca County, et al., Respondents. C2-01-1603... https://mn.gov/law-library-stat/archive/ctapun/0202/1603.htm 3 of 8 11/25/2022, 7:57 PM (Minn. 1998) (noting that statutory immunity is narrowly construed). Minn. Stat. § 629.341 specifically provides immunity for an arrest by a peace officer for domestic assault. It states: Subdivision 1. Arrest. Notwithstanding section 629.34 or any other law or rule, a peace officer may arrest a person anywhere without a warrant, including at the person's residence, if the peace officer has probable cause to believe that within the preceding 12 hours the person has committed domestic abuse, as defined in section 518B.01, subdivision 2. John Lom, Appellant, v. Itasca County, et al., Respondents. C2-01-1603... https://mn.gov/law-library-stat/archive/ctapun/0202/1603.htm 4 of 8 11/25/2022, 7:57 PM The arrest may be made even though the assault did not take place in the presence of the peace officer. Subd. 2. Immunity. A peace officer acting in good faith and exercising due care in making an arrest pursuant to subdivision 1 is immune from civil liability that might result from the officer's action. Minn. Stat. § 629.341, subds. 1, 2 (2000). The issues for review, therefore, are whether genuine issues of material fact exist on (1) the deputies' probable cause to arrest Lom, or (2) the deputies' exercise of good faith and due care in making that arrest? Probable Cause The test of probable cause to arrest is whether the objective facts are such that under the circumstances 'a person of ordinary care and prudence would entertain an honest and strong suspicion' that a crime has been committed. State v. Johnson, 314 N.W.2d 229, 230 (Minn. 1982) (quotation omitted). Where a peace officer is faced with conflicting evidence of the commission of a crime, the officer has discretion to weigh the evidence and resolve that conflict for purposes of the arrest. See State v. Olson, 342 N.W.2d 638, 640 (Minn. App. 1984) (explaining that the totality of circumstances can establish a substantial basis for probable cause despite the presence of exculpatory information). That discretion means that the district court, in deciding whether immunity applies, does not reweigh the evidence to make an independent determination of probable cause, but instead applies an abuse of discretion standard. Elwood v. County of Rice, 423 N.W.2d 671, 676 (Minn. 1988) (stating that, because domestic disputes are volatile, the courts are reluctant to second-guess officers' judgment regarding whether rapid entry is required to investigate injury). Probable cause for an arrest exists, for immunity purposes, if evidence known to the officer supports the conclusion that a crime has been committed even though the officer was aware of contrary evidence and gave it lesser weight. See Olson, 342 N.W.2d at 640. The facts are undisputed that Lom's wife told the police dispatcher that Lom had beaten her and that she was afraid for her safety; that Lom's wife told Deputy Braaten that Lom grabbed her, John Lom, Appellant, v. Itasca County, et al., Respondents. C2-01-1603... https://mn.gov/law-library-stat/archive/ctapun/0202/1603.htm 5 of 8 11/25/2022, 7:57 PM pushed her to the ground, and caused the scratches on her arms; and that Lom's wife signed a written statement to that effect. This evidence supports the deputies' conclusion that probable cause existed for Lom's arrest. The deputies were entitled to rely upon this evidence as establishing probable cause even though Lom offered contrary evidence. Of course, the fact that Lom's wife later recanted her statement could not be known to the deputies at the time of the arrest and is irrelevant to the immunity determination. Thus, there were no genuine issues of material fact concerning probable cause. Good Faith and Due Care Lom argues that there were genuine issues of material fact concerning whether the deputies acted in good faith and with due care. Although Lom hints that Deputy Braaten may have been biased because he rented a room from Lom's mother-in-law, there is no evidence that this influenced the decision to make the arrest. Lom argues that there are disputed material facts concerning (1) whether the deputies' entry to the Lom home was unlawful, and (2) whether the resulting search for the gun was also unlawful. Lom's complaint did not allege that the deputies' entry or search was unlawful. More importantly, Lom did not submit any evidence to support his assertion that they were. While he similarly argued to the district court that the deputies entered without knocking, demanded to see the gun, and obtained it over Lom's objection, he did not support those arguments with any evidence. Respondent's evidence shows that the report of the domestic dispute presented an exigent circumstance that justified entry to the home. See State v. Othoudt, 482 N.W.2d 218, 223 (Minn. 1992) (stating that a warrantless entry under the emergency doctrine is lawful where the facts available to the officer would cause a person of reasonable caution to believe that the entry was appropriate); see also Elwood, 423 N.W.2d at 676. Even if there had been no emergency, respondents' evidence shows that the deputies' entry was proper because Lom gave his consent. In his deposition, Lom confirmed that he told the dispatcher that he wanted the police to come to his home and to "straighten things out" when they arrived. Lom acknowledged that he was not present at the door when the deputies entered, and does John Lom, Appellant, v. Itasca County, et al., Respondents. C2-01-1603... https://mn.gov/law-library-stat/archive/ctapun/0202/1603.htm 6 of 8 11/25/2022, 7:57 PM not know who opened the door. Thus, Lom could not refute Deputy Braaten's testimony that Lom's wife opened the door and invited him in. Lom did agree that there was no violent entry. This undisputed evidence establishes consent to the deputies' entry, both by Lom and by Lom's wife. See State v. Buschkopf, 373 N.W.2d 756, 768 (Minn. 1985) (providing that one's gestures, conduct, words, and participation in summoning the police may imply tacit consent to a warrantless entry). Finally, after the deputies were lawfully in the home, and obtained evidence supporting probable cause that a domestic assault had occurred, and that a gun had been involved, it was within the deputies' discretion to seize the gun to remove the element of danger from the situation. Based on this record, the district court correctly determined that there were no genuine issues of material fact and that the respondents are immune from civil liability for the arrest, under Minn. Stat. § 629.341. II Lom claims that Sheriff Medura wrongfully revoked his permit to carry a pistol, based on the domestic assault arrest, and then wrongfully denied his application for a new permit after the domestic assault charges were dropped. The district court determined that Lom's complaint failed to state a claim because no private cause of action can be implied from the relevant statute, which provides that the exclusive remedy for the "denial" of a permit is an appeal to the district court. Minn. Stat. § 624.714, subd. 12 (stating that a "person aggrieved by denial of a permit to carry may appeal the denial to the district court having jurisdiction over the county or municipality wherein the notification or denial occurred"). This court has interpreted "denial" to include revocation of an existing permit. See, e.g., In re Application of Hoffman, 430 N.W.2d 210 (Minn. App. 1988), review denied (Minn. Nov. 16, 1988) (construing the term "denial" contained in Minn. Stat. 624.714, subd. 12 to include revocation of a handgun). At oral argument, Lom acknowledged that he did not intend his civil complaint to be an appeal under the statute and he does not ask this court to treat this appeal as an appeal under the statute. Because the district court properly determined that the statutory remedy of an appeal was exclusive, Lom's complaint failed to state a cause of action for wrongful denial or revocation and John Lom, Appellant, v. Itasca County, et al., Respondents. C2-01-1603... https://mn.gov/law-library-stat/archive/ctapun/0202/1603.htm 7 of 8 11/25/2022, 7:57 PM must be dismissed. See Davis v. Great N. Ry. Co., 128 Minn. 354, 358, 151 N.W. 128, 129 (1915) (where a statute creates a right not existing at common law and prescribes a specific remedy for its enforcement, such remedy is exclusive). Affirmed. Retired judge of the Minnesota Court of Appeals, serving by appointment pursuant to Minn. Const. art. VI, § 10. John Lom, Appellant, v. Itasca County, et al., Respondents. C2-01-1603... https://mn.gov/law-library-stat/archive/ctapun/0202/1603.htm 8 of 8 11/25/2022, 7:57 PM</t>
  </si>
  <si>
    <t>['https://assets.nationbuilder.com/cuapb/pages/1472/attachments/original/1669428472/John_Lom__Appellant__v._Itasca_County__et_al.__Respondents._C2-01-1603__Court_of_Appeals_Unpublished__February_26__2002..pdf?1669428472']</t>
  </si>
  <si>
    <t>3/20/2021 St. Paul mayor says he's disheartened to see judgment of officers, teen after arrest video - Twin Cities https://www.twincities.com/2019/10/03/st-paul-mayor-says-hes-disheartened-to-see-judgment-of-officers-teen-after-arrest-video/ 1/5 ___ ___ By By MARA H. GOTTFRIED MARA H. GOTTFRIED | | mgottfried@pioneerpress.com mgottfried@pioneerpress.com | Pioneer Press | Pioneer Press PUBLISHED: PUBLISHED: October 3, 2019 at 4:20 p.m. October 3, 2019 at 4:20 p.m. | UPDATED: | UPDATED: October 3, 2019 at 10:29 p.m. October 3, 2019 at 10:29 p.m. St. Paul Mayor Melvin Carter said Thursday he's disheartened to see people St. Paul Mayor Melvin Carter said Thursday he's disheartened to see people judging both the police officers and a 13-year-old girl whose judging both the police officers and a 13-year-old girl whose arrest last week in arrest last week in St. Paul was captured in a video St. Paul was captured in a video.. Carter said an internal affairs investigation is needed. Carter said an internal affairs investigation is needed. "It's disheartening to see people jumping out to try to villainize the minor child "It's disheartening to see people jumping out to try to villainize the minor child involved in this," Carter said at a news conference outside City Hall. "That's also involved in this," Carter said at a news conference outside City Hall. "That's also why it's disheartening for me to see people trying to jump out to try to villainize why it's disheartening for me to see people trying to jump out to try to villainize the officers involved in this before we have a full reading of the facts we don't the officers involved in this before we have a full reading of the facts we don't know. know. "We will get the answers … that we need," Carter continued; "we just don't have "We will get the answers … that we need," Carter continued; "we just don't have them yet." them yet." The 13-year-old's mother told some journalists on Thursday that nobody should The 13-year-old's mother told some journalists on Thursday that nobody should be treated as her daughter was and the girl is now having nightmares. She said be treated as her daughter was and the girl is now having nightmares. She said her daughter struggles with mental illness, which the police "are fully aware of." her daughter struggles with mental illness, which the police "are fully aware of." NEWS NEWSCRIME &amp; PUBLIC SAFETY CRIME &amp; PUBLIC SAFETY St. Paul mayor says he's St. Paul mayor says he's disheartened to see judgment of disheartened to see judgment of officers, teen after arrest video officers, teen after arrest video 3/20/2021 St. Paul mayor says he's disheartened to see judgment of officers, teen after arrest video - Twin Cities https://www.twincities.com/2019/10/03/st-paul-mayor-says-hes-disheartened-to-see-judgment-of-officers-teen-after-arrest-video/ 2/5 MAYOR: INVESTIGATION SHOULD BE THOROUGH MAYOR: INVESTIGATION SHOULD BE THOROUGH "Every time I tell them, this is the diagnosis that she" has, "you cannot grab her, "Every time I tell them, this is the diagnosis that she" has, "you cannot grab her, you cannot lay on her," the woman told WCCO-TV. "You have to talk to her and you cannot lay on her," the woman told WCCO-TV. "You have to talk to her and you can't jump at her." you can't jump at her." The president of the St. Paul police union, Paul Kuntz, said he agrees with The president of the St. Paul police union, Paul Kuntz, said he agrees with Carter's comment about the video being "disturbing to watch," but he said that's Carter's comment about the video being "disturbing to watch," but he said that's "because we have a 13-year-old acting that way, treating police officers that way. "because we have a 13-year-old acting that way, treating police officers that way. "I'm not blaming this young girl," Kuntz continued. "This girl has been arrested "I'm not blaming this young girl," Kuntz continued. "This girl has been arrested several times recently. Something is obviously going on in her life that she needs several times recently. Something is obviously going on in her life that she needs assistance, she needs help. The police officers there tried to do the best they assistance, she needs help. The police officers there tried to do the best they could and I think they did a very good job of trying to control her when she was could and I think they did a very good job of trying to control her when she was out of control - there were no punches thrown, and no Tasers or Mace used." out of control - there were no punches thrown, and no Tasers or Mace used." Alexander Graham, the officer at the center of the video, has been highly lauded Alexander Graham, the officer at the center of the video, has been highly lauded since he joined the St. Paul Police Department in 2016, though he was fired since he joined the St. Paul Police Department in 2016, though he was fired during his probationary period when he was a Ramsey County sheriff's deputy in during his probationary period when he was a Ramsey County sheriff's deputy in 2011. 2011. Carter said the incident has many people concerned, and he believes the video Carter said the incident has many people concerned, and he believes the video "is discouraging" and "disheartening to watch." "is discouraging" and "disheartening to watch." At the news conference, Carter was asked whether he believed officers were At the news conference, Carter was asked whether he believed officers were overly aggressive, based on the two-minute video. Carter said that's why a overly aggressive, based on the two-minute video. Carter said that's why a thorough investigation is necessary. thorough investigation is necessary. A journalist also asked Carter, "What could the officers have done differently? A journalist also asked Carter, "What could the officers have done differently? 3/20/2021 St. Paul mayor says he's disheartened to see judgment of officers, teen after arrest video - Twin Cities https://www.twincities.com/2019/10/03/st-paul-mayor-says-hes-disheartened-to-see-judgment-of-officers-teen-after-arrest-video/ 3/5 TEEN CHARGED IN CASE TEEN CHARGED IN CASE INVESTIGATION UNDERWAY INVESTIGATION UNDERWAY "That's the point of having an investigation to determine and it's not up to me," "That's the point of having an investigation to determine and it's not up to me," Carter said, adding that the inquiry would rely on officers who are use-of-force Carter said, adding that the inquiry would rely on officers who are use-of-force experts and a Police Civilian Internal Affairs Review Commission that is trained to experts and a Police Civilian Internal Affairs Review Commission that is trained to review all components of a case. review all components of a case. The arrest came after Graham saw a girl last Thursday who previously received The arrest came after Graham saw a girl last Thursday who previously received an order to not trespass at the BP gas station at University and Hamline avenues, an order to not trespass at the BP gas station at University and Hamline avenues, but who was in the parking lot, according to police. Police said she ran away. but who was in the parking lot, according to police. Police said she ran away. Helen Dillman, who was working at the UPS Store across the street, said a girl Helen Dillman, who was working at the UPS Store across the street, said a girl came in the business and told her and her co-worker that "the police are trying came in the business and told her and her co-worker that "the police are trying to get me" and she was scared. to get me" and she was scared. Dillman said she started video recording on her phone after Graham came in Dillman said she started video recording on her phone after Graham came in with other officers. She initially posted the video on Facebook and wrote that she with other officers. She initially posted the video on Facebook and wrote that she "witnessed a cruel and completely unacceptable altercation between 3 white "witnessed a cruel and completely unacceptable altercation between 3 white police officers and one young and terrified … black girl." police officers and one young and terrified … black girl." According to the police department, Graham told the girl she was under arrest According to the police department, Graham told the girl she was under arrest and to lie on her stomach, but she fought with the officer. and to lie on her stomach, but she fought with the officer. The girl was arrested and the Ramsey County attorney's office charged her with The girl was arrested and the Ramsey County attorney's office charged her with fourth-degree assault of an officer. fourth-degree assault of an officer. The three officers seen in the video working to handcuff the girl - Graham, The three officers seen in the video working to handcuff the girl - Graham, Grady Sheehy and Charles Busch - are all the subject of an investigation that Grady Sheehy and Charles Busch - are all the subject of an investigation that was just opened by the commander of the internal affairs unit. was just opened by the commander of the internal affairs unit. Citing state law, police spokesman Steve Linders said the department cannot Citing state law, police spokesman Steve Linders said the department cannot provide information about the focus of an open internal affairs investigation. provide information about the focus of an open internal affairs investigation. Graham and Busch became St. Paul officers in 2016, and Sheehy started Graham and Busch became St. Paul officers in 2016, and Sheehy started patrolling in December after completing the department's academy. patrolling in December after completing the department's academy. Police department personnel files show Busch and Sheehy haven't been Police department personnel files show Busch and Sheehy haven't been disciplined. Graham's only discipline as a St. Paul officer was an oral reprimand disciplined. Graham's only discipline as a St. Paul officer was an oral reprimand in 2017 for a preventable squad car crash. in 2017 for a preventable squad car crash. 3/20/2021 St. Paul mayor says he's disheartened to see judgment of officers, teen after arrest video - Twin Cities https://www.twincities.com/2019/10/03/st-paul-mayor-says-hes-disheartened-to-see-judgment-of-officers-teen-after-arrest-video/ 4/5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In 2011, Graham and another deputy who lost his job as a Ramsey County In 2011, Graham and another deputy who lost his job as a Ramsey County sheriff's deputy sheriff's deputy claimed in a lawsuit they were dismissed in retaliation claimed in a lawsuit they were dismissed in retaliation for for working on the re-election campaign of Bob Fletcher, who lost the election. A working on the re-election campaign of Bob Fletcher, who lost the election. A federal jury federal jury decided in 2013 that was not the case decided in 2013 that was not the case.. New Ramsey County Sheriff Matt Bostrom's attorney said in closing arguments New Ramsey County Sheriff Matt Bostrom's attorney said in closing arguments that the pair were fired because they weren't fit to be deputies. He that the pair were fired because they weren't fit to be deputies. He also said at also said at the trial that Graham had been turned down the trial that Graham had been turned down for every law enforcement job he for every law enforcement job he applied for. applied for. Graham was hired to be a St. Paul officer "after a robust … process," including a Graham was hired to be a St. Paul officer "after a robust … process," including a hiring test, a background examination "that includes a deep review of prior hiring test, a background examination "that includes a deep review of prior employment" and a psychological examination, Linders said. employment" and a psychological examination, Linders said. At the St. Paul Police Department, Graham was named in April At the St. Paul Police Department, Graham was named in April as runner-up for as runner-up for Officer of the Year Officer of the Year.. He received three He received three Life-Saving Awards from the police department last year Life-Saving Awards from the police department last year for for giving people aid after shootings. giving people aid after shootings. Mara H. Gottfried Mara H. Gottfried | St. Paul crime | St. Paul crime and public safety reporter and public safety reporter Mara Gottfried has been a Pioneer Press reporter since 2001, Mara Gottfried has been a Pioneer Press reporter since 2001, mostly covering public safety. Gottfried lived in St. Paul as a mostly covering public safety. Gottfried lived in St. Paul as a young child and returned to the Twin Cities after graduating young child and returned to the Twin Cities after graduating from the University of Maryland. You can reach her at 651-228-5262. from the University of Maryland. You can reach her at 651-228-5262. mgottfried@pioneerpress.com mgottfried@pioneerpress.com  Follow Mara H. Gottfried Follow Mara H. Gottfried mara.gottfried mara.gottfried   Follow Mara H. Gottfried Follow Mara H. Gottfried @MaraGottfried @MaraGottfried Tags: Tags: Crime Crime, St. Paul St. Paul 3/20/2021 St. Paul mayor says he's disheartened to see judgment of officers, teen after arrest video - Twin Cities https://www.twincities.com/2019/10/03/st-paul-mayor-says-hes-disheartened-to-see-judgment-of-officers-teen-after-arrest-video/ 5/5 VIEW COMMENTS VIEW COMMENTS</t>
  </si>
  <si>
    <t>['https://d3n8a8pro7vhmx.cloudfront.net/cuapb/pages/270/attachments/original/1616266937/2019_St._Paul_mayor_says_he%E2%80%99s_disheartened_to_see_judgment_of_officers.pdf?1616266937']</t>
  </si>
  <si>
    <t>State of Minnesota District Court County of Nobles 5th Judicial District 18CR00465 Prosecutor File No. 53-CR-18-547 Court File No. State of Minnesota, COMPLAINT Plaintiff, Order of Detention vs. RICHARD DAVID BRUNS DOB: 07/20/1974 28 Oklahoma Avenue Adrian, MN 56110 Defendant. The Complainant submits this complaint to the Court and states that there is probable cause to believe Defendant committed the following offense(s): COUNT I Charge: Assault-2nd Degree-Dangerous Weapon Minnesota Statute: 609.222.1, with reference to: 609.222.1 Maximum Sentence: 7 years in prison, a $14,000 fine, or both Offense Level: Felony Offense Date (on or about): 06/15/2018 Control #(ICR#): 18003770 Charge Description: That on or about 6/15/2018, in Nobles County, Minnesota, the defendant, Richard David Bruns, DOB: 7/20/1974 (43), assaulted another with a dangerous weapon, to-wit: Dolly Amanda Bruns. COUNT II Charge: Threats of Violence - intent to terrorize Minnesota Statute: 609.713.1, with reference to: 609.713.1 Maximum Sentence: 5 years imprisonment and $10,000 fine Offense Level: Felony Offense Date (on or about): 06/15/2018 Control #(ICR#): 18003770 Charge Description: That on or about 6/15/2018, in Nobles County, Minnesota, the defendant, Richard David Bruns, DOB: 7/20/1974 (43), threatened, directly or indirectly, to commit any crime of violence with purpose to terrorize another or to cause evacuation of a building, place of assembly, vehicle or facility of public transportation or otherwise to cause serious public inconvenience, or in a reckless disregard of the risk of causing such terror or inconvenience. COUNT III 1 53-CR-18-547 Filed in Fifth Judicial District Court 6/18/2018 11:39:23 AM Nobles County, MN Charge: Domestic Assault-Misdemeanor-Commits Act to Cause Fear of Immediate Bodily Harm or Death Minnesota Statute: 609.2242.1(1), with reference to: 609.2242.1(1) Maximum Sentence: 90 Days in Jail and/or $1,000 Fine Offense Level: Misdemeanor Offense Date (on or about): 06/15/2018 Control #(ICR#): 18003770 Charge Description: That on or about 6/15/2018, in Nobles County, Minnesota, the defendant, Richard David Bruns, DOB: 7/20/1974 (43), committed an act with intent to cause fear in another of immediate bodily harm or death against a family or household member as defined by Minn. Stat. 518B.01 subd. 2 (b), to-wit: Dolly Amanda Bruns. COUNT IV Charge: Domestic Assault-Misdemeanor-Commits Act to Cause Fear of Immediate Bodily Harm or Death Minnesota Statute: 609.2242.1(1), with reference to: 609.2242.1(1) Maximum Sentence: 90 Days in Jail and/or $1,000 Fine Offense Level: Misdemeanor Offense Date (on or about): 06/15/2018 Control #(ICR#): 18003770 Charge Description: That on or about 6/15/2018, in Nobles County, Minnesota, the defendant, Richard David Bruns, DOB: 7/20/1974 (43), committed an act with intent to cause fear in another of immediate bodily harm or death against a family or household member as defined by Minn. Stat. 518B.01 subd. 2 (b), to-wit: The defendant's twelve-year-old son. 2 53-CR-18-547 Filed in Fifth Judicial District Court 6/18/2018 11:39:23 AM Nobles County, MN STATEMENT OF PROBABLE CAUSE The Complainant states that the following facts establish probable cause: The complainant, a licensed peace officer in the state of Minnesota, is aware of the following through the complainant's own investigation and experience and that of fellow peace officers. On June 15, 2018, Nobles County Deputies were dispatched to a residence in Adrian, Minnesota in Nobles County to investigate a report of threats of violence. Sergeant Ryan Kruger arrived on scene and met Adrian Police Chief Shawn Langseth in the driveway of the home with Richard Bruns (DOB: 7/20/1974). Kruger met with the victim, Dolly Bruns, at the house across the street. The victim was upset and crying. The victim told Kruger that she and her husband, Bruns, had been drinking earlier that evening. She believed she had three beers and that Bruns had consumed eight beers. She said that when she got home, Richard Bruns was "snippy" with her and their two kids and that they had been arguing both inside and outside of the house. When Bruns came back inside the house, the victim stated that he was "raging mad". Richard Bruns then asked her and his 12-year-old son to fight him. Their son then "smarted off" to Bruns and he ran after him. The victim said that she heard a loud noise come from the front porch and then she heard her son crying. The victim then ran over to her son and Bruns met her in the doorway and began pushing her and bumping into her with his chest or stomach. The victim's daughter then came into the room and the victim told her to run across the street to her grandmother's house and call 911. The victim stated that after the kids left, she and Bruns continued to argue. Bruns told the victim to call her mother and tell her not to call 911. The victim told Bruns it was too late and that the call was already made. The victim was hesitant to tell Kruger more about what happened because she was worried about Bruns losing the income from his job and health insurance. However, the victim eventually revealed that the entire incident was audio-recorded on her cell phone. Kruger and Muehe listened to the recording. They overheard Bruns yelling, swearing and screaming at his wife and children. Several minutes into the recording, Bruns told the victim to "stop the phone call", referring to the 911 call. The victim repeatedly stated words to the effect that it had already been done. Kruger could then overhear what he believed to be the sound of keys and door opening. Kruger believed it to be the sound of a gun safe being opened. At that point, the victim's tone changed from attempting to calm Bruns to being panicked. The victim can be overheard saying "oh my god" and repeatedly yelling at Bruns to put his gun away and get it away from her. Bruns refused, stating that if he was going to go to jail he was going to "earn it". Bruns further stated "cops come knocking on my door you're dead" and repeated words to that effect. At another point Bruns stated: "all they have to do is coming banging on the door and 'boom-boom'" to illustrate what would happen if the cops arrived. At other points during the recording the victim can be overheard pleading and crying that she did not want 3 53-CR-18-547 Filed in Fifth Judicial District Court 6/18/2018 11:39:23 AM Nobles County, MN to die and begging Bruns to put away the gun. Bruns stated several times that the victim should "make the phone call" in a manner that suggested that was the only way the victim was going to avoid consequences. After further pleas from the victim, Bruns can be overheard shutting and locking a door that was believed to the door to the gun safe. At that point, the victim's pleas stopped and Bruns can be overheard leaving the immediate area of the recording. The officers believed that was when Bruns re-locked his handgun into a gun safe. Later, Bruns was interviewed by Kruger after receiving his Miranda warning. Bruns admitted that he and the victim had been having issues for a long time. Bruns admitted to opening his gun safe but stated he did not know if he took out a handgun. Bruns stated the victim probably saw the gun. Bruns stated that he had gone too far in this incident. He later stated the he did grab the gun but did not think he pointed it at the victim. Bruns later stated he did not know why he took the gun out. Kruger and Muehe located and seized multiple firearms from the home, including handguns, a rifle, and a shotgun. A lockbox-style gun safe was also located in the home that held two handguns and two loaded magazines. Kruger and Deputy Ryan Muehe later met with the 12-year-old male. The juvenile corroborated what the victim had stated up until the point that he had left the home. The juvenile said that Bruns had chased after him and his younger sister came down the stairs crying. He further stated that Bruns never actually touched him and he was able to run out of the house. NOTICE: You are hereby notified that failure to appear for court when required to do so is a criminal offense in the State of Minnesota, pursuant to Minn. Stat. 609.49. If you are charged with or have been convicted of a felony offense, an intentional failure to appear for a court appearance is a felony offense, which is punishable by one-half the statutory maximum term of imprisonment, fine, or both for the underlying crime for which you fail to appear and is to be no less than one (1) year and one (1) day in prison, a $1,500.00 fine, or both, pursuant to Minn. Stat. 609.49, Subd. 1(a). If you are charged with a gross misdemeanor or misdemeanor offense, an intentional failure to appear for trial is a misdemeanor offense and may be punished by imprisonment for up to ninety (90) days in jail, a $1,000.00 fine, or both, pursuant to Minn. Stat. 609.49, Subd. 2. If convicted of Failure to Appear, you may also be ordered to pay costs incurred by the prosecuting agency or governmental authority due to your failure to appear. 4 53-CR-18-547 Filed in Fifth Judicial District Court 6/18/2018 11:39:23 AM Nobles County, MN SIGNATURES AND APPROVALS Complainant requests that Defendant, subject to bail or conditions of release, be: (1) arrested or that other lawful steps be taken to obtain Defendant's appearance in court; or (2) detained, if already in custody, pending further proceedings; and that said Defendant otherwise be dealt with according to law. Complainant declares under penalty of perjury that everything stated in this document is true and correct. Minn. Stat. § 358.116; Minn. R. Crim. P. 2.01, subds. 1, 2. Complainant Chris Dybevick Electronically Signed: 06/18/2018 11:20 AM Nobles County, Minnesota Chief Deputy 1530 Airport Road Suite 100 Worthington, MN 56187 Badge: 5301 Being authorized to prosecute the offenses charged, I approve this complaint. Prosecuting Attorney Electronically Signed: 06/18/2018 11:14 AM Adam E. Johnson Assistant Nobles County Attorney 1530 Airport Road Suite 400, PO Box 337 Worthington, MN 56187 (507) 295-5298 5 53-CR-18-547 Filed in Fifth Judicial District Court 6/18/2018 11:39:23 AM Nobles County, MN FINDING OF PROBABLE CAUSE From the above sworn facts, and any supporting affidavits or supplemental sworn testimony, I, the Issuing Officer, have determined that probable cause exists to support, subject to bail or conditions of release where applicable, Defendant's arrest or other lawful steps be taken to obtain Defendant's appearance in court, or Defendant's detention, if already in custody, pending further proceedings. Defendant is therefore charged with the above-stated offense(s). SUMMONS THEREFORE YOU, THE DEFENDANT, ARE SUMMONED to appear on ________ ___, _____ at _____ AM/PM before the above-named court at 1530 Airport Road P.O. Box 547, Worthington, MN 56187 to answer this complaint. IF YOU FAIL TO APPEAR in response to this SUMMONS, a WARRANT FOR YOUR ARREST shall be issued. WARRANT To the Sheriff of the above-named county; or other person authorized to execute this warrant: I order, in the name of the State of Minnesota, that the Defendant be apprehended and arrested without delay and brought promptly before the court (if in session), and if not, before a Judge or Judicial Officer of such court without unnecessary delay, and in any event not later than 36 hours after the arrest or as soon as such Judge or Judicial Officer is available to be dealt with according to law. Execute in MN Only Execute Nationwide Execute in Border States ORDER OF DETENTION X Since the Defendant is already in custody, I order, subject to bail or conditions of release, that the Defendant continue to be detained pending further proceedings. Bail: $ Conditions of Release: Bail Study Required This complaint, duly subscribed and sworn to or signed under penalty of perjury, is issued by the undersigned Judicial Officer as of the following date: June 18, 2018. Judicial Officer Gordon L Moore III Judge of District Court Electronically Signed: 06/18/2018 11:35 AM Sworn testimony has been given before the Judicial Officer by the following witnesses: COUNTY OF NOBLES STATE OF MINNESOTA State of Minnesota Plaintiff vs. Richard David Bruns Defendant LAW ENFORCEMENT OFFICER RETURN OF SERVICE I hereby Certify and Return that I have served a copy of this Order of Detention upon the Defendant herein named. Signature of Authorized Service Agent: 6 53-CR-18-547 Filed in Fifth Judicial District Court 6/18/2018 11:39:23 AM Nobles County, MN DEFENDANT FACT SHEET Name: Richard David Bruns DOB: 07/20/1974 Address: 28 Oklahoma Avenue Adrian, MN 56110 Alias Names/DOB: SID: MN18AX0619 Height: Weight: Eye Color: Hair Color: Gender: MALE Race: Fingerprints Required per Statute: Yes Fingerprint match to Criminal History Record: Yes Driver's License #: Alcohol Concentration: 7 53-CR-18-547 Filed in Fifth Judicial District Court 6/18/2018 11:39:23 AM Nobles County, MN STATUTE AND OFFENSE GRID Cnt Nbr Statute Type Offense Date(s) Statute Nbrs and Descriptions Offense Level MOC GOC Controlling Agencies Case Numbers 1 Charge 6/15/2018 609.222.1 Assault-2nd Degree-Dangerous Weapon Felony A2521 N MN0530000 18003770 Penalty 6/15/2018 609.222.1 Assault-2nd Degree-Dangerous Weapon Felony A2521 N MN0530000 18003770 2 Charge 6/15/2018 609.713.1 Terroristic Threats-Reckless Disregard Risk Felony A9B21 N MN0530000 18003770 Penalty 6/15/2018 609.713.1 Terroristic Threats-Reckless Disregard Risk Felony A9B21 N MN0530000 18003770 3 Charge 6/15/2018 609.2242.1(1) Domestic Assault-Misdemeanor-Commits Act to Cause Fear of Immediate Bodily Harm or Death Misdemeanor AL451 N MN0530000 18003770 Penalty 6/15/2018 609.2242.1(1) Domestic Assault-Misdemeanor-Commits Act to Cause Fear of Immediate Bodily Harm or Death Misdemeanor AL451 N MN0530000 18003770 4 Charge 6/15/2018 609.2242.1(1) Domestic Assault-Misdemeanor-Commits Act to Cause Fear of Immediate Bodily Harm or Death Misdemeanor AL454 N MN0530000 18003770 Penalty 6/15/2018 609.2242.1(1) Domestic Assault-Misdemeanor-Commits Act to Cause Fear of Immediate Bodily Harm or Death Misdemeanor AL454 N MN0530000 18003770 8 53-CR-18-547 Filed in Fifth Judicial District Court 6/18/2018 11:39:23 AM Nobles County, MN</t>
  </si>
  <si>
    <t>['https://d3n8a8pro7vhmx.cloudfront.net/cuapb/pages/270/attachments/original/1618327331/Richard_Bruns_3.pdf?1618327331']</t>
  </si>
  <si>
    <t>UNITED STATES DISTRICT COURT DISTRICT OF MINNESOTA William Gordon Alsaker, an individual, Civil No. 06-164 (DWF/AJB) Plaintiff, v. ORDER AND MEMORANDUM Lance DuPaul, Dustin DuPre, Michael Johnson, and Jared Roettjer, Defendants. Charles E. Bethel, II, Esq., and John R. Grieme, Esq., Bethel &amp; Associates, PA; Charles F. Clipper, III, Esq., Caplan Law Firm; Jill M. Waite, Esq., Waite Law Office; and Jill Clark, Esq., Jill Clark, PA, counsel for Plaintiff. James A. Moore and Tracey N. Fussy, Assistant City Attorneys, Minneapolis City Attorney's Office, counsel for Defendants. This matter is before the Court pursuant to a motion for a new trial pursuant to Rule 59 of the Federal Rules of Civil Procedure brought by Plaintiff William Gordon Alsaker. Defendant opposes Plaintiff's motion. Based upon the presentations and submissions of counsel, the Court having reviewed the contents of the file and evidence in this case, and the Court being otherwise duly advised in the premises, the Court hereby enters the following: CASE 0:06-cv-00164-DWF-AJB Document 84 Filed 02/26/09 Page 1 of 9 2 ORDER 1. Plaintiff's motion for a new trial pursuant to Rule 59 of the Federal Rules of Civil Procedure (Doc. No. 76) is DENIED. Dated: February 26, 2009 s/Donovan W. Frank DONOVAN W. FRANK Judge of United States District Court MEMORANDUM I. Introduction The trial in this matter commenced on October 20, 2008, and concluded with the return of the jury's verdict on October 28, 2008. The matter was submitted to the jury on the issue of use of excessive force by Defendant Officers Lance DuPaul, Dustin DuPre, Michael Johnson, and Jared Roettjer. The jury returned their verdict on October 28, 2008, for the Defendants, finding that the officers had not used excessive force. At trial, Plaintiff proceeded on the claims of assault, battery, and excessive use of force. At the pretrial conference, and then again at the charge conference, the Court and counsel discussed the legal appropriateness and the issues surrounding submitting a so-called "unified" charge to the jury on the issue of the excessive use of force. Plaintiff requested that assault, battery, and the 42 U.S.C. § 1983 claim be submitted to the jury, but the Court submitted only the § 1983 claim. CASE 0:06-cv-00164-DWF-AJB Document 84 Filed 02/26/09 Page 2 of 9 3 II. Discussion The following statement, entitled "Joint Statement of the Case" was submitted by the parties and to the jury three times: during jury selection, during the preliminary instructions of the Court, and in the final instructions of the Court. This joint statement read as follows and is part of the record: Plaintiff alleges that he was subjected to unconstitutionally excessive force, assault and battery by the Defendant police officers during the course of his arrest and detention on January 10, 2004. Plaintiff alleges that Defendant officers punched him and kicked him in the face after he had been subdued and handcuffed, and that while handcuffed he was also thrown face first against a squad car. Defendants deny that they subjected Plaintiff to excessive force and maintain that Plaintiff's injuries were sustained when he fell on two separate occasions. Defendants maintain that Plaintiff first fell as he fled from his still-moving vehicle after being pulled over by the police and that he fell a second time after he was detained and in handcuffs when the Plaintiff and the officers escorting him slipped and fell to the ice. Defendants deny that they used any excessive force in arresting or detaining Plaintiff. As pointed out by Justice Wahl in Paradise v. City of Minneapolis, 297 N.W.2d 152 (Minn. 1980), the essence of that plaintiff's complaint, much like the case before the Court, was whether there was a basis upon which a jury could conclude that the law enforcement officers used more force than was necessary in arresting and detaining the Plaintiff. Thus, in Paradise, like the instant case, while assault was alleged, the central issue in the case was not the intent of the officers, but Plaintiff's claim that the officers used excessive force. CASE 0:06-cv-00164-DWF-AJB Document 84 Filed 02/26/09 Page 3 of 9 4 Here, Plaintiff asserts that the Court's failure to submit jury instructions on the assault and battery charge left the jury confused about why part of the case was submitted to them. In addition, Plaintiff contends that the jury instructions, particularly the instructions on excessive force, left the jury confused as to what verdict to reach because Plaintiff alleged that the police conduct was intentional. Consistent with 8th Cir. Civil Jury Instr. 4.10 (2005), the Court instructed the jury as follows: "The jury must consider whether the officer's actions are reasonable in light of the facts and circumstances confronting the officer, without regard to the officer's state of mind, intention, or motivation." Graham v. O'Connor, 490 U.S. 386 (1989); see also Cole v. Bone, 993 F.2d 1328, 1333 (8th Cir. 1993) (quoting Graham in holding that the officer's subjective intent was irrelevant because "[i]n excessive force cases 'the question is whether the [officer's] actions are "objectively reasonable" in light of the facts and circumstances confronting [him], without regard to [his] underlying intent or motivation'"). Plaintiff asserts that the Court did not properly instruct the jury because the assault and battery issue was not accurately covered by the instructions regarding the use of excessive force. Further, Plaintiff contends that by failing to instruct on the counts of assault and battery, the Court failed to instruct on Plaintiff's theory of the case. Defendants, for their part, assert that because only the excessive use of force by a law enforcement officer can constitute a battery, if a jury concludes that any force used was reasonable, there can be no battery. Consequently, Defendants contend that when the jury found that the law enforcement officers did not use excessive force, the jury CASE 0:06-cv-00164-DWF-AJB Document 84 Filed 02/26/09 Page 4 of 9 5 necessarily ruled out the possibility that the officers had committed an assault and battery on the Plaintiff. The record establishes that the jury was properly instructed, that Plaintiff received a fair trial in this case from a fair and impartial jury, and that the verdict is not against the great weight of the evidence. There was no miscarriage of justice in this case. Harris v. Secretary, United States Dept. of Army, 119 F.3d 1313 (8th Cir. 1997); 8th Cir. Civil Jury Instr. 4.10 (2005). As noted appropriately by Wright and Miller Federal Practice and Procedure: Civil 3d § 2556, "[i]t is the inescapable duty of the trial judge to instruct the jurors, fully and correctly, on the law applicable to the case, and to guide, direct, and assist them toward an intelligent understanding of the legal and factual issues involved in their search for a proper resolution of the dispute." See also Margolies v. McCleary Inc., 447 F.3d 1115 (8th Cir. 2006); Agape Baptist Church Inc. v. Church Mut. Ins. Co., 299 F.3d 701 (8th Cir. 2002). Moreover, it is the trial judge's responsibility to properly instruct the jury even when there has been no request for a specific instruction on a particular issue. Wright &amp; Miller Federal Practice and Procedure: Civil 3d § 2556. A party is entitled to a specific instruction on their theory of the case if it is supported by applicable law and there exists a factual basis in the record to submit it. Wright &amp; Miller Federal Practice and Procedure: Civil 3d § 2556, quoting Margolies, supra; Agape Baptist Church, supra. General, abstract, or so-called boilerplate charges are not favored by the federal courts. Moreover, even model jury instruction guides CASE 0:06-cv-00164-DWF-AJB Document 84 Filed 02/26/09 Page 5 of 9 6 should not be blindly followed without regard to the specific facts of the case, including a party's theory of the case, if there exists a factual foundation and legal basis to so instruct on that party's theory. Contrary to Plaintiff's position taken at trial and stated in his post-trial briefing, Plaintiff's theory of the case was adequately and fairly addressed when the Court submitted the issue of excessive use of force to the jury. The Court's so-called "unified" charge to the jury in submitting the elements of the excessive use of force did not mislead the jury. As explained in Paradise, a battery is defined as an intentional, unpermitted, offensive contact with another. 297 N.W.2d at 155. In Paradise, the essence of the plaintiff's complaint, much like the case before the Court, was based upon the physical contact between the officers and the plaintiff. Stated another way, it was whether that physical contact constituted the excessive use of force. Here, Plaintiff did not try the case based upon an allegation that he sustained damages from an intent by the officers to cause apprehension or fear of offensive contact or on a theory that he might be touched. Rather, the focus by the Plaintiff, and appropriately so, was on the actual physical contact and Plaintiff's assertion that the officers' contact was intentional. A battery occurs if it is proved that a defendant intentionally caused harmful or offensive contact with the plaintiff. See CIVJIG 60.25. A civil assault is defined as an act with intent to cause apprehension or fear of immediate offensive contact with plaintiff or an unlawful threat to do bodily harm or engage in offensive contact. Dahlin v. Frasier, 288 N.W. 851, 852 (Minn. 1939). CASE 0:06-cv-00164-DWF-AJB Document 84 Filed 02/26/09 Page 6 of 9 7 Again, as noted in Paradise, an arrest is made by the actual restraint of the person of the defendant or by his submission to the custody of the officer; but a person shall not be subjected to any more restraint than shall be necessary for his arrest and detention. Minn. Stat. § 609.06(1)(a). Thus, if an officer used excessive force, the officer's touching of a plaintiff would be unpermitted and therefore constitute a battery. Paradise, 297 N.W.2d at 155. The United States Supreme Court clearly stated in Graham that in a Fourth Amendment context, "[t]he 'reasonableness' inquiry in an excessive force case is an objective one: the question is whether the officers' actions are 'objectively reasonable' in light of the facts and circumstances confronting them, without regard to their underlying intent or motivation." 490 U.S. 386. Consequently, "[a]n officer's evil intentions will not make a Fourth Amendment violation out of an objectively reasonable use of force; nor will an officer's good intentions make an objectively unreasonable use of force constitutional." Id. at 397 (quoting Scott v. United States, 436 U.S. 128, 138 (1978)). Therefore, subjective concepts like intent, malice, and ill will have no appropriate place in a Fourth Amendment inquiry involving an allegation of excessive use of force. See also Cole, supra, quoting Graham, supra (holding that an appropriate Fourth Amendment inquiry is one of whether the officer's actions were "objectively reasonable"). III. Conclusion The jury instructions in this case provided the jury with a clear and concise statement of the law as applied to the facts of the case, while also encompassing CASE 0:06-cv-00164-DWF-AJB Document 84 Filed 02/26/09 Page 7 of 9 1 It is interesting to note the damage question proposed by Plaintiff. REQUESTED INSTRUCTION NO. 22, the only damage question submitted by Plaintiff for all three claims, read as follows: "Damages - Unreasonable Force or Restraint - In answering the Special Verdict Form, if you find that Plaintiff is entitled to recover damages because Defendants used unreasonable force, then you should allow the Plaintiff such damages as a result from the use of force in excess of what was reasonably necessary." Plaintiff's proposed Special Verdict Form read in the same manner, without distinguishing between assault, battery, and the excessive use of force claim as to the issue of damages. See Plaintiff's Proposed Special Verdict Form, Question No. 13. It should also be noted that the Court did not reach the issue as to whether there was a factual foundation to submit the assault charge to the jury had the case been before the Court on assault and battery, as in Paradise, without the excessive use of force claim. 8 Plaintiff's theory of the case. The record does not support the notion that the jury was confused or that the Plaintiff was not permitted to argue fully and zealously his theory of the case. The evidentiary irony of this circumstance is that with the instructions the Court provided, the Plaintiff did not have to prove ill will or intent to harm, but, rather, that the force used was excessive because it was not reasonably necessary to arrest Plaintiff, take the Plaintiff into custody, or otherwise detain him. Given the law announced in Paradise, Graham, and Cole, just to name three cases, it would have been error for the Court, based upon the facts of this case, to submit the intentional torts of assault and battery to the jury. The Court does not reach the issue as to how it would have dealt with the issue of duplicity or confusion of arriving at damages in the event a separate instruction on battery would have been submitted to the jury.1 Finally, contrary to the view asserted by the Plaintiff, it is always the trial judge's obligation to properly instruct the jury based upon the Court's understanding of the law and the facts of the case before it, and irrespective of whether the parties have stipulated CASE 0:06-cv-00164-DWF-AJB Document 84 Filed 02/26/09 Page 8 of 9 9 to a set of instructions, or whether one party has moved the Court to instruct the jury in a particular way, or whether one party is opposed to instructing a jury in a particular way. It does not place the trial judge in the role of advocate, but, rather it simply means that the trial judge's duty is to instruct a jury fully, fairly, and correctly. That duty does not vary from trial to trial based upon the positions of the parties or their request for jury instructions. For all of these reasons, the Court has respectfully denied Plaintiff's motion for a new trial. D.W.F. CASE 0:06-cv-00164-DWF-AJB Document 84 Filed 02/26/09 Page 9 of 9</t>
  </si>
  <si>
    <t>['https://d3n8a8pro7vhmx.cloudfront.net/cuapb/pages/270/attachments/original/1625923624/DuPaul_USCOURTS-mnd-0_06-cv-00164-0.pdf?1625923624']</t>
  </si>
  <si>
    <t>['Dustin L. Dupre, badge #1626', 'Jared D. Roettjer, badge #6092', 'Lance D. DuPaul, badge #1623']</t>
  </si>
  <si>
    <t>By By DAVID HANNERS DAVID HANNERS | Pioneer Press | Pioneer Press PUBLISHED: PUBLISHED: February 11, 2011 at 11:01 p.m. February 11, 2011 at 11:01 p.m. | UPDATED: | UPDATED: November 12, 2015 at 8:51 November 12, 2015 at 8:51 p.m. p.m. In November 2008, a Minneapolis man named Quincy DeShawn Smith got the In November 2008, a Minneapolis man named Quincy DeShawn Smith got the good news that an appeals court had reinstated his lawsuit accusing city police good news that an appeals court had reinstated his lawsuit accusing city police officers of excessive force. officers of excessive force. Three weeks later, he was dead. The 24-year-old former disc jockey died after he Three weeks later, he was dead. The 24-year-old former disc jockey died after he was chased and subdued by five Minneapolis police officers who allegedly was chased and subdued by five Minneapolis police officers who allegedly punched him, kneed him in the ribs, hit him with the butt of a shotgun and punched him, kneed him in the ribs, hit him with the butt of a shotgun and zapped him with a Taser at least seven times. zapped him with a Taser at least seven times. Smith's mother is now suing the city and the five officers. She claims her son's Smith's mother is now suing the city and the five officers. She claims her son's death stemmed, in part, from officer Timothy Devick's retaliation against Smith death stemmed, in part, from officer Timothy Devick's retaliation against Smith for suing him in the excessive-force case. for suing him in the excessive-force case. "Defendant Devick's retaliatory conduct was intentional, deliberate, willful and "Defendant Devick's retaliatory conduct was intentional, deliberate, willful and conducted in callous disregard of, and gross indifference to, Smith's conducted in callous disregard of, and gross indifference to, Smith's constitutional rights," says the wrongful-death and civil-rights suit, filed Thursday constitutional rights," says the wrongful-death and civil-rights suit, filed Thursday in U.S. District Court in Minneapolis. in U.S. District Court in Minneapolis. NEWS NEWSCRIME &amp; PUBLIC SAFETY CRIME &amp; PUBLIC SAFETY City of Minneapolis, five police City of Minneapolis, five police officers sued in 2008 death of officers sued in 2008 death of former radio DJ former radio DJ The suit says that because of the retaliation, Smith suffered "embarrassment, The suit says that because of the retaliation, Smith suffered "embarrassment, emotional distress, humiliation, loss, indignity and, ultimately, he lost his life." emotional distress, humiliation, loss, indignity and, ultimately, he lost his life." City Attorney Susan Segal said through a spokesman: "The city attorney's office City Attorney Susan Segal said through a spokesman: "The city attorney's office has yet to receive this lawsuit. If we receive it, we will review and respond has yet to receive this lawsuit. If we receive it, we will review and respond appropriately." appropriately." Stephen Smith, the Minneapolis lawyer representing Betty Smith, who filed the Stephen Smith, the Minneapolis lawyer representing Betty Smith, who filed the suit as trustee for Smith's next of kin, did not return a call for comment. suit as trustee for Smith's next of kin, did not return a call for comment. Quincy Smith's December 2008 death sparked vigils and protests in the city's Quincy Smith's December 2008 death sparked vigils and protests in the city's black community. Going by the air name "Q the Blacksmith," he had been a DJ at black community. Going by the air name "Q the Blacksmith," he had been a DJ at KMOJ-FM. He also had worked as a teacher assistant at Seed Academy &amp; Harvest KMOJ-FM. He also had worked as a teacher assistant at Seed Academy &amp; Harvest Preparatory School in Minneapolis. Preparatory School in Minneapolis. A Chase Through The Snow / The events that led to Smith's death began early A Chase Through The Snow / The events that led to Smith's death began early Dec. 9, 2008, when Minneapolis police got a call to respond to an argument in Dec. 9, 2008, when Minneapolis police got a call to respond to an argument in the 1000 block of Knox Avenue North. The argument was reportedly between a the 1000 block of Knox Avenue North. The argument was reportedly between a woman and her ex-boyfriend. woman and her ex-boyfriend. A few hours earlier, Smith had been released from jail after he was charged with A few hours earlier, Smith had been released from jail after he was charged with misdemeanor domestic assault. One condition of his release was to stay away misdemeanor domestic assault. One condition of his release was to stay away from the Knox Avenue residence and the woman who lived there. from the Knox Avenue residence and the woman who lived there. The suit says Devick, who joined the police force in September 1993, responded The suit says Devick, who joined the police force in September 1993, responded to the call. On the way, a dispatcher told him that the suspect, armed with a rifle, to the call. On the way, a dispatcher told him that the suspect, armed with a rifle, was at the front door of the home. was at the front door of the home. About a block away, Devick spotted Smith running between two houses. The About a block away, Devick spotted Smith running between two houses. The officer got out, drew his gun and began chasing Smith through the fresh-fallen officer got out, drew his gun and began chasing Smith through the fresh-fallen snow. snow. The suit says Devick ordered Smith to the ground, but Smith refused. Smith ran The suit says Devick ordered Smith to the ground, but Smith refused. Smith ran and the officer grabbed his jacket, but Smith wriggled free and kept running. and the officer grabbed his jacket, but Smith wriggled free and kept running. By this time, officers Shawn Brandt, Chris Humphrey, Carlos Baires-Escobar and By this time, officers Shawn Brandt, Chris Humphrey, Carlos Baires-Escobar and Nicholas McCarthy were involved in the chase; they caught Smith and pushed Nicholas McCarthy were involved in the chase; they caught Smith and pushed him to the ground. him to the ground. "The officers used various techniques to subdue … Smith, including four to seven "The officers used various techniques to subdue … Smith, including four to seven punches to his face and head, seven to eight multi-second Taser contacts, six punches to his face and head, seven to eight multi-second Taser contacts, six knee strikes to his ribs, and a strike to his upper back with the butt of a shotgun," knee strikes to his ribs, and a strike to his upper back with the butt of a shotgun," the suit contends. "The officers also applied their physical force and strength on the suit contends. "The officers also applied their physical force and strength on Smith, while maintaining their body weight on top of him and alongside him as Smith, while maintaining their body weight on top of him and alongside him as they did so." they did so." The suit notes none of the officers ever saw Smith with a rifle or any other The suit notes none of the officers ever saw Smith with a rifle or any other weapon, "and he had none on his person when he was subdued." weapon, "and he had none on his person when he was subdued." The officers eventually handcuffed Smith, and Devick claimed that he rolled The officers eventually handcuffed Smith, and Devick claimed that he rolled Smith onto his right shoulder. Smith onto his right shoulder. "When he noticed Smith was not breathing, he rolled him onto his back and "When he noticed Smith was not breathing, he rolled him onto his back and started chest compressions, while other officers called for an ambulance," the started chest compressions, while other officers called for an ambulance," the suit said. suit said. Acquittal, Then Lawsuit / Smith was dead on arrival at Hennepin County Medical Acquittal, Then Lawsuit / Smith was dead on arrival at Hennepin County Medical Center in Minneapolis. The Hennepin County medical examiner listed the causes Center in Minneapolis. The Hennepin County medical examiner listed the causes of death as assault, cardiac arrest, obesity and hypertensive heart disease. of death as assault, cardiac arrest, obesity and hypertensive heart disease. The officers were placed on paid administrative leave, as is routine. They were The officers were placed on paid administrative leave, as is routine. They were later cleared of wrongdoing by the Minneapolis Police Department's internal later cleared of wrongdoing by the Minneapolis Police Department's internal affairs unit, as well as by a Hennepin County grand jury. affairs unit, as well as by a Hennepin County grand jury. At the time he died, Smith was a plaintiff in a personal-injury suit against Devick At the time he died, Smith was a plaintiff in a personal-injury suit against Devick and five other officers. That suit stemmed from Smith's July 13, 2005, arrest after and five other officers. That suit stemmed from Smith's July 13, 2005, arrest after he tried to intervene when officers arrested one of Smith's friends as he left a he tried to intervene when officers arrested one of Smith's friends as he left a downtown Minneapolis club. downtown Minneapolis club. Smith asked the officers why they were arresting his friend, and they told him to Smith asked the officers why they were arresting his friend, and they told him to step back. He did but asked a second time, and then a third. After the third, an step back. He did but asked a second time, and then a third. After the third, an officer decided to arrest Smith, too. officer decided to arrest Smith, too. Smith claimed he was compliant, but the officers said he wasn't and had tried to Smith claimed he was compliant, but the officers said he wasn't and had tried to pull away from them. He and several officers wound up struggling, and Smith pull away from them. He and several officers wound up struggling, and Smith was "taken to the ground, kicked in the shoulder, kneed in the side, maced, was "taken to the ground, kicked in the shoulder, kneed in the side, maced, punched and subjected to multiple cycles of electrical shock from a Taser," an punched and subjected to multiple cycles of electrical shock from a Taser," an appeals court later wrote. appeals court later wrote. Smith was charged with disorderly conduct and obstructing legal process, but he Smith was charged with disorderly conduct and obstructing legal process, but he proclaimed his innocence and demanded a jury trial. In December 2005, a jury in proclaimed his innocence and demanded a jury trial. In December 2005, a jury in Hennepin County District Court acquitted him of both counts. Hennepin County District Court acquitted him of both counts. A year and a half later, Smith filed suit in state court against the city, Devick and A year and a half later, Smith filed suit in state court against the city, Devick and the other five officers. He accused them of assault, battery, false arrest and false the other five officers. He accused them of assault, battery, false arrest and false imprisonment. imprisonment. Lawyers for the city of Minneapolis and the officers claimed official immunity Lawyers for the city of Minneapolis and the officers claimed official immunity and asked that the case be thrown out. In October 2007, Hennepin County and asked that the case be thrown out. In October 2007, Hennepin County District Judge John Holahan dismissed the case. District Judge John Holahan dismissed the case.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Smith appealed the dismissal to the Minnesota Court of Appeals. In a Nov. 18, Smith appealed the dismissal to the Minnesota Court of Appeals. In a Nov. 18, 2008, opinion, that court ruled Holahan had erred in dismissing the entire case. 2008, opinion, that court ruled Holahan had erred in dismissing the entire case. The court said that while the judge was right to dismiss Smith's claim for punitive The court said that while the judge was right to dismiss Smith's claim for punitive damages, there was "a genuine issue of material fact … with regard to the damages, there was "a genuine issue of material fact … with regard to the reasonableness of the officers' initial force" and that Smith should have his day in reasonableness of the officers' initial force" and that Smith should have his day in court. court. On Feb. 19, 2009, two months after Smith died, the suit was dismissed. On Feb. 19, 2009, two months after Smith died, the suit was dismissed. The federal suit filed by Betty Smith alleges wrongful death, unreasonable The federal suit filed by Betty Smith alleges wrongful death, unreasonable seizure and "retaliation for engaging in First Amendment activity." seizure and "retaliation for engaging in First Amendment activity." "(Quincy) Smith spoke out on a matter of public concern when he filed his 2007 "(Quincy) Smith spoke out on a matter of public concern when he filed his 2007 lawsuit alleging police misconduct," the suit says. lawsuit alleging police misconduct," the suit says. The suit says Smith's mother will prove "that defendant Devick took adverse The suit says Smith's mother will prove "that defendant Devick took adverse action against Smith that would chill a person of ordinary firmness from action against Smith that would chill a person of ordinary firmness from continuing in that activity, and that the adverse action was motivated in part by continuing in that activity, and that the adverse action was motivated in part by Smith's exercise of his constitutionally protected right to freedom of speech." Smith's exercise of his constitutionally protected right to freedom of speech." David Hanners can be reached at 612-338-6516. David Hanners can be reached at 612-338-6516. David David Hanners Hanners</t>
  </si>
  <si>
    <t>['https://d3n8a8pro7vhmx.cloudfront.net/cuapb/pages/270/attachments/original/1626363612/Cook_-_excessive_force_-_Quincy_Smith_2005.pdf?1626363612']</t>
  </si>
  <si>
    <t>['Calvin Cook, badge #1295', 'Carlos Baires Escobar, badge #275', 'Christopher Humphrey, badge #3188', 'Nicholas McCarthy, badge #4521', 'Shawn Brandt, badge #746', 'Timothy E. Devick, badge #1526']</t>
  </si>
  <si>
    <t>Too_Long:Over 20 PagesSTATEMENT OF Dennis Hernandez Antunez PLACE: Minneapolis Department of Civil Rights, Office of Police Conduct Review, - Room 239 DATE: January 27, 2015 TIME: 2:05 p.m. CASE NO: 14-13294 5 INVESTIGATOR: Stephen McKean ALSO PRESENT: Leda Schuster, Interpreter for Complainant Q. This is a recorded statement of Dennis Hernandez Antunez on January 27, 2015 at approximately 2:05 p.m. in the Minneapolis Civil Rights Department Room 239 being interviewed by Investigator Stephen 10 McKean. This is regarding OPCR Case 14-13294 and, um, present during this is Leda Schuster who will be, ah, acting as an interpreter, ah, for the complainant. A. [no audible dialogue] Q. What is your full name? 15 A. Ms. Schuster: Dennis Rodolpho Hernandez Antunez. Q. What is your present address and telephone number? A. Ms. Schuster: His phone number is 612-272-2628. 20 Q. Okay and his address? A. Ms. Schuster: He's looking for his address. He doesn't know it by memory. Q. Okay. But is he still living at the same place that he, address he gave when he, when he filed his complaint? 25 A. Ms. Schuster: Oh, no. You know. Okay. So, he has a new updated address. It's 1147 North 7 h Street, Apartment E3041, Minneapolis, MN 55411. Q. Okay. We'll update our records for that. And what is your age and date of birth? A. Ms. Schuster: April 24, 1992. 30 Q. Okay. So, do you want me to just read this and you'll translate? Is that how we're gonna do that? A. Ms. Schuster: Sure. Yeah. You can read the whole thing. Q. Okay. You're being questioned as part of an official investigation into a complaint of police misconduct. The 35 information you provide will be used in a fact-finding process as part of the total evidence to determine if such misconduct occurred and for assessing whether disciplinary action should be taken. A. Ms. Schuster: (reading the paragraph to complainant) Q. The information you supply may also be used in a grievance hearing, arbitration or other appeal procedure. 40 Other parties outside the Minneapolis Civil Rights Department (OPCR Office) may have access to the information you provide as part of the internal investigation. A. Ms. Schuster: (reading the paragraph to complainant) Q. Okay. All right, at this time I would like to ask you some questions concerning an incident that occurred on 45 February 7th, 2014 at approximately 8:07 p.m., um, at West Broadway and Girard Avenue North. Are you willing to tell me what you know about this matter? A. Okay. Q. First of all, please tell us, in your own words, what you know about this incident and what happened. 50 A. Ms. Schuster: He was going home from work around 8 o'clock at night and he was driving and he just make light switch on his car and then a patrol came and ask him to stop his car and then, um, after that happened, he was driving with his uncle and then he was asked to, to get out of the car and go into the police vehicle and he stay there for like 20, 30 minutes. He was pretty much asked to, to leave his car and then he was searched and then he was handcuffed and he went to the patrol and then they waited for the 55 towing truck to get his car. CUAPB002824 Hernandez Antunez, Dennis - OPCR Complaint #14-13294 Page 2 of 5 Q. Okay. A. Ms. Schuster: Okay. Q. Just ask this. Um, could you just for the records, get him to state what his um, what his, ah, natural first language is? 5 A. Ms. Schuster: Spanish. Q. Okay. Um, does he understand any English? A. Ms. Schuster: Very, very basic but probably nothing. 10 Q. Okay. Was he able to understand what the officer was trying to tell him when he first contacted him? A. Ms. Schuster: He basically only understood when the officer asked for his ID and he gave him his passport and then the police officer went to check his records and nothing like he went up, you know, to leave his car and then, um, handcuff and what happened afterwards. But he basically understood that he was asking for ID. 15 Q. Um, was there something else that he was gonna add to before I interjected with the questions? A. Ms. Schuster: So they, after the tow truck took his car, the police took him to the Hennepin County and then he stayed there, so they took his stuff and then I think they put him in jail and then, um, then they allow him to make a call but he couldn't get a hold of anyone in his family and the next thing he know he spend three 20 days in jail. Okay. So, basically he's saying that while he was in jail, he was able to talk to a lawyer but for some reason he didn't want to be assisted by any lawyer and then after three days, Immigration came and took him to Bloomington to the Bloomington office and that's where he stopped. Any questions there? 25 Q. Um, not about that, no. A. Ms. Schuster: Okay. So he arrived around 9 o'clock to the Immigration office and he was there and then, um, they presented the deportation paperwork for him to sign but he didn't sign. I think he has a lawyer and he decided not to sign any paperwork and then that's when they gave him paperwork for him to go to court 30 on a later date. Q. Okay. A. Ms. Schuster: So, after that he was required to go to the Immigration office to sign every two weeks, every fifteen days and they told him that on Fridays he cannot leave his house. So, ah, basically he was scaring 35 me because of all of his immigration problems. Um, yeah, I told him to…basically his complaint is that he doesn't really know why he was pulled over and, you know, what caused all this, all, everything that happened after that which is the current situation he's in. He believes that he was discriminated by the police officers. 40 Q. That's, that's what I was gonna ask him about was, um, um, if he made a request to the officers, ah, for interpreter support. A. Ms. Schuster: When he was in the, with the interaction with the police officer, he didn't wanna ask for it. He was just sitting in the car and then once he got to the Hennepin County office, that's when they provided him with an interpreter. But he did not ask for Spanish assistance. He was just quiet. 45 Q. Okay. Did he find out what he was, um, why he was pulled over and what, what, what he was issued a citation for? A. Ms. Schuster: He didn't un, un, until today he doesn't have any idea why he was pulled over. 50 Q. Okay. Did they give him a, um, did he get a copy of the citation? A. Ms. Schuster: He was never given any paper from the police officers. Basically they, what, they only dropped him off at the Hennepin County office but no paperwork was given. Q. Was he given any paperwork when he left the jail? 55 CUAPB002825 Hernandez Antunez, Dennis - OPCR Complaint #14-13294 Page 3 of 5 A. Ms. Schuster: He doesn't recall. Q. Have you been to court? A. Ms. Schuster: Two courts, two courts, two, he met the judge twice. 5 Q. Okay was that for the citation or was that for the immigration issue? A. Ms. Schuster: Okay. He says immigration court citations. Q. Has he gotten anything in the mail telling him that he needs to go to the court for the, for the, ah, traffic stop? 10 A. Ms. Schuster: No, no paperwork from the Police Department regarding his traffic stop. Yeah, the only thing he has now regarding the police is this complaint basically and the interactions with this office. That's the only follow-up he's doing. Q. I would have thought that he would have gotten something if not from the, from the officers since he was 15 booked you should have gotten something from, from the court that says whether or not he would have to [INAUDIBLE 21:48] to do some follow-up, um, with the court with regards to, um, the traffic infraction. A. Ms. Schuster: Yeah, he said the only follow-ups were regarding his immigration status. Q. Okay. So, he didn't, does not have a driver's license. Is that correct? 20 A. Ms. Schuster: No. No. Q. Okay. And, um, the only ID, the identification that he had was his passport. Is that correct? A. Ms. Schuster: So, he uses his passport as primary and then Immigration gave him a card. It's called ISAP. Yeah, passport and that card. So, basically his previous passport was taken by the police. The passport 25 went to Immigration office so they didn't allow him to bring the passport with but he got the passport reissued at the Honduras Consulate in Chicago. So this is basically a copy is the issue but the original one from the incident was taken by the police. Q. Okay. So that was probably, ah, collected by ISIS from the jail, his passport, the original passport? 30 A. Ms. Schuster: Mmhmm. Yeah. Q. Okay. All right. So, now his main complaint that I can see is in regard, regarding, ah, the issue of a translator, um. In here it says that he requested a translator to understand the officer's request but they did not. They did not follow through with his request. 35 A. Ms. Schuster: On the, ah, stop traffic? When they stopped him? Q. Correct. A. Ms. Schuster: He says that, ah, he requested for Spanish assistance when he got to Hennepin, which they provided. During the stop with police officers, he just asked if they spoke Spanish and they said no. 40 Q. Okay. A. Ms. Schuster: But he didn't request assistance in Spanish he just asked the officers if they spoke any Spanish. 45 Q. Okay. A. Ms. Schuster: And because they said they don't speak Spanish, he couldn't, he didn't want to ask for anything because they weren't going, they weren't going to understand. Q. Okay. 50 A. Ms. Schuster: The first interaction with interpreter was in Hennepin County. Q. Okay. Um, one of the statements in the, ah, the complaint allegations, um, has it, "The officers only arrested him because he did not speak English and thus he would not show up for court if he was issued a citation." Now, did he hear the police officers make any comment to that effect? 55 CUAPB002826 Hernandez Antunez, Dennis - OPCR Complaint #14-13294 Page 4 of 5 A. Ms. Schuster: Could you repeat that question? Q. Yeah. The complaint shows here that, that officers only arrested him because you do not speak English and because of that he wouldn't show up in court if a citation was issued. My question is did he hear anyone and any of the officers make a comment like that? 5 A. Ms. Schuster: He think he didn't make any, um, mistake when driving and he didn't violate anything. Um, he, he believes that they stopped him with no reason and he's basing that on that they asked just for an ID. They did not ask specifically for driver license or insurance card. Q. Mmhmm. 10 A. Ms. Schuster: And then, ah, when he was taken to Hennepin County, and that he has to do with immigration, he's sure that's when he said well, if I don't have a reason to be stopped, why I am here? Well, he thinks that he was, um, discriminated and taken, referred to immigration based, based on that. Q. Okay. 15 A. Ms. Schuster: But, no he did not hear any comments from the officers. Basically that he, he noticed the cops, the cops talking to one another but he didn't understand anything. The poor communication between the officers and he was about the ID which he gave it to them. But, other than that, and those Spanish questions about you speak Spanish and they said no. But other than that, he remained quiet while the officers were researching into the, you know, researching for information. 20 Q. All right. And, was he given an explanation when he got to Hennepin County Jail, um, when he could finally get an interpreter, was he given an explanation then of the reason why he was stopped? A. Ms. Schuster: Okay. When he talked, when he talked to the interpreter, he basically told her what happened with this light switch and then after, afterwards he was pulled over but that was information he 25 provided the interpreter. The interpreter never told him okay you were stopped for, for these reasons. So, he thinks that is because of that [INAUDIBLE 33:11] he made with the card that he was pulled over but no explanation was given to him as why what's the real reason. Q. Okay. 30 A. Ms. Schuster: Now he's just commenting that he hears that the officers don't work in that area anymore. And, um, but apparently one was caucaysh, caucaysh, Caucasian and the other one was African American and, um, the African American officer just limited himself to do the research and search while the other, the white one was the one who handcuffed him and did the rest. 35 Q. Okay. A. Ms. Schuster: Yeah, he's just curious about and he doesn't understand what the procedure, but, um, basically his uncle was seating right next to him. He was the driver, um, Dennis was the driver but when the police pulled the uncle out of the car, they make him leave from the driver's side as opposed to the passenger's side which was kind of like a little force there but he, he assumed that that's normal but they 40 kind of got his attention like why my uncle is being asked to leave from that door. Q. Okay. Well, I can look into that. A. Ms. Schuster: Okay. 45 Q. Um, all right. Is there anything else that you would like to add to this statement that was not asked concerning this incident? A. Ms. Schuster: Basically the last thing he added about his uncle being pulled by the driver's seat, by the driver's side and then also his uncle was also asked for ID. He gave 'em, ah, plastic ID card he has which was on like almost broken but when they gave, returned the card back to his uncle, the card was split in two 50 so it was fully broken, so he assumes that the officers did that but he, he says that he doesn't know if that's normal procedure. When they were given the ID, he could see the officers laughing at, you know, laughing but he can't say that they were laughing at him or anything but they were. They were laughing. He just didn't understand 55 CUAPB002827 Hernandez Antunez, Dennis - OPCR Complaint #14-13294 Page 5 of 5 what was the reason of them laughing. Q. Okay. A. Ms. Schuster: That's all he wanted to add. 5 Q. All right. Is this a true and accurate statement? A. Ms. Schuster: Yes. Q. Okay. We'll conclude the interview at, um, 2:46 p.m. A. Ms. Schuster: Mmhmm. 10 Signature:_________________________________________ Date: _______________________ jmc 15 CUAPB002828</t>
  </si>
  <si>
    <t>['https://d3n8a8pro7vhmx.cloudfront.net/cuapb/pages/270/attachments/original/1638760494/OPCR_14-13294_Stewart_Redacted_Part_7.pdf?1638760494']</t>
  </si>
  <si>
    <t>MINNEAPOLIS POLICE DEPARTMENT INTERNAL AFFAIRS DIVISION COMPLAINT INFORMATION Case Number Precinct MECC - CCN Date of Incident Time: Date of Complaint 15-24504 4th 15-458814 12/19/2015 1630 hours 12/20/2015 Location of Incident City/State/Zip 916 Broadway Ave W Minneapolis, MN 55411 Coniplainant Name (Last, First, Middle Initial) 13.43 - Personnel Data Complainant Signature Sex Race DOB M Home Address City/State/Zip Primary Telephone BADGE/NAME ALLEGED POLICY VIOLATIONS #4959 Christie Nelson MPD P&amp;P § 5-307 Supervisors Force Review 13.43 - Personnel Data ALLEGATION SUMMARY ' • ' . ' Sergeant Christie Nelson failed to properly complete a Supervisors Force Review and knowingly omitted pertinent information in her official duties as a Minneapolis Police Officer. SUPERVISOR ASSESSMENT PRELIMINARY RECOIVIMENDATION INVESTIGATIONS K Preliminary Investigation K Admin Investigation FINAL APPROVED INVESTIGATIVE REPORT Refer to Deputy Chief of Professional Standards 13.43 - Personnel Data K Reckoning Period Expired K No Basis for Complaint ['Closed Pending Further Information ['Failure to Cooperate K Refer to Precinct K Cleared by Exception K Policy Failure K Other Date MPD Form #3401 - UPDATED 3/21 1196250 Minneapolis Office of Police Conduct Review Complaint Number: Investigator: Officer: Case Type: Date of Incident: Complaint Filed: Investigative Summary 15-24504 Sergeant Brian Sand Sergeant Christie Nelson #4959 Administrative December 19, 2015 December 20, 2015 4 Minneapolis Police CASE OVERVIEW Officer Anna Hedberg, who was off duty and not working, received information from a confidential informant, that a blue vehicle with front end damage was parked or near the McDonalds located at 916 W. Broadway and was in possession of a handgun. Hedberg relayed this information to Sergeant Roering, who then relayed this to Minneapolis dispatch. Squad 460 arrives first and observes the blue vehicle parked in the McDonald's parking lot and pulls up behind the car. Officer Durand, (Durand) who is driving squad 424, observes the backseat passenger Deondre Jackson (Jackson), get out of the car and run through the parking lot just after squad 460 pulls up behind the vehicle. Durand accelerates the squad in an attempt to cut off Jackson as he is running. Durand then intentionally strikes Jackson with the squad car fearing that he was reaching for a gun. Sergeant Christie Nelson (Nelson) responds to the scene to complete a supervisors force review of the incident. Nelson completes the supervisor force review 13.43 - Personnel Data 13.43 - Personnel Data 1. 5-307 Supervisor Force Review 13.43 - Personnel Data POLICY Page 1 of 7 1196251 ALLEGATIONS Allegation 1: It is alleged Sgt. Nelson did not properly complete a supervisors force review involving an officer's reportable use of force. (5-307 Supervisors Force Review) 13.43 - Personnel Data Key Issues: Issue 1: Whether Sgt. Nelson thoroughly investigated and documented Officer Durand's use of force upon Deondre Jackson. 13.43 - Personnel Data CASE INVESTIGATION CAPRS report 15-458814 was reviewed along with squad video of arrested party Deondre Jackson (Jackson) being interviewed by Sergeant Christie Nelson (Nelson). McDonald's video of the parking lot was reviewed but none of the cameras captured the incident. Strategic Information Center video from a pole camera on Broadway Avenue does shows squad 460 pulling up behind the car that reportedly had a gun in it. The SICM video shows the backseat passenger Deondre Jackson getting out and running. Squad 424 who is traveling north in the driveway accelerates towards Jackson and from there it is hard to see what happens at the end as the incident is going away from the camera. Officer Durand was interviewed at internal affairs about what he reported to Sergeant Nelson regarding the force he used and Nelson was interviewed at internal affairs regarding what Officer Durand told her about the force he used on Deondre Jackson. A CAPRS audit of when the reports were viewed and entered into the system was also obtained. Page 2 of 7 1196252 DISCUSSION The Minneapolis Police Department's Policy and Procedure Manual states in part: 5-307 SUPERVISOR FORCE REVIEW (applicable sections of policy) On-duty Supervisor Responsibilities: 13.43 - Personnel Data (3) Respond to the incident scene and conduct a preliminary investigation of the Use of Force incident. (4) Complete and submit the Supervisor Use of Force Review and Summary in CAPRS as soon as practical, but prior to the end of that shift a. Debrief the employee(s) who engaged in the use of force. Ensure that all actions taken in the preliminary investigation process and the information obtained from these actions are included in the summary and that all other relevant information is entered in the appropriate sections of the report. (5) Review all sworn employees' CAPRS reports and supplements related to the use of force incident for completeness and accuracy. Officer Mark Durand (Durand) states "fearing that Al was reaching for a gun I turned the squad using the front driver's side fender to bump Al as he ran. This caused Al to trip over his own feet falling to the ground and hitting a tree with his right knee as he fell".1 Sergeant Christie Nelson (Nelson) is the supervisor who responds to complete the supervisor force review for Durand. In Nelson's force review supplement she states "Officer Durand then stated he attempted to cut off AP/Jackson's egress as he was running through the grassy area with landscaping. Jackson then tripped and ran into a tree and was stopped. The position of the squad car was next to the tree. It is possible that AP/Jackson ricocheted off the tree and ran into the squad car."2 Nelson's statement in her force review is substantially different then what Durand is reporting and what he tells her on the scene. Officer Durand stated in his internal affairs interview that he told Nelson at the scene that he intentionally bumped Jackson with the squad car. I asked Durand if Nelson asked for any clarification at the scene about the force and Durand responded to me "I, I stated that I hit AP. Then, she gave me a camera to photograph, um, the area and the handgun, and recover that, make safe. Urn, I don't know what she did at this point. I don't recall. And then, she came back, too, and asked, "Did I hit him with a closed fist, an open fist?" At which point, I said, "No, with the squad car."3 Durand made it clear in the interview that Nelson understood at the scene that he intentionally used the squad to strike Jackson. Nelson was interviewed about her supervisors force review and she first goes into describing the atmosphere that night and how tense it was with the community. 13.43 - Personnel Data 13.43 - Personnel Data 1 Durand supplement in CAPRS paragraph 5 2 Sgt. Christie Nelson Supervisor Force Report paragraph 3 CAPRS report page 7 3 Durand Q&amp;A page 5 line 7 4 Nelson Q&amp;A Page 2 line 32 Page 3 of 7 1196253 Nelson goes on to describe the scene after arriving and debriefing Durand. Nelson asks Durand "did you kick him, hit him, what"?5 "No Sarge, with the car. I'm like oh, OK. Well let's take a look. Urn, oh well I don't know. So what I believe is from what I had seen is that he was running. He ran out of his shoes because they're not tied, hit the tree. Cause where the car was parked in, in, in relation to the trees and where the shoes were, I believe that he literally, you know, doing this...running, not looking forward, but looking at who is chasing you -- urn, like, you know, the running back does in the Vikings -- doesn't see the curb, hits the curbs, runs into the tree, and then he hits the squad car because the squad car parked right by the tree to, to block his egress out."6 In my interview with Nelson, I asked how she came to that conclusion; she stated "That's what I believe happened."' Nelson interviews Jackson in the back of the squad car and asks how many times he was hit, Jackson states "with the car?" Nelson asks Jackson again that question and he states that the squad hit him and ran him over. Nelson was asked about this interview with Jackson in the back of the squad car and why it wasn't in her force review, Nelson stated "That is a conversation I did not remember when I did my force review."8 When asked why she didn't review the squad video prior to doing her report she stated "I thought that this squad thing had to go to the, !Cloud before it could come down to the computer."8 13.43 - Personnel Data In 5-307 supervisor force review, the policy states: "Ensure that all actions taken in the preliminary investigation process and the information obtained from these actions are included in the summary and that all other relevant information is entered in the appropriate sections of the report." Durand reported that he intentionally struck Jackson with the squad car believing that he was armed, yet Nelson omits this information in her supervisors force review. The policy continues to state: "Review all sworn employees' CAPRS reports and supplements related to the use of force incident for completeness and accuracy". Nelson stated that she reviewed the reports that were in the system at the time of her report.13 According to the CAPRS report audit Durand entered his supplement at 7:51 pm on December 19th and Nelson completes her force review at 9:40 pm on the 19th. Almost two hours after Durand entered his supplement. When a supervisor completes a use of force report in CAPRS at the end of the report it asks for your electronic signature asking if all force reports for the case are complete for both officers entries and supervisor review entries. Nelson did give her electronic signature acknowledging that this was the case. 5 Nelson Q&amp;A Page 3 line 6 Nelson Q&amp;A Page 3 line 38 7 Nelson Q&amp;A Page 4 line 10 8 Nelson Q&amp;A page 14 line 26 9 Nelson Q&amp;A page 15 line 30 1° 7-810 critical incident policy line 4 11 Nelson interview page 19 line 38 12 Nelson interview page 17 line 20 ° Nelson Interview page 20 line 35 Page 4 of 7 1196254 The Minneapolis Police Department's Policy and Procedure Manual states in part: 13.43 - Personnel Data One of Sergeant Nelson's official duties as a supervisor is to complete a supervisors force review whenever an officer under her command uses a certain level of force against a person. Durand verbally 13.43 - Personnel Data 14 CAPRS report 15-458814 page 6 force report #1 15 CAPRS report 15-458814 Nelson force review paragraph 3 16 Nelson interview page 16 line 39 Page 5 of 7 1196255 CLOSING The key issues presented are: 1. Whether Sgt. Christie Nelson did not properly investigate and document the use of force by Officer Durand. (5-307 Supervisors Force Review) a. Nelson arrives on the scene and debriefs Durand about the force used against Jackson. Durand tells Nelson that he struck Jackson with the squad car intentionally. Nelson interviews Jackson and he tells her that the squad car hits him and runs him over. After her investigation she believes that Jackson tripped over his own feet and ran into a tree and then into the squad. b. The purpose of a supervisors force report is to document the force used against the subject. Nelson's force review never mentions the force used against Jackson or that any force was used against Jackson. 13.43 - Personnel Data I confirm that the information I provided in this case is true to the best of my knowledge. Page 6 of 7 1196256 EVIDENCE 1. Statements a) Statement from Sergeant Christie Nelson b) Statement from Officer Mark Durand 2. Records a) CAPRS Police Report #15-458814 b) Visinet Report #15-458814 c) Squad Video of interview with Deondre Jackson d) SICM Video e) CAPRS audit report Page 7 of 7 1196257 MINNEAPOLIS POLICE DEPARTMENT Office of Professional Standard Deputy Chief Henry Halvorson (612) 673-3634 350 South 5th Street Minneapolis, MN 55415 TO: Chief Arradondo 12/5/201 7 12:44 PM Subject: IAU Case 15-24504 Following the Loudermill hearing on the above matter, I discussed the case with Assistant Chief Kjos and Deputy Chief Fors. We recommend the following to Chief Arradondo on each allegation: 1) 5-307 Supervisors Use of Force Review (Completion of Force review)- Sustained at a B level 13.43 - Personnel Data 5-307 Supervisors Use of Force report (Completion of Force review). In recommending the B level violation we focused on the fact that Sgt. Nelson did not confirm the information which was relayed to her by the involved officer in this incident, Officer Durand in her Supervisors use of force review. 13.43 - Personnel Data 13.43 - Personnel Data 13.43 - Personnel Data As a Supervisor responding the 1196258 scene of a Use of Force, the supervisor should only be documenting the incident and not interpreting what had occurred as by the evidence found on the scene. In viewing the discipline Matrix in this matter, this violation carries a baseline of discipline for 10 hours. Based on the above discussion we recommend 10 hours suspension for the sustained violation. 13.43 - Personnel Data 1196259 Minneapolis City of Lakes Sgt. Christie Nelson Narcotics Unit Minneapolis Police Department Police Department - Medaria Arradondo, Chief of Police 350 S. Fifth St. - Room 130 Minneapolis, MN 55415 TEL 612.673.3000 NOTICE OF DISCIPLINE RE: IAU Case Number 15-24504 Notice of Suspension (10 hours suspension without pay) Sgt. Nelson, The finding for IAU Case #15-24504 is as follows: Policy Number Sub-Section 5-307 www.minneapolismn.gov December 11, 2017 Policy Description Category Disposition Supervisor's Force Review #4 (Completion of Force B SUSTAINED Review) 13.43 - Personnel Data As discipline for this incident, you are suspended for 10 hours without pay. This case will remain in the IAU files per the record retention guidelines mandated by State Law. Be advised that any additional violations of Department Rules and Regulations may result in disciplinary action up to and including discharge. Sincerely, Medaria Arradondo Chief of Police By: Michael Kjos, Assistant Chief of Police Henry Halvorson, Deputy Chief, Professional Standards Bureau Wage 1196260 NOTICE OF RECEIPT Acknowledgement of receipt: I, Christie Nelson, acknowledge that I have received my Notice of Discipline for IAU Case #15-24504. . ) y P-112111 Sgt. Christie Nelson Date of receipt -T - Co40 de Tro choenberge4 Date CC: Personnel Payroll IAU 2 1Page 1196261</t>
  </si>
  <si>
    <t>['https://d3n8a8pro7vhmx.cloudfront.net/cuapb/pages/1461/attachments/original/1638330925/15-24504_Nelson.pdf?1638330925']</t>
  </si>
  <si>
    <t>['Christie L. Nelson, badge #4959']</t>
  </si>
  <si>
    <t>46707773v1 1 IN THE MATTER OF THE ARBITRATION BETWEEN: Anoka County OPINION AND AWARD And BMS Case No. 21POA0935 Law Enforcement Labor Services, Inc. Susan Gaertner, Arbitrator APPEARANCES: For Anoka County Tony Palumbo, Anoka County Attorney Bryan Frantz, Assistant Anoka County Attorney 2100 Third Avenue, Suite 720 Anoka, MN 55303 For LELS Renee Zachman Jessica Mabin Law Enforcement Labor Services, Inc. 2700 Freeway Blvd., Suite 700 Brooklyn Center, MN 55430 Date of Award: April 14, 2021 46707773v1 2 JURISDICTION This arbitration arises pursuant to a collective bargaining agreement between Anoka County, Minnesota ("Employer" or "County") and Law Enforcement Labor Services, Inc. ("Union").1 Robert Young ("Grievant") is a Deputy Sheriff employed by the Anoka County Sheriff's Office and is a Union member. A hearing was held on February 22, 2021. Both parties acknowledge that this matter is properly before the arbitrator. Both were allowed to present witnesses, to cross-examine opposing witnesses, and to submit exhibits. Final closing briefs were filed on March 15, 2021 and the record was then closed. ISSUE The parties agree that the issue to be determined is as follows: Did the Employer have just cause to issue a two-day (sixteen hour) suspension to Deputy Robert Young? FACTUAL BACKGROUND Grievant Robert Young has been employed by the Anoka County Sheriff's Office since 2005. The majority of his tenure with the Sheriff's Office has been as a patrol deputy. In addition to his duties as a patrol deputy, Deputy Young has been a part of the Sheriff's Office SWAT team since 2010. 1 Joint Exhibit 1. 46707773v1 3 On July 6, 2020, Deputy Young received a text message/page notification of an emergency SWAT call.2 Deputy Young was off duty at the time, but was available to respond. He left his home in an unmarked squad car, intending to drive to the Sheriff's Office to gather any equipment he might need for the SWAT call. Deputy Young testified that he chose to "drive emergency," turning on the lights and sirens on his unmarked squad. In the course of his travel to the Sheriff's Office, Deputy Young was involved in an accident with another motor vehicle. That accident resulted in the discipline that is the subject of these proceedings. The factual circumstances proceeding the collision are generally not disputed by the parties. Deputy Young testified that he was traveling northbound on Hanson Blvd, and, as noted previously, had his lights and sirens on. He also used an OptiCom to trigger the traffic lights to turn green as his vehicle approached. When Deputy Young reached the intersection of Hanson Blvd NW and Main Street in Coon Rapids, he noted that the lights at that intersection were not turning green; thus, the traffic traveling eastbound and westbound on Main Street still had a green light. Deputy Young stopped at the intersection, specifically at the cross walk in the outer left-hand turn lane facing northbound on Hanson Blvd. Deputy Young testified that he positioned his car in that spot to maximize his visibility to other motorists and his own visibility of the intersection. 2 Sergeant Tim Day, Assistant Commander of the SWAT team, testified that SWAT notifications indicate whether the event requiring a SWAT response is of a planned, non-emergency nature, or if the event is an unplanned emergency. 46707773v1 4 After coming to a stop, Deputy Young saw that some motorists traveling westbound on Main had come to a stop despite having a green light. He waited for "two to four" cars traveling eastbound on Main to clear the intersection, before he continued northbound on Hanson Blvd. Deputy Young's vehicle was then struck by a motorist traveling westbound on Main Street in a Chevy Equinox. Coon Rapids City Police Officer Matthew Wilberg responded to the scene of the accident. His accident report notes that the driver of the Equinox stated that because of other traffic he could not see the squad with its emergency lights on "until it was too late." The driver also said that his windows were rolled up and he did not hear the siren. A witness to the collision told Officer Wilberg that he did not think the driver of the Equinox would have been able to see Officer Young's squad because of all the traffic in the Westbound left turn lanes on Main Street.3 The collision caused extensive damage to the front and rear passenger side of Deputy Young's squad, as well as some damage to the rear quarter panel.4 Anoka County Sheriff's Deputy Shane Werneke, who was at the intersection and witnessed the accident, described the damage to Deputy Young's vehicle as "disabling." Deputy Werneke reported that the Equinox "had significant and disabling damage to the front and it was leaking fluid." Both vehicles were towed from the accident scene. 3 Joint Exh. 12 4 Joint Exh. 11 46707773v1 5 The accident review committee of the Anoka County Sheriff's Department determined that the accident was "preventable."5 That committee, composed of members from all ranks within the Sheriff's Office, does not issue recommendations regarding any potential disciple, but does make suggestions regarding any need for further training of the officer involved.6 By a disciplinary notice dated September 23, 2020, Deputy Young was informed that he would receive a two-day suspension without pay.7 Deputy Young and the Union timely filed a grievance for the suspension.8 APPLICABLE CONTRACT AND POLICY PROVISIONS Collective Bargaining Agreement9 Article 14 - Discipline 14.(i) The employer will discipline employees for just cause only. Anoka County Sheriff's Office Policies10 Standards of Conduct. Causes For Discipline. General Order 340.5.10 SAFETY (f) Unsafe or improper driving habits or actions in the course of employment or appointment. (g) Any personal action contributing to a preventable traffic collision. 5 Testimony of Chief Deputy Kevin Halweg (T. Halweg) 6 Id. 7 Joint Exh. 14 8 Joint Exh. 15 9 Joint Exh. 1 10 Joint Exh. 3 and 4 46707773v1 6 General Order 316.5 RESPONSIBILITIES OF RESPONDING DEPUTIES Deputies shall exercise sound judgement and care with due regard for life and property when responding to an emergency call. During a response to an emergency call deputies may (Minn. Stat. § 169.03; Minn. Stat, § 169.17): (a) Proceed cautiously past a red or stop signal or stop sign but only after slowing down and utilizing a red light or siren as may be necessary for safe operation. (b) Exceed any speed limits, provided this does not endanger life or property. (c) Disregard regulations governing direction of movement or turning in specified directions as authorized by law. (d) Disregard regulations governing parking or standing when using a warning lamp. The decision to continue an emergency call response is at the discretion of the deputy. If in the deputy's judgment, the roadway conditions or traffic congestions does not permit such a response without unreasonable risk the deputy may elect to respond to the call without use of red lights and sirens at the legal speed limit. In such an event, the deputy should immediately notify Central Communications. A deputy shall also discontinue an emergency call response when directed by a supervisor or as otherwise appropriate. OPINION In this grievance, as is true generally, the employer has the burden of establishing that there was just cause for its disciplinary decision. Because the case is one of "ordinary" discipline, rather than one where the allegations would constitute a breach of law or be viewed as an act of moral turpitude, the preponderance of the evidence standard will be applied here.11 In order to demonstrate that a disciplinary decision is supported by just cause, the employer must first prove that the employee actually engaged in the misconduct or behavior that formed the basis for the discipline. If that is established, the employer must then show 11 Elkouri &amp; Elkouri, How Arbitration Works, Ch. 15 , 8th Edition (2016) 46707773v1 7 that the level of discipline is fair and reasonable in light of all the relevant circumstances.12 Each of these aspects of just cause is discussed below. I. The Alleged Misconduct The misconduct alleged by the Anoka County Sheriff's Office is that Deputy Young drove unsafely or improperly in the course of his employment, contributing to a preventable accident on July 6, 2020. His actions were deemed by the department to violate Standards of Conduct 340.5.10(f), and 340.5.10(g). The Employer contends that Deputy Young was "wholly or substantially at fault" for the collision because he entered the intersection, noted to be one of the busiest in Coon Rapids,13 against a red light. The driver of the Equinox, who had the green light, was not speeding, or distracted;14 Deputy Young agreed that the driver did not see the squad until right before the collision. In the Employer's view, the collision was, at best "much or most of the fault" of Deputy Young. The Employer acknowledges that a deputy responding to an emergency, as Deputy Young was, is allowed by state statute and Sheriff's Department policies to disobey traffic signals.15 The Employer emphasizes, however, that those statutes and policies require an emergency responder to "drive with due regard for the safety" of others16 and "exercise sound judgment and care with due regard for life and property."17 It was Deputy Young's 12 Id. 13 Testimony of Coon Rapids Police Officer Matthew Wilberg (T. Wilberg). 14 J. Exh. 12 15 Minn. Stat. § 169.03 Subd. 2; Anoka Sheriff's Office Policy 316.5(a)(J. Exh. 4) 16 Minn. Stat. § 169.20 Subd. 5(d) 17 Anoka Sheriff's Office Policy 316.5(J. Exh 4) 46707773v1 8 responsibility to get through the intersection safely, or wait until he was sure he could do so; because he did neither, according to the Employer, he violated policy and should be disciplined. The Union contends that no violation of policy occurred. It claims that Deputy Young's actions-activating his emergency lights and sirens, slowing down and stopping at the intersection in a position he thought was visible to other motorists-showed sufficient caution and care in responding to an emergency. The Union further argues that Deputy Young did not have sufficient notice of what specific driving behavior was "good enough" to avoid running afoul of department policy. The evidence in the record supports the Employer's conclusion that Deputy Young drove unsafely in the course of his employment, and that his driving behavior contributed to a preventable collision in violation of Sheriff's Office Policy. It was reasonable for the Employer to conclude, as Chief Deputy Halweg put it, that Deputy Young did not exercise "enough due regard for the safety of all persons," in violation of Sheriff's Office Policy 316, which resulted in a preventable traffic collision.18 It is not reasonable to expect that policy to specify every factual circumstance or variable to be considered in evaluating whether due regard for safety has been used in an emergency response. The Anoka County Sheriff's Office had just cause to discipline Deputy Young, pursuant to the Employer's Standards of Conduct. 18 J. Exh. 15-5 46707773v1 9 II. The Appropriate Remedy Because the Employer has provided sufficient proof that just cause existed to discipline Deputy Young for his driving conduct on July 6, 2020, the arbitrator must now consider whether the two-day suspension imposed was appropriate in light of all the relevant circumstances. This inquiry is limited to ascertaining whether the discipline was within the bounds of reasonableness. Factors to be considered include the employee's length of service, work record, and the seriousness of the misconduct. Deputy Young has served a relatively lengthy time with the department, over 15 years. His performance during that time has uniformly been rated as "Fully Satisfactory."19 A number of his performance evaluations note that he is a valued member of the SWAT team, a position he has held for over a decade. As the Union notes, Deputy Young's personnel file contains commendations, letters of recognition, as well as a Medal of Merit relating to his performance in dealing with a dangerous suspect.20 Deputy Young's work record also includes two prior disciplinary actions. In 2013, he was issued a written reprimand for pursuing a fleeing motorcyclist who had been racing a passenger vehicle, in violation of the Employer's pursuit policy. In 2018, Deputy Young received a two- day suspension, again involving violations of the pursuit policy. Deputy Young was disciplined in that instance for pursuing a driver who failed to signal a turn and had a revoked license. 19 J. Exh 21 20 J. Exh 22 46707773v1 10 Deputy Young was noted to have driven through a crowded parking lot, at a time when many citizens were present, at speeds reaching 54 miles per hour. The Employer contends that the level of discipline imposed for the July 2020 collision is commensurate with the seriousness of the misconduct. It notes that Deputy Young's emergency driving behavior in this instance put members of the public at risk of serious injury or death, and that the accident "totaled" two vehicles. The Union argues that the discipline is too harsh, even if the preventable accident was the result of emergency driving behavior that violated department policy. The Union cites to multiple examples of Anoka County Sheriff's deputies whose on-duty driving resulted in preventable accidents but who received, in the Union's view, disparate (and more favorable) treatment from the Employer. The Arbitrator has carefully reviewed the prior disciplinary decisions cited by the Union. The Arbitrator does not agree that these decisions demonstrate that other employees similarly- situated have been disciplined in a significantly different manner without rational explanation. The Arbitrator agrees with the Employer's contention that when all factors of each case are considered in combination, rather than any individual aspect viewed in isolation, Deputy Young's discipline was consistent with that of similarly-situated employees. In sum, the decision of the Anoka County Sheriff's Office to impose a two-day suspension was within the bounds of reasonableness. Based on the applicable law, the facts, and exhibits before me, I see no reason to second guess that decision. 46707773v1 11 AWARD The grievance is DENIED. Dated: April 14, 2021 /s/Susan Gaertner Susan Gaertner, Arbitrator</t>
  </si>
  <si>
    <t>['https://d3n8a8pro7vhmx.cloudfront.net/cuapb/pages/270/attachments/original/1631802699/2021_-_Robert_Young-_Anoka_County.pdf?1631802699']</t>
  </si>
  <si>
    <t>['Robert Young, badge #None']</t>
  </si>
  <si>
    <t>1338141 1338142 1338143 1338144 4 Minneapolis Office of Police Conduct Review Police Investigative Summary Minneapolis Complaint Number: 19-04570 Investigator: Sergeant Aimee Walker Officer: Officer Daniel Barlow #0334, Officer Mitchell Erickson #1826, 13.43 - Personnel Data Case Type: Administrative Date of Incident: 03/24/2019 Complaint Filed: 06/10/2019 CASE OVERVIEW On March 24, 2019, A fight involving multiple parties broke out during bar close. Officers Barlow and Erickson, who were working marked squad 511 and Officer Knoche who was working Off-Duty 6509, responded to the fight. Officers Barlow and Erickson responded to the location in their squad car. Officer Knoche, who was working Off-Duty at the Fremont located at 1300 Lagoon Av S, responded on foot. Officers advised dispatch that there was a group of 5-10 fighting. Within a minute of the initial call out, 511 reqested more squads to respond. Officers deployed mace to "multiple parties actively assaulting" each other. Two of the parties fighting were tased after they failed to stop fighting upon being maced. 1i Page 1338145 ALLEGATIONS Allegation 1: It is alleged that Officer Barlow, Officer Erickson, 13.43 - Personnel Data failed to activate their Body Worn Camera prior to contact with parties involved in a fight. 4-223 Body Worn Cameras, Activation CASE INVESTIGATION Officers Barlow and Erickson were parked in their marked squad car, in the McDonalds parking lot located at 2929 Hennepin Av S monitoring the bar close crowd'. Officers Barlow and Erickson were approached by security who advised that there was a large fight near the Lagoon Av S and Girard Av S intersection. Officers Barlow and Erickson responded to the fight, activating the over-head lights of the squad2. Officer Barlow observed a group of 5-10 parties, in the middle of Lagoon Av, punching and kicking each other.3 Officer Barlow exited his squad and deployed mace into the group fighting. 4 Officer Knoche, who was working Off-Duty 6509, was approached by "multiple bystanders" who stated the fight was out of control and the combatant was now in the middle of the streets Three of the suspects involved in the fight continued fighting, despite being mated. Officers ordered the suspects to stop fighting or they would be tased. When the suspects did not cease fighting, Officer Barlow tased two of the suspects. Officer Erickson, Barlow, 1 3.43 failed to activate their body worn cameras (BWC) at the onset of the call. All Officers noted that as soon as they realized it, they activated their BWCs. Review of PIMS GO #19-83258 (Officer Barlow Supplement) Officer Barlow completed a PIMS supplement on 3/24/2019. Officer Barlow was working with Officer Erickson, assigned to Squad 511. Officer Barlow stated that he and his partner were parked in the McDonalds parking lot, standing by for bar close. 1 MPD GO #19-83258, Page 7 2 MPD GO #19-83258, Page 7 3 MPD GO #19-83258, Page 7 MPD GO #19-83258, Page 7 5 MPD GO419-83258, Page 12 Wage 1338146 Officer Barlow stated that he and his partner (Officer Erickson) were approached by security officers who pointed out a large fight happening near the Lagoon Av and Girard Av intersection. Officer Erickson, who was the driver, activated the squads emergency light and squad MVR.6 Officer Barlow reported that he observed a large "brawl" between 5-10 people, in the middle of the intersection. Officer Barlow stated that the involved parties were all kicking and hitting each other. Officer Barlow got out of the squad to "address the brawl" at which point he reported deploying mace into the "brawl."' Officer Barlow stated that one of the suspects had pinned another male to the ground, continuing to strike the down party with "hay-maker" style punches.8 Officer Barlow reported that his personal mace can began to run out, at which point he pulled his taser. Officer Barlow told the males they would be tased if they did not stop fighting.9 When the males continued fighting, Officer Barlow shot his taser two separate times, striking two of the males. Officer Barlow noted in his report that he had forgotten to activate his BWC due to the chaotic scene, which had "escalated and evolved in a matter of seconds."1° Officer Barlow reported that he activated his BWC as soon as he realized it was off. Review of PIMS GO #19-83258 (Officer Erickson Supplement) Officer Erickson completed a PIMS supplement on 3/24/2019. Officer Erickson reported that he was the driver of marked squad 511. Officer Erickson reported that he and his partner, Officer Barlow, were sitting in the squad when a security guard walked up to the squad and exclaimed that there was a group involved in a fight near the intersection of Girard Av S and Lagoon Av.11 Officer Erickson stated he drove the squad through the McDonalds parking lot and approached the intersection. Officer Erickson reported that he saw five to ten parties actively fighting. When the group failed to cease fighting, and other parties engaged in the fight, Officer Erickson deployed his mace toward the group.12 6 PIMS GO #19-83258, Page 7 PIMS GO #19-83258, Page 7 8PIMS GO #19-83258, Page 7 8 PIMS GO #19-83258, Page 7 1° PIMS GO #19-83258, Page 8 11 PIMS GO #19-83258, Page 15 12 PIMS GO #19-83258, Page 15 3 'Page 1338147 Officer Erickson noted that he attempted to activate his BWC when he stepped out of the squad, but it did not activate. Officer Erickson activated his BWC as soon as he realized it was not on.13 Review of PIMS GO #19-83258 (Officer Knoche Supplement) Officer Knoche completed a PIMS supplement on 3/24/2019. Officer Knoche was working off- duty at the Fremont Bar, located at 1300 Lagoon. Officer Knoche reported that he heard dispatch air that a fight was in progress involving 5-10 people at Lagoon and Girard, which is appoximately 1 block west of the Fremont Bar.14 Multiple bystanders approached Office Knoche telling him that the fight was out of control and that the combatants were in the middle of the street.15 Officer Knoche approached the group on foot. He observed "numerous combatants actively assaulting one another." He deployed his mace while ordering them to stop fighting.16 Officer Knoche noted that he observed one of the males pin another male to the ground, then striking the down party in the head multiple times. 13.43 - Personnel Data Review of BWC Officer Barlow's BWC was activated after he had already deployed his mace and taser. There was still a large crowd in the area, with multiple parties still loitering. The male that had been struck in the head with the taser prong, admitted to being involved in the fight, stating he was trying to break it up.18 Officer Erickson's BWC was activated after he had deployed his mace and after Officer Barlow deployed his taser. It was activated while Officer Erickson was taking the party who had been tased into custody. The male stated he was trying to break the fight up.19 13 PIMS GO #19-83258, Page 16 14 PIMS GO #19-83258, Page 12 15 PIMS GO #19-83258, Page 12 16 PIMS GO #19-83258, Page 12 17 PIMS GO #19-83258, Page 13 18 BWC Barlow, 0000-0430 19 BWC Erickson, 0000-0215 Wage 1338148 Officer Knoche's BWC was activated after he had deployed his mace and after Officer Barlow deployed his taser. There was an unknown female yelling in the background as well as a party that was refusing to leave.20 Officer Alvarado, who was also on the scene, BWC footage showed what appeared to be two males actively fighting.21 The footage is at the beginning of the video, when there is no audio. Officer Barlow deploying his taser is captured in this footage. Review of BWC Audit An audit of Officer Barlow's BWC (Serial 4 1 3.37 showed no audit entries were found for the device.22 The device profile showed that the BWC had been assigned since July 30, 2019.23 An audit of Officer Erickson's BWC (Serial 4.1MED showed the event button to activate his BWC was pressed at 02:17:07.560 and again at 02:17:07.650.2' There were no activations prior to or following. 13.43 - Personnel Data Review of Statement by Officer D. Barlow On June 21, 2019, Officer Barlow came to the Internal Affairs Unit to provide a statement. Officer Barlow was represented by Officer M. Johnson of the Minneapolis Police Department Federation. I confirmed with Officer Barlow that he was on-duty on March 24th, having responded to a fight call. I asked Officer Barlow to tell me about the call. Officer Barlow stated that the fight was pointed out to he and his partner by a security guard. He stated that as he saw the fight unfolding it was "almost like a tornado of people kind of moving."26 Officer Barlow stated his partner had activated the overhead lights/MVR. Officer 20 BWC Knoche, 0000-0130 21 BWC Alvarado, F., 0000-0019 22 BWC Audit Barlow, Page 1 23 BWC Profile Barlow, Page 1 24 BWC Audit Erickson, Page 2, Lines 34-35 2 13.43 - Personnel Data 26 Barlow Statement, Page 2, Lines 25-27 5IPage 1338149 Barlow stated he got out of the squad car and immediately started to mace the crowd to try and disperse it.27 He stated that two combatants continued fighting despite being mated. Another male entered into the fight and began throwing punches that Officer Barlow stated were "haymaker-style." Officer Barlow stated he could hear the thuds of the impact of the hits.28 Officer Barlow stated when the males did not stop fighting, he pulled out his taser and told them to stop fighting. When the males continued to fight, Officer Barlow "yelled taser, taser, taser," then deployed his taser.29 Officer Barlow said it was at this point that he realized his body camera was not on. I asked Officer Barlow how big he thought the crowd was. He stated it was difficult to count, five at the least with people coming in and out of the fight. When I asked Officer Barlow how quickly the situation evolved, if we were talking about a couple of seconds, he stated yes, just a few seconds. Officer Barlow said they drove "maybe 50 yards," and the group was moving, making its way to the intersection.30 Officer Barlow stated the incident occurred at bar-close, where there were a lot of people on the street. I began to ask Officer Barlow if he thought to activate his body camera when he got out of the squad, when he stated that he has kind of gotten used to the technology in the squads. The squads are equiped so when an Officer activates the Code 3 lights, their body camera is automatically activated. Officer Barlow stated it has "kind of messed with his muscle memory to push his body camera on."31 Officer Barlow stated he accepted responsibility of not having his body camera and is aware it is policy. When I asked him if he would have done anything differently he stated he would definitely not rely on the technology in the squad to turn on his BWC.32 Review of Statement by Officer Erickson On June 21, 2019, Officer Erickson came to the Internal Affairs Unit to provide a statement. Officer Erickson was represented by Sergeant S. Fogerty of the Minneapolis Police Department Federation. 27 Barlow Statement, Page 2, Lines 29-31 28 Barlow Statement, Page 3, Lines 1-6 29 Barlow Statement, Page 3, Lines 13-15 3° Barlow Statement, Page 3, Lines 24-39 31 Barlow Statement, Page 5, Lines 18-27 32 Barlow Statement, Page 2, Lines 37-41 6IPage 1338150 Officer Erickson confirmed that he was working on March 24, 2019 and was the driver of squad 511. He was assigned to directed patrol in the Uptown area, when he was approached by a secutiry guard who said there was a large fight happening.33 Officer Erickson stated he observed a large crowd forming in the intersection of Girard and Lagoon. He drove in the direction of the fight, and noticed that there was a large number of people fighting; kicking and punching each other.34 I asked Officer Erickson if he remembered turning on his body camera when he exited the squad. He stated attempted to turn it on then grabbed his OC spray. Officer Erickson said more individuals were jumping into the fight so he deployed his mace. 35 He stated he then heard his partner (Officer Barlow) say taser, taser, taser. After the party was down on the ground, Officer Erickson took him into custody. 36 Officer Erickson said it was while he was taking the male into custody, that he looked down and saw his BWC light was blinking green indicating that it was not on. He stated he activated it as soon as he could. When asked if he was aware that per policy he was supposed to have his body camera activated, he stated yes. Officer Erickson advised me that on some of the squads when you activate the lights to fully Code 3, it was automatically turn on your body camera, but the squad he was in did not have this feature.37 When I asked if there was anything else that Officer Erickson wanted to add to his statement, he stated, "It was rapidly evolving. There were more individuals jumping in the fight and to preserve life and do our duty as police officers, we tried to stop as much damage as possible and injuries to the individuals that were fighting."38 Review of Statement by 13.43 - Personnel Data 13.43 - Personnel Data 33 Erickson Statement, Page 2, Lines 9-22 34 Erickson Statement, Page 2, Lines 25-31 35 Erickson Statement, Page 3, Lines 2-3 36 Erickson Statement, Page 3, Lines 19-20 37 Erickson Statement, Page 3, Lines 30-39 38 Erickson Statement, Page 4, Lines 1-4 'Wage 1338151 13.43 - Personnel Data DISCUSSION The Minneapolis Police Department's Policy and Procedure Manual states in part: 4-223 BODY WORN CAMERAS (06/29/16) (07/29/17) (04/04/18) IV. PROCEDURES/ RULES/ REGULATIONS A. Officer Responsibilities 6. Activation a. Officers shall activate their BWC for the following circumstances: i. When dispatched or assigned to a call, activation shall occur at least two city blocks away from the call for service location. If dispatched or assigned to a call less than two city blocks away, activation shall occur immediately. This includes assisting squads. ii. When self-initiating a call, as soon as possible and prior to contacting a person or exiting a squad. iii. Prior to taking any law enforcement action. iv. Prior to making an investigatory contact. v. When any situation becomes adversarial. vi. Prior to assisting a citizen during in-person encounters, other than when providing basic verbal assistance (such as giving directions). The allegation is Officers Barlow, Erickson 13.43 violated the BWC Policy when they failed to activate their body cameras prior to responding to the fight. 13.43 - Personnel Data Wage 1338152</t>
  </si>
  <si>
    <t>['https://d3n8a8pro7vhmx.cloudfront.net/cuapb/pages/270/attachments/original/1629760126/Barlow_-Daniel-%2819-04570%29-pages-1-12.pdf?1629760126']</t>
  </si>
  <si>
    <t>3/20/2021 Ramsey County Sheriff Matt Bostrom announces resignation https://www.twincities.com/2016/12/06/ramsey-county-sheriff-matt-bostrom-resignation-sources-say/ 1/5 By By MARA H. GOTTFRIED MARA H. GOTTFRIED | | mgottfried@pioneerpress.com mgottfried@pioneerpress.com | Pioneer Press | Pioneer Press PUBLISHED: PUBLISHED: December 6, 2016 at 12:41 p.m. December 6, 2016 at 12:41 p.m. | UPDATED: | UPDATED: December 7, 2016 at 9:05 December 7, 2016 at 9:05 a.m. a.m. Ramsey County Sheriff Matt Bostrom announces he is leaving his job Ramsey County Sheriff Matt Bostrom announces he is leaving his job to do research at to do research at Oxford University, during a news conference in St. Paul on Tuesday, Dec. 6, 2016. Oxford University, during a news conference in St. Paul on Tuesday, Dec. 6, 2016. (Pioneer Press: Scott Takushi) (Pioneer Press: Scott Takushi) NEWS NEWSCRIME &amp; PUBLIC SAFETY CRIME &amp; PUBLIC SAFETY Ramsey County sheriff leaving Ramsey County sheriff leaving post for research at Oxford post for research at Oxford 3/20/2021 Ramsey County Sheriff Matt Bostrom announces resignation https://www.twincities.com/2016/12/06/ramsey-county-sheriff-matt-bostrom-resignation-sources-say/ 2/5 RESEARCH AT OXFORD RESEARCH AT OXFORD Ramsey County Sheriff Matt Bostrom confirmed Tuesday he's retiring from his Ramsey County Sheriff Matt Bostrom confirmed Tuesday he's retiring from his post to lead research at the University of Oxford about increasing community post to lead research at the University of Oxford about increasing community trust in police. That goal, which Bostrom pursued during his tenure as sheriff, has trust in police. That goal, which Bostrom pursued during his tenure as sheriff, has taken added urgency in the wake of incidents casting doubt on the integrity of taken added urgency in the wake of incidents casting doubt on the integrity of law enforcement. law enforcement. Bostrom's last day will be Jan. 3, halfway through his second four-year term. The Bostrom's last day will be Jan. 3, halfway through his second four-year term. The Ramsey County Board of Commissioners will have to appoint a sheriff to fill the Ramsey County Board of Commissioners will have to appoint a sheriff to fill the vacancy, according to the county charter and state law. vacancy, according to the county charter and state law. Commissioner Victoria Reinhardt, who chairs the board, said it's her intention for Commissioner Victoria Reinhardt, who chairs the board, said it's her intention for the new sheriff to take over on Jan. 3 for "a seamless transition." Ramsey County the new sheriff to take over on Jan. 3 for "a seamless transition." Ramsey County voters will have the opportunity to elect a new sheriff in November voters will have the opportunity to elect a new sheriff in November 2018, Reinhardt said. 2018, Reinhardt said. "I know Matt to be a man of integrity and character and compassion," Reinhardt "I know Matt to be a man of integrity and character and compassion," Reinhardt said. "He is committed to public service and I believe that what he is about to said. "He is committed to public service and I believe that what he is about to embark upon can truly be transformational." embark upon can truly be transformational." Bostrom's departure caps a 34-year career in law enforcement. He began as a St. Bostrom's departure caps a 34-year career in law enforcement. He began as a St. Paul police officer, rose through the ranks to became an assistant chief, and was Paul police officer, rose through the ranks to became an assistant chief, and was first elected Ramsey County sheriff in 2010. first elected Ramsey County sheriff in 2010. He highlighted his accomplishments Tuesday, including: reorganizing the He highlighted his accomplishments Tuesday, including: reorganizing the department, co-founding the Criminal Justice Coordinating Council, improving department, co-founding the Criminal Justice Coordinating Council, improving training and technology, preventing crime, and working to hire diverse personnel. training and technology, preventing crime, and working to hire diverse personnel. "The most important part of our mission is community trust, built through "The most important part of our mission is community trust, built through relationships with people we serve and work with," said Bostrom, who added that relationships with people we serve and work with," said Bostrom, who added that law enforcement agencies in the United States and other counties had noticed law enforcement agencies in the United States and other counties had noticed their work. "… I am proud of what we have accomplished and want to further their work. "… I am proud of what we have accomplished and want to further advance community trust and legitimacy." advance community trust and legitimacy." Bostrom, who has a doctorate from Hamline University in public education, Bostrom, who has a doctorate from Hamline University in public education, enrolled as a doctoral student enrolled as a doctoral student in criminology at Oxford in the term beginning Oct. in criminology at Oxford in the term beginning Oct. 10. He's gone back and forth between Minnesota and England twice during that 10. He's gone back and forth between Minnesota and England twice during that time, spending 30 days of the past eight weeks abroad, according to the sheriff's time, spending 30 days of the past eight weeks abroad, according to the sheriff's office. From now until his retirement, he's planning to be in town for at least 20 office. From now until his retirement, he's planning to be in town for at least 20 days. days. 3/20/2021 Ramsey County Sheriff Matt Bostrom announces resignation https://www.twincities.com/2016/12/06/ramsey-county-sheriff-matt-bostrom-resignation-sources-say/ 3/5 WHO'S NEXT FOR SHERIFF? WHO'S NEXT FOR SHERIFF? Bostrom has been paid his regular salary, which is just over $150,000, when he Bostrom has been paid his regular salary, which is just over $150,000, when he was at Oxford. He said he always continued his work as sheriff, staying in contact was at Oxford. He said he always continued his work as sheriff, staying in contact with his office through technology. with his office through technology. "I'm sheriff 24 hours a day and I drop what I'm doing at the (Oxford) Centre for "I'm sheriff 24 hours a day and I drop what I'm doing at the (Oxford) Centre for Criminology to deal with things here," he said at a Tuesday news conference at Criminology to deal with things here," he said at a Tuesday news conference at his St. Paul office to announce his retirement. "This is the priority. … I've been his St. Paul office to announce his retirement. "This is the priority. … I've been working as a sheriff every single day of the week, seven days a week, whether I've working as a sheriff every single day of the week, seven days a week, whether I've been here or at Oxford." been here or at Oxford." Bostrom has been conducting research at Oxford about increasing police trust Bostrom has been conducting research at Oxford about increasing police trust and legitimacy through "character-based hiring" and he said he's been asked to and legitimacy through "character-based hiring" and he said he's been asked to serve as project leader. The goal is to develop a model that law enforcement serve as project leader. The goal is to develop a model that law enforcement agencies around the world can implement, Bostrom said. The study will likely agencies around the world can implement, Bostrom said. The study will likely take at least three years. take at least three years. After Bostrom was elected sheriff, he said he brought the idea of "character- After Bostrom was elected sheriff, he said he brought the idea of "character- based hiring" to the sheriff's office in 2011. The idea is to hire people based on based hiring" to the sheriff's office in 2011. The idea is to hire people based on their character - honor, truth, responsibility and respect - and train them for their character - honor, truth, responsibility and respect - and train them for competence, Bostrom said. competence, Bostrom said. The sheriff said he's spent his own money for travel to Oxford and has not been The sheriff said he's spent his own money for travel to Oxford and has not been paid by the university. The position he's taking is not funded, but he said there is paid by the university. The position he's taking is not funded, but he said there is "a reasonable assumption" it will be and he wanted to steer clear of collecting "a reasonable assumption" it will be and he wanted to steer clear of collecting two salaries. two salaries. Last week, Bostrom said he had "deep conversations" with his wife and trusted Last week, Bostrom said he had "deep conversations" with his wife and trusted friends, asking, "Should I continue to work in both capacities? Should I run for a friends, asking, "Should I continue to work in both capacities? Should I run for a third term or should I retire as sheriff and focus on contributing to the profession third term or should I retire as sheriff and focus on contributing to the profession at Oxford?" at Oxford?" Bostrom announced Tuesday he'd decided to retire to focus on the research. Bostrom announced Tuesday he'd decided to retire to focus on the research. He turned 55 this year, the age that people can collect their full pension if they He turned 55 this year, the age that people can collect their full pension if they are fully vested in the Public Employees Retirement Association of Minnesota's are fully vested in the Public Employees Retirement Association of Minnesota's Police and Fire Plan. The pension amount is based on the average of an Police and Fire Plan. The pension amount is based on the average of an employee's highest five earning years. employee's highest five earning years. Bostrom said he and his wife will not be moving to England, but will be spending Bostrom said he and his wife will not be moving to England, but will be spending more time there. more time there. "I'm still a Ramsey County guy," he said. "I'm still a Ramsey County guy," he said. 3/20/2021 Ramsey County Sheriff Matt Bostrom announces resignation https://www.twincities.com/2016/12/06/ramsey-county-sheriff-matt-bostrom-resignation-sources-say/ 4/5 The county board plans to discuss the process it will take for appointing a new The county board plans to discuss the process it will take for appointing a new sheriff at a workshop Tuesday. sheriff at a workshop Tuesday. In 11 out of 12 sheriff vacancies in Minnesota, county boards have appointed In 11 out of 12 sheriff vacancies in Minnesota, county boards have appointed sheriffs' second-in-command to the job, according to research by the Minnesota sheriffs' second-in-command to the job, according to research by the Minnesota Sheriffs' Association over more than a decade. Sheriffs' Association over more than a decade. "That's generally accepted," Reinhardt said. "It doesn't mean we have to do that. "That's generally accepted," Reinhardt said. "It doesn't mean we have to do that. … There's no predetermined outcome here." … There's no predetermined outcome here." Jack Serier (Courtesy of Ramsey County sheriff) Jack Serier (Courtesy of Ramsey County sheriff) Jack Serier is the Ramsey County sheriff's office second in command as chief Jack Serier is the Ramsey County sheriff's office second in command as chief deputy. He said in an email Tuesday that, since the county board is in charge of deputy. He said in an email Tuesday that, since the county board is in charge of the process, he would not comment about it. the process, he would not comment about it. If the board takes applications, St. Paul Police Senior Cmdr. Tina McNamara said If the board takes applications, St. Paul Police Senior Cmdr. Tina McNamara said on Tuesday she would strongly consider throwing her hat in the ring. But on Tuesday she would strongly consider throwing her hat in the ring. But Wednesday morning she said she had changed her mind. She said people had Wednesday morning she said she had changed her mind. She said people had encouraged her to step up for the sheriff job, but plans to stay in her current job. encouraged her to step up for the sheriff job, but plans to stay in her current job. Tina McNamara (Courtesy photo) Tina McNamara (Courtesy photo) "Thanks for all the encouragement and support," McNamara said in a statement. "Thanks for all the encouragement and support," McNamara said in a statement. "As I think about it, I realize how much I enjoy the work and people at the St. Paul "As I think about it, I realize how much I enjoy the work and people at the St. Paul Police Department. This is the right place for me. At this time I will not be Police Department. This is the right place for me. At this time I will not be pursuing the Ramsey County Sheriff's position. pursuing the Ramsey County Sheriff's position. 3/20/2021 Ramsey County Sheriff Matt Bostrom announces resignation https://www.twincities.com/2016/12/06/ramsey-county-sheriff-matt-bostrom-resignation-sources-say/ 5/5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Mara H. Gottfried Mara H. Gottfried | St. Paul crime and | St. Paul crime and public safety reporter public safety reporter Mara Gottfried has been a Pioneer Press reporter since 2001, mostly covering Mara Gottfried has been a Pioneer Press reporter since 2001, mostly covering public safety. Gottfried lived in St. Paul as a young child and returned to the public safety. Gottfried lived in St. Paul as a young child and returned to the Twin Cities after graduating from the University of Maryland. You can reach her Twin Cities after graduating from the University of Maryland. You can reach her at 651-228-5262. at 651-228-5262. mgottfried@pioneerpress.com mgottfried@pioneerpress.com  Follow Mara H. Gottfried Follow Mara H. Gottfried mara.gottfried mara.gottfried   Follow Mara H. Gottfried Follow Mara H. Gottfried @MaraGottfried @MaraGottfried Tags: Tags: Ramsey County Ramsey County</t>
  </si>
  <si>
    <t>['https://d3n8a8pro7vhmx.cloudfront.net/cuapb/pages/270/attachments/original/1618025233/Matthew_Bostrom.pdf?1618025233']</t>
  </si>
  <si>
    <t>INTERNAL AFFAIRS CASE NUMBER: 13-18999 MINNEAPOLIS POLICE DEPARTMENT INTERNAL AFFAIRS COMPLAINT FORM #3401 COMPLAINT INFORMATION DATE OF INCIDENT: 4-14-2011 TIME OF INCIDENT: 1949-1950 CCN: NIA DATE OF COMPLAINT 8-16-2013 LOCATION OF INCIDENT: 4th Precinct Squad 488 REFERRAL METHOD: Internal COMPLAINANTS NAME (LAST, FIRST MIDDLE) SEX RACE: DATE OF BIRTH: 13.43 - Personnel Data MI=1 FE] HOME ADDRESS: CITY / STATE /ZIP: TELEPHONE: 13.43 - Personnel Data POLICIES ALLEGED TO BE VIOLATED: 13.43 - Personnel Data POLICY INFORMATION 13.43 4-501, Confidential Departmental Records, Reports and Information ACCUSED EMPLOYEE(S) NAME/BADGE: Officer Lucas Peterson, Badge #5630 COMPLAINT ALLEGATIONS on 4-14- It is alleged via a lawsuit that Officer Lucas Peterson accessed the DVS information of 2011 at 1949 hours and 1950 hours without a legitimate law enforcement purpose for doing so. RECOMMENDATION (Preliminary Cases Only) El Reckoning Period Expired Before Complaint was Filed K No Basis for Complaint O Closed Pending Further Information K Refer to Precinct with Coaching Documentation O Exceptionally Cleared O Policy Failure 0 Other COMPLA SIGNATURE: COMMAN ERRE E DATE DATE 1209906 MINNEAPOLIS POLICE DEPARTMENT Internal Affairs Unit Administrative Case #14-18999 Officer Lucas Peterson, DVS Sgt. Matt McLean Date: February 11, 2014 CASE BACKGROUND This case involves allegations of improper access of the DVS information of on the part of Officer Lucas Peterson. On July, 22, 2013, the Minneapolis City Clerk received a letter advising a notice of claim from the Sapientia Law Group, who is representing 18 USC 2721 &amp; 2725 . The letter stated that on or about May 1, 2013, 18 USC 2721 &amp; 2725 learned from the Minnesota Department of Public Safety (DPS) that law enforcement personnel from the City of Minneapolis had viewed her private driver's license information over the past 10 years. The DVS Audit Data is included in this case file and can be found in Section 14. This investigator was provided with the DVS Audit Line information which showed the name of the employees who had accessed 18 use 2721 &amp; 2725 's information, as well as the day, date, time and access type of each occurrence. I was assigned to conduct Investigations involving those employees who had accessed 's DVS information after the promulgation of the Administrative Announcement dated March 1st, 2011, regarding the accessing of DVS records. Officer Lucas Peterson was found to have run 18 USC 2721 &amp; 2725 in DVS on 4-14-2011 and so falls into this category. 1209907 CASE INVESTIGATION Case Statements Statement of Officer Lucas Peterson On January 16, 2014, Officer Lucas Peterson provided a recorded statement to the Internal Affairs Unit. This interview is summarized below: Officer Lucas Peterson stated that he is aware of the Minneapolis Police Department's Policy 4- 501, which concerns the use and access of confidential department records, reports and information, including language which specifically states that "employees shall only access Department of Motor Vehicle records for official business-related reasons." He stated he was aware of this policy when he reported for duty as an Officer in the 4th Precinct 13.43 on April 4, 2011. He stated he had read and understood the Administrative Announcement issued on March 1, 2011 which addressed DVS access and reiterated that "personnel are reminded that accessing usage of any such databases are also governed by MPD policy" when he reported for duty on April 14, 2011. He stated that on April 14, 2011, he was assigned to Squad 488 and worked his regular shift from 1000 to 2000 hours. He stated he could not recall if he had a partner that day. He stated that he has never had any kind of relationship, either personal or professional, with 18 USC 2721 &amp; 2725 I showed him the DVS Audit Line which showed he ran 18 USC 2721 &amp; 2725 in DVS at 1949 hours and 1950 hours on April 14, 2011, and asked him if this occurred during his shift, and he stated it had. At the time the query was made, Officer Peterson had 10 minutes remaining in his shift. I asked him if he had performed a traffic stop or had any type of law enforcement contact with on that date, and he replied that he had not. 18 USC 2721 &amp; 2725 I asked him if there was any reason why he would have run res I onded that around that time he knew "but other than that I have no recollection of accessing her DVS record." 13.43 - Personnel Data 18 USC 2721 &amp; 2725 in DVS and he 13.43 - Personnel Data Officer Lucas Peterson stated he did not give permission to any other person to use his DVS access, and he stated he would not have allowed any other person to use his DVS access for a non-law enforcement-related purpose, and that he would have taken steps to prevent any other person from using his access for a non-law enforcement-related purpose. 1209908 Officer Lucas Peterson stated that he has never used the accessed data to try to contact to find out where she lives, to drive past her house, to attempt to contact her, or to use any of 18 USC 2721 &amp; 2725 's DVS data in any other way. Officer Lucas Peterson stated that he did not provide any of 18 use 2721 &amp; 2725 's DVS data to any other person. He further stated that he was not aware of any actions taken by him, or by any other person or persons, which occurred as a result of his having accessed 18 USC 2721 &amp; 2725 'S DVS information. In summation, Officer Lucas Peterson stated that he did not have any law-enforcement related contact with 18 USC 2721 &amp; 2725 during his shift on April 14, 2011, and does not remember running He further stated that he is not aware of any actions taken towards or against as a result of his having accessed 18 USC 2721 &amp; 2725 's DVS information. 18 USC 2721 &amp; 2725 18 USC 2721 &amp; 2725 WorkForce Director Records WorkForce Director records for April 14, 2011 show that Officer Lucas Peterson was scheduled for, and worked his regular shift from 1000 hours to 2000 hours while assigned to Squad 488. The DVS access occurred at 1949 hours and 1950 hours on that date. VisiNet Data This investigator queried the VisiNet "Unit Activity" database to determine if Officer Peterson had a partner on 4-14-2011 when he accessed the DVS information of 18 USC 2721 &amp; 2725 VisiNet did not return any data for Squad 488, which was the squad Officer Peterson was assigned to that day. This investigator then systematically ran all the squad numbers of every car assigned to 4th Precinct 13.43 thinking it was possible that Officer Peterson may have signed on as a different squad number. In addition to squad 488, this investigator queried the following squad numbers: • 481 • 482 • 483 • 484 • 485 • 487 • 499 The only squad which came back with staffing information was squad 487, which was staffed with Officer Peltz and Officer Kyle Ruud. 1209909 From this data, it was not possible to determine if Officer Peterson had a partner on the date of the access. 4th Precinct 13.43 Lineup Using WorkForce Director, this investigator attempted to recover a lineup or daily assignment for the 4th Precinct 13.43 on 4-14-2011. The response to the query was provided as: "The report criteria specified has returned no data." This investigator determined that there was no lineup promulgated for that date. As such, it was not possible for this investigator to determine if Officer Peterson had a partner on 4-14-2011 DVS Audit Line The Audit Line provided by • DVS showed that Officer Lucas Peterson accessed the DVS information of on Thursday, April 14, 2011 at 1949 hours and 1950 hours. 18 USC 2721 &amp; 2725 SUMMARY OF ALLEGATIONS Allegations It is alleged that Officer Lucas Peterson improperly accessed the DVS information of on 4-14-2011 at approximately 1949 hours and 1950 hours while working Squad 488, and that this access was done without an official law enforcement-related purpose. 18 USC 2721 &amp; 2725 If this allegation were found to be true, it would violate the following: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Vehide (DMV) records for official business- related reasons. (04/22/09) 1209910 Investigative Facts • Officer Lucas Peterson was working Squad 488 on April 14, 2011. • Officer Lucas Peterson stated that he had read and understood both MPD Policy and Procedure 4-501, Confidential Department Records, Reports and Information, and the MPD Administrative Announcement dated March 1, 2011, which addressed DVS access prior to reporting for duty on April 14, 2011. • The Audit Line from DVS showed that Officer Lucas Peterson accessed the DVS information of 18 USC 2721 &amp; 2725 at 1949 hours and 1950 hours on April 14, 2011. • Officer Lucas Peterson stated he did not have any law enforcement-related interaction with 18 USC 2721 &amp; 2725 on that date. • Officer Lucas Peterson stated he does not remember accessing the DVS information of 18 USC 2721 &amp; 2725 on that date. • Officer Lucas Peterson stated he did not share any of information with any other person or persons. 18 USC 2721 &amp; 2725 's DVS • Officer Lucas Peterson stated that he is not aware of any actions taken by him, or any other person or persons, which came about as a result of his accessing the DVS information of 18 USC 2721 &amp; 2725 I confirm that the information I provided in this case is true to the best of my knowledge. Respec Sgt. Matthew Mclean Internal Affairs Unit 1209911 MINNEAPOLIS POLICE DEPARTMENT Deputy Chief Travis Glampe Office of Professional Standards Room 130-City Hall 350 South Fifth Street Minneapolis, Minnesota 55415 612 673-2445 MEMORANDUM 01-08-2016 I want to acknowledge that these cases fall on the discipline matrix with a baseline discipline being 13.43 - Personnel Data . However, the matrix was not changed to include this policy violation until August 2012. The access in 15-05412 occurred in April 2012 and the access in 13-18999 occurred in April 2011. As such the matrix can be used as a guide, but should not be adhered to as a matter of rule. I agree with panel in sustaining policy violations in both cases at a "C" level. I further agree with a written reprimand 13.43 - Personnel Data 13.43 - Personnel Data 1209912 POLICE OFFICERS' FEDERATION OF MINNEAPOLIS, Union, and CITY OF MINNEAPOLIS, Employer. GRIEVANCE SETTLEMENT AGREEMENT Grievance #16-09, Lucas Peterson, Badge #5630 STIPULATED FACTS A. The City of Minneapolis ("City") and the Police Officers' Federation of Minneapolis ("Federation") are parties to a collective bargaining agreement ("Labor Agreement") under which the above-entitled grievance was filed. 13.43 - Personnel Data C. On or about January 15, 2016, the City imposed a written reprimand on Grievant for a Category C violation of the MPD's Policy and Procedure Manual Section 4-501 following Internal Affairs Investigation #13-18999; 13.43 - Personnel Data E. Article 5, Section 5.4 of the parties' Labor Agreement states: "The Chief of Police shall have the full authority of the City Council to resolve the grievance." F. The Federation and the City wish to resolve this matter amicably and without resort to arbitration; Page 1 of 3 1209913 NOW THEREFORE, the parties agree as follows: AGREEMENT 1. The Federation withdraws Grievance #16-09, with prejudice. 2. The City shall impose and, on behalf of the Grievant, the Federation shall accept a Category C-level violation and a written reprimand for Internal Affairs Investigations #13-18999 and #15-05412.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that the circumstances of this case and the disCussions leading toward this Agreement will not be referred to, directly or indirectly, in any future arbitration, hearing, trial, appeal or other proceeding involving any City employee, other than the Grievant; and that this Agreement shall be of no value as evidence, and shall not be submitted or received as evidence in any arbitration, hearing trial, appeal or other proceeding involving any City employee, other than the Grievant. 6. The Federation agrees that, by entering into this Settlement Agreement, the City has not waived its ability to enforce the timelines set forth in Article 5, Section 5.4 of the parties' Labor Agreement. Page 2 of 3 1209914 ACCEPTED AND AGREED TO: FOR THE FEDERATION: Bob Kroll President, Police Officers' Federation FOR THE CITY OF MINNEAPOLIS: Jiinee L. Harteau Chief of Police Date: Date: 3 Co -.)'? Page 3 of 3 1209915 1209916 Minneapolis City of Lakes www.minneapolismn.gov Police Department -Janee L. Harteau, Chief of Police 350 5. Fifth St. - Room 130 Minneapolis, MN 55415 TEL 612.673.3000 NOTICE OF DISCIPLINE (Amended - Settlement Agreement) March 8, 2017 Sgt. Lucas Peterson SWAT Unit Minneapolis Police Department RE: IAU #13-18999 and #15-05412. Sgt. Lucas Peterson, As a result of the Settlement Agreement following grievance #16-09, the final discipline for both IAU Case #13-18999 and #15-05412 is as follows: Policy Number Sub-Section Policy Description Category Disposition 4-501 Confidential Department Records C SUSTAINED The discipline originally imposed by the Police Department as related to #13-18999 was unchanged. Discipline originally imposed by the Police Department as related to #15-05412 has been changed from a to a Category C; letter of reprimand. This Amended Notice of Discipline will be placed in both case files. 13.43 - Personnel Data This case will remain in IAU files per the record retention guidelines mandated by State Law. Be advised that any additional violations of Department Rules and Regulations may result in more severe disciplinary action up to and including discharge. Sincerely, ,UL Jason Case Commander Internal Affairs Division CC: Personnel file IAU Deputy Chief of Professional Standards 1209917</t>
  </si>
  <si>
    <t>['https://d3n8a8pro7vhmx.cloudfront.net/cuapb/pages/1461/attachments/original/1638333851/13-18999_Peterson.pdf?1638333851']</t>
  </si>
  <si>
    <t>['Lucas Peterson, badge #5630']</t>
  </si>
  <si>
    <t>Too_Long:Over 20 PagesCONFIDENTIAL: THIS REPORT CONTAINS INFORMATION PROTECTED BY THE MGDPA 4832-4568-7839v.1 Report of the Independent Investigator: Arrest of Alfred Delano Flowers, Jr. on July 25-26, 2014 Submitted to the Mayor and the Chief of Police of the City of Minneapolis November 17, 2014 Donald M. Lewis Jen L. Cornell NILAN JOHNSON LEWIS PA 120 South Sixth Street, Suite 400 Minneapolis, MN 55402 CONFIDENTIAL: THIS REPORT CONTAINS INFORMATION PROTECTED BY THE MGDPA 2 The Investigator also found that the use of force against Flowers was justified and not excessive, particularly when viewed from the perspective of a "reasonable officer at the scene." Flowers actively resisted the officers by-at a minimum-standing his ground and tensing his body so as to make his arrest more difficult. The officers deployed force techniques against Flowers that were commensurate with his resistance and consistent with their MPD "continuum of force" training (including strikes to the face with open hands and thrusts by knees to the torso). In describing the force used against him, Flowers' account did not differ significantly from the officers' reports. The officers' response appeared to be limited: they used no weapons or tools and, as they took Flowers to the living room floor, did so without major damage to the surroundings. Flowers' injuries were consistent with a measured use of force. Finally, the Investigator found no evidence that Flowers' arrest and the accompanying use of force against him was motivated by his race or his local profile as an advocate against police misconduct. There is no reason to believe that the responding officers knew Flowers or were aware of his community activities. Accordingly, the Investigator found no violation of law or MPD policy arising from the officers' conduct during the Incident. CONFIDENTIAL: THIS REPORT CONTAINS INFORMATION PROTECTED BY THE MGDPA 3 I. INTRODUCTION This report includes the findings and conclusions of the independent investigation into the arrest of Alfred Delano Flowers Jr. at his south Minneapolis home during the night of July 25-26, 2014 ("Incident"). A. The Investigator's Scope of Work. The City of Minneapolis and the Minneapolis Police Department ("MPD") retained the law firm of Nilan Johnson Lewis PA ("Investigator") to conduct the independent investigation, which was publicly announced by Mayor Betsy Hodges on August 8, 2014. The Investigator was tasked with working independently and reporting back to the Mayor and the Chief of Police with its factual findings and conclusions. The purpose of the inquiry, as set forth in the City's contract for services, was to: provide written factual findings regarding the Minneapolis Police Department officers' use of force on July 25-26, 2014, in the arrest of Alfred Delano Flowers Jr. and to include investigation and factual findings regarding any additional allegations of MPD Policy and Procedure Manual violations arising from the July 25-26 incident that may be revealed during the investigation. More specifically, the Investigator examined three allegations that Flowers asserted in public comments after the Incident and later included in his complaint filed on September 5 with the Office of Police Conduct Review ("OPCR"). First, Flowers alleged that MPD officers arrested him without cause when he questioned their authority to arrest Second, he alleged that the officers used excessive force against him during the Incident by improperly and unnecessarily restraining and striking him physically. Finally, Flowers alleged that his arrest and the use of excessive force was because of his race (African American) and because of his community activities and advocacy on behalf of African Americans who have been subjected to arrest and use of excessive force by police officers. The scope of the Investigator's charge did not include any fact-finding, advice or recommendations related to (a) any discipline or other personnel actions against MPD officers; (b) any potential civil liability of the City; (c) any criminal prosecution of Flowers or or (d) any changes to MPD or policies, procedures or protocols. Nor did the Investigator undertake to examine any allegation of a systemic pattern or practice of discriminatory policing by the MPD. CONFIDENTIAL: THIS REPORT CONTAINS INFORMATION PROTECTED BY THE MGDPA 12 Officers Chad Fuchs and Chad Meyer were on routine patrol during the night of July 25- 26, paired in a squad driven by Fuchs. (Fuchs has been a MPD officer since 1996; Meyer joined the MPD as an officer in 2008 after five years as a patrol deputy with the Chisago County Sheriff's Department.) As they drove westbound along 31st Street at Chicago Avenue, they noticed that Reiter and Schliesing had responded to the attempt pickup call and were waiting at the front entry of the Flowers home. As they drove, and only a couple blocks later, Fuchs and Meyer heard the "officer needs help tone" and promptly returned to the location. The incident report shows that Meyer and Fuchs arrived in less than 30 seconds from the moment they self- dispatched to assist. As Fuchs and Meyer rushed into the Flowers residence, they observed Flowers on the floor face down in the living room, both his arms underneath him. Both officers described Flowers as struggling with the officers, kicking while he was on the floor and attempting to get up with his hands. In their judgment, Flowers was clearly resisting arrest, and Reiter and Schliesing needed assistance in securing him. Fuchs recalled that Reiter yelled to Flowers "stop resisting!" and that Flowers was yelling. Fuchs knelt on Flowers shoulder, grabbed one of his arms and pulled it from beneath him. Flowers left arm was beneath his head; Meyer grabbed it and pulled it back for handcuffing. Meyer, who had positioned himself at Flowers head, recalled seeing Flowers "mouthing like he was trying to bite" the hand of Reiter, which was on the floor by Flowers' head. Meyer did not see Flowers actually bite Reiter's hand. Flowers described Reiter and Schliesing as the aggressors during the encounter. He stated that, without provocation, one of the officers grabbed his throat, pushed him backward into the hallway wall, and threw him onto the floor of the adjoining living room. Flowers felt the officers "stomping on his head . . . punching in his head and his ribs and his back." He recounted multiple hits on each side of his head, and stomps and kicks to his torso with both knees and feet. Flowers denied that he resisted the officers in any fashion, that he screamed or yelled profanities, or that he bit Reiter. similarly recalled that the officers "threw [Flowers] into the wall . . . put handcuffs on him . . . and threw him to the ground." Likewise, -who came into the living room when she heard the commotion-watched as the officers pinned Flowers to the wall and punched him in the face. When additional officers arrived to the house, they pushed Flowers to the floor, hitting and kicking him in his face. and stated that Flowers did not scream or speak as the officers beat him. Once secured with handcuffs, Flowers was lifted to his feet, and escorted from his home by Reiter and another officer to Reiter's squad. Reiter described Flowers as yelling and resisting as he was walked to the squad. Reiter noted that Flowers said "I ain't getting in there" as he refused to sit in the squad and attempted to kick the door after he was seated in the back of the vehicle. By this time, the supervising Third Precinct sergeant, Sgt. Mark Klukow, arrived at the scene. Klukow stated that Flowers was not resisting the officers when officers placed him in the squad. Klukow also noted that he did not see any unusual force on the part of officers placing Flowers in the back of the squad car. As Klukow approached the vehicle, he recognized Flowers CONFIDENTIAL: THIS REPORT CONTAINS INFORMATION PROTECTED BY THE MGDPA 14 attempted to take photographs of Flowers injuries; Flowers resisted, insisting instead that HCMC personnel take the photographs. HCMC staff noted that Flowers smelled of alcohol, but he refused a breathalyzer. The HCMC medical records reported that Flowers was treated for facial and scalp lacerations.9 Flowers' head laceration measured approximately three and one half inches in length and required six stiches. Flowers also complained of pain to his rear ribcage but denied any trouble breathing. HCMC medical personnel determined that a fracture of Flower's ribcage was unlikely; however, when Flowers returned to HCMC on August 6 to have his stitches removed, he was still having tenderness on his right ribcage. An X-ray revealed a non-displaced rib fracture on his right side. Reiter stated that he refused treatment at HCMC for his hand since he did not want to be pulled from active duty. Klukow took photographs of injuries to the officer's hand. The one photo, not well lit, showed only Reiter's knuckles. Three days later, on July 28, Reiter reported to the MPD crime lab to have his injuries photographed in better light. The crime lab photos focus on Reiter's right wrist. In his case report, however, Reiter stated that Flowers bit him on the top of his right hand, the area photographed by Klukow. The two wounds in the crime lab photos are two inches apart, are less than one inch long, show redness and scabbing indicating they were relatively new wounds. The Investigator was unable to determine if the wounds were consistent with bite marks. The MPD officers involved in the Incident subsequently entered reports in the MPD Computer Assisted Police Records System ("CAPRS"). The "reporting officer" was responsible for entering basic demographic information about the call, such as the address and names of individuals involved, although as further investigation related to a call occurred, those details could be amended. Each officer then prepared a supplement that included a narrative of his/her involvement in the Incident. Some officers at the scene did not enter narratives, although this appeared to be due to their lack of significant involvement in the Incident. All officers who were physically engaged in the arrest of Flowers entered narratives in CAPRS, and the "reporting officer" for the Incident was Reiter. The time stamp on each narrative indicated when the officer submitted his or her report; however, CAPRS did not record the amount of time spent drafting the narrative or interruptions such as other calls that delayed an officer in finalizing his or her narrative. Schliesing drafted his supplement as soon as he returned to the station just after the call, and the time stamp on his report was 2:42 a.m. Reiter reported that, after he was discharged from HCMC, he remained downtown to inventory some evidence and then returned to the Third Precinct to enter his report. The time stamp on his report was 5:24 a.m. Klukow entered a narrative supplement and also a "force supervisor review," a report required whenever any officer uses force during an arrest. The force review is a narrative of the investigation Klukow must complete, describing information gathered at the scene to assist in a later investigation as to whether the officers' use of force was justified. 9 Reiter's case report supplement contained the entry "yes" in the section demographic section for "prior injuries" to the subject of the arrest. Reiter told the Investigator that he typed "yes" in the report to indicate that Flowers was injured in the arrest, not that he observed injuries on the subject beforehand. CONFIDENTIAL: THIS REPORT CONTAINS INFORMATION PROTECTED BY THE MGDPA 17 The Investigator's credibility assessment was not clear cut as there were doubts regarding some aspects of Reiter's case report supplement, which conflicted with the narratives provided by other MPD officers and appeared to exaggerate Flowers' statements and actions toward Schliesing and Reiter.11 The location of the interaction is also important in the analysis of whether the officers reasonably believed Flowers to be obstructing them in the performance of their duties. Officers cannot legally cross the threshold without permission or, as applicable here, they have reason to believe the subject of the arrest warrant is in the home. As a result, they are often interacting with individuals at the entryway to a home. Since officers cannot see what is happening behind the door, interactions in this particular location pose a large safety risk for officers.12 They are trained to move interactions out onto the porch, or to make entry as soon as legally possible so as to minimize the chances that whatever is happening in the home develops into a threat to their safety. Here, both officers noted in their case reports and during their interviews that they could not see what was happening behind Flowers as he stood in the doorway. Furthermore, both noted that Flowers kept looking over his shoulder, a gesture which made each of them nervous as to what was happening behind him. Klukow noted that Flowers' "stance and efficacy as someone who could effectively maintain that position" could constitute obstruction, justifying his arrest. A visit to the Flowers' home confirmed that the foyer, which is comprised of an outer door to the front porch and an inner door to a hallway, would pose challenges to an officer at the door being able to view what was occurring inside the house. The foyer inside which the interaction between Flowers and the officers began is a four by five foot room with no windows. This limited visibility would be even more pronounced with Flowers-by everyone's estimation a tall and imposing man-standing in the doorway. The Investigator considered whether, in the moments before Schliesing reached for the officers could have taken alternate actions to calm the tense situation. For example, Flowers repeatedly asked for a copy of the arrest warrant for However, there was no legal or policy requirement that the officers produce a hard copy of an arrest warrant, it was not apparent that the officers could print one from their squad's computer or display more than what 11 For example, while Reiter reported that Flowers actively resisted being placed in the squad, no other officer stated that Flowers struggled after being handcuffed and Klukow reported seeing no signs of struggling from Flowers as he was being escorted to the squad. Further, Reiter's report attributed several profane comments to Flowers, yet no one else at the scene reported that Flowers used obscenities. Finally, Reiter's report stated that Flowers bit his right hand, which Klukow photographed that evening. Photographs taken days later at the crime lab focused on Reiter's right wrist, not his hand. The Investigator could not conclude that Flowers bit Reiter, in large part because Flowers is missing most of his upper teeth and does not wear dentures, rendering him arguably impaired to bite effectively. 12 Commander Jason Case, a commander in the Leadership and Organizational Development Division of the MPD, referred to the entryway of a home as the "fatal funnel" for police officers.</t>
  </si>
  <si>
    <t>['https://d3n8a8pro7vhmx.cloudfront.net/cuapb/pages/270/attachments/original/1626050272/7-10-15-flowers-final-11-17-14-report-of-investigator_redacted-copy.pdf?1626050272']</t>
  </si>
  <si>
    <t>1 UNITED STATES DISTRICT COURT District of Minnesota UNITED STATES OF AMERICA, Plaintiff, v. TY RAYMOND JINDRA, Defendant. INDICTMENT 18 U.S.C. § 242 18 U.S.C. § 981(a)(1)(C) 18 U.S.C. § 1951(a) 21 U.S.C. § 843(a)(3) 21 U.S.C. § 853(p) 28 U.S.C. § 2461(c) THE UNITED STATES GRAND JURY CHARGES THAT: INTRODUCTION 1. From at least September 2017 through October 2019, the Defendant, Ty Raymond JINDRA, abused his position as a Minneapolis police officer in order to obtain and attempt to obtain controlled substances including methamphetamine, heroin, oxycodone, and other drugs, for his own use by various means including but not limited to deception, extortion, and conducting unconstitutional searches and seizures. 2. At all times material to this Indictment, JINDRA was a licensed peace officer under the laws of the State of Minnesota and was employed as an officer of the Minneapolis Police Department ("MPD"), a duly constituted police agency providing law enforcement services in Minneapolis, Minnesota. As a police officer, JINDRA was authorized by Minnesota law to make arrests and conduct searches and seizures, including seizures of controlled substances. United States v. Ty Raymond Jindra 2 THE SCHEME TO OBTAIN CONTROLLED SUBSTANCES THROUGH DECEPTION 3. From at least September 2017 through at least October 2019, JINDRA used his position as a Minneapolis police officer to obtain controlled substances for his personal use through misrepresentation, fraud, deception and subterfuge. 4. As used in this Indictment, a "controlled substance" is a drug that is listed on federal drug schedules and regulated pursuant to the Controlled Substances Act, 21 U.S.C. § 801 et. seq. Each drug is scheduled based on its potential for abuse, the scope of its acceptable medical usage, and other statutory factors. There are five schedules. Drugs with the highest potential for abuse and no or very limited acceptable medical use are placed at Schedules I and II, while drugs with relatively lesser potential for abuse and greater medical usage are placed accordingly at Schedules III, IV, and V. 5. It was part of the scheme that JINDRA would divert controlled substances that he confiscated from lawful searches of persons and vehicles for his own purposes, would not log or place those confiscated controlled substances into evidence with the MPD, and would not inform his partner or other officers on scene that he had confiscated the controlled substances. 6. It was part of the scheme that JINDRA would divert controlled substances that he otherwise legally confiscated in the course of his job as a Minneapolis police officer for his personal use, including controlled substances that were turned in by concerned members of the public, and would not log or place those controlled substances into evidence or otherwise report them to the MPD. United States v. Ty Raymond Jindra 3 7. It was also part of the scheme that JINDRA would contrive opportunities to interact with or search a person, vehicle or residence in a manner that was partially or fully concealed from his partner on scene so that he could recover controlled substances without his partner's knowledge. 8. It was also part of the scheme that on some occasions, where JINDRA's partner on scene was aware that controlled substances had been recovered, JINDRA would surreptitiously divert a portion of the controlled substances for his own use and then log the remaining portion into evidence with the MPD to create the false impression that all of the recovered controlled substances were properly inventoried as evidence. 9. It was also part of the scheme that to divert controlled substances he lawfully recovered for his own use, JINDRA would place the controlled substances into his gloved hand, fold his latex glove over the drugs in order to surreptitiously encase and conceal them, and then place the controlled substances in his personal duty bag or some other location inside the squad car, separate from items that would be placed into evidence at MPD at the end of his shift. 10. It was also part of the scheme that JINDRA would conduct searches of persons, vehicles and residences beyond the scope warranted under the circumstances in order to attempt to recover controlled substances that JINDRA could then retain for himself. 11. It was also part of the scheme that, at times, JINDRA would turn off his body-worn camera when he found, concealed or diverted controlled substances he lawfully possessed in the course of his duties as a Minneapolis police officer. United States v. Ty Raymond Jindra 4 COUNT 1 (Acquiring a Controlled Substance by Deception) 12. The Grand Jury adopts, realleges and incorporates by reference herein paragraphs 2-11 above. 13. On or about September 7, 2017, in the State and District of Minnesota, the defendant, TY RAYMOND JINDRA, knowingly and intentionally obtained Tramadol, a Schedule IV controlled substance, by misrepresentation, fraud, deception and subterfuge, to wit: by failing to disclose to his partner that pills they recovered through the lawful search of a vehicle were Tramadol, a Schedule IV controlled substance; surreptitiously diverting the pills for his own use; submitting a false report to MPD that failed to mention discovery of the pills; and failing to place the pills into evidence with the MPD, all in violation of Title 21, United States Code, Section 843(a)(3). COUNT 2 (Acquiring a Controlled Substance by Deception) 14. The Grand Jury adopts, realleges and incorporates by reference herein paragraphs 2-11 above. 15. On or about January 23, 2019, in the State and District of Minnesota, the defendant, TY RAYMOND JINDRA, knowingly and intentionally obtained heroin, a Schedule I controlled substance, and methamphetamine, a Schedule II controlled substance, by misrepresentation, fraud, United States v. Ty Raymond Jindra 5 deception and subterfuge, to wit: by failing to disclose to his partner or emergency medical personnel on scene that he had recovered heroin and methamphetamine from S.H. during a traffic stop involving a suspected overdose; surreptitiously hiding the controlled substances inside his personal duty bag in the squad car; and failing to write a report or place the controlled substances into evidence with the MPD, all in violation of Title 21, United States Code, Section 843(a)(3). COUNT 3 (Acquiring a Controlled Substance by Deception) 16. The Grand Jury adopts, realleges and incorporates by reference herein paragraphs 2-11 above. 17. On or about May 6, 2019, in the State and District of Minnesota, the defendant, TY RAYMOND JINDRA, knowingly and intentionally obtained methamphetamine, a Schedule II controlled substance, by misrepresentation, fraud, deception and subterfuge, to wit: by failing to disclose to his partner that he had recovered suspected methamphetamine during a vehicle search; sending his partner to do another task in order to conceal the methamphetamine; deactivating his body-worn camera while he concealed the methamphetamine; and failing to write a report or place the methamphetamine into evidence with the MPD, all in violation of Title 21, United States Code, Section 843(a)(3). United States v. Ty Raymond Jindra 6 COUNT 4 (Acquiring a Controlled Substance by Deception) 18. The Grand Jury adopts, realleges and incorporates by reference herein paragraphs 2-11 above. 19. On or about June 3, 2019, in the State and District of Minnesota, the defendant, TY RAYMOND JINDRA, knowingly and intentionally obtained cocaine, a Schedule I controlled substance, and methamphetamine, a Schedule II controlled substance, by misrepresentation, fraud, deception and subterfuge, to wit: by collecting the controlled substances from a concerned citizen under the guise that he would handle them in accordance with police procedures; diverting a portion of the substances for himself before placing a smaller amount into evidence with the MPD; and submitting a false report regarding his handling of the controlled substances, all in violation of Title 21, United States Code, Section 843(a)(3). COUNT 5 (Acquiring a Controlled Substance by Deception) 20. The Grand Jury adopts, realleges and incorporates by reference herein paragraphs 2-11 above. 21. On or about July 24, 2019, in the State and District of Minnesota, the defendant, TY RAYMOND JINDRA, knowingly and intentionally obtained oxycodone hydrochloride, a Schedule II controlled substance, by misrepresentation, fraud, deception and subterfuge, to wit: by surreptitiously United States v. Ty Raymond Jindra 7 separating a portion of oxycodone pills recovered during a traffic stop; concealing the separated pills within a plastic glove and stashing them in his personal gear bag; placing the remaining pills in an evidence bag to be logged into evidence; misrepresenting to his partner what he had been doing at the squad car; and submitting a false report claiming to have placed all of the recovered pills into evidence, all in violation of Title 21, United States Code, Section 843(a)(3). COUNT 6 (Acquiring a Controlled Substance by Deception) 22. The Grand Jury adopts, realleges and incorporates by reference herein paragraphs 2-11 above. 23. On or about August 23, 2019, in the State and District of Minnesota, the defendant, TY RAYMOND JINDRA, knowingly and intentionally obtained methamphetamine, a Schedule II controlled substance, by misrepresentation, fraud, deception and subterfuge, to wit: by taking methamphetamine his partner had recovered from a citizen during a traffic stop under the guise that he would handle it in accordance with MPD procedures; misleading his partner as to representations he had made to the citizen about handing over any drugs in her possession; deceiving his partner by stating that he would dispose of the methamphetamine when, in fact, he planned to retain it for his own use; and submitting a false report in which he did not disclose to the MPD that methamphetamine had been recovered during the encounter, all in violation of Title 21, United States Code, Section 843(a)(3). United States v. Ty Raymond Jindra 8 COUNT 7 (Extortion Under Color of Official Right) 24. The Grand Jury adopts, realleges and incorporates paragraph 2, above, by reference herein. 25. On or about January 23, 2019, in the State and District of Minnesota, the defendant, TY RAYMOND JINDRA, did knowingly obtain and attempt to obtain property by extortion, that is, JINDRA obtained controlled substances not otherwise due to him, from an individual, S.H., with S.H.'s consent, such consent having been induced under color of official right, and by doing so attempted to and did obstruct, delay, and affect commerce and the movement of articles and commodities in commerce, as those terms are defined in Title 18, United States Code, Section 1951(b), all in violation of Title 18, United States Code, Section 1951(a). COUNT 8 (Extortion Under Color of Official Right) 26. The Grand Jury adopts, realleges and incorporates paragraph 2, above, by reference herein. 27. On or about August 23, 2019, in the State and District of Minnesota, the defendant, TY RAYMOND JINDRA, did knowingly obtain and attempt to obtain property by extortion, that is, JINDRA obtained a controlled substance, not otherwise due to him, from an individual, S.S., with S.S.'s consent, such consent having been induced under color of official right, and by doing so United States v. Ty Raymond Jindra 9 attempted to and did obstruct, delay, and affect commerce and the movement of articles and commodities in commerce, as those terms are defined in Title 18, United States Code, Section 1951(b), all in violation of Title 18, United States Code, Section 1951(a). COUNT 9 (Deprivation of Rights Under Color of Law) 28. The Grand Jury adopts, realleges and incorporates paragraph 2, above, by reference herein. 29. On or about July 5, 2019, in the State and District of Minnesota, the defendant, TY RAYMOND JINDRA, while acting under color of law, did willfully deprive R.B. of the right, secured and protected by the Constitution and the laws of the United States, to be free from unreasonable searches and seizures, all in violation of Title 18, United States Code, Section 242. COUNT 10 (Deprivation of Rights Under Color of Law) 30. The Grand Jury adopts, realleges and incorporates paragraph 2, above, by reference herein. 31. On or about October 13, 2019, in the State and District of Minnesota, the defendant, TY RAYMOND JINDRA, while acting under color of law, did willfully deprive A.C. of the right, secured and protected by the Constitution and the laws of the United States, to be free from United States v. Ty Raymond Jindra 10 unreasonable searches and seizures, all in violation of Title 18, United States Code, Section 242. COUNT 11 (Deprivation of Rights Under Color of Law) 32. The Grand Jury adopts, realleges and incorporates paragraph 2, above, by reference herein. 33. On or about October 13, 2019, in the State and District of Minnesota, the defendant, TY RAYMOND JINDRA, while acting under color of law, did willfully deprive C.G.B. of the right, secured and protected by the Constitution and laws of the United States, to be free from unreasonable searches and seizures, all in violation of Title 18, United States Code, Section 242. FORFEITURE ALLEGATIONS Upon conviction of any of Counts 1-6, Acquiring a Controlled Substance by Deception, in violation of Title 21, United States Code, Section 843(a)(3), the defendant, TY RAYMOND JINDRA, shall forfeit to the United States of America, pursuant to 21 United States Code, Sections 853(a)(1) and (2), any property constituting, or derived from, any proceeds obtained, directly or indirectly, as the result of such violation(s); and any property used, or intended to be used, in any manner or part, to commit, or to facilitate the commission of, such violation(s). United States v. Ty Raymond Jindra 11 Upon conviction of any of Counts 7-8, Extortion Under Color of Official Right, in violation of Title 18, United States Code, Section 1951, the defendant, TY RAYMOND JINDRA, shall forfeit to the United States of America, pursuant to Title 18, United States Code, Section 981(a)(1)(C) and Title 28, United States Code, Section 2461(c), any property, real or personal, which constitutes or is derived from proceeds traceable to those offenses. If any of the above-described forfeitable property is unavailable for forfeiture, the United States intends to seek the forfeiture of substitute property as provided for in Title 21, United States Code, Section 853(p), and as incorporated by Title 28, United States Code, Section 2461(c). A TRUE BILL UNITED STATES ATTORNEY FOREPERSON</t>
  </si>
  <si>
    <t>['https://d3n8a8pro7vhmx.cloudfront.net/cuapb/pages/270/attachments/original/1604696007/TY_JINDRA_Federal_Indictment.pdf?1604696007']</t>
  </si>
  <si>
    <t>UNITED STATES DISTRICT COURT DISTRICT OF MINNESOTA ______________________________________________________________________ Jerrod Burt, File No. 20-CV-01165 (DSD/KMM) Plaintiff, AMENDED COMPLAINT v. AND JURY DEMAND City of Minneapolis, and Dustin Schwarze, in His Individual and Official Capacities, Defendants. ______________________________________________________________________ For his Amended Complaint against Defendants, Plaintiff Jerrod Burt states and alleges as follows: Introduction 1. This action arises out of serious burn and psychological injuries Plaintiff sustained when Defendant Dustin Schwarze, a sworn officer with the Minneapolis Police Department, detonated a flash-bang grenade in motor vehicle on March 2, 2020. 2. Pursuant to federal and state law, Mr. Burt is entitled to recover damages and such other relief as will redress unlawful and excessive use of force against him. Parties 3. Jerrod Burt is a resident of Hennepin County, Minnesota. 4. Defendant City of Minneapolis is a municipality located in Hennepin County, Minnesota. At all times relevant herein, Defendant City of Minneapolis acted through its 2 employees and agents acting within the course and scope of their employment and under color of law. 5. Defendant Dustin Schwarze is a sworn peace officer employed by the City of Minneapolis Police Department and is sued in his individual and official capacities. Jurisdiction and Venue 6. This Court has jurisdiction over Plaintiff's claims pursuant to 28 U.S.C. § 1343(a)(3), 28 U.SC. § 1331, and 28 U.S.C. § 1367. 7. Venue is proper in the United States District Court for the District of Minnesota pursuant to 28 U.S.C. § 1391(b). Facts 8. On March 2, 2020, Mr. Burt was occupying his motor vehicle in Minneapolis. At the time of the events alleged herein, Leonard Sampson was a passenger in the front and Mr. Burt was providing Mr. Sampson transportation to a residence. 9. At approximately 4:30 p.m. that day, Mr. Burt was lawfully parked on the side of the road at or near 1100 Van White Memorial Boulevard in Minneapolis. Without warning, Defendant Schwarze launched a flash- The grenade shattered the rear window and detonated against severe burn injuries1: 1 All still frames herein are from the body-worn camera of another involved officer. 3 4 10. The grenade deployed was a 12-gram powder device manufactured by Defense Technology. The company specifically warns in writing that 11. Prior to deploying the grenade, Defendant Schwarze and other officers did not know who or what was contained in the vehicle. Following the detonation, one officer asked if the back seat was good presumably meaning clear of any occupants, and another officer commented that he 12. After deploying the grenade, law enforcement officers pulled Mr. Burt and Mr. Sampson from the vehicle. Despite being seriously injured and not being a suspect of any crime, Mr. Burt was placed in handcuffs. As Mr. Burt was being led away from his vehicle in handcuffs and in pain, Defendant Schwarze and other officers laughed about the incident: 5 13. While being initially treated at the back of an ambulance on scene, Mr. Burt asked one of the officers what was going on. In response, the officer informed Mr. Burt that the incident had nothing to do with him. 14. Mr. Burt was then transported by ambulance to the emergency department at Hennepin County Medical Center for treatment of his injuries. 15. No evidence of any illegal acti vehicle by law enforcement officers, besides a suspected small amount of marijuana. 16. Defendant use of force was in connection with an attempt to arrest or search Mr. Sampson, for whom law enforcement officers had a search warrant that had been issued on February 28, 2020. 17. An application for the search warrant, also dated February 28, 2020, requested permission to search Mr. Sampson, and to enter and search residence located more than one mile from the scene of the incident. 18. The search warrant application sets forth allegations regarding non-violent drug offenses by Mr. Sampson as the justification for the search. 19. . 20. The application requested permission, and the warrant granted permission, residence by way of a daytime unannounced entry. The warrant did not authorize the unannounced entry of any other residence or vehicle. 21. with the warrant indicates, in relevant part: no outbuildings or vehicles fell within the scope of the warrant; the warrant, which authorizes the search of a single location, was used as 6 the basis for searches at multiple locations address actually specified in the warrant; and no flash-bang grenades were deployed in connection with the second search. 22. At the time Defendant Schwarze deployed the grenade into vehicle, neither he nor any other law enforcement officers had reason to believe Mr. Sampson or Mr. Burt would react violently to law enforcement . No reasonable officer would have believed Mr. Sampson or Mr. Burt would have acted in a violent manner. 23. Any reasonable officer would have known that Mr. Burt was an innocent occupant of his own vehicle at the time Defendant Schwarze deployed the grenade. Defendant Schwarze in fact had reason to know Mr. Burt was an innocent occupant of his vehicle. Furthermore, Defendant Schwarze had no information regarding the presence 24. Upon information and belief, deployment of the flash-bang grenade was in violation of duties imposed under official policies of the Minneapolis Police Department. 25. Upon information and belief, the Minneapolis Police Department and Defendant City of Minneapolis maintained at all times relevant herein a policy, custom, or practice of deploying flash-bang grenades in circumstances prohibited by federal and state law. 26. Alternatively, upon information and belief, the Minneapolis Police Department and Defendant City of Minneapolis maintained at all times relevant herein a mandatory non-discretionary policy requiring officers to visually confirm the area of 7 deployment is safe for deployment. The interior of an occupied sedan with windows up is never a safe place to deploy a flash-bang grenade. 27. Mr. Burt sustained extensive second and third degree burns to his right arm and chest as a result of the incident, and post-traumatic stress disorder and/or exacerbation of the same. 28. Mr. Burt continues to treat, and medical expenses remain to be determined. 29. Mr. Burt has and will continue to suffer general damages as a result of the incident and his injuries, including past and future pain and suffering, emotional distress, and permanent disfigurement. 30. Mr. Burt, through counsel, submitted a request and multiple follow-up inquiries to Defendant City of Minneapolis for public government data under Minn. Stat. § 13.82, subd. 2, including but not limited to the identities of all officers involved in the March 2nd incident. Defendant City of Minneapolis has failed to provide such data. 31. Mr. Burt therefore brings the following claims for relief. Count I 32. Plaintiff incorporates the foregoing paragraphs as if set forth fully herein. 33. Defendant Dustin Schwarze, acting under color of law and within the course and scope of his employment with the Minneapolis Police Department and Defendant City of Minneapolis, used force to search and seize Mr. Burt on March 2, 2020, when he deployed and detonated a flash-bang grenade inside vehicle. 34. Such use of force was unreasonable and reckless, and violated s rights under the Fourth Amendment of the United States Constitution to be free from unreasonable searches and seizures. 8 35. As a result of Defendant violation of constitutional rights, Mr. Burt sustained serious injuries and damages including disfigurement, pain and suffering, emotional distress, and ongoing medical expenses. 36. Pursuant to 42 U.S.C. § 1983, Plaintiff is entitled to compensatory damages in an amount to be determined at trial and reasonably believed to exceed $1,000,000.00, and punitive damages under federal law in an amount to be determined at trial and reasonably believed to exceed $5,000,000.00. Count II Policy, Custom, and Practice of Unlawful Use of Force (Monell Claim) 37. Plaintiff incorporates the foregoing paragraphs as if set forth fully herein. 38. Upon information and belief, Defendant City of Minneapolis maintained at all relevant times herein a policy, custom, or practice of deploying flash-bang grenades without first ascertaining: a) whether the target suspect presents a risk to officer safety; or b) whether there are innocent bystanders who may be injured by the grenade detonation. 39. Upon information and belief, Defendant City of Minneapolis has not taken any steps to incorporate into its police training or policies concerning the deployment of flash-bang grenades the clearly established law regarding such deployment, as set forth in Z.J. v. Kansas City Board of Police Commissioners et al., 931 F.3d 672 (2019) and other cases. 40. Upon information and belief, Policy 5-503 Diversionary/Distraction Devices was the official written policy of Defendant City of Minneapolis regarding the deployment of flash-bang grenades at all times relevant herein. 9 41. Upon information and belief, Policy 5-503 has not been updated since August 16, 2007. 42. Defendant City of Minneapolis maintained at all times relevant herein a policy, custom, or practice of deploying flash-bang grenades in violation of the Fourth Amendment rights of people in the city. 43. Such policy, custom, or practice was a direct and proximate cause of the unconstitutional actions alleged herein. 44. Such unconstitutional policy, custom, or practice existed, and continued as of March 2, 2020, as a direct result of the willful or reckless failures of Defendant City of Minneapolis and its agents. 45. Mr. Burt sustained serious injuries and damages including disfigurement, pain and suffering, emotional distress, and ongoing medical expenses, as a direct and proximate result of such unconstitutional policy, custom, or practice. 46. Pursuant to 42 U.S.C. § 1983 and Monell v. Department of Social Services of the City of New York, 436 U.S. 658 (1978), Mr. Burt is therefore entitled to compensatory damages in an amount to be determined at trial and reasonably believed to exceed $1,000,000.00, and punitive damages under federal law in an amount to be determined at trial and reasonably believed to exceed $5,000,000.00. Count III Negligence and Willful Disregard of Duty (State Tort Claim) 47. Plaintiff incorporates the foregoing paragraphs as if set forth fully herein. 48. Upon information and belief, Defendant Dustin Schwarze had mandatory, ministerial, and/or discretionary duties under relevant department policies to ascertain prior to deployment of a flash-bang grenade: a) whether the target suspect presents a 10 risk to officer safety; and b) whether there are innocent bystanders who may be injured by the grenade detonation. 49. Defendant Schwarze breached these duties when he deployed the flash- bang grenade . Such breaches were the result of Defendant negligent violation and willful disregard of duties under department policy. 50. Mr. Burt sustained injuries as a result of such breaches. 51. Mr. Burt therefore seeks recovery against Defendant Schwarze for compensatory damages in an amount to be determined at trial and reasonably believed to exceed $1,000,000.00. 52. Defendant City of Minneapolis is vicariously liable on a respondeat superior basis for Defendant violations of state tort law, as Defendant Schwarze was within the course and scope of his/her employment at all times relevant herein. Count IV Violation of the Minnesota Government Data Practices Act 53. Plaintiff incorporates the foregoing paragraphs as if set forth fully herein. 54. Pursuant to the Minnesota Government Data Practices Act (MGDPA), the data specified under Minn. Stat. § 13.82, subd. 2, including but not limited to the identities of all involved law enforcement officers, is public data. 55. Mr. Burt requested such data pertaining to the events alleged herein from Defendant City of Minneapolis. 56. such data. 57. quest constitutes a violation or violations of the MGDPA. 11 58. Such violation(s) were intentional - submitted, receipt of the request was acknowledged, and Mr. Burt submitted multiple written follow-up inquiries to which Defendant City of Minneapolis has not responded. 59. entitled to relief pursuant to Minn. Stat. § 13.08, including compensatory damages, costs and reasonable attorney fees, and exemplary damages in the amount of $15,000.00 per violation. Jury Demand 60. Plaintiff demands a trial by jury on all counts herein, and on any other counts which may hereafter be alleged. Prayer for Relief WHEREFORE, Plaintiff Jerrod Burt respectfully requests the Court grant the following relief: 1. Findings that Defendants City of Minneapolis and Dustin Schwarze violated and other monetary relief as alleged herein, pursuant to 42 U.S.C. § 1983; 2. Findings that Defendant Dustin Schwarze claim, that Defendant City of Minneapolis is vicariously liable for the same, that Defendants are jointly and severally liable, and that Defendants are liable to Mr. Burt for his damages and other monetary relief as alleged herein; 3. Findings that Defendant City of Minneapolis violated the Minnesota Government Data Practices Act and is liable to Mr. Burt for his damages and other monetary relief as alleged herein; 12 4. An award to Mr. Burt for compensatory damages, in an amount to be determined at trial and reasonably believed to exceed $1,000,000.00; 5. An award to Mr. Burt for punitive damages pursuant to federal law, in an amount to be determined at trial and reasonably believed to exceed $5,000,000.00; 6. Leave to amend the Complaint to allege punitive damages pursuant to state law; 7. An award to Mr. Burt for attorney fees pursuant to 42 U.S.C. § 1988; 8. An award to Mr. Burt for attorney fees, exemplary damages, and other items/costs pursuant to the Minnesota Government Data Practices Act; 9. An award to Mr. Burt for the costs and expenses incurred in bringing this action, and for prejudgment and post-judgment interest; and 10. Any further and additional relief the Court deems just and equitable. Respectfully Submitted, MESHBESHER &amp; ASSOCIATES, P.A. Dated: September 30, 2020 s/ Steven J. Meshbesher Steven J. Meshbesher (# 127413) Richard E. Student (#390266) 9800 Shelard Parkway, #310 Minneapolis, MN 55441 Phone: (612) 332-2000 Attorneys for Plaintiff</t>
  </si>
  <si>
    <t>['https://d3n8a8pro7vhmx.cloudfront.net/cuapb/pages/270/attachments/original/1613596162/Burt_v_Schwarze.pdf?1613596162']</t>
  </si>
  <si>
    <t>CITY OF MINNEAPOLIS OFFICE OF POLICE CONDUCT REVIEW Complaint Form #3401 INVESTIGATIVE REPORT Page 1 of 7 Complaint Number: 17-23299 Investigator: Liisa M Hill Officer (s): Clifton Toles Case Type: Administrative Date of Incident: December 24, 2017 Complaint Filed: December 27, 2017 CASE OVERVIEW Complainant alleges, a man who claimed to be a Minneapolis police officer and a 1029 bar bouncer forcible removed him from the 1029 bar without cause. ALLEGATIONS Allegation 1: Officer Clifton Toles violated Minnesota Law Enforcement Ethics when he allegedly assaulted an individual at the 1029 Bar. MPD P&amp;P § 5-102.01 - MINNESOTA LAW ENFORCEMENT CODE OF ETHICS. CASE INVESTIGATION I. Statement of Luke McDonough- Complainant On March 23, 2018, Lucas (Luke) Mc Donough was interviewed via conference call at his attorney's office in Woodbury, Minnesota. Mc Donough stated he and some friends had gone to the 1029 bar on the evening of December 24th. Mc Donough began conversing with three women at the bar. One of the women was from California, which is where Mc Donough presently resides. Mc Donough stated an unknown man aggressively approached. Mc Donough stated he did not remember what the man said, but he responded, and stated that the man must not have liked what he said and proceed to shout at him that he was a Minneapolis Police Officer, which Mc Donough interpreted as trying to intimidate him. The man who identified himself as a Minneapolis Police Officer then pointed in the direction of the bar bouncer seated by one of the exits. The bouncer nodded, then the Police Officer put Mc Donough in a choke hold and proceeded to throw him out of the bar. Mc Donough stated "he threw me outside. I Page 2 of 7 didn't fall over but, ah, I was spinning and I thought I was getting attacked so I, I felt like I needed to defend myself but, ah, that's the last thing I remember"1. McDonough stated he does not remember the woman's name or how long they talked, but does remember that she was not upset during their conversation. McDonough was asked why he felt intimidated by the officer, and he responded the officer was physically bigger than him, and was very close to him, about 6 inches away, all of which made him feel intimidated. McDonough was asked if the officer yelled, swore or said anything which could have been intimidating to which McDonough answered, No. Investigator Hill stated. "So, you're talking to the woman. He (Officer Toles) comes up. You feel that he's being aggressive. Was there any other ind... you know, for him to just then all the sudden put you in a basically a choke hold, there wasn't anything that, that precipitated that? No argument? No, you know, words exchanged? Anything?"2 McDonough stated, "Not that I recall. No".3 Mc Donough added the officer did not give him any reason as to why he was being thrown out of the bar, and McDonough only remembers being thrown out of the bar and waking up in an ambulance. McDonough stated he does not know if he swung at the officer nor if the officer Hit him. McDonough stated he had been drinking vodka and soda before entering the 1029 bar, but stated he only had a total of three drinks throughout the night. He did not drink at the 1029 bar that evening. McDonough acknowledges he had a few drinks, but felt in control of himself. McDonough stated he is still dealing with the effects of his injuries from that evening. II. Statement of Officer Clifton Toles On June 21, 2018, Officer Toles stated he arrived at the 1029 Bar at approximately 11:30 pm. When he was a beat officer in the 2nd precinct, he got to know the local business and established a relationship with them. He stated the bar has called him numerous times to remove disorderly or drunk patrons. That night he was there just like any other patron. The bar was very crowed and Officer Toles stated he stood by the pull tab and popcorn stand. Officer Toles stated he ordered a beer, and had drunk about half of it when a young lady and her fiancé approached him. The couple stated she was being harassed and groped by a guy at the bar. Seeing that the fiancé was getting upset, Officer Toles told them that the male was probably drunk and to just stay away from him. A few minutes later, Adrian, a member of the 1029 Bar staff came over to Officer Toles and told him a guy was groping women and asked if he could intervene. Officer Toles told Adrian that he was off-duty, but would keep an eye on the individual and if he needed to talk to him he would. At about 1:30 am, right before closing time, Officer Toles name was called out by a female named Dana, whom he had seen at the bar before and who was known to be friends with some of the 1029 bar staff. Dana was with the same male who the young lady and her fiancé had complained about to Officer Toles and whom Adrian had identified as the male who was groping women. Dana then introduced the male to Officer Toles describing him as being from Hollywood (Luke McDonough). Officer Toles stated he extended his hand out to introduce himself and shake Mc Donough' s hand. McDonough immediately said, "fuck you, I don't' care."4 1 Statement of Luke McDonough, page 1 paragraph 50-55 2 Luke McDonough transcript, page 3, paragraph 40 3 Statement of Luke McDonough, page 3, paragraph 40 4 Statement of Officer Toles, page 3, paragraph 30 Page 3 of 7 Officer Toles stated he responded to Mc Donough by saying, "dude", Dana is just trying to introduce us. Mc Donough again told Officer Toles "fuck you" and tapped Officer Toles on the chest with his fingers. Officer Toles responded "We don't need to do this, you know. All she's tryin' to do is introduce us."5 Officer Toles continued asking McDonough, "What is your name? and" I thought I could just talk him down because I knew what was, at that point, I knew what was goin' on. I knew this was the guy. I saw him in actions with the young couple earlier."6 Officer Toles continued to converse with McDonough, and told him that his name was Cliff. Officer Toles stated that McDonough had his beer bottle in his hand and appeared to be extremely agitated and aggressive. Officer Toles stated his back was against the bar at that time, therefore, he could not get a reasonable distance from McDonough. McDonough stepped towards Officer Toles again and said, "I don't give a fuck who you are,"7 and tapped Officer Toles in the chest again. Officer Toles immediately called for the bar staff. After the second tap to his chest, Officer Toles told McDonough that he was a Minneapolis Police Officer, and warned McDonough not to put his hands on him again. Officer Toles told McDonough, "I need you to calm down. He got extremely agitated after that. McDonough stated "I don't give a fuck. I don't give a fuck." Holdin' his beer bottle and, at that point, I believed that he was either gonna hit me with the bottle or try to fight me"8. Officer Toles added that McDonough was extremely intoxicated, and was slurring his words in his interaction with him. Officer Toles stated he tried to employ an arm bar on McDonough to gain control of him, which was unsuccessful. One of the bar employees, Mike, came to assist Officer Toles and was also unsuccessful in gaining control of McDonough. At that point Officer Toles engages a headlock/chokehold on McDonough and escorted him outside. Officer Toles told McDonough that he had enough to drink and should go home. After releasing McDonough, Officer Toles stated there was a crack in the pavement and his foot slipped. As he looked down, Officer Toles heard someone yell "watchout", and he felt a hand graze his face. He immediately lifted his arm to block any other possible blow, and with the other arm engaged a punch which hit McDonough and knocked him to the ground. Officer Toles told the bar staff to call 911, and make sure McDonough received Medical attention. Officer Toles made sure that McDonough was sitting upright and talking before leaving the scene. The friends of McDonough had come outside of the bar and tried to physically engage Officer Toles. The bar staff interceded and told Officer Toles to just leave. Officer Toles stated he got into his vehicle and left the bar. He pulled into the library parking lot a short distance away and proceed to call his supervisors, Sergeant Darrin Waletzki and Sergeant Anna Hedberg to advise them of the incident. A short time later while Officer Toles was at his residence, he received a call from one of the responding Officers to the bar incident. Officer Toles asked if he needed to go to the precinct and make a statement. Officer Toles was told that he could give his statement the next morning. 5 Statement of Officer Toles, page3, paragraph 35 6 Statement of Officer Toles, page3, paragraph 35 7 Statement of Officer Toles, page3, paragraph 40 8 Statement of Officer Toles, page3, paragraph 44-50 Page 6 of 7 Dakota , Bouncer, stated he heard McDonough was harassing girls and causing problems inside the bar. Did not see the altercation. Steve (McDonough's Friend) states that the girls around McDonough that night told him, McDonough was hitting on some girls and that Toles didn't like it and put McDonough in a headlock. McDonough was intoxicated and had been drinking steadily for 4-5 hours. stated he has never seen McDonough fight, but, he can sometimes "mouthoff". Chessie (pull tabs girl) States she heard yelling in the area where Toles and McDonough were standing. Saw Toles put his arm around the neck of McDonough and walk him outside. McDonough was cussing at Toles and appeared to try and turn around and physically engage Toles. Stated McDonough was totally and completely drunk. She had told one of the bouncers earlier to watch McDonough, since he was so drunk. Rick (On Duty Manager) stated he heard McDonough was causing problems with a number of tables in the bar. Stated Toles and Mike "guided" McDonough out of the bar. He said that Mike had told Toles to leave because he was a little heated. stated Toles does not cause any problems and occasionally helps out at the bar with problem patrons. stated that was told by a number of bar patrons that McDonough was grabbing people and being disrespectful. DISCUSSION The Minneapolis Police Department's Policy and Procedure Manual states in part: MPD P&amp;P § 5-102.01 -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Complainant Luke McDonough stated he had been drinking on the evening of the incident in question but did not feel he was drunk or incapacitated. However, when asked questions regarding the events of Page 7 of 7 December 23rd, McDonough states he does not remember any specific details, nor does he remember how exactly he was injured. Many of the witnesses interviewed by Sergeant Peterson of the St Paul Police Department could not remember specific details, had conflicting statements, or stated that they were drunk. The Medical Report from Hennepin County Medical Center states, McDonough was very intoxicated and gave multiple versions of the events that night (Reference HCMC Medical Report pages 4,5,7,8 and Trauma Discharge Summary, page 47). Officer Toles stated he was approached by a bar patron and told that McDonough was harassing women. When Officer Toles approached McDonough, Officer Toles stated McDonough became argumentative, threatening, and was clearly intoxicated. Officer Toles forcibly took McDonough to the exit of the Bar, and told McDonough to go home. McDonough then attempted to punch Officer Toles, which Officer Toles avoided and in turn proceeded to punch McDonough which knocked him to the ground. CLOSING 1. Did Officer Toles violate the Minnesota Law Enforcement Code of Ethics when he allegedly assaulted the Complainant? Officer Toles stated he was asked to intervene into incidents of harassment towards women at the 1029 Bar. Officer Toles stated the Complainant, Luke McDonough was intoxicated and became argumentative and threatening. Officer Toles and a 1029 Bar employee forcibly removed McDonough from the Bar, and told him to go home. McDonough then tried to physically assault Officer Toles. After the incident, Officer Toles immediately notified his Supervisors. I confirm that the information I provided in this case is true to the best of my knowledge. November 27, 2018 Investigator: Liisa M Hill Date: Police Department Amelia Huffman - Interim, Chief of Police 350 S. Fifth St. - Room 130 Minneapolis, MN 55415 TEL 612.673.3000 NOTICE (Settlement Agreement) April 6, 2022 Officer Clifton Toles Pct. 4 Daywatch Minneapolis Police Department RE: OPCR #17-23299 Clifton Toles, As a result of the Settlement Agreement #20-17, the disposition for OPCR Case #17-23299 is as follows: Policy Number Sub-Section Policy Description Category Disposition 5-102.01 Code of Ethics D Sustained The discipline one Category D violation; 270 hours unpaid suspension. This case will remain in OPCR files per the record retention guidelines mandated by State Law. Be advised that any additional violations of Department Rules and Regulations may result in more severe disciplinary action up to and including discharge. Sincerely, Troy Schoenberger Deputy Chief, Professional Standards Bureau CC: Personnel file OPCR</t>
  </si>
  <si>
    <t>['https://assets.nationbuilder.com/cuapb/pages/1509/attachments/original/1753847519/17-23299_Clifton_Toles.pdf?1753847519https://assets.nationbuilder.com/cuapb/pages/1509/attachments/original/1753847519/17-23299_Clifton_Toles.pdf?1753847519']</t>
  </si>
  <si>
    <t>3/20/2021 After rough student arrest, will St. Paul schools kick police out? - Twin Cities https://www.twincities.com/2016/05/26/st-paul-central-high-school-police-officers-student-rough-arrest/ 1/5 ___ ___ By By JOSH VERGES JOSH VERGES | | jverges@pioneerpress.com jverges@pioneerpress.com | Pioneer Press | Pioneer Press PUBLISHED: PUBLISHED: May 26, 2016 at 11:55 a.m. May 26, 2016 at 11:55 a.m. | UPDATED: | UPDATED: May 27, 2016 at 11:11 a.m. May 27, 2016 at 11:11 a.m. A former St. Paul Central High School student is taken into custody for trespassing at A former St. Paul Central High School student is taken into custody for trespassing at the school Wednesday, May 25, 2016. (Video courtesy of Nelson Moroukian) the school Wednesday, May 25, 2016. (Video courtesy of Nelson Moroukian) Video of a teenager's arrest Wednesday at Central High School is reopening the Video of a teenager's arrest Wednesday at Central High School is reopening the debate over police officers' role in schools just as St. Paul Public Schools is debate over police officers' role in schools just as St. Paul Public Schools is working on a new contract with the city police department. working on a new contract with the city police department. NEWS NEWSEDUCATION EDUCATION After rough student arrest, will After rough student arrest, will St. Paul schools kick police out? St. Paul schools kick police out? 3/20/2021 After rough student arrest, will St. Paul schools kick police out? - Twin Cities https://www.twincities.com/2016/05/26/st-paul-central-high-school-police-officers-student-rough-arrest/ 2/5 School board member Steve Marchese wrote on Facebook that he's "angry and School board member Steve Marchese wrote on Facebook that he's "angry and appalled" at the 16-year-old former student's rough treatment. appalled" at the 16-year-old former student's rough treatment. "Whatever the reason, he did not deserve what is depicted in this video," "Whatever the reason, he did not deserve what is depicted in this video," Marchese wrote. Marchese wrote. "To have this kind of action perpetuated by a white school resource officer who is "To have this kind of action perpetuated by a white school resource officer who is supposed to be protecting our students and staff is unacceptable and raises supposed to be protecting our students and staff is unacceptable and raises questions about the continued wisdom of SROs (school resource officers) in our questions about the continued wisdom of SROs (school resource officers) in our schools." schools." Watch the arrest video (warning: it contains explicit language) Watch the arrest video (warning: it contains explicit language) St. Paul school board member Steve Marchese St. Paul school board member Steve Marchese St. Paul Public Schools is paying up to $854,000 this school year to have nine St. Paul Public Schools is paying up to $854,000 this school year to have nine police officers stationed at district high schools. The city's cost share for the police officers stationed at district high schools. The city's cost share for the program is $100,000. program is $100,000. The SRO contract expires next month and the parties are working on a new The SRO contract expires next month and the parties are working on a new contract, which would require school board approval. contract, which would require school board approval. The school district released a statement Thursday asserting that it values the The school district released a statement Thursday asserting that it values the partnership with the police department and that SROs "play an important role in partnership with the police department and that SROs "play an important role in keeping buildings safe and secure." keeping buildings safe and secure." In a statement, the St. Paul Police Department defended in general terms the use In a statement, the St. Paul Police Department defended in general terms the use of force, which they said is necessary in about one out of every 200 calls for of force, which they said is necessary in about one out of every 200 calls for service. service. 3/20/2021 After rough student arrest, will St. Paul schools kick police out? - Twin Cities https://www.twincities.com/2016/05/26/st-paul-central-high-school-police-officers-student-rough-arrest/ 3/5 WHAT HAPPENED WHAT HAPPENED ANGRY FRIEND ANGRY FRIEND "Sometimes taking people into custody isn't pretty; it can be concerning for those "Sometimes taking people into custody isn't pretty; it can be concerning for those who don't understand the way officers are trained to do their jobs. Our officers who don't understand the way officers are trained to do their jobs. Our officers try to avoid physical contact with people, and more often than not, they are able try to avoid physical contact with people, and more often than not, they are able to do so," it read in part. to do so," it read in part. Police also described the circumstances of the arrest in greater detail Police also described the circumstances of the arrest in greater detail Thursday Thursday (read their statement here) (read their statement here), saying the teen had been in the building , saying the teen had been in the building for about an hour, refusing to leave before school resource officer Bill Kraus was for about an hour, refusing to leave before school resource officer Bill Kraus was called to help. called to help. Kraus found the teen listening to music on his phone in the gym where a Kraus found the teen listening to music on his phone in the gym where a gymnastics class was in session. A friend, Olivia Nelson, said Thursday that the gymnastics class was in session. A friend, Olivia Nelson, said Thursday that the class was the teen's favorite before he transferred out of Central last week. class was the teen's favorite before he transferred out of Central last week. When Kraus motioned for the student to come with him, police said, the student When Kraus motioned for the student to come with him, police said, the student didn't move. So Kraus took the youth's phone away and led him to a more private didn't move. So Kraus took the youth's phone away and led him to a more private place "in an effort to not create more of a disturbance in front of class," police place "in an effort to not create more of a disturbance in front of class," police said. said. The teen used profanity as they walked to the exit door, and when Kraus began The teen used profanity as they walked to the exit door, and when Kraus began to make an arrest, the teen pushed the officer, police said. Kraus then shot two to make an arrest, the teen pushed the officer, police said. Kraus then shot two bursts of a chemical spray and struck the teen twice in the leg to take him to the bursts of a chemical spray and struck the teen twice in the leg to take him to the ground, where he forced his arms behind his back to handcuff him. ground, where he forced his arms behind his back to handcuff him. Cellphone video recorded by another student shows the last two minutes of the Cellphone video recorded by another student shows the last two minutes of the arrest with the teen crying out for help. arrest with the teen crying out for help. The teen made an appearance in a closed juvenile courtroom Thursday, where The teen made an appearance in a closed juvenile courtroom Thursday, where he is charged with obstructing the legal process, a gross misdemeanor, and he is charged with obstructing the legal process, a gross misdemeanor, and misdemeanor trespassing on school property. misdemeanor trespassing on school property. Speaking during a small demonstration outside Central after school Thursday, Speaking during a small demonstration outside Central after school Thursday, Nelson said the officer's use of force "pissed me off." Her friend is about 5 feet 2 Nelson said the officer's use of force "pissed me off." Her friend is about 5 feet 2 and 115 pounds, she said, and the officer "did not need that much force and he and 115 pounds, she said, and the officer "did not need that much force and he did not need Mace to control" him. did not need Mace to control" him. Nelson said the teen had visited the school to talk to a teacher about a class trip Nelson said the teen had visited the school to talk to a teacher about a class trip planned for Friday. He planned to join the class despite having transferred. planned for Friday. He planned to join the class despite having transferred. 3/20/2021 After rough student arrest, will St. Paul schools kick police out? - Twin Cities https://www.twincities.com/2016/05/26/st-paul-central-high-school-police-officers-student-rough-arrest/ 4/5 The police department said the use of force isn't necessary if people "simply do The police department said the use of force isn't necessary if people "simply do what officers ask." Still, they said they review every incident where force is used what officers ask." Still, they said they review every incident where force is used to determine whether it was justified. to determine whether it was justified. School resource officers in St. Paul and elsewhere have been under particular School resource officers in St. Paul and elsewhere have been under particular scrutiny this school year. scrutiny this school year. After a South Carolina police officer was recorded flipping a female student out After a South Carolina police officer was recorded flipping a female student out of her desk, outgoing St. Paul school board chair Mary Doran asked the district's of her desk, outgoing St. Paul school board chair Mary Doran asked the district's student advisory group to study the topic of SROs in school. student advisory group to study the topic of SROs in school. The group - now known as the Student Engagement and Advancement Board - The group - now known as the Student Engagement and Advancement Board - offered offered numerous suggestions numerous suggestions to de-emphasize the officers' law enforcement to de-emphasize the officers' law enforcement role, such as ignoring minor drug crimes. Based on student surveys, the group role, such as ignoring minor drug crimes. Based on student surveys, the group found black and American Indian students were far less likely than their peers to found black and American Indian students were far less likely than their peers to view the resource officer as someone they can turn to for help. view the resource officer as someone they can turn to for help. The students said they were interested in exploring whether the SRO program The students said they were interested in exploring whether the SRO program should exist at all but that school district staff censored their questions. They did should exist at all but that school district staff censored their questions. They did note during their presentation that a United Nations panel recommended police note during their presentation that a United Nations panel recommended police be removed from schools. be removed from schools. In a tweet directed at the city police department Wednesday, the group posted a In a tweet directed at the city police department Wednesday, the group posted a link to the arrest video on Wednesday and asked, "Is this why there's an SRO in link to the arrest video on Wednesday and asked, "Is this why there's an SRO in my school?" my school?" .@sppdPIO @sppdPIO Is this why there's an SRO at Is this why there's an SRO at my school? my school? https://t.co/VsnoKp1IQZ https://t.co/VsnoKp1IQZ - Student Advancement - Student Advancement (@SPPSStudentAdva) (@SPPSStudentAdva) May 25, 2016 May 25, 2016 Students from Central and other high schools took to social media Wednesday to Students from Central and other high schools took to social media Wednesday to criticize the treatment of the teen and of other African-American students in the criticize the treatment of the teen and of other African-American students in the district, and Black Lives Matter St. Paul held a demonstration after school district, and Black Lives Matter St. Paul held a demonstration after school Thursday. Thursday. Timothy McGee, who is black and a Central sophomore, said he's seen Kraus use Timothy McGee, who is black and a Central sophomore, said he's seen Kraus use "unnecessary roughness" to break up three different fights at the school. He said "unnecessary roughness" to break up three different fights at the school. He said the school needs an officer to keep students and staff safe, but he wants the school needs an officer to keep students and staff safe, but he wants someone who will use greater restraint. someone who will use greater restraint. 3/20/2021 After rough student arrest, will St. Paul schools kick police out? - Twin Cities https://www.twincities.com/2016/05/26/st-paul-central-high-school-police-officers-student-rough-arrest/ 5/5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For McGee, the incident spoke to larger concerns about the treatment of For McGee, the incident spoke to larger concerns about the treatment of students of color. He said white students are allowed to move about the school students of color. He said white students are allowed to move about the school more freely than he can and are not punished as severely for offenses such more freely than he can and are not punished as severely for offenses such as fighting. as fighting. Josh Verges Josh Verges | Education reporter | Education reporter Josh has written about St. Paul public schools and higher Josh has written about St. Paul public schools and higher education for the Pioneer Press since 2014, 11 years after the education for the Pioneer Press since 2014, 11 years after the paper first published his byline as a University of Minnesota paper first published his byline as a University of Minnesota intern. He did a two-year stint on city government and crime in intern. He did a two-year stint on city government and crime in Austin, Minn., and spent seven years in Sioux Falls, S.D. covering crime and Austin, Minn., and spent seven years in Sioux Falls, S.D. covering crime and education, as well as editing. Josh was good at baseball once. Now he plays education, as well as editing. Josh was good at baseball once. Now he plays tennis against old men. tennis against old men. jverges@pioneerpress.com jverges@pioneerpress.com  Follow Josh Verges Follow Josh Verges https://www.facebook.com/joshverges https://www.facebook.com/joshverges   Follow Josh Verges Follow Josh Verges @ua14 @ua14 Tags: Tags: Crime Crime, St. Paul St. Paul, St. Paul Public Schools St. Paul Public Schools</t>
  </si>
  <si>
    <t>['https://d3n8a8pro7vhmx.cloudfront.net/cuapb/pages/270/attachments/original/1616283681/After_rough_student_arrest__will_St._Paul_schools_kick_police_out__%E2%80%93_Twin_Cities.pdf?1616283681']</t>
  </si>
  <si>
    <t>1 From the desk of: Medaria Arradondo Chief of Police Minneapolis Police Department 350 South 5th Street, Room 130 Minneapolis, MN 55415 TO: Officer Anthony Maisano CC: MPD Internal Affairs DATE: 12/4/2021 RE: OPCR Case #20-06278 CHIEF'S DECISION: X Discharge  Suspension Duration:  Written Reprimand  Permanent Demotion  Temporary Demotion Duration:  No Merit 2 SUMMARY OF BASIS FOR DECISION The Police Conduct Review Panel recommended merit allegations in this case: Body Worn Cameras; and Truthfulness. This memo summarizes my approach and reasoning for my decision as Chief of the Minneapolis Police Department to terminate Officer Anthony Maisano; the preponderance of the evidence supports the facts alleged in this incident although I have updated the policy citations to more accurately reflect the conduct. Three allegations against Officer Anthony Maisano are sustained. This memo accompanies the enclosed discharge form. Facts Supporting Decision (see also Investigation Summary): On 4/18/2020, Officer Maisano was working on duty as a patrol officer in the 4th Precinct. He learned via dispatch over the police radio that a stolen vehicle had refused to stop for officers in the 1st Precinct. The same stolen vehicle refused to stop for officers in the 2nd Precinct. In both incidents, officers did not continue attempting to stop the vehicle as pursuit was not authorized under MPD policy. A third squad monitored the stolen vehicle's path of travel while attempting to coordinate assistance from the Minnesota State Patrol. That squad did not attempt to stop the vehicle but provided updated locations to dispatch. During the period when officers were interacting with or observing this vehicle, they aired information on channel 3 (Precinct 1 officers) and channel 1 (Precinct 2 officers). Dispatch aired updates on channel 2 (for Precinct 4 officers). Between 23:35:59 and 23:38:13, channel 2 dispatch aired the information that the stolen vehicle was traveling westbound on Broadway, crossing University westbound and then going over the Broadway bridge. Officer Anthony Maisano drove his squad car to the Broadway bridge and positioned the squad on the bridge, in a traffic lane, alongside a Canine officer (Bartholomew) already staged at that location with his emergency lights activated. Officer Maisano wrote in his police report: I made a U-turn and got next to squad 955 who was facing West on the bridge and had the squads (sic) rear emergency lights activated. I saw vehicle traveling West on the Broadway Bridge at approximately 40 M.P.H. and showed no signs of slowing down. I attempted to move my squad to the left to let the vehicle go through us and put myself in the Eastbound lanes of the Broadway Bridge. As I was moving forward the vehicle struck the rear of my squad. Officer Maisano's squad sustained damage to the rear bumper. The stolen vehicle sustained disabling damage to the front left quarter panel. Neither Officer Maisano nor the suspect were injured in the crash. Officer Maisano did not activate his MVR and only activated BWC when he exited his squad after the crash. According to his police report, he did not activate MVR or BWC because he was not assigned to the call and there was no one in pursuit of the stolen vehicle. In his report, he did describe his actions as "responded to the West Broadway Bridge on a stolen vehicle. Milestone video captured the events on bridge which has 4 lanes, two for eastbound traffic and two for westbound traffic. In the video, Officer Bartholomew's squad can be seen blocking the outside westbound lane of traffic, stopped with the rear 3 light bar on. Officer Maisano's squad can be seen pulling up next to Officer Bartholomew's squad in the other westbound lane. Both squads are facing westbound. It isn't discernable if the emergency light bar has been activated in Officer Maisano's squad. The suspect vehicle approached traveling westbound. As the stolen vehicle moved into the eastbound lane, Officer Maisano pulled his squad car into the eastbound lane of traffic. The front, driver's side of the stolen vehicle struck the rear of Officer Maisano's squad. At the time of impact, the Milestone video was at its clearest as Officer Bartholomew had turned off his emergency lights which created glare. At that time, no emergency lights can be seen activated in Officer Maisano's squad. Officer Bartholomew's BWC captured video of Officer Maisano's squad a short time after impact as Officer Bartholomew retrieved his dog and walked toward the now- stopped stolen vehicle to assist with taking the suspect into custody. No flashing emergency lights on the lightbar of Officer Maisano's squad can be seen in the BWC video. At the scene, Officer Maisano spoke with Sgt. Imming who responded due to the squad accident. In Sgt. Imming's BWC video, Officer Maisano can be heard explaining the sequence of events. Officer Maisano told Sgt. Imming that he was monitoring on channel 1 and his truck was on his channel. (As an officer assigned to the 4th Precinct, his dispatch was on channel 2. Channel 1 was being used for the 2nd Precinct dispatch activity.) Officer Maisano continued to explain that Officer Bartholomew went onto the bridge and turned around to face westbound. Officer Maisano said "I heard your guy's squad say he's going over the bridge." Officer Maisano described that he was side by side next to Officer Bartholomew's squad then with some space in between. He saw the suspect vehicle approaching "at a high rate of speed" and thought the suspect was going to attempt to drive between the squads. He tried to avoid being rear ended by driving into the eastbound traffic lane and it was there that the stolen vehicle struck his squad. Officer Maisano also spoke on-scene with the Traffic investigator, Sgt. Windus. He described stopping alongside Officer Bartholomew's which was stopped on the right side of the roadway with the lights activated. It isn't clear in the recording if Officer Maisano is referring to the lights on Officer Bartholomew's squad which were activated according to recordings of the incident or to the lights on his own squad. Officer Maisano described the gap between the two squads and his thinking that the suspect would try to drive between the two squads. Officer Maisano said that the stolen vehicle was approaching at a high rate of speed and not moving so he drove into the other lane where the stolen vehicle rear-ended the squad. In his police report written to document his scene investigation, Sgt. Windus wrote that Officer Maisano stated he did not have emergency lights on and had not activated MVR or BWC. In a Garrity statement, Officer Maisano stated that he received all information about the stolen car from information aired on channel 2. He denied switching radio channels or monitoring any other channel stating that he had never been trained to do this. He explained that he didn't know the stolen vehicle would continue over the Broadway bridge and placed himself next to the Canine squad so he could talk to the officer about his plans for how to handle this. Officer Maisano stated he activated his rear emergency lights. He did not activate his BWC because he wasn't assigned to the call, he was going to the area of the call to check. He denied intentionally blocking or having contact with the suspect vehicle. He acknowledged that he placed himself in danger when he placed the squad in the westbound 4 lane of traffic on the bridge but remarked that he has a dangerous job. Similarly, when asked if he could have positioned his squad better to minimize the danger, he replied that he could get struck anytime. He denied placing the suspect driving the stolen car in any danger. When asked if he would do anything differently if this call happened again, Officer Maisano said he would not. Dur to discrepancies between Officer Maisano's Garrity statement and information from the videos and reports, Officer Maisano was notified via letter that an allegation of untruthfulness had been added to this investigation. He was given an opportunity to voluntarily provide another statement to address his radio and light bar usage. Officer Maisano did not respond to this letter and he provided no additional information to address the allegation of untruthfulness At the Loudermill hearing, Officer Maisano apologized for his actions and said he would never repeat these actions again. He said that he could have placed his squad in a better tactical position to avoid a crash. He was unaware that he needed BWC activated but upon reviewing the case, he immediately recognized it. He also apologized for "any confusion" he may have caused with his statement. He denied being untruthful. Policy Citations: The following MPD Policy and Procedures outline expectations relevant to this incident: • MPD PP 5-105 (B)(4) Professional Code of Conduct: Employees shall use reasonable judgment in carrying out their duties and responsibilities. They need to weigh the consequences of their actions. • MPD PP 4-223 (IV)(A)(6) Body Worn Cameras: Activation o a. Officers shall activate their BWC for the following circumstances: ▪ i. When dispatched or assigned to a call, activation shall occur at least ▪ two city blocks away from the call for service location. If dispatched or ▪ assigned to a call less than two city blocks away, activation shall occur ▪ immediately. This includes assisting squads. ▪ ii. When self-initiating a call, as soon as possible and prior to contacting a ▪ person or exiting a squad. ▪ iii. Prior to taking any law enforcement action. ▪ iv. Prior to making an investigatory contact. ▪ v. When any situation becomes adversarial. ▪ vi. Prior to assisting a citizen during in-person encounters, other than when ▪ providing basic verbal assistance (such as giving directions). ▪ vii. When directed to activate the BWC by a supervisor. o b. If a situation changes to require activation, the officer shall immediately activate the BWC as soon as it is safe to do so. • MPD PP 5-101.01 Truthfulness: The integrity of police service is based on truthfulness. Officers shall not willfully or knowingly make an untruthful statement, verbally or written, or knowingly omit pertinent information pertaining to his/her official duty as a Minneapolis Police Officer. MPD 6 radio but that he had never been trained to monitor two channels. In BWC video recorded by Sgt. Imming at the time of this incident, Officer Maisano can be heard explaining that he was monitoring channel 1 and his truck was on his channel. He also noted that he heard "your guy's squad saying he's going over the bridge." Sgt. Imming was assigned to the 2nd Precinct. Officer Maisano's can be understood to refer to 2nd Precinct Officer Judkins' radio transmissions on channel 1 that provided ongoing vehicle location updates including the information that the stolen vehicle was crossing the bridge. Based on Officer Maisano's words in the BWC video recorded at the time of the incident, I find Officer Maisano's denial that he monitored two radio channels not credible. Further, I find Officer Maisano's statement that he has never been trained to monitor two radio channels using both the squad and the portable radios not credible. Police activity and citizen reports of criminal activity frequently cross precinct boundaries. The practice of monitoring two radio channels due to cross border activity is so common it may accurately be called ubiquitous among MPD officers. Post-Garrity and in his written police report, Officer Maisano stated that he activated his emergency lights. In the police report written by Sgt. Windus to describe his traffic accident investigation at the scene, he noted that he was told by Officer Maisano that he had no emergency lights activated. At the clearest portion of the Milestone camera video when Officer Bartholomew deactivated his emergency lights, no emergency lights can be seen activated on Officer Maisano's squad. This was at the time of impact by the stolen vehicle. Similarly, when Officer Bartholomew's BWC video captures images of Officer Maisano's squad as Officer Bartholomew walks into the scene to assist with taking the suspect into custody, no emergency lights can be seen on Officer Maisano's squad. I find that the preponderance of the evidence supports a finding that Officer Maisano did not activate his emergency lights. The PCR panel found merit for the allegation of untruthfulness and I concur. I do not find Officer Maisano's statements about his radio and light usage to be credible. I find that Officer Maisano violated MPD PP 5-101.01 Truthfulness. Officer Disciplinary History: Officer Anthony Maisano has been employed as a sworn officer with the Minneapolis Police Department since 12/4/2018. He has been suspended for a duty handgun violation (C-level) and suspended for normal and emergency vehicle operation violation (B-level). Conclusion: As Chief of Police, I am responsible for providing clear expectations for what is acceptable behavior in our workplaces as well as what will not be tolerated. Based on my review of the facts in this investigation, Officer Maisano engaged in conduct that cannot be tolerated or accepted. I have made clear during my tenure as Chief that an officer's word is everything. In my 2017 vision statement I set these expectations for Minneapolis police officers: 7 Be truthful in all you say or put in writing. The first time you are not truthful it will always be remembered. If you are not truthful in the course of your duties, regardless of the situation, then you have committed one of the most egregious acts you can commit as someone who wears the MPD badge. Likewise, if you know a colleague is not being truthful and you remain silent, once again, you are complicit in one of the most egregious acts you can commit as someone who wears the MPD badge. We MUST be accountable to each other and the communities we serve. There is no place in the MPD for employees who are not truthful. If you are not truthful in the course of your duties, you render yourself useless as an MPD employee. Those we serve will not tolerate employees who are not truthful. As your Chief, I will not tolerate untruthfulness. All Department members and the communities we serve must know that this misconduct undermines the very foundation of trust and will be taken seriously. Officer Maisano has forfeited the opportunity to serve as a Minneapolis police officer. With authority to discipline for violations of policy under Minn. Stat. §626.89 Subd. 17, I have made the decision to terminate Officer Maisano, therefore reaffirming the fundamental importance of truthfulness in the Minneapolis Police Department. Medaria Arradondo Chief Minneapolis Police Department</t>
  </si>
  <si>
    <t>['https://assets.nationbuilder.com/cuapb/pages/1608/attachments/original/1753998682/20-06278_Anthony_Maisano.pdf?1753998682']</t>
  </si>
  <si>
    <t>STAR TRIBUNE › Annotations After authorities did not charge her rapist, U student fought back BRANDON STAHL OCTOBER ೅ೆ, ೅ೃೄ೉ The bite marks and bruises were still fresh on Abby Honold's body when she learned that the man who'd raped her had been released from jail. Panicked, she called the investigator on the case. When he told her that charges wouldn't be filed, she considered going home and killing herself - afraid her attacker would do it first. The -year-old University of Minnesota junior did everything a rape victim was supposed to do. After she escaped, she immediately called . She went to a hospital for an exam. She reported everything that happened to her to the police. She agonized as she asked herself: How could there be no charges? What she didn't know was that there had been more than , sex assaults reported since  to the Aurora Center, the school's rape prevention and victim advocacy department, according to a Star Tribune review of the center's reports. Yet, according to the Aurora Center's director, Katie Eichele, the total number of rapists who had been prosecuted was zero. Honold would spend the next year battling in hopes that her rapist would be held accountable. But even with the help of an attorney and a campus cop who took up the investigation after charges weren't filed, her search for justice would prove traumatic. 'Please let me go' Honold was relaxing at a chilly outdoor football tailgate party in November  when a friend introduced her to Daniel Drill-Mellum. She grew up in Bloomington as the eldest of six kids, with dreams of being a schoolteacher. Drill-Mellum was , a member of Sigma Phi Epsilon, and a management student active in politics who'd interned with the offices of Gov. Mark Dayton and Sen. Al Franken. Drill-Mellum noticed her drink was empty. "You're out of booze," she recalled Drill-Mellum telling her. He asked her to come with him to his place to get more. His apartment was just across the street. A mutual friend had told her that Drill-Mellum was gay, so Honold thought she had nothing to fear. But shortly after they were inside, she knew something was wrong. He went from room to room to make sure no one else was inside the apartment. He took a shot glass already filled with vodka and thrust it toward her. She blacked out. She awoke to him ripping her clothes off. She begged him to let her go back to the tailgate party. He threw her down and violently raped her. She tried to get away, told him how badly she wanted to get back to her friends. But he grabbed her and raped her again. She remembers his calm, detached demeanor during the rape. He got angry only when he saw her crying. After about  minutes, he let her go. She called . Paramedics arrived. Police arrested Drill-Mellum and brought him to a station, where he told the investigator assigned to the case, Sgt. Tom Stiller, that the sex was consensual. Stiller went to the hospital to interview Honold. "I was begging him to let me leave," she says she told Stiller. "I was saying 'please, please, please, let me go.' " A nurse conducted a sexual assault exam, forcing Honold to relive the details of the attack. "What did you smell?" Honold remembered the scent of his sheets as he held her down. "What did you taste?" That triggered a vivid memory of Drill-Mellum shoving his fingers down her throat. For the first time, Honold realized that he had ripped open a part of her mouth. The nurse told Stiller that the injuries were some of the worst she had ever seen. Even though Honold said Stiller told her the case likely wouldn't go anywhere, with all of the evidence she went home that night believing Drill- Mellum would be charged. The next day Honold got a Facebook message from a roommate of Drill- Mellum's who also was a member of his fraternity. "It would just mean a lot to hear your side of the story before you follow through with anything," he wrote. She called him and told him about the rapes. The conversation lasted about  minutes. Fearful, Honold spent the next two days checking to make sure Drill- Mellum was still in jail. She was teaching preschool when she got an automated call from the county telling her that he had been released. Stiller called a few minutes later, and told her why Drill-Mellum would not be charged. There was a tape of her saying the sex was consensual, Honold recalled Stiller telling her. "That's not possible," Honold told him. "I would never say that." Forced to see him again That night, Honold wrote a blog post. "Do not trust the police if your rapist is a rich white boy who can afford an expensive lawyer," she warned. She named Drill-Mellum as her rapist, and asked anyone reading to send their stories to her so she could publish them. Responses soon came in. First there was the student who accused Drill-Mellum of raping her two weeks before Honold. She would learn about another student who accused Drill- Mellum of raping her in the summer of , and another student who accused him of raping her in the laundry room of his frat house the week before he raped Honold. Honold went to the campus sex assault center for help, where an advocate filed a restraining order against Drill-Mellum on her behalf. Drill-Mellum's attorney responded to the blog post by sending Honold a letter threatening to sue if she didn't take the post down. Honold realized that she needed a lawyer. She found Amy Isenor, a lawyer for Civil Society, a nonprofit that provides free legal advocacy for rape victims. Isenor helped Honold file a complaint with the U's Equal Opportunity and Affirmative Action office, which launched an investigation. She got her first bit of good news in January, when the office told her Drill-Mellum was being expelled after finding him responsible for sexual assault. But that comfort didn't last long. Drill-Mellum appealed, which meant for the first time, she'd have to see him again for a hearing. Back at school, Honold heard other students gossiping about the crazy girl who cried rape. Panic attacks forced her to drop out. The prospect of running into Drill-Mellum paralyzed her with fear. She would cry any time she needed to leave her apartment by herself. She couldn't stop thinking about killing herself. She checked herself into a psychiatric hospital, where she was diagnosed with PTSD. In March , the U cut a deal with Drill-Mellum: Instead of going through with the hearing, he agreed to a suspension and ban from campus until . Honold hoped she wouldn't have to see him again. Then Drill-Mellum appealed the restraining order, setting up a court hearing in April . Honold took anxiety medications to calm her nerves, but she still shook as she entered the courtroom. She kept her eyes down, careful not to look at Drill-Mellum. She broke down crying the moment she heard his voice, the first time since the rapes. Then, she recalled momentarily looking up during the hearing and seeing him stare and smirk at her. Though the judge continued the restraining order, when she went home that night, she couldn't get that smirk out of her head. She again felt terrorized and considered suicide. Isenor felt that there was only one option left to help her client. Caught on tape Kevin Randolph's phone rang as he was reviewing cases. It was Isenor, wanting him to look into a rape. About five years earlier, Randolph, a veteran of the U's police department, made it his mission to specialize in investigating campus rape. He saw a need when the federal government began demanding that colleges respond more forcefully to allegations of sexual assault. But the job frustrated Randolph. He'd worked more than  cases, but not a single one had resulted in charges. Too often he found the rape reports boiled down to he-said, she-said accusations that involved too much alcohol and too little evidence. Sometimes, it was difficult even for Randolph to determine who was telling the truth, let alone convince a jury of proof beyond a reasonable doubt. Eichele of the Aurora Center is also frustrated with what she sees as a culture of victim-blaming on campus. "These attitudes are embedded to those that are accountable for enforcing the laws and policies," she said. "Law and policy is only as good as the people who enforce it." When Isenor called, Randolph didn't think there was anything he could do for her. The rape happened off campus, which made it the Minneapolis Police Department's case, and they'd closed it. Still, Isenor persuaded him to make a few calls. The campus sex assault center couldn't tell him anything about Honold due to confidentiality rules. But the center did tell Randolph that several women had come to report that Drill-Mellum had victimized them. None was willing to talk with police. He read through Stiller's report with the MPD and learned about a woman Stiller had spoken with who accused Drill-Mellum of raping her in high school. (The MPD declined to make Stiller available for comment.) Randolph couldn't understand why Drill-Mellum hadn't been charged. Then an MPD officer told him there was a recording in which Honold said the sex was consensual. "Sorry," Randolph told Isenor. "There's nothing I can do." But, through the U's investigation, Isenor had obtained a copy of the recording. It was actually a video, she told Randolph, and it showed that there has been a terrible misunderstanding. If he watched it he would understand what really happened. She e-mailed the video to him. Randolph watched as two of Drill-Mellum's fraternity brothers, both of them his roommates, put an unsuspecting Honold on speakerphone and made a video recording of themselves as they spoke with her. Honold was clearly shaken. Twice she told the fraternity member who first contacted her that Drill-Mellum had raped her. "OK," he said. "And then he, now, did you guys have consensual sex?" Randolph, watching the tape, heard the fraternity member mumble the word "consensual." "Yeah," she told him. "You did?" he asked "Yeah," she said again. Honold went on to tell the fraternity member that Drill-Mellum gagged her, then described that she had several injuries because the rape was so violent. "What he did, obviously from what you explained, is terrible," the fraternity member told her, "but I do want you to think about what the consequences [are] with him and his future. …" When the tape ended, Randolph seethed. He believed that Honold had told the truth about the rape, and that Drill-Mellum's fraternity brothers had helped set a rapist free. "That flipped my switch," he said. "And when you flip my switch, I'm not going to stop until you're sitting in front of a judge." Neither of Drill-Mellum's fraternity roommates responded to multiple requests by the Star Tribune to comment. They were not criminally charged in connection with the case. Randolph reopened the investigation in April, but the prosecutor told him he'd need new evidence to bring charges. The next month, Randolph met with Isenor and Honold, who told him she thought the roommate had asked if she and Drill-Mellum had "actual sex" - not "consensual sex." Randolph got a search warrant for the file from the U's investigation, and learned that the mother of another university student contacted the school and accused Drill-Mellum of raping her daughter during a  Halloween party, one week before he raped Honold. Randolph called the mother, but she said her daughter was still too terrified to talk with police. Randolph submitted the new information to the Hennepin County attorney's office for charges in early August. But it wasn't enough. The prosecutor wanted a second victim on record. By then both Randolph and Honold had been told about at least a half- dozen other potential victims, most of whom had not reported their experience to the police. Hopelessness, then hope Honold returned to school that fall to try to resume a normal life, but her PTSD made her question whether she could ever be a teacher. She would get sick when she saw pictures on social media of Drill-Mellum hanging around campus. She still felt dogged by the gossip that she was lying. "It felt hopeless," she said. "I knew how violent [the rape] was, so it was so confusing to me that people would think I wanted that." There was nothing more Randolph could do. The case went cold. Until Halloween, nearly a year after Honold was raped, when Randolph's phone rang. The student who accused Drill-Mellum of raping her in the summer of  had just seen him at a Halloween party at his fraternity house. Furious, she called the student who had said Drill-Mellum raped her on Halloween  - the same woman who was too afraid to come forward. They called Randolph, who sensed an opportunity to get enough evidence to bring charges. He asked them to go on the record. "I know you're upset because he's controlling your life, he is walking around free after what he did to you," he recalled telling them. "You have the power to change that. You have the power to take control over his life if you come in." About two weeks later, both students gave statements. Now Randolph had three victims on record. In December, the county attorney agreed to prosecute. To Randolph, justice was finally edging closer. A tip and arrest Honold's phone rang on Christmas Eve. "I have a Christmas present for you," Randolph told her. He told her that he had arrested Drill-Mellum at the Minneapolis airport that night. She began sobbing. "Is it wrong for me to feel good about this?" she asked him. "No," he replied. "This guy almost got away with ruining your life and the lives of so many others." Randolph had gotten a tip that Drill-Mellum, who was living in Australia at the time, planned to fly into Minneapolis on Christmas Eve for his sister's wedding. After the plane taxied to the gate, Randolph and two other cops boarded. To make sure they had the right guy, they printed out a photo from Drill-Mellum's Facebook page with him standing next to Gov. Dayton. "Is this you?" an officer asked Drill-Mellum. "Yes," he replied. Randolph and the other officers led Drill-Mellum off the plane in handcuffs. After initially fighting the charges, Drill-Mellum entered a sex offender treatment program in May. He decided to plead guilty and appeared for sentencing in August. Honold and the victim from Halloween  looked on as Drill-Mellum finally admitted to raping them. They watched deputies handcuff him and lead him away to serve a six-year prison sentence. He will have to register as a predatory sex offender for the rest of his life. In a statement, Drill-Mellum's attorney, Debbie Lang, said he was "truly remorseful for his actions." "Dan and his family pray for healing for the women, their families and everyone affected by this situation," Lang said. After the hearing, Honold's family and friends gathered around and took turns hugging her. Then she saw Randolph. The two hadn't spoken since Drill-Mellum's Christmas Eve arrest. Without saying a word, they embraced and broke down in tears. "Thank you," she told him, "for not giving up." Annotations · Report a problem COPY https://outline.com/SJnj5C HOME · TERMS · PRIVACY · DMCA · CONTACT Outline is a free service for reading and annotating news articles. We remove the clutter so you can analyze and comment on the content. In today's climate of widespread misinformation, Outline empowers readers to verify the facts.</t>
  </si>
  <si>
    <t>['https://d3n8a8pro7vhmx.cloudfront.net/cuapb/pages/270/attachments/original/1626489887/After_authorities_did_not_charge_her_rapist__U_student_fought_back.pdf?1626489887']</t>
  </si>
  <si>
    <t>['Thomas Stiller, badge #6840']</t>
  </si>
  <si>
    <t>Cook, Joni ,:- --Irom: Glampe, Travis ..ient: Friday, September 14, 2012 8:57 AM To: Cook, Joni; Rosas, Teryl Subject: FW: G-12-19 M. Young Grievance Can you print this email out and attach it to the file. Also make the change in workforce. That will close this case. From: Arneson, Kristine Sent: Thursday, September 13, 2012 2:46 PM To: Delaney, Lyall Cc: Doree, Nina; Glampe, Travis Subject: G-12-19 M. Young Grievance The grievance with S: . Mike Youn. has been resolved. He will receive a letter of reprimand for the B level violations that were sustained 13.43 - Personnel Data Deputy Chief Kris Arneson Minneapolis Police Department Patrol Bureau 350 South 5th Street/130 Minneapolis, MN 55408 612-673-5504 1 1216180 kfinneapolis City of Lakes Police Department Timothy J. Dolan Chief of Police 350 South 5th Street- Room 130 Minneapolis MN 55415-1389 Office 612 673-2853 TTY 612 673-2t57 Sgt. Michael Young Fourth Precinct Minneapolis Police Department RE: IAU Case Number #12-44 August 8, 2012 13.43 - Personnel Data Sgt. Young, The finding for IAU Case #12-44 is as follows: MPD P/P 5-105 (3) Code of Conduct - Judgment...SUSTAINED (Category B) MPD PIP 5-105 (12) Code of Conduct - Fellow Employees/Respect...SUSTAINED (Category B) MPD PIP 5-105 (13) Code of Conduct - Criticize Other Employees...SUSTA1NED (Category B) MPD P/P 5-105 (14) Code of Conduct - Language...SUSTAINED (Category B) This case will remain a "B" violation and will remain on file until 3/31/2015, which is three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B anee Harteau Assistant Chief City Information and Services www.ci.minneapoils.mn.us Affirmative Action Employer 1216181 Page 2 Sgt. Michael Young Suspension Letter I, Sgt. Mich ou g, acknowledge receipt of this Notice of Suspension. Sgt. Michael TJD:mar CC: Personnel IAU Date of Receipt 1216182 INTERNAL AFFAIRS CASE NUMBER: 12-44 MINNEAPOLIS POLICE DEPARTMENT INTERNAL AFFAIRS COMPLAINT FORM #3401 COMPLAINT INFORMATION DATE OF INCIDENT: 03/31/2012 TIME OF INCIDENT: 1655 CCN: 12-95273 DATE OF COMPLAINT: 04/02/2012 LOCATION OF INCIDENT: City of.Minneapolis Police Department COMPLAINANTS NAME LAST FIRST MIDDLE) REFERRAL METHOD: Internal Affairs 13.43 - Personnel Data SEX MEI Fill CITY / STATE I ZIP: RACE: DATE OF BIRTH; 11111111m TELEPHONE: POLICIES ALLEGED TO BE VIOLATED: 5-105 (3)(12)(13)(14) CODE OF CONDUCT NAME/BADGE: Sergeant Michael Young Badge #7895 It has been alleged that on March 31, 2012 at approximately 1655 hours, Sergeant Michael Young sent an inappropriate e-mail response to Captain Sally Weddel and carbon copied Sergeant Shannon Barnette. RECOMMENDATION (Preliminary Cases Only) El Reckoning Period Expired Before Complaint was Filed El No Basis for Complaint K Closed Pending Further Information O Refer to Precinct with Coaching Documentation 0 Exceptionally Cleared El Policy Failure O Other DATE DATE 1216183 Minneapolis Police Department Internal Affairs Unit Administrative Case #12-44 Sergeant Mark Montgomery April 13, 2012 CASE BACKGROUND On Friday March 30, 2012 at approximately 2210 hours, Officers from the Minneapolis Police Department 4th Precinct and SOD were involved in a Critical Incident. Minneapolis Police Officer Joshua Domek sustained a leg injury resulting from a gunshot, which was intended for an attacking dog. With the collective effort from all Minneapolis Police Officers involved, the incident scene was secured. Officer Domek received medical treatment and was transported to North Memorial Hospital. On Saturday March 31, 2012 at approximately 1432 hours, Captain Sally Weddel sent an email to Lieutenant Bruce Folkens and carbon copied Police-Sworn. The subject of Captain Weddel's email was Officer Joshua Domek. Captain Weddel's email extended a "thank you" to all officers that were involved with the critical incident, on behalf of Captain Weddel and SOD. On Saturday March 31, 2012 at approximately 1655 hours, Sergeant Michael Young sent an inappropriate email to Captain Weddel and carbon copied Sergeant Shannon Barnette as a response to Captain Weddel's "thank you" email. CASE INVESTIGATION This investigator obtained and reviewed a copy of the email response that Sergeant Michael Young sent to Captain Sally Weddel and carbon copied Sergeant Shannon Barnette. This investigator conducted a recorded statement with Sergeant Michael Young. First, this investigator reviewed a copy of the email response that Sergeant Michael Young sent to Captain Sally Weddel. Sergeant Young's email response to Captain Weddel appears to be subjective in nature and appeared to be a personal attack on Captain Weddel. Sergeant Young's email initially suggests that Captain Weddel was drunk on a beach in Florida. 1216184 Sergeant Young's email response to Captain Weddel appeared to disrespect/mock Captain Weddel's email when Sergeant Young used quotations around the words "helped" and "stepped in" when Sergeant Young referred to the actions of the Precinct 4 officers during the incident. It appeared that Sergeant Young's email response continued to disrespect/mock Captain Weddel when Sergeant Young referred to the relationships between officers who actually work in precinct 4 and SOD. Subjectivity applies but Sergeant Young's email appears to imply that Captain Weddel does not "work" in SOD. Sergeant Young's email response to Captain Weddel proceeded to, what appears to be, insult Captain Weddel by stating Captain Weddel's email is ridiculous and implying ..that the email "disrupts" cooperation between precinct 4 and SOD. Sergeant Young's email response to Captain Weddel concludes with, what appears to be sarcasm, as Sergeant Young's email response tells Captain Weddel to "try not to snap her own arm off while patting herself on the back." Though Sergeant Young's email response to Captain Weddel appears to be subjective, it appears that Sergeant Young is deliberate and knowledgeable that his' actions are insubordinate in nature by signing off his email response with "awaiting the visit from IAU." Second, this investigator conducted a recorded statement with Sergeant Michael Young. When asked why he sent the email response to Captain Weddel, Sergeant Young stated that there was some confusion about the intent of what Captain Weddel emailed to all sworn members of the department. Because of the confusion, Sergeant Young stated that he wanted to clarify a few things. Sergeant Young stated that he was not only speaking for the officers that were at the scene, but for the sworn officers that received Captain Weddel's email. Sergeant Young stated that he carbon copied Sergeant Shannon Barnette his email response to Captain Weddel because Sergeant Barnette was his partner and he wanted to assure her that he was responding to Captain Weddel's email. Referring to Sergeant Young's email response to Captain Weddel, "I hope your excuse is that you are drunk on a beach in Florida," Sergeant Young stated that he thought that it (Captain Weddel's email) was a joke email. Sergeant Young stated that over the years, he received emails from both supervisors and peers who were literally under the influence. Sergeant Young stated that he wondered if Captain Weddel had taken her smartphone on vacation and did not understand what had occurred because he did not see Captain Weddel at the incident scene that night. 1216185 When asked how he interpreted Captain Weddel's email, Sergeant Young stated that he, his peers, his subordinates and members of SOD, found Captain Weddel's email to be very disrespectful. Sergeant Young stated that during roll call that evening, it (Captain Weddel's email) was obviously something that impacted both their moral and the possibility of them being able to work cooperatively as a team and could actually affect the operation of the Precinct as a whole, because of how, not only himself, but other people who had read the email, interpreted the email. Sergeant Young stated that he wanted to relay that to her (Captain Weddel). Sergeant Young stated that it may have been Captain Weddel's intent to thank the 4th Precinct Officers and Supervisors for assisting at the incident. But, the way it (Captain Weddel's email) was taken by Sergeant Young, his peers, his subordinates and members of SOD was very disrespectful. Sergeant Young stated that this particular incident, like most patrol-related incidents, was not an SOD operation for which the "minions" at Precinct 4 assisted in. Sergeant Young stated that this was a Precinct 4 operation that Precinct 4 called upon the specialty skills of SOD to assist Precinct 4. Sergeant Young stated that the operation was completely controlled and run by Precinct 4 personnel and SOD was there to assist. Sergeant Young stated that when his officers read Captain Weddel's email prior to roll call, they were very angered by Captain Weddel's interpretation that it was an SOD deal and just thanking the officers (Precinct 4 Officers) for being there. Sergeant Young stated that Captain Weddel did not weigh the consequences of writing it (Captain Weddel's email) out the way in which she did and how it would impact the officers. Referring to Sergeant Young's email response to Captain Weddel, "the relationship between the people that actually work in Precinct 4 and the people that actually work in SOD is great," Sergeant Young stated that aside from any administrative things on the level that the Captain is involved in, the system of working side-by-side, works very well at the level of the officers 'and front line supervisors. Referring to Sergeant Young's email response to Captain Weddel, "emails as ridiculous as yours tend to send that cooperation backwards," Sergeant Young stated that it was obvious to everybody that he talked to, that everyone read Captain Weddel's email as he did, as being disrespectful. Sergeant Young stated that it was his intent to let the Captain know that this was the sentiment that her email produced. Sergeant Young stated that at the time he sent the email he felt that it was appropriate. But, looking back, Sergeant Young stated that his email response to Captain Weddel was not appropriate. Sergeant Young stated that his intent was not a personal attack on Captain Weddel; it was more in defense of the people that work for him and with him based upon their interpretation of what she sent. 1216186 Sergeant Young stated that if he would have had the opportunity to speak with Captain Weddel, he would have apologized for this. Sergeant Young stated that he would have tried to explain in a much calmer and more articulate way, what he was trying to say to her. Sergeant Young stated that he did not get the opportunity, so he was taking this opportunity during his statement to essentially say what he would have talked to Captain Weddel about. SUMMARY OF ALLEGATION It should be noted that Sergeant Michael Young has allegedly committed one (1) single act of misconduct the allegedly violates four (4) different categories of the Professional Code of Conduct Policy. Therefore, this single act of alleged misconduct has been divided into four (4) separate allegations relative to the four (4) involved categories of the Professional Code of Conduct Policy. Allegation #1 It has been alleged that on March 31, 2012 at approximately 1655 hours, Sergeant Michael Young sent an inappropriate email response to Captain Sally Weddel and carbon copied Sergeant Shannon Barnette. If this allegation were found to be true, it would violate the following: 5-105 PROFESSIONAL CODE OF CONDUCT 3. Officers shall use reasonable judgment in carrying out their duties and responsibilities. They need to weigh the consequences of their actions. (04/01/05) (05/03/05) Investigative Facts On March 31, 2012, at approximately 1655 hours, Captain Sally Weddel received an inappropriate email response from Sergeant Michael Young and considered Sergeant Young's email response to be disrespectful. (See Email) Sergeant Michael Young stated "yes" when asked if he typed and sent the March 31, 2012 email response to Captain Sally Weddel. (Sergeant Young Statement) Sergeant Michael Young stated "no" when asked if he believed his email response to Captain Weddel was appropriate. (Sergeant Young Statement) Sergeant Michael Young stated that at the time he sent his email response to Captain Weddel, he did feel it was appropriate. Looking back, No, he does not think it was appropriate. (Sergeant Young Statement) 1216187 Sergeant Michael Young stated that if he had the opportunity to speak with Captain Weddel, he would have apologized for his email response. However, he did not get that opportunity, so he took the opportunity during his recorded statement to essentially say what he would have talked to the Captain about. (Sergeant Young Statement) Allegation #2 It has been alleged that on March 31, 2012 at approximately 1655 hours, Sergeant Michael Young sent an inappropriate email response to Captain Sally Weddel and carbon copied Sergeant Shannon Barnette. If this allegation were found to be true, it would violate the following: 5-105 PROFESSIONAL CODE OF CONDUCT 12. Employees shall treat all fellow employees with respect. They shall be courteous and civil at all times with one another. When on duty in the presence of other employees or the public, officers should be referred to by rank. Investigative Facts See Investigative Facts from Allegation #1. Allegation #3 It has been alleged that on March 31, 2012 at approximately 1655 hours, Sergeant Michael Young sent an inappropriate email response to Captain Sally Weddel and carbon copied Sergeant Shannon Barnette. If this allegation were found to be true, it would violate the following: 5-105 PROFESSIONAL CODE OF CONDUCT 13. Employees shall not publicly criticize or ridicule the Department, its policies or other employees as to the performance of their duties in a manner which is defamatory, obscene, unlawful, or in any other manner which impairs the effective operation of the Department or in a manner which displays a reckless or knowing disregard for the truth. This regulation shall not be construed so as to impair the exercise of free speech by employees on matters of public concern. Investigative Facts See Investigative Facts from Allegation #1. 1216188 Allegation #4 It has been alleged that on March 31, 2012 at approximately 1655 hours, Sergeant Michael Young sent an inappropriate email response to Captain Sally Weddel and carbon copied Sergeant Shannon Barnette. If this allegation were found to be true, it would violate the following: 5-105 PROFESSIONAL CODE OF CONDUCT 14. Employees shall not use any derogatory language or actions which are intended to embarrass, humiliate, or shame a person, or do anything intended to incite another to violence. Investigative Facts See Investigative Facts from Allegation #1. Respectfully Submitted, Mo Internal Aff 1216189</t>
  </si>
  <si>
    <t>['https://d3n8a8pro7vhmx.cloudfront.net/cuapb/pages/1461/attachments/original/1638419274/13-31129_Young.pdf?1638419274']</t>
  </si>
  <si>
    <t>['Michael N. Young, badge #7895']</t>
  </si>
  <si>
    <t>Officer Lehner exits his squad and approaches Uran's vehicle. As Officer Lehner neared the hood of his Squad, his handgun was drawn. At this point, Officer Lehner observed that Uran put his hands up. While Officer Lehner was standing outside of the passenger's side front door of Uran's vehicle, Officer Lehner stated "yes," when asked if he had a clear view of Uran's vehicle gear shifter. When this investigator asked Officer Lehner if he actually observed Uran's vehicle gear in the "drive" position, Officer Lehner stated "I did." Officer Lehner stated that it was too loud, therefore he did not inform other officers that Uran's vehicle was still in "drive." Officer Lehner stated that once he noticed that Uran's vehicle was still in "drive," he was not going to enter Uran's vehicle. Officer Lehner's fear was that even though Uran's vehicle is stopped, Uran's vehicle is still in "drive." Officer Lehner stated that all Uran would have to do is hit the accelerator and go and Officer Lehner would be trapped in Uran's vehicle. Officer Lehner stated that knowing Uran's vehicle has still in "drive," from the outside of Uran's vehicle on the passenger's side, Officer Lehner grabbed the hood of Uran's vehicle and kicked towards Uran's hand. Officer Lehner's kick did not hit Uran's hand. Officer Lehner's first kick hit Uran square in Uran's face. The following two kicks went to Uran's body and arm respectively. Observing that Uran's arm was now broke off of the steering wheel, Officer Lehner took that opportunity to enter Uran's vehicle and push Uran out of his vehicle. Officer Lehner believes that the vehicle is still in "drive." Upon entering Uran's vehicle, Officer Lehner still was not able to remove Uran from his vehicle. Officer Lehner stated that Uran had a "death" grip with his left hand on the steering wheel and Uran was not getting out. Officer Lehner stated that he believed that officer Grosland was striking Uran on his forearm without success. Therefore, Officer Lehner used his flashlight to strike Uran's left forearm several times in an attempt to remove Uran's grip from the steering wheel. Officer Lehner's strikes were unsuccessful. At this point, Officer Radke stated that he was going to tase Uran and advised officers to get back. Officer Lehner stated that Uran's vehicle was still in "drive" and that he did not have time to put Uran's vehicle in "park or stop the ignition." Officer Lehner stated that he wanted to get out of Uran's vehicle. Officer Lehner stated that he was not sure if Uran would seize up, hit the accelerator and go. Therefore, all officers, including Officer Lehner, backed off and Officer Radke deployed his taser. 1212051 Officer Lehner insisted that the circumstances regarding this incident were evolving rapidly in a small, tight area where officers were trying to deal with an extremely strong individual. Therefore he did not have a chance to inform assisting officers that he believed that Uran's vehicle was still in "drive." However, during the rapidly evolving incident, as described by Officer Lehner, Officer Lehner stated that no officer was in front (of Uran's vehicle), and Officer Lehner did not believe that there was an officer in danger if Uran did hit his accelerator. During the entire time officers were struggling with Uran in his vehicle, Officer Lehner believed that Uran's vehicle was in "drive." At the conclusion of struggling with Uran in his vehicle and, removing Uran from his vehicle, Officer Lehner stated, he did not personally ever put Uran's vehicle in "park" or shut the ignition off. Officer Lehner stated that he did not have any idea who did. Officer Lehner ordered the tow truck for Uran's vehicle to be removed from the incident location. Officer Lehner stated that he was not the last squad to leave the incident scene where Uran's vehicle came to a stop. Officer Lehner stated that he did move his squad prior to the tow truck's arrival. Officer Lehner stated that he did move his squad a "tiny bit" because Traffic Officer Lynn Cronquist wanted to observe any damage that may have been done to Officer Lehner's squad. Officer Lehner stated that he understands that the department (MPD) has policies in place regarding the use of force continuum and he is well versed on that aspect of the policy. Officer Lehner stated that he understands the administration's (MPD) stance on kicking people. Officer Lehner stated that his kicks were not intentional to go to Uran's face. Officer Lehner stated that the kick was an attempt to get Uran's right arm off of the steering wheel. Officer Lehner stated that he did not see where his first kick went. Officer Lehner stated that his intention was to remove Uran's right arm off of the steering wheel and assist Officer Willner remove Uran from the vehicle. The first kick went high and the next two kicks went where they were supposed to go. At the conclusion of his statement, Officer Lehner stated that he believed that Lieutenant Johnson pressured him about completing his report. Officer Lehner stated that Lieutenant Johnson asked him three times if he was finished and that put an enormous amount of pressure on him. Officer Lehner stated that he is not a military man, but when it comes to the chain of command, you have to follow that. Officer Lehner stated that Lieutenant Johnson should have asked his Sergeant to speak with him. Officer Lehner stated that he could have been more "candid" with his Sergeant. Officer Lehner stated that he is not ever going to disobey an order from a Lieutenant, because that is not the proper chain of command. 1212052 SUMMARY OF ALLEGATION Allegation #1 It is alleged that on June 6, 2012 at approximately 0750 hours, Officer Blayne Lehner used unauthorized force during the arrest process of Al / Mark Uran. If this allegation were found to be true, it will violate the following: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This incident is regarding Officer Blayne Lehner's force against Al / Mark Uran, in which Officer Lehner kicked Uran one (1) time in Uran's face and two (2) times in Uran's upper torso area. Officers Willner, Grosland, Schmidt and Radke were all present at the incident scene with Officer Lehner. 1212053 At no time during this incident did Al / Mark Uran display active aggression toward any officer. Uran was actively resisting Officer Willner's attempt to remove him from the vehicle. This incident, which includes Officer Lehner's actions regarding Officer Lehner's one (1) kick to Uran's face and (2) kicks to Uran's upper torso area, were captured on three (3) different squad videos with three (3) different views. Squad 360 P#76412, digital front view. Squad 312 P#76595 digital rear view. Squad 8310 P#76373, VHS front view. Officer Lehner reported that Uran's vehicle was still in "drive." Officer Lehner stated that instead of risking Uran accelerating the vehicle, Officer Lehner kicked into Uran's vehicle at Uran's right arm, attempting to remove Uran's right arm from the steering wheel. Squad 360 P#76412, digital front view video, contradicts Officer Lehner's report. Officer Lehner stated he had a clear view of Uran's vehicle gear shifter and that he observed Uran's vehicle gear in the "drive" position. Squad 312 P#76595, digital rear view video, contradicts Officer Lehner's recorded statement. Officer Lehner's statement contradicts Squad 312's video, which displays a digital rear view of Uran's vehicle. Squad 312's video clearly shows Uran's vehicle transition from "drive" to "park." When Uran's vehicle comes to a stop, Uran's vehicle's third break light is illuminated in the rear window. Uran's vehicle's reverse lights then illuminate and turn off. After Uran's vehicle's reverse lights turn off, Uran's vehicle's third brake light in the rear window turns off, indicating that Uran's vehicle is in "park." Uran's vehicle's forward movement had stopped. Uran's vehicle does not appear to display any weight transfer to the rear of a vehicle that is in "drive." Uran's vehicle was traveling east on Lake St E and made a left U-turn into the right westbound lane of traffic at 27 Ave S around a truck that was stopped in the left westbound lane of traffic. Uran's vehicle's front tires were still positioned left as Uran completed the U-turn. Officer Lehner positioned his squad eastbound in the right westbound lane of traffic and stopped in front of Uran's vehicle. Uran's vehicle's right front bumper struck Officer Lehner's squad's right front bumper and stopped after making contact. Squad 360 P#76412, digital front view video shows Uran's vehicle's front tires were positioned facing left, away from the passenger's side of Uran's vehicle. Officer Lehner believed that Uran's vehicle was still in "drive," and was a threat to Officer Lehner as he was positioned on the passenger's side front door of Uran's vehicle, away from Uran's vehicle's direction of travel. .Officers Willner, Grosland, Schmidt and Radke were on the driver's side front door of Uran's vehicle and direction of travel. However, Officer Lehner stated that he did not inform other officers that he believed Uran's vehicle was still in "drive" because it was "way too loud." 1212054 Believing that Uran's vehicle was still in "drive," Officer Lehner stated that his fear was that even though Uran's vehicle is stopped, all Uran would have to do would be to hit the accelerator. Officer Lehner stated that he did not want to be trapped in Uran's vehicle if this were to occur. Officer Lehner stated that that was his reasoning for kicking Uran one time in the face and two times in the upper torso area as a first option. Officer Lehner stated that it was not his intention to kick Uran in the face. Officer Lehner stated that he intended to kick Uran's right arm to remove it from the steering wheel. In the footage from squad 360's digital video (P#76412 / video current time 07:54:04), it does not appear that Officer Lehner directed his first kick at Uran's right arm. It appears that Officer Lehner's first kick was directed at Uran's face, therefore contradicting Officer Lehner's statement. After observing Uran's arm removed from the steering wheel but still believing that Uran's vehicle was still in "drive" and was a threat to Officer Lehner and other officers present, Officer Lehner entered Uran's vehicle from the passenger's side front door. Upon entering Uran's vehicle from the passenger's side front door, Officer Lehner stated he did not attempt to put Uran's vehicle's gear in "park" nor did Officer Lehner attempt to turn off the ignition of Uran's vehicle because officers were "dealing" with Uran, "pulling" on Uran. After entering Uran's vehicle, Officer Lehner's attempts to remove Uran from the vehicle were unsuccessful. Still believing that Uran's vehicle was in "drive," Officer Lehner still made no effort to put Uran's vehicle gear in to "park" nor did Officer Lehner attempt to turn off the ignition. Officer Lehner stated that Officer Radke advised officers to back away from Uran because he was going to use his taser on Uran. Instead of informing Officer Radke that he believed Uran's vehicle was still in "drive" and that tasing Uran could possibly present an additional threat to officers involving Uran's vehicle, Officer Lehner stated that he just wanted to get out of Uran's vehicle. As the progression of events continued with Uran, Officer Lehner stated that he still did not have the opportunity to inform officers that he belieyed Uran's vehicle was still in "drive." But Officer Lehner still considered Uran's vehicle to be a threat. Officer Lehner has attempted to justify his kicking Uran one time in Uran's face and two times in Uran's upper torso area because he believed that Uran's vehicle was still in "drive" and therefore presented a threat to Officer Lehner and other officers. Officer Lehner stated that he did not inform other officers at the incident location that he believed Uran's vehicle was still in "drive" at any time during this incident. Officer Lehner stated that he did not put Uran's vehicle in "park" or turn off the ignition to Uran's vehicle at any time during the struggle with Uran or after Uran was taken into custody. 1212055 Officer Lehner stated that he had no idea who put Uran's vehicle in "park" or turned off the ignition to Uran's vehicle. Officer Lehner stated that he moved his squad back "a tiny bit" so Officer Cronquist could observe any damage that may have been caused by the contact with Uran's vehicle. Squad 312's digital video image at current time 07:58:35 shows Officer Lehner speaking with Officer Cronquist, entering his squad and backing his squad "a tiny bit" without concern for Uran's vehicle. Squad 312's digital video image at current time 07:54:47 shows officers removing Uran from his vehicle. Squad 312's digital video image at current time 07:58:35 shows Officer Radke enter Uran's vehicle from the passenger's side front door, in what appears to be turning off the ignition of Uran's vehicle for the first time 4 minutes and 48 seconds after Uran was removed from his vehicle. Squad 360 and 312's digital video image shows that Officer Lehner did not show any sign for concern or at no time during this incident make any attempt to place Uran's vehicle's gear into "park" or turn off the ignition. Respectfully Submit d, S . ar Montg Internal Affai d nit 1212056</t>
  </si>
  <si>
    <t>['https://d3n8a8pro7vhmx.cloudfront.net/cuapb/pages/1461/attachments/original/1638151601/13-31237_Lehner_Part_3.pdf?1638151601']</t>
  </si>
  <si>
    <t>7/12/2021 Minneapolis police chief's memo defends seven officers involved in beating - Twin Cities https://www.twincities.com/2010/12/08/minneapolis-police-chiefs-memo-defends-seven-officers-involved-in-beating/ 1/5 ___ ___ By By DAVID HANNERS DAVID HANNERS | Pioneer Press | Pioneer Press PUBLISHED: PUBLISHED: December 8, 2010 at 11:01 p.m. December 8, 2010 at 11:01 p.m. | UPDATED: | UPDATED: November 12, 2015 at 9:19 November 12, 2015 at 9:19 a.m. a.m. Derryl James is shown watching a police dashboard video of his beating at the hands Derryl James is shown watching a police dashboard video of his beating at the hands of Minneapolis police officers on Feb. 19, 2009. of Minneapolis police officers on Feb. 19, 2009. NEWS NEWSCRIME &amp; PUBLIC SAFETY CRIME &amp; PUBLIC SAFETY Minneapolis police chief's memo Minneapolis police chief's memo defends seven officers involved defends seven officers involved in beating in beating 7/12/2021 Minneapolis police chief's memo defends seven officers involved in beating - Twin Cities https://www.twincities.com/2010/12/08/minneapolis-police-chiefs-memo-defends-seven-officers-involved-in-beating/ 2/5 Although he said publicly that he was concerned about how much force his Although he said publicly that he was concerned about how much force his officers used in the videotaped beating of a motorist last year - and asked for officers used in the videotaped beating of a motorist last year - and asked for an FBI probe - Minneapolis Chief of Police Tim Dolan has privately told his an FBI probe - Minneapolis Chief of Police Tim Dolan has privately told his department there was no wrongdoing. department there was no wrongdoing. In a memo he sent out last week, Dolan said the seven officers involved in the In a memo he sent out last week, Dolan said the seven officers involved in the February 2009 beating of Derryl Jenkins "were doing what they were taught" and February 2009 beating of Derryl Jenkins "were doing what they were taught" and that "none of them were disciplined." that "none of them were disciplined." A patrolman had stopped Jenkins for speeding, but he called for backup after A patrolman had stopped Jenkins for speeding, but he called for backup after Jenkins refused to follow commands to stay in his car and hand over his driver's Jenkins refused to follow commands to stay in his car and hand over his driver's license. Within seconds, other officers arrived, punching and kicking Jenkins until license. Within seconds, other officers arrived, punching and kicking Jenkins until he needed medical attention. he needed medical attention. Moments later, one of the cops involved allegedly sent a text message to a Moments later, one of the cops involved allegedly sent a text message to a colleague describing it as "A GOOD FIGHT." colleague describing it as "A GOOD FIGHT." Cameras mounted on the dashboards of the police cars that responded caught Cameras mounted on the dashboards of the police cars that responded caught the scene, and the film sparked outrage when it was made public by an attorney the scene, and the film sparked outrage when it was made public by an attorney for Jenkins. The video is still posted online at sites such as YouTube. for Jenkins. The video is still posted online at sites such as YouTube. Jenkins sued the officers and the city. In June, the city settled with him for Jenkins sued the officers and the city. In June, the city settled with him for $150,000 and paid $85,000 for his attorneys. $150,000 and paid $85,000 for his attorneys. Several sources provided Dolan's memo to the Pioneer Press. Several sources provided Dolan's memo to the Pioneer Press. Robert Bennett, one of Jenkins' lawyers, said that the chief's memo came as little Robert Bennett, one of Jenkins' lawyers, said that the chief's memo came as little surprise and that he's concerned about the lack of discipline for the officers surprise and that he's concerned about the lack of discipline for the officers involved. involved. "We've seen a couple of e-mails now, (Mike) Sauro's and Dolan's, and I'm not sure "We've seen a couple of e-mails now, (Mike) Sauro's and Dolan's, and I'm not sure that we're any further down the road in protecting Minneapolis or its citizens," that we're any further down the road in protecting Minneapolis or its citizens," Bennett said. "Why would he send it to the FBI if he thought it was not Bennett said. "Why would he send it to the FBI if he thought it was not disciplinable?" disciplinable?" Bennett was referring, in part, to a memo Minneapolis police Lt. Mike Sauro Bennett was referring, in part, to a memo Minneapolis police Lt. Mike Sauro wrote shortly after the incident. In it, Sauro derided Jenkins and his lawyers as wrote shortly after the incident. In it, Sauro derided Jenkins and his lawyers as money-hungry, said FBI agents were impotent know-nothings and complained money-hungry, said FBI agents were impotent know-nothings and complained that "experts" who had voiced concern over the level of violence in the video that "experts" who had voiced concern over the level of violence in the video were inexperienced. were inexperienced. Sauro, a supervisor in the department's Fourth Precinct, wrote that Jenkins was a Sauro, a supervisor in the department's Fourth Precinct, wrote that Jenkins was a threat to officers and that he got the response his behavior called for. threat to officers and that he got the response his behavior called for. 7/12/2021 Minneapolis police chief's memo defends seven officers involved in beating - Twin Cities https://www.twincities.com/2010/12/08/minneapolis-police-chiefs-memo-defends-seven-officers-involved-in-beating/ 3/5 "What I observed was a controlled use of force by a group of highly trained "What I observed was a controlled use of force by a group of highly trained professional police officers," he said in the memo. professional police officers," he said in the memo. Officers Get Benefit Of Doubt / Dolan's memo comes less than two months after Officers Get Benefit Of Doubt / Dolan's memo comes less than two months after a federal court jury ruled that Minneapolis should pay $1.8 million to the mother a federal court jury ruled that Minneapolis should pay $1.8 million to the mother of a man shot seven times and killed by two Minneapolis officers in 2006. The of a man shot seven times and killed by two Minneapolis officers in 2006. The civil jury concluded the shooting of Dominic Felder could not have happened the civil jury concluded the shooting of Dominic Felder could not have happened the way the officers testified it did, and they found the officers had used excessive way the officers testified it did, and they found the officers had used excessive force. force. The two officers have not been disciplined in the shooting. The city has asked a The two officers have not been disciplined in the shooting. The city has asked a judge to reduce the jury award, saying Felder's life was worth only $105,300 in judge to reduce the jury award, saying Felder's life was worth only $105,300 in compensatory and punitive damages. compensatory and punitive damages. Dolan declined to be interviewed on the subject, according to police Sgt. William Dolan declined to be interviewed on the subject, according to police Sgt. William Palmer, a spokesman for the department. Palmer, a spokesman for the department. Palmer said Dolan's memo was meant to underscore to officers that the Palmer said Dolan's memo was meant to underscore to officers that the department had reviewed its use-of-force policy to make sure it complied with department had reviewed its use-of-force policy to make sure it complied with current court rulings and "national best practices." current court rulings and "national best practices." In the message, sent out Dec. 1, Dolan wrote, "Doing what is right does not mean In the message, sent out Dec. 1, Dolan wrote, "Doing what is right does not mean that we compromise on officer safety. We expect reasonable actions within the that we compromise on officer safety. We expect reasonable actions within the law and our policies, and the bottom line is that reasonableness still rules the law and our policies, and the bottom line is that reasonableness still rules the day even if a policy is violated. Your actions should be based on observed and day even if a policy is violated. Your actions should be based on observed and documented facts and perceptions." documented facts and perceptions." He noted that laws "go to great length to respect your actions based on your He noted that laws "go to great length to respect your actions based on your perceptions at the time of the incident. However, those perceptions still need to perceptions at the time of the incident. However, those perceptions still need to stand up to the test of reasonableness and truthfulness." stand up to the test of reasonableness and truthfulness." Dolan also said he gave officers the benefit of the doubt and believes them Dolan also said he gave officers the benefit of the doubt and believes them "unless it is proved not to be true." "unless it is proved not to be true." 'All A Sham' / In a statement he released after the Jenkins video was made public, 'All A Sham' / In a statement he released after the Jenkins video was made public, Dolan said that while the initial patrolman's actions "appear to be very Dolan said that while the initial patrolman's actions "appear to be very appropriate," the behavior of the other officers, "specifically the kicking of the appropriate," the behavior of the other officers, "specifically the kicking of the suspect, give me concern." suspect, give me concern." He said he was so troubled by it that he was asking the FBI to investigate it. He He said he was so troubled by it that he was asking the FBI to investigate it. He also said the department's internal affairs and training units also would look into also said the department's internal affairs and training units also would look into it. it. So far, no federal charges have been filed in the case, and an FBI spokesman did So far, no federal charges have been filed in the case, and an FBI spokesman did not return a call for comment. not return a call for comment. 7/12/2021 Minneapolis police chief's memo defends seven officers involved in beating - Twin Cities https://www.twincities.com/2010/12/08/minneapolis-police-chiefs-memo-defends-seven-officers-involved-in-beating/ 4/5 But Dolan makes clear in his memo that the department's own inquiry found But Dolan makes clear in his memo that the department's own inquiry found nothing wrong. nothing wrong. "It was about a year ago when we went through a lot of angst with the Jenkins "It was about a year ago when we went through a lot of angst with the Jenkins video," the memo said. "I thought we were using excessive force in some group video," the memo said. "I thought we were using excessive force in some group arrests and you thought I was being unfairly critical. We were both right. arrests and you thought I was being unfairly critical. We were both right. "The reality is that those involved officers were doing what they were taught," he "The reality is that those involved officers were doing what they were taught," he continued. "None of them were disciplined, but we changed our policies and our continued. "None of them were disciplined, but we changed our policies and our training. The results have been very positive. We are no longer seeing incidents training. The results have been very positive. We are no longer seeing incidents where arrestees claim they were kicked or punched for non-aggressive where arrestees claim they were kicked or punched for non-aggressive compliance." compliance." But Ron Edwards, who spent five years as co-chair of the Minneapolis Civilian But Ron Edwards, who spent five years as co-chair of the Minneapolis Civilian Police Review Authority, said he was concerned over whether any real changes Police Review Authority, said he was concerned over whether any real changes had been made. had been made. The memo, he said, "represents once again the city trying to backdate those The memo, he said, "represents once again the city trying to backdate those things it says … particularly to the communities of color, those things it is doing things it says … particularly to the communities of color, those things it is doing to correct the problem, to better relationships with the affected communities, to correct the problem, to better relationships with the affected communities, and to reduce the casualties. I have known that much of that is not true. For five and to reduce the casualties. I have known that much of that is not true. For five years, I listened to an administration that told us fairy tales. years, I listened to an administration that told us fairy tales. "The fact that there has been no discipline, there has been no termination, "The fact that there has been no discipline, there has been no termination, supports my statements that it was all a sham from the get-go," said Edwards, a supports my statements that it was all a sham from the get-go," said Edwards, a frequent critic of Dolan. frequent critic of Dolan. Bennett said the memo perhaps shows Dolan is aware the department needed Bennett said the memo perhaps shows Dolan is aware the department needed to make some changes. to make some changes. "I think he has recognized the problem - they ought not be taught to kick "I think he has recognized the problem - they ought not be taught to kick people about the head and shoulders, especially when there are sufficient people about the head and shoulders, especially when there are sufficient number of officers available to control a subject … who really was not fighting number of officers available to control a subject … who really was not fighting the police," he said. "The blows appeared not only to me but to also other law the police," he said. "The blows appeared not only to me but to also other law enforcement representatives to be punitive rather than helpful in controlling enforcement representatives to be punitive rather than helpful in controlling Jenkins. They formed the basis for Dolan's original concern and my concern and Jenkins. They formed the basis for Dolan's original concern and my concern and the FBI's concern, as I understand it." the FBI's concern, as I understand it." David Hanners can be reached at 612-338-6516. David Hanners can be reached at 612-338-6516. David Hanners David Hanners 7/12/2021 Minneapolis police chief's memo defends seven officers involved in beating - Twin Cities https://www.twincities.com/2010/12/08/minneapolis-police-chiefs-memo-defends-seven-officers-involved-in-beating/ 5/5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t>
  </si>
  <si>
    <t>['https://d3n8a8pro7vhmx.cloudfront.net/cuapb/pages/270/attachments/original/1626129159/Minneapolis_police_chief%E2%80%99s_memo_defends_seven_officers_involved_in_beating_%E2%80%93_Twin_Cities.pdf?1626129159']</t>
  </si>
  <si>
    <t>3/1/2021 Many Minnesota Police Officers Remain on the Force Despite Misconduct - WSJ https://www.wsj.com/articles/many-minnesota-police-officers-remain-on-the-force-despite-misconduct-11593097308 1/9 This copy is for your personal, non-commercial use only. To order presentation-ready copies for distribution to your colleagues, clients or customers visit https://www.djreprints.com. https://www.wsj.com/articles/many-minnesota-police-ofʇicers-remain-on-the-force-despite-misconduct-11593097308 U.S. Many Minnesota Police Officers Remain on the Force Despite Misconduct Employment and arbitration practices nationwide are now under scrutiny after the killing of George Floyd. By and June 25, 2020 11_x0084_01 am ET Coulter Jones Louise Radnofsky Minnesota police officers who are fired for misconduct or charged with criminal behavior often end up back on the force. Law-enforcement officers in the state who appealed terminations since 2014 were reinstated half the time, according to a Wall Street Journal review of records from the Minnesota Bureau of Mediation Services, which maintains a database of arbitration awards. A Journal review of a different data set found that officers in the Minneapolis police department who faced criminal charges during the past 15 years have been routinely allowed to return to the force, and half of them are working there today. Those who still have their jobs, according to the data sets, include an officer who punched a handcuffed suspect and a sheriff's deputy who was drunk and beat his canine partner. It's a common phenomenon across the U.S., a previous Journal investigation found, but the issue is especially acute in Minneapolis, where a white police officer's killing of George Floyd, a black man, on May 25 ignited protests around the world against racism and policing. The next day, the city's police chief, Medaria Arradondo, fired the officer, Derek Chauvin, who had pressed his knee into the neck of Mr. Floyd for around eight minutes. The chief 3/1/2021 Many Minnesota Police Officers Remain on the Force Despite Misconduct - WSJ https://www.wsj.com/articles/many-minnesota-police-officers-remain-on-the-force-despite-misconduct-11593097308 2/9 fired three additional officers who failed to intervene. All four face criminal charges, including second-degree murder for Mr. Chauvin. Mr. Chauvin isn't part of the Journal's analysis, as he hasn't appealed his firing and didn't appear in the arrest data the Journal used. He had 18 complaints on his official record, including two that ended in discipline from the department, but no previous terminations. Police officers are often entitled to special job protections that most other citizens don't get, including the right to appeal serious disciplinary actions before an arbitrator. Those protections are now being questioned. In Minneapolis earlier this month, Chief Arradondo said he would stop negotiations with the police union over its current contract and instead will meet with outside experts to discuss ways to change the way discipline and arbitration work. Minnesota is one of 32 states with statewide collective bargaining rights for police officers. Officers, like all Minnesota public employees, have the right to appeal terminations to an impartial arbitrator. The state's Bureau of Mediation Services keeps a roster of potential arbitrators to oversee disputes. At least 40 police, sheriff's deputies or corrections officers in Minnesota have appealed their terminations since 2014, according to arbitration records. Twenty terminations were reduced to a suspension, demotion or no punishment at all. Minneapolis Police Department Chief of Police Medaria Arradondo on June 10. PHOTO: RICHARD TSONGfTAATARII`STAR TRIBUNE`ASSOCIATED PRESS 3/1/2021 Many Minnesota Police Officers Remain on the Force Despite Misconduct - WSJ https://www.wsj.com/articles/many-minnesota-police-officers-remain-on-the-force-despite-misconduct-11593097308 3/9 For cases involving use of force, seven out of nine officers were reinstated, including two officers from the Minneapolis police department. Both Chief Arradondo and Minneapolis Mayor Jacob Frey have called on the state legislature to change the way arbitration works for police officers. "If the legislature is serious about deep, structural police reforms, this is the most impactful change they could make," Mr. Frey said in a statement last week. 3/1/2021 Many Minnesota Police Officers Remain on the Force Despite Misconduct - WSJ https://www.wsj.com/articles/many-minnesota-police-officers-remain-on-the-force-despite-misconduct-11593097308 4/9 Overturned Between 2014 and 2020, at least 40 law enforcement ofʇicers in Minnesota appealed their terminations. Some had been ʇired for excessive use of force. After they appealed, 20 ofʇicers remained terminated... Terminated ofʇicers whose appeals were denied ...while the other half got their jobs back, usually with a suspension or demotion. Reinstated ofʇicers, by length of punishment 17 months 17 months 13 months 12 months 10 months 9 months 7 months 60 days 30 days 30 days 20 days 10 days 5 days 5 days 3 days 2 days 1 day One ofʇicer received only a written reprimand, and two ofʇicers were reinstated with no punishment. Arbitrator found mitigating circumstances ← Arbitrator found use of force was 'less severe' than alleged ← 3/1/2021 Many Minnesota Police Officers Remain on the Force Despite Misconduct - WSJ https://www.wsj.com/articles/many-minnesota-police-officers-remain-on-the-force-despite-misconduct-11593097308 5/9 Minneapolis Police Department spokesman John A. Elder said the department wouldn't speak about individual cases, but it accepts the decision of arbitrators. Even in places with no statewide collective bargaining rights for police departments, it can be difficult to permanently fire officers. In Atlanta-the center of a new round of protests after a white police officer fatally shot Rayshard Brooks, a black man, in the back -officers and other public city employees can seek remedy before the Civil Service Board. Of the 18 officers who appealed their terminations there since 2016, one was reinstated and four had their appeals rejected, according to data from the Atlanta Police Department. The other 13 officers are awaiting decisions, withdrew appeals or reached a settlement with the department. The department declined to comment on the decisions. A record of misconduct or criminal behavior bodes poorly for an officer's future policing, said Robert Kane, a Drexel University criminology professor. That misconduct can be contagious, and allowing those officers to stay on the job sends a damaging message about what will be tolerated, he said: "The more that happens, the more the organization itself becomes poorly misbehaved." Police unions say that due process is necessary and that a poor decision, made in a split second, shouldn't necessarily end a career. Minneapolis Police Department Officer Peter Brazeau was accused of beating a handcuffed, intoxicated man in December 2016 outside a downtown bar, according to records filed as part of his arbitration. The department put Officer Brazeau on limited duty, and an advisory panel ruled that he had violated the department's use-of-force policy. He was returned to full duty in December 2017 while the department continued to hold internal hearings. More than two years after the incident, in February 2019, the department fired him for the violation. In October 2019, an arbitrator agreed that Officer Brazeau violated use-of-force policies, but ruled that the termination was excessive given that the department trusted him to return to work after the incident. A job evaluation after the 2016 incident had said his performance "exceeds expectations." Note: Assumes a workday is eight hours and a month has 30 days. Source: Minnesota Bureau of Mediation Services 3/1/2021 Many Minnesota Police Officers Remain on the Force Despite Misconduct - WSJ https://www.wsj.com/articles/many-minnesota-police-officers-remain-on-the-force-despite-misconduct-11593097308 6/9 Officer Brazeau got his job back. Attempts to reach Officer Brazeau were unsuccessful. His attorney didn't respond for comment. Another officer, Blayne Lehner, was fired for a 2014 incident when he was accused of shoving a woman to the ground and calling her a derogatory name during a domestic disturbance call, according to arbitration records. An arbitrator returned Mr. Lehner to the Minneapolis Police Department and reduced his penalty to a one-week unpaid suspension. The arbitrator wrote that the city's investigation into the use of force relied on hearsay and that lesser charges didn't warrant termination. Mr. Lehner was fired a second time in 2019, related to a separate use-of-force case that happened even earlier, in 2013. Mr. Lehner was accused of kicking Luis Garcia, an 18-year- old who had been handcuffed during a traffic stop, in the face, breaking his jaw and knocking out his front teeth. Mr. Lehner said Mr. Garcia, who was a passenger in the car, appeared intoxicated. At the time he was kicked, Mr. Garcia was in the back seat of a squad car, according to court records. An arbitrator denied Mr. Lehner's appeal on the case. Mr. Lehner and his attorney in the case didn't return calls for comment. Officers are often given the benefit of the doubt by arbitrators and juries, said Eric Hageman, an attorney who represented Mr. Garcia in a civil case against the city of Minneapolis ofʇicers stood guard during a rally against the killing of George Floyd on May 31. PHOTO: CARLOS BARRIA`REUTERS 3/1/2021 Many Minnesota Police Officers Remain on the Force Despite Misconduct - WSJ https://www.wsj.com/articles/many-minnesota-police-officers-remain-on-the-force-despite-misconduct-11593097308 7/9 Minneapolis and Mr. Lehner. Both parties settled with Mr. Garcia and neither admitted wrongdoing. "The reality is because they're allowed to use force, [police] get a lot of leeway in these cases," Mr. Hageman said. "If you don't always have credible witnesses to come forward and you don't have police officers willing to testify against their fellow officers, it can be really difficult to win these cases." Arbitrators in Minnesota often cited an incomplete investigation or inconsistent punishment as reasons why terminations were overturned. Unions agree, arguing that there are robust systems for removing problem officers but departments don't always follow them. "It's not impossible to get rid of a bad cop," said Bill Johnson, executive director of the National Association of Police Organizations. "If they follow the rules, believe me, they can make it stick. But if they short-circuit the law and they don't honor the rights of officers, the arbitrator is going to pick up on that." Many states, including Minnesota, have a slim list of reasons for formally revoking a police officer's certification, such as criminal sexual conduct or armed robbery. If officers are fired from one department but don't lose certification, they can get rehired elsewhere. Roger Goldman, a Saint Louis University emeritus law professor, said that for many state- licensed professions, the standard for losing a license was far lower than a criminal conviction. "If we have that for professions that are less serious than the ability of a cop to carry a gun and use deadly force and enter your home, you'd think we'd want at least as strong a provision," he said. A previous study by the Journal of 3,458 officers nationwide whose arrests made local news between 2005 and 2011 found that 332 were still working as police officers in 2015, often for the same agency. Another 1,927 officers faced no formal barrier to re-entering law enforcement. SHARE YOUR THOUGHTS Do labor practices contribute to the crisis in policing? Join the conversation below. 3/1/2021 Many Minnesota Police Officers Remain on the Force Despite Misconduct - WSJ https://www.wsj.com/articles/many-minnesota-police-officers-remain-on-the-force-despite-misconduct-11593097308 8/9 The Journal's recent study of the Minneapolis Police Department used data from Bowling Green State University criminologist Philip Stinson on 23 officers who were arrested between 2005 and 2013, and whose arrests became publicly known. Eleven of those officers are working as police officers today and have had their licenses renewed following the arrest, according to data held by the Minnesota Board of Peace Officer Standards and Training. Of the other 12 officers, six had their licenses revoked. Licenses for five others have now expired, though in two cases, the officers appeared to have continued working for years after their arrest. Records for the remaining officer couldn't be located. Not all of the arrests ended in convictions. Some charges were dropped. Some officers were acquitted. Some officers pleaded guilty to lesser charges than the ones they had initially been accused of. Those who continue to work as police officers include one who in 2011 was charged with two felonies related to an alleged assault, though the charges were dismissed after he pleaded guilty to a misdemeanor of disorderly conduct and agreed to undergo counseling. That officer, Mukhtar Abdulkadir, also has been sued twice. A young Ethiopian immigrant alleged in a civil suit that in 2010, the officer choked him after he said that getting cited for riding a bicycle without a light was stupid, and the officer called him a racial slur. In another case, a driver waiting at a carwash in 2013 said that he was knocked down and repeatedly punched by the officer after he honked at the officer to take his turn, a claim Police arrested a demonstrator in Minneapolis on May 31. PHOTO: SCOTT OLSON`GETTY IMAGES 3/1/2021 Many Minnesota Police Officers Remain on the Force Despite Misconduct - WSJ https://www.wsj.com/articles/many-minnesota-police-officers-remain-on-the-force-despite-misconduct-11593097308 9/9 Would you like more stories like this? YES NO Copyright © 2021 Dow Jones &amp; Company, Inc. All Rights Reserved This copy is for your personal, non-commercial use only. To order presentation-ready copies for distribution to your colleagues, clients or customers visit https://www.djreprints.com. Appeared in the June 26, 2020, print edition as '.' that was supported by video of the incident. Both cases were financially settled out of court, lawyers for the plaintiffs said. The lawyer who represented the officer in his 2011 court case, Robert Fowler, said his client has a clean internal disciplinary record and has since been promoted to sergeant. He said the city should have vigorously defended the civil lawsuits rather than settling. Mr. Fowler, who is general counsel for the Minnesota Fraternal Order of Police, said that the allegation about the 2011 assault was false and that his client was "exactly the type of police officer we need to ensure good outcomes in the contacts he has with the people of Minneapolis." Of the other 10 Minneapolis officers who are still working today after being charged with crimes, three had gotten into off-duty brawls with civilians. Five more had been charged with driving drunk-in one case fighting with fellow police officers upon arrest. One was accused of false imprisonment while off-duty. The other was prosecuted by the U.S. Justice Department for assaulting a black teenager and acquitted. His department tried to fire him twice for employment misconduct relating to internal investigations, but he was reinstated. -Lisa Schwartz contributed to this article. Write to Coulter Jones at Coulter.Jones@wsj.com and Louise Radnofsky at louise.radnofsky@wsj.com</t>
  </si>
  <si>
    <t>['https://d3n8a8pro7vhmx.cloudfront.net/cuapb/pages/270/attachments/original/1614609686/Chauvin_Many_Minnesota_Police_Officers_Remain_on_the_Force_Despite_Misconduct_-_WSJ.pdf?1614609686']</t>
  </si>
  <si>
    <t>['Blayne Lehner, badge #4073', 'Derek M. Chauvin, badge #1087', 'Mukhtar Abdulkadir, badge #47']</t>
  </si>
  <si>
    <t>MPD officer who killed Amir Locke disciplined for controversial 2012 Occupy MN DRE training https://www.bluestemprairie.com/bluestemprairie/2022/02/mpd-officer-who-killed-amir-locke- disciplined-for-controversial-2012-occupy-mn-dre-training-.html In an article published Thursday in the Hutchinson Leader, Stephen Wiblemo reports in Former Hutchinson officer fatally shoots man in Minneapolis police raid: A former Hutchinson police officer now working for the Minneapolis Police Department fatally shot a man during a Wednesday morning raid in downtown Minneapolis. Mark Hanneman, who worked as a full-time police officer at Hutchinson Police Services from March 21, 2012, to Sept. 12, 2015, and again as a part-time officer from July 25, 2017, to March 24, 2019, was part of a Minneapolis police SWAT team executing search warrants for a St. Paul police homicide case, according to the Minneapolis Police Department. . . . We wondered if the paper published any other news about Officer Hanneman. In 2013, Terry Davis reported in Hutchinson Police and officers among those sued by Occupy Minnesota protesters: The Hutchinson Police Department and three employees are among several agencies and more than two dozen officers being sued by six Occupy Minnesota protesters who claim they were given drugs as part of a now-suspended Drug Recognition Program. The suit, filed in Federal District Court in Minneapolis, alleges the program was an unethical clinical trial designed to give members of the public marijuana in order to observe the subjects and their behavior while under the influence of the drugs. Occupy Minnesota was a group of mostly young people who took part in protests for several months in and around Peavey Plaza. It was part of the National Occupy Wall Street movement protesting actions by financial institutions that are believed to have led to the 2008-2009 recession. The suit names as defendants the state of Minnesota, the Minnesota State Patrol and several other law enforcement agencies and officers, including HPD and two of its officers, Karl Willers and Mark Hanneman. Also named is HPD's Barb Mathwig, who oversees the department's property/evidence room. . . . The allegations first surfaced in May 2012. The Minnesota Bureau of Criminal Apprehension launched a criminal investigation into allegations that police officers, including Hutchinson's Willers, provided marijuana to Occupy Minnesota protesters during part of the State Patrol's drug evaluation and classification training. Willers and fellow officer Hanneman were participating in that program at that time. No charges filed Hatten confirmed in May that his department requested the Bureau's investigation. Hennepin County Attorney Mike Freeman in September declined to press charges, saying "there simply was insufficient evidence for us to file charges." Freeman said people making the allegations offered investigators differing accounts of what happened in May near Minneapolis' Peavey Plaza. Additionally, their accounts contradicted other evidence, and "there was no substantial evidence to corroborate any of the allegations." Freeman further said there were inconsistencies in statements made by an officer who had said he saw another provide marijuana to a test subject, and the version from an Occupy Minnesota member who allegedly received the marijuana. The suit filed Friday claims one officer who stepped forward was Chisago County Sheriff's Office deputy Andrew Mahowald, who is also named as a defendant in the lawsuit. In 2014, Davis posted in Officer says he provided drugs: Two Hutchinson officers were disciplined last year for their alleged involvement in an incident that took place during the state's Drug Recognition Evaluator training program in the Twin Cities in May 2012. The Minneapolis Star Tribune newspaper reported Thursday that one of the officers, Karl Willers, admitted to Hutchinson Police Services superiors that he gave people marijuana during the DRE training exercise in Minneapolis. . . . The admission apparently came about a month after prosecutors said in September they lacked evidence to charge officers alleged to have given test subjects drugs. Prosecutors also said at the time an extensive investigation by the Minnesota Bureau of Criminal Apprehension found that people making the allegations gave differing accounts of what happened near Minneapolis' Peavey Plaza. The allegations surfaced after Occupy Minnesota protesters posted a YouTube video purporting to show police giving protesters drugs as part of the drug evaluation training program. Occupy Minnesota was a movement of mostly young people protesting as part of the national Occupy Wall Street movement that swept the country in early 2012. When asked to comment Thursday at the Star Tribune's article, Hutchinson Police Chief Dan Hatten initially declined, but then added that the story "needs to be done, these officers have been through enough." . . . Hatten acknowledged that the other Hutchinson officer taking part in the training last year was Officer Mark Hanneman. He said Hanneman received disciplinary action similar to Willers', though they were not partnered during the training session. Both are still with the department. [updated, 2/4 11:33 am] At Unicorn Riot, Niko Georgiades reported on Thursday in Minnesota Police Kill Man in Minneapolis Apartment, Making Three Victims in 66 Days: Hanneman was previously a police officer in Hutchinson and was involved in a statewide intra-agency scheme to offer illicit drugs to protesters in the Occupy movement and the unhoused as part of Minnesota State Patrol's Drug Recognition Evaluator (DRE) program. The program was briefly halted during the controversy and a lawsuit but continues to operate. Hanneman had since become an officer with MPD after serving a minor reprimand for his participation in DRE and recently graduating with a masters degree in criminal justice. [end update] About the DRE controversy Here's the Occupy Minnesota YouTube Davis mentions; it was posted by Dan Feidt, who is a founder of the Unicorn Riot collective: At the Southwest Journal, Nick Halter reported in Occupy protesters in Minneapolis say out-of-town police gave them drugs: Protesters part of the OccupyMN movement say that suburban and rural sheriff's deputies picked up people from Peavey Plaza and provided them drugs as part of the state's Drug Recognition Evaluator program. A YouTube video ("MK Occupy Minnesota: Drugs &amp; the DRE Program at Peavey Plaza") posted by independent media activists and members of Communities United Against Police Brutality show several people getting into cruisers and alleging the officers provided them drugs at a Richfield Minnesota Department of Transportation facility. Minneapolis Police Chief Tim Dolan said he had no prior knowledge that this practice was taking place, if the allegations are true. "We looked at the allegations but there was nothing involving Minneapolis Police, and I'd be shocked if they were involved," Dolan said. The video shows cruisers or deputies from Dakota, Fillmore, Olmsted, Chisago and Kanabec counties. At a public hearing on May 2, activist Forest Oliver told a city committee that law enforcement officers took him to an airfield in Richfield, gave him a bag of marijuana and a pipe, and told him to smoke the marijuana. He's featured several times on the video. Others on the video say police offered them all sorts of drugs, including cocaine and heroin. Two phone calls to the Minnesota State Patrol, which administers the Drug Recognition Evaluator program, were not returned to the Southwest Journal. The State Patrol, did, however, tell the Star Tribune that there was no evidence of the allegations that law enforcement officials actually gave drugs to the people they picked up. The State Patrol said the program is designed so that officers pick up people who already used drugs and does not give them drugs. OccupyMN protesters at a May 7 city committee hearing said that officers would drop off intoxicated people at Peavey Plaza, making their protests look bad. Dolan said his department is looking into the allegations. "We've seen the allegations or heard the allegations," he said. "If that's the case, we're not very happy about that, but we'll look into it and find out and get some answers. There's nothing implicating Minneapolis in this." Asked if he knew that out-of-town agencies were giving drugs to protesters, Dolan said: "No. I think we'd probably have an issue with that." City Council Member Cam Gordon, who sits on the committee, raised concerns about the allegations on his blog. "I can appreciate that it is in the interest of the public to have a well-educated police force, able to identify intoxicated people," he wrote. "But there must be better, more ethical, alternative ways to provide them that education." Reporting for the Guardian in May 2012, Ryan Devereaux reported in Minnesota police under fire over claims they got Occupy protesters high: Public safety officials in Minnesota have launched a criminal investigation following multiple claims that law enforcement officers got Occupy protesters high on drugs in a program examining the effects of street marijuana. A state trooper has been placed on leave in connection with the allegations and the program has been suspended. One participant in the program said police got him "high as fuck". The story was broken by independent journalists based in Minnesota who began recording officers picking up and returning protesters to a local park where the demonstrators have been camped out. Individuals repeatedly claimed that the police would provide them with marijuana, watch them smoke it, then observe their behavior. In several instances individuals who seemed sober when they left with police, return appearing to be under the influence. "I got stoned with a couple cops," a protester who goes by the name Panda said on camera. He claimed he was walking near the park when an officer said he smelled of marijuana. This prompted Panda to walk faster, but then the police officer did something unusual and asked if he would like to smoke more. Panda said yes. "I'm high as fuck," he said, following his alleged encounter. Panda said the officers treated him to a meal after they smoked him out. "They bought me dinner," he said, claiming the police paid for a double cheeseburger from McDonalds. Panda said the police then timed how long it took him to eat the meal and observed how eagerly he ate once the burger was in his hands. He speculated that the police wanted to "see how people act with the munchies". Dan Feidt, an independent journalist with the Occupy movement, says he began noticing the activity two weeks ago. Feidt joined with other independent media outlets - including Rogue Media, Communities United Against Police Brutality, and Twin Cities IndyMedia - in documenting what was going on at the park. A 35-minute video compiled by the group shows law enforcement officers from nearly a half dozen departments transporting people to and from the park. Numerous anonymous individuals interviewed in the video claim that officers had a practice of picking up people off the street who were under the influence of illegal substances, transporting them to a building at a local airport, then observing their behavior and administering evaluations as part of study. Minnesota is among 48 states - as well as the District of Columbia and Canada - that participate in a so-called Drug Recognition Evaluator (DRE) program, aimed at helping officers learn how to spot impairment and troublesome drivers. The program began in Minnesota in 1991 and requires officers to perform evaluations on volunteers, generally recruited from the community, who are high. The program does not permit officers to provide drugs to subjects, but that's exactly what Feidt's video suggests they did. Forrest, another interviewee in the video, claims police got him high, but didn't test him because they suspected he was working with the journalists. "They didn't test us this time. They just smoked us up this time," he said. Forrest was allegedly given a black box by the police complete with "weed, pipes and lighters." Forrest said he got high on the substance provided by police. "It was a whole bag of weed," he said. The state patrol initially said there was "no evidence" to support the allegations made in the video but on Wednesday the Minnesota department of public safety issued a press release announcing that it had launched a criminal investigation into claims that a Hutchinson police officer provided marijuana to subject in the drug program. The allegation was made by an officer from another law enforcement agency. The DPS also announced that it was suspending the program. Feidt says the program is consistent with police behavior he's observed at Occupy camps around the country. "What we saw happen in many, many different cities was they would take people that had chemical dependency issues, they would take people that had mental illness issues and that kind of thing and they would basically drop them off at the Occupy site," Feidt told the Guardian. He hopes the video will call attention to the war on drugs. "For me, the cruel and dehumanizing nature of the war on drugs has been a major issue for a long time," Feidt said. "There's public debate about this program that never really happened, so I'm really hoping that we can have a constructive debate and finally wind down this incredibly destructive system." At Minnesota Public Radio, Laura Yuen reported Head of suspended drug training program has history of complaints and Investigation's report of Drug Recognition Evaluator program exposes inconsistency, confusion. Public Intelligencer supplied documents after this copy in Minnesota Police Investigation of Officers Providing Drugs to Occupy Protesters: The following document contains files related to the Minnesota Bureau of Criminal Apprehension's investigation into allegations that law enforcement officers participating in Drug Recognition Evaluator (DRE) courses provided drugs to sober people they had picked up from Peavey Plaza in downtown Minneapolis where protesters connected with Occupy Minnesota had been located since April 2012. The officers then used the intoxicated subjects for their training course, sometimes providing them with rewards like food or cigarettes, and then returned them to the Plaza. Though the investigation confirms many aspects of the story and a Sheriff's Deputy admitted to the DRE course instructor that he had witnessed his partner in the course providing marijuana to subjects, the Minnesota Bureau of Criminal Apprehension found that there was insufficient evidence to sustain charges and obtain convictions against any of the officers involved. This was partly due to the fact that 29 former officers and employees associated with the program refused to testify, blocking the investigation. For more information on the file, see Dan Feidt's article on the documents and watch the video report he helped produced in May 2012 which played a significant role in raising public awareness of the issue and spurring the investigation. We'll continue to update this post as we dig to find the Star Tribune story mentioned in Davis's copy- and other material related to the story. We've contacted While this tale may seem old, we do believe it reveals a culture of policing which doesn't respect citizens' rights and lives.</t>
  </si>
  <si>
    <t>['https://d3n8a8pro7vhmx.cloudfront.net/cuapb/pages/270/attachments/original/1644080386/MPD_officer_who_killed_Amir_Locke_disciplined_for_controversial_2012_Occupy_MN_DRE_training.pdf?1644080386']</t>
  </si>
  <si>
    <t>Too_Long:Over 20 PagesThe Washington Post Investigations How Minneapolis police handled the in-custody death of a Black man 10 years before George Floyd A decade before Floyd's death, David Smith died in Minneapolis police custody. But his case did not cause public outcry, and officers involved did not face discipline. By Neena Satija AUGUST 29, 2020     "Is he breathing?" Minneapolis police officer Timothy Callahan wondered aloud. The question came after he and his partner - responding to a call of a person acting strangely at a YMCA - Tasered a young Black man five times during a chaotic fight, wrestled him to the ground and handcuffed him facedown on a basketball court. Play Video Callahan sat on David Cornelius Smith's legs while his partner, Timothy Gorman, pressed his knee for 4 minutes and 30 seconds between Smith's shoulders, a video shows. Smith moaned on the floor, then fell silent. "Dave, what are you on, man?" Gorman asked. "You gonna talk to us?" Callahan added, and later checked for a pulse. He found none. Smith, 28, died at a hospital about a week later, on Sept. 17, 2010. The county medical examiner ruled his death a homicide, listing cardiac arrest as the cause and "mechanical asphyxia" - the kneeling - as a major contributing factor. A decade later, Smith's sister Angela watched a viral video of another Black man pleading for breath under the weight of a Minneapolis officer. "You can't imagine the pain I felt when I watched the video of George Floyd with the officer's knee on his neck, and [him] on the ground by himself," Angela Smith said. [The death of George Floyd: What video and other records show about his final minutes] Both men died after police spent several minutes kneeling on them, including after the handcuffed men showed no outward signs of resistance, videos show. After Floyd's death in May, which was also ruled a homicide, four Minneapolis police officers were fired and criminally charged, and his death launched nationwide protests over racism and police violence. In the Smith case, there was no public outcry after the encounter with Callahan and Gorman. The officers were not criminally charged or disciplined. The Internal Affairs unit never interviewed them, according to court records. LEFT: Timothy Callahan was one of two police officers on the scene at a Minneapolis YMCA 10 years ago in an incident involving David Cornelius Smith. A pen camera located in Callahan's breast pocket captured crucial footage. (Obtained by The Washington Post) RIGHT: Officer Timothy Gorman, who retired in 2016, is shown here in 2012 while being deposed by lawyers for the family of David Cornelius Smith. (Obtained by The Washington Post) Of David, Angela Smith said, "it's like he died and nobody cared." A Washington Post examination of records obtained in a wrongful-death lawsuit filed by Smith's family offers a rare, detailed look at how the Minneapolis Police Department investigated itself when a civilian was fatally injured in custody. The records include a dozen taped depositions, internal investigative records and multiple videos of the incident. Though the officers were cleared of misconduct, some supervisors questioned by Smith family attorneys in depositions taken two years later in the lawsuit said they saw lapses in how Smith had been treated. "There were clearly issues in this case where the way we train officers to monitor someone's medical condition and breathing, these training standards were not upheld," Amelia Huffman said when she was deposed. Huffman was commander of criminal investigations at the time of Smith's death. The then-homicide commander, at his deposition, said he saw what he regarded as a violation of a policy requiring officers to render care promptly. He said he did not report his concern at the time to anyone. Investigators focused on the use of the Taser rather than the sustained kneeling, records show, and they never asked the officers why they remained on Smith for more than four minutes. In addition, homicide detectives said in depositions that, before questioning Callahan and Gorman, they did not view a video of the incident that Callahan had captured on a personal camera in a pen he carried in his shirt pocket. The Smith family's lawsuit called the investigation a "sham." In 2013, the city settled the wrongful-death claim for $3 million, with no admission of liability but a promise that its officers would "undergo training on positional asphyxia." Geoffrey P. Alpert, a criminology professor at the University of South Carolina, said there is no comprehensive data on in-custody deaths that occurred in a manner similar to Smith's. Placing a knee on someone's neck is "such an obvious, dangerous tactic" that it has long been discouraged in police training, he said. A knee on the back is far more common and acceptable when handcuffing a suspect, he said. "But immediately after that person's been controlled, you roll them over. You give them the opportunity to breathe." Training on that approach has been in place for decades, Alpert said. "A reasonably trained police officer should know that." Callahan, who remains on the Minneapolis police force after nearly 27 years, referred questions about the Smith case to the department. Gorman retired in 2016 after 20 years and did not respond to requests for comment made through the department and the police union. Staff at the YMCA called the police after a teenage boy said Smith had been behaving oddly and made him feel uncomfortable on a court. Smith, who struggled with mental illness, punched Callahan in the face as the officers sought to escort him out. In depositions, both officers said that they restrained Smith after a fight that left them tired out, and that they did not realize his condition was deteriorating. "He was yelling and screaming," Callahan said. "That indicated to me that he was breathing." In a statement to The Post in August, Minneapolis Police Department spokesman John Elder said, "By the time the officers realized that Smith was dying, they indicated they were completely exhausted and recovering from the extreme distress and physical fatigue caused by the struggle." The officers called for an ambulance after Smith was on the ground, and later started CPR when they found no pulse, the videos show. "What is clear is that the officers tried to save Mr. Smith once they realized the peril he was facing," Elder said. "As tragic as the incident was, the officers tried their best, and if mistakes were made they were done so under the standard law- enforcement practices and training at the time." An agitated man, a call to police One of seven children raised by a single mother in Peoria, Ill., Smith moved to Minneapolis around 2000 when he was 17 to participate in Job Corps, a free federal vocational training program. He decided to stay, taking community college classes and dreaming of starting his own business, his sister said. In the months before his death, records in the lawsuit show, Smith had been hospitalized for a psychotic episode in the spring, and again that fall after overdosing on cold medicine. Basketball comforted him, his sister said - one reason he joined the YMCA. On Sept. 9, 2010, a teenage boy told YMCA staff that Smith was making him uncomfortable. When a fitness director tried to speak with Smith, she thought he seemed disoriented. "It was then that I decided to call the police to escort Mr. Smith from our building," she wrote in a staff report. Gorman and Callahan got the call. Shortly after 4 p.m., they approached Smith on the court. David Cornelius Smith, shown here in an undated photo, was Tasered, wrestled to the ground, handcuffed and had a knee placed between his shoulders by Minneapolis police. (Family photo) "I heard the cops repeatedly tell Mr. Smith to calm down, that they just wanted to talk to him," the fitness director wrote, but he moved away and didn't answer. The encounter that followed was captured by YMCA security cameras, the camera in Callahan's Taser and the pen camera in Callahan's breast pocket. As Gorman and Callahan grabbed Smith's arms, he tried to break free. The situation escalated as officers maneuvered him away from a group of young basketball players. Callahan Tasered Smith, who dropped to the floor. Smith got back up and punched Callahan in the face. After a second Tasering, Smith fell again but continued to resist being restrained. Callahan Tasered him three more times, and the officers rolled him onto his stomach. Callahan sat on Smith's thighs. Gorman knelt between his shoulder blades and handcuffed him at about 4:08 p.m. Smith gasped and cried out, videos show. Callahan called for an ambulance, and Gorman kept his knee in place. "Made that a lot harder than it needed to be, Dave," Gorman told Smith about a minute after he began kneeling on him, according to audio captured by the pen camera. Seconds later, Smith made the guttural sounds of someone struggling to breathe, which the medical examiner later said could be called "sonorous breathing" or "agonal breathing." Gorman and Callahan held their positions. Smith fell silent, with one eye appearing to be open and unblinking. About 4 minutes and 30 seconds after kneeling on Smith's back, Gorman stood. Soon after, Callahan asked for the ambulance to speed up and then checked Smith for a pulse. "Gorman! Gorman!" he yelled. "I don't think he's breathing." Smith had been facedown for about seven minutes, video shows, before Callahan turned him over and started CPR. The pen camera video stayed on, capturing a cellphone call Callahan made to his wife from the gym. He said he wouldn't be home for a while because "something bad happened." Using a nickname for Gorman, he told her, "I think Jimi and I killed a guy." Later, Callahan told Smith family attorneys, "That's not the way I meant it." "It was just a word that I used, but I didn't believe that we had caused his death." Questions not asked On Sept. 15, 2010, Callahan and Gorman arrived at police department headquarters to be interviewed by homicide detectives as Smith was in dire condition. A police union lawyer presented detectives with a flash drive that held the video from the pen camera, records show. In the era before officer body-worn cameras and cellphones, it was rare to have such up-close video of a police incident. Yet, detectives did not watch it before interviewing the two officers, detectives later said in depositions. And they did not go back with additional questions after reviewing it. When Gorman and Callahan spoke with the detectives, the officers focused chiefly on their struggle to bring Smith to the ground and the Taser use, records show. Callahan told detectives that once Smith was on the floor and handcuffed, "I believed that Smith was giving up at this time and complying." Still, he told department investigators, he was concerned Smith might start fighting again and was himself exhausted from the fight, so he sat on Smith's "upper thighs/back of his knees area." Gorman told detectives, "I maintained my left knee in contact with Smith's right shoulder." Asked if he had used any other force, he said, "I issued a light open hand cuff to the top of his head." The video should have prompted more questions, said Seth Stoughton, a law professor at the University of South Carolina who is a former police officer and who wrote a book with Alpert on police use of force. "How long were you on his back? How long was he in that handcuffed prone position? How long was he in agonal breathing? How long did you keep him in that position after you noted that he had become nonresponsive?" said Stoughton, who was not involved in the lawsuit. "As it turns out, those are all highly relevant." The Smith family's lawyers focused on those very questions in depositions as they sought to understand the scope and rigor of the investigation. "Did you ask Gorman or Callahan any pointed or direct questions regarding the execution of the prone restraint maneuver?" one Smith lawyer asked Darcy Klund, the homicide detective who led the questioning. "No," Klund answered. He said he also did not ask whether Smith continued resisting after being held facedown, or how long officers had applied pressure to his back. "Was that important to you?" "No," Klund said. He later added, "Video usually speaks for itself." Responding to questions from The Post, Erik Nilsson, the interim Minneapolis city attorney, agreed with Klund's assessment. "Once detectives viewed the pen camera video, it was obvious why the officers knelt on Mr. Smith, so no follow-up questions were necessary," Nilsson said in his statement. On Oct. 22, 2010, Andrew Baker, the Hennepin County medical examiner, ruled the death a homicide. He cited Smith's prone position, medications in his system and the Tasering as "other significant conditions," but wrote that the homicide was caused by a heart attack brought on by "mechanical asphyxia." Richard Zimmerman, then the head of the homicide unit, said in a deposition that he did not believe additional investigation or questioning was necessary after the ruling. Zimmerman said that he did not feel it was important to ask why Smith was knelt on for more than four minutes, and that "the county attorney didn't recommend that." The county attorney's office said in a recent statement that Zimmerman and investigators never sought advice on what to ask during the investigation, adding, "Our office would never direct a police department to not ask that type of question." At the same time, the statement said, "We never asked for any additional investigation." The county attorney's office declined to elaborate on why not. About a year after Smith's death, as the county then did with all officer- involved civilian deaths, prosecutors presented the case to a grand jury. The grand jury declined to indict. Thirteen months later, in depositions for the wrongful-death lawsuit, Smith family lawyers asked Zimmerman for his perspective beyond the criminal case. "Did you observe any policy violations in this case?" one lawyer asked. "Um," he responded, before pausing for about 20 seconds. "I may have, yes." "And what policy violations do you believe you may have observed in this case?" "The duty to render - you know, to render aid right away." "Did you express concern about that to anyone?" "No." Investigating policy violations fell to Internal Affairs, Zimmerman said. "And it was a policy violation that was obvious to you?" the lawyer asked. "Yeah." The answer bewilders Smith's sister. "How could he acknowledge that and still there's no accountability?" she said. The city attorney's office disputes that a violation occurred. "The duty to render aid cannot occur until it is safe to do so, and it was not safe to roll him over while they were recovering because they had no energy left to fight him," Nilsson told The Post. Zimmerman declined to comment for this article through the police department, as did Huffman and Klund. When the Smith family lawyers deposed Gorman on Oct. 17, 2012, they showed him videos of their exchange with Zimmerman and with other superiors acknowledging procedural lapses in the treatment of Smith. They asked Gorman if he agreed with their assessments. "When I was at the scene and the situation was fluid and transpiring, I believe that I was doing the right thing in the right capacity," Gorman said. "In hindsight, seeing the videos and - and seeing my supervisors, some that are very high-ranking, I - I don't believe that I did do enough." 'There was never an Internal Affairs investigation' Shortly after the encounter with Smith, homicide detectives launched an investigation and the Internal Affairs unit began an inquiry. David Cornelius Smith's in-custody police death was ruled a homicide by a medical examiner. (Family photo)</t>
  </si>
  <si>
    <t>['https://d3n8a8pro7vhmx.cloudfront.net/cuapb/pages/270/attachments/original/1616284883/2020_David_Smith__Minneapolis_police_did_not_face_discipline_in_Black_man%E2%80%99s_death_10_years_before_George_Floyd.pdf?1616284883']</t>
  </si>
  <si>
    <t>['Amelia Huffman, badge #3173', 'Darcy Klund, badge #3728', 'Richard D. Zimmerman, badge #7961', 'Timothy D. Callahan, badge #1598', 'Timothy Gorman, badge #2343']</t>
  </si>
  <si>
    <t>C C STATE OF MINNESOTA BOARD OF PEACE OFFICER STANDARDS AND TRAINING In the Matter of the Peace Officer License of FJND]NGS OF FACT, Anthony Mart, License No. 09750 CONCLUSIONS OF LAW, AND FINAL ORDER The above-entitled matter came on for a hearing before Administrative Law Judge Jim Mortenson ("AU") on February 7, 2019. Anthony de Sam Lazaro, Assistant Attorney General, appeared on behalf of a Complaint Investigation Committee ("Committee") of the Minnesota Board of Peace Officer Standards and Training ("Board"). Anthony Mart ("Respondent") appeared pro se. On February 15, 2019, the AU issued Findings of Fact, Conclusions, and Recommendation ("AU's Report"). On March 14, 2019, the Board notified the parties of their opportunity to file written arguments and exceptions to the AU's Report. See Minn. Stat. § 14.61, subd. i. On April 18, 2019, the Committee filed written exceptions to the AU's Report, written argument, and proposed Findings of Fact, Conclusions of Law, and Final Order. Respondent did not file any written submissions with the Board, but the Committee did not object to Respondent presenting oral argument concerning his exceptions to the Au's Report1 if any, to the Board. The parties presented oral argument to the Board at its regularly scheduled meeting on April 25, 2019, with Mr. de Sam Lazaro appearing for the Committee and Respondent appearing pro se. The record closed on April 25, 2019, following oral argument. C C Based upon its review of the evidence in the record and after careful and thorough deliberation, the Board makes the following:' FINDINGS OF FACT I. Respondent was born on March 7, 1990.1 2. In May 2009, Respondent signed up for a deferred enlistment in the United States Marine Corps (Corps).2 3. On June 25, 2009, following the end of his first year of college, Respondent was at a house party in Charles City, Iowa, where there was underage drinking.3 Respondent helped a young woman into a bed in a mom of the house. The woman had become ill from drinking, and Respondent left her alone to convalesce, Respondent rejoined the party and, shortly thereafter, heard two young men joking about sexually assaulting the woman. Respondent advised the men that their jokes were not amusing and threatened to strike them if they did not cease. Respondent heard the men continue their discussion about sexually assaulting the woman, and he followed through with his threat. Respondent punched jN in the face, knocking him to the floor and leaving a cut above his left eye. Respondent walked away and did not engage with the men further.' 4. LN. reported the incident to the police on August 12, 2009. Where the Board has modified the Findings of Fact or Conclusions of Law in the AU's Report, the new language is underlined and the reason for the change is explained in a footnote. See Minn. Stat. § 14.62, subd. I (requiring an order that "rejects or modifies a finding of fact, conclusion, or recommendation" contained in an AU's report to "include the reasons for each rejection or modification'1). 'Exhibit (Ex.) 101. 2 Testimony (Test.) of Anthony Mart 31d.:Bx.B. ' Test, of A. Man; Stipulation (Stip.); Ex. B. The Board modified Finding of Fact ¶ 3 to de identify the victim of the assault. Ex. B. The Board modified Finding of Fact ¶ 4 to de-identify the victim of the assault. 2 C. 6 5. In January 2010, Respondent pleaded guilty to and was convicted of a simple misdemeanor for assault in Iowa.6 Respondent is remorseful for lus crime and knows he erred.7 6. Respondent paid a $625 fine and over $1,900 in restitution to 7. Respondent's crime, if committed in Minnesota, would have been fifth-degree assault, a misdemeanor,9 8. Respondent's conviction complicated his deferred enlistment in the Corps. However, Respondent worked with a recruiter and was able to join the Corps in June 2010.10 9. Respondent served four years of active duty in the Corps. Respondent served as a private first class, and his primary specialty was machine gunner. He earned the following decorations, medals, badges, citations, and campaign ribbons: o Combat Action Ribbon (Afghanistan) • Navy Unit Commendation • Marine Corps Good Conduct Medal • National Defense Service Medal • Afghanistan Campaign Medal (with one star) • Global War on Terrorism Service Medal • Two Sea Service Deployment Ribbons • NATO Medal-ISAF Afghanistan • Certificate of Appreciation • Letter of Appreciation • Three expert rifle qualification badges. The Corps honorably discharged Respondent in May 2014, and his reserve obligation ended in May2018." a SUp.; Ex. A; Iowa Code § 708.2(6) (2018). Test. of A. Marr. Id.; Ex. A. The Board modified Finding of Fact ¶ 6 to de-identify the victim of the assault. SUp.; Minn. Stat. §609.224, subd. 1 (20l). '°Test. of A. Marr; Ex. 101. Ex. 101. 3 C C 10. In August 2015, when registering for the Riverland Community College Criminal Justice program, Respondent received a form advising him of the minimum selection standards for peace officers contained in Minn, R. 6700.0700 (2017). Respondent signed the form, affirming that he read and understood these standards, and that any questions he had were answered to his satisfaction.'2 11. In January 2016, Rochester Community and Technical College provided Respondent with another document advising him of the minimum selection standards for peace officers contained in Minn. R. 6700.0700. Respondent again affirmed that he read and understood these standards, and that any questions he had were answered to his satisfaction.'3 12. Respondent also signed a form affirming to Rochester Community and Technical College that he had not been convicted of any disqualifying crime in another state or jurisdiction.'4 13. When completing the forms for his schooling in peace officer programs, Respondent informed instructors about his conviction in Iowa)5 Instructors and other mentors repeatedly informed Respondent that the conviction was nothing he had to worry about, particularly if the conviction did not appear on background checks.'6 As a result, it was not clear to Respondent that his misdemeanor conviction in Iowa had to be reported on the forms. 12 Stip.; Ex. C. 13 Stip.; Ex. D. ' Stip.; Ex. E. '5Test. of A. Marr. '' Id. 4 C. C Respondent did not inquire With the Board about the impact of his 2010 conviction in Iowa. and relied only on the advice he received from his instructors.'7 14. In April 2017, the Adams Police Department hired Respondent. A request for a peace officer license was submitted on his behalf)8 On the request form, the chief law enforcement officer for Adams, who was also aware of Respondent's Iowa conviction, asserted that Respondent had complied with the Board's minimum selection standards of Minn. R. 6700.0700 and was subject to a background investigation)9 Respondent also affirmed on the form that he was eligible for a peace officer license.20 15. The Board did not conduct an independent background investigation on Respondent.2' 16. Based on the affirmations on the request form, the Board issued Respondent a peace officer license on April 27, 2017.22 17. The Adams Police Department has not disciplined Respondent.23 18. In September 2018, following Respondent's application to work for the Kenyon, Minnesota Police Department, the Committee received information regarding Respondent's 2010 conviction and initiated these proceedings.24 7 Id The Board accepted the Committee's proposed addition to Finding of Fact ¶13 because the Board agrees that Man should have confirmed his eligibility for licensure with the Board if he was unclear about his reporting obligations, rather than relying solely on his instructors' advice. ' Stip.; Ex. F. Stip.; Ex. F; Test. of A. Marr. 2051ip.; Ex.F. 'I Stip. 221d Test. of A. Marr. 5 C C 19. Respondent has been taking additional criminal justice courses through Argosy University since receiving his peace officer license,25 One of his instructors, retired Sergeant Charles Goliop, has 25 years of law enforcement experience)6 Gollop describes Respondent as an honest, hardworking, timely, careful student and police officer.27 Gollop recommends that discretion be used and Respondent permitted to continue to serve in law enforcement.28 20. Any finding of fact more appropriately considered a conclusion of law is adopted as such9 CONCLUSIONS OF LAW 1. The Board has jurisdiction over this matter pursuant to Minn. Stat. § 626.8432. 214.10 (2018); and Minn. R. 6700.O60l,14670Q.I7W(2Ol7). 2. The Board owes no deference to the findings. conclusions, or recommendations of the AU. In i'e Excess Surplus Status of Blue Cross &amp; Blue Shield of Minn., 624 N.W.2d 264, (Footnote continued from Previous Page) 24 Stip.; lix. 102. The Board relected the AU's reference to the "Board" in Finding of Fact 9j 18 because the Committee-nq_ the Board-initiated these proceedings after learning of Respondent's 2010 conviction. 25 Ex. 102; Test. of A. Marr. 26 Lx. 102. "Id. 28 29 Because the Board rejected the AU's Memorandum in its entirety in favor of its own Memorandum, the Board accepted the Committee's request to modify Finding of Fact 1 20 by deleting the AU's finding that "(amy material fact in the memorandum not specifically reflected in the findings of fact is hereby incorporated into the findings of fact." 30 The Board modified the AU's Conclusion of Law ¶ 1 to omit references to the AU's Jwisdiction over this matter. 6 C C 278 (Minn. 2001). To that end, the Board must "weigh all of the evidenee presented and come to an independent decision. id.3' 3. The Committee has complied with all relevant procedural requirements of law or rule?Z 4. "The board believes that in order for the public to have confidence in the integrity and ability of law enforcement, it is paramount that peace officers demonstrate that they are capable of se1f-regulation." 5. Minnesota Statutes section 626.8432. subdivision 2 addresses the Board's discovery of a disqualifying conviction after licensure and provides: The board may suspend or revoke a peace officer or part-time peace officer license when the licensee has been convicted of a crime recognized by the board as a crime that would disqualify the licensee from participatin2 iii a professional peace officer education course, taking the peace officer licensin2 examination or the part-time peace officer licensing examination, or maintaining dllgibiHty for licensure under Minnesota Rules, chapter 6700. The_authorhy to suspend or revoke a license shall inc!ude all individuals who have beegpnted a license when a disgualifyin conviction that would have precluded eligibifit' for licensure is discovered after hcensurj'j 6. 0.0100, suboart 9a defines "conviction'1 to mean "that a person has been charged with a crime and the nerson was found guilty of that crime, regardless of length of or " The Board reiected the AU's Conclusion of Law ¶2 as unnecessary because it only referred to the duties of the AU, and accepted the Committee's request to include the above language in this order. 32 The Board reiected the AU's reference to the "Board" in Conclusion of Law ¶ 3 because the duty to comply with the relevant procedural requirements of law or rule belongs to the Committee. Minn. R. 6700.1500, subp. 3 (2017). ThBoard_adopted the AU's Conclusion of Law ¶ 4 and only modified the, footnote number. Mimi, Statj 626.5432, subd. 2 is cited in the AU's Conclusion of Law ¶ 7, but the Board g.cepted the Committee's request to reject the AU's paraphrasing of the statute. The Board also determined (hat its quotation of (Pc statute should precede its recitation of the rules. Therefpr this conclusion is renumbered as Conclusion of Law'! 5. 7 C 0 imposition or execution of pay sentence received, any deferred finding of guilt or imposition of sentence by the court, any continuance for dismissal granted by.the court, or any expungement.of the offense records or conviction."35 7. Rule 6700.0601, subpart 1, provides in part that violations of the following standards "shall be grounds I for thc Boai4Lip deny an application to take an examination or to deny or revoke eligjbjjjty for a license": A. making any false material statement to the board; 0. having been convicted of any crime listed as a disqualification from appointment wihe osjjjon of peace Dfficer under [Minn. RJ 6700.0700. subpart 8. Rule 6700.0700 outlines the minimum selection standards that a person who is elh!ible to be licensed as a peace officer must meet before being appointed to the position O peace officer, and subp.4n.11fJ13) of the rule provides that "1,z)o applicant jjppointed to flgpositionofpeace offi wJhasIgncyJctcd ... under Minnesota Statutes, section 2224 r any similar law in another state "" Iowa Code § 708.1(2018) is similar to Minn. Stat. § 609.224) 3Th_Aki] conclusions did not define the term "conviction." The Board determined this definition should be added and should precede the Board's remai.nin conclusions. Minm&amp;700.060L subp. UMJG) (emphasis added), The AU's Conclusion of Law&amp;I ngicdilat the Board has jurisdiction over this matter pursuant to Minn. R. 6700.0601. but thc AU made no other reference to the rule. The Board determined that the rule should be cited aQ4 that this citation should precede the remainintconclusions. " Minn. R. 700.070Q, subp. 1(FX3) (emphasis adde4). The AU's Conclusion pf Law 1. paraphrased subpart l(F)(3), but the Board accepjd the Committee's renuest to more accurately cpo this subpart. The Board also accepts the Committee's argilment that the phrase. "has been çnyicted" in subpart Hfl3) refers to the past, without regarj to the presl_sijof the conviction. See Stare i'. S.A.M.. 8i N.W.2d 602. 606 (Mimi. 2017). This language was included in the AU's Conclusion oLaw ('J 5. 8 0 0 2. As a result of Respondent's 2010 conviction for assault in Iowa, he did not meet the minimum selection standards of Minn. R. 6700.0700, subp. 1(F) when he applied for his peace officer license in 2017. Had the Board properly been made aware of Respondent's 2010 conviction for sim2le assault in Iowa. it would not have issued a license to Respondent.39 10. Rule 6700.0601, subpart 3 provides that "[ilf the board receives a complaint which alleges a violation of Ithe standards in Rule 6700.060lj subpart 1 after the person receives a license, the board shall begin proceedines to suspend or revoke the license."40 11. The Board has the authority to revoke Respondent's license based upon its discovery of his disqualifying conviction. Accordingly, it is unnecessary for the Board to determine whether Respondent also made a "false material statement to We board" under Minn, R. 6700.0601. subp. 1(A).4' 12. The following order is in the public interest.42 ORDER Based on the forgoing Findings of Fact and Conclusions of Law, the Board issues the following Order: 1. NOW. THEREFORE IT IS HEREBY ORDERED that Respondent's peace officer license in the State of Minnesota is REVOKED, effectiye immediately. The first sentence of this conclusion was included in the Au's Conclusion of Law ¶ 6. The Board also accepted, in part, the Committee's request to add a second sentence that clarified the Board's position. 40 The Board determined it was appropriate to add this provision to its conclusions, 4 The Board accepted thc Committee's request that it reject the AU's Conclusion of Law ¶ 8 in its entirety in favor of the Board's independent conclusion. In light of the other previously- referenced modifications, this conclusion has been renumbered to Conclusion of Law ¶ 11. 42 Board determined it was appropriate to add this provision to its conclusions. 9 0 0 2. Within ten (10) days of service of this Order, Respondent shall return to the Board the license ccrtificate issued to him by the Board pursuant to Minn, R. 6700,0800, subp. 5. MINNESOTA BOAIQJ)F PEACE OFFICER STA D RD RAINThTG Dated__________ - *1 __ TIMOTHY BILl)- E Chairman 10</t>
  </si>
  <si>
    <t>['https://assets.nationbuilder.com/cuapb/pages/1472/attachments/original/1670302984/Marr_Anthony-18-004-24302.pdf?1670302984']</t>
  </si>
  <si>
    <t>['Anthony Marr, badge #None', 'Scott Mars, badge #4411']</t>
  </si>
  <si>
    <t>['Department:Adams Police Department', 'Department:Minneapolis Police Department']</t>
  </si>
  <si>
    <t>3/28/2021 State v. Reed, A15-1421 | Casetext Search + Citator https://casetext.com/case/state-v-reed-707 1/9 From Casetext: Smarter Legal Research State v. Reed STATE OF MINNESOTA IN COURT OF APPEALS Jul 11, 2016 A15-1421 (Minn. Ct. App. Jul. 11, 2016) Copy Citation A15-1421 07-11-2016 State of Minnesota, Respondent, v. Stephen Anthony Reed, Appellant. Smith, John, Judge Lori Swanson, Attorney General, St. Paul, Minnesota; and Michael O. Freeman, Hennepin County Attorney, Linda M. Freyer, Assistant County Attorney, Minneapolis, Minnesota (for respondent) Cathryn Middlebrook, Chief Appellate Public Defender, Richard Schmitz, Assistant Public Defender, St. Paul, Minnesota (for appellant) This opinion will be unpublished and may not be cited except as provided by Minn . Stat. § 480A.08, subd. 3 (2014). Aêrmed Smith, John, Judge Hennepin County District Court File No. 27-CR-15-4923 Lori Swanson, Attorney General, St. Paul, Minnesota; and Michael O. Freeman, Hennepin County Attorney, Linda M. Freyer, Assistant County Attorney, Minneapolis, Minnesota (for respondent) Cathryn Middlebrook, Chief Appellate Public Defender, Richard Schmitz, * Download Treatment Search all cases and statutes... Help Sign In Sign Up Opinion Case details JX 3/28/2021 State v. Reed, A15-1421 | Casetext Search + Citator https://casetext.com/case/state-v-reed-707 2/9 Assistant Public Defender, St. Paul, Minnesota (for appellant) Considered and decided by Ross, Presiding Judge; Stauber, Judge; and Smith, John, Judge. *2 2 * Retired judge of the Minnesota Court of Appeals, serving by appointment pursuant to Minn. Const. art. VI, § 10. -------- UNPUBLISHED OPINION SMITH, JOHN, Judge We a:rm because the district court did not err by concluding that police had a reasonable, articulable suspicion of criminal activity su:cient to temporarily detain Stephen Anthony Reed and because Reed was not prejudiced by the state's discovery violation. FACTS On February 21, 2015, at approximately midnight, o9-duty police o:cers working at a parking garage in downtown Minneapolis reported hearing gunshots. Minneapolis Police O:cer Samantha Belcourt, who was on duty and just one block away from the scene, responded to the call and arrived in less than one minute. As O:cer Belcourt arrived she observed a man, who was the only person in the area, walking away from where gunshots were heard. The man was later identi7ed as Reed. O:cer Belcourt rolled down the passenger-side window of her squad car and asked Reed if he had heard or seen anything. O:cer Belcourt believed that Reed "seemed really nonchalant about it and said that he might have heard something that sounded like shots." O:cer Belcourt observed that Reed tried to scoot away while she was asking questions, that he was 7dgeting with the waistband area of his jacket during the interaction, and that he appeared nervous. After approximately 30 seconds of conversation, Reed began to walk away. O:cer Belcourt yelled at Reed to come back to the front of her squad car, at which time Reed started running away. O:cer Belcourt then exited her squad car to pursue Reed on foot. She heard a loud clang as she exited her vehicle and suspected that Reed had thrown a gun *3 through a nearby iron fence. She radioed other o:cers to inform them that there may be a gun near the fence. She then pursued Reed for approximately 30 seconds before 3 Download Treatment Search all cases and statutes... Help Sign In Sign Up Opinion Case details JX 3/28/2021 State v. Reed, A15-1421 | Casetext Search + Citator https://casetext.com/case/state-v-reed-707 3/9 arresting him with the help of other o:cers who arrived on the scene. Another o:cer placed Reed in a squad car and found two knives in Reed's pockets. O:cer Belcourt and other o:cers subsequently returned to the iron fence to search for a gun, but did not 7nd anything there. However, another o:cer found a gun, placed inside a glove, approximately 30 feet from the spot where Reed was apprehended. O:cers found a matching glove under Reed's body when they arrested him. The state charged Reed with one count of being an ineligible person in possession of a 7rearm, in violation of Minn. Stat. § 624.713, subd. 1(2) (2014). Reed moved the district court to suppress all evidence (i.e., the gun and gloves) found after he was seized. Reed argued that O:cer Belcourt did not have a constitutionally-su:cient basis for an investigatory stop. The district court held a contested omnibus hearing to address Reed's motion. Only Belcourt testi7ed at the hearing. The district court ruled on Reed's motion on the record at the hearing. The district court concluded that the stop was justi7ed by a reasonable, articulable suspicion of criminal activity and denied Reed's motion to suppress evidence. The case proceeded to trial. Prior to trial, the state submitted a list of witnesses, which included 7ve Minneapolis police o:cers and a forensic scientist from the Minneapolis Crime Lab. Before the second day of trial, the state sought to call another witness, Andrea Feia, a forensic scientist at the Minnesota Bureau of Criminal Apprehension (BCA). Feia was not included on the state's witness list. Reed opposed *4 admission of Feia's testimony, arguing that doing so was prejudicial. The district court ruled that Feia's testimony was admissible. Reed then immediately moved the district court for production of the state's DNA packet and also for a one- week continuance to review the packet and prepare for cross-examination. The district court granted the request for production but denied the continuance. The district court then clari7ed its earlier ruling, stating that it would allow Feia "to talk about basically the substance of [her] report, which is [that] there was no DNA material, and in general about DNA testing." At the conclusion of trial, the jury found Reed guilty of being an ineligible person in possession of a 7rearm. 4 Download Treatment Search all cases and statutes... Help Sign In Sign Up Opinion Case details JX 3/28/2021 State v. Reed, A15-1421 | Casetext Search + Citator https://casetext.com/case/state-v-reed-707 4/9 Reed moved for a new trial. Reed argued that he was denied a fair trial because the district court allowed Feia to testify even though she was not on the state's witness list and because he did not have su:cient time to prepare for cross-examination. The district court held a sentencing hearing at which it also addressed Reed's motion for a new trial. The district court began the hearing by sentencing Reed to 60 months of imprisonment, which is the mandatory minimum sentence for the underlying o9ense. The district court then heard argument on Reed's motion for a new trial. At the conclusion of the hearing, the district court took the matter under advisement. Subsequently, the district court issued an eight-page order denying Reed's motion for a new trial. Reed appeals. *5 5 DECISION I. Reed contends that the district court erred by denying his motion to suppress evidence on the ground that O:cer Belcourt did not have a reasonable, articulable suspicion of criminal activity when she told Reed to stop before he ran away. The Fourth Amendment to the United States Constitution guarantees the "right of the people to be secure in their persons, houses, papers, and e9ects, against unreasonable searches and seizures." U.S. Const. amend. IV; see also Minn. Const. art. I, § 10. As a general rule, a law-enforcement o:cer may not make a warrantless arrest of a person without probable cause that the person "had committed or was committing an o9ense." Beck v. Ohio, 379 U.S. 89, 91, 85 S. Ct. 223, 225 (1964). But a law-enforcement o:cer may temporarily detain a person for investigatory purposes if the o:cer has a reasonable, articulable suspicion that the person has engaged in criminal activity. Terry v. Ohio, 392 U.S. 1, 19-21, 88 S. Ct. 1868, 1879-80 (1968); State v. Diede, 795 N.W.2d 836, 842-43 (Minn. 2011). A reasonable, articulable suspicion exists if "in justifying the particular intrusion the police o:cer [is] able to point to speci7c and articulable facts which, taken together with rational inferences from those facts, reasonably warrant that intrusion." Terry, 392 U.S. at 21, 88 S. Ct. at 1880. The reasonable-suspicion standard is Download Treatment Search all cases and statutes... Help Sign In Sign Up Opinion Case details JX 3/28/2021 State v. Reed, A15-1421 | Casetext Search + Citator https://casetext.com/case/state-v-reed-707 5/9 not high, but the suspicion required must be based on more than a mere "hunch." State v. Timberlake, 744 N.W.2d 390, 393 (Minn. 2008). Police must "articulate a 'particularized and objective basis for suspecting the particular person stopped of criminal activity.'" Id. (quoting United States v. Cortez, 449 U.S. 411, 417-18, 101 S. Ct. 690, 695 (1981)). If the facts are *6 not in dispute, this court applies a de novo standard of review to the question whether a police o:cer had a reasonable, articulable suspicion of criminal activity. State v. Flowers, 734 N.W.2d 239, 248 (Minn. 2007). 6 The parties agree that O:cer Belcourt seized Reed for investigatory purposes when O:cer Belcourt told Reed to stop moving away and to come back to the front of her squad car. However, the parties disagree about whether the seizure was supported by a reasonable, articulable suspicion of criminal activity. Speci7cally, Reed argues that nervousness, 7dgeting with one's waistband, and walking away from a police interaction are insu:cient to create a reasonable suspicion of criminal activity. "In deciding the propriety of investigative stops, we review the events surrounding the stop and consider the totality of the circumstances in determining whether the police had a reasonable basis justifying the stop." State v. Britton, 604 N.W.2d 84, 87 (Minn. 2000). Furthermore, "We are deferential to police o:cer training and experience and recognize that a trained o:cer can properly act on suspicion that would elude an untrained eye." Id. at 88-89. In this case, the pertinent events surrounding the stop are that (1) O:cer Belcourt was responding to a shots-7red call; (2) she arrived on the scene less than a minute after receiving the call; (3) Reed was the only person present at the scene when she arrived; and (4) Reed was 7dgeting with a "bulge" near his waist. In another setting nervousness, 7dgeting, and walking away from a police interaction may not create a reasonable suspicion of criminal activity. However, under the totality of the circumstances in this setting, O:cer Belcourt reasonably could believe that Reed 7red the shots and that he was concealing a gun under his clothing, and we defer to her training and experience in reaching *7 that conclusion. For this reason, we conclude that O:cer Belcourt had reasonable suspicion su:cient to justify an investigatory stop. 7 Download Treatment Search all cases and statutes... Help Sign In Sign Up Opinion Case details JX 3/28/2021 State v. Reed, A15-1421 | Casetext Search + Citator https://casetext.com/case/state-v-reed-707 6/9 In sum, the district court did not err by denying Reed's motion to suppress evidence. II. Reed also contends that the district court erred by denying his post-verdict motion for a new trial. The Minnesota Rules of Criminal Procedure permit the district court to grant a post-verdict motion for a new trial. Minn. R. Crim. P. 26.04, subd. 1. One basis for a new trial is prosecutorial misconduct, which may take the form of a discovery violation. See id.; State v. Scanlon, 719 N.W.2d 674, 685-87 (Minn. 2006). To obtain a new trial for a discovery violation, a defendant generally must establish: (1) that there was a discovery violation and (2) that the discovery violation prejudiced the defendant. State v. Boldman, 813 N.W.2d 102, 109 (Minn. 2012). To show prejudice a defendant must demonstrate a reasonable probability that the outcome of the case would have been di9erent but for the discovery violation. See State v. Jackson, 770 N.W.2d 470, 479 (Minn. 2009). The determination of whether a defendant is prejudiced rests "within the discretion of the trial judge," and will not be reversed unless "the discovery violation, viewed in the light of the whole record, appears to be inexcusable and so prejudicial that the defendant's right to a fair trial was denied." Boldman, 813 N.W.2d at 109. This court applies an abuse-of-discretion standard of review to the district court's decision to deny a post-verdict motion for a new trial. State v. Gatson, 801 N.W.2d 134, 151 (Minn. 2011). *8 8 The parties agree that there was a discovery violation because the state failed to provide notice of its intention to call Feia as a witness. See Minn. R. Crim. P. 9.01, subd. 1(1). The parties disagree about whether the discovery violation prejudiced Reed. Reed contends that he was prejudiced by the state's discovery violation because Feia's testimony undercut his chosen defense theory, which was "to argue that the state lacked DNA evidence linking Reed to the glove and gun." Reed argues that the testimony undercut his defense theory because the prosecutor used the testimony to "insinuat[e] that Reed's DNA was probably on the gun." Reed's argument is without merit, for three reasons. Download Treatment Search all cases and statutes... Help Sign In Sign Up Opinion Case details JX 3/28/2021 State v. Reed, A15-1421 | Casetext Search + Citator https://casetext.com/case/state-v-reed-707 7/9 First, Reed's argument is without merit because Feia's testimony did not undercut his defense theory. Feia testi7ed at trial that there was not enough DNA on the 7rearm to compare with a sample of Reed's DNA. Her testimony thus aligned with Reed's contention that "the state lacked DNA evidence linking Reed to the glove and gun." Second, Reed's argument is without merit because the prosecutor's "insinuation" that his DNA was on the gun was duplicative of other evidence presented at trial. Forensic scientist David Carlisle had examined the 7rearm for Reed's 7ngerprints prior to trial and testi7ed that there were partial 7ngerprints on the 7rearm, but none suitable for comparison to Reed's 7ngerprints. Carlisle's testimony permitted the state to "insinuat[e]" that Reed's 7ngerprints were on the 7rearm, without proving that his 7ngerprints were on the 7rearm. Feia's testimony did not prejudice Reed because the testimony was merely duplicative of Carlisle's testimony. Third, Reed's argument is without merit because he has not demonstrated how his trial strategy would have changed in a way that would have a9ected the outcome of the case. He contends that he would have consulted his own forensic expert *9 and prepared a more thorough cross-examination of Feia. But Reed has not demonstrated how this cross-examination would have led to a di9erent outcome at trial. Without doing so, Reed cannot demonstrate that he was prejudiced. See Jackson, 770 N.W.2d at 479. 9 In sum, the district court did not err by denying Reed's motion for a new trial. Aêrmed. Make your practice more effective and ef_x0089_cient with Casetext's legal research suite. Download Treatment Search all cases and statutes... Help Sign In Sign Up Opinion Case details JX 3/28/2021 State v. Reed, A15-1421 | Casetext Search + Citator https://casetext.com/case/state-v-reed-707 8/9 Get a Demo Casetext research Parallel Search Compose Pricing Switch Big _x0089_rm Coverage SmartCite Public records search Partnerships and Resources Law school access Bar associations About us Jobs Blog Podcast News Twitter Facebook LinkedIn Download Treatment Search all cases and statutes... Help Sign In Sign Up Opinion Case details JX 3/28/2021 State v. Reed, A15-1421 | Casetext Search + Citator https://casetext.com/case/state-v-reed-707 9/9 Instagram Help articles Customer support Contact sales Privacy Terms © 2021 Casetext Inc. Casetext, Inc. and Casetext are not a law _x0089_rm and do not provide legal advice. Download Treatment Opinion Case details</t>
  </si>
  <si>
    <t>['https://d3n8a8pro7vhmx.cloudfront.net/cuapb/pages/270/attachments/original/1626640467/Samantha_Belcourt_2_.pdf?1626640467']</t>
  </si>
  <si>
    <t>Squad 360's digital video shows Uran's vehicle's right front bumper make contact with the right front bumper of squad 8310 and come to a complete stop. Squad 360's digital video shows a clear view of Uran with his right hand up above the steering wheel and his left hand up and extended out of the driver's door window as Officer Lehner and Officer Willner arrive at the passenger compartment of Uran's vehicle. Squad 360's digital video shows that Officer Lehner has a clear view of the front passenger compartment of Uran's vehicle. Officer Lehner clearly kicked Uran once in the face and twice in the upper torso area of Uran's body. Third, this investigator reviewed the digital squad video from squad 312, driven by Officer William Willner as an able squad. This video image displays the rear view in digital mode. Officer Willner was assigned to squad 312 and he was the primary squad in this vehicle pursuit. Officer Willner's squad was positioned directly to the rear of Uran's vehicle at the conclusion of the vehicle pursuit. Squad 312's digital video shows Uran's vehicle transition from drive to park. When Uran's vehicle comes to a stop, squad 312's digital video allows the viewer to observe Uran's vehicle's third break light in the rear window illuminate. Uran's vehicle's reverse lights illuminate and turn off. Uran's vehicle's third break light then turns off and the forward momentum of Uran's vehicle is terminated. There does not appear to be any vehicle weight transfer from front to rear from Uran's vehicle, which indicates that Uran's vehicle is in park. After Uran's vehicle is stopped, squad 312's digital video allows the viewer to observe Uran raise his right hand up above the steering wheel and raise his left hand up and extended out of the driver's door window. At squad 312's digital video current time of 07:54:47, Officers Willner, Grosland and Radke remove Uran from the driver's seat of his vehicle. At squad 312's digital video current time 07:58:35, Officer Radke enters Uran's vehicle's passenger compartment from the passenger's side front door. It appears as though Officer Radke turns Uran's vehicle ignition off at 07:58:35. At squad 312's digital video current time of 07:58:35, Officer Lehner enters squad 8310, which is in contact with Uran's vehicle's right front bumper and located directly in front of Uran's vehicle. Officer Lehner then moves squad 8310 backwards to allow Traffic Officer Lynn Cronquist to take photographs. Fourth, this investigator reviewed the digital squad video from squad 310, driven by Officer Kurt Radke as an able squad. This video image displays a front view in digital mode. Officer Radke's squad 310 was positioned between and to the rear of both squads 360 and 8310 facing Uran's vehicle. Squad 310's digital video image was not helpful for this incident because of the distance between squad 310 and Uran's vehicle. 1212045 Officer Radke was wearing a portable microphone for audio transmissions. However, audio transmissions were washed out by multiple squads' siren noise. Fifth, this investigator reviewed CAPRS Report 12-171989 regarding this incident. CAPRS Report 12-171989 supplement 6, Officer Michael Segulia was the author. Officer Segulia reported that he observed a vehicle, later identified as the vehicle that Al / Mark Uran was driving, turn southbound on Minnehaha Ave S from Lake St E. This vehicle was driven by a lone white male with long shaggy dark hair, later identified as A 1 / Mark Uran. The vehicle drove up onto the sidewalk in front of Precinct 3. The driver bent down in the vehicle and looked into the front doors of Precinct 3. The driver then put the vehicle in reverse and backed the vehicle off of the sidewalk. In the process of backing the vehicle off of the sidewalk, the vehicle struck the semaphore located on the southwest corner of the intersection located at Lake St E / Minnehaha Ave S. The driver then drove off at a high rate of speed southbound on Minnehaha Ave S from Lake St E. Officer Segulia immediately aired this information on channel 1 radio traffic. Sergeant Patricia Annoni was also present at the Precinct 3 front desk with Officer Segulia when this incident occurred. Officer Segulia and Sergeant Annoni went outside the front doors of Precinct 3 to locate the suspect vehicle, later identified as Al / Mark Uran's vehicle. Uran's vehicle was GOA. Officer Segulia and Sergeant Annoni went to observe the damage to the semaphore that Uran's vehicle struck. At this time Uran's vehicle reappeared traveling east from the alley south of the precinct and turned southbound from the alley onto Minnehaha Ave S. Uran drove the vehicle up onto the sidewalk and back onto the roadway. Officer Segulia yelled at Uran to stop the vehicle and pull over. Uran looked at Officer Segulia through his side door mirror. Uran then put the vehicle in reverse and began to back the vehicle up onto the sidewalk in the direction of Sergeant Annoni. Uran then stopped the vehicle and drove forward southbound on Minnehaha Ave S at a high rate of speed. At this time, squad 312, Officer William Willner turned southbound onto Minnehaha Ave S from Lake St E and pursued the vehicle that Uran was driving. CAPRS Report 12-171989 supplement 9, Sergeant Patricia Annoni was the author. Sergeant Annoni described the incident similar to Officer Segulia. Sergeant Annoni added that information was aired that Uran's vehicle reappeared and was in front of Precinct 3. 1212046 CAPRS Report 12-171989 supplement 7 (Officer William Willner Squad 312 Primary Squad), supplements 10 and 2 (Officers Daniel Grosland and Kristina Schmidt Squad 360 Secondary Squad), supplement 4 (Officer Blayne Lehner Squad 8310 Third Squad) and supplement 1 (Officer Kurt Radke Radke Squad 310 Assisting Squad) describe the pursuit, actions of Al / Mark Uran and the actions of officers in detail. Sixth, this investigator conducted recorded statements from witnesses Lieutenant Catherine Johnson, Officer Daniel Grosland, Officer William Willner, Officer Kristina Schmidt and Sergeant Kurt Radke. Witness Statements Statement of: Lieutenant Catherine Johnson Lieutenant Catherine Johnson was the pursuit supervisor for this incident. At the conclusion of the pursuit, a request for a supervisor was aired on channel 1 and Lieutenant Johnson responded to the scene located at Lake St E / 27th Ave S. Upon Lieutenant Johnson's arrival at the incident scene, officers were code 4 with Al / Mark Uran. Lieutenant Johnson spoke with Officer Kurt Radke first, because Officer Radke asked for a supervisor to respond to the scene for force used against A 1 /Uran. Officer Radke described to Lieutenant Johnson his taser use against Al/Uran during the process of extricating Uran from the vehicle he was driving. Lieutenant Johnson observed Uran to have a bloody nose. Nowhere in Officer Radke's description of his taser use was there any indication how Uran had gotten the bloody nose. Lieutenant Johnson asked Officer Radke how Uran got the bloody nose. Officer Blayne Lehner was standing nearby and answered Lieutenant Johnson's question by stating "I kicked him in the face." Lieutenant Johnson then had a conversation with Officer Lehner. Lieutenant Johnson asked Officer Lehner why he kicked Uran in the face. Officer Lehner stated to Lieutenant Johnson that Uran would not exit the vehicle and would not let go of the steering wheel. Lieutenant Johnson responded to Officer Lehner's answer by repeating, "You kicked him in the face?" Officer Lehner then stated "I was aiming for his arm," or something similar to that effect. Lieutenant Johnson asked Officer Lehner to further explain his force against Uran. Officer Lehner's explanation to Lieutenant Johnson was that he attempted to kick Uran's arm off of the steering wheel and that his foot had glanced off Uran's arm and into Uran's face. Lieutenant Johnson had a secondary conversation with Officer Lehner at Precinct 3 to hear better away from all the sirens, traffic, etc. During the secondary conversation, Officer Lehner informed Lieutenant Johnson that he believed Uran's vehicle gear was in drive. 1212047 During the second conversation with Officer Lehner, Lieutenant Johnson asked Officer Lehner why he felt kicking was necessary. Officer Lehner's response to Lieutenant Johnson was that he did not want to get in Uran's vehicle. Officer Lehner stated that he believed that Uran's vehicle might have still been in gear or that Uran would be able to put it back in gear and push the cars that had Uran's vehicle boxed in out of the way. Officer Lehner stated to Lieutenant Johnson that he did not want to get into Uran's vehicle because he felt that was too dangerous of a scenario. Lieutenant Johnson viewed squad 8310's MVR approximately 45 minutes to an hour after the conclusion of the incident. Based on what Lieutenant Johnson observed on squad 8310's MVR, Lieutenant Johnson had concerns about the force used by Officer Lehner against Al / Mark Uran and felt that the force warranted further review. Statement of: Officer Daniel Grosland Officer Daniel Grosland was the driving officer in squad 360, the secondary squad of the vehicle pursuit. At the conclusion of the vehicle pursuit, Officer Grosland positioned his squad at a 45 degree angle in front of Uran's vehicle on the driver's side with only inches separating Uran's vehicle from touching squad 360. Uran's vehicle and squad 360 were in such close proximity, that Officer Grosland could not pass through the two vehicles to assist. Officer Grosland had to walk around the rear of squad 360 to approach Uran's vehicle. As Officer Grosland approached Uran's vehicle, he observed Officer William Willner having a difficult time removing Uran from his vehicle. Officer Grosland observed Officer Willner grabbing onto Uran's left arm and pulling as hard as he could to get Uran out of his vehicle. Officer Grosland described Uran's actions as gripping the steering wheel with both hands refusing to let go. Officer Grosland described Uran as being very strong and would not release his grip from the steering wheel. Officer Grosland did not know if Uran's vehicle was still in drive or park. Officer Grosland stated that Uran's vehicle was not going anywhere because the squad to his left (Squad 8310) and Uran's vehicle were touching and Uran's vehicle was not going anywhere. Officer Grosland was not concerned about Uran's vehicle being able to move or travel forward otherwise he would have been leery approaching Uran's vehicle. Officer Grosland stated that officers had Uran boxed in pretty good. Uran's actions consisted of resisting officers efforts to remove him from the vehicle. Uran did not physically fight with officers. Uran just refused to let go of the steering wheel. Officer Grosland struck Uran's wrist approximately three (3) times with no effect. Officer Grosland observed Officer Radke deploy his taser. One taser probe did not connect. Officer Radke then touched Uran's leg with the taser and Uran finally let go of the steering wheel. 1212048 13.43 - Personnel Data Statement of: Officer William Willner Officer William Willner was driving squad 312 and was the primary squad during this vehicle pursuit. As the Primary Squad in the vehicle pursuit and the first officer to approach Uran's vehicle from the driver's side front door, Officer Willner did not recall observing Uran place his right hand up above the steering wheel and his left hand up and extended out of the driver's door window. Uran did not comply with Officer Willner's verbal commands to turn off the engine and exit the vehicle. Uran resisted officers' attempts to remove him from his vehicle. Uran's resistance consisted of gripping the steering wheel and not letting go. As the Primary Contact Officer at the conclusion of a vehicle pursuit, in which Officer Willner was the Primary Squad, Officer Willner did not recall anything regarding Uran's vehicle engine and whether or not Uran's vehicle was in park or drive. Uran did not physically fight with Officer Willner. Uran continued to resist officers' efforts to remove him from the vehicle by refusing to release his grip from the steering wheel. Statement of: Officer Kristina Schmidt Officer Kristina Schmidt was the passenger officer of squad 360, which was the secondary squad in the vehicle pursuit. Officer Schmidt observed Officer Willner attempt to remove Uran from his vehicle. Regarding whether Uran's vehicle was in gear, Officer Schmidt stated that when she walked around Uran's vehicle and arrived on the passenger's side, she heard someone holler something about "somebody put the car in park." Officer Schmidt did not observe Uran physically fight with any officer. Uran just continued to grip the steering wheel using his upper body strength. Statement of: Sergeant Kurt Radke At the time of this incident, Sergeant Kurt Radke was an Officer in rank Officer Kurt Radke was assigned to squad 310 and was an assisting squad at the conclusion of the vehicle pursuit. 1212049 Upon Officer Radke's arrival at the conclusion of the vehicle pursuit, Officer Radke observed Uran refusing to exit his vehicle maintaining a clutch on the steering wheel. Officers Willner, Grosland and Schmidt were pulling on Uran. Officer Radke observed Officer Lehner delivering strikes to Uran's arm to in an attempt to remove Uran's grip from the steering wheel. Uran appeared to have super human strength. Because efforts to remove Uran from the vehicle were not successful, Officer Radke decided to deploy his taser. Uran did not physically fight with officers other than swatting at Officer Radke's hand when Officer Radke began to use his taser on Uran. Officer Radke's taser use was not effective initially. After the fourth taser cycle, Uran final put one hand up and said okay, but never made any attempt to put his hands behind his back. At this point, Officer Radke reached in and physically yanked Uran out of the vehicle. Once Uran was out of the vehicle, it took three officers to get Uran into handcuffs. Finally, this investigator conducted a recorded statement from Accused Officer Blayne Lehner. Statement of: Officer Blayne Lehner Officer Blayne Lehner was assigned to squad 8310 as an able squad and was the third squad during this•vehicle pursuit. Officer Lehner stated that Officer Segulia called out information about a vehicle ramming into a retaining wall in front of MPD Precinct 3. Officer Lehner decided to head toward the precinct. Officer Lehner stated that Lieutenant Johnson aired that the vehicle was parking, but then Officer Willner aired that he was now behind the vehicle and the vehicle was fleeing. As Officer Lehner was responding to assist with the vehicle pursuit involving Al / Mark Uran, Officer Lehner indicated that he was reflecting on past events that occurred in the third precinct involving Occupy Protesters on May 29, 2012. Officer Lehner believed that Uran may be a threat to MPD Precinct 3. Officer Lehner further indicated that he was mentally preparing himself for possible scenarios that may occur during and/or at the conclusion of the vehicle pursuit with Uran. At the conclusion of the vehicle pursuit with Uran, Officer Lehner drove his vehicle against traffic into the northernmost westbound lane of traffic in an attempt to slow Uran's vehicle. Officer Lehner stated that he left Uran an "out" to continue his forward movement if Uran chose to do so. Instead, Uran continued to travel forward and his vehicle made contact with Officer Lehner's squad. Officer Willner pulled directly behind Uran's vehicle. Officer Lehner believed that Uran's vehicle was now trapped. Officer Lehner would not describe Uran's vehicle as "pinned" because Officer Lehner stated that Uran did not ram his squad. 1212050</t>
  </si>
  <si>
    <t>['https://d3n8a8pro7vhmx.cloudfront.net/cuapb/pages/1461/attachments/original/1638151617/13-31237_Lehner_Part_2.pdf?1638151617']</t>
  </si>
  <si>
    <t>Minneapolis City of Lakes Police Department Timothy J. Dolan Chief of Police 350 South 5th Street- Room 130 Minneapolis MN 55415-1389 Office 612 673-2853 TTY 612 673.2157 Sgt. Randy Buege Third Precinct Minneapolis Police Department June 28, 2012 RE: IAU Case Number #12-09 Notice of Suspension (30 hours suspension without pay) Sgt. Buege, The finding for IAU Case #12-09 is as follows: MPD PIP 5-102 Code of Ethics...SUSTAINED (Category C) MPD PIP 5-105 s21 Code of Conduct-Prohibited BAC...SUSTAINED (Category C) 13.43 - Personnel Data As discipline for this incident you are suspended for 30 hours without pay. This case will remain a "C" violation and will remain on file until 12/25/2016, which is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Sincerely, Timothy J. Dolan Chief of Police : Janee Harteau Assistant Chief City Information and Services www.ci.minneapolis.mn.us Affirmative Action Employer 1212348 Page 2 Sgt. Randy Buege Suspension Letter I, Sgt. Randy Buege, acknowledge receipt of this Notice of Suspension Sgt. Date o Re eipt 74o lnsp ctor Gerold Date TJD:mar CC: Personnel IAU Inspector Gerold 1212349 NAME/BADGE: MINNEAPOLIS POLICE DEPARTMENT INTERNAL AFFAIRS COMPLAINT FORM #3401 COMPLAINT INFORMATION • •• INTERNAL AFFAIRS CASE NUMBER: IA12-09 CCN: Big Lake P.D. 11-006390 DATE OF INCIDENT: 12/25/2011 TIME OF INCIDENT: 0605 LOCATION OF INCIDENT: US Hwy 10 &amp; Upland Ave., Sherburne County, MN DATE OF COMPLAINT 12/26/2011 REFERRAL METHOD: I.A.U. Internal COMPLAINANTS NAME (LAST, FIRST MIDDLE) 13.43 SEX 13.43 RACE: DATE OF BIRTH: HOME ADDRESS: CITY/ STATE/ZIP: TELEPHONE: 13.43 13.43 POLICY INFORMATION POLICIES ALLEGED TO BE VIOLATED: 5-102 Code of Ethics 5-Code of Conduct s21 (two dates, 12/25/2011 and 02/23/2012) ACCUSED EMPLOYEE(S) Sgt. Randy Buege, #000858 It is alleged that on 12/25/2011, at 0605 hours, Sgt. Randy Buege was arrested by the Big Lake P.D. for DWI while operating his private vehicle. Following his arrest, a BAC of .17 was determined by test results. At the time of his arrest, Sgt. Buege was on his way to work at the 3rd Precinct where he had been scheduled to report for duty at 0545 hours. Sgt. Buege was the only supervisor scheduled to work on this day (holiday). It is further alleged that on 02/23/2012, Sgt. Buege was unable to report for duty for his scheduled work time of 0545 hours, due to the consumption of alcoholic beverages prior to his shift. This placing Sgt. Buege in violation of MPD Code of Conduct 5-Ms21 on this date in addition to the date of 12/25/2011. RECOMMENDATION ietinikiary Cases Only) K Reckoning Period Expired Before Complaint was Filed K No Basis for Complaint K Closed Pending Further Information K Refer to Precinct with Coaching Documentation K Exceptionally Cleared K Policy Failure K Other COM COM 13.43 - Personnel Data DATE 03 9a7--/ DATE 1212350 MINNEAPOLIS POLICE DEPARTMENT Internal Affairs Unit Administrative Case #12-09 Sgt. R. Krebs Date 04/11/2012 CASE BACKGROUND On 12/25/2011, Sgt. Randy Buege, of the 3rd Precinct, contacted Lt. Glampe of the Internal Affairs Unit to advise that he had been arrested for a charge of driving under the influence by the Big Lake Police Department in Sherburne County earlier in the day. CASE INVESTIGATION This case was assigned to myself for investigation. On Monday, 12/28/2011, I contacted the Big Lake Police Department to request a copy of the report concerning the incident. I was advised that Sgt. Buege had provided a urine sample and that pending the results of the analysis to determine blood alcohol content the reports would be forwarded to the Sherburne County Attorney's Office. They further advised that any reports would be released at the discretion of the County Attorney's Office. I contacted the Sherburne County Attorney's Office at this time and they advised that a formal written request for the reports would be needed. This request was prepared and forwarded and on January 3rd, copies of the reports were received. 1 1212351 BIG LAKE PD CCN: 11-006390 The reports concerning Sgt. Buege's arrest were reviewed and it was determined that he was taken into custody at approximately 0605 hours, on 12/25/2011, following a citizen's complaint of him operating his vehicle in an erratic manner. Responding to the complaint, Officer Finch, of the Big Lake P.D., observed Sgt. Buege's vehicle and made observations that indicated he was operating the vehicle erratically. Officer Finch subsequently stopped Sgt. Buege, made observations of his person, and administered tests to determine if he had been drinking. The conclusion was that he had and Sgt. Buege was placed under arrested and transported to the Big Lake Police Department. Sgt. Buege provided a urine sample for testing and subsequent test results revealed his BAC to be .17. The report further indicated that Sgt. Buege advised that he was on his way to work at the 3rd Precinct at the time he was stopped. Officers of the Big Lake Police Department subsequently contacted the 3rd Precinct to advise that Sgt. Buege would be unavailable to report for duty. The reports also indicate that Sgt. Buege was cooperative during the arrest/testing process and that he was subsequently booked into Sherburne County Jail. (See reports for complete details.) COURT DISPOSITION OF CASE On 02/21/2012, Sgt. Buege pled guilty to a charge of operating a motor vehicle while under the influence of alcohol (misdemeanor level). 2 1212352 CASE STATEMENTS: STATEMENT OF SGT. STOT DUNPHY: Sgt. Dunphy provided a statement in the Internal Affairs Unit office on 03/28/2012. Sgt. Dunphy indicated that he was on-duty at the 3rd Precinct as the El supervisor on the night of 02/22/2012, to the morning of 02/23/2012. He states that at approximately 0215 hours, in the morning of 02/23/2012, that he observed Sgt. Buege in the 3rd Precinct and that he appeared to demonstrate the effects of alcohol. To include slurred speech, bloodshot eyes, and repeating the same things couple of times. He states that at this time he advised the 13.43 supervisor, Sgt. Olson, that Sgt. Buege was downstairs sleeping. 13.43 STATEMENT OF SGT. KARL OLSON: Sgt. Karl Olson provided a statement in the Internal Affairs Unit office on 03/22/2012. Sgt. Olson states that he was on duty on the morning of 02/23/2012, as a supervisor on the 13.43 . He states that when arriving for work that morning at approximately 0530 hours, he met with Sgts. Dunphy and McGinty of the 13.43 and he was told that Sgt. Buege was sleeping in the cot room downstairs and that he needed to be awakened for work, but that they indicated that he should be allowed to sleep for a while because he wasn't ready to come upstairs. He states that this was because Sgt. Buege had been drunk when he was in the station the night before. He indicated that he was told this was around 2:30 in the morning. He states that Sgt. Buege came up from downstairs on his own at approximately 8:00 a.m. and that at that time he appeared to be okay. Sgt. Olson states that he did in fact advise Lt. Johnson of the situation. STATEMENT OF SGT. SEAN MCGINTY: Sgt. McGinty provided a statement in the Internal Affairs Unit office on 03/28/2012. Sgt. McGinty states that at approximately 0215 hours, on 02/23/2012, that he did observe Sgt. Buege at approximately 0215 hours, and that Sgt. Buege had been consuming alcoholic beverages. He stated that Sgt. Buege's speech was mildly slurred and that he had repeated statements. He states that he later advised Sgt. Olson that Sgt. Buege was sleeping downstairs and that it would be better not to awaken him for a while, as he had been drinking and that he was sleeping in the basement. 3 1212353 STATEMENT OF LT. CATHERINE JOHNSON: Lt. Catherine Johnson provided a statement in the Internal Affairs Unit office on 03/22/2012. Lt. Johnson states that when she arrived at the station on 02/23/2012, and she asked Sgt. Olson if he had seen Sgt. Buege, as she had another issue she needed to discuss with him. She states that Sgt. Olson told her that he was downstairs sleeping in one of the cot rooms and that it would probably be a good idea to allow him to sleep for a while, as he had come into the station at approximately 0245 hours and was clearly intoxicated. She states that she spoke to Sgt. Buege at approximately 0830 hours, and that at that time she did not make any direct observations of Sgt. Buege that would have indicated he would have been too intoxicated to work; however, based on her assessment of what she had been told by other supervisors, she told Sgt. Buege that she was sending him home for the day, to be marked as sick, and that he would not be allowed to have any officers drive him home (due to his then suspended status on his driver's license). She states that he was also told that he would no longer be allowed to sleep at the station and that he would be transferred to the 3"I Precinct 13.43 - Personnel Data She states that this was a decision made by the command staff of the 3rd Precinct and that in addition to verbally telling Sgt. Buege, he was provided with a written order. Lt. Johnson provided a copy of this order to be included in the case file. STATEMENT OF SGT. RANDY BUEGE: Sgt. Randy Buege provided a statement in the Internal Affairs Unit office on 04/25/2012. Sgt. Buege acknowledges that he was in fact arrested by the Big Lake Police Department on 12/25/2011, at 0605 hours. Sgt. Buege indicates that he was on his way to work at the 3rd Precinct at the time of his arrest and acknowledges that he had been consuming alcohol prior to being arrested. Sgt. Buege indicates that he had been consuming alcohol until approximately 2300 hours the night before and that his BAC at the time of his arrest was .17. . He states he is unsure how much alcohol he had consumed, but thought it might have been ten beers. Sgt. Buege states that he was not armed at the time of his arrest and that he cooperated with the arresting officers and provided a urine sample for BAC testing. Sgt. Buege states that he pled guilty to the misdemeanor charge of DWI in Sherburne County on 02/21/2012, and that his MN DL is currently valid, with no restrictions as to alcohol use or monitoring. Sgt. Buege states that on the night of 02/22/2012, he had been consuming alcoholic beverages the night before being scheduled to report for work at 0615 hours. He states that he was drinking at the Schooner Tavern, consuming approximately six beers and he stopped•consuming alcohol at approximately 2330 hours. He states that he had stopped consuming alcohol approximately 6 hours and 45 minutes prior to his scheduled work time and he believes that he would have been under the .02 level required 4 1212354 by policy at the time he reported for work. Sgt. Buee , states that he had not planned on coming into work on time on the morning of the 23' and that he intended to come in later in the morning and that he had left a note for Sgt. Olson to that effect. SUMMARY OF FACTS: Allegation #1: It is alleged that Sgt. Randy Buege was arrested on 12/25/2011, for a charge of driving under the influence while operating his personal motor vehicle. It is further alleged that Sgt. Buege subsequently pled guilty to this offense. The allegation in this case is therefore: 5-102 CODE OF ETHICS (08/01/91) (A-D)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 Sgt. Buege was in fact arrested for DWI by the Big Lake Police Department on 12/25/2011. • A subsequent test determined that his BAC at the time was .17. • Sgt. Buege pled guilty on 02/21/2012, to operating a vehicle while under the influence of alcohol with a BAC of over .08 at a misdemeanor level. Allegation #2: It is alleged that on 12/25/2011, and on 02/23/2012, Sgt. Buege had consumed alcoholic beverages prior to his scheduled work time to the extent he could not perform his duties. If the allegation is found to be true, MPD R&amp;R is: 5-105 PROFESSIONAL CODE OF CONDUCT (A-D) 21. Employees shall never be under the influence of alcohol while on duty. A reading of .02 blood/alcohol concentration is considered under the influence of alcohol. Employees shall not consume alcoholic beverages while on duty or in uniform unless it's necessary in the performance of a non-uniformed officer's undercover work. (3/12/99) 5 1212355 Employees shall not consume alcoholic beverages while off-duty to the extent that they are considered under the influence of alcohol when reporting for duty. No employee shall be under the influence of any drug while on duty. When an employee is prescribed medication that may affect an employee mentally or physically, that employee will notify his/her supervisor and MPD Human Resources. SUMMARY OF FACTS: Allegation #2: • Sgt. Buege was on his way to work on 12/25/2011 at the time he was arrested, having obviously consumed alcoholic beverages prior to his intended reporting for work. • Sgt. Buege provided a urine sample as part of the arrest process, which showed his BAC to be .17. In addition, on the night of 02/22/2012, Sgt. Buege is alleged to have again consumed alcoholic beverages prior to the scheduled start of his work day, to an extent that he was unable to report for duty at the scheduled time of 0545 hours. • It is the observation of Sgt. Karl Olson and Sgt. Sean McGinty, who had conversations and made observations of Sgt. Buege in the 3rd Precinct station at approximately 0230 hours, on 02/23/2012, that Sgt. Buege was under the influence of alcohol. • Sgt. Buege acknowledges drinking on the evening of 02/22/2012, indicating that he stopped consuming alcohol around 2330 hours. • Sgt. Buege was scheduled to report for duty at 0545 hours. • Sgt. Buege states that he intended to come in later in the morning on the date of 02/23/2012, and does not believe that he would have been in violation of policy. • No alcohol test was administered on this occasion. I confirm that the information I provided in this case is true to the best of my knowledge. Respectfully Submitted, Sgt. R. Krebs Internal Affairs Unit 6 1212356 MINNEAPOLIS POLICE DEPARTMENT Internal Affairs Unit Administrative Case #12-09 Lt. Travis Glampe 4-12-2012 CASE BACKGROUND This is a supplemental case summary to be included along with Sgt. Krebs' original case summary. CASE INVESTIGATION Supplement to Sgt. Olson's statement. During his statement Sgt. Buege stated that on 02-23-2012 he left a note for Sgt. Olson indicating that he would be late that morning. Since Sgt. Buege's statement was taken after Sgt. Olson's, there was no ability to ask Sgt. Olson about this note without taking a separate statement. In the interest of time I sent Sgt. Olson an email asking if he received the note and if he had any conversation with Sgt. Buege about the note. Sgt. Olson responded that he didn't see the note, but Sgt. Buege told him later that he had written the note but left it on his own desk. I have included Sgt. Olson's email. SUMMARY OF ALLEGATIONS AND RECOMMENDATION 13.43 - Personnel Data 1 1212357 13.43 - Personnel Data 1212358 I confirm that the information I provided in this case is true to the best of my knowledge. Respectfully Submitted, Lt. Travis Glampe Internal Affairs Unit 3 1212359</t>
  </si>
  <si>
    <t>['https://d3n8a8pro7vhmx.cloudfront.net/cuapb/pages/1461/attachments/original/1638072325/13-31249_Buege.pdf?1638072325']</t>
  </si>
  <si>
    <t>['Randy J. Buege, badge #858']</t>
  </si>
  <si>
    <t>(https://lp.findlaw.com/) FINDLAW (HTTPS://LP.FINDLAW.COM/) CASELAW (HTTPS://CASELAW.FINDLAW.COM/) UNITED STATES (HTTPS://CASELAW.FINDLAW.COM/COURTS/UNITED%20STATES) US 8TH CIR. (HTTPS://CASELAW.FINDLAW.COM/COURT/US-8TH-CIRCUIT) SANDERS V. CITY OF MINNEAPOLIS MINNESOTA Reset A A Font size: Print SANDERS v. CITY OF MINNEAPOLIS MINNESOTA United States Court of Appeals,Eighth Circuit. Allison SANDERS, Individually and as Trustee for the heirs and next of kin of Alfred Charles Sanders, Appellant, v. CITY OF MINNEAPOLIS, MINNESOTA; Robert Olson, Chief of Police; Minneapolis Police Department; Valorie Gogligowski; Hien Dinh; Lupe Herrera; Matthew Blade; Josef Garcia; Augsburg College Security and Wolf Protection Agency; Steven Manhood; Minneapolis Park Police, Appellees. No. 06-1356. Decided: January 23, 2007 Before WOLLMAN, HANSEN, and COLLOTON, Circuit Judges. Richard A. Olivito, Steubenville, Ohio, for appellant. Jay M. Heffern, Minneapolis, MN and Timothy S. Skarda, Minneapolis, for appellee. Ann E. Walther and Karin E. Peterson, Minneapolis, MN, for appellees Steven Manhood. Eric E. Jorstad and Kristin R. Eads, Minneapolis, MN, for appellees Augsburg College. Alison Sanders appeals the district court's dismissal of her civil lawsuit related to the shooting death of her husband, Alfred Sanders, by Minneapolis police officers. Although the incident was tragic, the facts do not support the claims, and we affirm. Alfred Sanders suffered from a bipolar disorder. On October 31, 2000, his friends contacted Minneapolis police in an attempt to have him committed to a crisis center, but the police were unable to locate him. Around 7:00 a.m. the next morning, during his patrol, Josef Garcia, a security guard for Augsburg College, noticed a vehicle (which turned out to be driven by Alfred) driving on the sidewalk of a street adjacent to the campus. Garcia followed the car and radioed Augsburg dispatch, requesting it to contact the Minneapolis Police Department. Garcia continued to follow the vehicle, which drove erratically, for approximately fifteen to twenty minutes until it pulled into the north end of an alley and parked in a parking space just off the alley. Garcia parked in the middle of the alley and stood by his vehicle, waiting for the police to arrive. Meanwhile, the Minneapolis police dispatched two squad cars to respond to an erratic driver, relaying the vehicle's location from the Augsburg dispatch. One squad, comprised of Officers Matthew Blade and Hien Dinh, had responded to the crisis call the previous day. They reported to the other officers and to dispatch that this call may involve a crisis candidate. The squad cars entered the south end of the alley about two minutes after Alfred parked in the alley, and the officers exited their vehicles. A fifth officer, Steven Manhood of the Minneapolis Park and Recreation Board police department, responded to the call as well and reached the scene a few seconds after the other officers. Officer Valorie Goligowski approached Alfred's car, telling him to put his hands where she could see them. Alfred did not respond, but put his car in Search FindLaw / / / / 1 2 Cases &amp; Codes (https://caselaw.findlaw.com/) Practice Management (https://practice.findlaw.c  reverse and backed into Garcia's security vehicle, next to which Garcia was standing. The officers believed Garcia would be trapped or hit by Alfred's car. Alfred then put the vehicle in drive and accelerated down the alley toward Officers Blade and Lupe Herrera, who were on foot. Officer Blade was a few feet directly in front of Alfred's car, and he fired two shots from his revolver through the windshield as Alfred's vehicle drove toward him. Goligowski believed that Blade was trapped under Alfred's car, and she fired her weapon at Alfred. Alfred's car continued down the alley toward Officer Herrera, who was able to jump out of its path, until it collided with one of the squad cars. Each of the police officers fired at Alfred's car as it passed them and continued down the alley. Alfred was shot 14 times and was pronounced dead at the scene. Each of the officers believed that Alfred was attempting to run over Officers Blade and Herrera, and they feared for their lives or the lives of their fellow officers. Alison Sanders brought a civil lawsuit against each of the individual officers, their employing agencies, Mr. Garcia, and Augsburg College. Ms. Sanders alleged violations of 42 U.S.C. § 1983; 42 U.S.C. § 1985; the Americans with Disabilities Act (ADA); and she brought claims for failure to train under Monell v. New York City Dep't of Soc. Servs., 436 U.S. 658, 98 S.Ct. 2018, 56 L.Ed.2d 611 (1978), and state law negligence. The district court granted summary judgment to all defendants on all claims. Ms. Sanders appeals the dismissal of the § 1983 claim, the Monell failure to train claim, and the ADA claim. She also appeals the $4,500 sanction entered against her attorney for failing to timely withdraw an expert witness. Summary judgment is appropriate if there are no genuine issues of material fact and the moving party is entitled to judgment as a matter of law. Fed.R.Civ.P. 56(c). The court must view all evidence in the light most favorable to the nonmoving party. Mershon v. St. Louis Univ., 442 F.3d 1069, 1073 (8th Cir.2006). The nonmoving party may not rest on her pleadings "but must demonstrate on the record the existence of specific facts which create a genuine issue for trial." Krenik v. County of Le Sueur, 47 F.3d 953, 957 (8th Cir.1995). We review the district court's grant of summary judgment de novo, applying the same standards applied by the district court. Mershon, 442 F.3d at 1073. Section 1983 imposes civil liability on government officials, including police officers, who violate an individual's constitutional rights. 42 U.S.C. § 1983. Officers are entitled to qualified immunity, however, "if 'their conduct does not violate clearly established statutory or constitutional rights of which a reasonable person would have known.' " McCaslin v. Wilkins, 183 F.3d 775, 778 (8th Cir.1999) (quoting Harlow v. Fitzgerald, 457 U.S. 800, 818, 102 S.Ct. 2727, 73 L.Ed.2d 396 (1982)). In addressing an officer's claimed entitlement to qualified immunity, the court must first determine whether the allegations amount to a constitutional violation, and then, whether that right was clearly established. Saucier v. Katz, 533 U.S. 194, 201, 121 S.Ct. 2151, 150 L.Ed.2d 272 (2001). A § 1983 claim alleging the use of deadly force implicates the Fourth Amendment's protection against unreasonable seizures. See Graham v. Connor, 490 U.S. 386, 394-95, 109 S.Ct. 1865, 104 L.Ed.2d 443 (1989). However, "[w]here the officer has probable cause to believe that the suspect poses a threat of serious physical harm, either to the officer or to others, it is not constitutionally unreasonable to prevent escape by using deadly force." Brosseau v. Haugen, 543 U.S. 194, 197-98, 125 S.Ct. 596, 160 L.Ed.2d 583 (2004) (per curiam) (internal marks omitted and alteration in original); see also Hernandez v. Jarman, 340 F.3d 617, 622 (8th Cir.2003). The undisputed evidence reveals that Officer Goligowski told Alfred to show his hands, that Alfred did not respond but instead backed his car into the security guard's vehicle, and that he then accelerated down the alley toward other officers, two of whom were close to his vehicle and directly in its path. Sanders has provided no admissible evidence to contradict the officers' testimony that they each believed Alfred was trying to run over Officers Blade and Herrera. Given the quickly evolving scenario, the officers' actions in shooting Alfred in an attempt to stop him from injuring the officers in his path were objectively reasonable and did not violate Alfred's Fourth Amendment right to be free from unreasonable seizures. See Hernandez, 340 F.3d at 623-24 (finding no constitutional violation where officer shot victim after the victim rammed a fellow officer's vehicle and appeared to be driving toward the shooting officer, despite discrepancies in the testimony about when exactly the shots were fired); Troupe v. Sarasota County, Fla., 419 F.3d 1160, 1168-69 (11th Cir.2005) (holding officers' actions of shooting driver to be objectively reasonable where the driver refused to obey commands to put his hands up and his car suddenly lurched forward, leaving the officers "to make split-second decisions of whether they could escape before anyone suffered serious injury"), cert. denied, --- U.S. ----, 126 S.Ct. 1914, 164 L.Ed.2d 664 (2006). The district court properly disregarded the unsworn statements to a police investigator by an eyewitness, who was 150 feet from the action and whose view was blocked by the squad cars. The statements constituted double hearsay and were not exempted by any of the hearsay exceptions. See United States v. Taylor, 462 F.3d 1023, 1026 (8th Cir.2006); Sallis v. Univ. of Minn., 408 F.3d 470, 474 (8th Cir.2005) (requiring admissible evidence to rebut summary judgment). The fact that Alfred may have been experiencing a bipolar episode does not change the fact that he posed a deadly threat against the police officers. "Knowledge of a person's disability simply cannot foreclose officers from protecting themselves, the disabled person, and the general public when faced with threatening conduct by the disabled individual." See Bates ex rel. Johns v. Chesterfield County, Va., 216 F.3d 367, 372 (4th Cir.2000). Without a constitutional violation by the individual officers, there can be no § 1983 or Monell failure to train municipal liability. See City of Los Angeles v. Heller, 475 U.S. 796, 799, 106 S.Ct. 1571, 89 L.Ed.2d 806 (1986) (per curiam); Walker v. Bonenberger, 438 F.3d 884, 890 (8th Cir.2006). To the extent Sanders appeals the dismissal of the § 1983 claims against Garcia and Augsburg College, we note that "[p]rivate actors may incur section 1983 liability only if they are willing participants in a joint action with public servants acting under color of state law." Johnson v. Outboard Marine Corp., 172 F.3d 531, 536 (8th Cir.1999). Neither Garcia, who did nothing more than follow Alfred, nor Augsburg College was acting under color of state law. See Reasonover v. St. Louis County, Mo., 447 F.3d 569, 584 (8th Cir.2006) (to be deemed a state actor, private party must perform a function "traditionally exclusively reserved to the state" (internal marks omitted)); Young v. Harrison, 284 F.3d 863, 870 (8th Cir.2002); Youngblood v. Hy-Vee Food Stores, Inc., 266 F.3d 851, 855 (8th Cir.2001). Further, since Sanders has "failed to establish that a state actor violated [Alfred's] rights under the Constitution or laws of the United States, [her] claim[ ] against the private actors must also fail." Johnson, 172 F.3d at 536. The district court properly granted summary judgment to all of the defendants on Sanders' § 1983 claims and the Monell claim against the City of Minneapolis. The ADA provides that "no qualified individual with a disability shall, by reason of such disability, ․ be denied the benefits of the services, programs, or activities of a public entity, or be subjected to discrimination by any such entity." 42 U.S.C. § 12132. Sanders does not identify the "benefits ․, programs, or activities," id., that were denied to Alfred, but argues that had the City properly trained its officers in how to approach individuals with mental illnesses, the situation would not have escalated to the point of needing to use deadly force. It was not the City's failure to train its officers, but Alfred's apparent attempt to run over the officers that precipitated the shooting. See Hainze v. Richards, 207 F.3d 795, 801 (5th Cir.) ("Hainze was not denied the benefits and protections of Williamson County's mental health training by the County, Sheriff Richards, or the officers. Rather, Hainze's assault of Allison with a deadly weapon denied him the benefits of that program."), cert. denied, 531 U.S. 959, 121 S.Ct. 384, 148 L.Ed.2d 296 (2000); see also Bates, 216 F.3d at 373 (rejecting an ADA claim because "the stop, the use of force, and the arrest of Bates [an autistic teenager] were not by reason of Bates' disability, but because of Bates' objectively verifiable misconduct. Such reasonable police behavior is not discrimination."). The City of Minneapolis, the only public entity at issue, see 42 U.S.C. § 12132, did not violate Alfred's rights under the ADA. We review the imposition of sanctions for an abuse of discretion. United States v. Pugh, 445 F.3d 1066, 1068 (8th Cir.2006). The defendants asked Sanders' attorney to withdraw Sanders' expert on July 18, 2005, based on misrepresentations and falsehoods contained in the expert's curriculum vitae. Sanders' attorney asked for fourteen days to consider the request, but did not respond for two-and-a-half months, and then only after the defendants filed a Motion to Strike the expert. The district court's $4,500 sanction, in light of the reported $40,000 cost to challenge the expert, was not an abuse of discretion. The district court's judgment is affirmed. The motion to strike portions of the appellant's appendix is denied. FOOTNOTES 1. We use the correct spelling of the parties names, including Alison Sanders and Valorie Goligowski, throughout the opinion, though they are spelled differently in the official case caption. 2. The Honorable Ann D. Montgomery, United States District Judge for the District of Minnesota. HANSEN, Circuit Judge. Research Cases &amp; Codes (https://caselaw.findlaw.com/) Opinion Summaries (https://caselaw.findlaw.com/summary.html) Sample Business Contracts (https://corporate.findlaw.com/contracts/) Research An Attorney or Law Firm (https://lawyers.findlaw.com/) Forms (https://forms.lp.findlaw.com/) Reference (https://reference.findlaw.com/) Legal Commentary (https://supreme.findlaw.com/legal-commentary.html) Practice Law Technology (https://technology.findlaw.com/) Law Practice Management (https://practice.findlaw.com/) Law Firm Marketing Services (https://www.lawyermarketing.com) Corporate Counsel (https://corporate.findlaw.com/) Social Facebook (https://www.facebook.com/FindLawConsumers) YouTube (https://www.youtube.com/watch?v=WQiNbzazOhw) Twitter (https://twitter.com/findlawconsumer) Pinterest (https://pinterest.com/findlawconsumer/) Newsletters (https://newsletters.findlaw.com/) Law Firm Marketing Attorney Websites (https://www.lawyermarketing.com/services/mobile- friendly-websites/? ct_primary_campaign_source=701130000027LuU&amp;ct_source=Website&amp;ct_source Online Advertising (https://www.lawyermarketing.com/services/integrated- marketing-solutions/? ct_primary_campaign_source=701130000027LuU&amp;ct_source=Website&amp;ct_source Buy a Directory Profile (https://store.lawyermarketing.com) BACK TO TOP JusticeMail (http://www.justice.com) Jobs &amp; Careers (https://careers.findlaw.com/) About Us Company History (https://www.findlaw.com/company/company- history/findlaw-corporate-information-press-company-background.html) Who We Are (https://www.findlaw.com/company/company-history/findlaw- com-about-us.html) Privacy (https://www.thomsonreuters.com/en/privacy-statement.html) Terms (https://www.findlaw.com/company/findlaw-terms-of-service.html) Disclaimer (https://www.findlaw.com/company/disclaimer.html) Advertising (https://www.findlaw.com/company/media-kit.html) Jobs (https://www.findlaw.com/company/employment/employment.html) Cookies Do Not Sell My Info (https://privacyportal- cdn.onetrust.com/dsarwebform/dbf5ae8a-0a6a-4f4b-b527- 7f94d0de6bbc/5dc91c0f-f1b7-4b6e-9d42-76043adaf72d.html) Marketing Resources On-Demand Webcasts (https://www.lawyermarketing.com/webcasts/? ct_primary_campaign_source=701130000027LuU&amp;ct_source=Website&amp;ct_source White Papers (https://www.lawyermarketing.com/white-papers/? ct_primary_campaign_source=701130000027LuU&amp;ct_source=Website&amp;ct_source Copyright © 2021, Thomson Reuters. All rights reserved.</t>
  </si>
  <si>
    <t>['https://d3n8a8pro7vhmx.cloudfront.net/cuapb/pages/270/attachments/original/1618024317/SANDERS_v._CITY_OF_MINNEAPOLIS_MINNESOTA___FindLaw.pdf?1618024317']</t>
  </si>
  <si>
    <t>['Hien Q. Dinh, badge #1551', 'Lupe Herrera, badge #2973', 'Matthew Blade, badge #582', 'Steven Manhood, badge #4323', 'Valerie S. Goligowski, badge #2312']</t>
  </si>
  <si>
    <t>U.S. DISTRICT COURT DISTRICT OF MINNESOTA FOURTH DIVISION Anna Vue Herr (a/k/a Hlao Herr) and ) Leng Herr, on behalf of themselves and ) their minor children A.H., C.H. and N.H., ) File No. ____________________ ) Plaintiffs, ) ) vs. ) COMPLAINT ) Bill Peterson, Carl Blad, Timothy Devick, ) JURY TRIAL DEMANDED John Sheneman, Griffin Hillbo, Jeffery Kading, ) Mark Kaspszak and Ricardo Muro, individually, ) and in their capacities as Minneapolis Police ) Officers; Terry Bean, Rick Palaia, Mary Jerde, ) and Carrie Donarski, individually, and in their ) capacities as Hennepin County Deputies; ) Deputies/Officers Coopet, Burds, Sweitzer, ) (first names unknown) individually, and in their ) capacities as peace officers from unknown ) jurisdictions; City of Minneapolis; Hennepin ) County ; and the Metro Gang Strike Force, ) ) Defendants. ) ) INTRODUCTION 1. Plaintiffs bring this action for money damages and declaratory and injunctive relief under 42 U.S.C. §1983, 42 USC §1988 and the Fourth and Fourteenth Amendments to the United States Constitution against the named individual Defendants in their individual capacities and in their capacities as law enforcement personnel, the City of Minneapolis, Hennepin County and the Metro Gang Strike Force. Plaintiffs also bring related causes of action under Minnesota law, including claims for assault, battery, false imprisonment, infliction of emotional distress and for just compensation under Minn. Stat. §626.74. CASE 0:09-cv-02741-RHK-FLN Doc. 1 Filed 10/02/09 Page 1 of 10 2 2. These claims arise as a result of the execution of a search warrant at the residence of Plaintiffs on October 4, 2007, by the individual Defendants, where the Metro Gang Strike Force, acting through one or more of the individual Defendants, applied for a search warrant without probable cause and where the individual Defendants who executed the search warrant used excessive force against the Plaintiffs, exceeded the lawful scope of the search, damaged Plaintiffs' personal property and illegally detained and/or seized the Plaintiffs, all in violation of their rights. JURISDICTION 3. Jurisdiction is invoked pursuant to 28 U.S.C. §1331, 28 U.S.C. §1343, 28 U.S.C. §1367, 28 U.S.C. §2201, 28 U.S.C. §2202, and the aforementioned statutory and constitutional provisions. PARTIES 4. Plaintiff Anna Herr is the co-owner of the private residence located at 1218 Oliver Avenue North, Minneapolis, Minnesota, where she resided at all times material to the claims herein. She is the wife of Leng Herr and the mother of the minor Plaintiffs A.H., C.H. and N.H. She currently resides in Brooklyn Park, Minnesota. 5. Plaintiff Leng Herr is the co-owner of the private residence located at 1218 Oliver Avenue North, Minneapolis, Minnesota, where he resided at all times material to the claims herein. He is the husband of Anna Herr and the father of the minor Plaintiffs A.H., C.H. and N.H. He currently resides in Brooklyn Park, Minnesota. 6. Defendant City of Minneapolis is a municipality in the State of Minnesota, the employer of Defendants Bill Peterson, Carl Blad, Timothy Devick, John Sheneman, Griffin Hillbo, Jeffery Kading, Mark Kaspszak, and Ricardo Muro. CASE 0:09-cv-02741-RHK-FLN Doc. 1 Filed 10/02/09 Page 2 of 10 3 7. Defendants Bill Peterson, Carl Blad, Timothy Devick, John Sheneman,, Griffin Hillbo, Jeffery Kading, Mark Kaspszak, and Ricardo Muro are police officers with Defendant City of Minneapolis. They are sued individually and in their capacities as City of Minneapolis police officers. 8. Defendant Metro Gang Strike Force is a multi-jurisdictional, law enforcement agency operating under the supervision of and with funding from the Minnesota Department of Public Safety. 9. Based on information and belief, Defendants Deputy Terry Bean, Deputy Carrie Donarski, Deputy Rick Palaia, and Detective Mary Jerde are employed by the Hennepin County Sheriff's Office and, at all material times herein, were assigned to the Metro Gang Strike Force. They are sued individually and in their capacities as employees of Hennepin County and members of the Metro Gang Strike Force. 10. Based on information and belief, Defendants Coopet, Burdy, and Sweitzer are law enforcement personnel employed by unknown municipalities and/or political subdivisions who, at all material times herein, were assigned to the Metro Gang Strike Force. They are sued individually and in their capacities as employees of the unknown municipalities and/or political subdivisions and members of the Metro Gang Strike Force. 11. Defendant Hennepin County is a political subdivision of the State of Minnesota. 12. At all times described in this Complaint, Defendants acted under the color of law. FACTS 13. On October 4, 2007, at approximately 9:30 p.m., Anna Herr was in her house at 1218 Oliver Avenue North, Minneapolis, Minnesota, with her children and their friends when police officers broke down the front door without knocking or announcing their presence. The CASE 0:09-cv-02741-RHK-FLN Doc. 1 Filed 10/02/09 Page 3 of 10 4 police officers, who were heavily armed and masked, rushed into the house with their guns drawn. 14. At the time the police broke into the house, two of the Herr's minor children, ages 14 and 12, were in the living room sitting on the sofa watching television. When the police broke down the door, the children began to scream and cry. The officers pointed their guns at the children and told them to shut up. Then the officers forced the children to lie face down on the floor, handcuffed them behind their backs and covered their heads with towels and/or sheets. 15. At the time the police broke in, Anna Herr was in her bedroom with her 8 year- old son preparing to go to sleep. When she heard the commotion and screams coming from the living room, she got out of bed and opened the door to see what was happening. As soon as she opened the door and began to step through the doorway, she was grabbed by one of the officers and forcefully thrown onto the floor face first. The officer then kicked her twice in the side, began swearing at her and put his foot on her neck. After that, the officer put his knee in Anna Herr's back, pulled her hands back hard and placed handcuffs tightly on her wrists. He then dragged Anna Herr down the hallway and into the living room where the other members of the household were laying. 16. Defendants took mug shot style photographs of Plaintiffs (excluding Plaintiff Leng Herr) holding up pieces of paper with their names printed on them. Defendants also took each Plaintiff separately into a room, including the minor children, but excluding Leng Herr, and questioned them. 17. In the course of conducting the search, Defendants unreasonably damaged the property of Plaintiffs, including breaking doors and damaging walls and ceilings. Defendants also unreasonably scattered various items of personal property and ransacked the home. CASE 0:09-cv-02741-RHK-FLN Doc. 1 Filed 10/02/09 Page 4 of 10 5 18. At no time did Plaintiffs or anyone else in the house attempt to resist the officers or flee. At no time did Plaintiffs or anyone else in the house say anything inappropriate to the officers. At all times, Plaintiffs were cooperative with the officers. 19. At the time the police broke into Plaintiffs' home, Plaintiff Leng Herr was driving home from his work as a truck driver. When he arrived, he found the house seriously damaged and his family frightened, upset and crying. He also observed that his wife Anna was hurt and having difficulty breathing. He called an ambulance, but the medical personnel determined that Anna Herr did not appear to be in need of immediate emergency care. Later, however, when Anna did not appear to be improving, Leng Herr took his wife to the hospital for further observation and treatment. 20. As a result of the unreasonable and unnecessary force used against her, Plaintiff Anna Herr suffered permanent injuries to her neck and back that have required ongoing medical care. 21. As a result of the unreasonable and unnecessary force used against her, Plaintiff Anna Herr suffered emotional pain and stress that has required medical care. 22. As a result of the damage done to their home and their fear of further harm from Defendants, Plaintiffs were forced to leave their home at 1218 Oliver Avenue North and relocate to Brooklyn Park, Minnesota. 23. Defendant Terry Bean's application for, and execution of, the search warrant was unlawful, in that a reasonably well-trained officer should have known that the allegations of the warrant affidavit were either false, made with reckless disregard for the truth and/or failed to establish probable cause for the search. CASE 0:09-cv-02741-RHK-FLN Doc. 1 Filed 10/02/09 Page 5 of 10 6 24. Upon information and belief, Defendants did not seize any contraband as a result of the search and seizure. 25. Defendants unlawfully detained and/or seized persons during the execution of the search warrant, including Plaintiffs, for unreasonable periods of time and with excessive force. 26. The actions of the individual Defendants represent an established practice and custom of the Metro Gang Strike Force, which was known to and condoned by supervisory officers. 27. The actions of the individual Defendants represent an established practice and custom of the City of Minneapolis Police Department, which was known to and condoned by supervisory officers. 28. As a result of Defendants' actions, Plaintiffs have suffered and will continue to suffer losses, including physical injury, mental anguish, anxiety, and emotional distress, some or all of which injuries may be permanent in nature, expenses for treatment, loss of enjoyment of life, loss of earning capacity, damage to personal and professional reputation, and other financial losses. 29. The actions of Defendants were intentional in that they were taken with intent to injure the Plaintiffs or in reckless disregard of their rights. COUNT I FOURTH AMENDMENT VIOLATIONS 30. The actions of the Defendants constitute a violation of Plaintiffs' rights under the Fourth and Fourteenth Amendments to the Constitution of the United States, to be free from unreasonable searches of their private residence and unreasonable seizures of their persons and personal property. CASE 0:09-cv-02741-RHK-FLN Doc. 1 Filed 10/02/09 Page 6 of 10 7 COUNT II EQUAL PROTECTION 31. The actions of the Defendants have deprived of the Plaintiffs of their rights to equal protection under the law, in that Defendants treated Plaintiffs differently than similarly situated citizens for reasons unrelated to legitimate governmental objectives, with an intent to injure Plaintiffs, and in a manner which was arbitrary and irrational. 32. The Defendants' unlawful actions towards Plaintiffs were motivated by Plaintiffs' ethnicity, race, color and/or national origin. COUNT III 42 U.S.C. SECTION 1983 33. The actions of the Defendants, taken under color of law, were unreasonable, constituted an excessive use of force, violated Plaintiffs rights under the Fourth and Fourteenth Amendments to the United States Constitution to be free from unreasonable searches and seizures, and were not the actions of reasonably well-trained police officers and were actions which shock the conscience. Further, said actions violated well-established and clearly enunciated constitutional rights of Plaintiffs, including but not limited to the right to be free from use of excessive force, violations of due process, deprivation of liberty rights and interests, and the right to equal protection of the laws. COUNT IV 42 U.S.C. SECTION 1983 (FAILURE TO PREVENT CONSTITUTIONAL VIOLATION) 34. Defendants, in each permitting the other Defendant to allow and permit the use of excessive force against Plaintiff Anna Herr and to otherwise violate the Plaintiffs' clearly CASE 0:09-cv-02741-RHK-FLN Doc. 1 Filed 10/02/09 Page 7 of 10 8 established constitutional rights, failed to take reasonable and required steps to prevent the other Defendants from violating the Plaintiffs' constitutional rights although they had an official duty to do so. Defendants maliciously and/or deliberately failed to take any and/or all reasonable steps or necessary precautions required to avoid or prevent the constitutional violations set forth in the Counts I-III of this Complaint, despite their clearly-established legal and constitutional duty to do so. COUNT V CLAIMS UNDER MINN. STAT. §626.74 35. Plaintiffs seek damages from Hennepin County, the employer of Deputy Terry Bean and the "responsible government unit" as defined by Minn. Stat. §626.74, for damage to their personal property by Defendants, pursuant to Minn. Stat. §626.74. 36. Plaintiffs seek damages from Hennepin County, the City of Minneapolis, and unknown municipalities and/or political subdivisions as the employers and "responsible government units" as defined by Minn. Stat. §626.74, for damage to their personal property caused by the negligence of individual Defendants, pursuant to Minn. Stat. §626.74. COUNT VI BATTERY 37. Plaintiffs seek damages from the individual Defendants for the common law tort of battery. COUNT VII ASSAULT 38. Plaintiffs seek damages from the individual Defendants for the common law tort of assault. CASE 0:09-cv-02741-RHK-FLN Doc. 1 Filed 10/02/09 Page 8 of 10 9 COUNT VIII FALSE IMPRISONMENT 39. Plaintiffs seek damages from the individual Defendants for the common law tort of false imprisonment. COUNT IX INTENTIONAL INFLICTION OF EMOTIONAL DISTRESS 40. Plaintiffs seek damages from the individual Defendants for the common law tort of intentional infliction of emotional distress. COUNT X NEGLIGENT INFLICTION OF EMOTIONAL DISTRESS 41. Plaintiffs seek damages from the individual Defendants for the common law tort of negligent infliction of emotional distress. RELIEF WHEREFORE, Plaintiffs respectfully request this Court grant the following relief: 1. Order the Defendants to return to Plaintiffs all property seized from Plaintiffs; 2. Order the Defendants to destroy any photographs or other personal identifying information of the Plaintiffs obtained as a result of above actions and to purge any databases maintained by Defendants of all such information; 3. Order judgment against the Defendants, jointly and severally, to pay compensatory and punitive damages, the costs of this action, and reasonable attorney fees; CASE 0:09-cv-02741-RHK-FLN Doc. 1 Filed 10/02/09 Page 9 of 10 10 4. Order judgment against the Defendants, jointly and severally, to compensate Plaintiffs for damage to and loss of their property, pursuant to Minn. Stat. §626.74; 5. Find that the acts and practices of the Defendants are unconstitutional; and 6. Such other and further relief as this Court deems just and proper. JURY TRIAL DEMAND The Plaintiffs request a jury trial on all counts. CHRASTIL and STEINBERG, P.L.L.P. Dated: October 2, 2009 By: s/Rockford R. Chrastil Rockford R. Chrastil, #145518 Jonathan G. Steinberg, #104851 Attorneys for Plaintiffs 1155 Grain Exchange-East Building 412 South Fourth Street P.O. Box 15085 Minneapolis, Minnesota 55415-0085 Telephone: (612) 344-1560 CASE 0:09-cv-02741-RHK-FLN Doc. 1 Filed 10/02/09 Page 10 of 10</t>
  </si>
  <si>
    <t>['https://d3n8a8pro7vhmx.cloudfront.net/cuapb/pages/270/attachments/original/1626026084/jeff_kading_complaint_3.pdf?1626026084']</t>
  </si>
  <si>
    <t>J _....4.. Minneapolis City of Lakes Officer Michael Osbeck Pct. 4 CRT Minneapolis Police Department Police Department - Medaria Arradondo, Chief of Police 350 5. Fifth St. - Room 130 Minneapolis, MN 55415 TEL 612.673.3000 NOTICE OF DISCIPLINE RE: OPCR Case Number 17-05038 Notice of Written Reprimand Officer Osbeck, The finding for OPCR Case #17-05038 is as follows: Policy Number Sub-Section Policy Description 4-401.02 Vehicle - Seat Belts www.minneapolismn.goy July 1, 2020 Category Disposition B Sustained 13.43 - Personnel Data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 Chief of Police By: Michael Kjos, Assistant Chief of Police Henry Halvorson, Deputy Chief, Professional Standards Bureau liPage 1336310 NOTICE OF RECEIPT Acknowledgement of receipt: I, Michael Osbeck, acknowledge that I have received my Notice of Discipline for OPCR Case #17-05038. Officer Michael Osbeck ), Ins ectoklvin Pulphus CC: Personnel Inspector Pulphus OPCR Wage Date of receipt O/70 Da e 1336311 CITY OF MINNEAPOLIS OFFICE OF POLICE CONDUCT REVIEW COMPLAINT:INFORMATION Case Number recinct CCN Date of Incident ime. Preference 17-05038 4 17-003588 January 03, 2017 11:35 PM No Preference Location of Incident City/State/Zip Date of Complaint , January 31, 2017 arm (LaSt,.First, Middle Initial) ee Race DOB Joint Supervisors ome A dr" City/State/Zip --., Pri ry Telephone,: URI DICT1 CATEGORY OPCR Ord. § 172.20(8) VIOLATION OF THE P&amp;P MANUAL :6Abdt/NA. Al414E0FD,Fii2LicyviokArioNS, . . . 5377 ; Osbeck, Michael •''.1.ALLEGATIONtOMIcilAtl MPD P&amp;P • 4-401.02 - VEHICLE - SEAT BELTS It is alleged that the officer was not wearing a seatbelt while responding to assist another squad. In the course of responding to the call, the officer allegedly crashed. SUPERVISOR ASSESSMENT . . MEDIATION El Refer to Mediation COACHING O Refer to Precinct INVESTIGATIONS El Preliminary Investigation OCivilian Investigator: ['Sworn Investigator: Admin Investigation: Investigator FINAL APPROVED INVESTIGATIVE REPORT ORefer to Panel DISMISS O Reckoning Period Expired K No Basis O Failure to State a Claim O Failure to Cooperate K Exceptionally Cleared K Lack of Jurisdiction El Withdrawn O Duplicate K Refer to Dispatch K Refer to: O Closed - Pending Further Information 1 S rvisor Po Direct r - Office of Po 7., l. -e j ________ Date 3/2-2/ri Dat ct Review Complaint Form #3401 1336312 4 Minneapolis Office of Police Conduct Review Complaint Number: Investigator: Officer(s): Case Type: Date of Incident: Complaint Filed: Investigative Summary 17-05038 Sergeant Marjane Khazraeinazmpour Michael Osbeck Jr. Badge #5377 Administrative January 3, 2017 January 31, 2017 Minneapolis police CASE OVERVIEW On January 3, 2017 Officer Osbeck Jr. and Officer Pearson were assigned to marked squad 412 with Officer Osbeck driving and Officer Pearson the passenger. They were responding to assist other officers on a Suspicious Vehicle stop (17-003583) when the squad car lost traction and slid into a tree on the boulevard on the south side of 25th Avenue North, between Humboldt Avenue North and Irving Avenue North. The accident resulted in property damage and minor injuries. At issue is Officer Osbeck's driving conduct and seat belt use. ALLEGATIONS Allegation 1: It is alleged Officer Osbeck Jr. failed to wear his seat belt while operating a city- owned vehicle, 4-401.02 Vehicles-Seat Belts. 13.43 - Personnel Data CASE INVESTIGATION 13.43 - Personnel Data Page 1 of 10 1336313 13.43 - Personnel Data Review of MPD CAPRS Report 17-003588 The CAPRS offense report 17-003588 was authored by Sergeant Will and lists the offense as MPD Squad Accident. The report includes supplements from Sergeant Will, Officer Gottsch, Officer Pearson and Officer Osbeck. It lists the offense time as January 3, 2017 at 2335 hours and location of 25th Avenue North and Humboldt Avenue North. The police report details the squad accident and the factors surrounding it. In Officer Osbeck's Supplement 4, he stated "In the end I made a mistake and damaged a City of Minneapolis police squad however was extremely thankful my partner and I were safe". Review of Sergeant Will's Supplement Sergeant Will entered Supplement 1 to the police report. Sergeant Will's regular assignment is a Sergeant in the Traffic Investigation Unit. Sergeant Will responded to the scene of Squad 412's accident, which per MPD Policy and Procedure a Traffic Investigation Squad and Supervisor should be sent to the accident scene. Once on scene, Sergeant Will speaks with Sergeant Suchta about the squad accident and was informed that Officer Osbeck and Officer Pearson were inside of the ambulance. Sergeant Will spoke to Officer Osbeck who stated that he was driving the squad car westbound on 25th Avenue North just past the intersection of Humboldt Avenue North on the curved section of the road when the tires locked and he was unable to steer to correct the squad. Officer Osbeck told him the squad began to slide sideways and then hit a tree on the boulevard on the south side of 25th Avenue North. Sergeant Will observed abrasions on top of Officer Osbeck's head and was told that his neck was sore.' Sergeant Will spoke to Officer Pearson who stated that the squad began to slide and then struck a tree. Officer Pearson told him that he had pain in his knees. Officer Pearson told him that he was wearing his seat belt at the time of the accident.' Sergeant Will described the road conditions on 25th Avenue North as dry and well-lit by streetlights and other lighting in the area, from the east through the intersection at Humboldt Avenue North. He went on in describing the road conditions toward the west almost immediately past the intersection of 25th Avenue North as iced over and the lighting in the area as very dark, as there were trees and little lighting to the west. Sergeant Will noted that the conditions were very slippery, which made it difficult to walk normally and that it could be difficult to see the changes in the road conditions due to the amount of lighting to the west.3 1 MPD CAPRS Report 17-003588 Supplement 1 Paragraph 4 2 MPD CAPRS Report 17-003588 Supplement 1 Paragraph 5 3 MPD CAPRS Report 17-003588 Supplement 1 Paragraph 6 Page 2 of 10 1336314 Sergeant Will described the squad to have severe front end damage to the front corner on the driver's side. The road surface was ice covered on this part of the roadway.4 Sergeant Will completed the State Accident Report. Review of Supplement of Officer Gottsch Officer Gottsch entered Supplement 2 to the police report. Officer Gottsch's regular assignment is a Traffic Investigator. Officer Gottsch received a call from Dispatch notifying him of squad 412's accident and he responded to the scene. Officer Gottsch observed Squad 412 stopped midblock on the curve on 25th Avenue North to the west of the intersection with Humboldt Avenue North. The squad was nearly perpendicular to the roadway and there was severe damage to the front and the driver side of the vehicle. The front end was off the roadway and near a tree.5 Officer Gottsch noted that the road surface on the curve on 25th Avenue North was completely covered in a layer of ice that was left-over from a freezing rain storm from the previous night. He went on stating that it was not hard-packed snow, but a layer of clear, shiny ice that the pavement could be seen through.6 Officer Gottsch also noted that the surface was clear at the intersection of 25th Avenue North and Humboldt Avenue North and the crossover from visible and clean pavement to the layer of ice occurred around where the last overhead streetlight provided coverage. The area where the accident occurred was very dark, as there are no street lights at that point on the curve on 25th Avenue North.' Officer Gottsch photographed the scene, the damage to the squad and of injuries to Officer Osbeck's hands and the top of his head. 13.43 - Personnel Data Review of Officer Osbeck's Statement Officer Osbeck was interviewed at the Internal Affairs Unit office on May 29, 2018 as a Focus Officer. Officer Osbeck reported that he and Officer Pearson were assisting other officers on a felony stop when he hit black ice and got into a squad accident. Officer Osbeck reported on the 4 MPD CAPRS Report 17-003588 Supplement 1 Paragraph 7 5 MPD CAPRS Report 17-003588 Supplement 2 Paragraph 4 6 MPD CAPRS Report 17-003588 Supplement 2 Paragraph 5 MPD CAPRS Report 17-003588 Supplement 2 Paragraph 6 13.43 - Personnel Data -. ge 3 of 10 1336315 factors surrounding the incident before the squad accident. Officer Osbeck stated that he was not wearing his seatbelt at the time of the accident. When Officer Osbeck was asked is there anything else that you would like to add to this statement that I have not asked you concerning this incident, he stated "I feel obviously very responsible for, um, damaging a police squad and one that was very new, I think, at the time, and I take full responsibility of that."9 Review of Minnesota State Accident Report 17-003588 Sergeant Will completed the Minnesota State Accident Report. In this report it is documented that the road surface at the intersection of 25th Avenue North and Humboldt Avenue North was dry and well lit, but where the accident occurred was icy and there was minimal lighting. The squad lost traction and slid into a tree on the boulevard where 25th Avenue North curves. It also states that Officer Osbeck was not wearing his seatbelt. Review of Crash Data Retrieval (CDR) The Crash Data Retrieval system is the black box of a vehicle, although it is not a black box. Its purpose is to collect data after a recorded event, most often a crash. A complete file was recorded from P#76808 (Squad 412) of the squad accident on 01/03/2017. Officer Windus, who is an Event Data Recorder/Crash Data Recorder Technician and Analysist, imaged the recorder on 01/06/2017. The analysis for Squad 412, P#76808 is as follows: SEAT BELT USAGE DATA: Pre-Crash Data -1 sec (First Record) Ignition cycle, Crash 425 Frontal Air Bag Warning Lamp, On/Off Off Safety Belt Status, Driver Unbuckled Seat Track Position Switch, Foremost, Status, Driver Not Forward Seat Track Position Switch, Foremost, Status, Front Passenger Not Forward Safety Belt Status, Front Passenger Buckled Brake Telltale Off ABS Telltale Off ESC/TC Telltale Off ESC/TC Off Telltale Default Mode Powertrain Wrench Telltale Off Powertrain Malfunction Indicator Lamp (MIL) Telltale Off SPEED DATA COLLECTED FROM EDR/CDR: DATA INDICATES THAT 5 SECONDS BEFORE AIR-BAG DEPLOYMNET - VEHICLE WAS TRAVELLING AT 42.0MPH, ACCELERATOR PEDAL AT 43.9% OF FULL, ZERO BRAKING AND ENGINE RPM AT 3,552 DATA INDICATES THAT AT AIR-BAG DEPLOYMENT - VEHICLE WAS TRAVELLING AT - AT LEAST 20.8MPH, WITH ACCELERATOR PEDAL AT 0.0%, BRAKE ACTIVATED - INLCUDING ABS MODULE AND ENGINE RPMS AT 1, 076 9 Officer Osbeck's Statement Page 6 Lines 14-17 Page 4 of 10 1336316 Pre-Crash Data -5 to 0 sec [2 samples/sec] (First Record) - Table 1 of 2 Time (sec) Speed, Vehicle Indicated (MPH [km/h]) Speed, Vehicle Indicated, Quality Factor Accelerator Pedal, % Full Accelerator Pedal, % Full, Quality Factor Service Brake, On/Off Service brake, Quality Factor Engine RPM ABS Activity (Engaged, Non-Engaged) - 5.0 42.0 [68] OK 43.9 OK Off OK 3,552 Non-engaged - 4.5 43.1 [69] OK 22.2 OK Off OK 3,660 Non-engaged - 4.0 43.4 [70] OK 0.0 OK On OK 3,184 Non-engaged - 3.5 40.6 [65] OK 0.0 OK On OK 2,528 Non-engaged - 3.0 36.0 [58] OK 0.0 OK On OK 2,148 Non-engaged - 2.5 33.4 [54] OK 0.0 OK On OK 1,160 Non-engaged - 2.0 30.8 [50] OK 0.0 OK Off OK 942 Non-engaged - 1.5 29.7 [48] OK 0.0 OK Off OK 1,162 Non-engaged - 1.0 21.7 [35] OK 0.0 OK On OK 1,008 Engaged - 0.5 22.6 [36 OK 0.0 OK On OK 784 Engaged 0.0 20.8 [33 OK 0.0 OK On OK 1,076 Engaged DISCUSSION The first allegation deals with seat belts. The Minneapolis Police Department's Policy and Procedure Manual states in part: 4-401.02 VEHICLE-SEAT BELTS Employees operating or riding in City-owned vehicles, or in privately owned vehicles while on City business, shall wear seat and shoulder belts in accordance with the manufacturer's recommendations. Under certain operational needs, sworn personnel may be exempt from wearing the seat and/or shoulder belts. Officer Osbeck was operating city owned vehicle, P#76808, which is marked Squad 412 during the incident. It appeared that Officer Osbeck was not wearing his seatbelt, because he stated in his CAPRS Report Supplement, "I knew in the back of my head, I was going to crash and braced myself for impact that was going to occur. The collision occurred as we hit a large tree and the airbags went off in all direction, I could feel my head it what I believe was the top of the squad and saw my hands had blood on them".1° During Officer Osbeck's interview he stated that he was not wearing his seatbelt during the incident. When I asked him if there was any reason why he was not wearing his seatbelt at the time of the accident he stated, "Well, within a few blocks of where the actual felony stop was being conducted, I figured we needed to be out of the squad as soon as possible, so I wasn't wearing my seatbelt".11 10 MPD CAPRS Report #17-003588 Supplement 4 11 Officer Osbeck's Statement Page 5 Lines 40-41 And Page 6 Lines 1-5 Page 5 of 10 1336317 I asked Officer Osbeck is there anything you would have done differently when responding to the call, and he stated "Definitely wore my seatbelt".12 In the Crash Data Retrieval report for Squad 412, P#76808 it shows that the seatbelt status for the driver was unbuckled.13 The second allegation deals with emergency response. The Minneapolis Police Department's Policy and Procedure Manual states in part: 13.43 - Personnel Data 12 Officer Osbeck's Statement Page 6 Lines 7-8 13 Crash Data Retrieval Page 8 14 MPD CAPRS Police Report #17-003588 Supplement 4 15 Officer Osbeck's Statement Page 5 Lines 1-11 Page 6 of 10 1336318 13.43 - Personnel Data 16 Officer Osbeck's Statement Page 4 Lines 9-10 17 Officer Osbeck's Statement Page 5 Lines 13-24 18 Officer Osbeck's Statement Page 4 Lines 15-40 19 Officer Osbeck's Statement Page 5 Lines 29-38 20 Officer Pearson's Statement Page 4 Lines 14-23 Page 7 of 10 1336319 CLOSING When making a determination on the allegations, there are three key issues to consider: 1. Whether Officer Osbeck failed to use his seat belt while operating a city owned vehicle. • Officer Osbeck was operating a city owned vehicle, Squad 412, P#76808, a Ford Explorer. • Officer Osbeck hit his head on what was believed to be the roof of the squad. • Officer Osbeck admitted to not wearing his seat belt. • The Crash Data Retrieval report for Squad 412, P#76808 showed the safety belt status for the driver unbuckled. 13.43 - Personnel Data Page 8 of 10 1336320 13.43 - Personnel Data I confirm that the information I provided in this case is true to the best of my knowledge. Investigator: Page 9 of 10 Date 1336321 EVIDENCE 1. Statements a. 13.43 - Personnel Data b. Statement from Officer Michael Osbeck 2. Records a. Accident Review Committee Findings b. VisiNet Report #17-003583 c. VisiNet Report #17-003588 d. MPD CAPRS Report #17-003588 e. Minnesota State Accident Report #17-003588 f. Body Worn Camera Footage From Officer Osbeck g. Crash Data Retrieval Report h. Analysis For Squad 412 P#76808 i. Email Correspondence With Officer Windus j. Preliminary Estimate k. Image Report I. Photographs Of Scene Page 10 of 10 1336322</t>
  </si>
  <si>
    <t>['https://assets.nationbuilder.com/cuapb/pages/1509/attachments/original/1753847144/17-05038_Michael_Osbeck_Jr.pdf?1753847144']</t>
  </si>
  <si>
    <t>['Michael Osbeck Jr., badge #5377']</t>
  </si>
  <si>
    <t>3/3/2021 George Floyd video sparks outrage, police records detail even more https://www.usatoday.com/story/news/2020/05/28/george-floyd-video-sparks-outrage-police-records-detail-even-more/5275079002/ 1/8 NEWS Minneapolis police at center of George Floyd's death had a history of complaints Kelley Benham French, Kevin Crowe and Katie Wedell USA TODAY Published 6:29 p.m. ET May 28, 2020 Updated 11:08 a.m. ET Jun. 1, 2020 When Kristofer Bergh saw the footage of George Floyd's death, he started to wonder what might have happened if his skin weren't white. He thought back to when he was 17 when two Minneapolis police officers held him at gunpoint over a Nerf gun. What he didn't realize until USA TODAY contacted him was that one of those officers was Derek Chauvin, the officer fired for kneeling on Floyd's neck. Chauvin and another of the Minneapolis police officers fired after Floyd's death this week have histories of complaints from the public they are sworn to protect. USA TODAY spoke with Bergh and others who filed official complaints against Chauvin or officer Tou Thao, who is seen on the video of Floyd's arrest standing by. Since December 2012, the officers drew a combined 13 complaints. Minneapolis settled at least one lawsuit against Thao. Since 2006, Chauvin has been reviewed for three shootings. They were repeatedly accused of treating victims of crimes with callousness or indifference, failing to file a report when a crime was alleged and, in at least one case, using an unnecessary amount of force in making an arrest. Attempts to contact leaders of the police union and lawyers for Chauvin and Thao were unsuccessful Thursday afternoon. 'A negative interaction with our officers' Bergh's encounter with Chauvin happened in May 2013 as he and some friends participated in an annual end-of-school-year ritual called "Assassins." It's a game that involves teams 3/3/2021 George Floyd video sparks outrage, police records detail even more https://www.usatoday.com/story/news/2020/05/28/george-floyd-video-sparks-outrage-police-records-detail-even-more/5275079002/ 2/8 shooting each other with toy Nerf guns. As his teammates dropped him off at his home, one of them shot a Nerf dart - made of brightly colored foam - out the window of the car. Minutes later, as Bergh exited the vehicle, two police officers confronted him with their guns drawn. "They hadn't used their siren at all, so none of us realized that they were even behind us," Bergh said in an email Thursday. The officers shouted commands, including obscenities, Bergh said. "I immediately dropped my backpack and trumpet on the ground and complied with their orders," he said. The officers confiscated all the Nerf guns and took the boy who had shot the dart to the squad car. He told his friends later that he was verbally berated, Bergh said. When Bergh's mother came out of the house to question the officers about their aggressive tactics, they told her the teens had been "trying to elude" them. "How could we be trying to elude them if we didn't know they were following us, since they didn't use their siren?" Bergh said. A family grieves: George Floyd remembered as 'gentle giant' as family calls his death 'murder' A city reacts: Minneapolis mayor calls for peace amid protests, fires, looting He filed a complaint online with the city because he said the officers had been unprofessional. They knew the dart was a toy, he said, because they were carrying it when they approached the vehicle. "I was upset that they drew guns on us and verbally berated us all when they knew we were not a threat," he said. An investigator called him about the complaint, and a few months later, he got a letter saying, "Though the discipline of Officers is not public information, I apologize that you had a negative interaction with our Officers." "I am white, as was everybody in the vehicle," Bergh, 24, said. "I had been thinking about this incident in relation to George Floyd's death before even realizing that it was the same officer. 3/3/2021 George Floyd video sparks outrage, police records detail even more https://www.usatoday.com/story/news/2020/05/28/george-floyd-video-sparks-outrage-police-records-detail-even-more/5275079002/ 3/8 My initial conclusion was that our white privilege likely saved our lives that day." "If I were black, I would probably be dead," he wrote on Facebook Thursday morning. According to The Associated Press, Chauvin was one of six officers who fired their weapons in the 2006 death of Wayne Reyes, who police said pointed a sawed-off shotgun at officers after stabbing two people. Chauvin shot and wounded a man in 2008 in a struggle after Chauvin and his partner responded to a reported domestic assault. In 2011, Chauvin was one of several officers put on temporary leave after a police shooting in a residential community, according to news reports. Tracking the complaints From 2013 to 2019, citizens filed roughly 3,000 complaints against police officers with the city's Office of Police Conduct Review. Of the complaints the office investigated, more than 98% were closed without any discipline, according to a USA TODAY analysis. An additional 17% of complaints resulted in "coaching" of officers, said Andrew Hawkins, chief of staff of the city's Department of Civil Rights. MPD does not consider "coaching" as discipline. Chauvin and Thao each have an above-average number of complaints compared with their peers. Since 2013, about 900 officers have been named in complaints, and the average number per officer was three. USA TODAY obtained a database of citizen complaints filed against the Minneapolis Police Department from Communities Against Police Brutality, an advocacy group based in the Twin Cities. The group's president, Michelle Gross, said it obtained the data through open records requests filed with the Office of Police Conduct Review. Of Chauvin's seven complaints since 2012, records indicate he was not disciplined. Five of Thao's six complaints were dismissed and one remains open, a case from 2017 involving Jenna Nelson. 'He didn't take me seriously' When Nelson saw the video of Floyd's death, she recognized one of the officers. She turned to her boyfriend. "I swear, that's the guy who came to my house." 3/3/2021 George Floyd video sparks outrage, police records detail even more https://www.usatoday.com/story/news/2020/05/28/george-floyd-video-sparks-outrage-police-records-detail-even-more/5275079002/ 4/8 Officer Thao responded when Nelson called police after an assault. Her injuries weren't serious, but she wanted to file a report. "I'm going to have bruising," she recalled telling Thao. "My face hurts. My elbow hurts." Thao dismissed her concerns, she said Thursday, and tried to convince her to drop the whole thing. "He didn't take me seriously," said Nelson, 33. "He was super nonchalant about it. I was really upset. I said, 'I was physically assaulted, and you don't care.' I still said I wanted to report it." Later, she followed up and even went to the precinct. She said she learned Thao never filed the report. She filed a complaint online with Minneapolis police, and eight months later, she said, an investigator reached out. The investigator apologized for the delay and confirmed that Thao had never filed a report. "I continue to ask myself, was I too professional and too calm?" she said. "Is that why he didn't take me seriously? Is it because they don't want to do the paperwork? Is it because it's not a big enough deal? It is weird that he would not care. Or not seem to act even if he did care." The area where Floyd died, where the riots occurred, is blocks from her house. She shops at the Aldi and the Cup Foods. She's an ER nurse, so it was hard to watch Floyd struggle to breathe. She knew it was bad. She watched the video again and again. She saw Thao display a passivity that felt familiar. "This is not the response people should get from their police department," she said. "It's a department that needs to change, and it's going to take a long time to change the culture there. That passive nonaction is very, very scary." 'He didn't investigate' Nelson's complaint echoes that of Luisa Fernandez in 2017, who said Wednesday that many people in the Hispanic community have felt mistreated by Thao. Fernandez was with her brother and husband at a concert when a guy in the bathroom of the club started messing with her brother and a dust-up ensued. A security guard threw her 3/3/2021 George Floyd video sparks outrage, police records detail even more https://www.usatoday.com/story/news/2020/05/28/george-floyd-video-sparks-outrage-police-records-detail-even-more/5275079002/ 5/8 brother down a flight of stairs. Thao arrived along with a female officer who stayed in the vehicle, Fernandez said. She wanted to report the security guard for assaulting her brother but said Thao simply walked over to the club owner, spoke briefly, then told her there would be no report. Her party needed to leave the club immediately. "He didn't investigate," she said. Her complaint to the department was closed with no disciplinary action. 'My life was on the line' Kenneth Bergemann watched on the video as the officer put his knee into George Floyd's neck. It made him angry. Nobody deserves to die like that, he thought. He couldn't stop thinking about the bystanders - the person filming, the people watching. "Why don't they step in and stop it?" But he knew why. You'd have to be crazy to attack a cop in the middle of an arrest. Still, Bergemann said, he would have intervened. He's that kind of crazy. He had no idea that he'd met one of the officers in that video. On Jan. 22, 2013, his only child was 2 weeks old, and he'd left her with her grandparents, so he could take her mother to McDonald's. When he pulled into the parking lot on the south side of Minneapolis in his big, black Chevy Silverado, he saw about seven men beating another guy. The way he tells it, the guy was on the ground in the fetal position. One of the men was kneeling on him and punching him. Bergemann, a 6-foot-2, 240-pound former reserve police officer, flew out of the car while his baby's mother yelled, "Don't you do it!" Too late. He was already committed. He started grabbing guys and hurling them while his baby's mother called police. He knew the police station was nearby. He figured he didn't need to hold the guys off for long. But the minutes stretched longer and longer as the men shouted that they were going to put him in the hospital. The victim of the beating got up and ran off. Bergemann yelled, "I'm not leaving." 3/3/2021 George Floyd video sparks outrage, police records detail even more https://www.usatoday.com/story/news/2020/05/28/george-floyd-video-sparks-outrage-police-records-detail-even-more/5275079002/ 6/8 He hoped they'd think he was psycho and stay back. He tried to think about what was in his truck that he could use as a weapon if they swarmed him. The truck door was hanging open, and his baby's mother was yelling. Where were the cops? A police car rolled up after about 35 minutes, he said. The attackers were still visible down the street. He pointed. "Those are the guys." Thanks, the cop said, and he drove away slowly in the other direction. Bergemann stewed about it for a month or two. He was mad the police had left him there, waiting. What if someone had pulled a knife? "They were so lazy when they got there," he said Wednesday night. "My life was on the line. I could have been cold and dead by then." He filed a complaint. An investigator called and said he'd look into it. Nothing ever came of it. "A brushoff, in my opinion," Bergemann said. He's 44 now, and he rarely thinks about that day anymore. He owns a company that stripes roads and parking lots. His daughter is 7, and he raises her alone. Her mother died in 2016 of a potassium deficiency. He remembers what she always told him: that he's a father, and he needs to drop the hero complex. But when he watched the video this week, he said, he knew what he would have done. "I would've tackled the cop," he said. "I wish I was there. It would have been worth going to jail to stop him. I don't want a record, but it would have been worth it." It bothered him so much he Googled the name of one of the officers. He wondered what kind of person would do that? He had no idea that Thao was the same cop who had pulled into that parking lot that day seven years ago, in the aftermath of another one-sided attack, and who, as far as he knew, had done not one thing about it. 'Screamed for help' Another complaint against Thao involves a black man who was held face down in an alley but who lived to sue. 3/3/2021 George Floyd video sparks outrage, police records detail even more https://www.usatoday.com/story/news/2020/05/28/george-floyd-video-sparks-outrage-police-records-detail-even-more/5275079002/ 7/8 That use-of-force complaint centered on an incident in October 2014 in which Thao and his then-partner were accused of punching and kicking Lamar Ferguson, 24, who they said was resisting arrest. The police closed the complaint without disciplinary action in 2017, but a related lawsuit resulted in a $25,000 settlement with the city of Minneapolis in 2018. Ferguson suffered broken teeth and bruising during the incident. His lawyer Patrick Burns said Ferguson is afraid of the police. Ferguson could not be reached for comment. According to the complaint, Ferguson was walking his pregnant girlfriend home through an alley when a police car pulled up and Thao, along with officer Robert Thunder, approached him. After running his ID through the computer system, Thunder said there was a warrant for Ferguson's arrest, which the complaint says was a lie. Ferguson said the officers pulled him in two different directions as Thao attempted to handcuff him, which they perceived as him resisting. Thao said Ferguson resisted, pulled his arm loose from the handcuffs, attempted to run and grabbed for Thao's gun belt. During depositions, the officers confirmed that they took Ferguson to the ground with force and that Thao punched him in the face and struck him in the face and chest with his knee. Once on the ground, Thunder testified, Ferguson "screamed for help frantically" and was trying to resist being handcuffed, so Thunder lay on top of him and administered a "hammer punch" to the back of his head. The officers maintained they did not use unnecessary force. Ferguson alleged additional mistreatment by the officers after he was arrested and transported to a hospital. He claimed they threw his discharge paperwork in the trash when it was supposed to be given to the jail so authorities would know he was prescribed painkillers for his injuries. He claimed the hospital staff tried to convince the officers to let him put clothes on for transport to jail, but they took him in a hospital gown and underwear. 'Demeaning and dismissive' 3/3/2021 George Floyd video sparks outrage, police records detail even more https://www.usatoday.com/story/news/2020/05/28/george-floyd-video-sparks-outrage-police-records-detail-even-more/5275079002/ 8/8 Adrienne Kleinman was on her way home from work on a cold evening in December 2012 when her van broke down in the middle of traffic on a busy stretch of East Lake Street in Minneapolis. She called Minneapolis police to report the breakdown and to get help while she called a tow truck. Officer Chauvin responded. "Every time he interacted with me, he was rude," Kleinman, 33, said. Kleinman, who uses a wheelchair, had a hard time getting around the snow in the street but was able to sit inside a nearby nail salon to stay warm while she waited for a tow truck to arrive. During the process, Chauvin was demeaning and dismissive, Kleinman said. She filed a complaint against him, and a person who identified themself as the police chief contacted her soon after. She told the chief she thought Chauvin could use sensitivity training to better deal with the public. Her complaint was closed with no public record that Chauvin received coaching or any other kind of training. "These things add up over time," Kleinman said. "If people don't take accountability for their behavior, they never learn."</t>
  </si>
  <si>
    <t>['https://d3n8a8pro7vhmx.cloudfront.net/cuapb/pages/270/attachments/original/1614782221/Thao_George_Floyd_video_sparks_outrage__police_records_detail_even_more.pdf?1614782221']</t>
  </si>
  <si>
    <t>7/10/2021 https://minnlawyer.com/wp-files/pdf/opa070690-0916.htm https://minnlawyer.com/wp-files/pdf/opa070690-0916.htm 1/10 This opinion will be unpublished and may not be cited except as provided by Minn. Stat. ೃ 480A.08, subd. 3 (2006). STATE OF MINNESOTA IN COURT OF APPEALS A07-0690 State of Minnesota, Respondent, vs. Deon R. Williams, Appellant. Filed September 16, 2008 Affirmed Collins, Judge* ೃHennepin County District Court File No. 05066379 Lori Swanson, Attorney General, 1800 Bremer Tower, 445 Minnesota Street, St. Paul, MN 55101; and Michael O. Freeman, Hennepin County Attorney, J. Michael Richardson, Assistant County Attorney, C-2000 Government Center, 300 South Sixth Street, Minneapolis, MN 55487 (for respondent) Lawrence Hammerling, Chief Appellate Public Defender, Lydia M. Villalva Lijo, Assistant Public Defender, 540 Fairview Avenue North, Suite 300, St. Paul, MN 55104 (for appellant) ೃ ೃೃೃೃೃೃೃೃೃೃೃ Considered and decided by Kalitowski, Presiding Judge; Peterson, Judge; and Collins, Judge.ೃ U N P U B L I S H E Dೃೃ O P I N I O N COLLINS, Judge 7/10/2021 https://minnlawyer.com/wp-files/pdf/opa070690-0916.htm https://minnlawyer.com/wp-files/pdf/opa070690-0916.htm 2/10 ೃೃೃೃೃೃೃೃೃೃೃ Appellant challenges his conviction of being a legally prohibited person in possession of a firearm, arguing that (1) the district court committed prejudicial error when it instructed the jury that the parties stipulated that appellant is legally prohibited from possessing a firearm without obtaining a personal waiver from appellant either on the record or in writing and (2) the evidence is insufficient to support his conviction.ೃ We affirm. FACTS ೃೃೃೃೃೃೃೃೃೃೃ On October 14, 2005, Officers David Stichter and Roderick Rabine were dispatched to the intersection of Lowry and Logan Avenues in Minneapolis on a report of a man brandishing a gun in public.ೃ The officers were told that a 24-year-old black male, wearing a brown and white cap, blue jeans, brown jacket, and orange shirt, was carrying a silver-looking revolver.ೃ They saw a man matching that description standing on the southeast corner of the intersection.ೃ As the officers neared the intersection, the man turned and ran eastbound on Lowry Avenue to the edge of the building on the southeast corner of the intersection, to a parking lot, took one or two steps into the parking lot, then turned and ran westbound on Lowry to the corner, and then south on Logan Avenue from Lowry.ೃ The officers lost sight of the suspect as he turned and ran south on Logan. ೃೃೃೃೃೃೃೃೃೃೃ Officer Rabine got out of the squad car to see if the suspect had abandoned a gun in the parking lot.ೃ While Rabine searched for a gun, a man wearing an orange shirt and blue jeans ran toward him from the south side of the building carrying a brown and white cap and brown jacket.ೃ Rabine detained and searched the man but did not find a gun.ೃ The man was identified as Deon Rashod Williams.ೃ Officer Stichter returned to the scene and discovered a silver-colored handgun on the roof of the building on the southeast corner of the intersection, around which Williams 7/10/2021 https://minnlawyer.com/wp-files/pdf/opa070690-0916.htm https://minnlawyer.com/wp-files/pdf/opa070690-0916.htm 3/10 had run.ೃ Stichter photographed the gun, seized it, and placed it in evidence to have it analyzed for fingerprints.ೃ ೃೃೃೃೃೃೃೃೃೃೃ Williams was arrested and charged with being a legally prohibited person in possession of a firearm, in violation of Minn. Stat. ೃೃ 624.713, subds. 1(b), 2(b), 609.11, subd. 5(b) (2004).ೃ His jury trial was held in January 2007. ೃೃೃೃೃೃೃೃೃೃೃ At trial, the state presented the testimony of Officers Stichter and Rabine.ೃ The state also presented the testimony of Minneapolis Crime Lab Officer Kara Jorgensen, who testified about a department forensic scientist, Amy Wheeler, matching a fingerprint she found on the gun submitted by Stichter to Williamsೃs known fingerprint; and Jorgensen was asked to verify that the fingerprint from the gun matched that of Williams.ೃ Jorgensen testified that she examined the fingerprint on the gun, compared it to a card containing Williamsೃs known fingerprints, and determined that (1) the fingerprint from the gun had a sufficient level of detail to permit analysis, (2) the fingerprint from the gun matched one of Williamsೃs fingerprints ೃto a reasonable scientific certaintyೃ, and (3) the fingerprint from the gun was that of Williamsೃs ೃnumber oneೃ finger. ೃೃೃೃೃೃೃೃೃೃೃ The state also presented the testimony of the 911 caller, A.A., who testified that he called 911 twice on October 14, 2005, to report the man to police.ೃ A.A. did not identify Williams in court as the man he had seen, or recall precisely what the man was wearing on the day of the incident, but agreed that the clothes taken by police from Williams after his arrest were the clothes that the man he had seen holding the gun had been wearing.ೃ The state played to the jury the audio tape of A.A.ೃs 911 calls, during which he told the 911 dispatcher that he had seen a black male dressed in a brown and white hat, brown jacket, orange shirt, and blue jeans 7/10/2021 https://minnlawyer.com/wp-files/pdf/opa070690-0916.htm https://minnlawyer.com/wp-files/pdf/opa070690-0916.htm 4/10 carrying and waving a gun in the parking lot of the gas station he owns and that he saw the man run across the street to the southeast corner of the intersection. ೃೃೃೃೃೃೃೃೃೃೃ During jury instructions, as counsel in Williamsೃs presence had agreed and requested, the district court informed the jury that Williams stipulated that he was legally prohibited from possessing a firearm, stating: ೃThe parties stipulate that the defendant is legally prohibited from possessing a firearm.ೃ ೃStipulateೃ means they agree that that is a fact.ೃೃ The jury convicted Williams of being a prohibited person in possession of a firearm.ೃ This appeal followed. D E C I S I O N I. ೃೃೃೃೃೃೃೃೃೃೃ Williams contends that the district court committed prejudicial error when it told the jury that Williams stipulated that he was prohibited from possessing a firearm, without securing his personal waiver on the record or in writing.ೃ ೃೃೃೃೃೃೃೃೃೃೃ Whether a defendantೃs waiver was constitutionally adequate is an issue this court reviews de novo.ೃ State v. Tlapa, 642 N.W.2d 72, 74 (Minn. App. 2002), review denied (Minn. June 18, 2002).ೃ We review alleged errors regarding a district courtೃs decision to accept a stipulation to an element of an offense under harmless-error analysis.ೃ State v. Wright, 679 N.W.2d 186, 191 (Minn. App. 2004), review denied (Minn. June 29, 2004).ೃ Under harmless-error analysis, this court is to determine whether the alleged error was error, and, if so, whether there is a reasonable possibility that the error contributed to the verdict.ೃ Id.ೃ ೃೃೃೃೃೃೃೃೃೃೃ Williams argues that the district courtೃs statement to the jury that Williams stipulated that he is legally prohibited from possessing a firearm is error 7/10/2021 https://minnlawyer.com/wp-files/pdf/opa070690-0916.htm https://minnlawyer.com/wp-files/pdf/opa070690-0916.htm 5/10 because Williams did not personally waive his right to a jury trial on that element either orally on the record or in writing.ೃ ೃೃೃೃೃೃೃೃೃೃೃ The United States and Minnesota Constitutions guarantee a criminal defendant the right to a jury trial on all elements of the charged offense.ೃ U.S. Const. amend. VI; Minn. Const. art. I, ೃ 6.ೃ A defendant may stipulate to an element of the charged offense and, by doing so, ೃeffectively waives the right to a jury trial on that element and removes unduly prejudicial evidence from the juryೃs consideration.ೃೃ Wright, 679 N.W.2d at 191.ೃ Such a waiver must be an oral waiver on the record or a written waiver, made personally by the defendant.ೃ Id.ೃ ೃೃೃೃೃೃೃೃೃೃೃ Williams was charged with possessing a firearm while being legally prohibited from doing so, in violation of Minn. Stat. ೃ 624.713, subds. 1(b), 2(b) (2004), which provides in pertinent part: ೃೃThe following persons shall not be entitled to possess a pistol or semiautomatic military-style assault weapon or . . . any other firearm: . . . a person who has been convicted of . . . a crime of violence.ೃೃ A ೃcrime of violenceೃ includes ೃcrimes in other states or jurisdictions which would have been crimes of violence as herein defined if they had been committed in this state.ೃೃ Id.; see Minn. Stat. ೃ 624.712, subd. 5 (2004) (defining ೃcrime of violenceೃ to include violations of drug and controlled substance laws).ೃ Thus, an element of the charged offense was that Williams ೃhas been convicted or adjudicated delinquent or convicted as an extended jurisdiction juvenile in this state or elsewhere for committing a crime of violence.ೃೃ 10A Minnesota Practice, CRIMJIG 32.21 (2006).ೃೃೃ ೃ ೃೃೃೃೃೃೃೃೃೃೃ Williams was present and said nothing while the stipulation was composed and the instruction was requested.ೃ But nowhere in the record does there appear any personal waiver by Williams of his right to a jury trial on the element 7/10/2021 https://minnlawyer.com/wp-files/pdf/opa070690-0916.htm https://minnlawyer.com/wp-files/pdf/opa070690-0916.htm 6/10 of having been convicted of a crime of violence and thus being prohibited from possessing a firearm.ೃ The failure by the district court to obtain such a waiver before instructing the jury that Williams stipulated to being legally prohibited from possessing a firearm is error.ೃ See Wright, 679 N.W.2d at 191 (ೃwe conclude that it was error to accept the stipulation to proof of an element of an offense without [appellantೃs] consent in writing or orally on the recordೃ).ೃ We therefore turn to whether that error was prejudicial. ೃೃೃೃೃೃೃೃೃೃೃ Williams argues that the district courtೃs statement to the jury that Williams stipulated that he is prohibited from possessing a firearm was prejudicial.ೃ A constitutional error ೃwill be found prejudicial if there is ೃa reasonable possibilityೃ that the error complained of might have contributed to the conviction.ೃೃ State v. Larson, 389 N.W.2d 872, 875 (Minn. 1986).ೃ A new trial is not warranted, however, if the state can establish beyond a reasonable doubt that the constitutional error was harmless.ೃ State v. Jones, 556 N.W.2d 903, 910 (Minn. 1996).ೃ ೃೃ ೃೃೃೃೃೃೃೃೃೃೃ Applying the harmless-error test, we conclude that the verdict was surely unattributable to the district courtೃs reference to the stipulation.ೃ No doubt, absent the stipulation the state would have presented evidence to show that Williams was previously convicted of felony drug crimes.[1]ೃ Williams does not dispute the fact of these convictions, that these convictions are ೃcrimes of violenceೃ under section 624.712, or that they render him legally prohibited from possessing a firearm under section 624.713.ೃ Accepting and instructing the jury on the stipulation served to minimize prejudice to Williams by precluding evidence of his convictions from being presented to the jury.ೃ Furthermore, the district court only alluded to the stipulation in the context of instructions to the jury, and the prosecutor referred to the 7/10/2021 https://minnlawyer.com/wp-files/pdf/opa070690-0916.htm https://minnlawyer.com/wp-files/pdf/opa070690-0916.htm 7/10 stipulation on only three occasions during Williamsೃs four-day trial; at no point was the factual basis of the stipulation ever specified.ೃ The district courtೃs acceptance and disclosure of the stipulation was therefore harmless beyond a reasonable doubt.ೃ See State v. Hinton, 702 N.W.2d 278, 282 (Minn. App. 2005) (concluding that a district courtೃs error in failing to secure a valid waiver prior to accepting a stipulation of prior conviction was harmless when the record of the prior conviction was accurate and not contested), review denied (Minn. Oct. 26, 2005). II. ೃೃೃೃೃೃೃೃೃೃೃ Williams contends that the fingerprint evidence presented at trial is insufficient to support his conviction of being a prohibited person in possession of a firearm.ೃ In reviewing a claim of insufficient evidence, this courtೃs review is limited to a ೃpainstaking analysis of the record to determine whether the evidence, when viewed in a light most favorable to the conviction, was sufficient to permit the jurors to reach the verdict which they did.ೃೃ State v. Webb, 440 N.W.2d 426, 430 (Minn. 1989).ೃ This court must assume that the jury believed the stateೃs witnesses and disbelieved any evidence to the contrary.ೃ State v. Moore, 438 N.W.2d 101, 108 (Minn. 1989).ೃ This court will uphold a conviction based on circumstantial evidence ೃif the reasonable inferences drawn from the evidence are inconsistent with any rational hypothesis except that of the defendantೃs guilt.ೃೃ State v. Gates, 615 N.W.2d 331, 337 (Minn. 2000).ೃ A jury is in the best position to evaluate circumstantial evidence, and its verdict is entitled to deference.ೃ State v. Morris, 606 N.W.2d 430, 437 (Minn. 2000).ೃೃ ೃೃೃೃೃೃೃೃೃೃೃ To convict Williams of possessing a firearm while legally prohibited from doing so, the state had to prove beyond a reasonable doubt that (1) Williams had been convicted of a ೃcrime of violenceೃ, (2) Williams possessed a 7/10/2021 https://minnlawyer.com/wp-files/pdf/opa070690-0916.htm https://minnlawyer.com/wp-files/pdf/opa070690-0916.htm 8/10 firearm, and (3) Williams did so at a particular time and place.ೃ Minn. Stat. ೃ 624.713, subd. 1(b); CRIMJIG 32.21. ೃೃೃೃೃೃೃೃೃೃೃ Viewing the evidence in the light most favorable to the conviction, we conclude that there is sufficient evidence to support the juryೃs verdict.ೃ A.A.ೃs testimony, the 911 call recording, the arresting officersೃ testimony, the gun found on the roof of the building, and Jorgensenೃs testimony about the fingerprint from the gun found on the roof, as well as the stipulation, ೃform a complete chain that leads directly to [Williamsೃs] guilt.ೃೃ Gates, 615 N.W.2d at 337-38. ೃೃೃೃೃೃೃೃೃೃೃ Williams also argues that Jorgensenೃs testimony lacked sufficient foundation and was not helpful to the trier of fact.ೃ Williams did not object to Jorgensenೃs testimony at trial on either of these grounds, and his challenges to her testimony here have therefore been waived. ೃSee Roby v. State, 547 N.W.2d 354, 357 (Minn. 1996); Kenney v. Chicago Great W. Ry. Co., 245 Minn. 284, 289, 71 N.W.2d 669, 673 (1955) (concluding that defendant waived the right to have opinion testimony stricken or receive a new trial because the defendant failed to object to the expertೃs opinion and questioned the witness on cross-examination).ೃ ೃೃೃೃೃೃೃೃೃೃೃ Even were we to thoroughly analyze Williamsೃs arguments on appeal, we would conclude that they are without merit for several reasons.ೃ First, our review of the transcript shows that there was sufficient foundation for Jorgensenೃs opinion testimony.ೃ Second, Jorgensenೃs testimony that she examined the fingerprint found on the gun, compared it to Williamsೃs known fingerprint, and concluded that it was a match, was clearly helpful to the jury in understanding the evidence and determining whether Williams had possessed the gun found on the roof of the building.ೃ Third, Williamsೃs arguments on appeal regarding Jorgensenೃs testimony, 7/10/2021 https://minnlawyer.com/wp-files/pdf/opa070690-0916.htm https://minnlawyer.com/wp-files/pdf/opa070690-0916.htm 9/10 which are similar to those presented in Williamsೃs closing argument to the jury, relate more to the weight and credibility of Jorgensenೃs testimony than the legal sufficiency of her foundational testimony. McPherson v. Buege, 360 N.W.2d 344, 348 (Minn. App. 1984).ೃ The weight to be given to an expertೃs testimony is a question for the jury. ೃDeMars v. State, 352 N.W.2d 13, 16 (Minn. 1984).ೃೃೃೃೃ ೃೃ ೃೃೃೃೃೃೃೃೃೃೃ Affirmed.ೃ 7/10/2021 https://minnlawyer.com/wp-files/pdf/opa070690-0916.htm https://minnlawyer.com/wp-files/pdf/opa070690-0916.htm 10/10 * Retired judge of the district court, serving as judge of the Minnesota Court of Appeals by appointment pursuant to Minn. Const. art. VI, ೃ 10. [1] Williams has been convicted twice of felony drug crimes in Illinois.ೃ Each of these convictions qualifies as a ೃcrime of violenceೃ and renders him prohibited from possessing a firearm in Minnesota.ೃ Minn. Stat. ೃೃ 624.713, subd. 1(b), .712, subd. 5 (2004).</t>
  </si>
  <si>
    <t>['https://d3n8a8pro7vhmx.cloudfront.net/cuapb/pages/270/attachments/original/1626111223/opa070690-0916.pdf?1626111223']</t>
  </si>
  <si>
    <t>['David Stichter, badge #6837', 'Roderick Rabine, badge #5879']</t>
  </si>
  <si>
    <t>3/18/2021 Mpls. pays $122k in latest police misconduct case | kare11.com https://www.kare11.com/article/news/local/mpls-pays-122k-in-latest-police-misconduct-case/89-13700489 1/8 LOCAL King's lawsuit, filed in federal court, blamed Officers Joshua Stewart and Sundiata Bronson as the instigators of the violence. Sundiata Brons Mpls. pays $122k in police misconduct case. ID=74032348MINNEAPOLIS - The details to Zach King are still clear. "I got to about right here and he was at the alley," King said. "As I'm walking, he's like, 'hey you, what's that bulge under your shirt?' And I just stopped like this and said, 'I have a permit and this is my gun.'" King says he wishes he could forget what happened next. "He just grabbed me and slammed me up against the wall right here, had me against my neck squeezing my neck," King said. On June 18, 2012, King was leaving a club in downtown Minneapolis at 2:30 a.m. He was armed. Legally. Carrying his Minnesota permit. But his interaction with a group of Minneapolis police officers left him battered and bloody. "Grabbed me, slammed me on my face. Start banging my head into the concrete. Officer Bronson -- he's punching me with a closed fist like ten times in the face," King said. Mpls. pays $122k in latest police misconduct case Author: Lou Raguse (KARE) Published: 11:33 PM CDT October 15, 2015 Updated: 11:33 PM CDT October 15, 2015 BREAKING NEWS WATCH LIVE: Decisions loom during during Chauvin trial motions, jury selection continues Read More » 3/18/2021 Mpls. pays $122k in latest police misconduct case | kare11.com https://www.kare11.com/article/news/local/mpls-pays-122k-in-latest-police-misconduct-case/89-13700489 2/8 King's lawsuit, filed in federal court, blamed Officers Joshua Stewart and Sundiata Bronson as Sundiata Brons the instigators of the violence. In the lawsuit, King claimed after the officers found his gun permit and stopped beating him, they took him to the hospital in handcuffs and tried to prevent doctors from taking photographs. "And I was like no. I want my own pictures for my own records," King said. Police charged King with a crime that was later dismissed. This wasn't the first time Officer Sundiata Bronson was accused of brutality. Sundiata Brons In just the last two years, the city has settled six of Bronson's seven lawsuits, including, last week, the one filed by King for $122,000. The grand pay-out total for the six suits was $520,770. One case is still pending. "What it tells me is that officer Bronson had an issue with use of force. And I think it should have been addressed," said Zorislav Leyderman, King's attorney. But the head of the police union has a different take. "Your officers that are in high crime areas, that are taking police action, are going to be sued as opposed to ones that are not engaging," said Lt. Bob Kroll, the union president. Kroll says the officers described the interaction with King quite differently. "He was looking for trouble," Kroll said. "The guy never told him he had a permit to carry until he was in handcuffs." Regardless, the city attorney decided to settle King's case rather than fight it in court. Officer Bronson resigned from the Minneapolis Police Department last year, according to the union and an MPD spokesman. DEATH OF GEORGE FLOYD The judge has said he'll rule Friday on some key issues, including the looming question of whether he'll move the trial or delay it. Live: Jury selection resumes in Derek Chauvin trial with 9 seated, 5 to go 3/18/2021 Mpls. pays $122k in latest police misconduct case | kare11.com https://www.kare11.com/article/news/local/mpls-pays-122k-in-latest-police-misconduct-case/89-13700489 3/8 MINNEAPOLIS - Thursday, March 18 Jury selection resumes Thursday Two seated jurors were dismissed Wednesday morning after saying the civil settlement with George Floyd's family influenced their impartiality Judge gives defense three more peremptory strikes, state one more Eighth and ninth jurors seated Wednesday afternoon Judge to make decision on whether to delay or move trial on Friday Court proceedings resume at the Hennepin County Courthouse Thursday morning with a changed jury. On Wednesday, the jurors seated prior to the March 12 announcement of a civil settlement between George Floyd's family and the city of Minneapolis were called back for further questioning from Judge Peter Cahill. The judge dismissed two people who said they could no longer be impartial. Later Wednesday, two more jurors were added to the panel. The day ended with the same number of jurors seated that morning: Nine. Thursday, the judge heard arguments about allowing a 2019 arrest of George Floyd into the trial, and about one of the state's expert witnesses, forensic psychiatrist Dr. Sarah Vinson. Friday is expected to be a big day of decisions in the trial. The judge said he plans to rule then on the arrest evidence, Dr. Vinson's testimony, and on the defense request to delay and move the trial due to pretrial publicity. RELATED: Judge to consider request to delay trial over news of Floyd family civil settlement Author: Emily Haavik, Diane Sandberg (KARE11), Lou Raguse Published: 5:06 AM CDT March 18, 2021 Updated: 10:23 AM CDT March 18, 2021 Lou Raguse @LouRaguse The search for 5 more jurors begins today in the Derek Chauvin trial. We expect legal arguments first regarding a prosecution witness, a forensic psychiatrist, Dr. Sarah Vinson from Georgia. 3/18/21 thead 3/18/2021 Mpls. pays $122k in latest police misconduct case | kare11.com https://www.kare11.com/article/news/local/mpls-pays-122k-in-latest-police-misconduct-case/89-13700489 4/8 10:15 a.m. Judge Peter Cahill told the attorneys Thursday morning that he will not release jurors identities until he deems it is safe to do so. "As you all know, judges are very protective of their jurors," he said. "When I feel it is safe for the jurors, I will release their information. Not before." Cahill told the attorneys that they can communicate that point to prospective jurors. The state used its sixth peremptory strike Thursday morning, and has four remaining. The defense has six strikes remaining. Those strikes can be used to remove a juror who is not dismissed for a specific cause by the judge. 9:15 a.m. The first potential juror to be questioned Thursday, #86, said she had learned about the civil settlement and it "somewhat" moved her. However, she said her feelings were still "around the same," and that she had already been leaning toward the state's case and away from Chauvin's side. Search for Chauvin trial jurors continues Thursday after 2 dismissed, 2… When seven previously seated jurors were called back on Wednesday, two said their opinions on the trial were affected by the news of a … kare11.com 8¸29 AM · Mar 18, 2021 8 7 Copy link to Tweet · Mar 18, 2021 Lou Raguse @LouRaguse Replying to @LouRaguse Reaction to son going to a protest? 87: He was on the 35w bridge when the truck came through, so I was very frightened when he called and told me that. Were you upset with him for attending protest in the first place? I was upset about the truck incident, concerned for safety Lou Raguse @LouRaguse The state is using one of its peremptory strikes to excuse Juror #87. It was their sixth strike. After Judge Cahill gave them an extra one yesterday, they have four left. I believe the defense has six strikes left. 10¸12 AM · Mar 18, 2021 2 2 Copy link to Tweet 3/18/2021 Mpls. pays $122k in latest police misconduct case | kare11.com https://www.kare11.com/article/news/local/mpls-pays-122k-in-latest-police-misconduct-case/89-13700489 5/8 She told the judge regarding media coverage of the case, "It's constantly there and it's tough to avoid it." The judge excused her from the panel. The civil settlement is the key issue in the defense request to move or delay the trial, for fear that the widespread news could taint the jury pool. The judge has said he'll rule on those requests on Friday. 8:40 a.m. Court proceedings Thursday morning began with the defense and prosecution presenting arguments to the judge over an ongoing issue: whether a 2019 arrest of George Floyd can be discussed at trial. Judge Peter Cahill also needs to decide whether to allow a prosecution expert witness, Dr. Sarah Vinson, to weigh in on George Floyd's behavior during the moments leading up to his death in May 2020. Cahill said before arguments began that so far, "it would appear to me that the expert testimony of Dr. Vinson would be admissible on 'fairly narrow' issues" such as whether Floyd's emotional response on May 25 was consistent with claustrophobia, anxiety or a panic attack. Judge Cahill said regarding the 2019 arrest of George Floyd, he stands by his previous ruling that Floyd's emotional state in 2019 and the statements he made at that time are not relevant because "his intention's not at issue here." He had ruled that the defense can't use those things to describe a "modus operandi" when Floyd is arrested. Whether his emotional response was feigned or genuine doesn't really matter, the judge said, because the question is whether the officers dealt appropriately with what was in front of them. "The emotions, his response, his statements, whether he was crying or not, are not really relevant," Cahill said of the 2019 arrest. RELATED: Judge allows public viewing of previous George Floyd arrest video Prosecutor Jerry Blackwell argued on Thursday that Dr. Vinson, a forensic psychiatrist, should be able to offer an interpretation of Floyd's behaviors during the 2020 arrest. "The behaviors don't speak for themselves necessarily," Blackwell said. · Mar 18, 2021 Lou Raguse @LouRaguse Replying to @LouRaguse Cahill says he will rule in this issue tomorrow morning. Another big ruling coming Friday. 10 minute break then first juror of the day will come in. Lou Raguse @LouRaguse The first juror being questioned knows about the settlement, the amount and her friends shared thoughts about it. She says it moved her somewhat. When it first happened, she was constantly listening. Drawn to the side of the prosecution. That's where she still stands. 9¸17 AM · Mar 18, 2021 1 Copy link to Tweet 3/18/2021 Mpls. pays $122k in latest police misconduct case | kare11.com https://www.kare11.com/article/news/local/mpls-pays-122k-in-latest-police-misconduct-case/89-13700489 6/8 He said the prosecution is concerned with how the defense will interpret them. Blackwell believes the defense will interpret George Floyd's behaviors as "resisting arrest" and "fabricating" trouble breathing. "Does the noncompliance mean he's resisting arrest?" Blackwell asked. "Or does it mean he's not capable of getting in the car because he's suffering from anxiety?" Blackwell argued that if the prosecution can't offer a rebuttal, then the defense shouldn't be allowed to say that the behavior was drug addiction or resisting arrest. "Either both sides can, or neither side can," Blackwell said. Cahill said he's already considering allowing the 2019 arrest in on a "limited" basis. He said he believes that the fact that Floyd was ingesting drugs and that a paramedic indicated he was in danger of hypertension may be relevant. However, Cahill reasoned that if the prosecution wants to have an expert assert that Floyd's responses are genuine, he may need to also allow the defense to admit evidence that they believe shows the opposite. "If you put in this evidence, they are entitled to rebut it," Cahill said. Blackwell told the judge that Dr. Vinson is intended to be a rebuttal witness. He said if the defense doesn't make those assertions that Floyd was faking claustrophobia or a panic attack, then they would not need to use Vinson in that role. · Mar 18, 2021 Lou Raguse @LouRaguse Replying to @LouRaguse Cahill adds though -- that if he rules Floyd's emotional state in the 2019 case is not relevant for this trial, then perhaps his emotional state on the night he died is not relevant either. That appears to be what we are now hearing arguments about. Lou Raguse @LouRaguse Jerry Blackwell is arguing for the state. He says behavior cannot be completely judged without emotional state. When he was refusing to get in the police car, was it because he was incapable of doing so -- because of claustrophobia/panic attack? 8¸45 AM · Mar 18, 2021 1 5 Copy link to Tweet · Mar 18, 2021 Lou Raguse @LouRaguse Replying to @LouRaguse Cahill asks Blackwell -- if he allows Vinson to testify that panic attacks have these results -- then doesn't he have to allow the defense to talk about similar things? Lou Raguse @LouRaguse Blackwell specifies they are using Dr. Vinson to rebut the defense's assertions that Floyd was faking claustrophobia and panic attack. And if the defense doesn't do that, then the state wouldn't use Dr. Vinson in that role. 8¸56 AM · Mar 18, 2021 2 2 Copy link to Tweet 3/18/2021 Mpls. pays $122k in latest police misconduct case | kare11.com https://www.kare11.com/article/news/local/mpls-pays-122k-in-latest-police-misconduct-case/89-13700489 7/8 Chauvin's defense attorney Eric Nelson said he agrees with the judge that either both come in, or neither come in. He said that interpreting the evidence is part of what he does as a defense attorney. "That's my job as a lawyer is to draw inferences from that evidence," Nelson said. "This is the entire nature of the adversarial system. Here's the evidence, this is how the state interprets the evidence. This is how the defense interprets the evidence. Jury, you decide." Nelson acknowledged that the state can bring in evidence to offer a different viewpoint on Floyd's behavior - if the defense can interpret it from their own perspective. Cahill said he will "take this under advisement" and rule on the 2019 arrest, Dr. Vinson's testimony, the request for a continuance and the request for a change of venue on Friday. RELATED: Minneapolis City Council approves record $27M civil settlement in George Floyd's death On Monday, Derek Chauvin's defense lawyer Eric Nelson expressed concerns that the $27 million settlement, the largest in city history, would affect the impartiality of the already-seated jurors. Judge Cahill agreed, though he said he didn't sense any "evil intent" from the timing of the settlement announcement. The judge asked the jurors if they'd seen news about the settlement and whether or not it would impact their ability to be fair. Two of the jurors who had been seated, a white man and a Hispanic man, said they could no longer view the trial impartially. Judge Cahill dismissed them. The number of seated jurors for the trial of the former Minneapolis police officer dropped from nine, including the two seated after the settlement's announcement, to seven. The questioning of potential jurors continued on Wednesday morning, and by the time court adjourned on Wednesday afternoon, two replacement jurors had been found and the number of seated jurors rose once again to nine. Five more jurors are needed before opening statements in the trial begin in earnest on March 29. The jurors seated so far are two white men, two white women, two multiracial women and three Black men. When pretrial hearings resume on Thursday morning, the prosecution and defense will argue what information, if any, should be allowed in the trial regarding a Minneapolis arrest of George Floyd from 2019. The judge has said that on Friday he will announce a decision on moving the trial to another venue outside Hennepin County, and whether or not he feels the trial should begin at the scheduled time at the end of March. RELATED: 2 seated jurors dismissed, 2 more added Wednesday for Chauvin trial RELATED: Legal experts say it's unlikely Chauvin trial will be delayed or moved 3/18/2021 Mpls. pays $122k in latest police misconduct case | kare11.com https://www.kare11.com/article/news/local/mpls-pays-122k-in-latest-police-misconduct-case/89-13700489 8/8 LOADING NEXT ARTICLE... Judge may decide to change venue, delay trial of Derek C Judge may decide to change venue, delay trial of Derek C… GALLERY: The Trial of Derek Chauvin 1/23 Credit: AP In this image taken from video, defense attorney Eric Nelson, left, and defendant, former Minneapolis police officer Derek Chauvin, right, listen to Hennepin County Judge Peter Cahill during pretrial motions,</t>
  </si>
  <si>
    <t>['https://d3n8a8pro7vhmx.cloudfront.net/cuapb/pages/270/attachments/original/1626645295/Sundiata_Bronson_3_.pdf?1626645295']</t>
  </si>
  <si>
    <t>that they did not want the focus of the incident to be about the MPD, but they wanted to keep the focus on the occupy protesters instead. Officer Lehner went to great lengths to explain the danger posed to officers by the Occupy protesters, stating that they were "organized" and "were coordinating with each other." The protesters would "obstruct" their faces to avoid identification; they were "using handheld walkie-talkies" and "they were videotaping everything we did." The protesters also "live stream stuff. So when they're videotaping you it immediately goes on the internet so people can see..." According to Officer Lehner, the protesters would "coordinate through their walkie-talkies or their cell phones," and in his opinion, the protesters "were doing counter surveillance".on the officers. This was of concern to Officer Lehner because "the Occupy Wall Street in Minneapolis" protesters are also "connected with the New York, the Oakland groups all over the country" and "these people have been armed." Officer Lehner added that "these people have followed the police; they've thrown feces on 'em, urine on 'em." The protesters "chant" to get the police to "get into altercations with them" and they "confront" officers about the law and the limits of the police officers' authority. He pointed out that when Sergeant Nelson tried to advise the protesters that they had to leave Peavey Plaza, they were "confrontational" with him, "questioning what his authority is" and questioning "what the police have...the right to do to them." He conceded that when the protesters left Peavey Plaza and went to Loring Park, they were "fairly cooperative," but they were "still obstructing the street, causing traffic issues" and causing a disturbance by "being loud and doing their chants." Officer Lehner 12 1227945 believes that the protesters' conduct shows "their mindset and the unwillingness to be cooperative with the police." He added that the protesters would walk in and out of the street as they marched down the mall, and they "purposely made it so the police would have to confront them." At approximately 2300 hours an order was given to arrest protesters who were in the street at S 9th St and Nicollet Mall. Officer Lehner was in a squad car and when the order to arrest was given, he saw a male (AP4/Neef) holding a camera, run to where Sergeant Jindra was trying to arrest a different male. Officer Lehner had seen this AP4/Neef earlier at Peavey Plaza. AP4/Neef had his face covered with a bandana and had been videotaping officers at Peavey Plaza. Officer Lehner stated that he "didn't trust" AP4/Neef being so close to Sergeant Jindra during the arrest, so he moved to arrest AP4/Neef. As Officer Lehner walked past the marked SUV he saw Sergeant Tom Ryan walking another arrested party in the opposite direction from him. According to Officer Lehner, he, Sergeant Ryan, and the arrested party were so close to the marked SUV that Officer Lehner had to put up his right hand to "get tluough"; implying that there was a spatial issue to deal with. As soon as Officer Lehner passed Sergeant Ryan, he "noticed someone in front of" him. Officer Lehner "pushed through" the person, who ended up being "that KSTP cameraman." Officer Lehner claimed that there was "no more than two to three feet" between the cameraman and Sergeant Jindra. He claimed that did not see the cameraman following Sergeant Ryan and the cameraman's sudden presence "startled" him. 13 1227946 Officer Lehner did not say anything to the cameraman because the incident "happened so fast." He stated that he "pushed through" the cameraman and moved to the individual that he intended to arrest near Sergeant Jindra. He did not see the camera fall off the cameraman's shoulder, and he did not have an opportunity to speak with him afterwards because he was busy walking AP4/Neef to be processed. Officer Lehner stated that he had "no idea" if the cameraman was filming when the incident occurred, but conceded that because the camera was on the cameraman's shoulder he would assume that the eyepiece was up to the cameraman's eye. Officer Lehner stated that he did not believe that what he did was a use of force "because of the situation." He added that "It was my way of getting through this guy to go after that guy." He did not document the contact in his CAPRS statement because "I thought it was so insignificant to go through the individual to arrest a guy, it didn't even occur to me." He asserted that he was not trying to interfere with the cameraman's constitutional rights by his actions. Officer Lehner concluded by attempting to place blame for the incident on complainant by iterating that the people at the protest, the Occupy protesters as well as the media, were given an order to leave the street. He asserted that "the complainant, this KSTP cameraman, actually came from the sidewalk and walked right into the fray of everything." He added that he was "disappointed" that he was not able to view the video perspective of the cameraman. 14 1227947 [After his statement, Officer Lehner was shown the video that was provided by KSTP of the ten to fifteen seconds of recording before the contact occurred and the camera stopped recording.] SUMMARY OF ALLEGATIONS AND RECOMMENDATION Allegation # 1: It is alleged that on 04/07/2012 at a "Reoccupy Minneapolis" protest at S 96 St and Nicollet Mall, Officer Blayne Lehner used unreasonable and unnecessary force when he shoved a camera off of the shoulder of a KSTP Ch 5 cameraman, knocking the camera to the ground. If this allegation is found to be true it would violate the following department policy: 5-300 Use of Force 5-301.01 POLICY (10/16/02) (08/17/07) Based on the Fourth Amendment's "reasonableness" standard, sworn MPD employees shall only use the amount of force that is objectively reasonable in light of the facts and circumstances known to that employee at the time force is used. The force used shall be consistent with current MPD training. 5-302 USE OF FORCE DEFINITIONS (10/16/02) (10/01/10) Objectively Reasonable Force: The amount and type of force that would be considered rational and logical to an "objective" officer on the scene, supported by facts and circumstances known to an officer at the time force was used. (08/17/07) Use of Force: Any intentional police contact involving: (08/17/07) (10/01/10) • The use of any weapon, substance, vehicle, equipment, tool, device or animal that inflicts pain or produces injury to another; or • Any physical strike to any part of the body of another; • Any physical contact with a person that inflicts pain or produces injury to another; or • Any restraint of the physical movement of another that is applied in a manner or under circumstances likely to produce injury.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15 1227948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 Officer Lehner was working a detail for the "Reoccupy Minneapolis" protest on 04/07/2012. • At approximately 2300 hours an order was given to arrest any protesters who had not left the street at S 9th St and Nicollet Mall. 16 1227949 • Video shows Officer Lehner using his right hand to push a camera off the shoulder of a cameraman. • When Officer Lehner makes contact he pushes the camera up and over the cameraman. • The cameraman appears to be recording when the contact occurs. • The cameraman would later claim that he was injured by the contact; although he did not report the injuries to any MPD personnel. • Officer Lehner stated that the contact was not a use of force, but was necessary on his part as he was moving to make an arrest and the cameraman was blocking his path and he put his hand up simply to move the cameraman out of the way. • The videos appear to contradict Officer Lehner's perception that a congestion of people created a necessity for his actions. 13.43 - Personnel Data 17 1227950 13.43 - Personnel Data 18 1227951 13.43 - Personnel Data Allegation # 3: It is alleged that on 04/07/2012, Officer Blayne Lehner failed to be decorous in his conduct and brought discredit to the department when he shoved a camera off of the shoulder of a KSTP Ch 5 cameraman, knocking the camera to the ground. If this allegation is found to be true it would violate the following department policy: 5-105 PROFESSIONAL CODE OF CONDUCT 15. Employees shall be decorous in their language and conduct. They shall refrain from 19 1227952 actions or words that bring discredit to the Department. Investigative Facts • Officer Lehner was working a detail for the "Reoccupy Minneapolis" protest on 04/07/2012. • At a briefing before the detail started, the officers were told by Sergeant Gary Nelson that the department wanted to keep the attention focused on the protesters and to not make it an issue about the MPD. • At approximately 2300 hours an order was given to arrest any protesters who had not left the street at S 9th St and Nicollet Mall. • Video shows Officer Lehner using his right hand to push a camera off the shoulder of a cameraman. • When Officer Lehner makes contact he pushes the camera up and over the cameraman. • The cameraman appears to be recording when the contact occurs. • The incident was part of a national protest that was video recorded by many individuals. • The video was played on the local mainstream media outlets as well as on the interne. INVESTIGATIVE SUMMARY The panel reviewing this case will have to make several preliminary determinations. First, is the contact made by Officer Lehner against the KSTP 20 1227953 cameraman a use of force? Second, if the contact is a use of force, was it objectively reasonable based upon the totality of the circumstances? And third, if the contact was a use of force, does it rise to the level of force requiring a force report by the officer? The answers to these questions will guide the panel through the first two allegations. Officer Lehner stated that he did not believe that what he did was a use of force as he was simply moving the cameraman out of his way and his contact is with the camera and not the person of the cameraman. Complainant disagrees with Officer Lehner, asserting that the way in which the camera was positioned on his shoulder and next to his head made it a part of him. Therefore, when Officer Lehner attacked the camera, he was actually attacking complainant. The panel should view all of the available video to assess Officer Lehner's explanation. The video from the 9th St &amp; Nicollet Mall safezone camera could be particularly helpful in this assessment. The safezone camera is taken from above, and although the camera moves at the moment of contact, it does show the area around the incident; appearing to contradict Officer Lehner's spatial explanation. The YouTube videos may also be helpful to the panel's assessment of force as they show the push, and more importantly, they show Officer Lehner's hand coming up in preparation of the contact and the follow-through motion to end the contact, thus possibly indicating intent. After determining whether or not force was used in allegations one and two, the panel must determine whether or not Officer Lehner's actions brought discredit to the department. The incident was certainly not a positive incident, and was video recorded from many different angles. In the "News Articles" section of the file are small 21 1227954 samplings of media stories and associated blogs related to this incident. The videos are also included in this file. They do not depict the incident favorably for the MPD. Respectfully Submitted, Sgt. Scott Zierden Internal Affairs Unit 22 1227955 MINNEAPOLIS POLICE DEPARTMENT Internal Affairs Unit Administrative Case #12-74 Sgt. Melissa Chiodo 08/29/2012 CASE BACKGROUND On May 16th, 2012 the City of Minneapolis received a copy of a lawsuit filed by Mauricio McKinney alleging that on 09/13/2011, Officer Blayne Lehner and former Minneapolis Police Officer Terry Nutter forced entry into 2109 Chicago Avenue South without a search warrant. Once inside the residence, McKinney alleged that Officer Lehner kicked him in the face and torso and that Sgt. Jason Case then entered the residence and kicked him in the face five to seven times. As a result of the alleged kicks Mauricio McKinney suffered injuries. An Internal Investigation was opened to address these allegations brought forth in the lawsuit. CASE INVESTIGATION This event was a PERGUN (person with a gun call) and the MPD case number for the call is 11-276997. I reviewed the police CAPRS report, Visinet report for the call and listened to the 911 call and the police radio transmissions. I made several attempts to call the 911 caller 13.82 - Law Enforcement his phone was not in-service when I attempted to 1 1227956 call him several times and I do not have an address or any other contact information for him. Through the CAPRS report I learned that there were a total of ten people in or around the front of 2109 Chicago Avenue South during the incident, including Mauricio McKinney. I spoke with Ryan O.Vettleson, an attorney with Gaskins, Bennett, Birrell &amp; Schupp on 7/2/12 at approximately 1253 hours requesting to interview his client, Mauricio McKinney. Mr. Vettleson told me that they would be advising their client not to do an interview with me. Mr. Vettleson informed me that I could have a copy of his client's deposition after it is taken in approximately three to six months. Mr. Vettleson can be reached at (612)333-9548. I sent certified letters to the other nine individuals that were in or around the residence at the time of the incident, eight of the nine letters came back as refusing to accept them or bad addresses, the letter sent to Shane Gross was signed for and to this date I have not received a call from him to schedule an interview. The nine people that I sent letters to are: Reva Bearstops, Shane Gross, Kashka Shannon, Percy Lacey, , Dontae Peterson, Maurice Johnson, Rico Rodriguez and Andrew Peterson. I read the CAPRS report and two officers wrote supplements, Officer Lehner and 13.43 According to Visinet there were 14 officers that responded to the PERGUN call. I interviewed 15 officers. The Officers interviewed were, 13.43 13.43 - Personnel Data Blayne Lehner, 13.43 - Personnel Data 2 1227957</t>
  </si>
  <si>
    <t>['https://d3n8a8pro7vhmx.cloudfront.net/cuapb/pages/1461/attachments/original/1638150728/13-31131_Lehner_Part_2.pdf?1638150728']</t>
  </si>
  <si>
    <t>4/9/2021 As Somali gangs evolve, so does enforcement | Post Bulletin https://www.postbulletin.com/news/news/crime/as-somali-gangs-evolve-so-does-enforcement/article_99185bed-ac53-5901-b162-40cdd29d2eca.html 1/8 Trending Articles NEWS As Somali gangs evolve, so does enforcement Written By: By &lt;b&gt;Amy Forliti&lt;/b&gt;&lt;br /&gt;Associated Press&lt;br /&gt;&lt;br /&gt; | 8:17 pm, Feb. 6, 2011 NATION Ex-NFL player fatally shot South Carolina doctor, 4 others CORONAVIRUS Watch: White House COVID-19 response team, public health ofècials hold Friday, April 9, press brieèng E-Paper SUBSCRIBE NOW $4 for 16 weeks 4/9/2021 As Somali gangs evolve, so does enforcement | Post Bulletin https://www.postbulletin.com/news/news/crime/as-somali-gangs-evolve-so-does-enforcement/article_99185bed-ac53-5901-b162-40cdd29d2eca.html 2/8 Minneapolis police owicer Jeanine Brudenell talks with Somali young peoplewho were on hand to sign up for a Minneapolis Police Department Citizens Academy geared toward Somali kids. At right, signing up, is Mohamed Ali and standing, Zak Warsame. Brudenell is the top Minneapolis cop who works on the Somali gang problem and serves as East African community liason. MINNEAPOLIS - The girl was 12 when the gangsters told her the rule: They would sell her for sex to men outside the gang, but members of the Somali Outlaws or the Somali Maèa would use her for free. For more than two years she was taken on "missions" to abandoned garages, men's bathrooms, apartments and hotels, enduring hours with multiple men so gang members could get money, pot or booze. Though her mother confronted two of the men twice early on and warned them the girl wasn't even 13, they continued to prostitute her. Eventually some of the gang members took her on the road to new customers in Nashville, Tenn., while the man she called her "boyfriend" allegedly used a cell phone to send images of her engaging in sex acts with men in the car along the way. The enterprise described in a federal indictment has shocked members of Minnesota's Somali community, the largest in the U.S. And it suggests that gangs known in recent years for armed robberies, burglaries and even killings of fellow East Africans have evolved into more lucrative activity, and are taking their crimes from Minneapolis to other parts of the country. "It's clear the life of the gang in the community is getting much more complicated," said Omar Jamal, an advocate for the Somali community in Minneapolis. "It's one thing to go out and have a random action. It's something quite new to the community to have an organized sex trafècking." Newsletter signup for email alerts In recent years, authorities and the community have been increasingly working together to èght the gangs and to steer Somali youth in positive directions. Community centers and mosques created youth basketball and soccer tournaments to keep kids busy, and they've held forums to discuss issues as they arise - including a recent discussion on sex trafècking. Somalis began arriving in Minnesota in the early 1990s - refugees éeeing civil war in their homeland and ènding welcome in a state with a strong tradition of helping newcomers. But as young Somalis entered the school system with little or no formal education or English skills, they were targeted by established gangs for being different. So they formed their own groups. "They were trying to ènd identity " said Hassan Mohamud the imam at Islamic Da'wah Center a E-Paper SUBSCRIBE NOW $4 for 16 weeks 4/9/2021 As Somali gangs evolve, so does enforcement | Post Bulletin https://www.postbulletin.com/news/news/crime/as-somali-gangs-evolve-so-does-enforcement/article_99185bed-ac53-5901-b162-40cdd29d2eca.html 3/8 They were trying to ènd identity, said Hassan Mohamud, the imam at Islamic Da wah Center, a youth-oriented mosque and cultural center in St. Paul. "They do not belong to Somalis. They do not belong to Islam. They do not belong to America. So they found their own system. ... They had good intention. At èrst the good intention was to help and support each other and protect. But they eventually changed that support system to harm." The federal indictment unsealed in November in Tennessee charges 29 people with crimes from sex trafècking to credit card fraud to witness intimidation. It said the accused were members or associates of three Somali gangs - often acting as one larger gang - bent on forcing girls into prostitution for their own proèt. The indictment outlines allegations involving four victims and hundreds of thousands of dollars in credit card fraud. One girl was prostituted in Nashville and in Columbus, Ohio. Another was raped by multiple men in a Minnesota hotel room, the indictment said. Jamal said that over the years, the Somali gangs realized they needed to generate a steady income. The crimes alleged in the indictment illustrate that at least some might have turned to sex trafècking and credit card fraud as a way to make money. "It's a gradual growth of becoming more active, becoming more serious," Jamal said. "It speaks in volume of how the community has failed collectively to save the minors, especially the girls." Most of those indicted in Tennessee are in custody there, said Van Vincent, the assistant U.S. attorney prosecuting the case. When asked about the victim who was just 12 when èrst sold for sex - and identièed in the indictment as "Jane Doe Two" - he would only say: "She is currently safe." Jeanine Brudenell, a Minneapolis police ofècer who has focused on Somali gangs and crime trends for ève years and became the department liaison with the community in 2008, said Somali gangs have had a presence in Minneapolis since 2000. Gang activity began growing around 2004, when a 32-year- old Somali woman was murdered during a botched robbery. Brudenell said aggravated robberies increased in 2005 and 2006. And in 2007 and 2008, there were seven gang-related killings in a 10- month period. "A lot of the crime was being committed against people in their own community. Somali suspects were on the whole victimizing Somali people," she said, partly because of the dense neighborhoods in which Somalis live. Gang members started with street robberies, but realized the risk of getting hurt or arrested was too high compared to the proèt potential, Brudenell said. The street robberies stopped for a while after a fatal 2006 mugging - with Somalis at èrst mistakenly considered suspects - drew media attention. After that, the Somali gangs began committing more burglaries of businesses in an attempt to keep a E-Paper SUBSCRIBE NOW $4 for 16 weeks 4/9/2021 As Somali gangs evolve, so does enforcement | Post Bulletin https://www.postbulletin.com/news/news/crime/as-somali-gangs-evolve-so-does-enforcement/article_99185bed-ac53-5901-b162-40cdd29d2eca.html 4/8 lower proèle, she said. While Brudenell said the street robberies and burglaries still happen, she wasn't surprised by the gangs' move to human trafècking. She says the gangs are good at adapting and don't show the same "small-mindedness" of traditional local gangs, who often skirmish over turf. Brudenell said those gangs are typically involved in open-air drug markets on street corners, and their behavior is easy to identify - complete with lookouts and overt signs. That's not the case with Somalis, who typically don't get tattoos and are harder to document. She described the Somali gangs as more loosely organized than other gangs. There's no real leader, so if someone goes to prison, the group won't stop its activity, she said. There's also little evidence that people are "jumped in" to Somali gangs, she said. Instead, friends might just ask other friends to hang out and be in the gang. There are seven Somali gangs in Minneapolis, and a total of about 200 documented Somali gang members and associates, she said - about 10 percent of the roughly 2,100 documented active gang members in the Minneapolis Police Department's system. The gang members are a small fraction of the Somali population: The U.S. Census says roughly 25,000 Somalis live in Minnesota, while local advocates say the number is much higher. Brudenell works to build trust in an East African community that came from extreme violence and a corrupt government and traditionally turns to elders to handle problems. She said efforts to curb gang activity have been successful through a combined effort of engagement, intelligence, gang documentation and good police work. "I think it has made a difference because I've been able to identify more people from the community to bring to the table when critical incidents happen," Brudenell said. According to police department data, there were 138 gang-associated crimes committed in 2008 in the Cedar-Riverside neighborhood, an area just east of downtown Minneapolis where many Somali immigrants settled. The number of gang-associated crimes decreased to 100 in 2009, but went back up to 137 in 2010. Brudenell said the crime ebbs and éows, often quieting down after major incidents. The data seems to back that up: After the killing of a Somali college student in Cedar-Riverside in September 2008, crime ègures remained low for the next nine months. Brudenell's work is constant. She attends regular meetings with members of the community, and was recently at a Somali community center, signing youth up for a 10-week citizens' academy geared just for them. The goal is to reach out to the youth, teach them about the legal system, and debunk rumors they may have heard about police. E-Paper SUBSCRIBE NOW $4 for 16 weeks 4/9/2021 As Somali gangs evolve, so does enforcement | Post Bulletin https://www.postbulletin.com/news/news/crime/as-somali-gangs-evolve-so-does-enforcement/article_99185bed-ac53-5901-b162-40cdd29d2eca.html 5/8 Ofècials across the river in St. Paul, where the sex trafècking investigation originated, are also working to build trust with Somali leaders and members of the community. Authorities began looking into the sex trafècking allegations after elders expressed concern to police. "It's pretty brave of them to come forward, with the seriousness of the crimes involved," said St. Paul police Ofècer Tracy Henry, who specializes in Somali gangs. Several American cities with high Somali populations, including San Diego and Columbus, Ohio, say they haven't seen nearly as much gang activity as Minneapolis. Vincent, the federal prosecutor in Tennessee, said Somali gang activity in Nashville is limited, and the activity he's seen stems from the Minnesota gangs. Minnesota is also the center of a federal investigation into the travels of roughly 20 young Somali men, believed to have returned to their homeland to join the terror group al-Shabab. There's no link between the terror investigation and the Somali gang activity, but members of the community say some of the same factors - including isolation, a need to belong to something, no father ègure at home - can lead kids down the wrong path. Mohamud, the imam at Islamic Da'wah Center, said giving kids a place to belong and something to do can keep them out of trouble. His mosque, which opened in 2007, focuses on young people with daily classes and programs like martial arts, youth forums, and soccer and basketball leagues. "We thought if we focused on youth we'd be successful not only helping the Somali community, but the whole society - all Americans," Mohamud said. Some of the youth who spend evenings at his mosque say they're happy to be there, and away from the lure of gang life. Elyas Werku, 18, a high school student, said Mohamud's mosque "saved my life." Werku, who is part Somali, part Oromo, was never in a gang, but said he used to wish he was. He went to the mosque one day with his uncle, who wanted to pray, and a young man there suggested he attend the mosque's youth program. Now, going to the mosque every day, he has no interest in gang membership. Gang members often miss out on education, and some lack family support. "They don't feel like they belong to this community." "If I spend my whole day here, it's my best day," he said. Abdirahman Haji-Aweis, a 15-year-old student at Higher Ground Academy, goes to the mosque every night to memorize the Quran and learn how Muslims should behave, he said. He sees gangs as a waste of time. "They'll say, 'We've got your back. We'll be with you.' But if the police come, they will run. You'll be E-Paper SUBSCRIBE NOW $4 for 16 weeks 4/9/2021 As Somali gangs evolve, so does enforcement | Post Bulletin https://www.postbulletin.com/news/news/crime/as-somali-gangs-evolve-so-does-enforcement/article_99185bed-ac53-5901-b162-40cdd29d2eca.html 6/8 ey say, We ve got you bac . We be w t you. But t e po ce co e, t ey w u . ou be alone," he said. Arafat Hussein, 15, said going to the mosque keeps him busy. "It gives me something to do. ... you can't just sit around," he said. Of the gang members: "They don't have anything better to do, or they get reeled in." Mohamud said he has gone on the streets to try to bring gang members into his fold. "There is a place for them," he said. "The Islamic Da'wah Center is their home." One man who says he was a gang member got a visit from Mohamud in the hospital in 2007, after a stabbing to the neck put him in a coma. Abdulkadir Sharif, 31, came to the United States in 1996 at the age of 17. Like other Somalis he was placed in high school, with no reading, writing or English skills. He managed to survive in school for 30 days, then left because students were pushing him around, and he became involved in gangs. "I learned everything I learned from the street," he said. Today, he works security for the mosque. "Now I don't have to look over my shoulder. I don't have to carry a gun. I don't have to worry about if somebody is going to hurt me," Sharif said. "All I know is God watch out for me. I'm doing the right thing." Now, he says, he's using his own experiences to get kids out of gangs. "I'm not going to stop until everything change, or until I be dead," Sharif said. "If I be dead, people are going to understand, I did my best I could." Suggested Articles GOVERNMENT AND POLITICS Red Lake Nation wants approval from EPA for more authority over its waters GOVERNMENT AND POLITICS Sen. Warren Limmer, R-Maple Grove, on Tuesday, June 16, E-Paper SUBSCRIBE NOW $4 for 16 weeks 4/9/2021 As Somali gangs evolve, so does enforcement | Post Bulletin https://www.postbulletin.com/news/news/crime/as-somali-gangs-evolve-so-does-enforcement/article_99185bed-ac53-5901-b162-40cdd29d2eca.html 7/8 Lawmakers push to re-write Minnesota rape law after court case again exposed gap for drunk victims DEREK CHAUVIN TRIAL Chauvin trial updates: Pathologist dismisses drugs as cause of George Floyd's death NATION J&amp;J COVID-19 vaccine under EU review over blood clots NATION Biden creates commission to study potential Supreme Court expansion Account Manage My Account Privacy Policy Terms and Conditions News Subscription Options Email Newsletters G ove, o uesday, Ju e 6, 2020, spoke in favor of a handful of bills aimed at increasing police accountability on the Minnesota Senate floor. (Dana (Ferguson / Forum News Service In this courtroom sketch, forensic pathologist Dr. Lindsey Thomas testifies Friday, April 9, 2021, in the trial of former Minneapolis police officer Derek Chauvin in the death of George Floyd in Minneapolis. ((REUTERS / Jane Rosenberg FILE PHOTO: A vial and sryinge are seen in front of a displayed Johnson&amp;Johnson logo in this illustration taken January 11, 2021. REUTERS/Dado Ruvic/Illustration/File Photo FILE PHOTO: The U.S. Supreme Court is seen in Washington, U.S., December 17, 2020. REUTERS/Tom Brenner/File Photo Businesses To Follow E-Paper SUBSCRIBE NOW $4 for 16 weeks 4/9/2021 As Somali gangs evolve, so does enforcement | Post Bulletin https://www.postbulletin.com/news/news/crime/as-somali-gangs-evolve-so-does-enforcement/article_99185bed-ac53-5901-b162-40cdd29d2eca.html 8/8 Email Newsletters E-Paper Our News Network Contact Get Help News Advertising Work with Us More JobsHQ Motors HomesHQ Shop Social Also of Interest: Online Auction Helps Secure Semva's Future 2020 Rochester Record Roundup Netéix Series An 'Extraordinary Experience'... © Post Bulletin and Forum Communications Company 1700 Greenview Dr SW, Rochester, MN 55902 (507) 285-7600 E-Paper SUBSCRIBE NOW $4 for 16 weeks</t>
  </si>
  <si>
    <t>['https://d3n8a8pro7vhmx.cloudfront.net/cuapb/pages/270/attachments/original/1617995108/As_Somali_gangs_evolve__so_does_enforcement___Post_Bulletin.pdf?1617995108']</t>
  </si>
  <si>
    <t>['Jeanine Brudenell, badge #845']</t>
  </si>
  <si>
    <t>UNITED STATES DISTRICT COURT DISTRICT OF MINNESOTA Derryl M. Jenkins, Plaintiff, v. Richard Walker, George Warzinik, Michael Honeycutt, John Trangsrud, Shawn Powell, Christopher Tuma, and Scott Dahlquist, all in their individual capacity as officers of the Minneapolis Police Department, and the City of Minneapolis, Defendants. Court File No.: 10-CV-00279 JNE/JJK JOINT ANSWER OF DEFENDANTS JURY TRIAL DEMANDED UNDER F.R.C.P. 38(b) Defendants, for their Joint Answers to Plaintiff's Complaint hereby state and allege as follows: Except as admitted, or otherwise pled herein, Defendants deny each and every allegation, matter and thing in Plaintiff's Complaint and put Plaintiff to his strict proof thereof. 1. As to the allegations of paragraph 1 of the Complaint, Defendants state that the paragraph is not susceptible of responsive pleading. To the extent that it implies liability of any Defendant it is denied. Defendants admit that Plaintiff purports to state a claim for money damages against the individual Defendants and against the City of Minneapolis but deny that Plaintiff has stated a claim upon which relief can be granted. 2. Defendants admit the allegations of paragraph 2 of the Complaint. CASE 0:10-cv-00279-JNE-JJK Document 3 Filed 03/04/10 Page 1 of 10 2 3. Defendants deny the allegations of paragraph 3 of the Complaint. 4. Upon information and belief, Defendants admit the allegations of paragraph 4 of the Complaint. 5. Defendants admit the allegations of paragraph 5 of the Complaint. 6. Defendants admit the allegations of paragraph 6 of the Complaint. 7. Defendants admit the allegations of paragraph 7 of the Complaint. 8. Defendants admit the allegations of paragraph 8 of the Complaint. 9. Defendants admit the allegations of paragraph 9 of the Complaint. 10. Defendants admit the allegations of paragraph 10 of the Complaint. 11. Defendants admit the allegations of paragraph 11 of the Complaint. 12. Defendants admit the allegations of paragraph 12 of the Complaint. 13. As to the allegations of paragraph 13 of the Complaint, Defendants admit that Jenkins was driving a vehicle in the early morning hours of February 19, 2009, but are without knowledge or information sufficient to form a belief as to the remaining allegations of the paragraph. 14. As to the allegations of paragraph 14 of the Complaint, Defendants are without knowledge or information sufficient to form a belief as to which specific allegations are "disputed by Jenkins" but admit the remaining allegations of the paragraph. 15. As to the allegations of paragraph 15 of the Complaint, Defendants admit that Walker initiated a traffic stop and that Jenkins pulled his car over and that at some time during the stop he was on his cell phone and that some audio was captured by cell CASE 0:10-cv-00279-JNE-JJK Document 3 Filed 03/04/10 Page 2 of 10 3 phone. Defendants are without knowledge or information sufficient to form a belief as to the remaining allegations of the paragraph. 16. Defendants admit the allegations of paragraph 16 of the Complaint. 17. Defendants admit the allegations of paragraph 17 of the Complaint. 18. Defendants deny the allegations of paragraph 18 of the Complaint. 19. Defendants admit the allegations of paragraph 19 of the Complaint. 20. As to the allegations of paragraph 20 of the Complaint, Defendants deny that Jenkins indicated that he had to get a license from his pocket and are without knowledge or information sufficient to form a belief as to the remaining allegations of the paragraph. 21. As to the allegations of paragraph 21 of the Complaint, Defendants admit that Walker took the cell phone and put it on top of the car. Defendants state that the allegations of paragraph 21 of the Complaint are misleading in failing to fully describe the incident. 22. As to the allegations of paragraph 22 of the Complaint, Defendants admit that Plaintiff got out of his vehicle and that Walker told him to stay in the car and that Walker eventually grabbed Jenkins and pulled his sweater over his head and the two began wrestling. Defendants are without knowledge or information sufficient to form a belief as to the remaining allegations of paragraph 22 of the Complaint. 23. Defendants deny the allegations of paragraph 23 of the Complaint. 24. Defendants admit the allegations of paragraph 24 of the Complaint. 25. Defendants deny the allegations of paragraph 25 of the Complaint. CASE 0:10-cv-00279-JNE-JJK Document 3 Filed 03/04/10 Page 3 of 10 4 26. Defendants deny the allegations of paragraph 26 of the Complaint. 27. Defendants admit the allegations of paragraph 27 of the Complaint. 28. As to the allegations of paragraph 28 of the Complaint, Defendants admit that Walker held Jenkins to the ground and that other officers arrived, but deny the remaining allegations of the paragraph. 29. As to the allegations of paragraph 29 of the Complaint, Defendants state that Officer Tuma's report speaks for itself. Defendants deny the remaining allegations of paragraph 29 of the Complaint. 30. As to the allegations of paragraph 30 of the Complaint, Defendants state that Officer Powell's report speaks for itself. Defendants deny the remaining allegations of paragraph 30 of the Complaint. 31. As to the allegations of paragraph 31 of the Complaint, Defendants state that Officer Trangsrud's report speaks for itself. Defendants deny the remaining allegations of paragraph 31 of the Complaint. 32. As to the allegations of paragraph 32 of the Complaint, Defendants state that Officer Honeycutt's report speaks for itself. Defendants deny the remaining allegations of paragraph 32 of the Complaint. 33. As to the allegations of paragraph 33 of the Complaint, Defendants state that Officer Warzinik's report speaks for itself. Defendants deny the remaining allegations of paragraph 33 of the Complaint. CASE 0:10-cv-00279-JNE-JJK Document 3 Filed 03/04/10 Page 4 of 10 5 34. As to the allegations of paragraph 34 of the Complaint, Defendants state that Officer Dahlquist's report speaks for itself. Defendants deny the remaining allegations of paragraph 34 of the Complaint. 35. As to the allegations of paragraph 35 of the Complaint, Defendants admit that the officers ultimately were able to handcuff Plaintiff. Defendants deny the remaining allegations of paragraph 35 of the Complaint. 36. As to the allegations of paragraph 36 of the Complaint, Defendants state that the reports, the videotapes and the photographs speak for themselves. Defendants deny the remaining allegations of the Complaint. 37. Defendants deny the allegations of paragraph 37 of the Complaint. 38. As to the allegations of paragraph 38 of the Complaint, Defendants admit that Sergeant Pickhardt arrived at the scene, reviewed video footage and filed a report. Defendants state that the report speaks for itself. Defendants deny the remaining allegations of paragraph 38 of the Complaint. 39. As to the allegations of paragraph 39 of the Complaint, Defendants state that Sergeant Wagner's report speaks for itself. Defendants admit the remaining allegations of paragraph 39 of the Complaint. 40. Defendants admit the allegations of paragraph 40 of the Complaint. 41. Upon information and belief Defendants admit the allegations of paragraph 41 of the Complaint. 42. Upon information and belief Defendants admit the allegations of paragraph 42 of the Complaint. CASE 0:10-cv-00279-JNE-JJK Document 3 Filed 03/04/10 Page 5 of 10 6 43. Upon information and beliefs Defendants admit the allegations of paragraph 43 of the Complaint. 44. As to the allegations of paragraph 44 of the Complaint, Defendants admit that officers exchanged emails or text messages that included the phrase "A good fight", but deny the remaining allegations of the paragraph. 45. Defendants deny the allegations of paragraph 45 of the Complaint. 46. Defendants deny the allegations of paragraph 46 of the Complaint. 47. Defendants deny the allegations of paragraph 47 of the Complaint. 48. Defendants admit the allegations of paragraph 48 of the Complaint. 49. Defendants admit the allegations of paragraph 49 of the Complaint. 50. Defendants deny the allegations of paragraph 50 of the Complaint. 51. Defendants deny the allegations of paragraph 51 of the Complaint. 52. Defendants deny the allegations of paragraph 52 of the Complaint. 53. Defendants deny the allegations of paragraph 53 of the Complaint. 54. As to the allegations of paragraph 54 of the Complaint, Defendants admit that the officers were armed and that they saw no weapon on Jenkins. Defendants deny the remaining allegations of paragraph 54 of the Complaint. 55. Upon information and belief, Defendants admit the allegations of paragraph 55 of the Complaint. 56. Upon information and belief, Defendants admit the allegations of paragraph 56 of the Complaint. CASE 0:10-cv-00279-JNE-JJK Document 3 Filed 03/04/10 Page 6 of 10 7 57. Defendant is without knowledge or information sufficient to form a belief as to the allegations contained in paragraph 57 of the Complaint relating to medical expenses. Defendants deny the remaining allegations of the paragraph. 58. Upon information and belief, Defendants admit that Plaintiff has received professional treatment for mental and emotional injury since the incident, but deny liability therefore. 59. As to the allegations of paragraph 59, Defendants admit that the memorandum attached to the Complaint as Exhibit A is a true and accurate copy of a memorandum and state that the memorandum speaks for itself. Defendants deny the remaining allegations of paragraph 59 of the Complaint. 60. Defendants deny the allegations of paragraph 60 of the Complaint. 61. As to the allegations of paragraph 61 of the Complaint, Defendants admit that the City began an investigation after the video became public. Defendants deny the remaining allegations of paragraph 61 of the Complaint. 62. Defendants deny the allegations of paragraph 62 of the Complaint. 63. Defendants deny the allegations of paragraph 63 of the Complaint. 64. Paragraph 64 of the Complaint is not susceptible of responsive pleading. 65. As to the allegations of paragraph 65 of the Complaint, Defendants restate their foregoing answers to the respective paragraphs. 66. As to the allegations of paragraph 66 of the Complaint, Defendants admit that the individual officers were acting under color of law at all times relevant to the Complaint. Defendants deny the remaining allegations of paragraph 66 of the Complaint. CASE 0:10-cv-00279-JNE-JJK Document 3 Filed 03/04/10 Page 7 of 10 8 67. Defendants deny the allegations of paragraph 67 of the Complaint. 68. Defendants deny the allegations of paragraph 68 of the Complaint. 69. As to the allegations of paragraph 69 of the Complaint, Defendants admit that punitive damages under federal law are not subject to the pleading standard set forth in Minn. Stat. § 549.209, but deny that punitive damages are applicable in this case. 70. Defendants deny the allegations of paragraph 70 of the Complaint. 71. As to the allegations of paragraph 71 of the Complaint, Defendants restate their foregoing answers to the respective paragraphs. 72. Defendants deny the allegations of paragraph 72 of the Complaint. 73. Defendants deny the allegations of paragraph 73 of the Complaint. 74. Defendants deny the allegations of paragraph 74 of the Complaint. 75. Defendants deny the allegations of paragraph 75 of the Complaint. 76. Defendants deny the allegations of paragraph 76 of the Complaint. 77. Defendants deny the allegations of paragraph 77 of the Complaint. 78. Defendants deny the allegations of paragraph 78 of the Complaint. AFFIRMATIVE DEFENSES 1. The Complaint fails to state a claim upon which relief can be granted. 2. The individual Defendants allege affirmatively that they have qualified immunity from any liability in this action. 3. Defendants allege affirmatively they have discretionary immunity and are immune from any liability in this action. 4. Defendants have statutory immunity from any liability in this action. CASE 0:10-cv-00279-JNE-JJK Document 3 Filed 03/04/10 Page 8 of 10 9 5. Defendants have immunity in this action under the doctrine of official immunity and vicarious official immunity. 6. Defendants allege affirmatively that the use of force, if any, was privileged under the common law and/or under Minnesota Statutes, including §609.06. 7. Defendants allege affirmatively that Plaintiff's damages, if any, were caused, contributed to, or brought about by Plaintiff's unlawful and illegal acts and/or the unlawful and illegal acts of those over whom these Answering Defendants exercise no right of control. 8. Service of process has not been effected on all named Defendants. 9. Defendants specifically deny that Plaintiff has any right to attorney's fees in this action. 10. Defendants allege affirmatively that Plaintiff has failed to take reasonable action to avoid or mitigate the alleged detriment or damages. 11. Defendant City of Minneapolis affirmatively alleges that the City of Minneapolis is a municipality, and therefore said Defendant is immune from liability for claims pursuant to 42 U.S.C. §1983, which are based upon the concept of respondeat superior. 12. Defendant City of Minneapolis alleges affirmatively that it is a municipality and therefore is immune from liability for punitive damages. 13. These Answering Defendants allege affirmatively that liability is limited by Minn. Stat. §§ 466.02, 466.04 and 549.023. CASE 0:10-cv-00279-JNE-JJK Document 3 Filed 03/04/10 Page 9 of 10 10 14. Defendants allege affirmatively that Plaintiff is not entitled to punitive damages. 15. Plaintiff has failed to properly make individual capacity claims. WHEREFORE, these Answering Defendants pray for an Order of this Court as follows: a. Dismissing the Plaintiff's Complaint on its merits and with prejudice. b. Awarding these Answering Defendants all of their costs and disbursements as allowed by law, including reasonable attorney's fees. c. For such other relief as this Court deems just and equitable Dated: March 4, 2010 SUSAN L. SEGAL City Attorney By s/James A. Moore JAMES A. MOORE Assistant City Attorney Attorney Reg. No. 16883X TRACEY N. FUSSY Assistant City Attorney Attorney Reg. No. 0311807 Attorneys for Defendants City Hall, Room 210 350 South 5th Street Minneapolis, MN 55415 (612) 673-2063 CASE 0:10-cv-00279-JNE-JJK Document 3 Filed 03/04/10 Page 10 of 10 UNITED STATES DISTRICT COURT DISTRICT OF MINNESOTA Derryl M. Jenkins, Plaintiff, v. Richard Walker, George Warzinik, Michael Honeycutt, John Trangsrud, Shawn Powell, Christopher Tuma, and Scott Dahlquist, all in their individual capacity as officers of the Minneapolis Police Department, and the City of Minneapolis, Defendants. Court File No.: 10-CV-00279 JNE/JJK CERTIFICATE OF SERVICE I hereby certify that on March 4, 2010, I caused the following documents: 1. Joint Answer Defendants to be electronically filed with the Clerk of Court through ECF, and that ECF will send an e-notice of the electronic filing to the following: Paul J. Edlund, Esq. Robert Bennett, Esq. CASE 0:10-cv-00279-JNE-JJK Document 3-1 Filed 03/04/10 Page 1 of 2 2 I further certify that I caused a copy of the foregoing documents and the notice of electronic filing to be mailed by first class mail, postage paid, to the following non-ECF participants: N/A Dated: March 4, 2010 SUSAN L. SEGAL City Attorney By s/James A. Moore JAMES A. MOORE Assistant City Attorney Attorney Reg. No. 16883X TRACEY N. FUSSY Assistant City Attorney Attorney Reg. No. 0311807 Attorneys for Defendants City Hall, Room 210 350 South 5th Street Minneapolis, MN 55415 (612) 673-2063 CASE 0:10-cv-00279-JNE-JJK Document 3-1 Filed 03/04/10 Page 2 of 2</t>
  </si>
  <si>
    <t>['https://d3n8a8pro7vhmx.cloudfront.net/cuapb/pages/270/attachments/original/1626277359/city-of-minneapolis-response-to-darryl-jenkins-lawsuit.pdf?1626277359']</t>
  </si>
  <si>
    <t>4/24/2021 BCA agent accused of leveraging immigration status for sex, Stillwater prison nightmare, and other state harassment settleme… https://www.twincities.com/2018/01/26/bca-agent-accused-of-leveraging-immigration-status-for-sex-stillwater-prison-nightmare-and-other-ha… 1/5 By By DAVE ORRICK DAVE ORRICK | | dorrick@pioneerpress.com dorrick@pioneerpress.com | Pioneer Press | Pioneer Press PUBLISHED: PUBLISHED: January 26, 2018 at 6:47 p.m. January 26, 2018 at 6:47 p.m. | UPDATED: | UPDATED: January 29, 2018 at 10:08 a.m. January 29, 2018 at 10:08 a.m. A senior special agent for the Minnesota Bureau of Criminal Apprehension was A senior special agent for the Minnesota Bureau of Criminal Apprehension was accused of using a woman's immigration status as leverage to have sex with her, accused of using a woman's immigration status as leverage to have sex with her, and a female Stillwater prison guard was subject to constant images of porn and and a female Stillwater prison guard was subject to constant images of porn and sexually explicit comments by her supervisors, according to court filings in a case sexually explicit comments by her supervisors, according to court filings in a case whose settlement was disclosed Friday. whose settlement was disclosed Friday. Settling the case against BCA then-Senior Special Agent Adam Castilleja, who also Settling the case against BCA then-Senior Special Agent Adam Castilleja, who also watched porn on his state-issued cellphone, cost taxpayers $117,500 in 2015, watched porn on his state-issued cellphone, cost taxpayers $117,500 in 2015, according to records released by Gov. Mark Dayton's administration in according to records released by Gov. Mark Dayton's administration in connection with a slew of information on sexual harassment claims released connection with a slew of information on sexual harassment claims released Friday. Friday. Settling the case against the Stillwater prison cost $120,000. Settling the case against the Stillwater prison cost $120,000. NEWS NEWSCRIME &amp; PUBLIC SAFETY CRIME &amp; PUBLIC SAFETY BCA agent accused of leveraging BCA agent accused of leveraging immigration status for sex, immigration status for sex, Stillwater prison nightmare, and Stillwater prison nightmare, and other state harassment other state harassment settlements settlements 4/24/2021 BCA agent accused of leveraging immigration status for sex, Stillwater prison nightmare, and other state harassment settleme… https://www.twincities.com/2018/01/26/bca-agent-accused-of-leveraging-immigration-status-for-sex-stillwater-prison-nightmare-and-other-ha… 2/5 CLAIM: BCA OFFICER FORCED SELF ON INFORMANT CLAIM: BCA OFFICER FORCED SELF ON INFORMANT All told, between 2012 and 2017, the state settled seven legal cases of sexual All told, between 2012 and 2017, the state settled seven legal cases of sexual misconduct or harassment involving state employees, paying out a total of misconduct or harassment involving state employees, paying out a total of $709,500, according to the records, which were released Friday in response to $709,500, according to the records, which were released Friday in response to requests by local media outlets under the Minnesota Data Practices Act. All the requests by local media outlets under the Minnesota Data Practices Act. All the settlements included statements wherein the state did not admit any settlements included statements wherein the state did not admit any wrongdoing. wrongdoing. Castilleja was suspended for 30 days without pay, reassigned to different duties Castilleja was suspended for 30 days without pay, reassigned to different duties and stripped of his senior agent title, according to 2015 disciplinary records. The and stripped of his senior agent title, according to 2015 disciplinary records. The reasons: He violated five BCA policies, including conduct unbecoming a peace reasons: He violated five BCA policies, including conduct unbecoming a peace officer for engaging in "unwelcome sexual advances/physical contact" and officer for engaging in "unwelcome sexual advances/physical contact" and engaging in "any sexual contact or … lewd behavior." engaging in "any sexual contact or … lewd behavior." He could not be reached for comment Friday. He remains a BCA special agent, He could not be reached for comment Friday. He remains a BCA special agent, although he no longer works with confidential informants. although he no longer works with confidential informants. According to a 2014 lawsuit filed in federal court by a Jane Doe, Castilleja groped According to a 2014 lawsuit filed in federal court by a Jane Doe, Castilleja groped the woman's private parts and briefly forcibly performed oral sex on her in the the woman's private parts and briefly forcibly performed oral sex on her in the back of his law enforcement vehicle. He also sent her text messages demanding back of his law enforcement vehicle. He also sent her text messages demanding she send him sexual images of herself, according to the suit and disciplinary she send him sexual images of herself, according to the suit and disciplinary records. records. Castilleja had previously taken the woman into custody during a drug bust and Castilleja had previously taken the woman into custody during a drug bust and used her for years as a confidential informant. Between October 2010 and April used her for years as a confidential informant. Between October 2010 and April 2013, Castilleja submitted records showing he paid her $19,150 in BCA funds, but 2013, Castilleja submitted records showing he paid her $19,150 in BCA funds, but she said she didn't receive all the money, and the BCA records weren't in proper she said she didn't receive all the money, and the BCA records weren't in proper order, an internal affairs investigation found. He also promised her he would use order, an internal affairs investigation found. He also promised her he would use his connections to assist in her desire to attain legal immigration status, his connections to assist in her desire to attain legal immigration status, according to the suit and the internal affairs probe. according to the suit and the internal affairs probe. The internal affairs investigation found he never acted on that pledge, although The internal affairs investigation found he never acted on that pledge, although in the lawsuit the woman said when she refused his repeated advances, he used in the lawsuit the woman said when she refused his repeated advances, he used the issue as leverage to try to have sex with her. The investigation found she the issue as leverage to try to have sex with her. The investigation found she acquiesced to some of his demands, short of sex, in hopes of receiving his acquiesced to some of his demands, short of sex, in hopes of receiving his assistance. assistance. "I want to see your (redacted) and your face," he texted her, according to the "I want to see your (redacted) and your face," he texted her, according to the internal affairs report. "Put your finger in your (redacted)." Castilleja told internal affairs report. "Put your finger in your (redacted)." Castilleja told investigators it was part of a role-playing game that the woman played along investigators it was part of a role-playing game that the woman played along with. with. 4/24/2021 BCA agent accused of leveraging immigration status for sex, Stillwater prison nightmare, and other state harassment settleme… https://www.twincities.com/2018/01/26/bca-agent-accused-of-leveraging-immigration-status-for-sex-stillwater-prison-nightmare-and-other-ha… 3/5 STILLWATER PRISON PORN 'TRAINING MANUAL' STILLWATER PRISON PORN 'TRAINING MANUAL' 'THE PROCESS DIDN'T WORK' 'THE PROCESS DIDN'T WORK' An examination of Castilleja's state-issued cellphone found inappropriate An examination of Castilleja's state-issued cellphone found inappropriate websites bearing the names "momsinporn" and "amateurwives" among others. websites bearing the names "momsinporn" and "amateurwives" among others. In the state prison in Stillwater, a guard supervisor kept a black binder labeled In the state prison in Stillwater, a guard supervisor kept a black binder labeled "Staff Training Manual." Inside: copies of pornographic images. Inside his locker, "Staff Training Manual." Inside: copies of pornographic images. Inside his locker, more porn. The screensaver on his state computer varied, but it included topless more porn. The screensaver on his state computer varied, but it included topless women. On work computers: porn, with the faces of guards pasted on the people women. On work computers: porn, with the faces of guards pasted on the people in the images. in the images. He and another supervisor - both sergeants employed by the Minnesota He and another supervisor - both sergeants employed by the Minnesota Department of Corrections since the early 1990s - talked about sex frequently, Department of Corrections since the early 1990s - talked about sex frequently, including making gesticulations, grunts and other acts, in the presence of a including making gesticulations, grunts and other acts, in the presence of a female guard. female guard. That's according to both the guard's 2014 lawsuit in Washington County court That's according to both the guard's 2014 lawsuit in Washington County court and a DOC internal investigation. and a DOC internal investigation. According to the woman's lawsuit, when she complained about the conditions, According to the woman's lawsuit, when she complained about the conditions, the men retaliated. "There are four of us and one of you," one guard told her. the men retaliated. "There are four of us and one of you," one guard told her. She was left out of briefings and left isolated at posts, out of line-of-sight of other She was left out of briefings and left isolated at posts, out of line-of-sight of other guards. She was told some of the inmates were planning to assault her, guards. She was told some of the inmates were planning to assault her, according to the lawsuit, which was settled in 2015 for $120,000. according to the lawsuit, which was settled in 2015 for $120,000. In all, four male guards were disciplined, according to state records. The two In all, four male guards were disciplined, according to state records. The two supervisors were fired for sexual harassment and possession of porn. A third supervisors were fired for sexual harassment and possession of porn. A third guard was suspended for three days without pay, and a fourth guard was given a guard was suspended for three days without pay, and a fourth guard was given a letter of reprimand for unprofessional conduct. letter of reprimand for unprofessional conduct. Steve Hammer, Steve Hammer, a Stillwater prison warden fired for sexually explicit emails and a Stillwater prison warden fired for sexually explicit emails and comments comments, was not the warden at the time. , was not the warden at the time. Those cases - as well as the other four lawsuits that were settled - are Those cases - as well as the other four lawsuits that were settled - are examples of times when sexual harassment complaints weren't properly dealt examples of times when sexual harassment complaints weren't properly dealt with in accordance with state policy, Myron Frans, the state's top human with in accordance with state policy, Myron Frans, the state's top human resources officer, said Friday in releasing the information. resources officer, said Friday in releasing the information. RELATED: State sex harassment report: We need a strong central office to RELATED: State sex harassment report: We need a strong central office to investigate complaints investigate complaints 4/24/2021 BCA agent accused of leveraging immigration status for sex, Stillwater prison nightmare, and other state harassment settleme… https://www.twincities.com/2018/01/26/bca-agent-accused-of-leveraging-immigration-status-for-sex-stillwater-prison-nightmare-and-other-ha… 4/5 266 COMPLAINTS IN 6 YEARS 266 COMPLAINTS IN 6 YEARS Frans, commissioner of the Office of Management and Budget, described the Frans, commissioner of the Office of Management and Budget, described the cases as "disturbing." When an employee feels her only option left is to file a cases as "disturbing." When an employee feels her only option left is to file a lawsuit, "obviously the process didn't work," Frans said. lawsuit, "obviously the process didn't work," Frans said. Frans released the data along with recommendations from a panel formed by Frans released the data along with recommendations from a panel formed by Gov. Mark Dayton to examine sexual harassment in state government. The Gov. Mark Dayton to examine sexual harassment in state government. The executive branch operations examined more than 33,000 employees. executive branch operations examined more than 33,000 employees. In all, there were 266 complaints of sexual harassment made in the various state In all, there were 266 complaints of sexual harassment made in the various state agencies between 2012 and 2017. Of them: agencies between 2012 and 2017. Of them: 135 were substantiated after an investigation 135 were substantiated after an investigation 100 were determined to be unsubstantiated after an investigation 100 were determined to be unsubstantiated after an investigation 19 were determined to not need an investigation 19 were determined to not need an investigation 12 are still pending. 12 are still pending. The Department of Corrections received the most complaints, with 73. Some The Department of Corrections received the most complaints, with 73. Some offices with relatively small staffs, including the governor's office, received no offices with relatively small staffs, including the governor's office, received no complaints. complaints. The nature of those complaints covered a wide range, according to a review of The nature of those complaints covered a wide range, according to a review of the records by the Pioneer Press. the records by the Pioneer Press. Many involved suspensions or reprimands for unwanted romantic advances at Many involved suspensions or reprimands for unwanted romantic advances at work, while others were more serious, such as a program manager who was work, while others were more serious, such as a program manager who was fired after a subordinate woman came to his house, where he got on top of her fired after a subordinate woman came to his house, where he got on top of her on his couch and attempted to take her clothes off. She rebuffed him. on his couch and attempted to take her clothes off. She rebuffed him. Dave Orrick Dave Orrick Dave Orrick reports on state government and politics from the Pioneer Press' Dave Orrick reports on state government and politics from the Pioneer Press' Capitol Bureau. When the occasion demands, he's been known to cover topics Capitol Bureau. When the occasion demands, he's been known to cover topics ranging from hunting to golf. He lives in St. Paul with his wife and son. ranging from hunting to golf. He lives in St. Paul with his wife and son. Tags: Tags: Mark Dayton Mark Dayton, Minnesota Legislature Minnesota Legislature, Sexual misconduct allegations Sexual misconduct allegations 4/24/2021 BCA agent accused of leveraging immigration status for sex, Stillwater prison nightmare, and other state harassment settleme… https://www.twincities.com/2018/01/26/bca-agent-accused-of-leveraging-immigration-status-for-sex-stillwater-prison-nightmare-and-other-ha… 5/5 VIEW COMMENTS VIEW COMMENTS As you comment, please be respectful of other commenters and other As you comment, please be respectful of other commenters and other viewpoints. Our goal with article comments is to provide a space for viewpoints. Our goal with article comments is to provide a space for civil, informative and constructive conversations. We reserve the right civil, informative and constructive conversations. We reserve the right to remove any comment we deem to be defamatory, rude, insulting to to remove any comment we deem to be defamatory, rude, insulting to others, hateful, off-topic or reckless to the community. See our full others, hateful, off-topic or reckless to the community. See our full terms of use terms of use here here. dorrick@pioneerpress.com dorrick@pioneerpress.com   Follow Dave Orrick Follow Dave Orrick @DaveOrrick @DaveOrrick</t>
  </si>
  <si>
    <t>['https://d3n8a8pro7vhmx.cloudfront.net/cuapb/pages/270/attachments/original/1625843933/Castilleja__Adam_-_BCA_agent_accused_of_leveraging_immigration_status_for_sex.pdf?1625843933']</t>
  </si>
  <si>
    <t>['Adam Castilleja, badge #None']</t>
  </si>
  <si>
    <t>4i 4 ,... Minneapolis Minneapolis Office of Police Police Conduct Review Investigative Summary Complaint Number: 19-06069 Investigator: Sergeant Rebecca Lane Officer: Officer Lamandre Wright, Badge # 7874 Case Type: Administrative Date of Incident: April 24, 2019 Complaint Filed: April 29, 2019 CASE OVERVIEW On April 24, 2019, Officer Lamandre Wright was on-duty and working Squad 132 with his partner Officer Billi White. At approximately 0125 hours, Officers Wright and White were dispatch to a person with a gun call at 1515 4th St S. The caller (a security guard) gave a location and description of the suspect and stated the suspect had a gun in his back pocket. Officers Wright and White were the first officers on scene. Officer Wright exited the driver's seat of the squad car and deployed his patrol rifle. Officer Wright and White walked toward the front entrance of the building. There was an occupied vehicle in front of the entrance to the building and Officer Wright illuminated the passenger area with his handheld flashlight. He put his flashlight away and continued to walk toward the entrance of the building. A person matching the description of the suspect appeared from the entrance of the building. Officer Wright leveled his patrol rifle and pointed it in the direction of the suspect. Officer Wright yelled at the suspect and simultaneously fired one shot in the direction of the suspect. The bullet missed the suspect and hit a cement block wall behind the suspect. The suspect ran though the parking lot and he was apprehended after a short foot chase. 1338190 A handgun was recovered in a grassy area near where the suspect was apprehended.' The suspect was charged with being in possession of a firearm by a person convicted of a crime of violence'. ALLEGATIONS Allegation 1: It is alleged that Officer Wright failed to safely handle his patrol rifle and unintentionally discharged a round while responding to a person with a gun call. 5-401 HANDLING OF FIREARMS CASE INVESTIGATION This case was referred to the Office of Police Conduct Review after a notification to the Minneapolis Police Department Internal Affairs Unit was made regarding an unintentional discharge of a rifle by Officer Lamandre Wright. On April 29, 2019, the case was assigned to be investigated. The PIMS Report, Body Worn Camera, and training records were reviewed. An interview with Officer Wright was also conducted. Minneapolis Police Department Range Patrol Rifle Training and Qualification On August 14 - 18, 2017, Officer Wright attended the Patrol Rifle Certification Course. 3 At that time, he declared a Colt M4 rifle, serial targEn with a weapon mounted light as a duty weapon.4 Officer Wright last qualified with his Patrol Rifle on June 25, 2018.5 PIMS GO Report 19-114646 Officer Wright wrote a Non-Public Narrative after the event. He wrote that he responded to a person with a gun call and the following occurred: I removed my rifle from the squad and charged it and began to walk towards the entrance and hanging my rifle to (sic) around my neck by its sling. I 1 PIMS GO Report # 19-114646 2 MNCIS - Kalid Abdikadir Ali, DOB 4/11/1999, CASE No. 27-CR-19-9630 3 Minneapolis Police Range Sign in Sheet - M4 Rifle School August 14- 18, 2017 4 Declaration of Duty Handgun/Patrol Rifle 5 Minneapolis Police Range Sign In - M4 Page 2 of 9 1338191 observed a dark silver sedan stopped near the exit of the building. Not knowing the involvement of the vehicle, I hung my rifle down and removed my flashlight from my duty belt to see who was in the vehicle. Due to the surprise look of the occupant I determined the person inside the vehicle was not involved and turned my flashlight off and put it away. While putting my flashlight back in the holster on my duty belt and still advancing towards the door a male fitting the description that most likely was armed with a handgun quickly appeared. I quickly attempted to pick my rifle up from the sling position with intention of being ready to react to a potentially life threatening situation. Simultaneously of giving commands and manipulating my rifle, I heard a bang and realized I had accidentally discharged my rifle. I observed the round to hit a brick wall that was located south of our location to the west of the male that was exiting the building. I did not have intentions to fire my weapon at the moment of my rifle accidentally discharging. 6 Body Worn Camera of Officer Lamandre Wright Body Worn Camera video showed Officer Lamandre Wright and Officer Billie White driving southbound on Washington Av S. Officer Wright was the driver. Officer White was the passenger. Officer White narrated they were responding to a person with a gun call and she read the description of the suspect out loud. Officer White read out loud that the person with the gun was still in the lobby. Officer Wright and Officer White arrived at 1515 4th St S and decided to approach the front of the building on foot. Officer Wright deployed his patrol rifle which was located in the rifle mount in the front of the squad car. Officer Wright pulled on the charging handle and racked a round into the chamber of the rifle. They approached the front of the building and Officer Wright observed an occupied silver vehicle in front of the apartment complex and shined his light on the vehicle. He turned off his flashlight and continued to walk toward the front entrance. A male matching the description of the suspect appeared from the front entryway. Officer Wright raised his rifle and pointed it in the direction of the suspect. Officer Wright stated, "Put your..." Officer Wright discharged a round from his rifle. He continued his command "hands up now! Oh shoot." The suspect fled on foot into the parking lot and between some cars. Officer Wright and White pursued him. The suspect stops on the other side of the parking lot and he is arrested. 6 PIMS GO Report # 114646, Page 25, Non-Public Narrative Officer Lamandre Wright Page 3 of 9 1338192 Minneapolis Police Department Patrol Rifle Training Manual The Minneapolis Police Department Patrol Rifle Training Manual defines "Squad Ready" as the following: Squad Ready: The rifle's bolt is forward on an empty chamber with the safety on. The rifle shall have a 20-round magazine loaded with 18 rounds of issued duty ammunition inserted into the magazine well. If an officer chooses to use 30-round magazines the magazine shall be loaded with 28 rounds of issued duty ammunition. (08/01/11)' The Minneapolis Police Department Patrol Rifle Training Manual provides detailed instructions on how to set up the rifle "Squad Ready." The Minneapolis Police Department Patrol Rifle Training Manual covers four "Cardinal Rules of Firearms Safety." They are as follows:8 • Point the muzzle in a safe direction. Know the status of your weapon system at ALL times. • Never intentionally cover anything with the muzzle of your weapon that you do not wish to destroy. • Keep your finger outside the trigger guard until you have a sight picture and you want the hammer to fall! If your eyes come off the sights the finger comes off the trigger. • Identify your target. Know what is behind it, in front of it, and what's flanking it. Flash Suppressor Barrel From Sight Handguard Rear Sight Bolt Catch Buttstock Selector Lever Pistol Grip Figure 1- Patrol Rifle with Nomenclature - From Minneapolis Police Department Patrol Rifle Training Manual 7 Minneapolis Police Department Patrol Rifle Training Manual, Page 5 Minneapolis Police Department Patrol Rifle Training Manual, Page 8 Page 4 of 9 1338193 Also covered in the Minneapolis Police Department Patrol Rifle Training Manual is Sympathetic Contraction and the trigger finger, and consequences of these contractions. Sympathetic Contractions can occur as a result of three, uncontrollable, distinct stimuli: Startle Effect, Postural Imbalance, Exertion of Maximum Force.9 • Startle Effect - When you are startled by a loud noise, or the sudden appearance of someone unexpected, it immediately shocks or disrupts the nervous system causing you to flinch, clutch and jump. • Postural Imbalance - A big term for simply losing your balance. If there is something in your hand (Gun) or near your hand when you lose your balance, you will clutch it or grab for it. • Exertion of Maximum Force -This is the relationship between your muscles and nerves under high stress. If you exert maximum force with one hand, the nerves of the opposite hand will cause that hand to exert up to 25 % of the force at the same time. The more stress, the more force exerted. The manual states, "The strength that can be exerted by involuntary muscular contractions in one of the above three circumstances may be enough to cause an Unintentional Discharge. If your trigger finger isn't indexed properly, and you get startled, the resulting flinch or clutch may cause an Unintentional Discharge."1° Minneapolis Police Range Functionality Test of Patrol Rifle After the unintentional discharge that occurred on April 24, 2019, Rangemaster Sgt. Anthony Caspers, picked up the rifle from the Internal Affairs Unit on April 26, 2019. The range staff inspected and preformed a functionality test on the rifle. Sgt. Caspers reported, "Rifle [was] in working order and within factory specifications. The rifle was also test fired and functioned as designed."11 9 Minneapolis Police Department Patrol Rifle Training Manual, Page 9 19 Minneapolis Police Department Patrol Rifle Training Manual, Page 9 11 Memo from Rangemaster Sgt. Anthony Caspers to Lt. Thomas Wheeler, May 9, 2019 Page 5 of 9 1338194 Drug and Alcohol Testing On April 24, 2019, after the unintentional discharge, Officer Wright submitted to a Drug and Alcohol Test. The test was performed by Occupational Medicine Consultants. The results of the test came back negative. 12 Minnesota Bureau of Criminal Apprehension Firearms Discharge Report On May 5, 2019, A Minnesota Firearms Discharge Report was submitted to the Minnesota Bureau of Criminal Apprehension. The form was completed by Lt. Wheeler.' Interview with Officer Lamandre Wright On June 6, 2019, an interview of Officer Lamandre Wright was conducted. Also present was Sgt. David Garman of the Minneapolis Police Officer Police Federation. Officer Wright signed the Tennessen Warning. He also stated he understood the Garrity Warning I read to him. The following is a summary of the interview, not necessarily in chronological order. Officer Wright works in the First Precinct on Power Watch. He has been Patrol Rifle certified for approximately two years. He carried a Minneapolis Police Department owned Colt M4 rifle. Authorized equipment, such as optics, sling, and handguard were added to the rifle. When not on duty the rifle was stored in his locker at First Precinct. Initially, Officer Wright stated he remembered setting up his rifle14 and recounted how he set up the rifle on the day of the accidental discharge.15 Later, when Officer Wright reviewed the transcript, he stated there was a discrepancy and wanted to clarify remarks he made in his interview. A subsequent interview with Officer Wright was conducted on July 30, 2019, in that interview, he stated he misunderstood the question in the original interview. On April 24, 2018, the day of the accidental discharge, Officer Wright does not recall the specifics on how he set up the patrol rifle.16 Officer Wright and his partner, Officer White, arrived on the scene. Officer Wright took the rifle from the secured rifle mount in front of the car. Officer Wright chambered a round in the rifle. While approaching the front of the building Officer Wright observed a car and took out 12 Letter from Occupational Medicine Consultants 13 Minnesota Bureau of Criminal Apprehension - Supplemental Reporting System for Uniform Crime Reporting 14 Officer Lamandre Wright Transcript #1, Page 3, Line 22 ' Officer Lamandre Wright Transcript #1, Page 4, Line 4-18 16 Officer Lamandre Wright Transcript #2, Page 2, Line 28-29 Page 6 of 9 1338195 the flashlight on his belt to look inside the car. Officer Wright took the flashlight from his belt and did not use a weapon mounted light because he did not want to point a weapon at the vehicle not knowing if it was involved. Officer Wright determined the car was not involved. Officer Wright put his flashlight back on his belt. Officer Wright was surprised when the suspect appeared on the sidewalk in front of the lobby. He stated, "I...it was kind of a surprise because at first it was...they were saying he was in an apartment, then he was in the lobby, and then he popped up in front of me."17 Officer Wright raised his rifle and attempted to give the suspect commands. He stated, "...by the time I could even utter anything, I heard a bang and realized that my rifle had just went off and that's when I was like shoot."18 Officer Wright stated he did not intend to fire his patrol rifle. Officer Wright did not remember moving the selector lever from "Safe" to "Fire" during the call.19 DISCUSSION Did Officer Wright fail to safely handle his patrol rifle and unintentionally discharge a round while responding to a person with a gun call? The Minneapolis Police Department's Policy and Procedure Manual at the time of the incident states in part: 5-401 HANDLING OF FIREARMS (03/11/16) (12/17/18) A. All employees shall safely handle firearms while performing on-duty assignments or while acting in a law enforcement capacity, in a manner consistent with MPD training and policy. B. An employee's finger shall be kept out of the trigger guard and indexed on the frame of the handgun until the employee is on target and intends to fire the gun. C. Employees are responsible for any discharge of a firearm in their custody. Any unintentional, reckless, unlawful, or other discharge inconsistent with MPD training and policy may result in discipline. 17 Officer Lamandre Wright Transcript #1, Page 7, Line 38-39 18 Officer Lamandre Wright Transcript #1, Page 5, Line 33-34 Officer Lamandre Wright Transcript #1, Page 7, Line 9-11 Page 7 of 9 1338196 Officer Wright's patrol rifle was found to be functional by the Minneapolis Police Range. Because the Minneapolis Police Range found the rifle to function as designed, there are only two other ways for the rifle to discharge unintentionally: 1. The safety was never on and/or taken off at some point and Officer Wright had his finger on the trigger and depressed the trigger to the rear of the rifle. 2. Officer Wright had pressure on the trigger and took the safety off while the trigger was depressed to the rear. Officer Wright had no specific recollection of setting up his rifle squad ready on April 24, 2019. He stated his normal routine would be to set up the rifle "Squad Ready" after Roll Call. "Squad Ready" would include having the selector lever on "Safe." It is unknown at what point (or if ever) the rifle selector lever was on "Safe" and was moved to the "Fire" position. CLOSING Did Officer Wright fail to safely handle his patrol rifle and unintentionally discharged a round while responding to a person with a gun call? • Officer Wright was Patrol Rifle certified approximately two years. • During an interview with Officer Wright he stated he set the patrol rifle up "Squad Ready" as a part of his daily routine but, could not remember the specific actions he took when setting up the rifle on April 24, 2019. • On April 24, 2019, Officer Wright responded to a person with a gun call, deployed his patrol rifle, and racked a round into the chamber. • While approaching the building, Officer Wright had just put his flashlight back onto his belt when the suspect emerged from the front lobby. • Officer Wright leveled his rifle and yelled at the suspect to put his hands up. • While Officer Wright yelled these orders to the suspect, Officer Wright unintentionally discharged a rifle round. • The bullet hit a concrete wall behind the suspect. • There were no injuries to the suspect. • The suspect was arrested and charged with being in possession of a firearm by a person convicted of a crime of violence. Page 8 of 9 1338197 I confirm that information I provide in this case is true to the best of my knowledge. August 28, 2019 Investigator: Sergeant Rebecca Lane Date Page 9 of 9 1338198 1338199 1338200 1338201</t>
  </si>
  <si>
    <t>['https://assets.nationbuilder.com/cuapb/pages/1509/attachments/original/1753849724/19-06069_Lamandre_Wright.pdf?1753849724']</t>
  </si>
  <si>
    <t>['Lamandre Wright, badge #7874']</t>
  </si>
  <si>
    <t>Skip to Main Content Logout My Account Search Menu New Criminal/Traffic/Petty Search Refine Search Back Location : All MNCIS Sites - Case Search Help R A C N . 50-CR-13-2441 State of Minnesota vs Jason Wyatt Mindrup § § § § § Case Type: Crim/Traf Mandatory Date Filed: 10/30/2013 Location: Mower P I Lead Attorneys Defendant Mindrup, Jason Male DOB: 11/13/1970 DUANE A KENNEDY Retained 507-280-0887(W) Austin, MN 55912 Jurisdiction State of Minnesota JULIE LYNN GERMANN 507-328-7600(W) C I Charges: Mindrup, Jason Statute Level Date Disposition Level of Sentence 1. Criminal Sexual Cond-1st Degree- Penet or Contact Under 13-Injury- Use Force/Coerce 609.342.1(e)(i) Felony 08/31/201302/06/2015 Dismissed Addtl Statutes: Criminal Sexual Conduct-1st Degree-Penalty- Stat Max 2. Criminal Sex Conduct-3rd Degree- Force or Coercion 609.344.1(c) Felony 08/31/201302/06/2015 Convicted Addtl Statutes: Criminal Sexual Conduct-3rd Degree-Penalty 3. Criminal Sex Conduct-2nd Degree- Personal Injury-Force/Coerce 609.343.1(e)(i) Felony 08/31/201302/06/2015 Convicted 04/03/2015 Convicted of a Felony Addtl Statutes: Criminal Sexual Conduct-2nd Degree-Penalty- Stat. Max. E O C DISPOSITIONS 11/14/2013 Plea (Judicial Officer: Wellmann, Fred) 1. Criminal Sexual Cond-1st Degree-Penet or Contact Under 13-Injury-Use Force/Coerce Not guilty 2. Criminal Sex Conduct-3rd Degree-Force or Coercion Not guilty 10/21/2014 Plea 3. Criminal Sex Conduct-2nd Degree-Personal Injury-Force/Coerce Not guilty 02/06/2015 Disposition (Judicial Officer: Kritzer, Jeffrey) 1. Criminal Sexual Cond-1st Degree-Penet or Contact Under 13-Injury-Use Force/Coerce Dismissed 2. Criminal Sex Conduct-3rd Degree-Force or Coercion Convicted 3. Criminal Sex Conduct-2nd Degree-Personal Injury-Force/Coerce Convicted 02/06/2015 Sentenced (Judicial Officer: Kritzer, Jeffrey) 3. Criminal Sex Conduct-2nd Degree-Personal Injury-Force/Coerce 08/31/2013 (FEL) 609.343.1(e)(i) (6093431ei) Commit to Commissioner of Corrections - Adult: MN Correctional Facility - St. Cloud 90 Mo Report on 02/06/2015 Credit for Time Served for 3 Days Conditional Release After Confinement of 10 Yr Status: Active 02/06/2015 Condition - Adult: Firefox https://pa.courts.state.mn.us/CaseDetail.aspx?CaseID=1616499567 1 of 5 12/9/2022, 1:03 AM 1. Restitution reserved, 02/06/2015 - 04/07/2015, Active 02/06/2015 Level of Sentence: Convicted of a Felony 02/06/2015 No sentence pronounced (Judicial Officer: Kritzer, Jeffrey) 2. Criminal Sex Conduct-3rd Degree-Force or Coercion 08/31/2013 (FEL) 609.344.1(c) (6093441c) 04/03/2015 Amended Sentenced (Judicial Officer: Kritzer, Jeffrey) Reason: Court Order 3. Criminal Sex Conduct-2nd Degree-Personal Injury-Force/Coerce 08/31/2013 (FEL) 609.343.1(e)(i) (6093431ei) Commit to Commissioner of Corrections - Adult: MN Correctional Facility - St. Cloud 90 Mo Report on 02/06/2015 Credit for Time Served for 3 Days Conditional Release After Confinement of 10 Yr Status: Active 02/06/2015 Condition - Adult: 1. Restitution reserved, 02/06/2015 - 04/07/2015, Active 02/06/2015 Condition - Adult: 1. Supply DNA sample, 04/03/2015, Active 04/03/2015 2. Predatory offender registration required, 04/03/2015, Active 04/03/2015 Level of Sentence: Convicted of a Felony OTHER EVENTS AND HEARINGS 10/30/2013 Correspondence Index # 98 10/30/2013 Complaint Summons Index # 97 (Judicial Officer: Rysavy, Donald E. ) 11/13/2013 Certificate of Representation Index # 96 11/14/2013 First Appearance (10:30 AM) (Judicial Officer Wellmann, Fred) 11/14/2013 Reset by Court to 11/14/2013 Result: Held 11/14/2013 Interim Condition for Mindrup, Jason - Pay bail $250,000.00 - Conditions, other - Contact with probation - Do not leave Minnesota without written court approval - Keep court/attorney informed of current address - No alcohol/controlled substance use - No same or similar - Random testing - Released on own recognizance - Remain law-abiding - Make all future court appearances - Make and maintain contact with attorney - Do Not Enter Bars or Liquor Stores - Sign Waiver of Extradition 11/14/2013 Waiver of Extradition Index # 95 01/31/2014 Notice of Evidence and Identification Procedures Index # 94 01/31/2014 Discovery Disclosure Index # 93 01/31/2014 Request for Disclosure Index # 92 01/31/2014 Witness List Index # 91 01/31/2014 Affidavit of Service Index # 90 03/07/2014 Subpoena with Service Index # 89 03/07/2014 Subpoena with Service Index # 88 03/07/2014 Subpoena with Service Index # 87 03/28/2014 Pre-trial (10:30 AM) (Judicial Officer Rysavy, Donald E.) Result: Held 03/28/2014 Witness List Index # 86 03/28/2014 Schedule Hearing (Judicial Officer: Rysavy, Donald E. ) 03/28/2014 Juror Supplemental Questionnaire(s) Form 50 Index # 85 03/28/2014 Jury Instructions Document Index # 84 04/07/2014 CANCELED Jury Trial (9:00 AM) (Judicial Officer Rysavy, Donald E.) Other 04/22/2014 Notice of Hearing Index # 83 04/22/2014 Notice of Hearing Index # 82 04/22/2014 Notice of Hearing 07/02/2014 Notice of Motion and Motion Index # 1 07/02/2014 Correspondence Index # 2 07/02/2014 Affidavit of Service Index # 3 07/09/2014 Correspondence Index # 4 08/01/2014 CANCELED Pre-trial (10:30 AM) (Judicial Officer Siefken, Kevin) Other 08/04/2014 Notice of Hearing Index # 5 08/04/2014 Notice of Hearing Index # 6 Firefox https://pa.courts.state.mn.us/CaseDetail.aspx?CaseID=1616499567 2 of 5 12/9/2022, 1:03 AM 08/07/2014 Recommendation of Probation to Apprehend and Detain Index # 7 08/07/2014 Order to Apprehend Index # 8 (Judicial Officer: Siefken, Kevin ) 08/08/2014 Violation Hearing (11:00 AM) (Judicial Officer Siefken, Kevin) Result: Held 08/08/2014 Warrant Issued Index # 9 08/08/2014 Warrant Served 08/08/2014 Warrant Return of Service Index # 10 08/08/2014 Interim Condition for Mindrup, Jason - Pay bail $250,000.00 - Conditions, other - Contact with probation - Do not leave Minnesota without written court approval - Keep court/attorney informed of current address - No alcohol/controlled substance use - No same or similar - Random testing - Released on own recognizance - Remain law-abiding - Make all future court appearances - Make and maintain contact with attorney - Do Not Enter Bars or Liquor Stores - Sign Waiver of Extradition 08/08/2014 Returned Mail Index # 11 08/11/2014 CANCELED Hearing (9:00 AM) (Judicial Officer Siefken, Kevin) Other 08/11/2014 Waiver of Extradition Index # 12 10/15/2014 Subpoena with Service Index # 20 10/17/2014 Witness List Index # 18 10/20/2014 Witness List Index # 13 10/20/2014 Notice of Motion and Motion Index # 14 10/20/2014 Correspondence Index # 15 10/20/2014 Affidavit of Service Index # 16 10/20/2014 Amended Criminal Complaint Index # 17 10/22/2014 Pre-trial (9:00 AM) (Judicial Officer Kritzer, Jeffrey) Result: Held 10/22/2014 Hearing (2:00 PM) (Judicial Officer Kritzer, Jeffrey) Result: Held 10/24/2014 Order-Other Index # 21 (Judicial Officer: Kritzer, Jeffrey ) 10/24/2014 Notice of Filing of Order Index # 22 10/24/2014 Correspondence Index # 23 10/24/2014 Witness List Index # 31 10/24/2014 Affidavit of Service Index # 35 10/24/2014 Exhibit List Index # 36 10/27/2014 Jury Trial (9:00 AM) (Judicial Officer Kritzer, Jeffrey) 08/12/2014 Reset by Court to 10/27/2014 Result: Held 10/28/2014 Jury Trial (9:00 AM) (Judicial Officer Kritzer, Jeffrey) Result: Held 10/29/2014 Jury Trial (9:00 AM) (Judicial Officer Kritzer, Jeffrey) Result: Held 10/30/2014 Jury Trial (9:00 AM) (Judicial Officer Kritzer, Jeffrey) Result: Held 10/30/2014 Jury Instructions Document Index # 24 10/30/2014 Order-Presentence Investigation Index # 25 (Judicial Officer: Kritzer, Jeffrey ) 10/30/2014 Order-Psychosexual Evaluation Index # 26 (Judicial Officer: Kritzer, Jeffrey ) 10/30/2014 Exhibit List Index # 27 10/30/2014 Verdict Index # 28 10/30/2014 Verdict Index # 29 10/30/2014 Verdict Index # 30 10/30/2014 Verdict Index # 32 10/30/2014 Verdict Index # 33 10/30/2014 Verdict Index # 34 01/21/2015 Victim Impact Statement Index # 37 01/28/2015 Presentence Investigation Report Index # 38 02/06/2015 Sentencing (3:00 PM) (Judicial Officer Kritzer, Jeffrey) Result: Held 02/06/2015 Motion Index # 39 02/06/2015 Sentencing Order Index # 40 (Judicial Officer: Kritzer, Jeffrey ) 02/06/2015 Correspondence Index # 41 02/06/2015 Certificate of Representation Index # 42 02/13/2015 Correspondence Index # 43 (Judicial Officer: Kritzer, Jeffrey ) 02/17/2015 Transcript Index # 44 02/17/2015 Transcript Index # 45 02/17/2015 Transcript Index # 46 02/20/2015 Correspondence Index # 47 02/20/2015 Memorandum Index # 48 02/20/2015 Notice of Motion and Motion Index # 49 02/20/2015 Affidavit-Other Index # 50 Firefox https://pa.courts.state.mn.us/CaseDetail.aspx?CaseID=1616499567 3 of 5 12/9/2022, 1:03 AM 02/20/2015 Affidavit-Other Index # 51 02/20/2015 Correspondence Index # 52 02/20/2015 Witness List Index # 53 02/20/2015 Affidavit of Mailing Index # 54 02/23/2015 Correspondence Index # 55 02/23/2015 Motion Index # 56 02/23/2015 Memorandum Index # 57 02/23/2015 Affidavit of Mailing Index # 58 02/23/2015 Copy Request Index # 59 02/25/2015 Transcript Index # 60 02/26/2015 Correspondence Index # 61 02/26/2015 Affidavit for Restitution Index # 62 03/03/2015 Restitution Order Index # 63 (Judicial Officer: Kritzer, Jeffrey ) 03/03/2015 Notice of Filing of Order Index # 64 03/30/2015 Correspondence Index # 65 03/30/2015 Affidavit of Service Index # 66 03/30/2015 Memorandum Index # 67 03/30/2015 Correspondence Index # 68 04/03/2015 Correspondence Index # 69 04/06/2015 Amended Sentencing Order Index # 70 (Judicial Officer: Kritzer, Jeffrey ) 04/06/2015 Notice of Filing of Order Index # 71 04/08/2015 Notice of Motion and Motion Index # 72 04/08/2015 Affidavit of Service Index # 73 04/08/2015 Affidavit of Service Index # 74 04/09/2015 Motion Hearing (3:00 PM) (Judicial Officer Kritzer, Jeffrey) Result: Held 04/26/2015 Affidavit of Mailing Index # 81 04/29/2015 Correspondence Index # 78 04/29/2015 Notice-Other Index # 79 04/29/2015 Statement of Case of Appellant Index # 80 04/30/2015 Order-Other Index # 75 (Judicial Officer: Kritzer, Jeffrey ) 04/30/2015 Notice of Filing of Order Index # 76 04/30/2015 Appellate Notice of Case Filing Index # 77 05/13/2015 Appellate Court Order Index # 99 06/01/2015 Motion-Post Conviction Relief Index # 100 06/03/2015 Correspondence Index # 102 06/04/2015 Affidavit of Service Index # 101 06/25/2015 Correspondence Index # 103 06/25/2015 Response to Postconviction Relief Index # 104 06/25/2015 Affidavit of Mailing Index # 105 07/13/2015 Correspondence Index # 106 (Judicial Officer: Kritzer, Jeffrey ) 07/20/2015 Notice of Hearing Index # 107 07/30/2015 Order-Other Index # 108 (Judicial Officer: Kritzer, Jeffrey ) 07/30/2015 Notice of Filing of Order Index # 109 07/31/2015 Copy Request Index # 110 08/11/2015 Petition for Writ of Habeas Corpus Index # 111 08/11/2015 Proposed Order or Document Index # 112 08/11/2015 Proposed Order or Document Index # 113 08/14/2015 Order-Other Index # 114 (Judicial Officer: Siefken, Kevin ) 08/14/2015 Writ of Habeas Corpus Index # 115 (Judicial Officer: Siefken, Kevin ) 08/17/2015 Motion Index # 116 08/17/2015 Memorandum Index # 117 08/17/2015 Affidavit-Other Index # 119 08/17/2015 Proposed Order or Document Index # 120 08/17/2015 Confidential Information Form 11.1 personal information Index # 121 08/17/2015 Affidavit of Mailing Index # 122 08/18/2015 Correspondence for Judicial Approval Index # 123 08/18/2015 Affidavit of Service Index # 124 08/18/2015 Correspondence for Judicial Approval Index # 125 08/18/2015 Affidavit of Service Index # 126 08/19/2015 Witness List Index # 127 08/19/2015 Request for Hearing Index # 130 08/19/2015 Correspondence Index # 131 08/21/2015 Motion Hearing (9:30 AM) (Judicial Officer Kritzer, Jeffrey) Result: Held 08/21/2015 Cancel Writ of Habeas Corpus Index # 128 08/21/2015 Order for Submissions-Under Advisement Index # 129 (Judicial Officer: Kritzer, Jeffrey ) 08/25/2015 CANCELED Evidentiary Hearing (9:30 AM) (Judicial Officer Kritzer, Jeffrey) Other 08/26/2015 Order-Other Index # 132 (Judicial Officer: Kritzer, Jeffrey ) 08/26/2015 Notice of Filing of Order Index # 133 09/01/2015 Transcript Index # 134 09/08/2015 Briefs Index # 135 09/08/2015 Affidavit of Service Index # 136 09/11/2015 Appellate Court Order Index # 137 09/25/2015 Briefs Index # 138 09/25/2015 Affidavit of Mailing Index # 139 09/28/2015 Taken Under Advisement Index # 140 (Judicial Officer: Kritzer, Jeffrey ) 10/30/2015 Appellate Court Order Index # 141 11/10/2015 Appellate Court Order Index # 142 Firefox https://pa.courts.state.mn.us/CaseDetail.aspx?CaseID=1616499567 4 of 5 12/9/2022, 1:03 AM 12/22/2015 Order Denying Motion Index # 143 (Judicial Officer: Kritzer, Jeffrey ) 12/22/2015 Notice of Filing of Order Index # 144 01/04/2016 Correspondence Index # 145 01/04/2016 Motion Index # 146 01/04/2016 Affidavit of Mailing Index # 147 02/22/2016 Request for Trial Court Record-Appellate Court Index # 148 02/23/2016 Appellate Exhibit List Index # 149 02/25/2016 Record Transmitted to Appellate Court 03/03/2016 Record Transmitted to Appellate Court 08/29/2016 Appellate Court Opinion Index # 150 11/28/2016 Appellate Court Judgment Index # 151 02/17/2017 Receipt from Appellate Court Index # 152 02/04/2020 Notice to Authorize Release - Destroy Exhibit or Deposition Index # 153 02/14/2020 Exhibit Receipt or Authorization to Release or Destroy Index # 154 02/27/2020 Notice to Authorize Release - Destroy Exhibit or Deposition Index # 155 F I Defendant Mindrup, Jason Total Financial Assessment 1,261.93 Total Payments and Credits 1,261.93 Balance Due as of 12/09/2022 0.00 03/03/2015 Transaction Assessment 1,261.93 11/15/2015 Collection Agency Receipt # EP50-2015-03171 Mindrup, Jason (33.44) 12/15/2015 Collection Agency Receipt # EP50-2015-03417 Mindrup, Jason (50.64) 01/10/2016 Collection Agency Receipt # EP50-2016-00096 Mindrup, Jason (26.97) 02/14/2016 Collection Agency Receipt # EP50-2016-00378 Mindrup, Jason (35.02) 03/13/2016 Collection Agency Receipt # EP50-2016-00704 Mindrup, Jason (45.25) 04/10/2016 Collection Agency Receipt # EP50-2016-00991 Mindrup, Jason (64.05) 05/09/2016 Collection Agency Receipt # EP50-2016-01315 Mindrup, Jason (59.16) 06/13/2016 Collection Agency Receipt # EP50-2016-01652 Mindrup, Jason (52.09) 07/10/2016 Collection Agency Receipt # EP50-2016-01974 Mindrup, Jason (48.87) 08/15/2016 Collection Agency Receipt # EP50-2016-02511 Mindrup, Jason (36.15) 09/11/2016 Collection Agency Receipt # EP50-2016-02921 Mindrup, Jason (44.62) 10/09/2016 Collection Agency Receipt # EP50-2016-03351 Mindrup, Jason (41.27) 11/13/2016 Collection Agency Receipt # EP50-2016-03810 Mindrup, Jason (29.51) 12/11/2016 Collection Agency Receipt # EP50-2016-04207 Mindrup, Jason (56.76) 01/08/2017 Collection Agency Receipt # EP50-2017-00116 Mindrup, Jason (64.70) 02/12/2017 Collection Agency Receipt # EP50-2017-00448 Mindrup, Jason (60.01) 03/12/2017 Collection Agency Receipt # EP50-2017-00949 Mindrup, Jason (62.74) 04/09/2017 Collection Agency Receipt # EP50-2017-01405 Mindrup, Jason (127.04) 05/14/2017 Collection Agency Receipt # EP50-2017-01912 Mindrup, Jason (78.98) 06/11/2017 Collection Agency Receipt # EP50-2017-02304 Mindrup, Jason (68.06) 07/10/2017 Collection Agency Receipt # EP50-2017-02676 Mindrup, Jason (90.24) 08/13/2017 Collection Agency Receipt # EP50-2017-03177 Mindrup, Jason (60.08) 09/10/2017 Collection Agency Receipt # EP50-2017-03523 Mindrup, Jason (26.28) Firefox https://pa.courts.state.mn.us/CaseDetail.aspx?CaseID=1616499567 5 of 5 12/9/2022, 1:03 AM</t>
  </si>
  <si>
    <t>['https://assets.nationbuilder.com/cuapb/pages/1472/attachments/original/1670569746/Mindrup_Conviction_Register_of_Actions.pdf?1670569746']</t>
  </si>
  <si>
    <t>MINNEAPOLIS POLICE DEPARTMENT INTERNAL AFFAIRS COMPLAINT FORM #3401 COMPLAINT INFORMATION INTERNAL AFFAIRS CASE NUMBER: 15-06300 CCN: 14-212381 DATE OF INCIDENT: 06/21/14 TIME OF INCIDENT: 2108 hrs. LOCATION OF INCIDENT: Hennepin County District Court, 300 S. 6th Street DATE OF COMPLAINT 3/21/2015 REFERRAL METHOD: Internal COMPLAINANTS NAME (LAST, FIRST MIDDLE) SEX M❑ F❑ RACE: DATE OF BIRTH: 13.43 - Personnel Data HOME ADDRESS: CITY / STATE / ZIP: TELEPHONE: POLICY INFORMATION POLICIES ALLEGED TO BE VIOLATED: MPD 3-706: SUBPOENAS OR TRIAL NOTICES - EMPLOYEE RESPONSIBILITY (A-B) Upon notification, by Subpoena or otherwise, employees shall make all scheduled appearances for court, trial, implied consent hearings and complaint signing. ACCUSED EMPLOYEE(S) NAME/BADGE: Officer Karl Sauskojus, #6254 COMPLAINT ALLEGATIONS It is alleged Officer Sauskojus failed to show up for a scheduled court appearance in regards to a criminal case on March 20th, 2015. On February 26th, 2015 at 0855 hours, MPD Court Liaison Officer Hayden e-mailed Officer Sauskojus a subpoena notice for this case. The case was in regards to MPD CCN 14-212381. Officer Sauskojus did not show up for his court appearance, nor did he contact the City Attorney's Office about his absence. RECOMMENDATION (Preliminary Cases Only) K K • K K • K Reckoning Period Expired Before Complaint was Filed No Basis for Complaint Closed Pending Further Information Refer to Precinct with Coaching Documentation Exceptionally Cleared Policy Failure Other i l • 1\1 \I : ..iilik 13.43 - Personnel Data DATE r --Z- t5 DATE 1212120 MINNEAPOLIS POLICE DEPARTMENT Internal Affairs Unit Administrative Case #15-06300 Sgt. Michael Heyer Date: June 9th, 2015 CASE BACKGROUND On June 21st, 2014 at approximately 2108 hours, Officer Sauskojus conducted a traffic stop near 740 Lowry Ave. N. The driver of the vehicle, identified as Joseph NMN Imhoede Jr., D.O.B. 4/26/82, was cited and released for Marijuana in a Motor Vehicle and for the Possession of Drug Paraphernalia. The citation number was 271114211306. The MPD case number was 14-212381. Officer Angie Hayden, of the Police-Court Liaison department, sent an e-mail to Officer Sauskojus on February 26th, 2015 at 0855 hours. The subject of the e-mail was to notify Officer Sauskojus that he had been subpoena for March 20th, 2015. The case was in regards to MPD case number 14-212381. The defendant was Joseph Imhoede. The e-mail asked for Officer Sauskojus to respond immediately to her notice. Attached to Officer Hayden's e-mail was a copy of the subpoena. 1 1212121 On April 2nd, 2015 at approximately 0835 hours, I contacted Officer Angie Hayden, the MPD Court Liaison. I told her about the case I was investigating. She stated Officer Sauskojus did not respond to her e-mail in regards to this matter. Officer Haden provided me with a Minneapolis City Attorney's Office Report of Officer Non-Compliance with Court Process. The report stated that Officer Sauskojus did not appear for Court in response to a subpoena. Per MPD Policy and Procedure, 3-706 SUBPOENAS OR TRIAL NOTICES - EMPLOYEE RESPONSIBILITY: Upon notification, by Subpoena or otherwise, employees shall make all scheduled appearances for court, trial, implied consent hearings and complaint signing. CASE INVESTIGATION On April 2nd, 2015, I received this case from Lt. Halvorson for investigation. I received a Minneapolis City Attorney's Office Report of Officer Non-Compliance with Court Process form. The prosecuting attorney listed in the report was Matthew Wilcox. The report listed Minneapolis Police Officer Karl Sauskojus as not appearing for court on March 20th, 2015 at 0830 hours. The defendant listed was Joseph NMN Imhoede. The court case number was listed as: 27CR1420502. The MPD case 2 1212122 number was listed as 14-212381. The report stated there was no standby status; Officer Sauskojus was to appear at the time and date noted for the hearing. I also received a copy of an e-mail sent from Officer Angie Hayden, of the Police- Court Liaison department. The e-mail was sent to Officer Sauskojus on February 26th, 2015 at 0855 hours. The subject of the e-mail was to notify Officer Sauskojus that he had been subpoenaed for March 20th, 2015. The case was in regards to MPD case number 14-212381. The defendant was Joseph Imhoede. The e-mail asked for Officer Sauskojus to respond immediately to this notice. On April 2nd, 2015 at approximately 0835 hours, I contacted Officer Angie Hayden, the MPD Court Liaison. I told her about the case I was investigating. She stated Officer Sauskojus did not respond to her e-mail in regards to this matter and provide the required information. On April 6th, 2015, I left a phone message for City Attorney, Matthew Wilcox. In the message, I informed Matthew Wilcox who I was and that I was investigating an allegation that Officer Sauskojus did not appear for court on March 20th, 2015. On April 7th, 2015, I received a voice message from Matthew Wilcox. In the message Wilcox stated that on March 20th, 2015 at 0830 hours, there was a Rasmussen hearing scheduled for the case involving the defendant, Joseph Imhoede. Wilcox stated Officer Sauskojus did not show up for court on March 20th, 2015. Wilcox was 3 1212123 not contacted by Officer Sauskojus prior to the court date about a conflict with the date and time. Wilcox was not contacted by Officer Sauskojus on March 20th, 2015, about not being able to be present for court. Wilcox stated the case against Imhoede was dismissed. Wilcox stated he was later contacted by Officer Sauskojus. Officer Sauskojus informed him that he had forgotten to put the court date on his calendar. On May 6th, 2015 at 2100 hours, Officer Sauskojus was scheduled to give me a recorded statement at the I.A.U. The interview was rescheduled for June 2nd, 2015 at 2100 hours. On June 2nd, 2015 at approximately 2050 hours, Officer Sauskojus, came to the MPD Internal Affairs Unit to give a recorded statement. Officer Sauskojus did not bring a Minneapolis Police Federation representative or attorney. Officer Sauskojus was advised about Garrity and stated that he understood. Officer Sauskojus read and signed the Data Practices Advisory otherwise known as the Tennessen Warning. Officer Sauskojus was again informed that the purpose of this statement related to an internal investigation and specifically an administrative review that was being conducted and that he had been accused of violating: MPD 3-706: SUBPOENAS OR TRIAL NOTICES - EMPLOYEE RESPONSIBILITY (A-B) 4 1212124 Upon notification, by Subpoena or otherwise, employees shall make all scheduled appearances for court, trial, implied consent hearings and complaint signing. It was alleged Officer Sauskojus failed to show up for a scheduled court appearance in regards to a criminal case on March 20th, 2015. On February 26th, 2015 at 0855 hours, MPD Court Liaison Officer Hayden e-mailed Officer Sauskojus a subpoena notice for this case. The case was in regards to MPD CCN 14-212381. Officer Sauskojus was not present for his court appearance, nor did he contact the City Attorney's Office about his absence. Officer Sauskojus was informed that he was being called to explain the circumstances regarding this event. Officer Sauskojus was given a copy of an offense report. The CCN was 14-212381. The report listed him as the reporting officer. The date and time of the incident was listed as June 21st, 2014 at 2108 hours. Officer Sauskojus stated this was correct. Officer Sauskojus was asked on the night in question, if he was on-duty or working a part-time job. He stated he was on-duty, working alone and in full, MPD uniform. Officer Sauskojus was shown a booking photograph. He was asked if this was the individual that he had cited and released on the night in question. He stated it was. 5 1212125 It should be noted that the booking photograph, shown to Officer Sauskojus was of AP/Joseph Imhoede. The offense report listed the charges as Marijuana in a M.V., citation number 271114211306 and Possession of Drug Paraphernalia, citation number 271114211306. Officer Sauskojus stated this was correct. I informed Officer Sauskojus that the records showed that he had been issued a subpoena in regards to this incident. The subpoena was e-mailed to him on Thursday, February 26th, 2015 at 0855 hours. The e-mail was sent to him by Officer Angie Hayden. Officer Sauskojus was asked if he had received the e-mail. He stated he had. Officer Sauskojus was asked if he recalled when he received this e-mail. He stated he did not recall the exact date, but he remembered receiving it around that date. Officer Sauskojus was informed that Workforce Director showed that he was working on February 26th, 27th and the 28th of 2015. He was asked if he had checked his e-mails on any of those nights. He stated he checked his e-mail on his scheduled work days. Officer Sauskojus was shown a copy of the subpoena and the e-mail from Officer Hayden. He stated he recalled the material. I read some of the content of Officer 6 1212126 Hayden's e-mail. Officer Sauskojus was asked if he did what was instructed of him and replied immediately to this e-mail and provided the requested information. He stated he did not recall if he replied to the e-mail and provided the requested information. He was asked why he did not do what was asked of him. He stated he uses a "day planner" to record his schedule. He believed that he made a mistake and did not correlate the e-mail and the "day planner" and mistakenly did not respond to the e-mail request. Officer Sauskojus was asked if he spoke with anyone at the City Attorney's Office about this case, before the scheduled court appearance. He stated he did not. Officer Sauskojus was asked if he had appeared in Court on March 20th, 2015, in regards to this case. He stated he did not. Officer Sauskojus was asked if he had a reason for why he did appear for Court on March 20th, 2015. He stated since he failed to put the Court date in his "day planner," he did not realize that he had Court that day. He stated when he woke up that day; he discovered two voice messages on his phone. The messages were inquiring about why he had not been present for Court that day. He believed he awoke at approximately 1400 to 1500 hours. Officer Sauskojus believed one of the voice messages was from Officer Haden. He believed the other message may have been from someone from the City Attorney's 7 1212127 Office, Officer Sauskojus was asked if he returned any of the phone calls on Friday, March 20th, 2015. He stated he did not. Officer Sauskojus was asked if he had contacted City Attorney Matthew Wilcox about the case. He stated he did. Officer Sauskojus believed he contacted Wilcox, on March 23rd, 2015; the following Monday. Officer Sauskojus stated be apologized to Wilcox about missing the Court appearance and explained to him why he had been absent. He stated Wilcox was understanding and told him the Court date would be rescheduled. Officer Sauskojus was asked if he was familiar with MPD Policy and Procedure 3- 706: SUBPOENAS OR TRIAL NOTICES - EMPLOYEE RESPONSIBILITY (A-B) Upon notification, by Subpoena or otherwise, employees shall make all scheduled appearances for court, trial, implied consent hearings and complaint signing. Officer Sauskojus stated he was. Officer Sauskojus was asked from what we had just discussed if he had violated this policy. He stated he had. Officer Sauskojus took responsibility for his actions. Officer Sauskojus was asked if there were any facts concerning this incident that he had knowledge of, but had not disclosed. He stated there were not. 8 1212128 Officer Sauskojus was asked if there was anything else that he would like to add to this statement that I had not asked him. He stated he had nothing to add. Officer Sauskojus was asked if this was a true and accurate statement. He stated it was. Officer Sauskojus was advised PER MPD POLICY AND PROCEDURE, SECTION 5- 107.8, THAT HE WAS NOT TO DISCUSS THIS INTERVIEW OR CASE INVESTIGATION WITH ANYONE OTHER THAN HIS FEDERATION/UNION REPRESENTATIVE OR ATTORNEY. He acknowledged this. The statement was concluded shortly thereafter. On June 4th, 2015, I inter-office mailed Officer Sauskojus two copies of our recorded interview. Also enclosed was a letter asking him to review the statement for accuracy and to make any corrections. On June 9th, 2015, I received a signed copy of the statement from Officer Sauskojus. A copy of Officer Hayden's e-mail to Officer Sauskojus, a copy of the subpoena, the Minneapolis City Attorney's Office Report of Officer Non-Compliance with Court Process, the CAPRS report and the Notification Letters, will be included in the case file. 9 1212129 SUMMARY OF ALLEGATIONS If this allegation is found to be true, Officer Sauskojus would be in violation of the following Department policy: • MPD Policy and Procedure 3-706 Subpoenas or Trial Notices - Employee Responsibility: Upon notification, by Subpoena or otherwise, employees shall make all scheduled appearances for court, trial, implied consent hearings and complaint signing. (A-B) Investigative Facts • The alleged incident occurred on March 20th, 2015. On that date, Officer Sauskojus failed to appear for Court. The Court appearance was in regards to MPD CCN 14-212381. • In a recorded statement, Officer Sauskojus stated he failed to report for a Court appearance on March 20th, 2015. • Officer Sauskojus acknowledged he had complete understanding of MPD Policy and Procedure: 3-706 SUBPOENAS OR TRIAL NOTICES - EMPLOYEE RESPONSIBILITY. Officer Sauskojus took responsibility for his actions. 10 1212130 n ernal Affairs Unit I confirm that the information I provided in this case is true to the best of my knowledge. Respectfully Submitted, Sgt. Michael Heyer /o7 /lc 11 1212131 MINNEAPOLIS POLICE DEPARTMENT Deputy Chief Travis Glampe Office of Professional Standards Room 130-City Hall 350 South Fifth Street Minneapolis, Minnesota 55415 612 673-2445 MEMORANDUM 02-10-2016 After reviewing the case file, I determined that the following facts exist: -On 02-26-2015 Officer Sauskojus was sent an email notifying him that he was required to be in court on 03-20-2015. -As part of the notification process, Officer Sauskojus was required to respond to the Court Liaison, Officer Hayden, that he received the notice. -Officer Sauskojus did not respond to Officer Hayden. -Officer Sauskojus acknowledged that he received this email notice. -Officer Sauskojus did not appear in court as required. -As a result of Officer Sauskojus' failure to appear in court, the criminal charges against the defendant were dismissed. I agree that the panel properly determined that MPD policy 3-706-Subpoenas and Trial Notices should be sustained. This policy violation falls on the discipline matrix as a "B" level violation with a baseline discipline of a 10 hour suspension. I would concur with the panel's recommendation of issuing a letter of reprimand. He did take responsibility for this incident. He has no other similar sustained violations on his record. I would also note that crimes in this case were minor in nature (marijuana in a motor vehicle and possession of drug paraphernalia). 13.43 - Personnel Data 1212132 4 Minneapolis City of Lakes Police Department 350 S. Fifth St., Room 130 Minneapolis, MN 55415 TEL 612.673.2735 www.minneapolismn.gov February 22, 2016 Officer Karl Sauskojus Fourth Precinct Minneapolis Police Department Officer Karl Sauskojus, RE: IAU Case Number #15-06300 LETTER OF REPRIMAND The finding for IAU Case #15-16300 is as follows: MPD P/P 3-706 Subpoenas or trial Notices - Failure to Appear in Court ..SUSTAINED (Category B)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from employment. Sincerely, Janee I-Iarteau Chief of Police BY: Assistant Chief Kristine Arneson 1212133 Page 2 Officer Karl Sauskojus Letter of Reprimand I, Officer Karl Sauskojus, acknowledge receipt of this Letter of Reprimand. 6.3/o3/ !G Date of Receipt Insp tor Michael Friestleben 3-2- hp Date CC: Inspector Friestleben Personnel IAU 1212134</t>
  </si>
  <si>
    <t>['https://d3n8a8pro7vhmx.cloudfront.net/cuapb/pages/1461/attachments/original/1638384279/15-06300_Sauskojus.pdf?1638384279']</t>
  </si>
  <si>
    <t>['Karl Sauskojus, badge #6254']</t>
  </si>
  <si>
    <t>Lindsey v. City of Minneapolis, Not Reported in F.Supp.3d (2016) © 2017 Thomson Reuters. No claim to original U.S. Government Works. 1 2016 WL 3360485 Only the Westlaw citation is currently available. United States District Court, D. Minnesota. Michael Anthony Lindsey Plaintiff, v. City of Minneapolis, Minneapolis Police Department, Sergeant Christopher House, Defendants. Case No. 15-cv-1202 (WMW/BRT) | Filed 06/16/2016 Attorneys and Law Firms Michael Anthony Lindsey, USP McCreary, Pine Knot, KY, pro se. Tracey N. Fussy, Minneapolis City Attorney's Office, Minneapolis, MN, for Defendants. ORDER ADOPTING REPORT AND RECOMMENDATION AS MODIFIED Wilhelmina M. Wright, United States District Judge *1 This matter is before the Court on the Report and Recommendation ("R&amp;R") of United States Magistrate Judge Becky R. Thorson. Plaintiff Michael Anthony Lindsey has sued the City of Minneapolis, the Minneapolis Police Department, and one of its police officers, Sergeant Christopher House, alleging that they violated his rights by confining him in the Hennepin County Jail "for 63 days with no formal charges" and by questioning him before Sergeant House read him his Miranda rights. Defendants have moved to dismiss the case, and Magistrate Judge Thorson has recommended that the Court grant the motion. Lindsey objects to that recommendation. Pursuant to statute, the Court has conducted a de novo review of the record. 28 U.S.C. § 636(b)(1); LR 72.2(b)(3). Based on that review, the Court adopts the R&amp;R as modified. BACKGROUND Plaintiff Michael Lindsey was arrested and taken to the Hennepin County Jail on April 6, 2014 after police were called to an address in south Minneapolis on a report of "shots fired."1 When the officers arrived, Lindsey led police on a car chase before eventually pulling over. As police arrested him, they searched his car and found a semiautomatic handgun under the front passenger seat and a spent shell casing on the floor. According to Lindsey, he was soon questioned by Sergeant Christopher House of the Minneapolis Police Department. Lindsey contends that Sergeant House never informed him of the crimes he allegedly committed, nor did Sergeant House advise Lindsey of his Miranda rights until after he first interviewed him. On April 8, 2014, with a prosecutor's authorization, Sergeant House filed a criminal complaint against Lindsey in Hennepin County District Court, charging Lindsey with unlawful possession of a firearm and fleeing a peace officer in a motor vehicle. Hennepin County District Judge Daniel Moreno found probable cause to support the criminal charges against Lindsey and ordered his continued detention. Lindsey's first appearance was before Hennepin County District Judge Kathryn Quaintance on April 9, 2014. He was held in custody on $100,000 bond pending trial until June 2014, when he was indicted on federal charges alleging unlawful possession of a firearm by an armed career criminal and subsequently transferred to federal custody. He was convicted by a federal jury and sentenced to 262 months in prison. *2 Lindsey's allegations here pertain to his time in state custody. His central allegation is that because neither Sergeant House nor Judge Quintance2 advised him of the charges on which he was being held, he was unlawfully detained by the state for 63 days before he was transferred to federal custody. The Complaint alleges: [Sergeant House] at first never read me my right[s] until after he questioned me the first time, [then] I asked him to read me my right[s] and tell me what I was charged with. He read something but never told me what I was charged with at all. I was in the Hennepin County jail for 63 days deprived of "DUE PROCESS" because Sgt. Chris Lindsey v. City of Minneapolis, Not Reported in F.Supp.3d (2016) © 2017 Thomson Reuters. No claim to original U.S. Government Works. 2 House acting under Color of Law failed to follow the Proper Procedures to have me formally charged in Court ... I never ever received a Complaint [related] to any offense ... and the record of [my] first appearance shows this deliberate violation of DUE PROCESS. Defendants moved to dismiss. Magistrate Judge Thorson recommends granting the motion on several grounds. First, she notes that the Minneapolis Police Department is not a legal entity subject to suit in its own right. Rather, it is a department or subdivision of the City of Minneapolis. Second, she observes that Sergeant House did not have a responsibility to advise Lindsey of the charges against him. Instead, that responsibility rests with the district court. Finally, Magistrate Judge Thorson concludes that the claim against the City of Minneapolis cannot survive because a municipality is liable only if a "municipal policy or custom" caused the plaintiff's injury, and Lindsey does not advance such an allegation. Lindsey objected to the R&amp;R. Rather than address the merits of the R&amp;R, Lindsey appears to seek permission to amend the Complaint.3 He argues that he is "unfamiliar with the Civil law" and has discovered that the proper claims "should have been false imprisonment, unlawful deprivation of life and liberty and unlawful seizure of my person." He also seeks to hold Hennepin County Sheriff Richard Stanek, the Hennepin County Jail, Hennepin County, the City of Minneapolis, and the Minneapolis Police Chief "responsible." Defendants did not respond to Lindsey's objections. ANALYSIS A district court renders a de novo determination of those portions of a magistrate judge's report and recommendation to which objections are made. See 28 U.S.C. § 636(b)(1). Although the district court need not conduct a de novo review when a party makes only general and conclusory objections that do not direct the court to a specific error in the magistrate judge's proposed findings and recommendations, the Eighth Circuit has repeatedly emphasized the requirement of de novo review when objections are made. Belk v. Purkett, 15 F.3d 803, 815 (8th Cir.1994). Failure to conduct a de novo review when required is reversible error. Id. In light of Lindsey's status as a pro se litigant, the Court liberally construes his objections to be objections to the substance of the R&amp;R and reviews the motion to dismiss de novo. See Hudson v. Gammon, 46 F.3d 785, 786 (8th Cir.1995) (observing that the liberal-construction standard for pro se litigants applies to objections to a magistrate judge's report and recommendation). *3 To survive a motion to dismiss, a plaintiff must allege facts that, if proven true, would entitle the plaintiff to some legal redress against the defendant under an established legal theory. Martin v. Aubuchon, 623 F.2d 1282, 1285-86 (8th Cir.1980). The facts alleged in the complaint are accepted as true for the purposes of a motion to dismiss under Federal Rule of Civil Procedure 12(b)(6). Crooks v. Lynch, 557 F.3d 846, 848 (8th Cir.2009). Pro se litigants are held "to a lesser pleading standard than other parties," but pro se litigants nonetheless must "allege sufficient facts to support the claims advanced." Whitson v. Stone Cnty. Jail, 602 F.3d 920, 922 n. 1 (8th Cir.2010); Gerstner v. Sebig, LLC, 386 Fed.Appx. 573, 575 (8th Cir.2010). The Eighth Circuit has clarified the Court's duties when it comes to pro se litigants: When we say that a pro se complaint should be given liberal construction, we mean that if the essence of an allegation is discernible, even though it is not pleaded with legal nicety, then the district court should construe the complaint in a way that permits the layperson's claim to be considered within the proper legal framework. Stone v. Harry, 364 F.3d 912, 915 (8th Cir.2004). I. Adopting the R&amp;R After conducting a de novo review, this Court adopts the R&amp;R with respect to its analysis and incorporates its reasoning in support of dismissing the claims against the Minneapolis Police Department and Sergeant House. The Court further adopts the R&amp;R to dismiss the City of Minneapolis as a defendant. To impose liability for a civil rights violation on the City of Minneapolis under Section 1983, Lindsey must allege and prove an official policy or widespread custom or practice of unconstitutional conduct that caused the deprivation of constitutional rights. Monell v. Dep't of Social Servs., 436 U.S. 658, 690-91 (1978) (citing 42 U.S.C. § 1983). A municipality cannot be held liable solely because it Lindsey v. City of Minneapolis, Not Reported in F.Supp.3d (2016) © 2017 Thomson Reuters. No claim to original U.S. Government Works. 3 employs someone who violates another's civil rights. Id. at 691. Lindsey does not suggest anywhere in his Complaint that the City of Minneapolis has an official policy or widespread custom or practice of unconstitutional conduct. Id. at 690-91. Rather, he alleges the opposite, suggesting that it was Sergeant House's failure to follow the City's procedures that violated his rights and observed that "it is [Sergeant House's] duty as an Officer" to "follow proper procedure when prosecuting defendants." Therefore, with respect to Lindsey's claims that he was not informed of the charges against him, the Court adopts the R&amp;R and dismisses these claims against the Minneapolis Police Department, Sergeant House and the City of Minneapolis. II. Lindsey's Miranda Claim The Court modifies the R&amp;R, however, to the extent that it fails to address Lindsey's claim that he was not read the Miranda warning and advised of his constitutional rights before Sergeant House questioned him. In his Complaint, Lindsey alleged: [Sergeant House] at first never read me my right[s] until after he questioned me the first time, [then] I asked him to read me my right[s] and tell me what I was charged with. He read something but never told me what I was charged with at all. In its motion to dismiss, the City argued that Lindsey "does not allege a Miranda violation" and "admits that House read from a document informing him of what his rights were." The R&amp;R does not address the Miranda allegation. But courts have a duty to construe pro se complaints liberally. See Stone, 364 F.3d at 915. In doing so here, it appears that Lindsey does, in fact, allege a Miranda violation. Lindsey's suggestion that Sergeant House eventually may have read him the Miranda warning is not a concession that his right to be advised under Miranda was not violated when Sergeant House failed to read him the warning until after Lindsey had already been questioned. See Iverson v. North Dakota, 480 F.2d 414, 423 (8th Cir.2003) (Miranda rights attach when "custodial interrogation" begins). *4 Lindsey's claim nonetheless fails as a matter of law because a litigant cannot maintain an action under section 1983 based on a Miranda violation. Hannon v. Sanner, 441 F.3d 635, 636-37 (8th Cir.2006). Miranda warnings are a "procedural safeguard rather than a right arising out of the Fifth Amendment itself" and "the remedy for a Miranda violation is the exclusion from evidence of any compelled self-incrimination, not a section 1983 action." Warren v. City of Lincoln, 864 F.2d 1436, 1442 (8th Cir.1989) (en banc). Miranda safeguards are "not themselves rights protected by the Constitution." Michigan v. Tucker, 417 U.S. 433, 444 (1974). Instead, they are "measures to insure that the right against compulsory self-incrimination [is] protected." Id. Therefore, to the extent Lindsey alleges that his Miranda "rights" have been violated, the Court concludes that the allegations are insufficient to survive a motion to dismiss. III. Permission to Amend Lindsey's objections to the R&amp;R appear to seek permission to amend his Complaint again. He asserts that he has "discovered the proper claims to file should have been false imprisonment, unlawful deprivation of life and liberty and unlawful seizure of my person" and seeks to amend his Complaint to include new defendants, namely, Hennepin County Sheriff Richard Stanek, the Hennepin County Sheriff's Office, the Hennepin County Jail and Hennepin County. Lindsey has amended his Complaint twice. In such circumstances, a party can amend its pleading again "only with the opposing party's written consent or the court's leave." Fed. R. Civ. P. 15(a)(2). The district court should "freely give leave when justice so requires." Id. But a district court does not abuse its discretion when it denies a motion to amend a complaint because the amendment is futile or will cause undue delay. Popoalii v. Corr. Med. Servs., 512 F.3d 488, 497 (8th Cir.2008). It is proper to deny a motion to amend as futile when "the proposed amended complaint cannot survive a motion to dismiss for failure to state a claim." Lunsford v. RBC Dain Rauscher, Inc., 590 F.Supp.2d 1153, 1158 (D.Minn.2008). Because there is no evidence in the record that defendants have consented to Lindsey's request to amend his Complaint, he needs the Court's permission to do so. The Court denies Lindsey permission to amend. Amendment would be futile as to the Hennepin County Jail and the Hennepin County Sheriff's Office because they are not amenable to suit for the same reasons the Minneapolis Police Department is not. They are not independent legal entities. See Owens v. Scott Cnty. Jail, 328 F.3d 1026, 1027 (8th Cir.2003). In addition, the motion for leave to amend is untimely. The pretrial Lindsey v. City of Minneapolis, Not Reported in F.Supp.3d (2016) © 2017 Thomson Reuters. No claim to original U.S. Government Works. 4 scheduling order in this case directed the parties to file all amended pleadings by December 8, 2015, four months before Lindsey filed his objections. Popoalii, 512 F.3d at 497 ("[T]he motion did not state persuasive reasons for the delay in filing."). Finally, the Local Rules require motions to amend to be accompanied by "a copy of the proposed amended pleading" and "a version of the proposed amended pleading that shows-through redlining, underlining, strikeouts, or other similarly effective typographic methods-how the proposed amended pleading differs from the operative pleadings." LR 15.1(b). Lindsey did not include a copy of a proposed amended pleading. It is "inappropriate" to grant leave to amend a complaint when the plaintiff has not submitted a proposed amendment. Wolgin v. Simon, 722 F.2d 389, 394, 394 n. 10 (8th Cir.1983). The federal rules require a party making a motion to amend to "state the grounds for the motion with particularity," a requirement that is met by submitting a proposed amendment with the motion for leave to amend the complaint. Fed. R. Civ. P. 7(b); Wolgin, 722 F.2d at 394. "Absent some indication as to what might be added to the complaint to make it viable," a plaintiff is not entitled to leave to amend. See Wolgin, 722 F.2d at 395. Here, that omission is fatal to Lindsey's motion. *5 Therefore, based on all the files, records, and proceeding herein, IT IS HEREBY ORDERED that: 1. The magistrate judge's Report and Recommendation, (Dkt. 80), filed March 30, 2016, is ADOPTED as MODIFIED; 2. Lindsey's application for leave to file an amended complaint is DENIED; 3. Lindsey's Complaint, (Dkt. 54), is DISMISSED WITH PREJUDICE. LET JUDGMENT BE ENTERED ACCORDINGLY. All Citations Not Reported in F.Supp.3d, 2016 WL 3360485 Footnotes 1 The facts in this background are drawn from Lindsey's Complaint as well as court and law enforcement records. If any facts not in judicial records are disputed, this background relies on the facts submitted by Lindsey. See Tellabs, Inc. v. Makor Issues &amp; Rights, Ltd., 551 U.S. 308, 322 (2007) (a court must accept a plaintiff's well-pleaded factual allegations as true); Illig v. Union Elec. Co., 652 F.3d 971, 976 (8th Cir.2011) (court "may consider the pleadings themselves, materials embraced by the pleadings, exhibits attached to the pleadings, and matters of public record") (quoting Mills v. City of Grand Forks, 614 F.3d 495, 498 (8th Cir.2010)). 2 Lindsey previously moved for permission to amend his Complaint to add Judge Quintance and two Hennepin County prosecutors as defendants. Magistrate Judge Thorson denied his motion as futile because the judge and prosecutors are immune from suit. 3 Lindsey previously amended the Complaint twice. End of Document © 2017 Thomson Reuters. No claim to original U.S. Government Works.</t>
  </si>
  <si>
    <t>['https://d3n8a8pro7vhmx.cloudfront.net/cuapb/pages/270/attachments/original/1614984447/2016MichaelALindsey.pdf?1614984447']</t>
  </si>
  <si>
    <t>3/22/2021 Spencer v. City of Minneapolis, Civil No. 03-6186 (DWF/JSM) | Casetext Search + Citator https://casetext.com/case/spencer-v-city-of-minneapolis 1/9 From Casetext: Smarter Legal Research Spencer v. City of Minneapolis United States District Court, D. Minnesota Mar 4, 2005 Civil No. 03-6186 (DWF/JSM) (D. Minn. Mar. 4, 2005) Copy Citation Civil No. 03-6186 (DWF/JSM). March 4, 2005 DONOVAN FRANK, District Judge Daniel C. Guerrero, Esq., Meshbesher Spence, counsel for Plainti9. C. Lynne Fundingsland, Assistant Minneapolis City Attorney, Minneapolis City Attorney's O:ce, counsel for Defendants. MEMORANDUM OPINION AND ORDER Introduction The above-entitled matter came before the undersigned United States District Judge on February 4, 2005, pursuant to a Motion for Summary Judgment brought by Defendants City of Minneapolis and Carl Robert Blad. In his Complaint, Plainti9 Ete'u Eli-jah Spencer asserts the following claims: (1) unreasonable seizure and use of excessive force in violation of 42 U.S.C. § 1983; (2) violation of Minn. Stat. § 347.22 (strict liability); and (3) negligence Download Treatment Search all cases and statutes... Help Sign In Sign Up Opinion Case details JX 3/22/2021 Spencer v. City of Minneapolis, Civil No. 03-6186 (DWF/JSM) | Casetext Search + Citator https://casetext.com/case/spencer-v-city-of-minneapolis 2/9 On March 12, 2003, at approximately 1:00 p.m., Minneapolis Police O:cers were dispatched to 1818 Park Avenue South in Minneapolis to arrest Plainti9 Ete'u Eli-jah Spencer on an outstanding warrant for failure to register as a sex o9ender. O:cers Kimmerle and Leum responded, and O:cer Blad and his canine partner, Max, responded to assist. O:cer Blad and Max remained outside the building on its north side while O:cers Kimmerle and Leum entered the building. against Defendant Blad. For the reasons set forth below, Defendants' Motion for Summary Judgment is denied. *2 2 Background O:cers Kimmerle and Leum knocked on Plainti9's door and were eventually allowed entry by one of Plainti9's friends. In his deposition, Plainti9 stated that he was napping in his bedroom when he heard a loud crash, described as a "wood splintering" sound, that he believed to be an intruder. ( See A:davit of Daniel Guerrero ("Guerrero A9."), Ex. A, Excerpts from Deposition of Ete'u Eli-jah Spencer ("Spencer Dep.") at 24, 27.) Plainti9 asserts that because he was concerned that "whoever is out there might get me," he decided to jump out the window with his cellphone in hand, "with the intention of going around the building and trying to call for help." ( Id. at 26.) In any event, upon hearing the sound of someone entering the apartment, Plainti9 opened his bedroom window and jumped ten feet to the ground below. Plainti9 then began running around the apartment building. What happened next is a source of dispute between the parties. Plainti9 contends that as he turned the corner of the building, O:cer Blad and Max were waiting, and O:cer Blad either shouted unintelligibly at the Plainti9 or told him to "get on the ground." (Spencer Dep. at 30, 32.) Plainti9 contends that upon seeing the o:cer and the dog, he either told the o:cer "okay" or "you got me" and raised his hands. ( Id. at 30, 33-34.) Plainti9 contends that as he attempted to comply with O:cer Blad's directive, and as he was dropping on his knees to the ground, O:cer Blad released Max on *3 him, and Max began biting Plainti9's right arm. ( Id. at 37.) Plainti9 states that he did not make any physical contact with O:cer Blad before Max bit him. (Id.) Plainti9 asserts that he screamed "get this dog o9 of me" and 3 Download Treatment Search all cases and statutes... Help Sign In Sign Up Opinion Case details JX 3/22/2021 Spencer v. City of Minneapolis, Civil No. 03-6186 (DWF/JSM) | Casetext Search + Citator https://casetext.com/case/spencer-v-city-of-minneapolis 3/9 attempted to comply with O:cer Blad's command to "get on the ground," but he could not get on the ground because Max was "chewing on" his right arm. ( Id. at 39.) Plainti9 contends that O:cer Blad came over, put some weight on Plainti9's back to force him to the ground, and allowed Max to "chew on" Plainti9's right arm. ( Id. at 41.) Plainti9 asserts that he then lost consciousness. ( Id.) Plainti9 contends that when he became aware of his surroundings again, he felt a tearing in his left leg where Max was biting him. ( Id.) At that time, the o:cers handcu9ed him and dragged him to the police car. ( Id. at 41-42.) O:cer Blad, on the other hand, contends that when he saw Plainti9 jump from the window, he retreated back to the front of a nearby building to get Max, who was waiting there unleashed. ( See A:davit of Lynne Fundingsland, Ex. E, Deposition of Carl Robert Blad ("Blad Dep.") at 32.) O:cer Blad was holding Max by the collar in order to control him when Plainti9 came back into view. ( Id. at 33-34.) O:cer Blad asserts that he yelled and moved toward Plainti9 to intercept him, but Plainti9 continued to run. ( Id. at 35.) O:cer Blad contends that Plainti9 had his hands "up in a position like I would say you would call it a defensive stance or a getting ready stance, arms out in front of the chest." ( Id.) O:cer Blad approached Plainti9 with his left hand on Max's collar. ( Id.) O:cer Blad used his right hand to spin Plainti9 around, and let go of Max as he "grabbed [Plainti9] with that lateral vascular neck restraint." ( Id. at 35-36.) Because Plainti9 was 8ailing and "trying to shake free," O:cer Blad became concerned that he was going to injure Plainti9's neck with the hold that O:cer Blad had on Plainti9. ( Id. at 37.) O:cer Blad pushed Plainti9 to the ground, knowing that Max was not going to let *4 Plainti9 8ee the scene. ( Id. at 37-38.) O:cer Blad asserts that he could not handcu9 Plainti9 immediately because Plainti9 was kicking and rolling around, trying to get back up. ( Id. at 39.) O:cer Blad felt that he needed to have Max continue to hold and bite Plainti9 until O:cer Blad could gain custody of Plainti9. ( Id. at 41.) O:cer Blad asserts that he slapped Plainti9, pushed him to the ground, and knelt on his back. ( Id.) As O:cer Blad attempted to handcu9 Plainti9, Plainti9 kicked Max in the head. ( Id. at 43.) Max responded by biting Plainti9 in the calf. ( Id. at 43.) Once O:cer Blad was able to handcu9 and secure Plainti9, O:cer Blad told Max to release. ( Id. at 43-44.) O:cer Blad asserts that 4 Download Treatment Search all cases and statutes... Help Sign In Sign Up Opinion Case details JX 3/22/2021 Spencer v. City of Minneapolis, Civil No. 03-6186 (DWF/JSM) | Casetext Search + Citator https://casetext.com/case/spencer-v-city-of-minneapolis 4/9 approximately 14-25 seconds elapsed from when he hit Plainti9 in the chest and when he 7nished handcu:ng him. ( Id. at 44.) The o:cers brought Plainti9 to the emergency room at Hennepin County Medical Center, where he was admitted for six days of treatment. ( Id. at 43- 44.) Plainti9 underwent several surgical procedures for the injuries to his right arm and left leg, and has su9ered the loss of one-third of his left calf muscle and permanent scarring. Defendants have moved for summary judgment, asserting that O:cer Blad is entitled to o:cial immunity on the state law claims for negligence and strict liability. In addition, Defendants contend that Defendant Blad is entitled to quali7ed immunity on Plainti9's Fourth Amendment claim. Discussion I. Standard of Review Summary judgment is proper if there are no disputed issues of material fact and the moving party is entitled to judgment as a matter of law. See Fed.R.Civ.P. 56(c). The court must view the evidence and the inferences that may be reasonably drawn from the evidence in the light most favorable *5 to the nonmoving party. See Enter. Bank v. Magna Bank of Missouri,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Fed.R.Civ.P. 1). 5 The moving party bears the burden of showing that there is no genuine issue of material fact and that it is entitled to judgment as a matter of law. See Enter. Bank, 92 F.3d at 747. The nonmoving party must demonstrate the existence of speci7c facts in the record which create a genuine issue for trial. See Krenik v. County of Le Sueur, 47 F.3d 953, 957 (8th Cir. 1995). A party opposing a properly supported motion for summary judgment may not rest upon mere allegations or denials, but must set forth speci7c facts showing Download Treatment Search all cases and statutes... Help Sign In Sign Up Opinion Case details JX 3/22/2021 Spencer v. City of Minneapolis, Civil No. 03-6186 (DWF/JSM) | Casetext Search + Citator https://casetext.com/case/spencer-v-city-of-minneapolis 5/9 that there is a genuine issue for trial. See Anderson v. Liberty Lobby, Inc., 477 U.S. 242, 256 (1986); Krenik, 47 F.3d at 957. II. O:cial Immunity Under Minnesota law, a public o:cial is automatically entitled to o:cial immunity from state law claims when the o:cial's duties require the exercise of discretion or judgment, so long as the o:cer is not guilty of a willful or malicious wrong. See Johnson v. Morris, 453 N.W.2d 31, 41-42 (Minn. 1990); Elwood v. County of Rice, 423 N.W.2d 671, 677 (Minn. 1998). Thus, to determine whether o:cial immunity is available in any given context requires a determination of whether the alleged acts were discretionary or ministerial and whether the alleged acts were malicious or willful. See Davis v. Hennepin County, 559 N.W.2d 117, 122 (Minn.Ct.App. 1997). If o:cial immunity applies to the public o:cial's conduct, then vicarious o:cial immunity generally will apply to the government *6 employer. See Bailey v. City of St. Paul, 678 N.W.2d 697, 700 (Minn.Ct.App. 2004) (citing Pletan v. Gaines, 494 N.W.2d 38, 42 (Minn. 1992)). 6 The parties do not dispute that O:cer Blad was performing duties that required the exercise of his discretion when he released his canine partner on Plainti9. Thus, the Court must determine if O:cer Blad's actions were malicious or willful. "Malice in the context of o:cial immunity means intentionally committing an act that the o:cial has reason to believe is legally prohibited." Kelly v. City of Minneapolis, 598 N.W.2d 657, 663 (Minn. 1999) (citing State by Beaulieu v. City of Mounds View, 518 N.W.2d 567, 571 (Minn. 1994)). This is an objective inquiry that examines the legal reasonableness of an o:cial's actions. See State by Beaulieu, 518 N.W.2d at 571. To overcome a defense based on o:cial immunity, a plainti9 cannot rely on "bare allegations of malice"; rather, the plainti9 must present speci7c facts evidencing bad faith. Harlow v. Fitzgerald, 457 U.S. 800, 817 (1982). The precise conduct at issue here is the act of O:cer Blad releasing his canine partner Max to apprehend Plainti9. O:cer Blad contends that Max was released on Plainti9 after a physical altercation began between Plainti9 and O:cer Blad, and that Max acted to apprehend Plainti9 and to protect Download Treatment Search all cases and statutes... Help Sign In Sign Up Opinion Case details JX 3/22/2021 Spencer v. City of Minneapolis, Civil No. 03-6186 (DWF/JSM) | Casetext Search + Citator https://casetext.com/case/spencer-v-city-of-minneapolis 6/9 O:cer Blad. Further, O:cer Blad contends that Max bit Plainti9's leg only after Plainti9 kicked Max in the head. Plainti9, on the other hand, asserts that no physical contact occurred prior to Max being released and that the O:cer sicced Max on Plainti9 as Plainti9 was making e9orts to comply with O:cer Blad's orders to get on the ground. While the Court does not intend to second-guess the actions of an o:cer made in a split second and during the heat of pursuit, the Court must view the facts in the light most favorable to Plainti9. A reasonable jury could believe Plainti9's description *7 of the facts, and in turn, construe the facts to support a 7nding that the O:cer acted with malice and in contravention of police procedures. In light of the con8icting characterization of the events that occurred, a genuine issue of material fact exists as to whether O:cer Blad intentionally committed an act that he knew to believe was legally prohibited. Defendants' motion for summary judgment on the issue of o:cial immunity is denied. 7 III. Minnesota Statute § 347.22 Defendants contend that Plainti9's claim pursuant to Minnesota Statute § 347.22, establishing strict liability for dog bites, fails because § 347.22 does not apply to police dogs. Minnesota Statute § 347.22 states: If a dog, without provocation, attacks or injures any person who is acting peaceably in any place where the person may lawfully be, the owner of the dog is liable in damages to the person so attacked or injured to the full amount of the injury sustained. The term "owner" includes any person harboring or keeping a dog but the owner shall be primarily liable. The term "dog" includes both male and female of the canine species. Defendants briefed this issue before the Minnesota Supreme Court reached a decision in Hyatt v. Anoka Police Dept., 691 N.W.2d 824 (Minn. Feb. 10, 2005). Hyatt, holding that the dog bite statute does indeed apply to police dogs and the municipalities that own them, has mooted Defendants' motion. IV. Quali7ed Immunity Finally, Defendants contend that summary judgment is appropriate on Plainti9's Fourth Amendment claim because O:cer Blad is entitled to Download Treatment Search all cases and statutes... Help Sign In Sign Up Opinion Case details JX 3/22/2021 Spencer v. City of Minneapolis, Civil No. 03-6186 (DWF/JSM) | Casetext Search + Citator https://casetext.com/case/spencer-v-city-of-minneapolis 7/9 quali7ed immunity. Quali7ed immunity shields O:cer Blad from suit under § 1983 if O:cer Blad reasonably believed that his conduct was lawful "in light of clearly established law and the information possessed by him" at the time of his actions. *8 Smithson v. Aldrich, 235 F.3d 1058, 1061 (8th Cir. 2000) (citing Anderson v. Creighton, 483 U.S. 635, 641 (1987)). 8 On a motion for summary judgment, the Court employs a three-part test to determine whether quali7ed immunity exists. First, the plainti9 must assert a violation of a constitutional right. Second, the alleged right must be clearly established. Third, taking the facts in the light most favorable to the plainti9, "there must be no genuine issues of material fact as to whether a reasonable o:cial would have known that the alleged action violated that right." Lambert v. City of Dumas, 187 F.3d 931, 935 (8th Cir. 1999). Defendants assert that O:cer Blad acted reasonably in using Max to e9ect the arrest of Plainti9, who was wanted on a felony warrant and was, according to O:cer Blad's accounts, attempting to elude arrest. Plainti9, on the other hand, asserts that O:cer Blad sicced Max on Plainti9 without provocation and as Plainti9 was attempting to comply with O:cer Blad's directives. If a jury were to believe Plainti9's versions of the facts, that jury could 7nd that O:cer Blad's release of the dog was not objectively reasonable in light of the facts and circumstances confronting O:cer Blad, and that O:cer Blad had used excessive force. Similar to the Court's discussion regarding o:cial immunity, a genuine issue of fact exists as to whether O:cer Blad acted in violation of Plainti9's constitutional rights. Defendants' Motion for Summary Judgment on this issue is denied. For the reasons stated, IT IS HEREBY ORDERED: 1. Defendants' Motion for Summary Judgment (Doc. No. 8) is DENIED. Make your practice more effective and ef_x0089_cient with Download Treatment Search all cases and statutes... Help Sign In Sign Up Opinion Case details JX 3/22/2021 Spencer v. City of Minneapolis, Civil No. 03-6186 (DWF/JSM) | Casetext Search + Citator https://casetext.com/case/spencer-v-city-of-minneapolis 8/9 Casetext's legal research suite. Get a Demo Casetext research Parallel Search Compose Pricing Switch Big _x0089_rm Coverage SmartCite Public records search Partnerships and Resources Law school access Bar associations About us Jobs Blog Podcast News Twitter Download Treatment Search all cases and statutes... Help Sign In Sign Up Opinion Case details JX 3/22/2021 Spencer v. City of Minneapolis, Civil No. 03-6186 (DWF/JSM) | Casetext Search + Citator https://casetext.com/case/spencer-v-city-of-minneapolis 9/9 Facebook LinkedIn Instagram Help articles Customer support Contact sales Privacy Terms © 2021 Casetext Inc. Casetext, Inc. and Casetext are not a law _x0089_rm and do not provide legal advice. Download Treatment Opinion Case details</t>
  </si>
  <si>
    <t>['https://d3n8a8pro7vhmx.cloudfront.net/cuapb/pages/270/attachments/original/1617890031/Carl_Blad_.pdf?1617890031']</t>
  </si>
  <si>
    <t>['Carl Blad, badge #580', 'Christopher N. Leum, badge #4100', 'Joel Kimmerle, badge #3703']</t>
  </si>
  <si>
    <t>UNITED STATES DISTRICT COURT DISTRICT OF MINNESOTA Alfred Flowers, Plaintiff, v. Minneapolis Police Department, Officer Christopher Reiter and Officer Jon Schliesing, Defendants. Case No. ____________________ NOTICE OF REMOVAL TO FEDERAL COURT Defendants Officer Christopher Reiter, Officer Jon Schliesing and the Minneapolis Police Department, through their attorney, Sara J. Lathrop, Assistant Minneapolis City Attorney, 350 South 5th Street, Room 210, Minneapolis, MN 55415, hereby remove this action from the Fourth Judicial District of the State of Minnesota to this Court, and give notice to the Plaintiff and to this Court as follows: 1. Christopher Reiter, Jon Schliesing and the City of Minneapolis are Defendants in a civil action pending in the District Court of the Fourth Judicial District of the State of Minnesota entitled Alfred Flowers v. Minneapolis Police Department, Officer Christopher Reiter and Officer Jon Schliesing. The Complaint has CASE 0:15-cv-03015-RHK-JSM Document 1 Filed 07/08/15 Page 1 of 3 2 been served and was filed in the State Court, Civil Action No. 27-CV-15-10497. No other pleadings have been served. No trial date has been set. 2. A copy of the Summons directed to Defendants, dated June 18, 2015, is attached hereto as Exhibit A. A Copy of the undated Complaint is attached hereto as Exhibit B. 4. This Notice of Removal is filed pursuant to 28 U.S.C. § 1441(a), because the action commenced against Defendants in State Court is a civil action of which the Courts of the United States have original jurisdiction. 5. The Complaint alleges claims under 42 U.S.C. § 1983. These claims arise under the laws of the United States within the meaning of 28 U.S.C. § 1331. This case is therefore removable under 28 U.S.C. § 1441(a). 6. Defendants Christopher Reiter and Jon Schliesing have not been served with process in this lawsuit. Defendant Minneapolis Police Department first received notice of this Complaint on June 18, 2015 when it was served on the Minneapolis City Clerk. This Notice of Removal is filed within 30 days of Defendant Minneapolis Police Department's receipt of the Complaint and is therefore timely under 28 U.S.C. § 1446(b). 7. All Defendants consent to and join in this Removal. 8. Defendants file herewith a copy of all process, pleadings and orders served upon them in this action. Defendants have sent written notice of the CASE 0:15-cv-03015-RHK-JSM Document 1 Filed 07/08/15 Page 2 of 3 3 filing of this Notice of Removal to Plaintiff and will promptly file a copy of this Notice with the Clerk of the District Court for the Fourth Judicial District of the State of Minnesota, County of Hennepin. 8. Defendants sign this pleading in accordance with Federal Rule of Civil Procedure 11. WHEREFORE, notice is hereby given that this action is removed from the State Court to this Court for trial or such other determination as this Court may make regarding the action. Dated: 7/8/2015 SUSAN L. SEGAL City Attorney By s/ Sara J. Lathrop SARA J. LATHROP (#0310232) Assistant City Attorney 350 S. Fifth Street, Room 210 Minneapolis, MN 55415 (612) 673-2072 sara.lathrop@minneapolismn.gov Attorneys for Defendants CASE 0:15-cv-03015-RHK-JSM Document 1 Filed 07/08/15 Page 3 of 3 EXHIBIT A CASE 0:15-cv-03015-RHK-JSM Document 1-1 Filed 07/08/15 Page 1 of 2 EXHIBIT A CASE 0:15-cv-03015-RHK-JSM Document 1-1 Filed 07/08/15 Page 2 of 2 EXHIBIT B CASE 0:15-cv-03015-RHK-JSM Document 1-2 Filed 07/08/15 Page 1 of 6 EXHIBIT B CASE 0:15-cv-03015-RHK-JSM Document 1-2 Filed 07/08/15 Page 2 of 6 EXHIBIT B CASE 0:15-cv-03015-RHK-JSM Document 1-2 Filed 07/08/15 Page 3 of 6 EXHIBIT B CASE 0:15-cv-03015-RHK-JSM Document 1-2 Filed 07/08/15 Page 4 of 6 EXHIBIT B CASE 0:15-cv-03015-RHK-JSM Document 1-2 Filed 07/08/15 Page 5 of 6 EXHIBIT B CASE 0:15-cv-03015-RHK-JSM Document 1-2 Filed 07/08/15 Page 6 of 6 STATE OF MINNESOTA COUNTY OF HENNEPIN DISTRICT COURT FOURTH JUDICIAL DISTRICT Alfred Flowers, Plaintiff, v. Minneapolis Police Department, Officer Christopher Reiter and Officer Jon Schliesing, Defendants. Ct. File No. 27-CV-15-10497 NOTICE OF FILING NOTICE OF REMOVAL (TO THE STATE COURT) TO: Hennepin County District Court Clerk of Court, and to Plaintiff above-named and his attorney, Bobby Joe Champion, Champion Law Office, 1501 Hall Curve N, Minneapolis, MN 55411. Defendants, through their attorney, Sara J. Lathrop, Assistant Minneapolis City Attorney, 350 South 5th Street, Room 210, Minneapolis, MN 55405, hereby give Notice of Filing of the Notice of Removal of Action to Federal Court. A copy of the Notice of Removal is attached hereto. Pursuant to 28 U.S.C. § 1446(d), this Court shall proceed no further. Dated: 7/8/2015 SUSAN L. SEGAL City Attorney By /s/ Sara J. Lathrop SARA J. LATHROP (#0310232) Assistant City Attorney 350 S. Fifth Street, Room 210 Minneapolis, MN 55415 (612) 673-2072 sara.lathrop@minneapolismn.gov Attorneys for Defendants CASE 0:15-cv-03015-RHK-JSM Document 1-3 Filed 07/08/15 Page 1 of 1 OJS 44 (Rev. 12/07) CIVIL COVER SHEET The JS 44 civil cover sheet and the information contained herein neither replace nor supplement the filing and service of pleadings or other papers as required by law, except as provided by local rules of court. This form, approved by the Judicial Conference of the United States in September 1974, is required for the use of the Clerk of Court for the purpose of initiating the civil docket sheet. (SEE INSTRUCTIONS ON THE REVERSE OF THE FORM.) I. (a) PLAINTIFFS DEFENDANTS (b) County of Residence of First Listed Plaintiff County of Residence of First Listed Defendant (EXCEPT IN U.S. PLAINTIFF CASES) (IN U.S. PLAINTIFF CASES ONLY) NOTE: IN LAND CONDEMNATION CASES, USE THE LOCATION OF THE LAND INVOLVED. (c) Attorney's (Firm Name, Address, and Telephone Number) Attorneys (If Known) II. BASIS OF JURISDICTION (Place an "X" in One Box Only) III. CITIZENSHIP OF PRINCIPAL PARTIES(Place an "X" in One Box for Plaintiff (For Diversity Cases Only) and One Box for Defendant) ' 1 U.S. Government ' 3 Federal Question PTF DEF PTF DEF Plaintiff (U.S. Government Not a Party) Citizen of This State ' 1 ' 1 Incorporated or Principal Place ' 4 ' 4 of Business In This State ' 2 U.S. Government ' 4 Diversity Citizen of Another State ' 2 ' 2 Incorporated and Principal Place ' 5 ' 5 Defendant (Indicate Citizenship of Parties in Item III) of Business In Another State Citizen or Subject of a ' 3 ' 3 Foreign Nation ' 6 ' 6 Foreign Country IV. NATURE OF SUIT (Place an "X" in One Box Only) CONTRACT TORTS FORFEITURE/PENALTY BANKRUPTCY OTHER STATUTES ' 110 Insurance PERSONAL INJURY PERSONAL INJURY ' 610 Agriculture ' 422 Appeal 28 USC 158 ' 400 State Reapportionment ' 120 Marine ' 310 Airplane ' 362 Personal Injury - ' 620 Other Food &amp; Drug ' 423 Withdrawal ' 410 Antitrust ' 130 Miller Act ' 315 Airplane Product Med. Malpractice ' 625 Drug Related Seizure 28 USC 157 ' 430 Banks and Banking ' 140 Negotiable Instrument Liability ' 365 Personal Injury - of Property 21 USC 881 ' 450 Commerce ' 150 Recovery of Overpayment ' 320 Assault, Libel &amp; Product Liability ' 630 Liquor Laws PROPERTY RIGHTS ' 460 Deportation &amp; Enforcement of Judgment Slander ' 368 Asbestos Personal ' 640 R.R. &amp; Truck ' 820 Copyrights ' 470 Racketeer Influenced and ' 151 Medicare Act ' 330 Federal Employers' Injury Product ' 650 Airline Regs. ' 830 Patent Corrupt Organizations ' 152 Recovery of Defaulted Liability Liability ' 660 Occupational ' 840 Trademark ' 480 Consumer Credit Student Loans ' 340 Marine PERSONAL PROPERTY Safety/Health ' 490 Cable/Sat TV (Excl. Veterans) ' 345 Marine Product ' 370 Other Fraud ' 690 Other ' 810 Selective Service ' 153 Recovery of Overpayment Liability ' 371 Truth in Lending LABOR SOCIAL SECURITY ' 850 Securities/Commodities/ of Veteran's Benefits ' 350 Motor Vehicle ' 380 Other Personal ' 710 Fair Labor Standards ' 861 HIA (1395ff) Exchange ' 160 Stockholders' Suits ' 355 Motor Vehicle Property Damage Act ' 862 Black Lung (923) ' 875 Customer Challenge ' 190 Other Contract Product Liability ' 385 Property Damage ' 720 Labor/Mgmt. Relations ' 863 DIWC/DIWW (405(g)) 12 USC 3410 ' 195 Contract Product Liability ' 360 Other Personal Product Liability ' 730 Labor/Mgmt.Reporting ' 864 SSID Title XVI ' 890 Other Statutory Actions ' 196 Franchise Injury &amp; Disclosure Act ' 865 RSI (405(g)) ' 891 Agricultural Acts REAL PROPERTY CIVIL RIGHTS PRISONER PETITIONS ' 740 Railway Labor Act FEDERAL TAX SUITS ' 892 Economic Stabilization Act ' 210 Land Condemnation ' 441 Voting ' 510 Motions to Vacate ' 790 Other Labor Litigation ' 870 Taxes (U.S. Plaintiff ' 893 Environmental Matters ' 220 Foreclosure ' 442 Employment Sentence ' 791 Empl. Ret. Inc. or Defendant) ' 894 Energy Allocation Act ' 230 Rent Lease &amp; Ejectment ' 443 Housing/ Habeas Corpus: Security Act ' 871 IRS-Third Party ' 895 Freedom of Information ' 240 Torts to Land Accommodations ' 530 General 26 USC 7609 Act ' 245 Tort Product Liability ' 444 Welfare ' 535 Death Penalty IMMIGRATION ' 900Appeal of Fee Determination ' 290 All Other Real Property ' 445 Amer. w/Disabilities - ' 540 Mandamus &amp; Other ' 462 Naturalization Application Under Equal Access Employment ' 550 Civil Rights ' 463 Habeas Corpus - to Justice ' 446 Amer. w/Disabilities - ' 555 Prison Condition Alien Detainee ' 950 Constitutionality of Other ' 465 Other Immigration State Statutes ' 440 Other Civil Rights Actions V. ORIGIN Transferred from another district (specify) Appeal to District Judge from Magistrate Judgment (Place an "X" in One Box Only) ' 1 Original Proceeding ' 2 Removed from State Court ' 3 Remanded from Appellate Court ' 4 Reinstated or Reopened ' 5 ' 6 Multidistrict Litigation ' 7 VI. CAUSE OF ACTION Cite the U.S. Civil Statute under which you are filing (Do not cite jurisdictional statutes unless diversity): Brief description of cause: VII. REQUESTED IN COMPLAINT: ' CHECK IF THIS IS A CLASS ACTION UNDER F.R.C.P. 23 DEMAND $ CHECK YES only if demanded in complaint: JURY DEMAND: ' Yes ' No VIII. RELATED CASE(S) IF ANY (See instructions): JUDGE DOCKET NUMBER DATE SIGNATURE OF ATTORNEY OF RECORD FOR OFFICE USE ONLY RECEIPT # AMOUNT APPLYING IFP JUDGE MAG. JUDGE CASE 0:15-cv-03015-RHK-JSM Document 1-4 Filed 07/08/15 Page 1 of 2 Alfred Flowers Hennepin Bobby Joe Champion, Champion Law Office, 1501 Hall Curve N, Minneapolis, MN 55411, (612) 518-8870 Christopher Reiter, Jon Schliesing and City of Minneapolis Sara Lathrop, Room 210, City Hall, 350 South Fifth Street, Minneapolis, MN 55415, (612) 673-2072 42 U.S.C. Section 1983 Plaintiff alleges violation of civil rights by Defendants 50,000.00 07/08/2015 /s/ Sara J. Lathrop Print Save As... Export as FDF Retrieve FDF File Reset JS 44 Reverse (Rev. 12/07) INSTRUCTIONS FOR ATTORNEYS COMPLETING CIVIL COVER SHEET FORM JS 44 Authority For Civil Cover Sheet The JS 44 civil cover sheet and the information contained herein neither replaces nor supplements the filings and service of pleading or other papers as required by law, except as provided by local rules of court. This form, approved by the Judicial Conference of the United States in September 1974, is required for the use of the Clerk of Court for the purpose of initiating the civil docket sheet. Consequently, a civil cover sheet is submitted to the Clerk of Court for each civil complaint filed. The attorney filing a case should complete the form as follows: I. (a) Plaintiffs-Defendants. Enter names (last, first, middle initial) of plaintiff and defendant. If the plaintiff or defendant is a government agency, use only the full name or standard abbreviations. If the plaintiff or defendant is an official within a government agency, identify first the agency and then the official, giving both name and title. (b) County of Residence. For each civil case filed, except U.S. plaintiff cases, enter the name of the county where the first listed plaintiff resides at the time of filing. In U.S. plaintiff cases, enter the name of the county in which the first listed defendant resides at the time of filing. (NOTE: In land condemnation cases, the county of residence of the "defendant" is the location of the tract of land involved.) (c) Attorneys. Enter the firm name, address, telephone number, and attorney of record. If there are several attorneys, list them on an attachment, noting in this section "(see attachment)". II. Jurisdiction. The basis of jurisdiction is set forth under Rule 8(a), F.R.C.P., which requires that jurisdictions be shown in pleadings. Place an "X" in one of the boxes. If there is more than one basis of jurisdiction, precedence is given in the order shown below. United States plaintiff. (1) Jurisdiction based on 28 U.S.C. 1345 and 1348. Suits by agencies and officers of the United States are included here. United States defendant. (2) When the plaintiff is suing the United States, its officers or agencies, place an "X" in this box. Federal question. (3) This refers to suits under 28 U.S.C. 1331, where jurisdiction arises under the Constitution of the United States, an amendment to the Constitution, an act of Congress or a treaty of the United States. In cases where the U.S. is a party, the U.S. plaintiff or defendant code takes precedence, and box 1 or 2 should be marked. Diversity of citizenship. (4) This refers to suits under 28 U.S.C. 1332, where parties are citizens of different states. When Box 4 is checked, the citizenship of the different parties must be checked. (See Section III below; federal question actions take precedence over diversity cases.) III. Residence (citizenship) of Principal Parties. This section of the JS 44 is to be completed if diversity of citizenship was indicated above. Mark this section for each principal party. IV. Nature of Suit. Place an "X" in the appropriate box. If the nature of suit cannot be determined, be sure the cause of action, in Section VI below, is sufficient to enable the deputy clerk or the statistical clerks in the Administrative Office to determine the nature of suit. If the cause fits more than one nature of suit, select the most definitive. V. Origin. Place an "X" in one of the seven boxes. Original Proceedings. (1) Cases which originate in the United States district courts. Removed from State Court. (2) Proceedings initiated in state courts may be removed to the district courts under Title 28 U.S.C., Section 1441. When the petition for removal is granted, check this box. Remanded from Appellate Court. (3) Check this box for cases remanded to the district court for further action. Use the date of remand as the filing date. Reinstated or Reopened. (4) Check this box for cases reinstated or reopened in the district court. Use the reopening date as the filing date. Transferred from Another District. (5) For cases transferred under Title 28 U.S.C. Section 1404(a). Do not use this for within district transfers or multidistrict litigation transfers. Multidistrict Litigation. (6) Check this box when a multidistrict case is transferred into the district under authority of Title 28 U.S.C. Section 1407. When this box is checked, do not check (5) above. Appeal to District Judge from Magistrate Judgment. (7) Check this box for an appeal from a magistrate judge's decision. VI. Cause of Action. Report the civil statute directly related to the cause of action and give a brief description of the cause. Do not cite jurisdictional statutes unless diversity. Example: U.S. Civil Statute: 47 USC 553 Brief Description: Unauthorized reception of cable service VII. Requested in Complaint. Class Action. Place an "X" in this box if you are filing a class action under Rule 23, F.R.Cv.P. Demand. In this space enter the dollar amount (in thousands of dollars) being demanded or indicate other demand such as a preliminary injunction. Jury Demand. Check the appropriate box to indicate whether or not a jury is being demanded. VIII. Related Cases. This section of the JS 44 is used to reference related pending cases if any. If there are related pending cases, insert the docket numbers and the corresponding judge names for such cases. Date and Attorney Signature. Date and sign the civil cover sheet. CASE 0:15-cv-03015-RHK-JSM Document 1-4 Filed 07/08/15 Page 2 of 2</t>
  </si>
  <si>
    <t>['https://d3n8a8pro7vhmx.cloudfront.net/cuapb/pages/270/attachments/original/1626050584/Al_Flowers_Lawsuit.pdf?1626050584']</t>
  </si>
  <si>
    <t>MINNEAPOLIS POLICE DEPARTMENT INTERNAL AFFAIRS COMPLAINT FORM #3401 INTERNAL AFFAIRS CASE NUMBER: 14-17327 CCN: Airport P.D. 13-008512 DATE OF INCIDENT: 10/2412013 TIME OF INCIDENT: 1025 hours LOCATION OF INCIDENT: Mpls.-St. Paul International Airport DATE OF COMPLAINT 07/28/2014 REFERRAL METHOD: •II • II • Z IDDLEf 13.43 - Personnel Data SEX FID RACE: DATE OF BIRTH: CITY I STATE / ZIP: TELEPHONE: POLICIES ALLEGED TO BE VIOLATED: 4-302 Section G: Sworn employees who are not on official MPD business as well as civilian employees will not be authorized to fly while armed. These employees shall follow the TSA and airline regulations on checking firearms for personal use. (C-D) NAMEIBADGE: Sgt. Grant Snyder, #6706 It is alleged that on October 241h of 2013 at approximately 1025 hrs., Sgt. Snyder was at the Mpls.-St. Paul International Airport. Sgt. Snyder was stopped by a T.S.A. agent. Sgt. Snyder had placed a backpack in a scanner. The T.S.A. agent observed what appeared to be a handgun in the backpack. The back ack was searched and a loaded, Sig-Sauer .45 caliber pistol was recovered (model # P220ST, serial # Sgt. Snyder was later released pending formal complaint. RECOMMENDATION (Prelimipary Cases Only) K Reckoning Period Expired Before Complaint was Filed K No Basis for Complaint El Closed Pending Further Information ['Refer to Precinct with Coaching Documentation K Exceptionally Cleared ['Policy Failure K Other DATE DATE q 1209025 MINNEAPOLIS POLICE DEPARTMENT Internal Affairs Unit Administrative Case #14-17327 Sgt. Michael Heyer Date: September 16th, 2014 CASE BACKGROUND It is alleged that on October 24th of 2013 at approximately 1025 hrs., Sgt. Snyder was at the Mpls.-St. Paul International Airport. Sgt. Snyder was attempting to board a flight. Sgt. Snyder was stopped by a T.S.A. agent, while in the process of having his carry-on baggage scanned. Sgt. Snyder had placed a backpack in a scanner. The T.S.A. agent observed what appeared to be a handgun in the backpack. The backpack was searched and a loaded, Sig-Sauer .45 caliber pistol was recovered (model # P220ST, serial # IMI). The hand gun was Sgt. Snyder's duty weapon. Sgt. Snyder was detained and later released pending a possible formal complaint. 1 1209026 CASE INVESTIGATION On 7/28/14, I received this complaint from 13.43 - Personnel Data It was alleged that on October 24th, 2013 at approximately 1025 hours, Sgt. Grant Snyder was at the Minneapolis-St. Paul International Airport. While checking a bag at a security check point, a T.S.A. operator detected an object that appeared to be a handgun in Sgt. Snyder's backpack. Officer James Penaz, of the Airport Police, responded to the scene. A handgun was recovered from the backpack. The handgun was a Sig-Sauer, model # P220ST, .45 caliber, with serial # 1 3.37 The weapon was loaded. Officer Penaz escorted Sgt. Snyder to an interview room. Sgt. Synder was advised of his rights and read Miranda. Sgt. Synder acknowledged understanding his rights and declined to give a statement. A copy of the M.S.P. Incident Report will be included in the case file. On 7/29/14, I reached Officer Penaz's voice mail. I left him a message informing him who I was and that I was requesting his assistance with my investigation. I attempted to contact him again on 8/14/14, but was unsuccessful. As of 9/12/14, I have not been contacted by Officer Penaz. 2 1209027 On 8/06/14, I spoke with Christopher Renz. Renz is an attorney with the law firm, Thomsen &amp; Nybeck. Renz informed me that his firm handles all the misdemeanor and gross misdemeanor cases that occur at the M.A.C. (Metropolitan Airports Commission). I informed Renz who I was and that I was inquiring about an incident involving Sgt. Grant Snyder of the Minneapolis P.D. I told Renz the incident occurred on 10/24/13 at the MSP International Airport and involved a handgun being recovered at a scanning station. Renz remembered the case and stated that they had not submitted it for charging at this point. He stated that he would review it and get in touch with me the following week to let me know if it would be charged or dismissed. On 8/14/14, I called Renz for an update. He stated that he did not have an answer for me yet. He stated that he would contact me the following day with a decision. On 8/15/14, Renz informed me that his office was not going to prosecute the case at this time. On 9/16/14, I accessed the Minnesota Trial Court Public Access (MPA) web site. I entered Sgt. Snyder's name. It came back with no cases associated with his name. A copy of this report will be included in the case file. On 8/27/14, I e-mailed Special Agent John Bonhage with the F.B.I. I informed him of my position and laid out the pertinent information in the case. I received an e-mail 3 1209028 response from him the following day that stated that the F.B.I. did not speak with Sgt. Snyder about this incident. On 8/27/14,1 left a phone message for TSA Agent Jessica Nielson. In the message, I asked Agent Nielson if she could look up any documentation her agency may have in regards to the incident with Sgt. Snyder on 10/24/13. Agent Nielson returned my phone call on 8/28/14. She informed me that her agency did not obtain a statement from Sgt. Snyder about the incident. We also discussed the Warning Notice letter that her agency had sent to Sgt. Snyder in regards to the incident. On 9/03/14, I sent Sgt. Snyder a Notification Letter, asking to interview him on 9/05/14 at 0800 hours. On 9/05/14, at approximately 0800 hours, Sgt. Grant Snyder arrived at the Internal Affairs Unit. He was accompanied by his MPD Federation Representative, Sgt. Sherral Schmidt. Sgt. Snyder was advised about Garrity and stated that he understood. Sgt. Snyder read and signed the Data Practices Advisory otherwise known as the Tennessen Warning. I informed Sgt. Snyder that the purpose of this statement related to an internal investigation and specifically an administrative review that was being conducted 4 1209029 regarding allegations that on October 24th of 2013 at approximately 1025 hrs., he was at the Mpls.-St. Paul International Airport. That he was stopped by a T.S.A. agent. That he had placed a backpack in a security scanner. The T.S.A. agent observed what appeared to be a handgun in the backpack. The backpack was searched and a loaded, Sig-Sauer .45 caliber pistol was recovered (model # P220ST, serial # 1 3.37 . That he was detained and later released pending formal complaint. I informed Sgt. Snyder that he was being asked to explain any information he may have regarding this allegation. For the day in question; October 24th, 2013, I asked him to describe to me in detail what transpired at the Mpls.-St. Paul International Airport. Sgt. Snyder stated that he was on personal time and going on a personal trip. He stated that the backpack he typically fly's with is the same backpack he brings to work with him. Snyder noted that he travels by bus to and from work. Because he rides the bus, he stated that he keeps his duty gun in a backpack so it is not observed by other riders. Snyder stated that he worked the previous night before his flight. He believed that when he was packing the backpack for his trip, his duty weapon had slipped to the 5 1209030 bottom of the backpack. He then, inadvertently, placed numerous items on top of the weapon, in essence, burying it in the bag. Snyder went to the airport the following day. He placed his backpack on the security scanner. Snyder could not recall if he had checked in any other bags, but he believed that he did. Snyder stated that it seemed like it was taking an extended length of time for his bag to get through the scanner. He asked the person working the scanner if there was a problem. He said this agent was kind of evasive with him. At this point, he realized that he may have accidently left his duty weapon in the backpack. He asked the agent if a gun was in the bag. The agent said it looked like a gun was in the bag. Snyder stated that he could see the images in the scanner and observed his gun and badge. Snyder stated that he informed the agent that he was a police officer and that he did not request any special treatment because of it. He stated that he simply wanted her to understand why he was in possession of a gun and that he was not a threat to her and that he would be cooperative. Snyder stated that at this point, an Airport Police officer responded to the scene. Snyder stated that the Airport Police officer asked him if he was a police officer. 6 1209031 Snyder told him that he was. Snyder stated that he told this officer that the gun in his backpack had been a mistake and that he wanted to be treated like anyone else. Snyder was then brought to an interview room. Snyder stated that he was spoken to and read Miranda. Snyder stated that he informed them that he did not want to give them a formal statement at that time and that he wanted legal counsel. A TSA agent later came into the room. Snyder stated that he informed this person that he did not want to give him a statement and that he had requested an attorney. Snyder stated that he asked this person if he was under arrest. He was told that he was not. Snyder did not give a recorded statement to any agency in regards to this matter. I asked Snyder if anyone had given him any paper work at the conclusion of this incident at the airport that day. He stated that they had not. Snyder stated that the Airport officer asked him if 1 3.43 could come back to the airport to recover his weapon. That way, they would not have to inventory the weapon. Snyder stated that he contactedM, who came back to the airport and she was given his weapon, outside the main concourse. Snyder stated that that was the end of his contact with the authorities that day. He stated that he later received a letter from the TSA about the incident. The letter was 7 1209032 a Warning Notice. The letter stated that the TSA was electing to give him a warning about the incident verses seeking a Civil Penalty. Snyder stated that he boarded the plane in just enough time to make his flight. Once he had reached his destination, he made his notification calls. He stated that he contacted Lt. Holthusen and advised him about what had transpired. Snyder stated that he also called the Internal Affairs Unit and informed Sgt. Michal about the incident. Snyder stated that he was informed by Lt. Holthusen that the TSA agent that had tried to interview him, had contacted Commander Folkens. This TSA agent had apparently told Commander Folkens that Snyder had not been cooperative and had been an "ass hole" during their interaction. Snyder stated that this was not the case. The Airport Police were contacted and they did not concur with what was said by the TSA agent in regards to Snyder's conduct. Snyder informed me that he had heard that this TSA agent had been recently fired for "sleeping" with women, while he was on duty. I asked Snyder if it had been his intent to bring his duty weapon on the airplane that day. He stated that it was not his intent. Snyder stated that the gun in his backpack was purely a "mistake" and that he was embarrassed by what happened. 8 1209033 I showed Snyder the Airport Police offense report. I asked him to read it and to let me know if there were any discrepancies in the report. Snyder stated that when they referred to him as "a despondent looking male," he did not agree with that assessment. Snyder also stated that he did not speak with anyone from the FBI, although the report stated that he did. I showed Snyder a Workforce Director printout for the pay period of the incident. The report showed him marked as "sick" for October 24th, 2013. Snyder stated that that was correct. I asked Snyder if he had anything to add to the statement. He stated that he felt bad that this had to be investigated. He apologized for his "ridiculous over site on my part" for inadvertently bringing his handgun to the airport, unchecked. He stated that he is not careless with his firearms. He stated that he has a safe at home and keeps his weapons locked up. He also felt that his actions were appropriately remorseful at the scene and that he did his best to deescalate the situation as it unfolded. Snyder was asked if there were any facts concerning this incident that he had knowledge of, but had not disclosed. He stated there were none. 9 1209034 Snyder was asked if there was anything else that he would like to add to this statement that I had not asked him concerning this incident. He stated that there was not. Snyder stated that this was a true and accurate statement. Snyder was informed PER MPD POLICY AND PROCEDURE, SECTION 5-107.8, that he was not to discuss this interview or case investigation with anyone other than his Federation/Union representative or attorney. Snyder stated that he understood. The statement was then concluded. On September 11th, 2014, I delivered two copies of our recorded interview to Sgt. Snyder. Also enclosed was a letter asking him to review the statement for accuracy and to make any corrections. On September 15th, 2014, I received an initialed copy of the statement from Sgt. Snyder. SUMMARY OF ALLEGATIONS If these allegations are found to be true, Sgt. Snyder could be in violation of the following Department policy: MPD Policy and Procedure 4-302 Section G: Flying While Armed 10 1209035 Sworn employees who are not on official MPD business as well as civilian employees will not be authorized to fly while armed. These employees shall follow the TSA and airline regulations on checking firearms for personal use. (C-D) Investigative Facts It is alleged that on October 24th of 2013 at approximately 1025 hrs., Sgt. Snyder was at the Mpls.-St. Paul International Airport. Sgt. Snyder was attempting to board a flight. Sgt. Snyder was stopped by a T.S.A. agent, while in the process of having his carry-on baggage scanned. Sgt. Snyder had placed a backpack in a scanner. The T.S.A. agent observed what appeared to be a handgun in the backpack. The backpack was searched and a loaded, Sig-Sauer .45 caliber pistol was recovered (model # P220ST, serial # 1 3.37 . The hand gun was Sgt. Snyder's duty weapon. Sgt. Snyder was detained by the authorities. Sgt. Snyder was read Miranda and declined to give a recorded statement. Sgt. Snyder was released pending a possible formal complaint. Sgt. Snyder's 13.43 was contacted and she agreed to come to the airport. The authorities gave her Sgt. Snyder's recovered handgun. I contacted the TSA about this matter. I was told they issued Sgt. Snyder a Warning Notice for the incident. A copy of the Warning Notice will be included in this case 11 1209036 file. Christopher Renz, an attorney with the law firm, Thomsen &amp; Nybeck, was also contacted. Renz informed me that his firm handles all the misdemeanor and gross misdemeanor cases that occur at the M.A.C. (Metropolitan Airports Commission). Renz informed me that his office was not going to prosecute the case at this time. Lastly, Sgt. Snyder took responsibility for his actions and apologized for any embarrassment that he may have caused the MPD. Sgt. Snyder stated that this incident was a mistake on his part. I confirm that the information I provided in this case is true to the best of my knowledge. Respectfully Submitted, Sgt. Michael Heyer Internal Affairs Unit 12 1209037 Minneapolis City of Lakes Police Department Janet, L. Harteau Chief of Police 350 South 5th Street - Room 130 Minneapolis, MN 55415-1389 612 673-2735 TTY 612 673-2157 Sgt. Grant Snyder Juvenile Trafficking Minneapolis Police Department Sgt. Snyder, RE: IAU Case Number #14-17327 LETTER OF REPRIMAND The finding for IAU Case #14-17327 is as follows: January 29, 2015 MPD P/P 4-302 Fly While Armed Authorization .SUSTAINED (Category B) You will receive this Letter of Reprimand. This case will remain a B violation and can be used as progressive discipline for three years until 10/24/2016,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3 Call Minneapolis City Information and Services Sincerely, Janee Harteau Chief of Police BY: Matthew Clark Assistant Chief www.ci.minneapolis.mn.us Affirmative Action Employer 1209038 Page 2 Sgt. Grant Snyder Letter of Reprimand I, Sgt. Grant Snyder, acknowledge receipt of this Letter of R 'primand. Sgt., G yder Date of eceipt CC: Commander Folkens Personnel IAU commander Folkens Date 1209039</t>
  </si>
  <si>
    <t>['https://d3n8a8pro7vhmx.cloudfront.net/cuapb/pages/1461/attachments/original/1638398463/14-17327_Snyder.pdf?1638398463']</t>
  </si>
  <si>
    <t>1 UNITED STATES DISTRICT COURT DISTRICT OF MINNESOTA Trevor C. Coon, Plaintiff, vs. McLeod County; City of Hutchinson; and Officer Chad Kucza, Officer Mark Hanneman, Officer Steven Sickmann, Sergeant Benjamin Erlandson, and Deputy Billy Kroll, in their individual and official capacities, Defendants. Court File No. COMPLAINT WITH JURY DEMAND INTRODUCTION 1. This is an action for money damages brought pursuant to 42 U.S.C. §§ 1983 and 1988, and the Fourth and Fourteenth Amendments to the United States Constitution, and under the common law of the State of Minnesota, against McLeod County and McLeod County Sheriff's Deputy Kroll, in his individual and official capacities, and City of Hutchinson and Hutchinson Police Officers Kucza, Hanneman, Sickmann, and Erlandson, in their individual and official capacities. 2. It is alleged that Defendants made an unreasonable search and seizure of Plaintiff's person and property and unlawfully deprived Plaintiff of his property, violating his rights under the Fourth, Fifth, and Fourteenth Amendments to the United States Constitution. It is further alleged that Defendants falsely arrested Plaintiff and converted his property under Minnesota state law. CASE 0:14-cv-04417-RHK-SER Doc. 1 Filed 10/19/14 Page 1 of 10 2 JURISDICTION 3. Jurisdiction is based upon 28 U.S.C. §§ 1331 and 1343, and on the pendent jurisdiction of this Court to entertain claims arising under state law pursuant to 28 U.S.C. § 1367. VENUE 4. This Court is the proper venue for this proceeding under 28 U.S.C. § 1391, as the material events and occurrences giving rise to Plaintiff's cause of action occurred within the State of Minnesota. PARTIES 5. Plaintiff Trevor Coon was at all material times a resident of the State of Minnesota and of full age. 6. Defendant Police Officers Kucza, Hanneman, Sickmann, and Erlandson were at all times relevant to this complaint duly appointed and acting officers of the police department of the City of Hutchinson, acting under color of law, to wit, under color of the statutes, ordinances, regulations, policies, customs and usages of the State of Minnesota and/or the City of Hutchinson. 7. Defendant Deputy Kroll was at all times relevant to this complaint duly appointed and acting deputy of McLeod County, acting under color of law, to wit, under color of the statutes, ordinances, regulations, policies, customs and usages of the State of Minnesota and/or the McLeod County. 8. The City of Hutchinson, Minnesota, is a municipal corporation and the public employer of Defendant Officers Kucza, Hanneman, Sickmann, and Erlandson. Defendant City of CASE 0:14-cv-04417-RHK-SER Doc. 1 Filed 10/19/14 Page 2 of 10 3 Hutchinson is sued directly and also on the theories of respondeat superior or vicarious liability and pursuant to Minn. Stat. § 466.02, for the actions of its officers and officials. 9. McLeod County, Minnesota, is a municipal corporation and the public employer of Defendant Deputy Kroll. Defendant McLeod County is sued directly and also on the theories of respondeat superior or vicarious liability and pursuant to Minn. Stat. § 466.02, for the actions of its officers and officials. FACTS 10. On the evening of December 13, 2013, Plaintiff Trevor Coon received a telephone call from his acquaintance Michael Freund. Mr. Freund told Mr. Coon that he needed a ride home from a residence located on High Street in Hutchinson, MN, and asked Mr. Coon if he could help him out and give him a ride home. Mr. Coon agreed to help Mr. Freund and drove out to the residence on High Street to pick him up. 11. When Mr. Coon got to the residence, he waited for Mr. Freund outside for a short period, at which point Mr. Freund exited the residence and entered the passenger seat of Mr. Coon's car. Next, Mr. Coon proceeded to drive to Mr. Freund's home, located on Errie Street, a short distance away from the residence on High Street. 12. Shortly after, Mr. Coon and Mr. Freund reached Mr. Freund's residence, and Mr. Coon legally parked his vehicle across the street from Mr. Freund's house. Mr. Coon did not commit any crimes or traffic violations while en route to Mr. Freund's home. Mr. Freund then invited Mr. Coon inside, and Mr. Coon agreed to visit with Mr. Freund at his home. Mr. Coon then turned off his vehicle, and Mr. Coon and Mr. Freund then both exited the vehicle and started to cross the street towards Mr. Freund's residence. CASE 0:14-cv-04417-RHK-SER Doc. 1 Filed 10/19/14 Page 3 of 10 4 13. Once Mr. Coon stepped on Mr. Freund's front lawn, he heard someone yell out, "Hey!" Mr. Coon immediately stopped, turned his head, and saw Defendant Deputy Kroll nearby. Mr. Coon reasonably believed that it was Deputy Kroll who yelled towards him and Mr. Freund and that Deputy Kroll wanted Mr. Coon to stop. Based on these facts, Mr. Coon reasonably believed that he was not free to leave and that he was being seized by Deputy Kroll. Deputy Kroll then yelled out, "Tell your friend to stop!" At this point, Mr. Freund also stopped moving. 14. Based on the facts above, Deputy Kroll seized Mr. Coon under the Fourth Amendment to the United States Constitution. However, at the time of the seizure, Deputy Kroll did not possess any facts, reasonable suspicion, or probable cause to believe that Mr. Coon or Mr. Freund had committed any traffic violations or were engaged in any criminal activities. 15. Deputy Kroll then approached Mr. Coon and Mr. Freund and started to question them about their identities and activities. At the time of the seizure, Deputy Kroll knew that Mr. Coon was driving the vehicle. Deputy Kroll also did not observe Mr. Coon or Mr. Freund engage in any criminal or suspicious activities, did not observe any traffic violations, and did not have any other information indicating that Mr. Coon or Mr. Freund were engaged in criminal activities. Shortly after the seizure, Defendant Deputy Kroll confirmed that Mr. Coon was a licensed driver, that the vehicle he was driving, a 2002 Ford Expedition, was registered, and that Mr. Coon did not have any outstanding warrants. Deputy Kroll also confirmed that Mr. Freund did not have any outstanding warrants. Deputy Kroll then instructed Mr. Coon to wait and focused his attention on Mr. Freund. 16. Shortly after, Defendant Officers Kucza, Hanneman, and Sickmann arrived on the scene, at which point they actively participated in detaining Mr. Coon. Defendant Officers Kucza, CASE 0:14-cv-04417-RHK-SER Doc. 1 Filed 10/19/14 Page 4 of 10 5 Hanneman, and Sickmann also did not observe Mr. Coon or Mr. Freund engage in any criminal or suspicious activities, did not observe any traffic violations, and did not have any other information indicating that Mr. Coon or Mr. Freund were engaged in criminal activities when they arrived. 17. The Defendant Officers then secured Mr. Freund in the back of one of the squads and turned their attention to Mr. Coon. Mr. Coon heard one of the Defendants state, referring to Mr. Coon, "What are we going to do with him?" 18. Officer Hanneman then approached Mr. Coon and started to question him. Officer Hanneman asked Mr. Coon, numerous times, whether the Officers could search his car, but, each time, Mr. Coon refused to provide consent. Officer Hanneman then subjected Mr. Coon to field sobriety and drug recognition tests, and Mr. Coon passed all of the tests. Officer Hanneman also subjected Mr. Coon to a search of his mouth, which did not reveal any contraband. Mr. Coon was respectful towards the Defendant Officers the entire time. In addition, during the entire incident, Mr. Coon did not resist, interfere, assault, or threaten the Defendant Officers in any way. Officer Hanneman's search and field sobriety tests were not supported by reasonable suspicion or probable cause of criminal activity. 19. Next, Officer Hanneman searched Mr. Coon's person. At this time, the Defendant Officers did not have reasonable suspicion or probable cause to believe that Mr. Coon was armed, dangerous, or a threat to himself or others and the Defendant Officers also did not have reasonable suspicion or probable cause to believe that Mr. Coon was engaged in criminal activity. During the search of his person, Officer Hanneman reached into Mr. Coon's pocket and seized and confiscated Mr. Coon's car keys. Officer Hanneman then ordered Mr. Coon to get into one of the squads, and Mr. Coon immediately followed the command. At this CASE 0:14-cv-04417-RHK-SER Doc. 1 Filed 10/19/14 Page 5 of 10 6 time, the Defendant Officers did not have reasonable suspicion or probable cause to believe that Mr. Coon was engaged in criminal activity. Also, by this time, the Defendant Officers had already detained Mr. Coon for approximately 1.5-2 hours, during which time Mr. Coon was forced to stand outside in freezing weather. 20. The Defendant Officers detained Mr. Coon in the back of the squad for approximately 25 minutes. Defendant Officer Hanneman then approached the squad, opened the door, and instructed Mr. Coon to "Get the fuck out of here." Mr. Coon tried to explain that his car was parked on the street and his keys had been confiscated, but Officer Hanneman still instructed Mr. Coon to leave. Mr. Coon then exited the squad and walked away. 21. Shortly after Mr. Coon left, the Defendant Officers seized and impounded his car. On December 17, 2013, Defendants Sgt. Erlandson and City of Hutchinson initiated forfeiture proceedings against Mr. Coon's vehicle and $427 that was found in the vehicle. Mr. Coon challenged the forfeiture by filing a conciliation court action in McLeod County District Court. Defendant Sgt. Erlandson later informed the bank that financed Mr. Coon's vehicle that Mr. Coon was not challenging the forfeiture, at which point the bank took possession of and sold the vehicle. 22. As a result of the Defendants' actions, Mr. Coon suffered physical pain and discomfort as a result of being forced to stand in freezing weather for 1.5-2 hours. 23. As a result of the Defendants' actions, Mr. Coon was unlawfully detained for 2-2.5 hours and suffered loss of liberty and freedom. 24. As a result of the Defendants' actions, Mr. Coon suffered emotional distress, humiliation, shame, embarrassment, stress, fear, insecurity, upset mood, and diminished quality and enjoyment of life. CASE 0:14-cv-04417-RHK-SER Doc. 1 Filed 10/19/14 Page 6 of 10 7 25. As a result of the Defendants' seizure of Mr. Coon's vehicle and mishandling of the forfeiture proceedings, Mr. Coon suffered financial loss of approximately $8,000. INJURIES SUFFERED 26. As a direct and proximate result of the said acts of the Defendants, Plaintiff suffered the following injuries and damages: a. Violation of his constitutional rights under the Fourth Amendment to the United States Constitution to be free from unreasonable searches and seizures of his person and property; b. Violation of his constitutional right to just compensation for the taking of his vehicle under the Fifth Amendment to the United States Constitution; c. Violation of his procedural and substantive due process rights under the Fourteenth Amendment to the United States Constitution; d. Physical pain discomfort, as described above; e. Emotional distress, as described above; f. Unlawful detention, as described above; g. Financial loss, as described above. CASE 0:14-cv-04417-RHK-SER Doc. 1 Filed 10/19/14 Page 7 of 10 8 CLAIMS FOR RELIEF COUNT 1: 42 U.S.C. § 1983 - FOURTH AMENDMENT UNREASONABLE SEARCH AND SEIZURE AGAINST OFFICERS KUCZA, HANNEMAN, AND SICKMANN AND DEPUTY KROLL 27. Paragraphs 1 through 26 are incorporated herein by reference as though fully set forth. 28. Based on the above factual allegations, the Defendant Officers, through their actions, acting under the color of state law, violated Plaintiff's constitutional right to remain free from unreasonable searches and seizures under the Fourth Amendment to the United States Constitution when they seized, detained, arrested, and searched Plaintiff and his property without reasonable suspicion or probable cause to believe that Plaintiff had committed a crime and when they deprived Plaintiff of his property. 29. As a result of these constitutional violations, Plaintiff suffered damages as aforesaid. COUNT 2: 42 U.S.C. § 1983 - FOURTEENTH AMENDMENT DUE PROCESS VIOLATIONS AGAINST SGT. ERLANDSON 30. Paragraphs 1 through 26 are incorporated herein by reference as though fully set forth. 31. Based on the above factual allegations, Defendant Sgt. Erlandson, through his actions, acting under the color of state law, violated Plaintiff's constitutional right to procedural and substantive due process of law when he deprived Plaintiff of his vehicle and made false statements to Plaintiff's bank during forfeiture proceedings. 32. As a result of these constitutional violations, Plaintiff suffered damages as aforesaid. COUNT 3: 42 U.S.C. § 1983 - FIFTH AMENDMENT TAKING CLAIM 33. Paragraphs 1 through 26 are incorporated herein by reference as though fully set forth. 34. Based on the above factual allegations, Defendant Sgt. Erlandson, through his actions, acting under the color of state law, deprived Plaintiff of his vehicle and took it for public use without just compensation. CASE 0:14-cv-04417-RHK-SER Doc. 1 Filed 10/19/14 Page 8 of 10 9 35. As a result of these constitutional violations, Plaintiff suffered damages as aforesaid. COUNT 4: FALSE ARREST/IMPRISONMENT AGAINST OFFICERS KUCZA, HANNEMAN, AND SICKMANN, DEPUTY KROLL, CITY OF HUTCHINSON, AND MCLEOD COUNTY UNDER MINNESOTA STATE LAW 36. Paragraphs 1 through 26 are incorporated herein by reference as though fully set forth. 37. Based on the above factual allegations, Defendants falsely arrested/imprisoned Plaintiff. Specifically, the Defendant Officers intended to confine Plaintiff when they seized, detained, and arrested him. Plaintiff was actually and unlawfully confined by the Defendant Officers, and Plaintiff was aware that he was being unlawfully confined. 38. Defendants City of Hutchinson and McLeod County are vicariously liable for the Defendant Officers' and Deputy Kroll's false arrest/imprisonment of Plaintiff. 39. As a direct and proximate result of this false arrest/imprisonment, Plaintiff suffered damages as aforesaid. COUNT 5: CONVERSION AGAINST SGT. ERLANDSON AND CITY OF HUTCHINSON UNDER MINNESOTA STATE LAW 40. Paragraphs 1 through 26 are incorporated herein by reference as though fully set forth. 41. Based on the above factual allegations, Defendants deprived Plaintiff of the use of and possession of his vehicle and interfered with Plaintiff's possession of his vehicle without lawful justification. 42. Defendant City of Hutchinson is vicariously liable for Defendant Sgt. Erlandson's conversion of Plaintiff's vehicle. 43. As a direct and proximate result of this conversion, Plaintiff suffered damages as aforesaid. CASE 0:14-cv-04417-RHK-SER Doc. 1 Filed 10/19/14 Page 9 of 10 10 RELIEF REQUESTED WHEREFORE, Plaintiff requests that this Court grant the following relief: a. Issue an order granting Plaintiff judgment against the Defendant Officers, finding that they violated Plaintiff's constitutional rights under the Fourth, Fifth, and Fourteenth Amendments to the United States Constitution and that they are liable to Plaintiff for all damages resulting from these violations; b. Issue an order granting Plaintiff judgment against Defendants, finding that Defendants committed false arrest/imprisonment and conversion under Minnesota state law and that Defendants are liable to Plaintiff for all damages resulting from these violations; c. Award of compensatory damages to Plaintiff against all Defendants, jointly and severally; d. Award of punitive damages to Plaintiff against all Defendants, jointly and severally; e. Award of reasonable attorney's fees and costs to Plaintiff pursuant to 42 U.S.C. § 1988; f. Award of such other and further relief as this Court may deem appropriate. THE PLAINTIFF HEREBY DEMANDS A JURY TRIAL. Dated: October 15, 2014 THE LAW OFFICE OF ZORISLAV R. LEYDERMAN By: s/ Zorislav R. Leyderman ZORISLAV R. LEYDERMAN Attorney License No. 0391286 Attorney for Plaintiff The Law Office of Zorislav R. Leyderman 222 South 9th Street, Suite 1600 Minneapolis, MN 55402 Tel: (612) 876-6626 Email: zrl@ZRLlaw.com CASE 0:14-cv-04417-RHK-SER Doc. 1 Filed 10/19/14 Page 10 of 10</t>
  </si>
  <si>
    <t>['https://assets.nationbuilder.com/cuapb/pages/1472/attachments/original/1752866489/Hanneman_et_al_Lawsuit_by_Coon.pdf?1752866489']</t>
  </si>
  <si>
    <t>8-2402-8175-2 STATE OF MINNESOTA OFFICE OF ADMINISTRATIVE HEARINGS FOR THE BOARD OF PEACE OFFICERS STANDARDS AND TRAINING In the Matter of a Disciplinary Hearing Regarding the Peace Officer License of Darrin P. Waletzki ORDER ON MOTION FOR DISMISSAL By written motion dated April 13, 1994, the peace officer in the above-captioned matter, Darrin P. Waletzki (Officer Waletzki or Respondent), sought an order of the Administrative Law Judge recommending to the POST Board a dismissal of the pending disciplinary charges against his peace officer's license. On April«27, 1994, the POST Board and the Respondent filed initial simultaneous written briefs. Simultaneous reply briefs were filed with the Administrative Law Judge on May 25, 1994. On that date, the record on the motion closed. Appearances: Ann E. Walther, Gregg M. Corwin &amp; Associates, Attorneys at Law, 508 East Parkdale Plaza Building, 1660 South Highway 100, St. Louis Park, Minnesota 55416-1534, appeared on behalf of the Respondent, Darrin P. Waletzki; and John Docherty, Assistant Attorney General, Suite 1400, 445 Minnesota Street, St. Paul, Minnesota and Mary J. Theisen, Assistant Attorney General, Suite 1400, NCL Tower, 445 Minnesota Street, St. Paul, Minnesota 55101-2131, appeared on behalf of the Minnesota Board of Peace Officer Standards and Training. Notice is hereby given that, pursuant to Minn. Stat. Þ 14.61, the final decision of the Board shall not be made until this Report has been made available to the parties to the proceeding for at least ten days, and an opportunity has been afforded to each party adversely affected to file exceptions and present argument to the Board. Exceptions to this Report, if any, shall be filed with the Board at 200 Spruce Tree Center, 1600 University Avenue, St. Paul, Minnesota 55104-3825. Pursuant to Minn. Stat. Þ 214.10, subd. 2, a board member who was consulted during the course of an investigation may participate at the hearing, but may not vote on any matter pertaining to the case. Based on the motion, the written submissions of counsel and on all the files and records herein, the Administrative Law Judge makes the following: RECOMMENDED ORDER The motion of the Respondent, Darrin P. Waletzki, to dismiss the proposed sanctions against his peace officer's license is appropriately GRANTED. Dated this ____ day of June, 1994. ____________________________________________ JON L. LUNDE Administrative Law Judge Reported: No Hearing Held. NOTICE Pursuant to Minn. Stat. Þ 14.62, subd. 1, the agency is required to serve its final decision upon each party and the Administrative Law Judge by first class mail. MEMORANDUM The Respondent, Darrin P. Waletzki, has moved the Administrative Law Judge for an Order determining that the charges contained in the complaint filed by the Board of Peace Officer Standards and Training Complaint Investigation Committee does not state a ground for taking sanctions against his peace officer's license under Minn. Rules, pt. 6700.1600 B (1991), or Minn. Stat. Þ 609.066 (1992). The Respondent has styled his motion as one for dismissal. The Administrative Law Judge believes that consideration of the motion is appropriate under Rule 12.02 of the Minnesota Rules of Civil Procedure if under the uncontested facts presented, the Board has no jurisdiction to grant relief or take action against the Respondent's peace officer's license. Dismissal for failure to state a claim for which relief can be granted is appropriate when it is apparent from the face of the complaint that the requested legal remedy is not available. See, e.g., Pederson_v._American Lutheran_Church, For purposes of this motion, the Administrative Law Judge assumes the truth of the facts hereinafter stated. Mr. Darrin P. Waletzki holds peace officer license number 11281. Mr. Waletzki was appointed as a peace officer in Minneapolis, Minnesota on December 29, 1991. On the night of December 15, 1992, at about midnight, Darrin Waletzki, while in the company of an additional individual, discharged a handgun several times in a Mall of America parking ramp. An undetermined number of shots were fired towards the floor of the parking ramp. At least four shell casings were recovered. It is undisputed that Mr. Waletzki was not on duty as a police officer at the time the shots were fired. Reply_Brief_of_the_Minnesota_Board_of_Peace_Officer Standards_and_Training, p. 1. It is also undisputed that Officer Waletzki was not attempting to act as a peace officer at the time the shots were fired in that he was not attempting to arrest any suspect, prevent the commission of a crime, or prevent the escape of a captured suspect. Officer Waletzki was severely intoxicated and fired his pistol in the parking ramp as a response to having been earlier ejected from a drinking establishment in the Mall. For the reasons hereinafter discussed, the Administrative Law Judge determines that Minn. Stat. Þ 609.066 (1992), and Minn. Rules, pt. 6700.1600 B (1991) apply only to a peace officer who is attempting to act as such, while either on duty or off duty, in affecting an arrest, preventing the commission of a crime or preventing the escape of an arrested individual. Because it is undisputed that Officer Waletzki's conduct did not occur while he was attempting to act as a peace officer, dismissal of the Complaint is appropriate. The Complaint of the Investigation Committee charges that Officer Waletzki violated Minn. Stat. Þ 609.066 (1992), and Minn. Rules, pt. 6700.1600«B (1991), when he fired shots into the floor of a Mall of America parking ramp on December 15-16, 1992. Minn. Stat. Þ 609.066 (1992), provides: Authorized use of deadly force by peace officers. Subdivision 1. Deadly force defined. For the purposes of this«section, "deadly force" means force which the actor uses«with the purpose of causing, or which the actor should reasonably know creates a substantial risk of causing, death or«great bodily harm. The intentional discharge of a firearm in the direction of another person, or at a vehicle in which another person is believed to be, constitutes deadly force. Subd. 2. Use of deadly force. Notwithstanding the provisions«of section 609.06 or 609.065, the use of deadly force by a peace officer in the line of duty is justified only«when necessary: (1) to protect the peace officer or another from apparent death«or bodily harm; (2) to effect the arrest or capture, or prevent the escape,«of«a person whom the peace officer knows or has reasonable grounds to believe has committed or attempted to commit a felony involving the threatened use of deadly force; or (3) to effect the arrest or capture, or prevent the escape, of«a person whom the officer knows or has reasonable grounds to believe has committed or attempted to commit a felony if the officer reasonably believes that the person will cause death or great bodily harm if that person's apprehension is delayed. Subd. 3. [No defense in civil actions.] This section and section 609.06, 609.065 and 629.33 may not be used as a defense in a civil action brought by an innocent third party. It is admitted by the POST Board that Officer Waletzki did not violate subdivision 2 of section 609.066 in that he was not acting "in the line of duty" as required by subdivi Eighteen others [states] allow, in slightly varying language,«the use of«deadly force only if a suspect has«committed a felony involving the use or threat of«physical«or deadly force, or is«escaping with a deadly«weapon, or is likely to endanger life«or inflict«serious«physical injury if not arrested.18 ___________________ 18 . . . Minn. Stat. Þ 609.066 (1984). The Administrative Law Judge also agrees with the statement of the Respondent regarding the legislative history of Minn. Stat. Þ 609.066 (1992), and the reason for the adoption of the statute. Respondent_Licensee_Waletzki's Memorandum_in_Support_of_Motion_to_Dismiss, pp. 8-11. The Administrative Law Judge does differ, in one respect, from the interpretation of Minn. Stat. Þ 609.066 (1992), offered by the Respondent. The Administrative Law Judge believes that the section could possibly apply to off-duty conduct by a peace officer in attempting to effectuate an arrest, prevent a crime, or prevent the escape of a suspect. While that matter may be open to some dispute, it is entirely clear to the Administrative Law Judge that Minn. Stat. Þ 609.066 (1992), by its legislative history and express terms, does not apply to off-duty conduct by a peace officer in which he or she is not attempting to act as a peace officer in making an arrest, preventing a crime, or preventing the fleeing of a suspect. That does not, however, end the inquiry. Irrespective of the limiting comment made by committee counsel before the disciplinary committee, the Complaint also charges Officer Waletski with a violation of Minn. Rules, pt. 6700.1600 B (1991). A violation of that rule was charged in the Complaint and in the Notice and Order for Hearing. Minn. Rules, pt. 6700.1600 (1991), provides, in part: Violations of the following standards of conduct by a licensee shall be grounds for revocation, suspension, or nonrenewal of license: * * * B. the use of deadly force when not authorized by Minnesota Statutes, section 609.066; . . . It is, apparently, the position of the POST Board that conduct by a person who is also licensed as a peace officer outside of the line of duty which creates a risk of bodily harm to another party violates the rule in that it is a use of deadly force which is not permitted or specifically authorized by Minn. Stat. Þ 609.066, subd. 2 (1992). For the reasons hereinafter discussed, the Administrative Law Judge believes that Minn. Rules, pt. 6700.1600 B (1991), must be read in accordance with the statute, as applying only to a peace officer while he or she is attempting to act as such while either officially on duty or off duty in attempting to effectuate an arrest, prevent the commission of a crime, or prevent the escape of a person arrested. With respect to any other off-duty conduct which creates a danger of death or serious bodily harm to another person as a result of activity by the actor outside of such circumstances, a sanction against a peace officer's license is authorized by rule only if the conduct amounts to a felony. Minn. Rules, pt.«6700.1600 A (1991). The dispositive issue, then, is whether the phrase "the use of deadly force" as contained in Minn. Rules, pt. 6700.1600 B (1991), includes any conduct dangerous to human life and safety or refers only to actions by a peace officer attempting to act as such, whether on or off duty, to effect an arrest, prevent a crime, or prevent the fleeing of a suspect. Minn. Stat. Þ«645.08(1) (1992), provides: Words and phrases are construed according to rules of grammar«and according to their common and approved usage; but«technical words and phrases and such others as have acquired a special meaning, or are defined in this chapter, are«construed according to such special meaning or their definition. . The same canon of construction applies to the interpretation of a rule. Minn. Stat. Þ 645.001 (1992). The Administrative Law Judge believes that the phrase "use of deadly force" has acquired a special meaning and unless specifically qualified, refers to conduct by a peace officer attempting to act as such in effectuating an arrest, preventing the commission of a crime, or preventing the escape of an apprehended subject. In Johnson_v._Morris, 453 N.W.2d 31, 38 (Minn. 1990), the court adopts the Model Penal Code definition of deadly force. The court also notes that the United States Supreme Court has adopted for Fourth Amendment analysis purposes and for purposes of 42 U.S.C. Þ 1093 the Model Penal Code's rule as to permissible use of deadly force. That Model Penal Code provision, however, is specifically limited to the use of deadly force by a peace officer attempting to act as such in either arresting an individual, preventing a crime, or preventing escape from custody. See, ULA,_Model_Penal_Code Þ 3.07 (1974). That is the definition of the use of deadly force also largely adopted by the United States Supreme Court in Tennessee_v._Garner, 471 U.S. 1, 105 S. Ct. 1694, 1699 (1985). The Restatement of Torts Second, in section 131 (1965), when commenting on the use of force intended or likely to cause death, deadly force, likewise limits the use of such force to a situation in which a privileged arrest is made. In comment C to section 131, the author states: This section states the rule which determines the existence of«a privilege to use force intended or likely to cause death«for the purpose of affecting any arrest which is privileged. ALI,_Restatement_of_Torts_Second, 234 (1965). Other comments to the Restatement of Torts Second also specifically limit the phrase "use of deadly force" to a situation in which a peace officer or a private person is attempting to effectuate an arrest, prevent a crime, or prevent a suspect from fleeing. A review of the legal literature on the subject also affirmatively discloses that the sole context in which the phrase "use of deadly force" occurs with respect to a peace officer is in a situation similar to that previously discussed, that is, where a peace officer, on or off duty, is attempting to effectuate an arrest, prevent the commission of a crime, or prevent a suspect from fleeing. Annotation,_Deadly_Force_in_Arrest_of_Fleeing Felon, 83 ALR3d 174, 176-77 (1978), states: This annotation, without attempting to be exhaustive, collects«and analyzes illustrative civil and criminal cases«defining the modern status of the rules governing a«peace«officer's right to use deadly force in arresting or«attempting to arrest a fleeing felon. Annotation,_Arrest_of_Misdemeanant_--_Intentional_Force, 83 ALR3d 238, 241 (1978), states: This annotation collects and analyzes the cases in which a civil action was initiated against a peace officer to recover«damages for death or personal injuries caused by the«officer's use of intentional force in arresting or attempting to arrest a person suspected of having committed a«misdemeanor. Similarly, at page 243 of the same annotation, the following statement is made: The basic rule governing the conduct of a peace officer in making an arrest is that he may use whatever force is necessary«to effect the arrest, but he may not use excessive force. This rule is, of course, generally applicable to the arrest involving misdemeanants. However, despite the broad implications of such rule, it has been universally held that a«peace officer may not use deadly force against a fleeing misdemeanant even though such force is necessary to prevent the«suspect's escape. A review of both annotations and all of the commentary cited in the annotations uniformly discloses t The Board admits that every case in Minnesota dealing with Minn. Stat. Þ«609.066 (1992) and the applicable rule relate to a peace officer acting as such. That is no mere coincidence: it results from the limited scope of the statute and rule. If the construction of the statute and rule advocated by the Disciplinary Committee is adopted, there would always be grounds for sanctions against a peace officer's license when he or she used deadly force off-duty in self defense or other legally recognized justified situations. The committee argues that Officer Waletzki's conduct might have endangered other persons and characterizes the construction of the rule and statute suggested by the Respondent as sanctioning dangerous conduct. That certainly is not the intention of the Administrative Law Judge. The criminal conduct of Officer Waletzki might, if appropriate, have been charged as a felony and so prosecuted. It was not. The City of Minneapolis, under their Civil Service Code, could have discharged Officer Waletzki for his conduct. It did not do so. The only issue before the Administrative Law Judge is the proper construction of Minn. Rules, pt. 6700.1600 B (1991). The Board, in its rules, has stated that it does not intend or wish to review civil service determinations on discipline by other police departments. Minn. Rules, pt. 6700.1500 (1991). The Board's apparent dissatisfaction with the resolution of the disciplinary proceeding against Officer Waletzki by the City of Minneapolis does not provide a basis for enlarging the application of Minn. Rules, pt. 6700.1600 B (1991). The Administrative Law Judge determines that Minn. Rules, pt. 6700.1600 B (1991), applies only when a peace officer is attempting to act as such, in effectuating an arrest, preventing the commission of a crime, or preventing a suspect from fleeing. When private conduct is involved in which the peace officer is not attempting to act as a peace officer, Minn. Rules, pt. 6700.1600 A (1991), which relates to conviction for a felony offense, applies. That provision does not apply to Officer Waletzki's conduct. It is undisputed that Officer Waletzki was charged with a misdemeanor violation involving reckless discharge of a weapon. After a plea of guilty and after satisfactory completion of the requirements of his stayed sentence, Officer Waletzki's plea was vacated and the matter was dismissed on motion of the prosecutor. Memorandum_in_Opposition_to_Motion_to_Dismiss_and_in_Support_of_Jurisdiction_ of POST_Board, p. 5. JLL</t>
  </si>
  <si>
    <t>['https://d3n8a8pro7vhmx.cloudfront.net/cuapb/pages/270/attachments/original/1617567029/Waletski_24028175.94_tcm19-159121.pdf?1617567029']</t>
  </si>
  <si>
    <t>CITY OF MINNEAPOLIS OFFICE OF POLICE CONDUCT REVIEW COM.PLAINT INFORMATIOf\l · Case Number ·. Date of .Incident 18-03974 3 18-051224 February 17, 2018 03:11AM Preference . Location oflncident . . . .. . bate of Cornplaint Portland AVE February 21, 2018 .Complainant Name (Last, flrst,:Middie lriitial).; • Joint Supervisors . Home Address• Primary Te.le .hone .·· . JURISDlCTi&lt;&gt;N · • • OPCR Ord. § 172.20(8) VIOLATION OF THE P&amp;P MANUAL 5250 ; Oachs, Lucas MPD P&amp;P § 7-405 (4) - INITIATING OR CONTINUING A PURSUIT INQUIRY (INTAKE - COMPLAINT FILED) 3401 D D Draft MEDIATION □Fi na l approved 0 Refer to Mediation DISMISS COACHING □ Reckoning Period Expired D Refer to Precinct D No Basis INVESTIGATIONS □ Failure to State a Claim D Preliminary Investigation D Failure to Cooperate □Civil ian Investigator: ________ D Exceptionally Cleared □swo rn Investigator: ________ D Lack of Jurisdiction ~181...:.A_d...:.m...:.i_n_ln_v_e_st....:ig~a...:.ti...:.o_n_: l_nv_e_s_ti~ga...:.t...:.o_r S~g:!.:t_. A_a_ro_n_ Pr_e_sc_o_t_t ------1 D Withdrawn D Duplicate ~L APPROVED INVESTIGATIVE REPORT 'l{'"'efer to Panel IAU Supervisor Complaint Form #3401 D Refer to Dispatch D Refer to EIS D Refer to: 1461398 ~ ~ Minneapolis Office of Police Conduct Review Complaint Number: Investigator: 0fficer(s): Case Type: Date of Incident: Complaint Filed: Investigative Summary 18-03974 Sergeant Aaron Prescott Officer Lucas Oachs #5250 Administrative February 17, 2018 February 21, 2018 CASE OVERVIEW ~ ~ Minneapolis Police During the early morning hours of February 17, 2018, Officer Lucas Oachs and Charles Cape were on patrol as squad 331 in the Third Precinct when then attempted to stop a suspicious vehicle. The officers were in a fully marked MPD Ford Explorer (marked as 333 P#76845). The suspicious vehicle fled from them south bound in the alley between Portland Ave and 5th Avenue South from about Lake Street. During t his pursuit, the suspect vehicle, a grey Pontiac Grand Prix being driven by Natanael Sanchez-Pimentel, fled at a relatively high speed away from the officers, drove up on and into snowbanks along the alley, and drove through cross streets without stopping and losing contact with the pavement. As the Oachs and Cape's squad exited the alley at East 36th Street, it was struck by a car uninvolved in the pursuit causing injury to the occupants of both the squad and car as well as property damage to both vehicles. POLICY 1. 7-405(4) - INITIATING OR CONTINUING A PURSUIT ALLEGATION Allegation 1: It is alleged that Officer Oachs engaged in a pursuit which posed an unreasonable risk to the officers and the general public. Page 1 of 6 1461399 CASE INVESTIGATION A CAPRS report was entered and both officers completed supplements to that report. In his supplement, Oachs explained that he observed the suspect vehicle travel southbound through the alley at a high rate of speed and driving such that the car was striking the pavement with its frame and then launching into the air multiple times as well as striking snow banks. He stated he saw that the suspect vehicle had appeared to crash and that he attempted to slow down as he approached 36th Street but was struck by another car.1 Cape noted in his supplement that the suspect vehicle did not have its lights on and that when they initially pulled in behind it, the driver drove up onto a tall snow bank and nearly got stuck. He also stated that the suspect vehicle did not slow down for any cross streets and drove up onto several snow banks in the alley.2 MPD Accident Investigators responded to the scene. Sergeant Joseph Will investigated the crash and completed a supplement to the CAPRS report as well as a State Accident Report. Will noted in his supplement that the squad had significant damage to it as a result of the crash as did the Ford Fusion that struck the squad. The Fusion's driver's and passenger's airbags had also been deployed. He also saw that the suspect vehicle had crashed into a garage behind 3653 5th Avenue South and that that crash had resulted in severe damage to the garage and significant damage to the suspect vehicle. 3 The driver of the Ford Fusion, was interviewed by IAU. 11111 stated that he was driving east on 36th Street approaching Portland Avenue when he had the crash with Oachs and Cape's squad car. 11111 said he was traveling between 25 and 30 miles per hour and that there was no other traffic on the road.4 He stated that he did not see the squad until the collision and had no opportunity to avoid the crash. He also stated that he did not see Sanchez-Pimentel's car pass through the intersection.5 11111 said that both he and his passenger, went to the hospital following the crash to seek treatment for injuries they sustained. 11111 stated he had a herniated disk as a result of the crash.6 IAU attempted to contact - passenger, by phone and certified mail. To date there has been to return contact by- Oachs and Cape's squad MVR was activated during the pursuit and captured the squad's activity prior to the pursuit and through the crash at 36th Street and was reviewed by IAU. The video GPS data indicated that the squad's speed reached 39 MPH while traveling in the alley in the 3400 block, and then peaked at 44 MPH while in the 3500 block. Just prior to the intersection with 36th Street, the speeds slow as Oachs brakes, however the GPS data indicates that he was traveling 32 MPH just prior to exiting the alley and 24 MPH just prior to impact with the Ford.7 1 CAPRS Report 18-051224 Supplement 3 Paragraphs 3-4 2 CAPRS Report 18-051224 Supplement 2 Paragraphs 2-5 3 CAPRS Report 18-051224 Supplement 10 Paragraphs 3-7 4- Q&amp;A page 2 line 6 to page 3 line 13 - Q&amp;A page 3 line 30 to page 4 line 23 6- Q&amp;A page 4 lines 33-40 7 MVR GPS data is not seen on the offline version of the video, but can be seen on the online version. Page 2 of 6 1461400 Although both officers were equipped with body worn cameras (BWC's), neither officer activated them until after the pursuit ended. Both officers documented this in their supplements and explained the lack of activation was due to the quickly unfolding incident, a concern for safety, and being preoccupied with other tasks during the pursuit.8 Both officers were interviewed by IAU pursuant to MPD Policy and Procedure and the Garrity decision. DISCUSSION The Minneapolis Police Department Policy and Procedure Manual states in part: 7-405 INITIATING OR CONTINUING A PURSUIT Officers involved in a vehicular pursuit shall exercise caution and due consideration for the safety of the public. Fully marked, low profile and unmarked squads can initiate a pursuit. Low profile and unmarked squads shall discontinue their involvement once a fully marked squad is involved. Motorcycles and other police vehicles shall not be used in pursuits. Officers shall use red lights and siren in a continuous manner for any emergency driving or vehicular pursuit. The use of red light and siren does not exempt officers from the need for caution. Officers will not engage in pursuits outside the corporate city limits of Minneapolis, unless authorized. During a pursuit, officers shall not drive their vehicle the wrong way on freeways. They may, however, go down the wrong way of a freeway ramp to make a traffic stop on a vehicle going the wrong way to prevent it from entering the main portion of the freeway. Officers may not pursue the wrong direction on one-way streets without due consideration for existing conditions as listed below. A pursuit is justified after an offender has engaged in evasive tactics only when an officer knows or has reasonable grounds to believe that the fleeing offender committed an offense and there is a reasonable expectation of a successful apprehension of the offender. Officers shall not initiate a pursuit or shall discontinue a pursuit in progress whenever any of the following conditions exist: 4. Risks due to weather, road conditions, vehicle and/or pedestrian traffic outweigh the necessity to immediately arrest the suspect. The questions to be answered is whether the pursuit Oachs and Cape were engaged in was allowed by policy and whether Oachs exercised caution and due consideration for the safety of the public. Vehicle and pedestrian traffic is a consideration which factors into whether an officer should discontinue a pursuit. This pursuit occurred at approximately 0311 hours on a Saturday morning 8 CAPRS Report 18-051224 Supplement 2 Paragraph 8 and Supplement 3 Paragraph 6 Page 3 of 6 1461401 in February. Oachs could reasonably believe that t raffic conditions would be light in general at that time of day. Despite this, 36th Street in th is part of the city is a primary east bound one way street and would therefore be handling a significant portion of any traffic that might be present. Road conditions are a significant factor in whether a pursuit is allowed under policy. In this case, weather was not a factor and did not impact road conditions directly, however this pursuit ran down an alley for almost six blocks. In general, and in particular in the City of Minneapolis, alleys are designed for vehicle access to garages and commercial facilities. As such they are more narrow than avenues and streets and do not have boulevards or setbacks for buildings and garages. They also have blind spots at locations such as driveway entrances. Because of these design factors Minnesota State Statute sets a statutory speed limit in alleys at ten miles per hour and declares speeds over ten miles per hour to not be reasonable or prudent.9 Of significance to this pursuit was a commercial building on the west side of the alley and at the 36th Street.10 As seen in the MVR video and in Google Street View images, the building would block any view of eastbound traffic on 36th Street for a vehicle approach ing down the alley from the north and would also obstruct the view of eastbound drivers on 36th Street of approaching southbound traffic in the alley.11 Using aerial photography of the intersection and measuring tools from pictometry.com, the distance from the edge of the building at the alley to the center of 36th Street is approximately 49 feet. 12 At 30 miles per hour, that distance would be covered in 1.1136 seconds13 during which time a driver would have to identify a hazard, react to it, and account for braking distance. Oachs stated that he did not directly notice the building but that it was possible that the building obstructed his view. He also noted that he was expecting traffic to be coming from his left and so was looking that direction initially, but should have been looking to the right due to 36th Street being a oneway. 14 this sentiment when he told IAU that he did not see the squad at all until impact and that he had no opportunity to avoid the collision. In add ition t o the design characteristics of the alley, maintenance also played a factor in this pursuit. Although road conditions on 36th Street were described as "not bad" with no ice bylllll Oachs stated in his interview that the alley was "extreme! sli er " and there were snowbanks on both sides of the alley with ice on the pavement.16 9 MSS §169.14(2) 10 500 36th Street East as identified by Hennepin County GIS Property Map 11 Google Maps Street View images: 36th St looking northwest; 36th St looking east; 36th St looking west 12 pictometry measured.jpg 13 Using the formula time: distance/ velocity where distance is 49 feet and velocity is 44.0001 feet per second (1 mile per hour "' 1.46667 foot per second, 1.46667 * 30 = 44.0001) 14 Oacks Q&amp;A page 6 line 32 to page 7 line 15 13.43 Personnel Data 16 Oachs Q&amp;A page 3 lines 25-27 Page 4 of 6 1461402 13.43 - Personnel Data 17 These conditions are also visible on the MVR video of the pursuit. Last, the suspect's driving conduct and actions play a significant role in the relative danger the pursuit poses to the general public and should be evaluated by the pursuing officer. In this case Sanchez-Pimentel was driving without lights on at night, at a high rate of speed, and was driving in a manner such that he was driving up onto snowbanks and striking cross streets and curb cuts so that his car was bouncing and loosing contact with the pavement. Under these conditions Sanchez-Pimentel would have much less control over his car than if he were driving in a more reasonable manner. Oachs stated that he believed Sanchez-Pimentel was trying to avoid being stopped at all costs. He was also not slowing or stopping for cross streets which Oachs agreed increased the risk to the public.18 This driving conduct resulted in Sanchez-Pimentel having his own crash separate from the squad and Ford Fusion. In contrast to Sanchez-Pimentel's driving conduct, Oachs slowed and cleared the intersections with streets prior to 36th Street to make sure he would not collide with cross traffic. This also caused the squad to fall behind Sanchez-Pimentel from directly behind the suspect vehicle in the 3000 block to approximately one and one half block behind when in the 3500 block. When approaching 36th Street, Oachs stated that he saw what appeared to be the suspect vehicle crash in the block ahead of him. He then suddenly realized he was coming up to an intersection and began to slow as fast as he could. His squad slid on ice while braking.19 He first saw the Fusion when he was in the mouth of the alley at which point there was little he could do to avoid the crash although he noted that he could have slowed down more.20 The need to capture the suspect is also factor in whether an officer should continue a pursuit or not. In this case, Oachs and Cape were attempting to stop Sanchez-Pimentel for driving at night without lights on and for not having a front license plate, minor traffic violations.21 The pursuit lasted approximately 83 seconds22• During that time period it would have been Oach's responsibility to determine if road conditions, Sanchez-Pimentel's driving conduct, and general circumstances existed individually or in combination to the point that they outweighed the necessity to immediately arrest the suspect. 13.43 - Personnel Data 18 Oachs Q&amp;A page 4 lines 1-19 19 Oachs Q&amp;A page 6 lines 25-30 20 Oachs Q&amp;A page 7 lines 30-39 21 CAPRS Report 18-051224 Supplement 2 paragraph 1 and Supplement 3 paragraph 1 21 MVR video 03:11:10-03:12:33 Page 5 of 6 1461403 CLOSING In regards to the allegation there are several points to note: • The offense the officers were stopping Sanchez-Pimentel for was driving without lights on at night, a petty misdemeanor. • The pursuit took place in an alley which by nature and design are more hazardous for pursuits than other types of roadways. • The road conditions in the alley were poor with snowbanks on either side of the alley and patches of compacted snow and ice on the surface of the alley. • The suspect was driving without lights on at night and in a reckless manner ultimately resulting in him crashing his car. • The suspect vehicle was pulling away from the squad and was a block and a half away just prior to the squad involved crash. • Although Oachs had slowed for and cleared the prior intersections, he failed to slow for the intersection with 36th Street and entered it at such a speed that he was unable to avoid the crash with the Ford Fusion. • The design of the intersection with 36th Street was such that a building blocked the view of traffic for both the squad and the Fusion. The drivers of both veh icles had little to no warning of the imminent crash and therefore had no way of avoiding the crash other than by the squad yielding right of way to the Fusion and approaching the intersection at a slower speed with more caution. I confirm that the information I provided in this case is true to the best of my knowledge. Date Page 6 of 6 1461404 J ~ Minneapolis City of Lakes · Police Department" Medaria Arradondo, Chief of Police 350 S. Fifth St.· Room 130 Minneapolis, MN 55415 TEL 612.673.3000 WW\11,mlnn~apotismn.gov NOTICE OF DISCIPLINE Officer Lucas Oachs Precinct 3 Dogwatch Minneapolis Police Department RE: OPCR Case 18-03974 Notice of Suspension (10 hours suspension without pay) Officer Oachs, The finding for OPCR Case #18-03974 is as follows: Policy Number 7-405 (4) Sub-Section Polley Descrlptf on Initiating or Continuing a Pursuit category B As discipline for this Incident you are suspended for 10 hours without pay. June 18, 2020 Disposition Merit This case will remain in OPCR files per the record retention guidelines mandated by State Law. Be advised that any addltional violations of Department Rules and Regulations may result in disciplinary action up to and Including discharge. Medaria Arradondo Chief of Police By: Michael Kjos, Assistant Chief of Police Henry Halvorson, Deputy Chief, Professional Standards Bureau ti Pag e 1461405 NOTICE OF RECEIPT Acknowledgement of receipt: I, Lucas Oachs, acknowledge that I have received my Notice of Discipline for OPCR Case #18-03974. Inspector Sean McGinty CC: OPCR Case File Inspect or McGinty Payroll Human Resources 2JPage 6 /'t g /-it&gt;;;() Date of Receipt Date 1461406</t>
  </si>
  <si>
    <t>['https://assets.nationbuilder.com/cuapb/pages/1509/attachments/original/1753847557/18-03974_Lucas_Oachs.pdf?1753847557']</t>
  </si>
  <si>
    <t>['Lucas Oachs, badge #5250']</t>
  </si>
  <si>
    <t>3/18/2021 Police department mismanagement makes firing bad officers impossible https://www.businessinsider.com/police-department-mismanagement-union-arbitration-firing-bad-officers-2020-6 1/15 HOME NEWS Some police chiefs genuinely want to Nre their bad apples. Their department's history can make that almost impossible. Haven Orecchio-Egresitz Sep 11, 2020, 3:31 PM Protesters scuffle with police during a march against police violence in Manhattan on April 14, 2015 in New York City. Spencer Platt/Getty Images After George Floyd's killing shifted the national conversation on police brutality, many have questioned how "bad apple" oHcers with a history of misconduct are able to keep their jobs. I l t f h d t t t i t N H th d i i t t d Subscribe HOMEPAGE Subscribe 3/18/2021 Police department mismanagement makes firing bad officers impossible https://www.businessinsider.com/police-department-mismanagement-union-arbitration-firing-bad-officers-2020-6 2/15 Minneapolis police o_x0096_cer Peter Brazeau was caught on camera in 2016 beating an Indian-American man while he was handcu_x0095_ed and lying on his back. Brazeau and his partner, O_x0096_cer Alexander Brown, who also participated in the beating, were cleared of criminal wrongdoing related to the incident but faced internal discipline from the department. Despite the city police chief's move to pre the o_x0096_cers, and a pnding that the men violated the department's use-of-force policy, a state-required "veteran's preference" arbitration hearing resulted in Brazeau's reinstatement last year. Brazeau, who had served on the force since 2013, has had at least 11 complaints made against him since 2016. His case is an example of the challenges cities around the country face when trying to weed out misbehaving o_x0096_cers: getting a termination to survive arbitration. Minnesota state law mandates that public employees who are military veterans get special arbitration hearings if they're facing removal. The rule includes police o_x0096_cers, who can get an outside arbitrator to review the internal pndings of their case - including the chief's disciplinary action - and make their own decision on whether the pring was just. Most police o_x0096_cers in the city - and under many police contracts around the country - have a similar route to arbitration after being informed of their termination In a lot of cases, when a department tries to Nre an oHcer, the decision gets turned over during an appeals process. But experts in policing and unions say the arbitration process isn't to blame. Department mismanagement is. Visit Business Insider's homepage for more stories. Subscribe HOMEPAGE 3/18/2021 Police department mismanagement makes firing bad officers impossible https://www.businessinsider.com/police-department-mismanagement-union-arbitration-firing-bad-officers-2020-6 3/15 have a similar route to arbitration after being informed of their termination. The arbitration process can overrule the department's own disciplinary decisions In Brazeau's case, the city's police conduct review board - composed of a mix of o_x0096_cers and civilians, the police chief, an assistant chief, a deputy chief, and the arbitrator - found that the o_x0096_cer acted with excessive force during the 2016 arrest. But Brazeau was a Marine veteran who had twice deployed to Iraq. And while on the Minneapolis police force, he'd accrued multiple departmental awards and was selected as a training o_x0096_cer. The arbitrator found that termination was inappropriate, even as the board ruled against him. Instead, the arbitrator called for the most severe punishment below termination: an 80-hour suspension. He also required that the o_x0096_cer be retrained. Demonstrators calling to defund the Minneapolis Police Department march on University Avenue on June 6, 2020 i Mi li Mi t St h M t /G tt I Subscribe HOMEPAGE 3/18/2021 Police department mismanagement makes firing bad officers impossible https://www.businessinsider.com/police-department-mismanagement-union-arbitration-firing-bad-officers-2020-6 4/15 in Minneapolis, Minnesota. Stephen Maturen/Getty Images While arbitration is often blamed as the reason why police forces can't push "bad apples" o_x0095_ the force, Dave Bicking, the vice president of Communities United Against Police Brutality (CUAPB), who has been researching police misconduct and policy in the Twin Cities for two decades, said he doesn't see it that way. Departmental mismanagement, not the arbitration process, is to blame in most cases where an o_x0096_cer gets reinstated, he said. "There were cases that I read where what the o_x0096_cer did was absolutely chilling, just horrifying, and at the end I agreed with the arbitrator not to pre the o_x0096_cer," Bicking told Insider in June. There are three main arbitration principles that tend to result in a problem o_x0096_cer reinstated, he said: ½. There isn't evidence that what the o_x0096_cer did was in violation of the department's policy. ¾. Discipline must be "progressive," meaning harsh punishments must follow other warnings. ¿. The discipline must be consistent, meaning "you can't let pve guys do something and totally get away with it, and the sixth guy you pre," Bicking said. The reason Brazeau was reinstated, though, was unusual, even "bizarre," and didn't fall under these three common issues, Bicking said. Subscribe HOMEPAGE 3/18/2021 Police department mismanagement makes firing bad officers impossible https://www.businessinsider.com/police-department-mismanagement-union-arbitration-firing-bad-officers-2020-6 5/15 Residents react after tear gas is fired by police onto their porch as they sat to watch protesters demonstrate on Hamline Avenue, Thursday, May 28, 2020, in St. Paul, Minn. (AP Photo/John Minchillo) In his case, the slip-up was that after Brazeau was put on administrative leave pending an investigation into his use of force, the department brought him back as a training o_x0096_cer. "I mean, what in hell are they thinking? And the arbitrator correctly pointed that if you have so much conpdence in how good this o_x0096_cer is that you set him up as a training o_x0096_cer, it can't possibly be reasonable to pre him," Bickling said. "Again, the problem doesn't lie with the arbitrator here. It doesn't lie with the strength of the union. It surely doesn't lie with how awful a person the head of the union is," he continued. "It lies directly with the management of the police department." Subscribe HOMEPAGE 3/18/2021 Police department mismanagement makes firing bad officers impossible https://www.businessinsider.com/police-department-mismanagement-union-arbitration-firing-bad-officers-2020-6 6/15 Houston Police Department chief Art Acevedo fired four officers involved in an April shooting. AP Photo/Jose Luis Magana Disciplined cops try to Nght their way back onto departments that don't want them Brazeau is far from the only o_x0096_cer's whose department heads wanted him gone. On Thursday, Houston Police Chief Art Acevedo announced the pring of four o_x0096_cers who in April pred 21 gunshots at a man who had already been incapacitated. While he defended the prst three of the 24 total rounds that were pred, Acevedo called it "inexplicable" why his o_x0096_cers continued to shoot at Nicolas Chavez, who was in the middle of a mental health crisis while he was on the ground. He also released the recorded calls and graphic body cam footage from the incident. The Houston Police O_x0096_cers' Union, which represents the pred o_x0096_cers, has called the terminations "unjust" because the o_x0096_cers had acted according to policy and acted "responsibly." Subscribe HOMEPAGE 3/18/2021 Police department mismanagement makes firing bad officers impossible https://www.businessinsider.com/police-department-mismanagement-union-arbitration-firing-bad-officers-2020-6 7/15 "They did everything that everyone across this country is asking the armed forces to do: They deescalated and retreated for 15 minutes," union president Joe Gamaldi said. "They used every nonlethal option available." Acevedo, too, said the o_x0096_cers initially used proper deescalation training, but said they fell short when they continued to shoot instead of using a long list of other available less-lethal options. He also condemned the union for jumping to defend the o_x0096_cers "without even seeing the video." The four o_x0096_cers have appealed their prings and will continue to pght to get their jobs back. "Quite frankly, it's inexplicable to me, when they had plenty of opportunities to back up and continue to do what they were doing, for them to stay the line and shoot a man 21 times. I cannot defend that," Acevedo said. "And for anyone that wants to defend it, don't come to this department." Arbitration isn't the problem. Mismanagement is. The killing of George Floyd on May 25 once again threw the Minneapolis Police Department's history of use of force into the spotlight. Former O_x0096_cer Derek Chauvin, who is charged with murder, had more than a dozen complaints on his personnel ple. Another o_x0096_cer on the scene that day, Tao Thou, also had a spotty record. Bicking said they're not outliers, and that it's common for people with records like theirs to remain on the force. Subscribe HOMEPAGE 3/18/2021 Police department mismanagement makes firing bad officers impossible https://www.businessinsider.com/police-department-mismanagement-union-arbitration-firing-bad-officers-2020-6 8/15 Members of the public have pled 2,600 complaints against Minneapolis police o_x0096_cers over the last seven years, according to data collected by Communities United Against Police Brutality. Of those, 12 complaints led to discipline, and eight of those were simply a "verbal reprimand." Volunteers for the CUAPB have spent years trying to pgure out why so few accusations of police misconduct in the Minneapolis Police Department have resulted in punishment that stuck. Minneapolis Mayor Jacob Frey kneels by the casket of George Floyd before a memorial service at North Central University, Thursday, June 4, 2020, in Minneapolis. AP Photo/Bebeto Matthews First, the group looked into whether the department had a union contract that was Subscribe HOMEPAGE 3/18/2021 Police department mismanagement makes firing bad officers impossible https://www.businessinsider.com/police-department-mismanagement-union-arbitration-firing-bad-officers-2020-6 9/15 First, the group looked into whether the department had a union contract that was particularly favorable to problem o_x0096_cers. They found that the union has a "good, strong contract," but that it's not substantially di_x0095_erent from any other union contract, Bicking said. Then the group questioned whether it was an issue with the arbitrators selected to sit in on police cases, but found that the selection process there has also been standard. Eventually, Bicking started poring through each arbitration decision in which an o_x0096_cer's pring was reduced to a lesser discipline. He realized that, at the end of the day, inconsistent enforcement and unclear policies were to blame. "The grievance procedure and arbitration is something, frankly, I fully support because sometimes the police department pres people for the wrong reasons," he said. Subscribe HOMEPAGE 3/18/2021 Police department mismanagement makes firing bad officers impossible https://www.businessinsider.com/police-department-mismanagement-union-arbitration-firing-bad-officers-2020-6 10/15 A woman reacts near a makeshift memorial for George Floyd, Wednesday, June 3, 2020, in Minneapolis. Protests continued following the death of Floyd, who died after being restrained by Minneapolis police officers on Memorial Day. AP Photo/Julio Cortez Like Bicking, attorney Will Aitchison also spends a lot of time reading through arbitration rulings. The Oregon lawyer, who has represented police unions for about 40 years, has tried to read every published arbitration ruling involving a police o_x0096_cer from the last 50 years. He's also written eight books on the subject. Aitchison said he often hears the arbitration and grievance process take the blame for why o_x0096_cers who have used excessive force pnd their way back to departments that pred them. In reality, he said, police unions are only taking cases to arbitration that they believe they have a chance of winning. Even after weeding out the cases they know don't have a chance, police departments and unions are often split in how often they win, he said. "They each win about 50% of the time," he said. "It's no di_x0095_erent for teacher arbitration, or truck driver arbitration." Departments need to redeNne their 'discipline matrix' to ensure misbehaving oHcers can't appeal their way back onto the force Teresa Nelson, the legal director for the Minnesota ACLU, told Insider in June that arbitrators will look toward the most severe punishment the department had ever issued an o_x0096_cer as a precedent for the maximum punishment an o_x0096_cer can face for a similar incident. In one case that the ACLU reviewed, where an o_x0096_cer repeatedly kicked an innocent bystander while a K-9 dragged him in circles, the o_x0096_cer was reinstated when the Subscribe HOMEPAGE 3/18/2021 Police department mismanagement makes firing bad officers impossible https://www.businessinsider.com/police-department-mismanagement-union-arbitration-firing-bad-officers-2020-6 11/15 arbitrator found that the most the department had ever punished someone for a similar o_x0095_ense was a suspension. "The problem with that is that if you're always looking at what happened in the past, when maybe the chief was much more lax, you're stuck in a pattern," Nelson said. "You can never do anything more signipcant, even though you want to change the culture and get rid of o_x0096_cers who are behaving badly." Minneapolis police union head stands with Donald Trump. REUTERS/Leah Millis/File Photo Using the discipline matrix during arbitration is a "due process notion" to ensure that law enforcement agencies can't shift the standards without prst letting employees know that they have been changed, Aitchison said. "You can't let everybody think this is OK, and then when you pnd yourself publicly embarrassed by a case, say 'oh it's not OK anymore,'" he said. Subscribe HOMEPAGE 3/18/2021 Police department mismanagement makes firing bad officers impossible https://www.businessinsider.com/police-department-mismanagement-union-arbitration-firing-bad-officers-2020-6 12/15 Bicking agreed and told Insider that in order to make that shift, police departments need to actively redepne their "discipline matrix," in which they tell o_x0096_cers in writing how they will be proceeding on specipc misconduct allegations going forward. Police reform groups, including the CUAPB, have been advocating for the Minneapolis Police Department to build such a rubric for years. Minnesota State Police approach protesters, Saturday, May 30, 2020, in Minneapolis. Protests continued following the death of George Floyd, who died after being restrained by Minneapolis police officers on Memorial Day. AP Photo/Julio Cortez In 2009, the department created a new discipline matrix. But Bicking said it wasn't enforced. "The problem is, they did that and then the chief never disciplined. So the new practice Subscribe HOMEPAGE 3/18/2021 Police department mismanagement makes firing bad officers impossible https://www.businessinsider.com/police-department-mismanagement-union-arbitration-firing-bad-officers-2020-6 13/15 became the old practice," he said. When Medaria Arradondo was appointed the Minneapolis police chief in 2017, the CUAPB started meeting with him regularly about their reform ideas. Part of that was redoing the matrix. Ultimately, Bicking said, Arradondo agreed to revamp the matrix, but refused to show it to him. "It took them forever until they got the matrix," Bicking said. "They say, but can't document, that they have the matrix. At this point, we don't feel conpdent they did this." The Minneapolis Police Department didn't respond to Insider's request for comment in June. Read more: 18 complaints in 19 years, and a murder charge: What we know about ex-Minneapolis police o_x0096_cer Derek Chauvin Derek Chauvin had 16 complaints made against him that were closed with 'no discipline' One of the o_x0096_cers charged in George Floyd's killing was hired despite having a criminal record and slew of tra_x0096_c violations The Justice Department reportedly granted DEA temporary power to conduct 'covert surveillance' on demonstrators at the George Floyd protests NEWSLETTER Sign up for a daily selection of our best stories - based on your reading f Subscribe HOMEPAGE 3/18/2021 Police department mismanagement makes firing bad officers impossible https://www.businessinsider.com/police-department-mismanagement-union-arbitration-firing-bad-officers-2020-6 14/15 preferences. By clicking 'Sign up', you agree to receive marketing emails from Insider as well as other partner oGers and accept our Terms of Service and Privacy Policy. NOW WATCH: More: Police police brutalitly Crime Minneapolis Email address Email address S I G N U P Subscribe HOMEPAGE 3/18/2021 Police department mismanagement makes firing bad officers impossible https://www.businessinsider.com/police-department-mismanagement-union-arbitration-firing-bad-officers-2020-6 15/15 International Editions: INTL AT AUS DE ES FR IN IT JP MX NL SE PL ZA * Copyright © 2021 Insider Inc. All rights reserved. Registration on or use of this site constitutes acceptance of our Terms of Service, Privacy Policy and Cookies Policy. Sitemap Disclaimer Commerce Policy CA Privacy Rights Coupons Made in NYC Jobs Stock quotes by Nnanzen.net Reprints &amp; Permissions Subscribe HOMEPAGE</t>
  </si>
  <si>
    <t>['https://d3n8a8pro7vhmx.cloudfront.net/cuapb/pages/270/attachments/original/1618081565/Peter_Brazeau_2.pdf?1618081565']</t>
  </si>
  <si>
    <t>['Alexander Brown, badge #820', 'Peter Brazeau, badge #750']</t>
  </si>
  <si>
    <t>MINNEAPOLIS POLICE DEPARTMENT INTERNAL AFFAIRS COMPLAINT FORM #3401 COMPLAINT INFORMATION INTERNAL AFFAIRS CASE NUMBER: 12-28 CCN: N/A DATE OF INCIDENT: N/A TIME OF INCIDENT: N/A LOCATION OF INCIDENT: 3000 Minnehaha Ave S DATE OF COMPLAINT: March 3, 2012 REFERRAL METHOD: Internal COMPLAINANT NAME LAST FIRST MIDDLE SEX M❑ F El RACE: DATE OF BIRTH: N/A 13.43 - Personnel Data CITY / STATE / ZIP: POLICY INFORMATION POLICIES ALLEGED TO BE VIOLATED: 5-102-CODE OF ETHICS ACCUSED EMPLOYEE(S) NAME/BADGE: Rebecca Novak #5867 COMPLAINT ALLEGATIONS It is alleged that Officer Novak failed to work her entire shift and/or failed to enter the proper time in WFD on several occasions between July 2012 and December 2012. RECOMMENDATION (Preliminary Cases Only) K Reckoning Period Expired Before Complaint was Filed K No Basis for Complaint K Suspended Pending Further Information K Refer to Precinct with Coaching Documentation K Exceptionally Cleared K Policy Failure K Other COMPLAINANT SIGNATURE: DATE 3 ° - / 2 --- DATE 1216158 MINNEAPOLIS POLICE DEPARTMENT Internal Affairs Unit IAU Administrative Case 412-28 Sergeant Jon Hoff CASE BACKGROUND This case was assigned on March 3rd, 2012 as the result of an anonymous handwritten complaint (see Anon Complaint) submitted to Lt. Glampe. The anonymous compliant asserted that Officer Rebecca Novak's time in Work Force Director (WFD) did not match the actual time worked in VisiNet on the following days in 2011: • July 12th • August 25th • September 2nd • September 7th • November 3rd During the course of the investigation, other possible days were discovered in which Officer Novak's log on/log off times in Visinet did not match up with the time entered in WFD. It was also discovered during interviews that Officer Novak may have come in late to work on a holiday and failed to enter the proper time in WFD. SUMMARY OF ALLEGATIONS It is alleged that Officer Novak failed to work her entire shift and failed to enter the proper leave time in WFD on several occasions between July 2011 and December 2011. If this allegation is found to be true, it could violate the following department policies (see Policy &amp; Procedure): 13.43 - Personnel Data 1 1216159 • 5-102-Code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CASE INVESTIGATION VisiNet, OnGuard 2010 (access card reader), Work Force Director (WFD), CAPRS, Daily Activity Reports (log), and Daily Assignment Reports (line-ups) were examined in an attempt to corroborate a start and end time for the specific days in question. VisiNet VisiNet was examined in an attempt determine the dates Officer Novak worked, her squad number, log on time/log off time, and her partner log/log off time (see VisiNet tabs). OnGuard 2010 (access card reader) OnGuard was examined in an attempt to determine if Officer Novak used her department issued access card when entering the 3rd Precinct or other facilities within the city. A report was generated (by Geri Richart from City of Minneapolis Property Services) listing dates, times, and locations that Officer Novak used her access card (see OnGuard Report). The following information was examined on the report (see OnGuard tab): date/time used, device (location), event (if access was granted), and name of card holder. Based on the report, it appears that Officer Novak did not use her access card on a regular basis. Video Recordings Lt. Mike Kjos (MPD Business Technology Unit) advised that internal and external building cameras for the 3rd Precinct only retain recordings for 30 days. The street cameras only retain the recordings for 14 days (see Kjos E-mails). By the time the case was assigned, it was well beyond the video retention time. Therefore, video footage was unavailable of Officer Novak arriving or departing from the 3rd Precinct between July 2011 and December 2011. City Computer Network A summary of Officer Novak's log on/ log off dates and times from a city desk top computer was requested. However, because of the cost associated with completing the request and the possibility that the information requested may not be available the request was not fulfilled. (See Kjos E-mails) 2 1216160 CAPRS A CAPRS audit was examined to determine the dates, times, and case numbers in which officer Novak would have uploaded and/or logged on/off of CAPRS. An audit report of CAPRS log-in entries and a spreadsheet listing cases in which Officer Novak was mentioned (such as arresting officer, but wasn't the person entering the data) was also produced (see CAPRS Report/Audit). After examining the dates and times in the CAPRS report/audit and comparing those to the days that Officer Novak is alleged to have left early, there were no dates and/or times in which she was logged onto CAPRS after her log off time in VisiNet. Work Force Director (WFD) WFD was examined to determine Officer Novak's time submitted for pay periods and who entered, altered, and submitted her time, beginning in July 2011 and ending in December 31, 2011. A Time Summary Report was also examined that lists her time earned and used (see WFD Time Audit). Special Duty Days According to WFD, Officer Novak worked nine Special Duty Days (see Special Duty Summary) between July 13th 2011 and December 25th, 2011. In WFD, Officer Novak entered the code "SPL" for days in which her work assignment was special duty, but never indicated what the special duty assignment was for the day. Personnel Orders were located via. City Talk and examined. The Personnel Orders list the dates and events that Officer Novak was assigned special duty (Trainning/P.O. Orders). Additionally, Lt. Gross (from MPD training) examined the list of special duty days Officer Novak was assigned. Using the Personnel Orders and information provided by Lt. Gross, it appears that Officer Novak's special duty days listed in WFD match up with Personnel Orders and/or sign-up sheets for various classes and events. Days in Question A result of the complaint made against Officer Novak and the investigation, Officer Novak was questioned about several days in which she may have left early and/or failed to enter the appropriate time in WFD. Listed below are the days in questions, a brief explanation of the issue for that day, her log on/log off times, and her response after being asked about each day. July 6th, 2011 It is not clear what Officer Novak's scheduled work hours were. According to WFD, here shift hours were 0930-1730; however, her log on time was at 0842 and log off time was 1626. Based on the log on and log off times, it would indicate she worked close to an eight hour shift. • A Sergeant's Daily Work Sheet or a WFD Daily Assignment Report could not be obtained for this day. VisiNet indicates that Officer Novak worked able and logged on as - 3 1216161 VisiNet Log On: 0842 VisiNetLog Off: 1626 Total Log on Time: 7:44 Card Access (first): Card Access (last): 13.43 Officer Novak did not recall what hours she worked or if she left early. July 8th, 2011 According to WFD, Officer Novak's shift hours were 0930-1730, but she logged off at 1605, which is earlier than her scheduled end time. • Officer Novak is not listed on Sgt. Buege's handwritten Sergeants Daily Work Sheet as having a squad assignment for this day. • VisiNet indicates that Officer Novak originally logged on as VisiNet then indicates that Officer Novak logged on asM with Officer Hobbs. • There is a Daily Activity Report fo but only Officer Hobbs name is on the log. A Daily Activity Report fo could not be obtained. VisiNet Log On: 0916 .0947 VisiNet Log Off: 0933 ■1605 ) Total Log on Time: 6:35 Card Access (first): Card Access (last): Officer Novak stated her handwriting was on the log, but was not sure why her name was not on the log. She did not know if she left early and did not recall what she did after 1605. *July 12th, 2011 (original complaint) According to WFD, Officer Novak shift hours were 0830-1630. Based on the information gathered, it appears that Officer Novak worked her entire shift for the day and did not leave early. • According to Sgt. Buelilandwritten Sergeants Daily Work Sheet, Officer Novak was assigned to with Officer Seidel. • VisiNet indicates Officer Novak logged on ash with Officer Seidel. • According the Daily Activity Report Officer Novak worked er Seidel. Officer Novak noted her start time noted as 0830 VisiNet Log On: 1038 4 1216162 VisiNet Log Off: 1634 Total Log on Time: 5:56 Card Access (first): Card Access (last): 13.43 July 15th, 2011 According to WFD, Officer Novak's shift hours were 0700-1500, but did not log on until 0831. Officer Novak logged off at 1605, so it would appear that she worked one hour past her listed time in WFD. It is not clear what hours she actually worked for this day, but according to her log on/log off times she logged of early. • According to the WFD Daily Assignment Report Officer Novak was assigned to and working able. • VisiNet indicates that Officer Novak logged on as at 831 and logged off at 1044. VisiNet then indicates she logged on as at 1048 with Officer Hobbs and logged off at 1605. • According to a Daily Activity Report fo Officer Seidel worked able on this day. According a Daily Activity Report fo Officer Novak worked with Officer Hobbs. It shows a start time of 0615 with the last entry being at 1600. VisiNet Log On: 0831 E/1048 VisiNet Log Off: 1044 /1605 Total Log on Time: 7:30 Card Access (first): Card Access (last): Officer Novak did not recall what her shift hours were for the day or if she left early. She was not sure why she worked with Hobbs instead of her normal partner, but did recognize her handwriting on the log that lists her working with Officer Hobbs. July 25th, 2011 According to WED, Officer Novak's shift hours were 0930-1730, but she logged on 1.5 hours earlier then the WFD listed start time. She logged off at 1225, which is earlier than her scheduled end time. • According to Sgt. Bue andwritten Sergeant's Daily Work Sheet, Officer Novak was assigned to with Officer Seidel. • VisiNet indicates that Officer Novak logged on as at 0756 and logged off at 1225. • A Daily Activity Report for Officer Novak could not be located. 5 1216163 VisiNet Log On: VisiNet Log Off: Total Log on Time: Card Access (first): Card Access (last): 0756 1225 4:29 13.43 Officer Novak did not recall leaving early or what she did after her log off time at 1225. *August 25th, 2011 (original complaint) According to WFD, Officer Novak's shift hours were 0930-1730, but she logged off at 1544, which is earlier than her scheduled end time. • The WFD Daily Assignment Report indicates Officer Novak was assigned to 13.43 with Officer Seidel. • VisiNet indicates that Officer Novak logged on as at 1003 and logged off at 1544. • A Daily Activity Report could not be obtained for this day. • According to a CAPRS audit, Officer Novak uploaded CCN: 11-254505 at 1512 and logged off of CAPRS at 1514. VisiNet Log On: 1003 VisiNet Log Off: 1544 Total Log on Time: 5:41 Card Access (first): Card Access (last): Officer Novak did not recall leaving early or what she did after her log off time at 1544. *September 2", 2011 (original complaint) According to WFD, Officer Novak's shift hours were 0730-1530, but she logged off at 1337. Officer Novak logged on over 1.5 hours after her scheduled start time in WFD. There was over 1.5 hours between when she logged off of and logged on to= She then logged off almost 2 hours early. • According to Sgt. Buege's handwritten Sergeants Daily Work Sheet, Officer Novak was assigned to 13.43 with Officer Okerberg. • VisiNet indicates Officer Novak logged on as 13.43 at 0838 and logged off at 1015. She then logged on a-13.43 at 1153 and logged off at 1337. VisiNet indicates Officer Okerberg logged on as at 0913. • A Daily Activity Report with Officer Novak's name and squad was obtained. It indicates she was "in-service" at 0800. A second entry on the log is 6 1216164 labeled "misc" at 4600 Chicago, but the start/end time is not recorded. A Daily Activity Report fo 13.43 could not be obtained. (There is a Daily ActiitiReport with Officer Novak and Officer Seidel's name for this day starting at However, this log has the date 09-02 written with a question mark (According to WFD, Officer Seidl was not working this day). VisiNet Log On: 0838 (8320)/1153 (8321) VisiNet Log Off: 1017 (8320)/1337 (8321) Total Log on Time: 3:23 Card Access (first): Card Access (last): 13.43 Officer Novak did not recall if she left early or what she did after her log off time at 1337. September 7th, 2011 According to WFD, Officer Novak's shift hours were 0930-1730, but she logged off at lit which is 4 hours earlier than her scheduled end time. • A handwritten Sergeants Daily Work Sheet or a WFD Daily Assignment Report could not be obtained for this day. • VisiNet indicates Officer Novak logged on as_at 1046 and logged off at 1326 • The Daily Activity Report indicates that Officer Novak worked with Officer Seidl. VisiNet Log On: VisiNet Log Off: Total Log on Time: Card Access (first): Card Access (last): 1046 1326 2:40 13.43 Officer Novak did not recall if she left early or what she did after her log off time at 1326. September 26th, 2011 According to WFD, Officer Novak's shift hours were 0930-1730, but she logged on at 1320. She logged off at 1542, which is earlier than her scheduled end time. • According to a handwritten Sergeants Daily Work Sheet Officer, Novak was assigned to with Officer Seidl. • VisiNet indicates that Officer Novak logged on as at 1320 and logged off at 1322. She then logged on as at 1322 and off at 1542. 7 1216165 • The Daily Activity Report lists only Officer Seidl as with his first time entry at 0749 and last time entry noted at 1534. Officer Novak is not listed on the log the log or the log. VisiNet Log On: 1320 VisiNet Log Off: Total Log on Time: Card Access (first): Card Access (last): 1542 Officer Novak's writing is not on the log forM. She did not recall if she left early or what she did after her log off time at 1542. She did not recall what she did prior to logging on at 1320. September 27th, 2011 According to WFD, Officer Novak's shift hours were 0930-1730. She attended the range from 1400-1630. However, time was entered in WFD from 1630-1730. • According to a handwritten Sergeants Daily Work Sheet, Officer Novak was assigned to with Officer Seidl. There is also a notation indicating they had the range scheduled from 1400-1630. • VisiNet indicates that Officer Novak logged on as at 1041 and logged off at 1311. • The Daily Activity Reports lists Officer Novak working with Officer Seidl as . The last entry on the log indicated the time they were scheduled for the Anoka range at 1330. VisiNet Log On: VisiNet Log Off: Total Log on Time: Card Access (first): Card Access (last): 1041 1311 2.30 Officer Novak admitted that she did not return to the precinct after the range or enter time in WFD. She stated that would not have made it back to the precinct in time after leaving the range. She estimated that it would have taken her an hour to return to the precinct from the range. She said probably went home and cleaned her gun. It should be noted that according to Google Maps (see Google Map), it is approximately 24.3 miles from the 3rd Precinct to the Anoka range with drive time being approximately 30 minutes. It should also be noted that I drove from the 3rd Precinct to the Anoka range. It was approximately 25 miles following the Google directions and although it was not during the rush hour it took 28 minutes. 8 1216166 October 3 rd, 2011 According to WFD, Officer Novak's shift hours were 0930-1730, but she logged off at 1555, which is earlier than he scheduled end time. • According to a Sgt. Bue e's handwritten Sergeant's Daily Work Sheet, Officer Novak was assigned to with Officer Seidl. • VisiNet indicates Officer Novak logged on as at 1047 and logged off at 1555. • The Daily Activity Report lists Officer Novak working with Officer Seidl as with the last entry at 1309. VisiNet Log On: 1047 VisiNet Log Off: 1555 Total Log on Time: 5:08 Card Access: ■ Card Access: Officer Novak did not recall if she left early or what she did after her log off time at 1555. October 6th, 2011 According to WFD, Officer Novak's shift hours were 0930-1730, but she appeared to stay after her scheduled shift hours and did not enter overtime in WFD. • According to WFD Daily Assignment Report, Officer Novak was assigned to with Officer Seidl • VisiNet indicates Officer Novak logged on as at 0957 and logged off at 1657. • The Daily Activity Report list officer Novak working with Officer Seidl as The last entry on the log is 1800. • According to the CAPRS audit, Officer Novak uploaded CCN: 11-302218 at 1744 and logged off at 1748. WFD: 0930-1730 VisiNet Log On: 0957 VisiNet Log Off: 1657 Total Log on Time: 7:00 9 1216167</t>
  </si>
  <si>
    <t>['https://d3n8a8pro7vhmx.cloudfront.net/cuapb/pages/1461/attachments/original/1638332523/13-31105_Novak_Part_1.pdf?1638332523']</t>
  </si>
  <si>
    <t>CITY OF MINNEAPOLIS OFFICE OF POLICE CONDUCT REVIEW Complaint Form #3401 COMPLAINT INFORMATION Case Number Precinct CCN Date of Incident Time Preference 18-02946 November 01, 2017 No Preference Location of Incident City/State/Zip Date of Complaint February 16, 2018 Complainant Name (Last, First, Middle Initial) Sex Race DOB Joint Supervisors Home Address City/State/Zip Primary Telephone JURISDICTION CATEGORY OPCR Ord. § 172.20(2) INAPPROPRIATE LANGUAGE OR ATTITUDE BADGE/NAME ALLEGED POLICY VIOLATIONS 1341 ; Crofton, Jesse MPD P&amp;P § 5-105 (C)(2) - PROFESSIONAL CODE OF CONDUCT ALLEGATION SUMMARY It is alleged that an officer on a social media site posted culturally insensitive and racist material. SUPERVISOR ASSESSMENT INQUIRY (INTAKE - COMPLAINT FILED) MEDIATION Refer to Mediation COACHING Refer to Precinct INVESTIGATIONS Preliminary Investigation Civilian Investigator: ___________________ Sworn Investigator: ____________________ Admin Investigation: Investigator FINAL APPROVED INVESTIGATIVE REPORT Refer to Panel 3401 Draft Final approved DISMISS Reckoning Period Expired No Basis Failure to State a Claim Failure to Cooperate Exceptionally Cleared Lack of Jurisdiction Withdrawn Duplicate Refer to Dispatch Refer to EIS Refer to: _______________ IAU Supervisor Date Director - Office of Police Conduct Review Date 1329153 CITY OF MINNEAPOLIS OFFICE OF POLICE CONDUCT REVIEW Complaint Form #3401 1329154 Minneapolis Police Department Discipline Worksheet Office of the Chief of Police Policy Number Policy Description Category Disposition 5-102.01 Code of Ethics D Merit cc---ei r EA-- A --------- 5-102.01 Code of Ethics, D-- /es 2- oaf ------C ____--- Chief of Police MP•1408 (Revised 12/15) 2 Termination 07/16/2020 Date 1329155 Minneapolis Police Department Discipline Worksheet Officer Jesse Crofton, #1341 Employee's Name and ID Number 11/1/2017 Date of Incident Discipline Panel Recommendation OPCR 18-02946 Administrative Case Number Policy Number Policy Description Category Disposition 5-102.01 Code of Ethics D Merit 07/29/2020 Deputy Chief of Professional Standards 1 Date 1329156 INVESTIGATIVE REPORT Page 1 of 5 Complaint Number: 18-02946 Investigator: Liisa M Hill Officer (s): Jesse Crofton Case Type: Administrative Date of Incident: November 01, 2017 Complaint Filed: February 20, 2018 CASE OVERVIEW It is alleged that Officer Jesse Crofton posted culturally insensitive and racist material on his social media site (Facebook). ALLEGATIONS Allegation 1: Officer Jesse Crofton violated Minnesota Law Enforcement Ethics when he posted culturally insensitive and racist material on his social media account (Facebook). MPD P&amp;P § 5-102.01 MINNESOTA LAW ENFORCEMENT CODE OF ETHICS CASE INVESTIGATION I. Statement of Officer Jesse Crofton On April 23, 2018, Officer Crofton was interviewed by Investigator Liisa M. Hill. Officer Crofton was shown several Facebook screen shots, which had the name Spartan Crofton as the originator, or the individual reposting to others the content of the article on social media. Investigator Hill asked Officer Crofton if his Facebook name was 'Spartan Crofton' to which he replied "Yes".1 Officer Crofton was shown a screen shot, which Spartan Crofton shared with the Americans against radical Islam. Officer Crofton was asked if he remembered reposting that specific article, to which Officer Crofton replied he didn't know, and that he shares a lot of stuff. Officer Crofton did recall sharing a link to an article regarding two injured in a stabbing incident at the Mall of America, Macy's store. The subject of that 1 Officer Crofton's Statement, page1, para 55 1329157 Page 2 of 5 arrest was Muslim. Officer Crofton stated he did remember reposting that link. Officer Crofton also remembered reposting the link to Jarheads Family, an article regarding a man who was killed protecting his wife during a carjacking. The bottom of the article states, "Muslim Thug smiles at widow, cries at murder trial, Judge's six words slaps smirk off his face".2 Officer Crofton was shown an article about a woman in a hijab, with the heading, "Muslim Brat Demands Nestle Give in to her, there response is priceless".3 That post was shared with Jarheads 4 Jarheads. Officer Crofton stated he remembers the incident, but not necessarily his comment, but since his comments (Spartan Crofton's) were noted in the post, Officer Crofton stated it sounded like something he wrote. Officer Crofton added his was only commenting about Western culture. Officer Crofton shared a post from Jars Heads Family regarding a father of a migrant family of ten, who the article states refuses to work for his hundred and forty seven thousand dollars in benefits per year, but is a full time student. The heading is "Jobless Migrant Family of Ten Demands Mansion, Council Has Perfect Response". The picture appears to be that of a Muslim or Somali family. Officer Crofton's response, "Just an FYI, this seems to be the norm in the United States."4 Officer Crofton stated he did remember making the above comment. When Officer Crofton was shown another post regarding Somali Pirates, from Viral Leaks, Officer Crofton stated he could not recall posting or sharing it. In other posts, Officer Crofton comments on the Justine Damond shooting and a video clip of a Muslim wedding (only screen shot provided), which he makes a comment on the post originated by Jarhead's Family. Officer Crofton was asked about the Facebook post "Muslim Thug smiles at widow….." which was posted by the Angry Patriot. Officer Crofton was asked if he is a regular follower of the Angry Patriot, to which he responded that he did not believe that he follows 'the Angry Patriot, or goes to that site. He only reads and responds to posts shared on Facebook. Officer Crofton added he does follow Jarheads Family or Jarheads 4 Jarheads, mainly because he was a Marine. Officer Crofton was asked if he ever made any comments on social media which may be construed to be derogatory to Somalis, Africans, African American or Muslims. Officer Crofton stated "I don't believe so. I, I don't know how other people feel".5 Officer Crofton added that he does not specifically read or post articles relating to race or gender, but instead where someone is victimized. Officer Crofton stated that the person who made the complaint against him pulled specific posts out of a long timeline of his Facebook activity. Officer Crofton was asked if he has any problems with Somalis, Africans, African Americans or Muslims. Officer Crofton then responded, "No, I've worked with some of the best Somali individuals in the Marine Corp and I've worked with some of the best Somali individuals now".6 When asked if his Facebook activity could be construed as offensive or prejudicial, Officer Crofton responded, "No, ma'am".7 2 Facebook Post dated November 1 3 Facebook Post dated June 6 4 Facebook Post dated October 2 5 Officer Crofton's Statement page 3, para 50 6 Officer Crofton's Statement page 4, para 40 7 Officer Crofton's Statement page 5 para 50 1329158 Page 3 of 5 DISCUSSION The Minneapolis Police Department's Policy and Procedure Manual states in part: MPD P&amp;P § 5-102.01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During Officer Crofton's interview with Investigator Hill, he stated he could not recall making derogatory comments on social media with regards to Somalis, Africans, African Americans or Muslims. Officer Crofton also stated he does not specifically read or repost articles relating to race, religion or national origin, but responds to where someone has been victimized. However, after review, Officer Crofton's Facebook account shows consistent postings and reposting's of articles that contain derogatory comments about Muslims, Africans and individuals of Middle Eastern Ancestry. The previous section shows prime examples of content that may be construed as derogatory towards a specific race and/or religion, and would be offensive. Officer Crofton's writes, "Rot and die POS!!!"8 (piece of shit) in response to Jar Heads Family post of "Muslim Thug Smiles as Widow cries at murder trial…." Officer Crofton comments, "Just an FYI, this seems to be the norm in the United States."9 When referring to a post from Jars Heads Family about the father of a migrant family of 10, who not only refuses to work for his $147,000 benefits per year but is a full time student…..In another post from Viral Leaks, which states, Still the best!!; Somali pirates taken out by Cargo ship private security. Officer Crofton writes, "that's how it should be. Finish those fu****s.10" Officer Crofton shared a December 17, post from Americans Against Radical Islam. The post features a picture of Middle Eastern women in hijab's, with the caption; The Definition of Stupidly, Fleeing the failed, third world shit hole you lived in, only to demand that the country you fled to change their social and economic structure to become like the failed, third world shit hole you fled! 8 Officer Crofton's (Spartan Crofton) response, November 1 Facebook post 9 Officer Crofton's (Spartan Crofton) response, October 2 Facebook post 10 Officer Crofton's (Spartan Crofton) response, September 26 Facebook post 1329159 Page 4 of 5 CLOSING 1. Did Officer Crofton violate the Minnesota Law Enforcement Code of Ethics? Officer Crofton stated he does not follow radical or prejudicial websites, or persons who espouse those ideas. Yet, in reviewing Officer Crofton's Facebook Account, he responds and comments on social media posts that may be construed as derogatory toward certain races and religions. The key question is this: whether it is an ethical violation to repost and comment in a derogatory fashion on social media where content was viewable by the general public as well as Minneapolis Police Department employees and fellow officers. As stated in the above Code of Ethics "I recognize the badge of my office as a symbol of public faith, and I accept it as a public trust to be held so long as I am true to the ethics of the police service". I confirm that the information I provided in this case is true to the best of my knowledge. May 31, 2018 Investigator: Liisa M Hill Date: 1329160 Page 5 of 5 EVIDENCE 1. Statements a) Officer Jesse Crofton 2. Records a) Officer Crofton's Facebook Account Screen Shots 1329161 11 rot, rLia p o I: - DISCHARGE, SUSPENSION OR INVOLUNTARY DEMOTION FORM Please enter the requested information directly into the form and provide a copy to the employee once completed and signed. Employee Name: Jesse Crofton Employee ID: 001341 Job Title: Officer Job Code: Department: Minneapolis Police Department Is this employee a Veteran? 0 Yes • No • Unknown Has this employee passed probation? 0 Yes • No NATURE OF ACTION: EI Discharge: K Probationary Release: Effective Date: 0 Suspension without pay: Total Working Days (or hours): Beginning on: O Demotion: K Permanent - Effective Date: Effective Date: July 17, 2020 Ending on: At / a.m. rd p.m. At K a.m. K p.m. D Temporary - Beginning on: Ending on: Demoted to: Job Title: Job Code: at the following hourly rate of pay or annual salary: $ REASON(S) FOR THIS ACTION: (Check applicable boxes below and attach Letter of Determination that includes specific violations) %Violation of Civil Service Commission Rule 11.03 - Subdivision: B19, B20 0 A. Substandard Performance B. Misconduct ['Violation of the Department Rule(s), Law(s), Ordinance(s), or Regulation(s) 5-102.01 NOTICE TO CLASSIFIED EMPLOYEES OF LEGAL RIGHTS DISCHARGE AND PROBATIONARY RELEASE AND SUSPENSION AND INVOLUNTARY DEMOTION Probationary Employees - Employees, including veterans separated from the United States military service under honorable conditions, who have not passed an initial hiring probationary period do not have a right to a hearing before the Civil Service Commission (CSC). Veteran Employees (Permanent) - Employees holding a permanent position with the City or Park Board of Minneapolis, and who is a veteran separated from the United States military service under honorable conditions and who has passed an initial hiring probationary period, has a right to a hearing prior to discharge from employment or involuntary demotion. Temporary employees who are veterans do not have a right to a hearing. Permanent Non-Veteran Employees have a right to a hearing by the CSC upon written request. Non-veterans who have passed probation are permanent employees. Disciplinary Suspension or Demotion - Employees may be suspended without pay for disciplinary reasons for periods not to exceed 90 calendar days. Suspensions of 31 to 90 calendar days may be appealed by the employee to the CSC. Employees may be demoted for disciplinary reasons and/or for substandard performance, either temporarily (up to 180 days) or permanently. Permanent employees may appeal any permanent demotion and/or salary decrease. Distribution: EMPLOYEE, BENEFITS, DEPARTMENT PERSONNEL FILE, HR Generalist, PAYROLL (Last Updated 08.30.2017) Page 1 of 2 1329162 Minn City of eapolis DISCHARGE, SUSPENSION OR INVOLUNTARY DEMOTION FORM NOTICE TO CLASSIFIED EMPLOYEES OF LEGAL RIGHTS continued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a labor contract, but may not appeal through both. Requesting a Hearing: Non-Veterans - A written request for hearing must be postmarked or received by the Civil Service Commission within 15 calendar days from the date disciplinary action was provided to the employee. The 15 days are counted from the first day after the notice was provided to the employee. If the 15th day falls on a Saturday, Sunday, or legal holiday, the request may be served on or before the following business day. The date of postmark must be within that 15-day period. The request for a hearing may be accompanied by the employee's statement of his or her version of the case. Requesting a Hearing: Veterans - A written request for hearing must be received by the Civil Service Commission within 30 calendar days of receipt by the employee of the notice of intent to discharge. The 30 days are counted from the first day after receipt of the notice by the employee. If the 30th day falls on a Saturday, Sunday, or legal holiday, the request may be served on or before the following business day. The request for a hearing may be accompanied by the employee's statement of his or her version of the case. A failure to request a hearing within the provided 30 day calendar period constitutes a waiver of the right to a hearing. ALL REQUESTS FOR A HEARING AND APPEALS MUST BE MAILED WITHIN THE REQUIRED TIMELINES TO: Minneapolis Human Resources Department/Civil Service Commission 250 South 4th Street, Room 100 Minneapolis, MN 55415 NOTIFICATION TO EMPLOYEE: • The employee was given an opportunity to respond to the written charges at a pre-determination meeting held on: Date: July 14, 2020 OThe employee failed to appear at the pre-determination meeting. 111A copy of this form and relevant accompanying information was given to the employee on July 17, 2020 111A copy of this form and relevant accompanying information was sent by US mail, to the employee's address of record provided by employee. Signature of Department Head: Date: July 17, 2020 Signature of Person Mailing/Delivering Notice: /- .t J3 r yo,.J ci4-„Jo Date: July 17, 2020 Entered into COMET-HR by: Date: Distribution: EMPLOYEE, BENEFITS, DEPARTMENT PERSONNEL FILE, HR Generalist, PAYROLL (Last Updated 08.30.2017) Page 2 of 2 1329163</t>
  </si>
  <si>
    <t>['https://assets.nationbuilder.com/cuapb/pages/1509/attachments/original/1753847515/18-02946_Jesse_Crofton.pdf?1753847515https://assets.nationbuilder.com/cuapb/pages/1509/attachments/original/1753847515/18-02946_Jesse_Crofton.pdf?1753847515']</t>
  </si>
  <si>
    <t>(https://lp.findlaw.com/) FINDLAW (HTTPS://LP.FINDLAW.COM/) CASELAW (HTTPS://CASELAW.FINDLAW.COM/) MINNESOTA (HTTPS://CASELAW.FINDLAW.COM/COURTS/MINNESOTA) MN CT. APP. (HTTPS://CASELAW.FINDLAW.COM/COURT/MN-COURT-OF-APPEALS) STATE V. RICHMOND Reset A A Font size: Print STATE v. RICHMOND Court of Appeals of Minnesota. STATE of Minnesota, Appellant, v. Damon Cortez RICHMOND, Respondent. No. C8-99-728. Decided: November 23, 1999 Considered and decided by TOUSSAINT, Chief Judge, RANDALL, Judge, and HALBROOKS, Judge. Mike Hatch, Attorney General, St. Paul; and Amy Klobuchar, Hennepin County Attorney, Beverly J. Benson, Assistant County Attorney, Minneapolis, for appellant. William E. McGee, Fourth District Public Defender, Peter W. Gorman, Assistant Public Defender, Minneapolis, for respondent. OPINION The district court granted respondent Damon Cortez Richmond's motion to suppress cocaine found in his pocket during a search. The state appeals this ruling and argues: (1) the district court erred when it found the search of Richmond's pocket exceeded the scope of a Terry frisk; and (2) there was probable cause to arrest Richmond and, consequently, the search was incident to arrest. We affirm. FACTS Officer James Burns of the Minneapolis Police Department was on routine patrol on November 20, 1998. He and his partner observed a vehicle make an abrupt left turn from the right lane without signaling. The officers decided to initiate a stop for the driving violation. When Burns activated his red lights, he saw the driver lean toward the passenger compartment, which made Burns suspect that the driver was attempting to hide something. The driver sat back up, pulled over, and parked. Burns approached the driver, later identified as Damon Cortez Richmond, and informed him he was stopped for a driving violation. Burns asked Richmond where he had come from and where he was going. Richmond did not seem to understand these questions and appeared nervous and fidgety. Burns again asked Richmond these questions but again did not get a response. When Burns asked for a driver's license, Richmond started reaching all over his body, jacket, and coat pockets. Because of what Burns saw earlier and because Richmond was not finding his driver's license, Burns became concerned for his safety. Burns requested that Richmond step out of the car. Burns escorted Richmond back to the squad car, and Richmond eventually produced his driver's license. During his testimony, Burns explained that he commonly grabs a suspect from the back of the jacket, so that if a suspect were to run, he could pull the suspect down. Richmond Search FindLaw / / / / Cases &amp; Codes (https://caselaw.findlaw.com/) Practice Management (https://practice.findlaw.c  was wearing a puffy down jacket. As soon as Burns grabbed Richmond's jacket, Richmond stuck his arms straight out in front of him, which Burns stated was unusual. Richmond began looking at Burns and Burns's partner, and Burns did not know whether Richmond was going to run. Burns instructed Richmond to put his hands on the squad car. Burns began to do a pat search for weapons. Burns asked Richmond again where he was coming from and where he was going, and, at that point, Richmond took his hands off the squad car. Burns ordered Richmond to put his hands back on the squad car. Richmond started to reach for his outside left coat pocket. Burns's partner had to grab Richmond's arm and forcibly place it back on the squad car. Fearing that Richmond had a weapon in the pocket, Burns stuck his hand into the pocket and immediately recognized a large quantity of crack cocaine. Burns did not pat-search Richmond around his pockets before he reached into Burns's pocket. After Burns pulled out the drugs, he handcuffed Richmond and placed him under arrest. Richmond denied that he made an illegal turn. He testified that he signaled the left turn and made the turn from the left-turn lane. Richmond testified that the officers pulled everything out of his pockets and threw everything on the trunk of the car. Richmond also testified that Burns found the cocaine in the inside pocket of his jacket, not in the outside pocket. Richmond was charged with second-degree possession of a controlled substance pursuant to Minn.Stat. §§ 152.022, subds. 2(1), 3(a), 609.101, subd. 3 (1998). Based on the testimony, the district court granted Richmond's motion to suppress the cocaine found in his pocket. ISSUES 1. Did the district court clearly err when it concluded the officer exceeded the scope of a Terry frisk when he reached into respondent's pocket? 2. Was there probable cause to arrest respondent based on careless driving or obstructing legal process? ANALYSIS In a pre-trial appeal, this court will reverse the district court's determination only if the state demonstrates clearly and unequivocally that: (1) the district court erred in its judgment; and (2) unless reversed, the error will have a critical impact on the trial's outcome. State v. Joon Kyu Kim, 398 N.W.2d 544, 547 (Minn.1987). Even if this court would have ruled differently, we may not substitute our judgment for that of the district court. State v. Aubid, 591 N.W.2d 472, 478 (Minn.1999). I. The Search The Fourth Amendment to the United States Constitution and Article I of the Minnesota Constitution prohibit unreasonable searches and seizures of "persons, houses, papers and effects." U.S. Const. amend. IV; Minn. Const. art. I., § 10. Warrantless searches are per se unreasonable, subject only to a few narrow exceptions. State v. Dickerson, 481 N.W.2d 840, 843 (Minn.1992), aff'd, 508 U.S. 366, 113 S.Ct. 2130, 124 L.Ed.2d 334 (1993). Police may stop and frisk a person when: (1) they have a reasonable, articulable suspicion that the suspect might be engaged in criminal activity; and (2) they reasonably believe the suspect might be armed and dangerous. Id.; Terry v. Ohio, 392 U.S. 1, 30, 88 S.Ct. 1868, 1884-85, 20 L.Ed.2d 889 (1968). If both of these factors are present, police may conduct a limited search of the outer clothing of a suspect in an attempt to discover weapons that might be used to assault officers. Dickerson, 481 N.W.2d at 843; Terry, 392 U.S. at 30, 88 S.Ct. at 1884-85. Appellant argues the district court erred when concluding that the seizure of the cocaine in Richmond's pocket exceeded the scope of a Terry frisk. Neither party disputes that the traffic stop was valid. See State v. Battleson, 567 N.W.2d 69, 70 (Minn.App.1997) (holding police officer may make investigatory stop of motor vehicle if officer has specific and articulable facts establishing reasonable suspicion of motor vehicle violation or criminal activity (citing State v. Duesterhoeft, 311 N.W.2d 866, 867 (Minn.1981))). Once an officer stops a vehicle, the officer may, for his safety, order the vehicle's occupants to exit the vehicle. State v. Gilchrist, 299 N.W.2d 913, 916 (Minn.1980). When a police officer has a reasonable, articulable suspicion that a seized person is armed and dangerous, the officer may conduct a pat-down search of the person's outer clothing to determine whether that person is armed. State v. Harris, 590 N.W.2d 90, 104 (Minn.1999). Before removing Richmond from his car, the officers observed: (1) Richmond made a "furtive movement" by reaching toward his car's passenger compartment; (2) Richmond was nervous and fidgety after he was stopped; and (3) Richmond was unable or unwilling to answer the officer's questions. After the officer asked him to locate his driver's license, Richmond began reaching all over his body, jacket, and coat pockets. Burns became concerned for his safety and ordered Richmond from the car. After removing Richmond from the car, Burns became more concerned because Richmond looked at the officers as though he was trying to decide whether to run. First, based on the totality of the circumstances and the facts, the district court did not err when it concluded that Burns had reasonable suspicion to perform a pat-down search for weapons. But then, on appeal, we are being asked by the State of Minnesota to reassess the credibility determination of the district court as to each witness, on findings the district court made with which the state does not agree. We decline to do so. The district court took oral testimony and assessed credibility. The district court found the search went too far. We agree. A protective pat search "must be strictly limited to that which is necessary for the discovery of weapons which might be used to harm the officer or others nearby." Dickerson, 508 U.S. at 373, 113 S.Ct. at 2136 (quotation and citations omitted). If the protective search goes beyond what is necessary to determine whether the suspect is armed, it is not a valid Terry frisk and the fruits will be suppressed. Id. A valid Terry frisk consists "solely of a limited patting of the outer clothing of the suspect for concealed objects which might be used as instruments of assault." Sibron v. New York, 392 U.S. 40, 65, 88 S.Ct. 1889, 1904, 20 L.Ed.2d 917 (1968) (invalidating search where officer, with no attempt at initial limited exploration for weapons, thrust his hand into suspect's pocket and took out illegal drugs). The state likens this case to State v. Alesso, 328 N.W.2d 685 (Minn.1982). In Alesso, an officer approached a car that was illegally parked. Id. at 686. Two men were in the car holding what the officer believed to be alcohol, and the officer observed an uncased hunting knife on the ledge in front of the steering wheel. Id. The driver was fidgety and nervous and acted as though he was trying to hide something. Id. The officer shined his flashlight on the driver's right hand and saw the driver move his hand toward his pocket, where the officer saw part of something he could not identify. Id. Quickly, the officer brushed away the suspect's hand and reached in to grab the object, which turned out to be cocaine. Id. at 686-87. The supreme court validated this search because of the suspect's furtive movement toward his pocket that caused the officer to act quickly because he believed the pocket contained a weapon. Id. at 688. The district court distinguished Alesso on its facts because the "two officers had [Richmond] outside the vehicle and under control. [Richmond] did not pose an immediate danger to the officers." Unlike in Alesso, when Richmond reached for his pocket, one officer grabbed his hand and forcibly placed it back on the squad car. Once the danger that Richmond was reaching for a weapon was over, Burns was not justified in reaching into Richmond's pocket without first patting down his outer clothing. See Harris, 590 N.W.2d at 104 (concluding officer could not reach into inside jacket pocket without first patting down suspect's outer clothing even where suspect acted nervous and tried to hide his arm and officers noticed bulge in jacket sleeve). Appellant has not shown that the district court made a clear and unequivocal error in suppressing the evidence. II. Probable Cause The state argues that before searching Richmond's coat pocket, Burns had probable cause to arrest him for careless driving and/or obstructing legal process, making the search valid as incident to arrest. A search incident to arrest can be performed before the actual arrest as long as the officer has probable cause to arrest a suspect. In re Welfare of G. (NMN) M., 560 N.W.2d 687, 695 (Minn.1997). But evidence found as a result of the search cannot later be used to justify probable cause. Id. To arrest a suspect without a warrant, officers must be guided by their own experience and observations, and they must reasonably believe a crime was committed by the suspect. State v. Olson, 436 N.W.2d 92, 94 (Minn.1989), aff'd, 495 U.S. 91, 110 S.Ct. 1684, 109 L.Ed.2d 85 (1990). Under Minn.Stat. § 629.34 (1998), a police officer may arrest a person without a warrant when a public offense, including a misdemeanor, has been committed or attempted in the officer's presence. Minn.Stat. § 629.34, subd. 1(c)(1); Smith v. Hubbard, 253 Minn. 215, 220, 91 N.W.2d 756, 761 (1958) (including misdemeanors in definition of public offense). Generally, law enforcement officers issue citations to people subject to lawful arrest for misdemeanors, unless it reasonably appears that: (1) arrest or detention is necessary to prevent bodily harm to the accused or another or to prevent further criminal conduct; or (2) there is a substantial likelihood that the accused will fail to respond to a citation. Minn. R.Crim. P. 6.01, subd. 1(1)(a). The state first argues Richmond could have been arrested for careless driving. See Minn.Stat. § 169.13, subd. 2 (1998) (describing misdemeanor of careless driving). But there is no evidence arising from Richmond's alleged violation of a traffic law that: (1) an arrest was necessary to prevent bodily harm or further criminal conduct; or (2) there was a likelihood Richmond would fail to respond to the traffic citation. The state also argues that Richmond obstructed legal process because he did not cooperate with officers when they asked him questions and searched him. See Minn.Stat. § 609.50, subd. 1(2) (1998) (describing offense of obstructing officer performing official duties). The record reflects: (1) Richmond did not answer the officer's questions; (2) did not immediately produce his driver's license; and (3) removed his hands from the squad car twice when directed to keep them on the car. But the district court determined that Richmond was "under control," and there was no evidence that Richmond needed to be arrested to prevent bodily harm to the officers or that he was involved in any other criminal activity. There was also no credible evidence that Richmond would fail to respond to a citation on his traffic offense. Taking into account the discretion due district courts on credibility assessment of oral testimony, the district court did not unequivocally err when it declined to admit the evidence under this theory. DECISION 1 2 3 The district court did not unequivocally err when it suppressed the evidence of cocaine found in Richmond's pocket because the search exceeded the scope of a Terry frisk. Further, there was no probable cause to arrest Richmond based on the misdemeanors of careless driving or obstructing legal process. Affirmed. FOOTNOTES 1. There is no evidence that Burns saw a bulge in the pocket of Richmond's bulky coat that may have led to the "inevitable discovery" of the cocaine, as the state argues. See Harris, 590 N.W.2d at 105 (explaining inevitable discovery exception where officer would have found illegal substance had he performed outer-clothing pat-down search). 2. As a result, we do not need to examine the critical-impact standard. 3. The state also argues that, alternatively, there was probable cause to search Richmond's coat pocket for a dangerous weapon or controlled substance. Unlike warrantless searches based on "probable cause to arrest," there is no caselaw that allows for a warrantless search of a person based on "probable cause to search." RANDALL, Judge. Research Cases &amp; Codes (https://caselaw.findlaw.com/) Opinion Summaries (https://caselaw.findlaw.com/summary.html) Sample Business Contracts (https://corporate.findlaw.com/contracts/) Research An Attorney or Law Firm (https://lawyers.findlaw.com/) Forms (https://forms.lp.findlaw.com/) Reference (https://reference.findlaw.com/) Legal Commentary (https://supreme.findlaw.com/legal-commentary.html) Practice Law Technology (https://technology.findlaw.com/) Law Practice Management (https://practice.findlaw.com/) Law Firm Marketing Services (https://www.lawyermarketing.com) Corporate Counsel (https://corporate.findlaw.com/) JusticeMail (http://www.justice.com) Jobs &amp; Careers (https://careers.findlaw.com/) About Us Company History (https://www.findlaw.com/company/company- history/findlaw-corporate-information-press-company-background.html) Who We Are (https://www.findlaw.com/company/company-history/findlaw- com-about-us.html) Social Facebook (https://www.facebook.com/FindLawConsumers) YouTube (https://www.youtube.com/watch?v=WQiNbzazOhw) Twitter (https://twitter.com/findlawconsumer) Pinterest (https://pinterest.com/findlawconsumer/) Newsletters (https://newsletters.findlaw.com/) Law Firm Marketing Attorney Websites (https://www.lawyermarketing.com/services/mobile- friendly-websites/? ct_primary_campaign_source=701130000027LuU&amp;ct_source=Website&amp;ct_source Online Advertising (https://www.lawyermarketing.com/services/integrated- marketing-solutions/? ct_primary_campaign_source=701130000027LuU&amp;ct_source=Website&amp;ct_source Buy a Directory Profile (https://store.lawyermarketing.com) Marketing Resources On-Demand Webcasts (https://www.lawyermarketing.com/webcasts/? ct_primary_campaign_source=701130000027LuU&amp;ct_source=Website&amp;ct_source White Papers (https://www.lawyermarketing.com/white-papers/? ct_primary_campaign_source=701130000027LuU&amp;ct_source=Website&amp;ct_source BACK TO TOP Privacy (https://www.thomsonreuters.com/en/privacy-statement.html) Terms (https://www.findlaw.com/company/findlaw-terms-of-service.html) Disclaimer (https://www.findlaw.com/company/disclaimer.html) Advertising (https://www.findlaw.com/company/media-kit.html) Jobs (https://www.findlaw.com/company/employment/employment.html) Cookies Do Not Sell My Info (https://privacyportal- cdn.onetrust.com/dsarwebform/dbf5ae8a-0a6a-4f4b-b527- 7f94d0de6bbc/5dc91c0f-f1b7-4b6e-9d42-76043adaf72d.html) Copyright © 2021, Thomson Reuters. All rights reserved.</t>
  </si>
  <si>
    <t>['https://d3n8a8pro7vhmx.cloudfront.net/cuapb/pages/270/attachments/original/1617993037/STATE_v._RICHMOND___FindLaw.pdf?1617993037']</t>
  </si>
  <si>
    <t>MINNEAPOLIS POLICE DEPARTMENT INTERNAL AFFAIRS COMPLAINT FORM #3401 ) COMPLAINT INFORMATION INTERNAL AFFAIRS CASE NUMBER: 15-19282 CCN: 13-143876 DATE OF INCIDENT: 08/20/2015 TIME OF INCIDENT: Unknown LOCATION OF INCIDENT: Unknown DATE OF COMPLAINT 09/11/2015 REFERRAL METHOD: Internal COMPLAINANTS NAME (LW, FIRST MIDDLE) V1÷er 140- I SEX M❑ FO RACE: DATE OF BIRTH: HOME ADDRESS: CITY! STATE! ZIP: TELEPHONE: POLICY INFORMATION POLICIES ALLEGED TO BE VIOLATED: 5-103 USE OF DISCRETION (A-D)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 POLICE ACTION - LEGALLY JUSTIFIED: Officers must act within the limits of their authority as defined by law and judicial interpretation, thereby ensuring that the constitutional rights of individuals and the public are protected. All investigative detentions, pedestrian and vehicle stops, arrests, searches and seizures of property by officers will be based on a standard of reasonable suspicion or probable cause in accordance with the Fourth Amendment of the U.S. Constitution and statutory authority. Officers must be able to articulate specific facts, circumstances and conclusions that support reasonable suspicion or probable cause. (11/17/15) • EQUALITY OF ENFORCEMENT: Officers shall provide fair and impartial law enforcement to all citizens. • LOYALTY: Officers shall be faithful to their oath of office, strive to uphold the principles of professional police service, and advance the mission of the Department. ACCUSED EMPLOYEE(S) NAME/BADGE: Lt. Richard Zimmerman, Badge #7961 COMPLAINT ALLEGATIONS It is alleged that Lt. Zimmerman released a motorcycle on 08/20/2015. This motorcycle was being held in the Minneapolis Impound Lot pending civil litigation. 18 USC 2721 &amp; 2725 from rela ion o a cri Ica incl. en and RECOMMENDATION (Preliminary Cases Only) K Reckoning Period Expired Before Complaint was K No Basis for Complaint K Closed Pending Further Information K Refer to Precinct with Coaching Documentation K Exceptionally Cleared K Policy Failure Filed • Other COMPLAINANT SIGNATURE' DATE COMMANDER REVIEW ....-- DATE 3' 15.11 1r 5 1208808 --;-7--- Minneapolis Minneapolis Office of Police Police Conduct Review Investigative Summary Complaint Number: 15-19282 Investigator: Sergeant Jason Walters Officer (s): Lieutenant Richard Zimmerman, Badge #7961 Case Type: Administrative Date of Incident: August 20, 2015 Complaint Filed: September 11, 2015 CASE OVERVIEW On 05/10/2013, a Minneapolis Police Department squad was involved in a critical incident with a motorcycle at the intersection of 26th Street W. and Blaisdell Ave. S. The driver of the motorcycle did not survive, and the female passenger of the motorcycle was injured. The motorcycle was towed to and held at the Minneapolis Impound Lot Forensics Garage. The Minneapolis Police Department Homicide Unit was assigned to investigate this critical incident. The Minneapolis Police Department and the Minneapolis City Attorney's Office were made aware of pending civil litigation, and all evidence and artifacts related to this critical incident were requested to be preserved by the plaintiff's legal counsel. During the summer of 2015, the Minneapolis Impound Lot requested that the Minneapolis Police Department reevaluate the vehicles currently on hold at their facility and release any unnecessarily held vehicles. Lt. Zimmerman of the Homicide Unit released a list of vehicles, including the motorcycle involved in the pending civil litigation. 1. 5-103 Use of Discretion POLICY ALLEGATIONS Allegation 1: It is alleged that Lt. Zimmerman did not exercise proper judgment and discretion when he authorized the release of the motorcycle from the Minneapolis Impound Lot that was being held in relation to a critical incident and pending civil litigation. Page 1 of 6 1208809 Key Issues: Issue 1: Did Lt. Zimmerman exercise proper judgment and discretion when releasing the motorcycle from its hold at the Minneapolis Impound Lot? CASE INVESTIGATION Memorandum Commander Catherine Johnson wrote a memorandum dated September 11th, 2015, referring this matter to the Internal Affairs Unit. This memorandum outlined the chain of events and conversations as recalled by Commander Johnson regarding this matter. Statement of Commander C. Johnson Commander Johnson was directed by the Minneapolis Impound Lot to address vehicles being held at the impound lot and reevaluate current holds by units under her command. She notified her lieutenants and directed them to address the list of vehicle holds. She later learned that Lt. Zimmerman had released the motorcycle in question. Statement of Lieutenant R. Zimmerman Lt. Zimmerman was directed to address the vehicles being held by the Homicide Unit. He reached out to his investigators regarding these holds. After not receiving responses from investigators, Lt. Zimmerman authorized the release of all vehicles on holds by the Homicide Unit prior to January of 2014, except for a Pontiac Trans Am. CAPRS Report 13-143876 Supplement #58 was written by Lt. Zimmerman on September 8th, 2015. He documented that he authorized the release of the motorcycle in question on August 20th, 2015. Impound Lot Records Impound Lot records show that Lt. Zimmerman wrote an authorization for the release of all vehicles held by the Homicide Unit prior to January of 2014, except for a Pontiac Trans Am. The motorcycle in question was released on September 3rd, 2015. Page 2 of 6 1208810 Litigation Hold Attorney Chris Messerly authored a litigation hold letter addressed to Chief Janee Harteau and the Minneapolis City Attorney's Office on November 15th, 2013, requesting that all evidence and artifacts that were obtained in the investigation of above mentioned critical incident be preserved until the civil litigation has been completed. DISCUSSION The Minneapolis Police Department's Policy and Procedure Manual states in part: 5-103 USE OF DISCRETION (A-D)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 POLICE ACTION - LEGALLY JUSTIFIED: Officers must act within the limits of their authority as defined by law and judicial interpretation, thereby ensuring that the constitutional rights of individuals and the public are protected. All investigative detentions, pedestrian and vehicle stops, arrests, searches and seizures of property by officers will be based on a standard of reasonable suspicion or probable cause in accordance with the Fourth Amendment of the U.S. Constitution and statutory authority. Officers must be able to articulate specific facts, circumstances and conclusions that support reasonable suspicion or probable cause. (11/17/15) • EQUALITY OF ENFORCEMENT: Officers shall provide fair and impartial law enforcement to all citizens. • LOYALTY: Officers shall be faithful to their oath of office, strive to uphold the principles of professional police service, and advance the mission of the Department. Lt. Zimmerman has been with the Minneapolis Police Department since 1985. He has been assigned to the Homicide Unit almost exclusively since March of 1993, and he has been the Lieutenant of that unit since late 2008.1 The Minneapolis Police Department Homicide Unit typically investigates critical incidents, and it was assigned to investigate the critical incident that occurred on 05/10/2013.2 Cmdr. Johnson was directed to address vehicle holds at the impound lot and release vehicles no longer needed by her investigative units; she delegated this task to her lieutenants.3 Lt. Zimmerman was directed by Cmdr. Johnson to address a list of approximately 130 vehicles on Homicide Unit holds."' I Workforce Director Records. 2 Lt. Zimmerman's Garrity statement, page 6, lines 16 - 18. 3 Cmdr. Johnson's Garrity statement, page 2, lines 21 - 29. 4 Lt. Zimmerman's Garrity statement, page 2 line 34 through page 3 line 8. Page 3 of 6 1208811 Cmdr. Johnson specifically mentioned the motorcycle in question when directing Lt. Zimmerman to address the Homicide holds.5 Lt. Zimmerman did not recall that conversation, stating that if he had been told not to release that vehicle, he would have held onto it.6 Lt. Zimmerman admitted that he did release approximately 80 vehicles from the impound lot' after reaching out to his investigators regarding the holds but getting no responses.8 One of these vehicles was the motorcycle from the critical incident at 26th and Blaisdell Ave on 05/10/2013.5 He stated that he just overlooked this vehicle when doing what he thought was best for the department in clearing out the impound lot.l° Lt. Zimmerman had not checked with the Minneapolis City Attorney's Office to see if any of the vehicles required further holds. He stated that they are usually notified by the City Attorney when certain evidence or vehicles are to remain held; however, he did not remember receiving a notification about this motorcycle, and he did not recall ever seeing the litigation hold letter by Chris Messerly.11 Cmdr. Johnson expected that the lieutenant in charge of Homicide, because Homicide is so frequently exposed to criminal and civil litigation surrounding their investigations, would check to make sure that evidence is no longer needed for criminal and civil cases before releasing it. When Cmdr. Johnson asked Lt. Zimmerman if he had verified that the motorcycle was no longer needed for any civil cases before he released it, Lt. Zimmerman stated, "I hadn't thought of that."12 Cmdr. Johnson had not seen the litigation hold letter by Chris Messerly prior to Lt. Zimmerman's release of the motorcycle, nor did she have any reason to believe that Lt. Zimmerman would have seen this letter. However, Cmdr. Johnson had a vague recollection of a conversation well prior to the release of the motorcycle regarding potential civil litigation from the female passenger of the motorcycle.13 5 Cmdr. Johnson's Garrity statement, page 3 line 31 through page 4 line 10. 6 Lt. Zimmerman's Garrity statement, page 7 line 22 through page 8 line 7. 7 Lt. Zimmerman's Garrity statement, page 5 line 41 through page 6 line 1. 3 Lt. Zimmerman's Garrity statement, page 3, lines 10 - 30. 9 Lt. Zimmerman's Garrity statement, page 6, lines 6 - 40. 1° Lt. Zimmerman's Garrity statement, page 9, lines 13 - 19. 1' Lt. Zimmerman's Garrity statement, page 8 line 23 through page 9 line 11. 12 Cmdr. Johnson's Garrity statement, page 5, lines 5 - 34. 13 Cmdr. Johnson's Garrity statement, page 6 line 5 through page 7 line 13. Page 4 of 6 1208812 CLOSING In closing, did Lt. Zimmerman exercise proper judgment and discretion when releasing the motorcycle from its hold at the Minneapolis Impound Lot? a) Lt. Zimmerman has vast experience and knowledge regarding critical incidents and cases investigated by the Homicide Unit. b) The motorcycle in question was a key piece of evidence in a major critical incident involving the Minneapolis Police Department, and Lt. Zimmerman's Homicide Unit investigated this case. c) Lt. Zimmerman admitted to releasing the motorcycle in question from the impound lot without checking with the City Attorney's Office to see if this vehicle was needed for further litigation. I confirm that the information I provided in this case is true to the best of my knowledge. = Inves or: Date Page 5 of 6 1208813 EVIDENCE 1. Statements a) Lieutenant Richard Zimmerman b) Commander Catherine Johnson 2. Records a) Memorandum from Commander C. Johnson b) CAPRS Report 13-143876 c) Minneapolis Impound Lot Records d) Civil Litigation Information e) Correspondence f) Workforce Director Records Page 6 of 6 1208814 Case Finding Memorandum IAU Case #15-19282 To: Assistant Chief Arneson From: Commander DeChristopher Granger Subject: Discipline Panel Recommendation for Internal Affairs Case # 15-19282 Date: 4-29-2016 On April 12th, 2016, a Discipline Panel consisting of Commander Gerald Moore, Deputy Chief Bruce Folkens and I (panel chair) reviewed Internal Affairs case # 15-19282. A Loudermill Hearing was conducted on April 22nd, 2016 and Lt. Richard Zimmerman was present without representation. Based on facts contained in the case file and information received during the hearing, the panel unanimously recommends resolving this matter as follows: Charge against Lt. Richard Zimmerman: MPD 5-103 Use of Discretion B-Level Sustained This complaint stems from an incident that took place on August 20th, 2015 when Lt. Zimmerman was alleged to have not exercised proper judgement and discretion when he authorized the release of the motorcycle from the Minneapolis Impound Lot that was being held in relation to a critical incident that occurred on May 10th, 2013 and pending civil litigation. This decision was based on the totality of the evidence in the case but the following were some of the key factors for this decision: 1. From her memo to Internal Affairs dated September 11, 2015, Commander Johnson, in an attempt to address any unnecessary vehicle holds at the impound lot, instructed Lt. Zimmerman to review the list of vehicles on hold for homicide, provided him a list of those vehicles and instructed him to consult with assigned investigators before releasing any vehicles. Commander Johnson also emphasized that she understood some vehicles would need to be held due to circumstances such as the vehicle having been involved in a critical incident, using the motorcycle on hold from the May 10th, 2013 squad accident as an example that would likely need to remain on hold. 2. When Lt. Zimmerman was asked if he had consulted with the lead homicide investigators specifically regarding the motorcycle, he replied that he had not. He also said that Sgt. Karakostas came in with the list of vehicles pointing out vehicles that could be released on cases Sgt. Karakostas had worked but that he didn't remember if Sgt. Karakostas indicated whether the motorcycle could be released or not. 3. Lt. Zimmerman documented a phone call he received in September 2013 from an investigator of the Law Firm he noted as Robbins and Kaplan in a CAPRS supplement, number 49. His supplement stated the investigator wanted information on the case and that Lt. Zimmerman was notified by this investigator that the attorney would not be letting (Homicide) talk to the motorcycle passenger, their client. 4. The law firm that sent the Notice of Claim to the City Attorney's Office was Robbins, Kaplan, Miller &amp; Ciresi. Page 1 of 2 1208815 5. Lt. Zimmerman provided his Homicide Investigators with a list of the vehicles on hold and asked them to view the list and determine if there were any vehicles that they wanted held or that needed to be held. He also brought it up at a roll call and then spoke with each investigator asking them to complete the list for him. After receiving no responses from his investigators, with the exception of the interaction he had with Sgt. Karakostas, Lt. Zimmerman stated that he released approx. 80 of the approx. 130 vehicles on the list. 6. During the Loudermill Hearing, Lt. Zimmerman said that this vehicle (the motorcycle) was released by his mistake and that he didn't mean to release it. The panel recommends that Lt. Richard Zimmerman receive a Letter of Reprimand for his conduct in this incident. Respectfully submitted, Commander DeChristopher Granger Violent Crimes Investigations Division Page 2 of 2 1208816 J Minneapolis City of Lakes www.minneapolismn.gov Police Department -Janes L Harteau, Chief of Police 350 S. Fifth St. - Room 130 Minneapolis, MN 55415 TEL 612.673.3000 May 20, 2016 Lieutenant Richard Zimmerman Homicide Unit Minneapolis Police Department Lieutenant Zimmerman, RE: IAU Case Number #15-19282 LETTER OF REPRIMAND The finding for IAU Case #15-19282is as follows: MPD P/P 5-103 Use of Discretion SUSTAINED (Category B)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from employment. Sincerely, Janee Harteau Chief of Police )tcletvAmok-- BY: Assistant Chief Kristine Arneson 1208817 Page 2 Lieutenant Richard Zimmerman Letter of Reprimand I, Lieutenant Richard Zimmerman, acknowledge receipt of this Letter of Reprimand. Lieutenant Richard Zimmerman ate of Receipt Commander DeChristopher Granger Date CC: Commander Granger Personnel IAU 1208818</t>
  </si>
  <si>
    <t>['https://d3n8a8pro7vhmx.cloudfront.net/cuapb/pages/1461/attachments/original/1638419826/15-19282_Zimmerman.pdf?1638419826']</t>
  </si>
  <si>
    <t>['Richard D. Zimmerman, badge #7961']</t>
  </si>
  <si>
    <t>3/13/2021 St. Paul police release body-cam footage in fatal shooting of William Hughes - Twin Cities https://www.twincities.com/2018/08/17/st-paul-police-releasing-body-cam-footage-today-in-fatal-shooting-of-william-hughes/ 1/7 ___ ___ By By MARA H. GOTTFRIED MARA H. GOTTFRIED | | mgottfried@pioneerpress.com mgottfried@pioneerpress.com | Pioneer Press | Pioneer Press PUBLISHED: PUBLISHED: August 17, 2018 at 3:00 p.m. August 17, 2018 at 3:00 p.m. | UPDATED: | UPDATED: August 17, 2018 at 10:33 p.m. August 17, 2018 at 10:33 p.m. Content warning: The footage is graphic. Content warning: The footage is graphic. St. Paul police officers fatally shot a 43-year-old man after he raised a gun "in a sweeping fashion over the officers," Police Chief Todd St. Paul police officers fatally shot a 43-year-old man after he raised a gun "in a sweeping fashion over the officers," Police Chief Todd Axtell said Friday as he released body camera footage of the incident. Axtell said Friday as he released body camera footage of the incident. Mayor Melvin Carter, along with some of William James Hughes' family and community members, had called for the release of the video Mayor Melvin Carter, along with some of William James Hughes' family and community members, had called for the release of the video in the Aug. 5 shooting. But the footage left some people with more questions. in the Aug. 5 shooting. But the footage left some people with more questions. Melissa Waukazo, Hughes' half sister, said she was angered when she saw the video. Melissa Waukazo, Hughes' half sister, said she was angered when she saw the video. "He did have a gun, but he did what they asked him to do and … they still shot and killed him," she said Friday. "He did have a gun, but he did what they asked him to do and … they still shot and killed him," she said Friday. NEWS NEWSCRIME &amp; PUBLIC SAFETY CRIME &amp; PUBLIC SAFETY St. Paul police release body-cam footage in fatal shooting St. Paul police release body-cam footage in fatal shooting of William Hughes of William Hughes 3/13/2021 St. Paul police release body-cam footage in fatal shooting of William Hughes - Twin Cities https://www.twincities.com/2018/08/17/st-paul-police-releasing-body-cam-footage-today-in-fatal-shooting-of-william-hughes/ 2/7 OFFICERS HEARD 'I WILL KILL YOU' OFFICERS HEARD 'I WILL KILL YOU' Mara Gottfried @MaraGottfried Police released this 911 transcript of what led them to William Hughes' apartment. St. Paul Police Chief Todd Axtell shows letters from Libby Meyers, William Hughes' sister, to the officers involved in his shooting during a news St. Paul Police Chief Todd Axtell shows letters from Libby Meyers, William Hughes' sister, to the officers involved in his shooting during a news conference Friday at police department headquarters in St. Paul. (John Autey / Pioneer Press) conference Friday at police department headquarters in St. Paul. (John Autey / Pioneer Press) Hughes' sister, Libby Meyers, met with Axtell to view the footage before he publicly released it. She gave him two cards - one for each of Hughes' sister, Libby Meyers, met with Axtell to view the footage before he publicly released it. She gave him two cards - one for each of the officers involved. The police chief said he doesn't know what the cards say, but he intends to hand deliver them to the officers. the officers involved. The police chief said he doesn't know what the cards say, but he intends to hand deliver them to the officers. Axtell said what happened was a tragedy and added, "Our officers do not choose these situations. These situations choose our officers." Axtell said what happened was a tragedy and added, "Our officers do not choose these situations. These situations choose our officers." The confrontation with Hughes began after a 911 caller reported on Aug. 5 at 2:34 a.m.: "Multiple gun shots. 905 St. Anthony (Ave.) on the The confrontation with Hughes began after a 911 caller reported on Aug. 5 at 2:34 a.m.: "Multiple gun shots. 905 St. Anthony (Ave.) on the second floor" and then hung up, according to a transcript of the call released by police on Friday. second floor" and then hung up, according to a transcript of the call released by police on Friday. 3/13/2021 St. Paul police release body-cam footage in fatal shooting of William Hughes - Twin Cities https://www.twincities.com/2018/08/17/st-paul-police-releasing-body-cam-footage-today-in-fatal-shooting-of-william-hughes/ 3/7 FOOTAGE BRINGS DIFFERING VIEWS FOOTAGE BRINGS DIFFERING VIEWS 3:17 PM · Aug 17, 2018 2 1 Share this Tweet The 911 caller, a man who had been staying with Hughes, later told Minnesota Bureau of Criminal Apprehension investigators that The 911 caller, a man who had been staying with Hughes, later told Minnesota Bureau of Criminal Apprehension investigators that Hughes fired two or three rounds into a bedroom wall and pointed a gun at his head Hughes fired two or three rounds into a bedroom wall and pointed a gun at his head, according to an affidavit for a search warrant filed , according to an affidavit for a search warrant filed in Ramsey County District Court this week. The 911 caller ran out of the building in the Summit-University neighborhood. in Ramsey County District Court this week. The 911 caller ran out of the building in the Summit-University neighborhood. The first officers to arrive, Vince Adams and Matt Jones, entered an enclosed porch, Axtell said. The first officers to arrive, Vince Adams and Matt Jones, entered an enclosed porch, Axtell said. Adams knocked on an apartment door and a man could be heard saying, "I will kill you," Axtell reported Friday. Adams knocked on an apartment door and a man could be heard saying, "I will kill you," Axtell reported Friday. "A few seconds later, Mr. Hughes opens the door," Axtell said. "A few seconds later, Mr. Hughes opens the door," Axtell said. A series of still images of William Hughes, who had a gun in his right hand, before he was fatally shot by St. Paul police officers on Sunday, Aug. 5, A series of still images of William Hughes, who had a gun in his right hand, before he was fatally shot by St. Paul police officers on Sunday, Aug. 5, 2018. (From St. Paul police body camera footage) 2018. (From St. Paul police body camera footage) In the body camera footage, the officers can be heard repeatedly shouting, "Put your hands up!" when the door opens. After Hughes In the body camera footage, the officers can be heard repeatedly shouting, "Put your hands up!" when the door opens. After Hughes emerges from the doorway with a gun in his right hand, in audio that's more difficult to make out, an officer apparently shouts, "Put it emerges from the doorway with a gun in his right hand, in audio that's more difficult to make out, an officer apparently shouts, "Put it down!" down!" Axtell said of the footage, "You will see Mr. Hughes begin to raise the gun in a sweeping fashion over the officers, who fired their service Axtell said of the footage, "You will see Mr. Hughes begin to raise the gun in a sweeping fashion over the officers, who fired their service weapons." weapons." 3/13/2021 St. Paul police release body-cam footage in fatal shooting of William Hughes - Twin Cities https://www.twincities.com/2018/08/17/st-paul-police-releasing-body-cam-footage-today-in-fatal-shooting-of-william-hughes/ 4/7 HUGHES PREVIOUSLY TALKED OF SUICIDE HUGHES PREVIOUSLY TALKED OF SUICIDE William Hughes' sister holds a photograph of him. (Jean Pieri / Pioneer Press) William Hughes' sister holds a photograph of him. (Jean Pieri / Pioneer Press) Nekima Levy-Pounds, founder of Racial Justice Network, wrote on social media on Friday: "Do you agree with the official police narrative Nekima Levy-Pounds, founder of Racial Justice Network, wrote on social media on Friday: "Do you agree with the official police narrative on what happened to Billy Hughes? This is highly disturbing to say the least." on what happened to Billy Hughes? This is highly disturbing to say the least." She added later that the "mere presence of a gun (if that's what was in his hand) does not automatically pose a threat." She added later that the "mere presence of a gun (if that's what was in his hand) does not automatically pose a threat." The BCA has said investigators recovered a gun at the scene. The BCA has said investigators recovered a gun at the scene. From the perspective of the St. Paul police union, president Dave Titus said Friday: "We believe our officers involved acted heroically and From the perspective of the St. Paul police union, president Dave Titus said Friday: "We believe our officers involved acted heroically and are proud of them. This video is some of the evidence that demonstrates their professionalism and dedication to protecting innocent are proud of them. This video is some of the evidence that demonstrates their professionalism and dedication to protecting innocent lives in our community." lives in our community." Titus added in a statement, though, that he believes "the department should not have released this video outside of the context of a Titus added in a statement, though, that he believes "the department should not have released this video outside of the context of a complete and thorough investigation. The officers, family, and society deserve the complete story and not a piecemeal release of complete and thorough investigation. The officers, family, and society deserve the complete story and not a piecemeal release of evidence." evidence." Axtell said when he met with Hughes' family on Friday, they talked about his "kind heart, how much they miss him" and they shared Axtell said when he met with Hughes' family on Friday, they talked about his "kind heart, how much they miss him" and they shared stories of him, saying "that he was a good man, that he was in pain." stories of him, saying "that he was a good man, that he was in pain." BCA agents interviewed Hughes' relatives after the shooting. Relatives said Hughes had a medical condition that was diagnosed as a BCA agents interviewed Hughes' relatives after the shooting. Relatives said Hughes had a medical condition that was diagnosed as a terminal illness, according to a search warrant affidavit. Hughes also had contact with relatives by text message about four months earlier terminal illness, according to a search warrant affidavit. Hughes also had contact with relatives by text message about four months earlier to say he was contemplating suicide, the affidavit said. to say he was contemplating suicide, the affidavit said. In a Friday statement, Carter called the body camera footage of Hughes' death "heartbreaking." In a Friday statement, Carter called the body camera footage of Hughes' death "heartbreaking." 3/13/2021 St. Paul police release body-cam footage in fatal shooting of William Hughes - Twin Cities https://www.twincities.com/2018/08/17/st-paul-police-releasing-body-cam-footage-today-in-fatal-shooting-of-william-hughes/ 5/7 INVESTIGATION IS CONTINUING INVESTIGATION IS CONTINUING St. Paul Mayor Melvin Carter speaks about the need to release the body camera footage in the William Hughes case at a press conference on Aug. 7, St. Paul Mayor Melvin Carter speaks about the need to release the body camera footage in the William Hughes case at a press conference on Aug. 7, 2018. (Scott Takushi / Pioneer Press) 2018. (Scott Takushi / Pioneer Press) "A fatal officer-involved shooting is one of the toughest challenges a city can face," Carter said. "… All of St. Paul is united today in "A fatal officer-involved shooting is one of the toughest challenges a city can face," Carter said. "… All of St. Paul is united today in mourning Billy Hughes, and in wishing this terrible incident had never happened. As we process the range of emotions his death evokes, I mourning Billy Hughes, and in wishing this terrible incident had never happened. As we process the range of emotions his death evokes, I remain committed to building community, and to ensuring our officers are equipped with the tools, resources, and trust they need to remain committed to building community, and to ensuring our officers are equipped with the tools, resources, and trust they need to help us keep our neighborhoods safe." help us keep our neighborhoods safe." The BCA continues to have an open and active investigation into the case, a spokeswoman said Friday. The BCA continues to have an open and active investigation into the case, a spokeswoman said Friday. Information from investigations into officer-involved shootings, including video footage, has traditionally been released in Minnesota Information from investigations into officer-involved shootings, including video footage, has traditionally been released in Minnesota after the probe is concluded. after the probe is concluded. Under Minnesota law, law enforcement agencies can release information to "promote public safety, or dispel widespread rumor or Under Minnesota law, law enforcement agencies can release information to "promote public safety, or dispel widespread rumor or unrest." unrest." Axtell said Friday that he's "heard the clarion call from some community members for the body-worn camera videos to be released, but Axtell said Friday that he's "heard the clarion call from some community members for the body-worn camera videos to be released, but what matters is the law." what matters is the law." He said he needed to answer the question of whether he could, in good conscience, release the videos before the investigation is He said he needed to answer the question of whether he could, in good conscience, release the videos before the investigation is complete. complete. He concluded the answer was "yes" because he said he has "watched people repeat widespread rumors, I have seen protesters in the He concluded the answer was "yes" because he said he has "watched people repeat widespread rumors, I have seen protesters in the street and I know public angst can endanger our officers." street and I know public angst can endanger our officers." Axtell said he had also received word from the BCA that their agents had completed interviews with key witnesses. Axtell said he had also received word from the BCA that their agents had completed interviews with key witnesses. Ramsey County Attorney John Choi said in a Friday statement that while the body-camera footage "is one critical piece of evidence, it does Ramsey County Attorney John Choi said in a Friday statement that while the body-camera footage "is one critical piece of evidence, it does not tell the entire story." He said his office will analyze all the evidence gathered by the BCA to decide whether the officers' use of lethal not tell the entire story." He said his office will analyze all the evidence gathered by the BCA to decide whether the officers' use of lethal force was justified under the law. force was justified under the law. "In the interest of speeding up our decision-making timeline, I have asked my team of prosecutors to conduct our prosecution review "In the interest of speeding up our decision-making timeline, I have asked my team of prosecutors to conduct our prosecution review simultaneously with the BCA's investigation, which includes consulting independent use-of-force and police procedure experts," Choi simultaneously with the BCA's investigation, which includes consulting independent use-of-force and police procedure experts," Choi wrote. He said the BCA has agreed to present his office with evidence as they collect it. wrote. He said the BCA has agreed to present his office with evidence as they collect it. 3/13/2021 St. Paul police release body-cam footage in fatal shooting of William Hughes - Twin Cities https://www.twincities.com/2018/08/17/st-paul-police-releasing-body-cam-footage-today-in-fatal-shooting-of-william-hughes/ 6/7 VIEW COMMENTS VIEW COMMENTS As you comment, please be respectful of other commenters and other viewpoints. Our goal with article comments is to As you comment, please be respectful of other commenters and other viewpoints. Our goal with article comments is to provide a space for civil, informative and constructive conversations. We reserve the right to remove any comment we provide a space for civil, informative and constructive conversations. We reserve the right to remove any comment we deem to be defamatory, rude, insulting to others, hateful, off-topic or reckless to the community. See our full terms of deem to be defamatory, rude, insulting to others, hateful, off-topic or reckless to the community. See our full terms of use use here here. Mara H. Gottfried Mara H. Gottfried | St. Paul crime and public safety reporter | St. Paul crime and public safety reporter Mara Gottfried has been a Pioneer Press reporter since 2001, mostly covering public safety. Gottfried lived in St. Paul as a young child Mara Gottfried has been a Pioneer Press reporter since 2001, mostly covering public safety. Gottfried lived in St. Paul as a young child and returned to the Twin Cities after graduating from the University of Maryland. You can reach her at 651-228-5262. and returned to the Twin Cities after graduating from the University of Maryland. You can reach her at 651-228-5262. mgottfried@pioneerpress.com mgottfried@pioneerpress.com  Follow Mara H. Gottfried Follow Mara H. Gottfried mara.gottfried mara.gottfried   Follow Mara H. Gottfried Follow Mara H. Gottfried @MaraGottfried @MaraGottfried Tags: Tags: Crime Crime, St. Paul St. Paul 3/13/2021 St. Paul police release body-cam footage in fatal shooting of William Hughes - Twin Cities https://www.twincities.com/2018/08/17/st-paul-police-releasing-body-cam-footage-today-in-fatal-shooting-of-william-hughes/ 7/7</t>
  </si>
  <si>
    <t>['https://d3n8a8pro7vhmx.cloudfront.net/cuapb/pages/270/attachments/original/1615680635/2018_St._Paul_police_release_body-cam_footage_in_fatal_shooting_of_William_Hughes.pdf?1615680635']</t>
  </si>
  <si>
    <t>- &gt; Card Access: Card Access: 13.43 October 12th, 2011 According to WFD, Officer Novak's shift hours were 0930-1730, but she logged off at 1544, which is earlier than her scheduled end time, • According to Sgt. Buege's handwritten Sergeant's Daily Work Sheet, Officer Novak was assigned to with Officer Okerberg. • VisiNet indicates Officer Novak logged as at 1025 and logged off at 1547. • The Daily Activity Reports lists Officer Okerberg and Novak working together as • According to the CAPRS audit, Officer Novak uploaded CCN: 11-308993 at 1521 and logged off at 1521. VisiNet Log On: 1025 VisiNet Log Off: 1547 Total Log on Time: 5:22 Card Access: ■ Card Access: Officer Novak did not recall if she left early or what she did after her log off time at 1544. October 19th, 2011 According to WFD, Officer Novak's shift hours were 0930-1730, but she logged off at 1545, which is earlier than her scheduled end time. • According to WFD Daily Assignment Report, Officer Novak was assigned to with Officer Seidl • VisiNet indicates Officer Novak logged on as at 1024 and logged off at 1545. • A Daily Activity Report could not be obtained for this day. WFD: 0930-1730 VisiNet Log On: 1024 VisiNet Log Off: 1545 Total Lo on Time: 5:21 Card Access: ■ Card Access: 10 1216168 Officer Novak did not recall if she left early or what she did after her log off time at 1545. *November 3rd, 2011 (original complaint) According to WFD, Officer Novak's shift hours were 0930-1730, but she logged off at 1537, which is earlier than her scheduled end time. • According to Sgt. Buege's handwritten Sergeant's Daily Work Sheet, Officer Novak was assigned to 13.43 with Officer Okerberg. • VisiNet indicates that Officer Novak logged on as at 1122 and logged off at 1537. • The Daily Activity Reports lists only Officer Okerberg working as appears to all be written by the same person. VisiNet Log On: 1122 VisiNet Log Off: 1537 Total Log on Time: 4:15 Card Access: ■ Card Access: and Officer Novak identified her writing on the log, but did not know why her name was not on the log. She did not recall if she left early that or what she did after her log off time at 1537. November 14th, 2011 According to WFD, Officer Novak's shift hours were 0930-1730 a regular duty day, but Personnel Order 11-427 lists her as a Defensive Tactics (DT) instructor. There is a trainin attendance lo that lists her as an instructor (see P.O. Orders). VisiNet Log On: N/A VisiNet Log Off: N/A Card Access: ■ Card Access: Officer Novak stated she was at training and did not change the payroll code/work day assignment to "SPL" in WFD. November 18th, 2011 According to WFD, Officer Novak's shift hours were 0930-1730, but she logged off at 1642, which is earlier than her scheduled end time. • According to the WFD Daily Assignment Report, Officer Novak was assigned to with Officer Seidl. 11 1216169 • VisiNet indicates Officer Novak logged on as at 1642. 13.43 at 1029 and logged off • A Daily Activity Report could not be obtained for this day VisiNet Log On: 1029 VisiNet Log Off: 1642 Total Log on Time: 6:13 Card Access: ■ Card Access: Officer Novak did not recall leaving early or what she did after her log of time at 1642. December 11th, 2011 According to WFD, Officer Novak was off, but worked an overtime shift from 0615- 1615. Based upon the information obtained during the investigation it appears, Officer Novak did not leave early and accompanied an officer to the hospital because he was having a medical issue. • VisiNet indicates that Officer Novak logged on as. at 0648 and logged off at 1340. VisiNet indicates Officer Novak worked with Officer Karnik. VisiNet Log On: 0648 VisiNet Log Off: 1340 Card Access: ■ Card Access: Officer Novak stated that she signed off early to accompany to the hospital because he was having nosebleeds and required medical attention. After her TAT J interview, she sent an e-mail confirming the date, time, and hospital thatM was brought to (see Novak E-mail). She stated his admit time was 1328 and discharge time was 1616. She also wrote that her supervisor was aware where she was and ordered her to stay with him. Sgt. Olson stated during his interview that he recalled suffering from a di ed and going to the hospital. He also recalled that Officer Novak escortedM to the hospital with his permission. Sgt. Olson could not recall the exact day, but believed it was on a Sunday and he believed it was December 11 (which was a Sunday). 12 1216170 December 251h, 2011 According to WFD, Officer Novak was assigned to dayshift and scheduled to work 0615- 1615. She was paid for 10 hours of holiday worked pay. Officer Novak arrived for work after 0900. • A daily assignment report written on a blank piece of Okerberg or Novak working. It lists Sgt. Mack as 13.43 aper does not list Officer • VisiNet indicates that Officer Novak logged on as. at 0927 and logged off at 1609. • The Daily Activity Reports lists Officer Novak working with Officer Okerberg as ■ The first entry made was at 0800 and lists "roll call". VisiNet Log On: 0927 VisiNet Log Off: 1609 Total Log on Time: 6:42 Card Access: Card Access: 13.43 13.43 - Personnel Data However, Officer Novak was paid for a "Major Holiday Scheduled Worked 1.5X" for 10 hours when, in fact, she did not work the full ten hours. Sgt. Meuwissen entered Officer Novak's time (HOW) into WFD on December 26th, 2111 at 0715. Officer Novak did not ask Sgt. Meuwissen to enter her "holiday worked" overtime, but she also did not correct the error. Sgt. Meuwissen reviewed the paper schedule of officers that worked on this day and entered Officer Novak's time for her (was no indication on the schedule that Officer Novak worked anything other than a full day {see December Schedule}). Officer Novak said she arrived a little after 0900 and admitted that she didnot adjust her hours on WFD. She did not recall if she was paid for working the holiday and said "I don't print out my checks". She was not spoken to by Sgt. Meuwissen or any other supervisor about correcting her time. 13 1216171 Statement of Lt. Johnson On April 30, 2012 an interview was conducted Lt. Catherine Johnson. Lt. Johnson was assigned to 13.43 in the Third Precinct • In late 2011, Lt. Glampe provided her with an anonymous note that alleged Officer Novak did not work her entire shifts and did not enter the proper time in WFD. Because the complaint was anonymous and VisiNet and WFD do not always match up, she decided to have Sgt. Buege speak with Officer Novak to determine if any further action needed to be taken. Sgt. Buege spoke with Officer Novak and there were no issues found. The matter was then deemed over. • In mid-January 2012, she received a phone call from Inspector Gerold. Inspector Gerold asked Lt. Johnson whether or not she knew if Officer Novak worked the entire shift on December 25th. Inspector Gerold stated that she received information that suggested that Officer Novak was paid for a full day despite not working the full day. She also stated that Inspector Gerold did not recall seeing Officer Novak at roll call that morning. • 13.43 - Personnel Data 13.43 After receiving the information about ficer Novak putting in for a full day of holiday pay, Lt. Johnson checked WFD and found that Officer Novak had been paid for a full day. By the time Lt. Johnson found out about the issue, the payroll had already been submitted. • Sgt. Mack was the supervisor on duty for most of the day on December 25th. • • 13.43 - Personnel Data 13.43 - Personnel Data 13.43 - Personnel Data 13.43 - Personnel Data Sgt. Thomas Mack On May 3, 2012 an interview was conducted with Sgt. Mack at the IAU. Sgt. Mack is assigned to the Third Precinct. • He was assigned to on December 25, 2011, but covered- part of the day. He was e only supervisor on duty while there and does not recall what time he left. • He made a handwritten daily line-up and does not recall Officer Novak or Okerberg working that day. He does not recall seeing either them that day. for 14 1216172 Sgt. Randy Buege On May 3, 2012 an interview was conducted with Sgt. Buege at the TAU. Sgt. Buege is assigned to the Third Precinct. • In 2011 he was the su ervisor for • His hours were from • He was Officer Novak's supervisor until December 18, 2011. • If an officer wants to leave early, they would normally call him. If he was not there, he would expect his officers to ask another supervisor for permission. • Officers would enter their time in WFD, unless he was sitting at a computer and could enter it himself. He expects them to manage their own time. • He expects officers to finish their shift (if they were able to) and not log off early. • He allows officers to "flex" their hours. • He did not have any problems with Officer Novak coming in late and/or leaving early in 2011 and not entering the proper time in WFD. • He recalled speaking with Officer Novak regarding the anonymous letter indicating that Officer Novak's time was not matching up with what was in WFD. • He briefly saw the letter. • He advised Officer Novak to make sure her time in WFD lines up with her actual work time. • To his knowledge, there had been no problems since he spoke with Officer Novak regarding. • He could not specifically recall whether or not Officer Novak asked his permission to leave early on the days in question. • Officer Novak did a lot of.training and at times he was contacted at the last minute inquiring his permission to see if Officer Novak could assist with various trainings. He could not recall specific dates. • 13.43 - Personnel Data 15 1216173 Officer Jason Okerberg On May 3, 2012 an interview was conducted with Officer Okerberg at the IAU. Officer Okerberg is assigned to the Thirrd Precinct. • September 2, 2011 o He did not recall working with Officer Novak on this day. o He did not recall what time Officer Novak logged off or left. • November 3, 2011 o He did not recall working with Officer Novak on this day, but acknowledged that Officer Novak's writing was on the log. o He did not recall what time Officer Novak left for the day. • December 25, 2011 o He recalled working with Officer Novak on this day. o He started work at 0800 and logged on at 0812. He does not recall if Officer Novak was there when he logged on. o He did not recall what time Officer Novak arrived for work that day. Officer Jeffrey Seidl On May 4, 2012 an interview was conducted with Officer Seidl at the IAU. Officer Seidl is assigned to the Third Precinct. • He was assigned to the 3rd Precinci 1 3.43 in 2011 and his partner was Officer Novak. • With approval from Sgt. Buege, officers were allowed to flex their shift. • He could not recall if Officer Novak left early, what time she left, or whether she was there with him when he logged off (regarding the days in question). Officer Matthew Hobbs On May 4, 2012 an interview was conducted with Officer Hobbs at the IAU. Officer Hobbs is assigned to the Third Precinct. • He was assigned to in 2011 and his hours were • He did not recall working on July 8, 2011 or working with Officer Novak on this day. • He acknowledges there were two different writing forms on his log for July 8th and one was his. • He did not recall working with Officer Novak on July 15, 2011. • He did not recall what time Officer Novak logged off or when she left for either day. 16 1216174 • He worked with Officer Novak a "handful" of times in 2011. Inspector Lucy Gerold On May 7, 2012 an interview was conducted with Inspector Gerold at the IAU. Inspector Gerold is the commander of the Third Precinct. • On December 25, 2011 she arrived at the 3rd Precinct at 0600 for the 0615 roll call. • Sgt. Mack was covering the shift. Officer Novak was not at roll call and she does not recall seeing her there when she left at around 0700. Lt. Travis Glampe On May 11, 2012 an interview was conducted with Lt. Glampe at the TAU. Lt. Glampe is the commander of the IAU. • In the fall of 2011, he recalled receiving an anonymous letter regarding Officer Novak. He does not recall specifically how it was received but believed in was in an envelope and unsigned. • He reviewed the letter, it was not signed, and there were no known witnesses. He forwarded it to Lt. Johnson at the Third Precinct for a ,recinct level review and investi ation. 13.43 - Personnel Data 13.43 - Personnel Data Sgt. Karl Olson On June 6, 2012 an interview was conducted with Sgt. Olson at the IAU. Sgt. Olson is assigned to the Third Precinct. • He was working on December 11, 2011 and was the supervisor for theM. • He recalled Officer Novak workin on this da . • He recalled an incident in which had to leave work and go to the hospital because of a nose bleed and was transported by ambulance. He did not recall if the day was actually December 11, but believes it was a Sunday (which December 11th was). • Officer Novak would have had his permission to accompany to the hospital. 17 1216175 Sgt. Meuwissen On June 12, 2012 an interview was conducted with Sgt. Meuwissen. Sgt. Meuwissen is assigned to the Third Precinct. • She was not working on December 25, 2011. • She was assigned to the 3rd Precinc administrative tasks. 13.43 - Personnel Data She did • A mark is indicated on the schedule when an officer has worked that day or a notation is made if a person used time to leave early or take on off day. She provided a paper copy of the schedule from December 18, 2011 to January 14, 2012 (see 3 rd Precinct schedule). • She was not asked by Officer Novak to enter her holiday worked pay. It was done automatically by Sgt. Meuwissen, based on the fact it was indicated on the schedule that Officer Novak worked that day. • She had no information otherwise to indicate that Officer Novak did not work her full day on December 25, 2011. Officer Rebecca Novak (Ouehl) On May le, 2012 an interview was conducted with Officer Novak. Officer Novak is assigned to the Third Precinct. • She was assigned to the 3rd Precinct until the shift bid time in December 2011. Her normal hours were from 09:30 to 17:30, but she was allowed to flex her hours with permission from her immediate supervisor, Sgt. Buege. Her normal partner was Officer Jeff Seidl and they primarily worked squad 13.43 • She is a defensive tactics instructor • She assists in CIT and Taser instruction. • She is also on the FIT Team. • With permission from a supervisor, on several occasions in 2011, she acted as an instructor for departmental training programs while on regular duty and did not enter the special duty into WFD. She also took time away from the street to write workout programs. She could not recall the specific dates. • She does not usually manage her time in WFD, but stated it is her responsibility to manage her time. However, she thought that Sgt. Buege (or whatever supervisor was working), would enter the time used for her. • If she wanted to leave early, she contacted a supervisor (Sgt. Buege if he was li otherwise a different supervisor). She did not get permission from aM supervisor to leave early, but would advise Sgt. Buege the next day. 18 1216176 • She did not necessarily follow up and double check to make sure her time was entered. • • 13.43 - Personnel Data • She added that on a few occasions she visited Sgt. Wickelgren, but could not recall the dates. • Sgt. Buege spoke with her in October or November 2011 regarding an anonymous letter that was concerned with her time. SUMMARY An anonymous complaint was made stating Officer Novak's time in Work Force Director (WFD) did not match with the actual time worked in VisiNet for 5 specific days. Additionally, it was found that Officer Novak logged off earlier than her listed WFD end time on several other days between July 2011 and December 2011. Officer Novak could not recall whether or not she left early after logging off or what she did after she logged off for most of the days in question. Officer Novak was paid for a full ten hours worked at holiday pay on December 25th, 2011 despite the fact she admitted to coming in almost three hours late. Respectfully submitted, Sgt. Jon Hoff Internal Affairs Unit 19 1216177 Minneapolis City of Lakes November 9, 2012 Police Department Timothy J. Dolan Chief of Police 350 South 5th Street - Room 130 Minneapolis MN 55415-1389 Office 612 673-2853 TTY 612 673-2157 Officer Rebecca Quehl Second Precinct Minneapolis Police Department Officer Quehl, RE: IAU Case Number #12-28 LETTER OF REPRIMAND The finding for IAU Case #12-28 is as follows: 13.43 - Personnel Data MPD P/P 5-105.3 Code of Conduct...SUSTAINED (Category B) You will receive this Letter of Reprimand. You will also receive a holiday pay for December 25th. This case will remain a B violation discipline for three years until July/01/2015, which is from the date the IAU files per the record retention guidelines mandated by State Be advised that any additional violations of Department Rules and reduction of payroll of three (3) hours and can be used as progressive of incident. The case will remain in Law. Regulations may result in more severe disciplinary action up to and including discharge from employment Sincerely, Timothy J. Dolan Chief of Police C3 all Minneapolis a a City Information and Services Janee Harteau Assistant Chief www.ci.minneapolis.mn.us Affirmative Action Employer 1216178 Page 2 Officer Rebecca Quell] Letter of Reprimand I, Officer Rebecca Quehl, acknowledge receipt of this Letter of Reprimand. Officer Rebe c Inspector c er CC: Inspector Gerold Personnel IAU 1\1L It -22-►2 Date of Receipt /2 1216179</t>
  </si>
  <si>
    <t>['https://d3n8a8pro7vhmx.cloudfront.net/cuapb/pages/1461/attachments/original/1638332518/13-31105_Novak_Part_2.pdf?1638332518']</t>
  </si>
  <si>
    <t>State of Minnesota District Court County of Hennepin 4th Judicial District 18A03120 Prosecutor File No. 27-CR-18-6859 Court File No. State of Minnesota, COMPLAINT Plaintiff, Warrant vs. MOHAMED MOHAMED NOOR DOB: 10/20/1985 7318 Bass Lake Rd New Hope, MN 55428 Defendant. The Complainant submits this complaint to the Court and states that there is probable cause to believe Defendant committed the following offense(s): COUNT I Charge: Murder - 3rd Degree - Perpetrating Eminently Dangerous Act and Evincing Depraved Mind Minnesota Statute: 609.195(a), with reference to: 609.195(a), 609.11.5(a) Maximum Sentence: 25 YEARS Offense Level: Felony Offense Date (on or about): 07/15/2017 Control #(ICR#): 17000546 Charge Description: That on or about 7/15/2017, in Minneapolis, Hennepin County, Minnesota, Mohamed Mohamed Noor did without intent to effect the death of any person, cause the death of Justine Damond Ruszczyk, by perpetrating an act eminently dangerous to others and evincing a depraved mind, without regard for human life, while using a firearm. Minimum Sentence: 3 YEARS COUNT II Charge: Manslaughter - 2nd Degree - Culpable Negligence Creating Unreasonable Risk Minnesota Statute: 609.205(1), with reference to: 609.205, 609.11.5(a) Maximum Sentence: 10 YEARS AND/OR $20,000 Offense Level: Felony Offense Date (on or about): 07/15/2017 Control #(ICR#): 17000546 Charge Description: That on or about 7/15/2017, in, Minneapolis, Hennepin County, Minnesota, Mohamed Mohamed Noor caused the death of Justine Damond Ruszczyk by his culpable negligence, whereby Mohamed Mohamed Noor created an unreasonable risk and consciously took a chance of causing death or great bodily harm to Justine Damond Ruszczyk, while using a firearm. Minimum Sentence: 3 YEARS 1 27-CR-18-6859 Filed in Fourth Judicial District Court 3/20/2018 08:36:57 AM Hennepin County, MN STATEMENT OF PROBABLE CAUSE Complainant has investigated the facts and circumstances of this offense and believes the following establishes probable cause: At 11:27:01 p.m. on July 15, 2017, Justine Damond Ruszczyk called 911 and reported in part that she could hear a woman in the alley behind her house who was either having sex or being raped, that it had been going on for a while, and she sounded distressed. Ms. Ruszczyk made the call from her cell phone while at her home at 5024 Washburn Avenue South, Minneapolis, Hennepin County. At 11:27:42 p.m. Minneapolis Emergency Communications aired a call to squad 530, Minneapolis Police Officers Matthew Harrity and Mohamed Noor, defendant, "Squad 530 to 5024 Washburn Avenue South, female screaming behind building." This call was received by radio. At 11:27:47 p.m. squad 530 was dispatched to 5024 Washburn Avenue South for "UNK TRBL," which is unknown trouble, with this information registering on their squad car computer. Officer Harrity drove marked Minneapolis Police Department (MPD) squad #560 (the officers' call sign was different from the number of their squad car) from the area of 36th Street and Blaisdell or Nicollet Avenues to the alley entrance at 50th and Xerxes. Officer Noor was the passenger. At 11:35:22 p.m. Ms. Ruszczyk called 911 a second time and said that no one had yet arrived and she was concerned they got the address wrong. The 911 operator verified the address and said the police were on the way. At 11:36:04 p.m. squad 530 was notified by computer that the 911 caller was calling back for estimated time of arrival. At 11:37:29 p.m. Ms. Ruszczyk called her fiancé, Don Damond, with whom she had been in contact about the noises she heard and her 911 calls. Their conversation lasted 1 minute and 41 seconds, ending at 11:39:10 p.m. Ms. Ruszczyk told Mr. Damond from inside her house, "Okay, the police are here." Officers Harrity and Noor's squad car had entered the alley on 50th Street heading south at 11:37:40 p.m. Officer Harrity turned off the headlights and dimmed the computer screen as they drove down the alley, but used his spotlight to look for people on the driver's side of the car, which was the side of the alley directly behind 5024 Washburn. The driver's side window was all the way down. Officer Harrity was not wearing his seatbelt and had removed the safety hood of his holster over his gun before turning into the alley. Officer Harrity heard what he believed to be the sound of a dog in a house on his side of the alley before reaching the rear of 5024 Washburn but did not get out of the car to investigate. Officer Harrity heard no other noises. Officer Noor did not get out of the car in the alley. The squad car slowed to 2 mph in the alley but never stopped behind 5024 Washburn. The officers did not encounter any people while driving through the alley. The squad car neared the end of the alley at 51st Street at 11:39:34 p.m., 1 minute and 56 seconds after arriving at the other end of the alley and 24 seconds after Ms. Ruszczyk and Mr. Damond ended their last phone call. At that time, Officer Noor entered "Code 4" into the squad computer, which communicates to dispatch and other officers that the officers were safe and needed no assistance. The squad car picked up speed to 8 mph and moved to the end of the alley where Officer Harrity turned the lights back on and told Officer Noor they were going to back up officers on another call in the 5th Precinct as soon as a bicyclist passed them. The bicyclist was approaching Xerxes on 51st and would have been to the officers' right side. A couple leaving a party at a nearby residence was walking to their car and heard a gunshot. Surveillance video of the couple, which does not capture the shooting, establishes that the shot was fired after 11:40:15 p.m. 2 27-CR-18-6859 Filed in Fourth Judicial District Court 3/20/2018 08:36:57 AM Hennepin County, MN Video from body worn cameras of both officers, activated only after the shooting, shows that they were out of the car and standing over Ms. Ruszczyk at 11:40:29 p.m. Officer Harrity radioed, "Shots fired, one down EMS Code 3," requesting immediate assistance, at 11:40:32 p.m. At 11:40:44 p.m., the bicyclist began recording the events on a cell phone. The bicyclist recorded the scene for 29 seconds and then left the scene. At 11:41:39 p.m. Officer Harrity radioed that he was beginning CPR with Officer Noor taking over at 11:42:46 p.m. The first of numerous other Minneapolis Police officers who responded arrived at 11:44:47 p.m. The Minneapolis Fire Department arrived at 11:47:09 p.m. and HCMC paramedics arrived at 11:49:16 p.m. Efforts to resuscitate Ms. Ruszczyk were unsuccessful and she died at the scene. The Hennepin County Medical Examiner performed an autopsy on Ms. Ruszczyk which established that she died of a single gunshot wound to the abdomen and the bullet had a backward, rightward, and slightly downward trajectory. The wound was 65 cm from the top of Ms. Ruszczyk's head, 104 cm above her left heel, and approximately 8 cm from the center of her body. Squad 560, a Ford Explorer SUV, had no damage to it consistent with a bullet hitting the inside or outside of the car or any window in any location. The bullet was recovered from Ms. Ruszczyk's body and testing and comparison determined that the bullet was fired from Officer Noor's gun. In December 2017, samples from the interior of squad 560 and from clothes worn by Ms. Ruszczyk, Officer Harrity, and Officer Noor were obtained and sent to an independent lab in Pennsylvania. The lab determined that as to squad 560, gunshot residue was present on the ceiling on the driver's side, the interior of the driver's door, the steering wheel, the driver's headrest, and the dashboard on the driver's side. Ms. Ruszczyk's shirt sleeves and the front of her shirt tested positive for gunshot residue; her pants tested negative. With respect to Officer Harrity, the left and right sides of both shirts he was wearing, the front of his vest, and both legs of his pants tested positive for gunshot residue. As for Officer Noor, his right and left pant legs and the right side of his shirt tested positive for gunshot residue. His vest and the left side of his shirt tested negative. Officer Harrity later stated that he and Officer Noor were at the end of the alley waiting for the bicyclist to pass. Officer Harrity put the safety hood back on his holster. Officer Noor was on the computer. Officer Harrity put the car in park and his window was down. Officer Harrity stated that the officers were not going to continue to investigate the call or attempt to make contact with the 911 caller because they finished checking behind the buildings in the alley and found nothing. Five to ten seconds after Officer Noor entered Code 4 into the computer, Officer Harrity heard a voice, a thump somewhere behind him on the squad car, and caught a glimpse of a person's head and shoulders outside his window. He was not able to articulate what the noise was, how loud it was, what the person's voice sounded like, or what the person said. He characterized the voice as a muffled voice or a whisper. He could not see whether the person was a male, female, adult, or child. He could not see the person's hands from the driver's seat and estimated that the person was two feet away from him. He saw no weapons. Officer Harrity said he was startled and said, "Oh sh*t" or "Oh Jesus." He said he perceived that his life was in danger, reached for his gun, un-holstered it, and held it to his ribcage while pointing it downward. He said that from the driver's seat he had a better vantage point to determine a threat than Officer Noor would have had from the passenger seat. Officer Harrity then heard a sound that sounded like a light bulb dropping on the floor and saw a flash. After first checking to see if he had been shot, he looked to his right and saw Officer Noor with his right arm extended in the direction of Officer Harrity. Officer Harrity said he did not see Officer Noor's gun. Officer Harrity stated that he looked out his window on his left and saw a woman. The woman put her hands on a gunshot wound on the left side of her abdomen and said, "I'm dying" or "I'm dead." Officer Harrity said that once he saw the woman's hands he believed her to no longer be a threat and he got out of the squad car. The woman was far enough away from the car that Officer Harrity was able to open his door and get out. Officer Noor got out of the passenger side still carrying his handgun; Officer Harrity told him to re-holster his 3 27-CR-18-6859 Filed in Fourth Judicial District Court 3/20/2018 08:36:57 AM Hennepin County, MN gun and turn his body worn camera on. Body worn camera video captured a conversation between Officer Harrity and his supervising sergeant at the scene. Officer Harrity told the sergeant that they were on a call and were getting ready to clear and go to another call when "she came up on the side out of nowhere." He said "we both got spooked" and that he had his gun out. He said Officer Noor "pulled out and fired." Officer Harrity did not mention hearing a voice or hearing a noise before the shot was fired. Given that it would have taken several seconds for Officer Noor to get out of the squad car and walk around to where Ms. Ruszczyk lay in the alley, the shot was fired less than 14 seconds after 11:40:15 p.m. There is no evidence that, in that short timeframe, Officer Noor encountered, appreciated, investigated, or confirmed a threat that justified the decision to use deadly force. Instead, Officer Noor recklessly and intentionally fired his handgun from the passenger seat, a location at which he would have been less able than Officer Harrity to see and hear events on the other side of the squad car. The bullet traveled across the space in the squad car just in front of, but not occupied by, Officer Harrity's head or body, hit no equipment in the car, and passed through the open car window to fatally wound Ms. Ruszczyk as the bicyclist traveled in front of the squad car. Officer Noor was hired by MPD on March 23, 2015, and had no prior law enforcement experience. Officer Harrity was hired by MPD on January 4, 2016, and was in the department's Community Service Officer Academy when he was hired as an officer. Both officers completed training at the MPD Academy, Noor in 2015 and Harrity in 2016. The training includes, but is not limited to, classroom work and exercises taught by qualified MPD gun range instructors and personnel. Officers Noor and Harrity were trained in numerous scenarios intended to teach them to identify a target and its threat, if any, before shooting at it. Both officers were trained with multiple types of targets and taught decision-making based on the threat before them, including using different levels of force such as mace, Tasers, and verbal force. In some of these exercises a target holds a gun, knife, or cell phone. In some of the training exercises, the targets move to provide experience with distance and speed of movement by the target. The defendant is not in custody. 4 27-CR-18-6859 Filed in Fourth Judicial District Court 3/20/2018 08:36:57 AM Hennepin County, MN SIGNATURES AND APPROVALS Complainant requests that Defendant, subject to bail or conditions of release, be: (1) arrested or that other lawful steps be taken to obtain Defendant's appearance in court; or (2) detained, if already in custody, pending further proceedings; and that said Defendant otherwise be dealt with according to law. Complainant declares under penalty of perjury that everything stated in this document is true and correct. Minn. Stat. § 358.116; Minn. R. Crim. P. 2.01, subds. 1, 2. Complainant Brent Petersen Electronically Signed: 03/20/2018 08:16 AM Washington County, MN Special Agent 1430 Maryland Avenue E St. Paul, MN 55106 Badge: 1389 Being authorized to prosecute the offenses charged, I approve this complaint. Prosecuting Attorney Electronically Signed: 03/20/2018 08:06 AM Amy Sweasy 300 S 6th St Minneapolis, MN 55487 (612) 348-5550 5 27-CR-18-6859 Filed in Fourth Judicial District Court 3/20/2018 08:36:57 AM Hennepin County, MN FINDING OF PROBABLE CAUSE From the above sworn facts, and any supporting affidavits or supplemental sworn testimony, I, the Issuing Officer, have determined that probable cause exists to support, subject to bail or conditions of release where applicable, Defendant's arrest or other lawful steps be taken to obtain Defendant's appearance in court, or Defendant's detention, if already in custody, pending further proceedings. Defendant is therefore charged with the above-stated offense(s). SUMMONS THEREFORE YOU, THE DEFENDANT, ARE SUMMONED to appear on ________ ___, _____ at _____ AM/PM before the above-named court at 300 S Sixth Street, Minneapolis, MN 55487 to answer this complaint. IF YOU FAIL TO APPEAR in response to this SUMMONS, a WARRANT FOR YOUR ARREST shall be issued. WARRANT X To the Sheriff of the above-named county; or other person authorized to execute this warrant: I order, in the name of the State of Minnesota, that the Defendant be apprehended and arrested without delay and brought promptly before the court (if in session), and if not, before a Judge or Judicial Officer of such court without unnecessary delay, and in any event not later than 36 hours after the arrest or as soon as such Judge or Judicial Officer is available to be dealt with according to law. Execute in MN Only Execute Nationwide X Execute in Border States ORDER OF DETENTION Since the Defendant is already in custody, I order, subject to bail or conditions of release, that the Defendant continue to be detained pending further proceedings. Bail: $500,000.00 Conditions of Release: Surrender Passport This complaint, duly subscribed and sworn to or signed under penalty of perjury, is issued by the undersigned Judicial Officer as of the following date: March 20, 2018. Judicial Officer Toddrick Barnette District Court Judge Electronically Signed: 03/20/2018 08:32 AM Sworn testimony has been given before the Judicial Officer by the following witnesses: COUNTY OF HENNEPIN STATE OF MINNESOTA State of Minnesota Plaintiff vs. Mohamed Mohamed Noor Defendant LAW ENFORCEMENT OFFICER RETURN OF SERVICE I hereby Certify and Return that I have served a copy of this Warrant upon the Defendant herein named. Signature of Authorized Service Agent: 6 27-CR-18-6859 Filed in Fourth Judicial District Court 3/20/2018 08:36:57 AM Hennepin County, MN DEFENDANT FACT SHEET Name: Mohamed Mohamed Noor DOB: 10/20/1985 Address: 7318 Bass Lake Rd New Hope, MN 55428 Alias Names/DOB: SID: Height: Weight: Eye Color: Hair Color: Gender: MALE Race: Black Fingerprints Required per Statute: Yes Fingerprint match to Criminal History Record: No Driver's License #: SILS Person ID #: 530473 SILS Tracking No. 1990854 Case Scheduling Information: TO BE REVIEWED BY JUDGE BARNETTE AND LIDIA MORALES ONLY Alcohol Concentration: 7 27-CR-18-6859 Filed in Fourth Judicial District Court 3/20/2018 08:36:57 AM Hennepin County, MN STATUTE AND OFFENSE GRID Cnt Nbr Statute Type Offense Date(s) Statute Nbrs and Descriptions Offense Level MOC GOC Controlling Agencies Case Numbers 1 Charge 7/15/2017 609.195(a) Murder - 3rd Degree - Perpetrating Eminently Dangerous Act and Evincing Depraved Mind Felony H3013 MNBCA0000 17000546 Penalty 7/15/2017 609.11.5(a) Minimum Sentences of Imprisonment-Firearm Use or Possession Felony H3013 MNBCA0000 17000546 Penalty 7/15/2017 609.195(a) Murder - 3rd Degree - Perpetrating Eminently Dangerous Act and Evincing Depraved Mind Felony H3013 MNBCA0000 17000546 2 Charge 7/15/2017 609.205(1) Manslaughter - 2nd Degree - Culpable Negligence Creating Unreasonable Risk Felony H5013 MNBCA0000 17000546 Penalty 7/15/2017 609.11.5(a) Minimum Sentences of Imprisonment-Firearm Use or Possession Felony H5013 MNBCA0000 17000546 Penalty 7/15/2017 609.205 Manslaughter - 2nd Degree Felony H5013 MNBCA0000 17000546 8 27-CR-18-6859 Filed in Fourth Judicial District Court 3/20/2018 08:36:57 AM Hennepin County, MN</t>
  </si>
  <si>
    <t>['https://assets.nationbuilder.com/cuapb/pages/1472/attachments/original/1670747555/Noor_Criminal_Complaint.pdf?1670747555']</t>
  </si>
  <si>
    <t>1336350 1336351 INVESTIGATIVE REPORT Page 1 of 3 Complaint Number: 17-23070 Investigator: Liisa M Hill Officer (s): Noukue Cha Case Type: Administrative Date of Incident: October 04, 2017 Complaint Filed: December 22, 2017 CASE OVERVIEW It is alleged that Officer Noukue Cha deployed a chemical agent to the face of a suspect, per instructions from another officer. ALLEGATIONS Allegation 1: Officer Noukue Cha violated Minneapolis Police Department Policy and Procedure when he deployed his chemical agent to prevent a suspect from ingesting narcotics. MPD P&amp;P § 5-313.01 - USE OF CHEMICAL AGENTS - POST EXPOSURE CASE INVESTIGATION I. Statement of Officer Noukue Cha On October 2, 2018, Officer Cha was interviewed by Investigator Liisa M. Hill. Officer Cha stated he and his partner Officer Dykstra were on patrol and proceeded to assist in a traffic stop. While at the traffic stop, Officer Cha assisted in searching one of the individuals and found drug paraphernalia on the individual. The individual gave Officer Cha a partial name and was mumbling and complaining of being sick. Officer Dykstra and Officer Seidl asked Officer Cha if he had checked the individuals mouth to which Officer Cha responded he had not. The individual was then taken out of the squad. Officers Dykstra and Seidl proceeded to physically struggle and yell at the individual (known as Christian Byrd) to spit out what he had in his mouth. When Mr. Byrd refused to spit out the contents of his mouth, Officer Cha was instructed by Officer Seidl to use his chemical agent on Mr. Byrd. Officer Cha stated he sprayed one short burst of chemical agent in the face of Mr. Byrd. 1336352 Page 2 of 3 Mr. Byrd then spit out the contents of his mouth which was a small plastic bag containing a white substance. Officer Cha was asked if he was aware of MPD Policy 5-313.01, prohibiting the use of chemical agents to prevent the swallowing of narcotics. Officer Cha answered that he vaguely remembered the policy, and that he thinks it had been taught at the Police Academy. Officer Cha was asked if he thought about the policy before deploying the chemical agent to the face of Mr. Byrd. Officer Cha stated he deployed the chemical agent because Officer Seidl told him to do so. Officer Cha added that Officer Seidl is a well-seasoned officer and he has worked with him on previous occasions. Officer Cha stated Officer Seidl has twenty years on him, "he asked me to and at that, in the heat of the moment, I thought it was the right thing to do".1 At the end of the interview Officer Cha stated "I was very excited. It was my first time. I didn't know what to really, you know, to feel like or to I mean being in the heat of it, you know, Officer Seidl asked me to, he said, "Give him some mace." And I did. And so, thinking back now I would have done it differently, you know, you would've just stand up and say, "Hey, this is not my policy. We need to do it in a different way." Um, but I acknowledge that I did something wrong and that it will be, you know, different down the road and hopefully from, I'm, this, this going on forward that policy violations even though if a superior or a seasoned officer that hopefully I will stop and say, "Hey, we've got to do differently. This is wrong." or, you know, something to that point."2 II. Review of Officer Cha's Body Worn Camera Video After a review of Officer Cha's body worn camera video it shows Officer Cha did deploy his chemical agent at the request of Officer Seidl. Officer Cha's Use of Force Video shows at Video Mark 2.24, Officer Seidl tells Officer Cha to "give him some mace" which Officer Cha does. DISCUSSION The Minneapolis Police Department's Policy and Procedure Manual states in part: 5-313.01 USE OF CHEMICAL AGENTS - POST EXPOSURE TREATMENT/MEDICAL AID Post exposure treatment (Medical Aid) for a person that has been exposed to the chemical agent shall include one or more of the following: •Removing the affected person from the area of exposure. •Exposing the affected person to fresh air. •Rinsing the eyes/skin of the affected person with cool water (if available). •Render medical aid consistent with training and request EMS response for evaluation at anytime if necessary Sworn employees shall keep a person exposed to the chemical agent under close observation until they are released to medical or other law enforcement personnel. An officer who has used a chemical agent shall inform individuals accepting custody that it was used on the person. Use of chemical agents to prevent the swallowing of narcotics is prohibited. A CAPRS report shall be completed when chemical agents are used. 1 Statement of Officer Cha, page 4, paragraph 45 2 Statement of Officer Cha, page 6, paragraph 40-45 1336353 Page 3 of 3 During Officer Cha's interview, Officer Cha admitted that he deployed his chemical agent in the face of the suspect to get the suspect to spit out suspected narcotics contained in his mouth. This is also substantiated with the video from Officer Cha's body worn camera. CLOSING 1. Did Officer Cha violate Minneapolis Police Department Policy and Procedure, when he deployed his chemical agent on a suspect who was suspected of concealing narcotics in his mouth? Minneapolis Police Department Policy states: Use of chemical agents to prevent the swallowing of narcotics is prohibited. Officer Cha admitted that he deployed his chemical agent to make the suspect spit out the contents of his mouth at the direction of a senior officer. I confirm that the information I provided in this case is true to the best of my knowledge. December 07, 2018 Investigator: Liisa M Hill Date: 1336354 CITY OF MINNEAPOLIS OFFICE OF POLICE CONDUCT REVIEW t. ,; leel. t..1.1 .. !I,,,,, P 'IN RMAT I , illiir il.lrioilval ''' ,''' l'ir.-. '..--TI,-Ax 4,,,,„ 11 !''o0000.,),,,„ri,l,,I.i, '. ,A,. I, o.ii mitt miihd.O4,4 -. ,i, Fill I.MIii.' 1, ,,, ,Imv-Ailligiithlihhit ,1,1Qi:(i g6,,. S A a s. , no,o,,,,, ,7,.i ecinot J, ,e,Liel,...I',,,:, i',...n'g.,. ...1..! , N li p :r M ,Ili!:Ir,,,,,,,,t,,,,almwi,„,,,,ri,,,,,,q,„,, 4,,,,,, .I Iil...7.f,, i9nAIII 1.1All.".ii.i2•,thralltalkilk,al&amp;ililji i.,,-„,,,„ " "P, .1 4onor.Va 't ',A! 1 7J,Jari-iiiAllilliMlitIllAK ,Z,01, IIII! r 94.4149IPAPIWO 4 ti 17-23070 3 17-381666 October 04, 2017 10:27 AM No Preference g',6.Ng6161$'..II051:0(0411'.1 o:, I''' ?„ II, ...., ,K,,,, '','Gifv:?StAt&amp;/zip .,,,,,..:,_. I. , „, v:oll I , wil I. :, ,,o ,Iv i„..1..„„, .,,,,oll li, I, IN r I I ,n,',hifit.'V 4(„eA, jl,d.. I., .4,,,,,,,,,,,,,,m, 8wp „. : .. r IliDate.io . Igt qv ,,,,, m , ilt:,:, .i.,, .!; l.'ItiblAWIFI 16.irvil 04 ' ....,,,... ...... e. A.! ' ' ' tg 28thST Minneapolis 55407 October 05, 2017 - - - 61TI4OrAiggiriNgAg ' "'''' 'irst, -Odd e'.[ initial) . --...„.„..... .„... :,.,,,..,...,:,,, Last, , ,,. , . . . - " ," .',-110,1,1,-. :n.IIIIII,,,,ni. . -limo:i ''.I .0.0g1.44 T ,,IN: qv ,",e,F, ii Se ,I10 CI:.er.,n ji 10 giA, kv-, ,,"" I 2.:$1/t e iNigIIIIII!E!,. .,•. ,,,,, , I , ii ace'r'tll 41-.' , Il...e.,I n I4l....AI0.7.4..P4 ,rvi-, if 9 i :.' . ....1,1k4II.ie .NI l''''' , 4II'M . rid',;; 4 Joint Supervisors 7 -i'lIP'InII'II II ":""'Itert .. °9'iiiINEZ :. City/, t fg111.43141IIRI474 Val inINI KIP' A 7. VMiraletT6.1gnil t ,1-f: ,. „ A„:„6,Ini,,,stidoill ,All Nle IL ,enAl llEIWItkilIMIllallil pp, WI tittomplommioppli I II V, 5.4INIMMIIII III hi Nil II IIIIIII ;iv dr III1 , ,,srge--.Nlilomir lin .e , ,I .- ..1.g. H.II.ig 44440r...r. jl[l IM 3_,AI IL.g ll . I.,- --- , .. - ! 0 Jim . ;, At Wt._ imck Mel m ,Itemergai INIONIta,,. LR ) 9 I ,,, l,,,„ ' 0 itli 'w ig illtillilil liffil lh sod i..,, OPCR Ord. § 172.20(8) VIOLATION OF THE P&amp;P MANUAL ,,,,,,Irrallo.11,:lr,„imouv ii ,.• • N601, Him Ha Iplli0o,Agrel kA4'_.0.gio. i 4 ,,, ,,,,slif *MIN fill Ni i!; :i ihi. 'Ilk I IRA" 1.;,,All.i I ii,,Itirc,:e,,,dtb-1.,,,,oHlirpirlio, Lnilli iiiiiu;IF4,,v;,,8o,44,,,inolh,90,6*.. ,.., 2 ,14 tolivaNalr .4,&gt; u.44', ' ' §" ' , 19, I I limi .i6i: II i I ''''''' NP AIIM't ,, _„II,,, AIN! gl' '01,,i',. 4 0239; Seidl, Jeffrey MPD P&amp;P § 5-313.01 - USE OF CHEMICAL AGENTS 13.43 - Personnel Data - POST EXPOSURE l TIIT6__,AfibiliEr H, , '' WWIZISK00.1ail 11,nr,,, warm I 4ilif l'a I I gm E In I III010/ t I „II,I Ho t III0i mil .5.WI! I , , i i ilL 4 , , 1 It is alleged that that an officer failed to upload a force review in which a suspect sustained a bloody mouth 13.43 - Personnel Data It is also alleged that an officer deployed a chemical agent to prevent a suspect from ingesting narcotics. kriookscaitrimi ss ir 6 8 P ATS , .., . : .: :I . 'I ,. 4i44$044%. . " - -II t ' I 1104 it Pr I, .A '1''4r,' i, , I ' ll r 4 0 . h f. INQUIRY (INTAKE - COMPLAINT FILED) MEDIATION I=I Refer to Mediation COACHING K Refer to Precinct INVESTIGATIONS ri Preliminary Investigation ❑Civilian Investigator: 3401 Draft ina I approved DISMISS K Reckoning Period Expired K No Basis K Failure to State a Claim K Failure to Cooperate K Exceptionally Cleared K Lack of Jurisdiction ill Withdrawn K Duplicate K Refer to Dispatch ri Refer to EIS 0 Refer to: ❑Sworn Investigator: Admin Investigation: Investigator Hill FINAL APPROVED INVESTIGATIVE REPORT R efer to Panel IAU Supervisor a. ;4I Date ;2/5-/201) Date 1 , 1 '21 111 Director - Office of Poll e Condu t Re Complaint Form #34o1 1336355 Minneapolis Office of Police Conduct Review INVESTIGATIVE REPORT Complaint Number: 17-23070 Investigator: Liisa M Hill Officer (s): Jeffery Seidl Case Type: Administrative Date of Incident: October 04, 2017 Complaint Filed: December 22, 2017 Minneapolis Police CASE OVERVIEW It is alleged that Officer Jeffery Seidl instructed another officer to deploy a chemical agent to the face of a suspect to prevent that suspect from ingesting suspected narcotics. ALLEGATIONS 13.43 - Personnel Data Allegation 1: Officer Jeffery Seidl violated Minneapolis Police Department Policy and Procedure when he instructed another Officer to deploy his chemical agent to prevent a suspect from ingesting narcotics. MPD P&amp;P § 5-313.01 - USE OF CHEMICAL AGENTS - POST EXPOSURE 13.43 - Personnel Data CASE INVESTIGATION I. Statement of Officer Jeffery Seidl On December 27, 2018, Officer Seidl was interviewed by Investigator Liisa M. Hill. Officer Seidl stated he was on patrol working by himself in squad 310. As he was traveling southbound of 16th Avenue, he noticed a Black vehicle pull in front of his squad car. The vehicle windows were tinted and it did not have a license plate nor did it display a temporary permit. Officer Seidl then began to follow the vehicle. Page 1 of 5 1336356 The vehicle pulled ahead of Officer Seidl' s vehicle and proceeded through several stop signs. Officer Seidl stated he believed the vehicle was trying to evade him, therefore he called for backup and proceeded to conduct a traffic stop on the vehicle. Officer Seidl approached the passenger rear of the vehicle and opened the door to find three (3) individuals inside the vehicle and a heavy odor of Marijuana. The driver and front passenger were taken out of the vehicle and escorted to another squad car. The backseat passenger later identified as Christian Byrd was taken out of the back seat. In the rear seating area of the vehicle in plain view were small plastic baggies and a box of very small, 3 4-inch glass vases with roses in them, usually sold at convenience stores. Officer Seidl explained, people that use crack and meth, break off one of the ends of the pipe, and use the glass tube as a pipe. Officer Seidl stated that another officer reported that while escorting one of the occupants from the vehicle, two clear baggies containing suspected marijuana had fallen to the ground outside their vehicle while being escorted to another squad car. Byrd was then searched and a glass pipe was discovered on him. Byrd was placed in Officer's Cha and Dykstra MPD vehicle. Officer Cha then proceeded in attempting to identify Byrd. Byrd gave difference variations of his name, mixing his first middle and last names, making it difficult for identification. Officer Seidl stated when he heard the name Christian, he told Officer Cha to remove Byrd from the MPD vehicle, and search him again. Officer Seidl stated he remembered an incident the previous month with Byrd hiding crack cocaine in his mouth. Byrd was taken to the front of the MPD vehicle and searched again. Officer Seidl told Officer Cha and Dykstra to pay attention to Byrd's mouth, where it is common for individuals to store the drugs in their mouth to evade detection. It was determined that Byrd did have what was observed to be a plastic bag with a white substance. Officer's Seidl and Dykstra told Byrd to spit out the contents of his mouth which he refused. Officer Seidl stated Byrd then started to chew the contents and plastic bag. Officer Seidl stated there was no reason to chew something that's small enough to swallow so he determined it must have been larger than just one rock of crack cocaine which is very small, smaller than a small piece of gum and easy to swallow. Officer Seidl stated he thought it was a safety issue if Byrd was allowed to swallow that much crack cocaine. Officer Seidl then told Officer Cha to use his chemical agent on Byrd in order to extract the plastic bag from his mouth. Officer Seidl stated he felt that Byrd would not be able to chew and swallow that amount of substance without choking and the Officers would then have to perform life saving measures, that is why he told Officer Cha to deploy his chemical agent towards Byrd. Officer Seidl was asked if he was wearing his assigned Body Worn Camera that day to which Officer Seidl stated he was. Officer Seidl stated he thought he activated his camera at the beginning of the call and deactivated after the incident. Officer Seidl was told that no video exists from his BWC for that incident. Officer Seidl stated he would have uploaded his BWC right after the completion of the incident. However, Officer Seidl stated he does not remember whether or not he uploaded any video. 13.43 - Personnel Data Officer Seidl reiterated that he is aware of the MPD Policy prohibiting the use of chemical agents to prevent the swallowing of narcotics. Officer Seidl stated he believed this was a lifesaving incident. Officer Seidl added, during Byrd's sentencing, Judge Bartolomei determined that the cocaine was lawfully retrieved, and it was not a Fourth Amendment violation to use the mace to force Byrd to spit out the Page 2 of 5 1336357 cocaine. Investigator Hill informed Officer Seidl that Judge Bartolomei's ruling with regards to a 4th Amendment violation had no direct bearing on Minneapolis Police Departments Policies and Procedures. The Minneapolis Police Department's Business Technology Unit(BTU) verified that Body Worn Camera training consists of a 1-2-hour block of instruction for its Officers. BTU also stated that when the Officer is downloading their BWC Video, which should be at the end of the incident, the Officer is aware whether his BWC was in fact turned on and video of the incident was loaded into MPD evidence.com. II. Review of Officer Cha's Body Worn Camera Video After a review of Officer Cha's body worn camera video it shows Officer Cha did deploy his chemical agent at the request of Officer Seidl. Officer Cha's Use of Force Video shows at Video Mark 2.24, Officer Seidl tells Officer Cha to "give him some mace" which Officer Cha does. III. Review of Minneapolis Police Department Video Records No video record from evidence.com could be found for Officer Seidl' s Body Worn Camera regarding the October 4, 2017 incident. DISCUSSION The Minneapolis Police Department's Policy and Procedure Manual states in part: 5-313.01 USE OF CHEMICAL AGENTS - POST EXPOSURE TREATMENT/MEDICAL AID Post exposure treatment (Medical Aid) for a person that has been exposed to the chemical agent shall include one or more of the following: •Removing the affected person from the area of exposure. •Exposing the affected person to fresh air. •Rinsing the eyes/skin of the affected person with cool water (if available). •Render medical aid consistent with training and request EMS response for evaluation at any time if necessary Sworn employees shall keep a person exposed to the chemical agent under close observation until they are released to medical or other law enforcement personnel. An officer who has used a chemical agent shall inform individuals accepting custody that it was used on the person. Use of chemical agents to prevent the swallowing of narcotics is prohibited. A CAPRS report shall be completed when chemical agents are used. Officer Seidl admits he requested Officer Cha to deploy his chemical agent towards Byrd to prevent Byrd from swallowing the narcotics. Officer Seidl stated he did so as a life saving measure. The Minneapolis Police Department's Policy and Procedure Manual states in part: 13.43 - Personnel Data Page 3 of 5 1336358 13.43 - Personnel Data CLOSING 1. Did Officer Seidl violate Minneapolis Police Department Policy when he instructed another officer to deploy his chemical agent in the face of a suspect to prevent the swallowing of suspected narcotics? Officer Seidl admitted he instructed Officer Cha to deploy his chemical agent towards Byrd to force Byrd to spit out the contents of his mouth which was believed to be crack cocaine. This is also substantiated by Officer Cha's BWC. Officer Seidl maintains the deployment of chemical agent was a lifesaving measure due to the amount of drugs which would have been ingested. Page 4 of 5 1336359 13.43 - Personnel Data I confirm that the information I provided in this case is true to the best of my knowledge. Investigator: Liisa M Hill Page 5 of 5 January 22, 2019 Date: 1336360</t>
  </si>
  <si>
    <t>['https://assets.nationbuilder.com/cuapb/pages/1509/attachments/original/1753847489/17-23070_Jeffrey_Seidl.pdf?1753847489']</t>
  </si>
  <si>
    <t>['Jeffrey Seidl, badge #239']</t>
  </si>
  <si>
    <t>The grievant has two prior preventable accidents on his record both from approximately 6 months before this incident and both apparently related to sliding on black ice. There was no evidence that he was given remedial driving training after these and no evidence of any disciplinary consequences or even coaching following those two incidents. As discussed below, it was apparent form the record that these prior accidents factored into the decision to reject the recommendation of the disciplinary panel and impose the greater discipline in this case. The incident was investigated and the grievant was interviewed under Garrity. The evidence showed that he was forthright with the investigators and told them what had happened. He was also truthful when asked about the use of his siren and acknowledged that he had used it intermittently, just as the video showed. He asserted that he used the siren sparingly so as not to alert the assailant of his impending approach. The parties spent considerable time arguing over whether this was a sound decision in that the siren could certainly have caused the assailant to flee which would have perhaps made it more difficult to find and apprehend that person but could also certainly have stopped the assault. It would be pure speculation at this point to try to deteimine which was the more rational approach. What was clear was that the policy requires use of sirens and lights when responding to an emergency and that the grievant did not follow that procedure. The evidence showed Deputy Chief Glampe was advised of this and sent an e-mail in which he opined initially that the matter sounded like a coaching session was warranted. The federation asserted that this was conclusive evidence that the department subverted the process but the message also showed that Deputy Chief Glampe may not have been fully aware of all of the circumstances at the time he sent that e-mail. On this record that e-mail message alone was not conclusive. 14 1208952 The matter was reviewed by a three-person disciplinary committee, comprised of Inspector Sullivan, Lt. Fossum, and Lieutenant May. Two of these individuals were bargaining unit members but all were experienced and responsible members of the Minneapolis Police Department and they unanimously agreed that the discipline should be a written reprimand for the failure to follow the lights and siren policy set forth above. This recommendation was forwarded to Deputy Chief Glampe on January 30, 2015 - some 61/2 months after the e-mail of July 1, 2014. There was some troubling evidence regarding what happened next. The evidence showed that Assistant Chief Clark who did not testify at this hearing, stated that he agreed with a sustained "B" violation and 13.43 - Personnel Data based on the number of preventable accidents in 2013 and "points outlined in DC Glampe's memo." Clark signed and dated the document on March 4, 2015. The somewhat confusing evidence showed that Deputy Chief's memo recommending 13.43 13.43 was dated March 16, 2015, almost two weeks after Assistant Chief Clark's message that he agreed with 13.43 - Personnel Data . It was not clear how these dates could be accurate or whether there was a foregone conclusion regarding the suspension. The department claimed that there must simply be a typo on the dates and that could certainly have been the case. There was also evidence that the grievant's work record may not have been thoroughly reviewed when deciding 13.43 13.43 . On this record it was not clear what exactly happened or what the exact time line was. What was clear was that the disciplinary panel's recommendation for a written reprimand was rejected in favor of 13.43 It was also clear that the prior preventable accidents were considered in determining the discipline even though no prior discipline, coaching or remedial training had been given to the grievant prior to the May 4, 2014 incident. Based on this the department determined to impose 13.43 - Personnel Data and the federation grieved this. The matter proceeded through the appropriate grievance steps to hearing. It is against that factual backdrop that the analysis of the matter proceeds. 15 1208953 WAS THERE A VIOLATION OF THE POLICY? As noted above, the policy 7-403 provides as follows: "All MPD officers shall use red lights and sirens in a continuous manner for any emergency driving. Officers responding to a Code 3 emergency shall exercise caution and due consideration for the safety of the public." The federation raised a somewhat clever but ultimately unpersuasive argument that the grievant did not actually violate the policy. The argument was that nothing in the policy explicitly requires that the siren be used continuously but rather only when necessary to protect the public and to safely cross intersections or areas where the officer feels it is necessary. The crux of this argument appears to be that if the officer responding to an emergency is exercising caution and due consideration for the safety of the public, as required by the second cited sentence above, that officer is somehow absolved of the responsibility for compliance with the first sentence cited above. That is not what the language says nor is what it clearly means. The federation's argument in this regard was inconsistent with the clear terms of the policy and must be rejected as inconsistent with the clear terms of the policy. Simply stated, the policy does require that the siren be used "continuously" when responding to an emergency. To read it the way the federation suggests would be an amendment to a public employer's policy that an arbitrator has no power to do. On this record, it was clear that the grievant, while well-meaning, violated the policy. CONSISTENCY WITH STATE STATUTES The federation noted that the policy in place regarding use of sirens is outdated and old. Since it has been in place since 1988. Federation noted that the policy was consistent with state law in 1988 but that law changed in 1997 to allow for use of lights or sirens in responding to an emergency situation. See, Minn. Stat. 169.17, which provides as follows: "law enforcement vehicles shall sound an audible signal by siren or display at least one lighted red light to the front." (Emphasis added.) 16 1208954 While the facts here show that the grievant was in compliance with state law, he was not however in compliance with the City of Minneapolis Police Department policy. State law may well set a minimum standard for safety but a City is free to dictate a more stringent policy to ensure the safety of the public or its employees. Here while the policy is different from the state law, it is not inconsistent with or in violation of it. Thus the policy is still quite valid. Further, it is not for an arbitrator to dictate to a public employer what its policies should be unless there are clearly in violation of or in violation of applicable law. Here no such evidence was presented. On this record, the change in statute did not control the result. What does is the policy. As noted above, it was clear that the grievant violated the policy. The remaining question is whether the degree of discipline imposed was appropriate under these circumstances. WAS THE DEGREE OF DISCIPLINE IMPOSED APPROPRIATE UNDER THESE FACTS? One of the time honored tests of just cause is the determination of the appropriate penalty, given all of the facts and circumstances of a particular case. While arbitrators should be cautious in changing the penalty imposed by management once there has been a finding that there was a violation of a legitimate and appropriate rule so as not to substitute one's own judgment for that of management, arbitrators can and frequently do review the penalty, even in cases of 13.43 - Personnel Data in order to determine just cause for that penalty. Here that power is supported by the teiins of the disciplinary policy itself. The policy calls for this to be a class B offense and carries with it a presumptive 13.43 13.43 . That however is not absolute. It is subject to the just cause analysis and, more to the point, can be adjusted up or down depending on the factors listed above in the federations contentions. The parties discussed the various factors and whether they were aggravating or mitigating. This case warrants some discussion of each of them as well but on balance it was clear on this unique record that far more of them mitigated in favor of the grievant than were found to be aggravating. 17 1208955 The factors again are as follows: Commendations, Prior Discipline, Seniority, Rank, Circumstances, Culpability, Employee Attitude, Perfoimance Evaluations, Training, and Liability. See Federation Exhibit 31. The grievant has several commendations for his exemplary service. These are several years old but the policy itself does not delineate how old they must be before they are not to be given any weight or not considered at all. Their age was certainly considered but since there was no discipline, discussed below, or other problems with the grievant's employment history in the interim, this was a factor that weighed in his favor. Prior discipline: There was none shown and this was clearly a factor in the grievant's favor. Seniority: This too was a factor in the grievant's favor. The department argued that his long tenure showed that he was also aware of the rule and that he should therefore have known not to respond without his siren. This was admittedly a close call but 21 years of good service is a factor that weighed in the grievant's favor. Rank: The grievant is a patrol officer and therefore held to the same standard of conduct as other patrol officers. This frankly was a neutral factor. All patrol officers should know and follow department rules. The fact that he is not held to some higher standard was a non-factor here. Circumstances: This too weighed slightly in the grievant's favor. He was responding to what could well have been a felony assault in progress - that latter piece was important. On the other hand traveling at 48 MPH on Cedar Avenue in somewhat heavy traffic was a factor that weighed against the grievant. He frankly should have been much more attentive to having the siren on in that kind of traffic at that time of day. This was a factor that weighed slightly against the grievant in this case. Culpability: This was a factor that clearly weighed in favor of the grievant. The video shows the other car pulling out from a side street with a stop sign and failing to yield to incoming traffic. While the grievant should have had his siren on too, he did have his lights on and the other driver failed to even look for those. This was a clear factor in the grievant's favor here. 18 1208956 Employee Attitude: This was also a clear factor in the grievant's favor. He was completely forthright and truthful, honest and contrite throughout this proceeding. He was very truthful in the hearing and by all accounts throughout the investigation as well. Performance Evaluations: these were shown to be quite good. This was a factor that either weighed in the grievant's favor or were at least neutral. These were certainly not aggravating factors. Training: the federation made much of the fact that the grievant was not given remedial driving training until after this incident. This was frankly something of a non-factor here - at least a neutral one. He was not given remedial driving training but one might well ask, do you really need remedial driving training to follow the policy on using the siren in this type of situation? The grievant knew that policy yet decided not to follow it for the reasons set forth above. The best that can be said here is that it is highly unlikely that the grievant will repeat this behavior should a similar situation arise in the future. On this record, this factor was thus considered somewhat neutral. Liability: None was shown here other than the damage to the police vehicle and some medical bills for the grievant's back injury sustained in the accident. There was no other showing of liability here and no evidence of a claim filed by the other driver or anyone else involved in the crash. This too was something of a neutral factor and did not weigh heavily one way or the other. On balance, there were more factors that mitigated the discipline imposed than aggravating ones. The policy does not appear to be one that measures each of those factors scientifically or is a mathematical calculation where each factor is given equal weight and if there are more in favor of mitigation that aggravation the result must be a reduction of the discipline. The plain reading of the policy does not appear to work that way. Some discretion is and must be given to the department to determine if any deviation up or down from the presumed penalty. That discretion though is passed on to the arbitrator as part of the just cause analysis and the factors should therefore be considered as part of that analysis. Here those factors showed that the penalty should be adjusted down. 19 1208957 The most important factor on this unique record was the recommendation of the discipline panel. It was clear that they reviewed the entire case and while their recommendation is not binding, it did carry some weight here. One final matter was that it was clear that the decision to impose appeared to be based to some degree on the prior preventable accidents. While those might be considered as part of the "circumstances" factor it was not clear what was involved in those mishaps. On this unique record, those were not given great weight. Based on the totality of the evidence it is determined that the grievant violated the lights and siren policy but that the factors listed in the discipline policy and the overall record supported the federation's claim for a reduction in the penalty. The federation claimed that there should be no 13.43 - Personnel Data penalty at all but that was not appropriate given the facts here. The 13.43 13.43 - Personnel Data is hereby replaced with a written reprimand, per the recommendation of the disciplinary panel discussed above. . 13.43 - Personnel Data 13.43 - Personnel Data AWARD 13.43 - Personnel Data 13.43 replaced with a written reprimand. The 13.43 - Personnel Data is 13.43 - Personnel Data 13.43 - Personnel Data Dated: December 30, 2015 POFM and City of Minneapolis Dante grievance AWARD.doc 20 1208958 MINNEAPOLIS POLICE DEPARTMENT INTERNAL AFFAIRS COMPLAINT FORM #3401 COMPLAINT INFORMATION INTERNAL AFFAIRS CASE NUMBER: 14-13398 CCN: 14-145985 DATE OF INCIDENT: 05/04/2014 TIME OF INCIDENT: 1147 LOCATION OF INCIDENT: Cedar Ave. S. / 33rd St. E. DATE OF COMPLAINT 06/20/2014 REFERRAL METHOD: Internal COMPLAINANTS NAME LAST, FIRST MIDDLE) 13.43 SEX M❑ F❑ RACE: DATE OF BIRTH: HOME ADDRESS: 13.43 CITY / STATE I ZIP: TELEPHONE: 13.43 POLICY INFORMATION POLICIES ALLEGED TO BE VIOLATED: 7-403 VEHICLES - EMERGENCY RESPONSE (10/12/01) (B-D) All MPD officers shall use red lights and sirens in a continuous manner for any emergency driving. Officers responding to a Code 3 emergency shall exercise caution and due consideration for the safety of the public. ACCUSED EMPLOYEE(S) NAME/BADGE: Officer Dante Dean, badge #1475 COMPLAINT ALLEGATIONS It is alleged that Officer Dante Dean failed to use his squad siren in a continuous manner during an emergency response to an Assault In Progress call. During this emergency response, Officer Dean was involved in a squad accident that was found to be "preventable" by the Minneapolis Police Department Squad Accident Review Committee. RECOMMENDATION (Preliminary Cases Only) K Reckoning Period Expired Before Complaint was Filed K No Basis for Complaint K Closed Pending Further Information K Refer to Precinct with Coaching Documentation K Exceptionally Cleared K Policy Failure K Other C 13.43 - Personnel Data DATE ? -7 y- /'-; COMMANDER REVIEW: DATE 1208959 MINNEAPOLIS POLICE DEPARTMENT Deputy Chief Travis Glampe Office of Professional Standards Room 130-City Hall 350 South Fifth Street Minneapolis, Minnesota 55415 612 673-2445 MEMORANDUM 03-16-2015 To: File 14-13398 Re: I agree with the panel's recommendation that 7-403 be sustained for failed to use lights and siren in a continuous manner while driving in an emergency manner. This falls on the discipline matrix as a "B" level violation 13.43 13.43 - Personnel Data -The panel says traffic was "light". Compared to weekday on Cedar Avenue, this may be true. However, Officer Dean was constantly maneuvering around traffic as he made his way down Cedar Avenue. In his statement Officer Dean described the traffic as "Somewhat heavy". The amount of traffic present should have been an indicator to have used a continuous siren. -The panel does not discuss Officer Dean's speed. As evidenced by the MVR, Officer Dean was going 48 MPH just prior to impact. -The entire block prior to the impact, Office Dean did not use his siren. Not until the vehicle started out into the intersection did Officer Dean begin to use his siren. -The panel relies on the fact that the other driver involved did not yield to Officer Dean. However, the panel doesn't factor in Officer Dean's speed or lack of continuous siren use. -The panel makes note of Dean attempting to not alert the suspect of his arrival by using his siren. Officer Dean turns onto Cedar at 46th Street. During his entire time on Cedar, he did not use his siren in a continuous manner. Even at 33rd and Cedar the use of a continuous siren should not be issue, when the suspect is at 21St and Lake St. This 1208960 happened at approx. noon on a Sunday when there would have been plenty of activity around the area to mask the sound of the siren. -This is Officer Dean's third preventable collision in a year. See CCN 13-429158 on 12/28/2013 and 13-404379 on 12-05-2013. 13.43 - Personnel Data 2 1208961</t>
  </si>
  <si>
    <t>['https://d3n8a8pro7vhmx.cloudfront.net/cuapb/pages/1461/attachments/original/1638083930/14-13398_Dean_Part_5.pdf?1638083930']</t>
  </si>
  <si>
    <t>3/1/2021 State v. Johnson, A17-0319 | Casetext Search + Citator https://casetext.com/case/state-v-johnson-5950 1/10 From Casetext: Smarter Legal Research State v. Johnson STATE OF MINNESOTA IN COURT OF APPEALS Nov 13, 2017 A17-0319 (Minn. Ct. App. Nov. 13, 2017) Copy Citation Download Treatment A17-0319 11-13-2017 State of Minnesota, Respondent, v. Jason James Johnson, Appellant. Kirk, Judge Lori Swanson, Attorney General, St. Paul, Minnesota; and Mark Metz, Carver County Attorney, Kevin A. Hill, Assistant County Attorney, Chaska, Minnesota (for respondent) Cathryn Middlebrook, Chief Appellate Public Defender, St. Paul, Minnesota; and Adam G. Chandler, Special Assistant Public Defender, Briggs and Morgan, P.A., Minneapolis, Minnesota (for appellant) This opinion will be unpublished and may not be cited except as provided by Minn . Stat. § 480A.08, subd. 3 (2016). Aêrmed Kirk, Judge Carver County District Court File No. 10-CR-16-589 Lori Swanson, Attorney General, St. Paul, Minnesota; and Mark Metz, Carver County Attorney, Kevin A. Hill, Assistant County Attorney, Chaska, Minnesota (for respondent) Cathryn Middlebrook, Chief Search all cases and statutes... Help Sign In Sign Up Opinion Case details JX 3/1/2021 State v. Johnson, A17-0319 | Casetext Search + Citator https://casetext.com/case/state-v-johnson-5950 2/10 Appellate Public Defender, St. Paul, Minnesota; and Adam G. Chandler, Special Assistant Public Defender, Briggs and Morgan, P.A., Minneapolis, Minnesota (for appellant) Considered and decided by Kirk, Presiding Judge; Reilly, Judge; and Smith, Tracy M., Judge. *2 2 UNPUBLISHED OPINION KIRK, Judge Appellant challenges the denial of his motion to suppress evidence of intoxication and to dismiss a DWI charge, arguing that o:cers lacked reasonable articulable suspicion to stop his vehicle because he did not engage in evasive conduct. We a:rm. FACTS A police report drafted by Chaska Police O:cer Ashlee Bahl contained the following information: At 11:52 p.m. on June 7, 2016, a vehicle pulled into the Chaska Elementary School parking lot and stopped, then extinguished its headlights. The vehicle parked facing westbound. When O:cer Bahl approached in her squad car, the vehicle's headlights came back on and the vehicle started to drive away. O:cer Bahl pulled the vehicle over and made contact with the driver, appellant Jason James Johnson, who later cooperated with limited 7eld sobriety testing that revealed impairment and was arrested on suspicion of DWI. On June 8, a prosecutor with the Carver County Attorney's O:ce emailed O:cer Bahl indicating that her report did not provide a reasonable articulable suspicion of criminal activity to support the stop. O:cer Bahl replied that she was in 7eld training and that her training o:cer explained to her that the schools are closed and that occupied vehicles in or around the area are typically doing something illegal. She noted that when someone is stopped looking for directions on a cellphone or making a phone call, the person does not typically extinguish the vehicle's headlights or immediately leave when a squad car shows up. She also noted that there is a sign at the entrance of the school that says "Private *3 Property no through tra:c," and that o:cers have had a high number of contacts in the parking lot at night 3 3/1/2021 State v. Johnson, A17-0319 | Casetext Search + Citator https://casetext.com/case/state-v-johnson-5950 3/10 with persons committing criminal acts. The prosecutor thanked O:cer Bahl for the supplemental information and charged appellant with DWI. Appellant 7led a motion to suppress evidence of intoxication and to dismiss the DWI charge for lack of probable cause because the tra:c stop was not supported by reasonable articulable suspicion. At a contested omnibus hearing, O:cer Bahl testi7ed that she started working as a police o:cer for the Chaska Police Department on April 11, 2016, and was still in training on June 7. She testi7ed that at approximately 11:52 p.m. on June 7, she was traveling southbound on Minnesota Highway 41 in a marked squad car with O:cer Rob Moore who was training her. She noticed a vehicle parked on school property by the stop sign for the entrance to the Chaska Elementary School with its headlights extinguished. She testi7ed that it was late at night, school was not in session, and the vehicle should not have been there. O:cer Bahl completed a U-turn to return northbound on Highway 41 to investigate the vehicle. When she approached the entrance to the elementary school, O:cer Bahl observed "[t]hat the vehicle had turned and parked [facing westbound] with all the lights o9 kind of crooked between where you can either go to the elementary school or come back out towards westbound Highway 41." She did not see the vehicle move. She testi7ed that the road the vehicle was parked on only allows access to the schools, so it is not a place that vehicles would usually park. O:cer Bahl noted that there were not any parking spaces near the vehicle and that there were no cars in the school's parking lot. She also noted that *4 there was no indication that there was an event happening at the school, and that there are no nearby residences or businesses that the vehicle could have been associated with. 4 O:cer Bahl testi7ed that before she stopped the vehicle she discussed what made it suspicious with O:cer Moore. She noted that it was late at night, school was not in session, it was summertime, and law enforcement had prior contacts with persons engaging in criminal activity parked in vehicles with extinguished headlights in that area. She also noted that she did not see any lights inside the vehicle that would indicate the use of GPS or a cell phone. 3/1/2021 State v. Johnson, A17-0319 | Casetext Search + Citator https://casetext.com/case/state-v-johnson-5950 4/10 O:cer Bahl 7rst approached the parked vehicle in her squad car without her emergency lights activated. The vehicle's headlights then came on, and it started moving westbound toward Highway 41. O:cer Bahl then activated her emergency lights, and the vehicle pulled over at the stop sign before Highway 41. O:cer Bahl identi7ed the driver as appellant. O:cer Moore also testi7ed at the hearing. O:cer Moore testi7ed consistently with O:cer Bahl's description of the vehicle's location and appearance, and described the road appellant was parked on as a frontage road. O:cer Moore also testi7ed that there has been criminal activity in the area involving drugs and school break-ins, so vehicles parked in that area with their headlights extinguished are suspicious. He also noted that if a vehicle is parked in a similar location with its headlights on, the driver could be looking for directions, but that there was no reason for appellant's vehicle to be blocking a lane of tra:c with its headlights extinguished. He testi7ed that he and other Chaska police *5 o:cers have responded to reports of suspicious vehicles in the school parking lots in the past. 5 O:cer Moore testi7ed that he could not see anyone in the vehicle when they 7rst drove by it, and that it took between 30 seconds to 1 minute to make the U-turn and return. When the o:cers pulled into the school entrance to approach the vehicle, the driver of the vehicle appeared to look up at them before turning on the vehicle's headlights and moving toward Highway 41. O:cer Moore told O:cer Bahl that they needed to stop the vehicle and make contact with its driver because its actions were suspicious. O:cer Moore did not observe any illegal driving conduct by appellant. Appellant's attorney cross-examined O:cer Bahl regarding the stage of training she was in on June 7, as well as her sparse police report and supplemental email. O:cer Moore was also cross-examined about whether he reviewed O:cer Bahl's police report. Exhibit 1 was received into evidence and included the complaint, police reports, and copies of the above- referenced emails. On August 31, the district court denied appellant's motion to suppress and dismiss. The court concluded that, although appellant "did not explicitly violate any driving statutes and was not a suspect in any known crimes[,] . . . 3/1/2021 State v. Johnson, A17-0319 | Casetext Search + Citator https://casetext.com/case/state-v-johnson-5950 5/10 the location of [his] vehicle, the time of night, O:cer Moore's knowledge of criminal activity in the area, and [appellant's] evasive behavior in attempting to drive away as the squad car approached does create a reasonable, articulable suspicion of criminal activity." The court also noted that, although O:cer Bahl's police report may not have been adequate to support a 7nding of reasonable articulable suspicion alone, the o:cers testi7ed credibly about the basis for the tra:c stop *6 and subsequent arrest. The court found, based on its review of the totality of the circumstances, that the o:cers had reasonable articulable suspicion to conduct the tra:c stop of appellant's vehicle. 6 On September 21, appellant entered what the parties referred to as a Lothenbach plea to DWI pursuant to Minn. R. Crim. P. 26.01, subd. 4, and was found guilty of DWI on October 14. On appeal, appellant challenges his DWI conviction, arguing that o:cers lacked reasonable articulable suspicion to stop his vehicle. 1 1 Minn. R. Crim. P. 26.01, subd. 4, has "replaced Lothenbach as the method for preserving a dispositive pretrial issue for appellate review in a criminal case." State v. Myhre, 875 N.W.2d 799, 802 (Minn. 2016). Here, appellant's plea was called a Lothenbach plea, but the district court noted that the plea was entered pursuant to rule 26.01, subd. 4. -------- DECISION I. The tra:c stop was supported by reasonable articulable suspicion. The United States and Minnesota Constitutions prohibit unreasonable searches and seizures. U.S. Const. amend. IV; Minn. Const. art. I, § 10. However, a law enforcement o:cer may temporarily detain a person that he or she suspects has engaged in criminal activity if "the stop was justi7ed at its inception by reasonable articulable suspicion, and . . . the actions of the police during the stop were reasonably related to and justi7ed by the circumstances that gave rise to the stop in the 7rst place." State v. Diede, 795 N.W.2d 836, 842 (Minn. 2011) (quotation omitted); see also Terry v. Ohio, 392 U.S. 1, 19-22, 88 S. Ct. 1868, 1878-80 (1968). We review determinations of reasonable articulable suspicion de novo, and consider the totality of the 3/1/2021 State v. Johnson, A17-0319 | Casetext Search + Citator https://casetext.com/case/state-v-johnson-5950 6/10 circumstances to determine whether a reasonable basis justi7ed a stop. State v. Britton, 604 N.W.2d 84, 87 (Minn. 2000). *7 7 The stop must not be "the product of mere whim, caprice, or idle curiosity." State v. Barber, 308 Minn. 204, 206, 241 N.W.2d 476, 477 (1976). There must be particularized and objective facts for suspecting criminal activity. United States v. Cortez, 449 U.S. 411, 417-18, 101 S. Ct. 690, 695 (1981); State v. Waddell, 655 N.W.2d 803, 809 (Minn. 2003). An o:cer may draw rational inferences and make deductions from all of the circumstances leading up to the stop in determining whether a particular and objective basis exists to justify the stop. State v. Schrupp, 625 N.W.2d 844, 846-47 (Minn. App. 2001), review denied (Minn. July 24, 2001). An o:cer must only specify conduct that supports a reasonable inference of criminal activity, not suspicion of a particular crime. See State v. Johnson, 444 N.W.2d 824, 827 (Minn. 1989). A. The district court's credibility determinations were not clearly erroneous. Appellant argues that the district court erred in 7nding that the o:cers were credible witnesses in light of O:cer Bahl's sparse police report. He asserts that O:cer Bahl's report is the best evidence of what the o:cers observed prior to stopping appellant's vehicle, and claims, without citing to any authority, that the police report should be a9orded greater weight than the testimony given at the omnibus hearing. Other than alleging that O:cer Bahl's email to the prosecutor, written approximately 24 hours after her contact with appellant, was a post hoc rationalization, appellant does not provide any argument as to why the district court's credibility determinations should be disregarded. "The credibility of the witnesses and the weight to be given their testimony are determinations to be made by the fact7nder." DeMars v. State, 352 N.W.2d 13, 16 (Minn. 1984). This court will not disturb a district court's credibility determinations on appeal *8 "absent a showing of clear error." State v. Eakins, 720 N.W.2d 597, 604 (Minn. App. 2006). Here, the district court acknowledged that O:cer Bahl's police report was "lacking in speci7c details," but nonetheless made a 7nding that the o:cers testi7ed credibly at the omnibus hearing. An o:cer must have reasonable articulable suspicion 8 3/1/2021 State v. Johnson, A17-0319 | Casetext Search + Citator https://casetext.com/case/state-v-johnson-5950 7/10 at the time of the tra:c stop and cannot create a post hoc justi7cation, but O:cer Bahl's report does not compel the conclusion that the information in her email, or in the testimony given by the o:cers at the omnibus hearing, was fabricated, especially in light of her lack of experience in report writing. Appellant does not o9er any legal authority that would require this court to reach a di9erent conclusion. We defer to the district court's credibility determinations. B. Appellant's conduct was evasive. An attempt to evade an o:cer may be factored into an analysis of whether the o:cer had reasonable articulable suspicion to support a limited investigative stop. Illinois v. Wardlow, 528 U.S. 119, 124, 120 S. Ct. 673, 676 (2000); Florida v. Rodriguez, 469 U.S. 1, 6, 105 S. Ct. 308, 311 (1984); Johnson, 444 N.W.2d at 826. Evasive conduct by an individual in a high-crime area after observing law enforcement may provide reasonable articulable suspicion to seize that individual. Wardlow, 528 U.S. at 124, 120 S. Ct. at 676; State v. Dickerson, 481 N.W.2d 840, 843 (Minn. 1992). Ambiguity as to the reason an individual is "8eeing" a high-crime area can be a basis for law enforcement to detain the individual in order to resolve the ambiguity. Wardlow, 528 U.S. at 125, 120 S. Ct. at 677. Appellant argues that his attempt to leave the scene before he was seized did not constitute evasive conduct. Appellant points to three situations where evasive conduct was found to justify a stop as noted by Professor Wayne R. LaFave and quoted in Johnson: *9 (1) "the individual made repeated e9orts to avoid police contact," (2) the individual "engaged in a combination of several di9erent possibly furtive actions," or (3) the individual "engaged in a rather extreme means of avoidance such as high-speed 8ight." 444 N.W.2d at 826 (quoting 3 Wayne R. LaFave, Search and Seizure § 9.3(c), at 451 (2d ed. 1987)). Appellant argues that his conduct did not qualify under any of these situations and cannot therefore be deemed evasive. There is nothing in the Johnson decision that compels the conclusion that the situations noted by LaFave are formal, all-inclusive categories that conduct must 7t into in order to be deemed evasive. 9 3/1/2021 State v. Johnson, A17-0319 | Casetext Search + Citator https://casetext.com/case/state-v-johnson-5950 8/10 Appellant also asserts that his conduct was not evasive because unlike in Johnson where the driver made direct eye contact with an o:cer before pulling o9 onto a side road and "disappearing," appellant did not make eye contact with the o:cers. Johnson, 444 N.W.2d at 825. Appellant further argues that a number of this court's unpublished opinions compel the conclusion that his conduct was not evasive. "Unpublished opinions of the Court of Appeals are not precedential." Minn. Stat. § 480A.08, subd. 3(c) (2016). In addition, upon review of these opinions, this court does not 7nd them to be persuasive. Although there is no evidence in the record that appellant made eye contact with the o:cers, O:cer Moore testi7ed credibly that the driver of the vehicle appeared to look up at the squad car before turning on the vehicle's headlights and attempting to leave. Here, under the totality of the circumstances, there is evidence in the record that appellant was sitting in a parked vehicle with the headlights extinguished in a high-crime area, then turned on the headlights and started to leave the area after seeing a squad car. It was not error for *10 the district court to conclude that appellant's conduct was evasive or that it contributed to the o:cers' reasonable articulable suspicion to support the tra:c stop. 10 Furthermore, in addition to 7nding that appellant's behavior was evasive, the district court relied on the location of appellant's vehicle, the time of night, and O:cer Moore's knowledge of criminal activity in the area. The court found that the o:cers testi7ed credibly that because of the vehicle's unusual location, its extinguished headlights, the lack of light inside the vehicle, its movement from one side of the frontage road to the other, and its presence in an area that was considered to be high-crime on a summer night, they became suspicious of the vehicle. Under the totality of these circumstances, the o:cers had reasonable articulable suspicion to stop the vehicle even without a 7nding that it engaged in evasive conduct. Aêrmed. 3/1/2021 State v. Johnson, A17-0319 | Casetext Search + Citator https://casetext.com/case/state-v-johnson-5950 9/10 Make your practice more effective and ef_x0089_cient with Casetext's legal research suite. Get a Demo Pricing Switch Big _x0089_rm Coverage SmartCite Public records search Partnerships and Resources Law school access Bar associations About us Jobs Blog Podcast News Twitter Facebook LinkedIn Instagram 3/1/2021 State v. Johnson, A17-0319 | Casetext Search + Citator https://casetext.com/case/state-v-johnson-5950 10/10 Instagram Help articles Customer support Contact sales Privacy Terms © 2020 Casetext Inc. Casetext, Inc. and Casetext are not a law _x0089_rm and do not provide legal advice.</t>
  </si>
  <si>
    <t>['https://d3n8a8pro7vhmx.cloudfront.net/cuapb/pages/270/attachments/original/1617327618/Ashlee_Bahl_3.pdf?1617327618']</t>
  </si>
  <si>
    <t>['Ashlee Bahl, badge #407']</t>
  </si>
  <si>
    <t>*Indicates required info Piled Ijy Date ,,ity of Minneapolis Human Resources Department 250 South 4th Street, Room 100 Minneapolis, MN 55415-1339 _ Employee Job Change Form -_____. *Employee ID Number: 005775 *Employee Name: Kyle Pond - *Effective date of Action: 08/05/14 *Action/Reasons: Promotion Central HR Staffing Process *Are these changes permanent? ,/ Yes K No If temporary, *Is this a Detail? K Yes 4 No indicate expected end date: *Is this a Concurrent Job? K Yes I 4 No *Dept Code: Police Department - 4000000 v Location Code: 1C4000 Company Code: MPL (City and MBC) figt-s4tigt;t:44,4561S14 *Job Code/Job Title: 08170C Police Officer-C Position Number (if applicable): 100000742 (11 /9 REGULAR/TEMPORAY/SEASONAL STATUS HOURS STATUS Regular yr 1 [1/1 Full-Time L] Part-Time (enter hours per week): K -I Intermittent (enter approximate hrs per week): EMPLOYEE CLASS CLASSIFIED INDICATOR Certified V Classified (City) PAY GROUP (if Detail use postive pay group for all records): STANDARD HOURS PER WEEK (use 0 for details or Intermittent): PDE Police Dept Exception Employee Salary Adm Plan Salary Grade I Current Step I New Step I Current Base Rate I New Base Rate CPO 1 1 1 15.64 26.2 JOB EARNINGS DISTRIBUTION (Combo Code) Percent I Earn Code Fund Department Task I Project Activity 100, REG 00100 4004320 REG REG PROBATION PROBATION END DATE &lt; after becoming DATE LAST WORKED sworn None 3 Months 6 months 12 months Other Union Code New Union Code Officer Code 'FICA Status CAF 'CPO U Non-Sworn PI Sworn K Exempt K Medicare Only - Subject 'Requires SEI (Statement of Economic Interest) No K Yes *Submitted By (type or print name below) *Date - enter below Heathe Rende 08/06/14 *Appr eci-B (Signature ut orized department representative below) *D at en t er below - n er 14Iow *1 ransfer (Signat Nof c p ing d p ment representative below) *If Transfer or Vol tary emontion mployee Signature below) *Date - enter below *Entered into HRIS by (HRIS Representative Signature below) *Date - enter below WA_ t'..)-11:t-4-1 RO(:-1 / V Original: Department Personnel File Revised:06/2010 1272451 Electronic Communication Policy Employee Acknowledgement I have received an electronic or paper copy of, or reviewed the CityTalk version of the revised City's Electronic Communication Policy approved by the Council on September 2, 2005 and effective September 10, 2005. PiledBy Date U ca I understand that I am accountable for knowing and abiding by the Electronic Communication Policy and that I will be held accountable for abiding by this policy and its procedures. I understand how to access the online version of the Electronic Communication Policy in the CityTalk Policy Library.* (*If you do not understand how to access the online Policy Library, see your immediate supervisor for training until you are able to successfully access the Library.) I understand that this receipt is filed with my personnel records Signat Date pi/b69/241( Kjie- , vdo be 5-7 7 g 1272452 WorkForce Director Page 1 of 1 Rank History Close Rank History for: Kyle Pond Employee ID Number: 005775 Add Rank Edit Delete Rank Start Date EndDate Adjusted Days Seniority Start Date Hiring Hiring Reason Year Order Edit Cretate FWice ("fir 8/5/1010 0/5/201d 201: 201a 1 3.43 Edit °elate Community Service Officer 1, /21)1.1 I/0/200 littp://appwfdprod/WFD/RankInformation.aspxTheader=false&amp;Personld=2447&amp;Edit=Tru... 12/16/2019 1272453 WorkForce Director Page 1 of 1 Unit Assignment History Close Add Historical Assignment Assignment(s) for: Kyle Pond Employee ID Number: 005775 Edit Delete Unit Assignment Assignment TypeStartDate EndDate Name ch Change Delete CSO Program Primary 1/6/2014 9/4/2014 Pet 5 A Temporary 11/30/2014 1/10/2015 Pa 5 13. 3 Temporary 1/11/2015 2/7/2015 Delete Academy Primary 8/5/2014 7/4/2015 Pct 4 Temporary 2/W2015 7/4/2015 Temporary 1/26/2015 2/4/2018 Pen 2 1 3.43 Primary 7/5/2015 3/3/2018 Edit Pct 4 Primary 3/4,1018 http://appwfdprocl/WFD/AssignmentInformation.aspxTheader=false&amp;Personld=2447&amp;Ed... 12/16/2019 1272454 ilea ELECTRONIC VERSION OF THE MPEtteid5ji_ POLICY &amp; PROCEDURE MANUAL---- - I understand that I am accountable for knowing and abiding by all policies and procedures contained within the Minneapolis Police Department Policy and Procedure Manual and that I will be held accountable for abiding by the policies and procedures contained therein. I have read the instructions and understand how to access the online electronic version of the Minneapolis Police Department Policy and Procedure Manual. **If you do not understand how to access the online manual, see your immediate supervisor for training until you are able to successfully access the online manual. ** NAME: Kje. 21.0 (Please print) SIGNE BADGE/EMPLOYEE #: pis 5 DATE: SIGNATURE AND RETURN OF THIS RECEIPT IS MANDATORY 1272455 JOB TITLE: Community APPLICANT: Kyle Pond Job Opening ID: Job Opening Status: Position Number: Job Code: Department: Location: Hiring Manager: City of Minneapolis APPLICANT PROFILE Service Officer-C JOB OPENING ID:21157 RECRUITER: Heather Rende Applicant ID: Applicant JO Status: Check Further Status: Preferred Contact: Address: Phone Number (s): Email Address (es): Nepotism Declaration: Comments: JOB OPENING DATA 21157 010 Open 02350C 4000000 C4000 Community Service Officer-C POLICE DEPARTMENT Police APPLICANT DATA 107684 External Applicant No Phone 13.43 - Personnel Data 13.43 - Personnel Data Disposition Status: Referral Source: Referral SubSource: Referral Details: Total Screening Points: Application Date: 04/23/2013 RECRUITMENT DATA 020 Applied / 100 - Online Application 13.43 - Personnel Data Previous City Employment: Can Contact Current Employer: APPLICATION DATA No Employer: Job Title: Address: Phone: Start Date:ll/15/2010 Reason for Leaving: Comments: Still Employed 2013 Report ID: MHRS003 13.43 Kwik Trip Guest Service Co Worker 15065 Dodd Boulevard Apple Valley, MN 55124 USA 9523224933 End Date: 13.43 - Personnel Data Years of Experience: 2.4 Page No. 68 Run Date:04/24/2013 Run Time:07:52:49 1272456 City of Minneapolis APPLICANT PROFILE JOB TITLE: Community Service Officer-C JOB OPENING ID:21157 APPLICANT: Kyle Pond RECRUITER: Heather Rende Job Duties: Provide excellent customer service which includes always smiling and displaying a friendly demeanor at all times; suggestive sell and inform customers of our product offerings; count and handle cash accurately; operate a register, lotto lottery machine, fountain soda, coffee, and other machines in the store. Order supplies, closing store at midnight. Employer: Job Title: Address: Phone: Start Date:09/18/2007 Reason for Leaving: Comments: 13.43 - Personnel Data House of Coats Kitchen Staff 16300 Clayton Avenue East Rosemount, MN 55068 USA 6512486323 End Date:04/15/2008 13.43 - Personnel Data Years of Experience: 0.6 Job Duties: Dishwasher, clean off tables and fill salad bar. Education Highest Education Level: D-Some College Degree: Graduated: Graduation Date: Major: School: Average Grade: Training School: Course: Start Date: End Date: School: Course: Start Date: End Date: School: Course: Start Date: End Date: Report ID: MHRS003 Other No Law Enforcement Inver Hills Community College 13.43 Rosemount High School EMS (7784-1) 13.43 - Personnel Data Rosemount High School Law Enforcement (7785-2) 13.43 - Personnel Data Rosemount High School Fire Fighting (7786-1) 13.43 - Personnel Data Page No. 69 Run Date:04/24/2013 Run Time:07:52:49 1272457 Answer - Yes City of Minneapolis APPLICANT PROFILE JOB TITLE: Community Service Officer-C JOB OPENING ID:21157 APPLICANT: Kyle Pond RECRUITER: Heather Rende Licenses/Certificates License/Cert: License #: Issued By: Issued In State: Date Issued: Expiration Date: License Verified: Languages English 13.43 - Personnel Data Speaking Reading Writing High High High Online Questionnaire Question: 1) The CSO program is designed to help students get a 2-year law enforcement degree. Upon successful completion of the program, CSOs are expected to promote to Police Officer and make a 2-year commitmer with MPD as an Officer. Do you understand this? Answer - Correct Yes Question: 2) A CSO that is hired by the Minneapolis Police Department will work a minimum of 20 hours per week and consider this job their primary employment responsibility. Do you understand this? Answer - Correct Yes Question: 3) During your time in the CSO program, you will be put through a rigorous physical fitness program and be expected to reach and maintain certain fitness goals in order to become a Police Officer. Do you understand this? Correct Question: 4) Will you be at least 18 years of age by January 1, 2014? 13.43 - Personnel Data Question: 5) Do you have a valid drivers license? 13.43 - Personnel Data Question: 6) Are you fluent in a language other than English? Answer - Correct No Report ID: MHRS003 Page No. 70 Run Date:04/24/2013 Run Time:07:52:49 1272458 City of Minneapolis APPLICANT PROFILE JOB TITLE: Community Service Officer-C JOB OPENING ID:21157 APPLICANT: Kyle Pond RECRUITER: Heather Rende Question: 7) Are you willing and able to work day hours, Monday through Friday'i 13.43 - Personnel Data Question: 8) Will you have a High School diploma or equivalent by January 1, 2014? 13.43 - Personnel Data Question: 9) Have you completed 15 credits at an accredited college university or completed an assessment placement test (Accuplacer)? 13.43 - Personnel Data Question: 10) Do you have a GPA of 2.0 (C) or better? 13.43 - Personnel Data Question: 11) Have you applied with MPD in the past 3 years and been disqualified during the Background process? 13.43 - Personnel Data Question: 12) This position requires a Minneapolis Police Department backgrounc check, which disqualifies individuals who have been convicted of a felony crime. Will you be able to pass this background check? 13.43 - Personnel Data Resume Text: The applicant did not provide resume information. References Name: Ref Type: Title: Employer: Name: Ref Type: Title: Employer: Report ID: MHRS003 13.43 - Personnel Data Page No. 71 Run Date:04/24/2013 Run Time:07:52:49 1272459 rr FilecilayS: . .M... Nepotism Acknowledgement For papa:N5-A You are required to complete and return this form to Human Resources. By my signature, I acknowledge receipt of the nepotism provision of the City's Ethics Code, Chapter 15, Ethics in Government. I further acknowledge that I can access and review the Ethics Code in its entirety via CityTalk at http://citytalk/policies/policies-council-code-of-ethics.pdf. Print Name: Wd 1Q., Job Title: CS0 Department/Division:?Dlice, Completed Acknowledgement forms should be sent to: The Department of Human Resources, PSC Room 100 1272460 "Indicates required info Filed by - ____c_____N.L.--_ \ 1)ate ,ity of Minneapolis Human Resources Department 250 South 4th Street, Room 100 Minneapolis, MN 55415-1339 Employee Job Change Form *Employee ID Number: 005775 *Employee Name: Pond, Kyle Arvid *Effective date of Action: 07/24/16 *Action/Reasons: Pay Rate Change Step Increase *Are these changes permanent? 1 •1 Yes I No If temporary, *Is this a Detail? Yes K ,-/ No indicate expected end date: 1 *Is this a Concurrent Job? K Yes v No *Dept Code: POLICE DEPARTMENT - 4000000 w Location Code: C4000 Company Code: JAIL (City and MBC) *Job Code/Job Title: 08170C Police Officer-C v Position Number (if applicable): 100000973 REGULAR/TEMPORAY/SEASONAL STATUS HOURS STATUS ... Regular v ,/ Full-Time U Part-Time (enter hours per week): ri Intermittent (enter approximate hrs per week): EMPLOYEE CLASS _1 !CLASSIFIED INDICATOR Certified v Classified (City) PAY GROUP (if Detail use postive pay group for all records): STANDARD HOURS PER WEEK (use 0 for details or intermittent): PDP Police Dept Positive Employee v 40 Salary Adm Plan I Salary Grade I Current Step I New Step I Current Base Rate I New Base Rate CPO 01 2 3 28.318 29.734 JOB EARNINGS DISTRIBUTION (Combo Code) Percent I Earn Code I Fund I Department I Task I Project I Activity 100 REG 00100 4002200 - - - I REG - 1 - - REG Promoted 08/05/2014 PROBATION PROBATION END DATE DATE LAST WORKED None 3 Months 6 months 12 months Other Union Code INew Union Code I Officer Code IFICA Status H Non-Sworn U Sworn , K Exempt K Medicare Only 1 K Subject Requires SEI (Statement of Economic Interest) I K No K Yes *Submitted By (type or print name bel *Date - enter below 40 ,0) *Approved By (Signature of authorize epartm / r•entative below) *Date - enter below MUNI '-'2-/C-- *If Transfer (Signature of accepting department r res tat e below) *Date - enter below *If Transfer or Voluntary Demontion (Employee Signature below) *Date - enter below *Entered into HRIS by (HRIS Representative Signature below) *Rate -enter below Original: Department Personnel File Revised:06/2010 1272461 *Indicates required info ,,ty of Minneapolis Human Resources Department 250 South 4th Street, Room 100 Minneapolis, MN 55415-1339 FILED BY M R SEP 27 2037 Employee Job Change-Form- -- *Employee ID Number: *Effective date of Action: 005775 *Employee Name: Kyle Pond 07/23/17 *Action/Reasons: Pay Rate Change Step Increase *Are these changes permanent? • Yes J • No If temporary, indicate expected end date: Ann Date 8/5/201x *Is this a Detail? III Yes • No *Is this a Concurrent Job? • Yes 0 No *Dept Code: *Job Code/Job POLICE DEPARTMENT - 4000000 v Location Code: Company Code: 1 Title: 08170C Police Officer-C v Position Number (if applicable): ,REGULAWTEMPORAY/SEASONAL STATUS HOURS STATUS Regular w r El Full-Time (enter approximate hrs per • Part-Time (enter hours per week): week): II Intermittent EMPLOYEE CLASS J CLASSIFIED INDICATOR Certified V Classified (City) PAY GROUP (if Detail use postive pay group for all records): PDP Police Dept Positive Employee ITANDARD HOURS PER WEEK (use 0 for details or intermittent): 40 odldJy MUM Plan Salary Grade Current Step New Step I Current Base Rate New Base Rate CPO 01 3 4 32.672 34.306 JOB EARNINGS DISTRIBUTION (Combo Code) Percent Earn Code Fund I Department I Task I Project Activity REG 1 REG REG PROBATION PROBATION END DATE DATE LAST WORKED Li None LI 3 Months H 6 months 1 __I 12 months li Other Union Code Ilew Union Code Officer Code ICA Status • Non-Sworn • Sworn • Exempt K Medicare Only II Subject Requires SEI (Statement of Economic Interest) • No 0 Yes *Submitted By (type or print name below) *Date - enter below *App v y gnature of a t on ed de artment representative below) *Datp - ent r below T-jk-71/ *u e - en 1 er below I 1P 171U If ransfer (Signature dep t representative below) *If Transfer or Voluntary Demontion (Employee Signature below) *Date - enter below *Entered in0 HRIS by (HRIS Representative Signature below) *Dpte - enter below Vkilk.01-\s..)._) .hl'N'). 11 Original: Department Personnel File Revised:06/2010 1272462 Filed 11 City Information and Services Minneapolis City of Lakes Police Department Janee L. Harteau Chief of Police 350 South 5th Street - Room 130 Minneapolis MN 55415-1389 612 673-2735 TTY 612 673-2157 August 1, 2014 Kyle Pond 13.43 - Personnel Data Dear Kyle, Congratulations! I am pleased to extend a final job offer to you, for the position of Police Recruit with the Minneapolis Police Department. You have passed all of the requirements necessary for entrance into our Police Recruit Academy. Salary: You will begin at Step 1 on our salary schedule, which is $26.20 per hour. There are six steps in our salary schedule with step increases occurring annually on your employment anniversary, assuming a satisfactory performance review. Probation: Your probationary period will end upon having served 12 months of Sworn Police Officer service with MPD. The primary objectives of the probationary period are training and evaluation of your job performance. You shall also receive informal review and feedback of your performance. Vacation: Vacation time will be determined on the basis of continuous years of service. You are eligible for (12) days of vacation your first year. Vacation leave balances can be carried over from year-to-year up to a maximum of 400 hours. You will be eligible to use accrued vacation 6 months after you become full time. Sick Leave: Full time employees earn up to twelve (12) days of sick leave per year. Sick leave balances can be carried over from year-to-year. You may begin to use sick leave immediately upon becoming fulltime. Union: Your job classification is represented by the Police Officers Federation. Their main number is 612-788- 8484. You can review your contract at www.minneapolismn.gov/hr/laboragreements. Healthcare: Your current benefit elections will continue. Please visit www.ci.minneapolis.mn.us/benefits for more detailed plan information. You may also contact our Benefit Division at 612-673-3333 for assistance with your benefit questions. Orientation: Tuesday, August 5, 2014 - Please report to Classroom #1 at the MPD Strategic Operations Center located at 4119 DuPont Avenue North, Minneapolis, no later than 0800 hours. Come dressed in business attire and bring your PT gear. Your first Academy PT test will be given that afternoon. Please also bring a notebook and writing utensils. A d y: The Police Recruit Academy is sixteen full weeks of training. Except for the first day, your hours during eCruit Academy will be Monday through Friday from 0730 - 1600 hours. www.minneapolismn.gov Affirmative Action Employer 1272463</t>
  </si>
  <si>
    <t>['https://d3n8a8pro7vhmx.cloudfront.net/cuapb/pages/270/attachments/original/1626065732/Kyle-Pond-Public-Personnel-File-2021-pages-1-13.pdf?1626065732']</t>
  </si>
  <si>
    <t>Officer Lehner and see if anybody needed assistance with anything. At that point it was Code 4 inside. Officer 13.43 did not witness the entry made to the front of the address, he did not observe any civilians running down the hallway towards officers and he did not see Officer Lehner use force on anybody in the house. Officer 13.43 said he did observed McKinney sitting upright in the kitchen with a cut on his face that was bleeding. Officer 13.43 was not sure how it happened but he knew that ambulance was on its way. He said that McKinney sat quiet and did not make any complaints to any of the Officers when he was there. Officer 13.43 Officer 13.43 and located Shane Gross and his partner Officer 13.43 responded to the PERGUN call 13.82 - Law Enforcement and another guy in the area of the call. While he was dealing with Gross he heard Officer Lehner stop a group and they had run so he went to assist Officer Lehner. Officer 13.43 drove to 2109 Chicago Avenue South, he parked one house to the north and got out and watched the rear of 2109 Chicago Avenue South. He said a male came out the back door so he took custody of him and pat frisked him for weapons and ID'd him. Officer 13.43 then went inside where officers were still in the process of searching the residence. Officer 13.43 did not see anyone running down the hall towards Officer Lehner and he did not witness Officer Lehner use force on anyone. 16 1227971 Officer 13.43 did see a male that was bleeding in a hallway that leads to the living room. He did not recall if that male was handcuffed and the male did not speak to him. Officer 13.43 said he, knew medical was on the way and it arrived shortly after he saw the male that was bleeding. Officer 13.43 added that he had made several arrests for guns in the area of Chicago and Franklin 13.82 - Law Enforcement He said it is a hot spot for gurfand drug activity and that Shane Gross is one of the people in charge. He also said they get calls that people have guns but they pass the guns off so quickly they don't recover the guns. Officer Officer 13.43 13.43 did not see 13.43 at the scene. Officer 13.43 responded to the PERGUN call, he said he was out in the street checking Peavey Park when he heard Officers air they were inside 2109 Chicago Avenue South He then reversed his squad and went to the address and parked out front and went in the house. When Officer 13.43 entered the address he thought there may have been six or eight juveniles or young males on the floor. He said the ones by the front door were handcuffed. He did not see anyone come running towards him and he did not see Officer Lehner use force on anyone. Officer 13.43 did not see 13.43 at the scene. Officer 13.43 said that an unidentified black male in the living room was asking for Officer Lehner's badge and knew Officer Lehner by name. Officer does not recall if that male was injured. 13.43 17 1227972 Officer 13.43 said he did see a person on the floor with some blood on his head and he was near a doorway between the kitchen/dining area and living room. 13.43 13.43 arrived on the scene and observed McKinney sitting in the back seat of a squad car. He said he spoke with Officer Lehner and was told the following, "That he had chased this party into...2109 Chicago, uhh, believed he'd handed off a gun into that residence during the course of his call. Uhh...That he'd run inside the apartment after him and uhh, when he was confronted by that party, I think the party threw a bag of narcotics at him and Officer Lehner kicked him once and then knocked him down and then kicked at him again and struck him in the mouth" 13.43 the house. 13.43 13.43 said he believes that Officer Lehner told him he had forced entry into 13.43 at the call. 13.43 did not take photos of the person's injuries and he did not see said he was permanently assigned as an 13.43 - Personnel Data 13.43 - Personnel Data He said his works hours were generally 7:00 to 3:00 but on that day he attended In-Service training from 0800-1600 at the Special Operations Center at 4119 Dupont Avenue South. 13.43 verified his signatures on the copies of the sign in logs I presented to him. 18 1227973 1 3 A3 said when in-service ended he did not (-,;(_`. 2..al assist Officer Lehner at 2109 Chicago Avenue Soufk, was nowhere in the vicinity of that address that afternoon. SUMMARY OF ALLEGATIONS Allegation # 1 It is alleged that Officer Lehner forced entry into 2109 Chicago Avenue South without a search warrant. If this were found to be true it would violate the following: 13.43 - Personnel Data 9-200 Search and Seizure Minneapolis Police Department employees shall be responsible for understanding and performing assigned duties in accordance with the MPD's Search and Seizure Policy and the guidelines set forth in the Minneapolis Police Department Search and Seizure Guide and Training Manual, and it is hereby incorporated by reference. The following is taken from the May 2011 Minneapolis Police Department Search and Seizure Guide and Training Manual page 27. Without a search warrant, officers may legally search a dwelling or building in the following circumstances: I. HOT PURSUIT Officer may pursue a suspect into a dwelling when the following circumstances are present. •Probable cause exists to believe the person being pursued has committed a crime for which a custodial arrest is appropriate; AND •The pursuit must be immediate and continuous. 19 1227974 Investigative Facts • Officer Lehner has patrolled this area for almost 13 years and has an extensive working knowledge of 13.82 violent felons in the area 13.82 13.82 - Law Enforcement • Officer Lehner responded to a PERGUN call in the area of Chicago/Franklin on 9/13/2011 • Officers 13.43 - Personnel Data were first on scene stopped the party that was supposed to have the gun according to the 911 callers original description and they aired that individuals in plaid that were walking down Chicago at 21st were also involved with the suspect in the PERGUN call • Officer Lehner stated in his interview that he arrived in the area and observed who was wearing plaid walk from the sidewalk to the front of 2109 Chicago Ave South (Lehner Statement pg. 6, lines 17-20) • Officer Lehner stated in his interview that Percy Lacey was "up on the front porch" when he pulled up to . (Lehner Statement pg. 6, lines 33-38) • Officer Lehner reiterated in his interview, "When I pull up onto the sidewalk and you can see plain as day, Percy standing on that front porch at the front door of 2109 Chicago, handing a black object which I knew immediately was a handgun." (Lehner Statement pg. 7, lines 1-2) • Officer Lehner stated in his interview that when he saw Percy handing the gun off, "Now I have two options here. I'm standing up on... or I drove up onto the 20 1227975 sidewalk/grass area. I can either shoot him or I can get out of my squad and see what happens." (Lehner Statement pg. 7, lines 5-7) • Officer Lehner documented the following in his CAPRS supplement, "I exited my squad and I observed OT/4 Lacey handing a large black object that I believed was a semiautomatic handgun, to a male inside 2109 Chicago Avenue South. Lacey then turned towards me and he was told to get onto the ground, which he did. The male inside the address then slammed the front door shut and locked it so officers could not enter the address when I told him to leave the door open. I then called out to dispatch that I was at the address and we were going to force open the front door of 2109 Chicago Avenue South due to fresh pursuit." • On the radio/dispatch recordings you can hear Officer Lehner air prior to him even attempting to force entry into 2109 Chicago, "8310, I got some running in the back of the address here, ah 2109 Chicago, they ran through the front and ran out the back," Dispatch then asked Officer Lehner if there is a description of this person and he said "no, when we get enough people here were gonna force entry to the front here of 2109 Chicago." • In Officer Lehner's interview when I questioned him, he said the person that Lacey handed the gun to in the front porch and the person who he aired ran in and out of the house are one in the same person. (Lehner Interview pg. 2, lines 38-41) • Officer Lehner said in his interview that he waited for several officers to get there (2109 Chicago) and when several officers arrived to assist, Officer Lehner told 13.43 that the door had to be kicked open, he told me he didn't do it 21 1227976 himself because he was the one in control of the situation. He was in charge. (Lehner Statement pg. 7, lines 37-42) • Officer Lehner stated that "with the fresh pursuit, getting that gun was my goal." (Lehner Statement pg. 7, lines 26-27) • I asked Officer Lehner if he was going into the address after the gun and he said, "correct" (Lehner Statement pg. 8, lines 19-21) • I asked Officer Lehner if it is correct that "hot pursuit" or fresh pursuit as he calls it, allows an Officer to go after a person that has committed a crime and not evidence and he said, "absolutely" (Lehner Statement pg. 8, lines 23-25) • I asked Officer Lehner who was the person he was going after and what was the crime they committed. He said Percy Lacey(the individual who he detained on the front steps) was committing a gross misdemeanor for being in public with a gun and when he hands it off (hot pursuit) is then for evidence collection as well. (Lehner Statement pg. 8, lines 27-33) • I asked Officer Lehner if Percy was on the front doorsteps, the threshold of a home couldn't he poses the gun. Officer Lehner said he had no idea. (Lehner Statement pg. 9, lines 9-12) • I asked Lehner if he considered the front door to the home a public space and Officer Lehner said in his statement that Percy wasn't just on the steps but " he had moved from the sidewalk where Statement pg. 9, lines 24-25) • What Officer 13.43 13.43 had stated." (Lehner aired was that they (he and Officer 13.43) were code 4 with the person dispatch described as having had the gun but "three guys are 22 1227977 heading South on Chicago at 21st wearing plaid, they're with these guys" "They're up on the SE side of 21st and Chicago." • Officer 13A3 did not specifically mention Percy or what he was wearing. • Officer Lehner mentioned in his supplement that he detained a person walking in plaid and put him in the back of his squad. And this was Kashka Shannon. (Lehner Statement pg. 6, lines 8-12) • Officer Lehner wrote in his CAPRS report, "Unsure of what was going on and fearing that this male may now have the handgun I pulled up to the male who ran into the front yard of 2109 Chicago Avenue South. Upon doing this I observed this male to be OT/F Johnson. F. Johnson stopped in. the front yard of the address and I then observed another male, later known as OT/4 Lacey, in the doorway of 2109 Chicago Avenue South." • Officer Lehner stated in his interview, "this was a fresh pursuit thing to collect evidence, of a handgun, because he is trying to destroy evidence by giving it to someone else so he is not corn...committing a crime anymore, per se." (Lehner Statement pg. 8, lines 35-38) • I asked Officer Lehner if at any time in the call after it was code 4 if he bothered to check and see if Percy Lacey could lawfully possess a handgun and he said no. (Lehner Statement pg. 3, lines 36-41) 23 1227978 Allegation # 2It is alleged that Officer Lehner used unreasonable force on OT/McKinney when he kicked him in the stomach and the face. If this were found to be true it would violate the following: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24 1227979 Investigative Facts Officer Lehner forced entry into 2109 Chicago Avenue looking for a gun • Officer Lehner had his weapon in his hand when he entered 2109 Chicago Avenue South • Officer Lehner was telling people to get on the ground when he observed Mauricio come running at him (Lehner Statement pg. 12, lines 31-34) • Officer Lehner told Mauricio to "get on the ground" (Lehner Statement pg. 12, line 38) • Officer Lehner stated that Mauricio did not get on the ground (Lehner Statement pg. 12, line 41) • Officer Lehner was concerned because he had his gun out and Mauricio was still running at him so he again told Mauricio to "get on the ground and show me your hands" (Lehner Statement pg. 13, lines 1-5) According to his CAPRS Statement, Officer Lehner kicked Mauricio one time in the stomach which broke him down and then one time in the face while he was bent over and he moved past him Officer Lehner said he could not hit Mauricio with his handgun so his only option was to kick him (Lehner Statement pg. 13, lines 8-9) • Officer Lehner stated, "And he was kicked one time in the torso, but he still came at me. When I kicked him, it buckled him down, but it also pushed me back. It buckled him down and then I just round kicked him with my left foot right into his head and that's just the place where it hit and then he went down on the ground and then I went past him." (Lehner Statement pg. 13, lines 12-16) 25 1227980 I asked Officer Lehner to describe how Mauricio was actively aggressive after the first kick that made Officer Lehner feel the need to kick him a second time in the face and he said, "Well first of all, when you say I felt the need to kick him in the face - There was no need and no intention to absolutely kick him in the face" (Lehner Statement pg. 13, lines 23-29) Officer Lehner said, "If you throw out a kick, unless he goes flying backwards, I'm a very...I'm not that heavy, I'm about 170, 175, that first kick hits him right in the torso area and pushes me back and he still is coming at me. He was coming at me a lot harder than I was coming at him. So when it pushed me back and he's still coming at me, the only other option that I have is to kick him again. And the next kick was a...with my left leg and it...his head was right there and that's what got hit. And that's what put him down to the floor. And then once he was on the floor I went right past him." (Lehner Statement pg. 13, lines 32-41) Officer Lehner said he had no intention of kicking him in the head (Officer Lehner Statement pg. 13, lines 44-45) Officer Lehner said he (Mauricio) was bent over and that (his head) was the closest thing to him and that's what got hit (Lehner Statement pg. 13, lines 45-46) Office Lehner believed that was his only and best force option at the time, he said he was not going to put his handgun away, he does not carry a Taser and he did not want to use mace and affect the other officers (Lehner Statement pg. 14, lines 15-21, pg. 15, lines 1-9) Officer Lehner said the entire incident was quick and lasted about five seconds 26 1227981 • According to the Court Summons Mauricio states he was attempting to comply with the officer's orders and was going to the ground when he was kicked in the torso and face by Officer Lehner Mauricio sustained a laceration to his right cheek from the kicks that required seven stitches to the exterior and three to the interior of his mouth Officer Lehner made the choice to force entry into 2109 Chicago Avenue with and unknown number of people inside that he repeatedly describes as 13.82 13.82 who have fought police, thrown weapons, some are suspects in shootings and will kill people. Officer Lehner insists he clearly saw Percy Lacey hand a gun to someone inside the residence and Officer Lehner made the tactical choice to enter with only one other officer to assist him, Office 13.43 I interviewed all of the other officers that Visinet has a record of being on scene, some officers never entered the address and the ones that said they entered the home did so after the entry had been made by Officer Lehner and after the confrontation and force had been used and it was code 4. A few officers said they helped handcuff people that were already lying prone on the ground. • It should be noted that the alleged 5-7 kicks to McKinney that are described in the Summons could not be substantiated as there is no further evidence to show anyone else used force. Respectfully Submitted, 5)2-1/4,,Arvt Sgt, Melissa Chiodo Internal Affairs Unit 27 1227982</t>
  </si>
  <si>
    <t>['https://d3n8a8pro7vhmx.cloudfront.net/cuapb/pages/1461/attachments/original/1638150704/13-31131_Lehner_Part_4.pdf?1638150704']</t>
  </si>
  <si>
    <t>Minneapolis Office of Police Conduct Review INVESTIGATIVE REPORT Complaint Number: 18-02525 Investigator: Liisa M Hill Officer (s): Christopher Pickhardt Case Type: Administrative Date of Incident: August 2017 to February 2018 Complaint Filed: February 13, 2018 Minneapolis Police CASE OVERVIEW Complainant alleges that Sergeant Christopher Pickhardt harassed him through social media and publically ridiculed and defamed him. ALLEGATIONS 13.43 - Personnel Data Allegation Sergeant Christopher Pickhardt violated Minneapolis Police Department Policy when he publicly criticized and ridiculed another employee in a defamatory and offensive manner. MPD P&amp;P § 5- 105 (A) (11) - Professional Code of Conduct I. Statement of 13.43 - Personnel Data CASE INVESTIGATION On May 24, 2018, 13.43 - Personnel Data was interviewed by Investigator Liisa M. Hill. stated he first became aware of Sergeant Christopher Pickhardts unusual interest in taking photographs of him during roll call prior to working at an off-duty Minnesota Viking game. He described Sergeant Pickhardt as an acquaintance not as a personal friend. 13.43 - Personnel Data Page 1 of 8 1947921 13.43 - Personnel Data 13.43 - Personnel Data then noticed on his Facebook page, pictures of him in women's clothing and some of the same pictures that were contained in the calendar. and told his friends. One of his friends 13.43 - Personnel Data 13.43 - Personnel Data stated he then became upset was also offended by the Facebook posts. 13.43 - Personnel Data stated other officers would approach him after rollcall and ask what the deal was with Sergeant Pickhardt, and were they friends, to which 13.43 - Personnel Data would reply, no. The other officers would respond that it seemed to them like he was joking with 13.43 - Personnel Data because they were good friends. 13.43 - Personnel Data said he told the officers he was absolutely not friends with Sergeant Pickhardt. The other officers then responded that Sergeant Pickhardt was out of line. Sergeant Pickhardt' s postings on 13.43 - Personnel Data Facebook page continued with Sergeant Pickhardt writing that 13.43 - Personnel Data was a "piece of shit" and that he was an embarrassment to the uniform. 13.43 - Personnel Data stated those type of comments really offended him because he was one of the high achievers on the Minneapolis Police Department and has several awards. 13.43 - Personnel Data stated " I've been 110 percent for thirty on years and that is, those comments hit me hard because that is the farthest thing from what I've been on, in my career." 13.43 - Personnel Data stated he responded on Facebook to Sergeant Pickhardt stating that Sergeant Pickhardt had crossed a line, and he needed to remove his posts. 13.43 - Personnel Data stated Sergeant Pickhardt ignored his request and the derogatory and offensive posts continued. 13.43 - Personnel Data stated other police officers then contacted Sergeant Pickhardt telling him they were offended by his posts. 13.43 - Personnel Data stated that his wife and children were upset, with his children asking him, "Why is he writing that stuff about you?5 13.43 - Personnel Data 4 Statement of 5 Statement of 13.43 - Personnel Data page 3, paragraph 45 page 4, paragraph 5 Page 2 of 8 1947922 13.43 - Personnel Data stated he then saw some of his friends posting pictures of him which were in the calendar Sergeant Pickhardt gave him. 13.43 - Personnel Data thought Sergeant Pickhardt was joking when he stated he was going to sell the calendars, but he was really selling them. 13.43- Personnel Data said it was then he decided he was going to gather evidence of what Sergeant Pickhardt was doing. had thrown his calendar that Sergeant Pickhardt had gifted him away. asked if anyone had a calendar he could have. could have hers. 13.43 13.43 - Personnel Data 13.43 13.43 - Personnel Data 13.43 - Personnel Data then told him he stated he told Sergeant Pickhardt two to three times to stop posting pictures and making offensive comments about him. 13.43 - Personnel Data stated he knows at least six to seven police officers either directly or on Facebook that told Sergeant Pickhardt to "knock it off". added that since February 2018, the offensive posts from Sergeant Pickhardt have subsided. 13.43 - Personnel Data II. Statement of 13.43 - Personnel Data On June 12, 2018, stated he was first made aware of the incidents between past fall. 13.43 - Personnel Data stated he is not only a friend of Facebook friends. 13.43 - Personnel Data stated and those pictures are shared on Facebook. Sometime in the fall, Pickhardt started to add funny comments to the pictures. Pickhardt transposing thought was weird. Later towards winter, told 13.43 - Personnel Data was interviewed by Investigator Liisa M. Hill. 13.43 - Personnel Data 13.43 - Personnel Data 13.43 - Personnel Data 13.43 - Personnel Data 13.43 - Personnel Data 13.43 - Personnel Data 13.43 - Personnel Data 13.43 - Personnel Data and Sergeant Pickhardt this but they are also and his wife have done a lot of traveling noticed Sergeant then noticed Sergeant face over female bodies and making comments which he had a conversation with that Sergeant Pickhardt was continuing to 13.43 - Personnel Data 13.43 - Personnel Data 13.43 transpose his face over female bodies which both he and his wife found offensive. 13.43 - Personnel Data told 13.43 - Personnel Data that he had told Sergeant Pickhardt to stop the offensive Facebook posts. 13.43 - Personnel Data 13.43 - Personnel Data work a gate with Sergeant Pickhardt. Pickhardt that his postings on Facebook regarding wife and also to 13.43 - Personnel Data 13.43 13.43 - Personnel Data 13.43 - Personnel Data stated that day he was assigned to stated while working the gate he told Sergeant were upsetting to stated he told Sergeant Pickhardt to knock it 13.43 off, but, Sergeant Pickhardt just blew him off. Sergeant Pickhardt laughed and stated, "Oh, it's funny"' and walked away. 6 Statement of Statement of 8 Statement of 13.43 page 2, paragraph 40 page 2, paragraph 50 page 3, paragraph 40 Page 3 of 8 1947923 13.43 - Personnel Data stated after the Super Bowl, 13.43 - Personnel Data posted some pictures on Facebook of himself taken with a number of Hall of Fame football players attending the game. Sergeant Pickhardt added some very nasty comments to those pictures. Sergeant Pickhardt posted, 13.43 is a piece of shit and he is an embarrassment to the uniform. 13.43 - Personnel Data reiterated that both he and told Sergeant Pickhardt to stop, and that it was upsetting 13.43 - Personnel Data family to which Sergeant Pickhardt just laughed and walked away. 13.43 - Personnel Data III. Statement of Sergeant Christopher Pickhardt On June 14, 2018, Sergeant Pickhardt was interviewed by Investigator Liisa M. Hill. Sergeant Pickhardt stated he has a general working relationship with 13.43 - Personnel Data . They do not socialize and were never street partners. 13.43 - Personnel Data 13.43 - Personnel Data though e and 13.43 - Personnel Data do not have a close relationship, there had been what Sergeant Pickhardt describes as a "thing" running between him and which started in August of last year. Sergeant Pickhardt stated somewhere around that time he was having a birthday or it was 13.43 - Personnel Data birthday and he saw him at a part-time job and thought, "okay, I'll send him a, a birthday greeting". Sergeant Pickhardt stated he posted face on something and sent it to him. Sergeant Pickhardt stated laughed and told him he was going to get him back, so he thought they were good. Sergeant Pickhardt stated 13.43 - Personnel Data 13.43 - Personnel Data 13.43 - Personnel Data Sergeant Pickhardt stated around the holidays he posted 13.43 - Personnel Data face on a body on Facebook. Sergeant Pickhardt stated he had a lot of people comment that this was great and very funny and that he should make a calendar or bobble head. Sergeant Pickhardt said even laughed and told him he was going to get him (Sgt Pickhardt) back. 13.43 - Personnel Data 13.43 - Personnel Data Sergeant Pickhardt was asked if he has posted things to Facebook site, to which Sergeant Pickhardt responded, "I have".1° Sergeant Pickhardt was shown a Facebook post from him showing a picture of and the caption, didn't do shit the whole time, he just went around begging for autographs and photos."' Sergeant Pickhardt was asked if he remembered posting that, to which he responded in the affirmative. Sergeant Pickhardt stated prior to his posting and comments about had done the same thing, posting an unflattering picture of Sergeant Pickhardt with the caption "Look at this fat slob of a cop. Should he be a Minneapolis Police Officer?"12 Sergeant Pickhardt stated the picture did not bother him and he never asked for it to be removed from Facebook. He did notice that it had been deleted a short time after it had been posted. 13.43 - Personnel Data 13.43 - Personnel Data 13.43 - Personnel Data 13.43 Sergeant Pickhardt was asked if at any time 13.43 - Personnel Data told him to knock it off, and that he did not like his postings. Sergeant Pickhardt stated he did not specifically recall 13.43 - Personnel Data telling him to stop. Sergeant Pickhardt stated someone did approach him and stated 13.43 - Personnel Data was upset at the various postings. Sergeant Pickhardt said he then removed all the postings from Facebook approximately two weeks after the Super Bowl. Sergeant Pickhardt was asked if he posted comments relating to travel pictures 13.43 - Personnel Data wife had taken. Sergeant Pickhardt responded that he probably did. Sergeant Pickhardt was asked if the comments were complimentary of her photographic 9 Statement of Sergeant Pickhardt, page 2, paragraphs 25-30 10 Statement of Sergeant Pickhardt, page 4, paragraph 30 11 Statement of Sergeant Pickhardt, page 4, paragraph 35 12 Statement of Sergeant Pickhardt, page 4, paragraph 50 Page 4 of 8 1947924 skill. Sergeant Pickhardt stated no, the comments were similar to the calendar and other postings. Sergeant Pickhardt was asked if he superimposed 13.43 - Personnel Data picture, in women's dress with those pictures that she took. To which Sergeant Pickhardt responded, "I don't know if I did. I may have."' Sergeant Pickhardt was again asked if 13.43 - Personnel Data ever posted something on either his page or Sergeant Pickhardt's Facebook page indicating that he did not want you to be posting this material. Sergeant Pickhardt responded, "He may have but I can't recall specifically but he may have."14 Sergeant Pickhardt added that his postings were just for fun and were never meant as mean-spirited. DISCUSSION 13.43 - Personnel Data The Minneapolis Police Department's Policy and Procedure Manual states in part: MPD P&amp;P 5-105 (A) (11) PROFESSIONAL CODE OF CONDUCT: Employees shall not publicly criticize or ridicule the Department, its policies or other employees as to the performance of their duties in a manner which is defamatory, obscene, unlawful, or in any other manner which impairs the effective operation of the Department or in a manner which displays a reckless or knowing disregard for the truth. This regulation shall not be construed so as to impair the exercise of free speech by employees on matters of public concern. Sergeant Pickhardt posted pictures and comments on Facebook that Sergeant Sandberg found offensive and derogatory. Sergeant Pickhardt stated that his comments were a continuing back and forth with Sergeant Sandberg. Sergeant Sandberg stated he and other Minneapolis Police Department Employees told Sergeant Pickhardt to stop which Sergeant Pickhardt ignored. When Sergeant Pickhardt was asked if he was told to stop the offensive comments and pictures, he stated that he couldn't recall. 13 Statement of Sergeant Pickhardt, page 6, paragraph 45 14 Statement of Sergeant Pickhardt, page 7, paragraph 55 13.43 - Personnel Data Page 5 of 8 1947925 The following exchange is one example of the Facebook posts: Chris Pickhardt: Your an embarrassment to the department begging for photos and autographs WOW Like • Reply • ld 13.43 Shut up Pickhardt... Like • Reply. ld Chris Pickhardt 13.43 thank god your retiring you useless piece of shit Like • Reply • ld Chris Pickhardt I think your starting to get a little personal with that comment and I am 13.43 truly offended by what you said. Erase it now. Like • Reply • ld Chris Pickhardt: 13.43 truth hurts buddy The following Facebook post is from Sergeant Pickhardt: Chris Pickhardt: 13.43 didn't do shit the whole time he just went around begging for autographs and photos he is such a piece of shit he should have retired years ago embarrassment. to the uniform CLOSING 13.43 - Personnel Data Did Sergeant Pickhardt post offensive and defamatory pictures and comments directed at 13.43 13.43 on Facebook in which he publicly criticized and ridiculed 13.43 - Personnel Data Sergeant Pickhardt admitted to posting various pictures and making comments regarding In these posts Sergeant Pickhardt used language derogatory and defamatory towards Sergeant Pickhardt does not recall being told or requested to discontinue his posts or comments, despite 13.43 - Personnel Data and 13.43 - Personnel Data statements that they told Sergeant Pickhardt to stop his Facebook posts. 13.43 13.43 13.43 13.43 Page 6 of 8 1947926 I confirm that the information I provided in this case is true to the best of my knowledge. August 29, 2018 Investigator: Liisa M Hill Date: Page 7 of 8 1947927 EVIDENCE 1. Statements a) b) c) Sergeant Christopher Pickhardt 13.43 - Personnel Data 2. Records a) MPD Internal Affairs Division Memorandum regarding complaint b) Screen Shots of Facebook Posts 13.43 - Personnel Data Page 8 of 8 1947928 Minneapolis City of Lakes www.minneapolismn.gov Sgt. Christopher Pickhardt Pct. 5 Daywatch Minneapolis Police Department RE: OPCR Case 18-02525 Police Department - Medaria Arradondo, Chief of Police 350 S. Fifth St. - Room 130 Minneapolis, MN 55415 TEL 612.673.3000 NOTICE OF DISCIPLINE Notice of Suspension 13.43 suspension without pay) Sgt. Pickhardt, The finding for OPCR Case #18-02525 is as follows: Policy Number Sub-Section Policy Description Category February 5, 2020 Disposition 13.43 - Personnel Data 5-105 (A)(11) Code of Conduct As discipline for this incident you are suspended 13.43 C without pay. Sustained This case will remain in OPCR files per the record retention guidelines mandated by State Law. Be advised that any additional violations of Department Rules and Regulations may result in disciplinary action up to and including discharge. Sincerely, Medaria Ar dondo Chief of Police By: Michael Kjos, Assistant Chief of Police Henry Halvorson, Deputy Chief, Professional Standards Bureau 11 Page 1943981 NOTICE OF RECEIPT Acknowledgement of receipt: I, Christopher Pickhardt, acknowledge that I have received my Notice of Discipline for OPCR Case #18- 02525. S . ristopiher Pickhardt /1nsp ctor Huffm n CC: OPCR Case File Inspector Huffman Payroll Human Resources 21 Page Date of Receipt (Y LD Date 1943982 IN RE: THE MATTER OF THE CITY OF MINNEAPOLIS (Minneapolis Police Department) • and Settlement Agreement (Union Grievance # 20-01) POLICE OFFICERS' FEDERATION OF MINNEAPOLIS (Chris Pickhardt, Grievant) This Settlement Agreement ("Agreement") is made and entered into by and between the City of Minneapolis ("City"), the Police Officers' Federation of Minneapolis ("Federation") and Sergeant Chris Pickhardt, Badge No. 5716 ("Grievant"). RECITALS A. The City and the Federation are parties to a collective bargaining agreement ("Labor Agreement") that governs the relationship between them. B. The Grievant is employed by the City in its Police Department ("MPD"). C. The Federation is the Grievant's sole and exclusive certified bargaining representative. D. On or about February 5, 2020 the MPD served Grievant with a notice violation of MPD Policy 5-105(A)(11) and required Grievant to serve a 40-hour suspension. E. Grievant served the 40-hour suspension 3/14/2020, 3/19/2020, 3/27/2020, and 4/4/2020. F. The Federation grieved the suspension, Grievance #20-01. G. The Chief of Police has the full authority of the City Council to resolve the grievance. H. The Federation, the City, and the Grievant wish to resolve this matter amicably and without resort to arbitration. NOW THEREFORE, the City, the Federation, and Grievant agree as follows: Page 1 of 3 1943983 AGREEMENT 1. The Federation shall withdraw Grievance # 20-01, with prejudice. 2. The City imposes and the Federation, on behalf of the Grievant, shall accept a 25-hour suspension for a category C violation of the 11/PD's Policy and Procedure Manual under Section 5- 105(A)(11). 3. The City shall make the Grievant whole in the following manner: a. The City shall reimburse Grievant for 15 hours of his regular pay at the rate of pay in effect at the time the suspension was served. Payment shall be tendered within 30 days of both parties' receipt of the fully executed Agreement. 4. The Federation, as an entity and on behalf of its members individually, agrees that this Settlement Agreement shall not be used in any arbitration or proceeding, except to enforce the terms of this Settlement Agreement. The Federation, its bargaining unit members and the grievant are bound by this Agreement as if they had entered into it individually. 5. The City and the Federation agree that this Agreement is without prejudice or precedent to any future matter involving any City employee, other than the Grievant; and, that this Agreement shall be of no value as evidence, and shall not be submitted or received as evidence, in any arbitration, hearing, trial, appeal or other proceeding involving any City employee, other than the Grievant. Page 2 of 3 1943984 ACCEPTED AND AGREED TO: FOR THE FEDERATION: Sherral Schmidt President, Police Officers' Federation of Minneapolis 4,g( FOR THE CITY OF MINNEAPOLIS Medaria adond Chief of Po e Date: /911/ ViA911 Date: 7 - Zo Z. I Page 3 of 3 1943985</t>
  </si>
  <si>
    <t>['https://assets.nationbuilder.com/cuapb/pages/1509/attachments/original/1753847503/18-02525_Christopher_Pickhardt.pdf?1753847503']</t>
  </si>
  <si>
    <t>['Christopher L. Pickhardt, badge #5716']</t>
  </si>
  <si>
    <t>JUDITH H. DUTCHER STATE AUDITOR STATE OF MINNESOTA OFFICE OF THE STATE AUDITOR SUITE 400 525 PARK STREET SAINT PAUL, MN 55103-2139 (651) 296-2551 (Voice) (651) 296-4755 (Fax) stateauditor@osa.state.mn.us (E-mail) 1-800-627-3529 (Relay Service) The Explorer POST programs are branches of the Boy Scouts of America. As 1 such, the participants are generally referred to as "scouts." The POST Account number at Stillwater Central Bank was #28159. 2 An Equal Opportunity Employer INVESTIGATIVE REPORT CITY OF STILLWATER POLICE DEPARTMENT EXPLORER POST 521 FINANCIAL ACCOUNT October 2, 2000 I. INTRODUCTION On December 1, 1999, the Special Investigations Division of the Office of the State Auditor (hereinafter "OSA") received a letter from the City of Stillwater Police Department (hereinafter "Police Department") pursuant to Minn. Stat. § 609.456. In the letter, the Police Department requested the OSA's assistance in an investigation of disbursements from the Stillwater Police Explorer POST 521 savings account (hereinafter "POST Account") controlled by the Police Department. There appeared to be evidence of theft, embezzlement or unlawful use of public funds from the POST Account by one of the Police Department's employees, who was later identified to the OSA as Patrol Sergeant Davin R. Miller (hereinafter "Patrol Sergeant Miller"). This report contains the result of the OSA's investigation. The mission of the OSA's Special Investigations Division is to review allegations of malfeasance, misfeasance, and nonfeasance by local government employees or officers. Since the Division is a fact-finding entity and has no prosecutorial powers, its role is to evaluate allegations brought to the OSA's attention and, when appropriate, to provide specialized auditing techniques, initiate an independent investigation, or refer the matter to appropriate oversight authorities. II. BACKGROUND Stillwater Police Explorer POST 521 (hereinafter "POST 521") provides persons aged 15-21 the opportunity to explore careers in law enforcement. The Police Department maintained the POST 1 Account at the Stillwater Central Bank to fund youth summer programs and winter activities for the POST 521 scouts. 2 Investigative Report October 2, 2000 Page 2 The OSA is unaware of any authority given to the Police Department to open 3 and maintain an Explorers POST Account using the City's Tax Identification Number. However, the POST Account is now closed. Patrol Sergeant Miller had been employed with the Police Department since 4 April 1990. He was promoted to the rank of Patrol Sergeant from the rank of Inspector on September 1, 1999. Checks issued to POST 521 as donations or for services were received from the 5 Lake Elmo Jaycees, Stillwater Area Chamber of Commerce, City of Stillwater Chamber of Commerce and checks for valet parking services the scouts performed for the Burnet Senior Classic and the Shrine Circus. Moneys were collected from parents of scouts to pay POST 521 membership 6 dues and for expenses for the annual Conferences. The OSA was informed that in 1986, then Chief of Police, Dave Mawhorter, opened the POST Account using the City of Stillwater (hereinafter "City") Tax Identification Number, #41- 60005566. The OSA was further informed that when Chief Mawhorter left the Police Department 3 in 1992, Patrol Sergeant Miller was the Advisor to the POST 521 scouts, and he took over handling the POST Account. At that time, Patrol Sergeant Miller was the only signatory on the 4 POST Account, and the bank statements for the POST Account were mailed directly to him at the Police Department. The OSA's period of review was from January 1, 1994, the date of the earliest bank records available for the POST Account, to September 30, 1999, when the account was closed. During this period, Patrol Sergeant Miller was the only person with authority over the POST Account, which included the authority to make withdrawals from the POST Account. Patrol Sergeant Miller resigned from the Police Department on February 4, 2000. Between January 1, 1994, and June 30, 1999, $19,564.53 was deposited into the POST Account. The OSA identified the following sources for the funds deposited: C $10,403.18 from donations and payments for services performed by the scouts;5 C $6,216.01 from parents and others;6 C $65.00 from Patrol Sergeant Miller's personal checking account; C $19.99 in accrued interest; and Investigative Report October 2, 2000 Page 3 Of the remaining amount, $2,098.10 was deposited in three transactions for 7 which the OSA did not receive any documentation, and the remainder was cash. Norwest Bank Minnesota, N.A. has subsequently changed its name to Wells 8 Fargo Bank Minnesota, N.A. All of the transactions reviewed by the OSA took place before the name change; therefore, this report will refer to the bank as "Norwest." Account # 3126413236 and account #3971636486 were personal checking 9 accounts, and account # 612641552 was a money market account. Patrol Sergeant Miller had an interest in all three accounts. The OSA did not find any evidence that accounts #3971636486 and #6126415522 were ever used to hold funds withdrawn from the POST Account. C $2,860.35 from unidentifiable sources.7 The OSA was informed by the Police Department that no City or Police Department monies were contributed to the POST Account. All withdrawals from the POST Account were in cash. The OSA was unable to determine where a large portion of the moneys from the POST Account were spent. In September 1999, a Captain in the Police Department became aware of the POST Account and requested that Patrol Sergeant Miller furnish the Police Department with financial records from the account. The Police Department subsequently requested copies of bank records for the POST Account. When the Police Department compared the records from Central Bank with the savings account ledgers received from Patrol Sergeant Miller, it discovered discrepancies in the POST Account. On October 26, 1999, the Police Department closed the POST Account, which had a balance of $7.33. On May 8, 2000, the Police Department obtained a search warrant for Patrol Sergeant Miller's personal bank records maintained at Norwest Bank Minnesota, N.A., (hereinafter "Norwest") in Minneapolis, Minnesota. The search warrant necessitated that Norwest provide copies of all 8 requested documents from accounts #3126413236, #3971636486 and #6126415522. The Police 9 Department and the OSA could find no evidence of any other accounts maintained for Patrol Sergeant Miller by other financial institutions. The OSA reviewed Norwest's records of Patrol Sergeant Miller's personal checking account #3126413236 (hereinafter "Personal Checking Account") for the period of January 1994, the earliest date of available bank records for the POST Account, through the time when Sergeant Investigative Report October 2, 2000 Page 4 Minn. Stat. § 609.52, Subd. 2(1) (2000). 10 Minn. Stat. § 609.52, Subd. 2(5)(i) (2000). If the property stolen exceeds 11 $2,500, a person may be sentenced to imprisonment for not more than ten years or payment of a fine of not more than $20,000, or both. Minn. Stat. § 609.52, Subd. 3(2) (2000). Dates used by the OSA to reference bank transactions generally reflect the actual 12 dates of such transactions. Where the actual transaction dates were not available, the OSA used the dates that transactions were posted to accounts. Miller closed his Personal Checking Account in January 1998. The OSA's review of the records from Norwest and the POST Account evidenced the appearance of a loss of funds from the POST Account and the potential misappropriation of funds by Patrol Sergeant Miller. III. REVIEW OF ACCOUNTS According to Minnesota law, a theft has occurred when a person "intentionally and without claim of right takes, uses, transfers, conceals or retains possession of movable property of another without the other's consent and with intent to deprive the owner permanently of possession of the property." It is also a theft if a person acts with intent to exercise only temporary control of the 10 property and the control manifests an indifference to the rights of the owner or the restoration of the property to the owner. 11 A. Evidence of Misappropriation Based upon the OSA's review of the records from the POST Account and Patrol Sergeant Miller's Personal Checking Account, at least $6,428.71 was withdrawn from the POST Account and may have been misappropriated by Patrol Sergeant Miller between January 1994 and June 30, 1999.12 The OSA identified the following: C Twelve instances where Patrol Sergeant Miller made withdrawals from the POST Account and deposited cash in the exact same amounts into his Personal Checking Account on the same day. The withdrawals from the POST Account totaling $3,150.00 and the corresponding deposits into Patrol Sergeant Miller's Personal Checking Account on the same day are listed in the chart below. Investigative Report October 2, 2000 Page 5 Cash Withdrawn Cash Deposited Date of from into Miller's Personal Transaction POST Account Checking Account 5/16/94 $ 325.00 $ 325.00 8/18/94 75.00 75.00 8/22/94 275.00 275.00 10/17/94 125.00 125.00 12/05/94 70.00 70.00 12/16/94 30.00 30.00 7/07/95 300.00 300.00 10/26/95 350.00 350.00 1/18/96 500.00 500.00 4/24/96 500.00 500.00 11/14/96 250.00 250.00 6/18/97 350.00 350.00 $ 3,150.00 $3,150.00 There was no documentation that the $3,150 cash withdrawn from the Post Account and subsequently deposited in Patrol Sergeant Miller's personal checking account was used for POST 521 purposes. C Two instances where Patrol Sergeant Miller made withdrawals from the POST Account and deposited a smaller amount of cash on the same day into his Personal Checking Account. These withdrawals from the POST Account totaling $850.00 and the corresponding deposits into Patrol Sergeant Miller's Personal Checking Account totaling $820.00 on the same day are listed in the chart below. Cash Withdrawn Cash Deposited Date of from into Miller's Personal Transaction POST Account Checking Account 4/18/94 $ 450.00 $ 440.00 8/23/96 400.00 380.00 $ 850.00 $ 820.00 There was no documentation that the $30.00 cash withdrawn from the POST Account, but not deposited in Patrol Sergeant Miller's personal checking account, was used for POST 521 purposes. In addition, there was no documentation that the $820.00 cash withdrawn Investigative Report October 2, 2000 Page 6 from the POST Account and subsequently deposited in Patrol Sergeant Miller's personal checking account was used for POST 521 purposes. C The OSA found three instances where Patrol Sergeant Miller made deposits into the POST Account and received cash back from the teller during the same transaction. The transactions reveal that $620.00 was removed from the deposits and are evidenced in the chart below: Amount of Amount of Funds "Cash Out" Amount of Date to be Deposited Identified On Ticket Actual Deposit 4/12/94 $ 120.00 $ 40.00 $ 80.00 4/20/94 800.00 80.00 720.00 5/12/94 2000.00 500.00 1500.00 $ 620.00 There was no documentation that the $620.00 withheld in cash from the POST Account was used for POST 521 purposes. C On December 16, 1997, Patrol Sergeant Miller withdrew $1,808.71 from the POST Account. The OSA did not find a corresponding deposit into Patrol Sergeant Miller's Personal Checking Account for this amount. The OSA notes, however, that this amount matches the amount of check number 10568, which was written on Patrol Sergeant Miller's Personal Checking Account to a mortgage company and returned for insufficient funds by Norwest on December 5, 1997. The OSA was informed that $1,808.71 was the amount paid monthly by Patrol Sergeant Miller to a mortgage company. The OSA further notes that the POST Account ledger maintained by Patrol Sergeant Miller referenced that the funds were used as the "Remaining Balance for BP Conference." However, the coordinator of the POST Days Conference at the Breezy Point Resort in Pequot Lakes, Minnesota (hereinafter "Conference") confirmed that no registration prepayments were accepted that far in advance of the Conference. The OSA did not find any evidence that the withdrawal of $1,808.71 was spent for the benefit of the POST 521 scouts. The withdrawals from the POST Account listed above total $6,428.71. It appears the $6,428.71 may have been misappropriated by Patrol Sergeant Miller. B. Questionable Transactions In addition to the transactions identified above, Patrol Sergeant Miller made withdrawals totaling $3,505.00 from the POST Account between April 21, 1994, and April 22, 1999. The OSA was Investigative Report October 2, 2000 Page 7 unable to determine that the moneys from these additional withdrawals were used for POST 521 purposes. The OSA's review of these transactions noted the following: C Patrol Sergeant Miller made two withdrawals from the POST Account of amounts greater than the corresponding Conference records indicate were received on behalf of the POST 521 scouts. These transactions total $190.00 and are detailed below. Date Transaction 1 3/21/94 $ 1294.00 - Withdrawal from POST Account 4.00 - Paid for cashier's check 1200.00 - Cashier's check paid to annual Conference $ 90.00 - Amount of money unaccounted for by Patrol Sergeant Miller Date Transaction 2 4/24/97 $ 1140.00 - Withdrawal from POST Account 1040.00 - Cash paid to annual Conference $ 100.00 - Amount of money unaccounted for by Patrol Sergeant Miller The OSA was not able to determine that the $90.00 remaining from the March 21, 1994 withdrawal and the $100.00 remaining from the April 24, 1997 withdrawal were used for POST 521 purposes. C Patrol Sergeant Miller withdrew $300.00 from the POST Account on March 26, 1997, and noted the transaction as "Money Order to Post 911 - Remainder of Breezy Pt. Conf. $$$" in the POST Account ledger that he provided to the Police Department. Registration records from the 1997 Conference evidence that POST 521 did not use a money order for any portion of its registration fees. C The OSA was not able to confirm from the information provided that Patrol Sergeant Miller used the moneys from several other POST Account withdrawals on behalf of the scouts. The chart below lists these withdrawals made by Patrol Sergeant Miller. Patrol Sergeant Miller's Date Amount Withdrawn Notations in POST Account Ledger 3/16/94 $ 500.00 no ledger available 4/03/95 85.00 no ledger available 6/21/96 285.00 "Withdrawl (Rental Car for Arizona Trip)" 10/07/97 70.00 "Withdrawl (Explorer Pizza Night)" Investigative Report October 2, 2000 Page 8 The Conference coordinator confirmed that no registration prepayments were 13 accepted more than four to six weeks in advance of the April 1998 Conference. According to the Conference Registration Form for the April 1999 Conference, 14 POST 521 did not pay any registration fees in the form of a money order. Patrol Sergeant Miller's Date Amount Withdrawn Notations in POST Account Ledger 10/21/97 900.00 "Withdrawl (Payment (1 Installment on st Breezy Pt. Conference Fees)"13 12/22/97 170.00 "Withdrawl (Re-Charter Fee)" 2/06/98 60.00 "Withdrawl (Pizza Feed-Pizza Hut)" 8/17/98 400.00 "Withdrawl (Radio Purchase)" 4/09/99 360.00 "Withdrawl (Payment for Breezy Pt. Conference)" 4/22/99 180.00 "Withdrawl (Money Order to Post 911 for funds paid to Post 521-BP Conf.)"14 $3,015.00 There was no documentation that the $3,015.00 withdrawn from the POST Account was used for POST 521 purposes. The total of the questionable transactions listed above is $3,505.00. It should also be noted that Patrol Sergeant Miller withdrew $770.00 from the POST Account on April 21, 1994. Records from the 1994 Conference indicate that POST 521 paid $770.00 in cash for Conference fees. The OSA notes, however, that on April 25, 1994, one day after the annual Conference ended, Patrol Sergeant Miller deposited $770.00 into his Personal Checking Account. The OSA was unable to determine that the money withdrawn from the POST Account on April 21, 1994 was paid to the annual Conference. C. Personal Checks Written by Patrol Sergeant Miller The OSA reviewed the records from Patrol Sergeant Miller's Personal Checking Account. The OSA determined that, with the exception of two checks, no expenditures appear to have been made on behalf of POST 521. Patrol Sergeant Miller wrote check number 7762, dated March 14, 1995, from his Personal Checking Account for $65.00 to POST 521. Additionally, Patrol Sergeant Miller wrote check number 10172 from his Personal Checking Account for $890.00 to POST 911, the Investigative Report October 2, 2000 Page 9 Explorer POST that organized the annual Conferences, collected moneys from all other POST's and paid Breezy Point Resort the total amounts due for each annual Conference. The OSA was unable to determine the reason that check number 7762 was written to POST 521. Check number 10172, however, matches the amount of money that was withdrawn from the POST Account on March 6, 1997, and subsequently deposited into Patrol Sergeant Miller's Personal Checking Account on March 7, 1997. Check number 10172 was paid by Norwest on March 24, 1997. This resulted in Patrol Sergeant Miller having the use of $890.00, interest free, for 18 days. The OSA was unable to determine the reason Patrol Sergeant Miller did not withdraw the $890.00 from the POST Account and convert it to a cashier's check for payment to the 1997 Conference, as he had done with other cash withdrawals in previous years for the moneys used to pay for previous Conferences. IV. CONCLUSION The OSA has determined that the next step in this investigation would be to interview Patrol Sergeant Miller regarding the specific findings mentioned in this report. However, to avoid jeopardizing any potential prosecution, the OSA is turning the matter over to the Washington County Attorney's Office to proceed in the manner it deems appropriate. As always, the OSA remains available to further assist if necessary. If you have any questions, please feel free to contact Director of Special Investigations Lea De Souza Speeter at (651) 297- 7107. Sincerely, /s/ Judith H. Dutcher Judith H. Dutcher State Auditor</t>
  </si>
  <si>
    <t>['https://assets.nationbuilder.com/cuapb/pages/1472/attachments/original/1670343754/Miller_Davin_State_Auditor_Report.pdf?1670343754']</t>
  </si>
  <si>
    <t>Minneapolis Office of Police Conduct Review Complaint Number: Investigator: Officer(s): Case Type: Date of Incident: Complaint Filed: Investigative Summary 19-00593 Sergeant Anne Moryc Ellen Jensen Badge #3276 Administrative January 3, 2019 January 11, 2019 Minneapolis Police CASE OVERVIEW On January 3, 2019 Officer Ellen Jensen and 13.43 - Personnel Data were assigned to marked squad 510 with Officer Jensen driving and 13.43 as the passenger. They were responding to assist other officers on a Property Damage Accident at 1908 Hennepin Ave S. (19-002749) when the squad car had an accident hitting a passenger vehicle, then a light pole at 22nd/Lyndale Ave S. The accident resulted in property damage and injuries. At issue is Officer Jensen's driving conduct. ALLEGATIONS Allegation: It is alleged Officer Jensen did not exercise due caution and due consideration for the safety of the public while operating a police vehicle, 7-403 Vehicles-Emergency Response. CASE INVESTIGATION Accident Review Committee Memo This case was initiated after a referral from the MPD Accident Review Committee, which per MPD Policy and Procedure reviews all MPD involved motor vehicle crashes. The Accident Review Committee submitted a memo to the Internal Affairs Unit, which included a short summary of the incident, a finding that the accident was preventable, that there was a probable violation of MPD Policy and Procedure, and a recommendation of referral to IAU for investigation. The Accident Review Committee notes a possible violation of 7-403 VEHICLES - EMERGENCY RESPONSE for Officer Ellen Jensen. 1 Accident Review Committee Memo Page 1 of 8 1947929 Review of MPD CAPRS Report 19-002789 The PIMS general offense report 19-002789 was authored by Officer Charles Beise and was approved by Lt. Darah Westermeyer. It was titled SQAUDA. The report included supplements from Lt. Westermeyer, Sergeant Will, Ser:eant R an Johnson, Sgt. Patrick Windus, Officer Maisano, Officer Rasmussen, Officer Jensen, 1 3.43 Officer Beise and Officer Truong. It listed the offense time as January 3, 2019 at 18:49 hours and location of 22th ST West and Lyndale Ave South. The police report detailed the squad accident and the factors surrounding it. Review of Lt. Westermeyer's Supplement Lt. Westermeyer did not witness the accident. Lt. Westermeyer reported that he assisted with traffic direction. 2 Review of Sergeant Will's Supplement Sergeant Will's regular assignment is a Sergeant in the Traffic Investigation Unit. Sergeant Will responded to the scene of Squad 510's accident, which per MPD Policy and Procedure a Traffic Investigation Squad and Supervisor should be sent to the accident scene. Once on scene, Sergeant Will spoke with Sergeant Ryan Johnson about the squad accident and was informed that Officer Jensen 13.43 - Personnel Data had been transported to Hennepin County Medical Center.3 Sergeant Will reported learning from Sergeant Ryan Johnson that squad 510 had been travelling northbound in the southbound lanes of Lyndale Ave S. As the squad approached 22nd ST West, a Lexus (MN 2CX518), in the left northbound lane, made a westbound (left) turn onto 22nd ST West. The Lexus was struck by squad 510 and pushed into Hum's Liquor Store located at the northwest corner of the intersection. After the squad hit the Lexus, it hit a utility pole. Sergeant Will completed the accident report and took pictures of the scene. He noted the road surface was wet, but did not have standing water. He also observed a video from Hum's Liquor Store. Sergeant Will viewed the video and notes "Squad 510 attempting to drive around the congested traffic, NB on Lyndale Ave S in the SB lanes and the Lexus making the left turn. In the video, I can see the squad veering to the left in an attempt to avoid striking the Lexus." Review of Sgt. Ryan Johnson's Supplement Sgt. Johnson reported that he made notifications. Sgt. Johnson did not witness the accident.5 2 GO# 19-002789 3 GO# 19-002789 4 GO# 19-002789 5 GO# 19-002789 Page 2 of 8 1947930 Review of Sgt. P. Windus' Supplements Sgt. Windus responded to the accident scene after the accident. He advised in his supplement that he turned off the squad car's MVR saving it as a significant event. Using the BOSCH EDR/CDR tool, he imaged the RCM (Restraint Control Module).6 Sgt. Windus noted airbag deployment, vehicle locations as well as notifications to the watch commander and crime lab. In Sgt. Windus' second supplement, he makes contact with Hum's Liquors, the owner/driver of the Lexus and releases a hold from the vehicle which had been towed to the impound lot. Sgt. Windus also noted that the driver (Mark Schmidt) of the Lexus was looking for hearing aids that belonged to a passenger in the Lexus. He requested the hold be removed to access the vehicle.' Review of Officer Maisano's Supplement Officer Maisano did not witness the accident, but did assist in boarding up the damaged business and traffic control.' Review of Officer Rasmussen's Supplement Officer Rasmussen advised that he canvased the area for video and took photos inside the liquor store. Officer Rasmussen did not witness the accident. 9 Review of Officer Ellen Jensen's Supplement and Statement to Internal Affairs Officer Jensen stated in her report supplement for GO 19-002789 that she could hear "distressed screaming in the background" of what she knew to be an FTO car. She continues to note that they were travelling CODE 3 with lights and sirens activated. She stated that she observed brake lights from vehicles in northbound lanes of traffic and "these vehicles appeared to be stationary."1° Officer Jensen continued to describe the event as: "As I was driving NB as described in previous paragraph on the 2200 block of Lyndale, I observed a silver vehicle, later found to be MN2CX518, beginning to turn WB from the western most NB lane at 22 ST West. This was right into my path of travel to cross through the intersection. I hit my brake pedal and began to turn WB onto 22nd ST W. as I had observed no traffic on this street other than parked vehicles."11 When asked if Officer Jensen thought that her speeds throughout the incident were safe she replied "Yes, Ma'am. I felt like I was in control of the vehicle."12 6 G0# 19-002789 G0# 19-002789 GO# 19-002789 GO# 19-002789 GO# 19-002789 1 GO# 19-002789 12 Officer Jensen Statement Page 3 of 8 1947931 Officer Jensen advised that she was aware of her surroundings and that she exercised due caution.13 When asked if in hindsight, would the accident have been preventable, Officer Jensen agreed that it could have been prevented if she used a lower speed. 14 Review of 13.43 - Personnel Data 13.43 Supplement and Statement to Internal Affairs stated in his report supplement that they were driving Code 3 (emergency driving).15 13.43 indicated in his report supplement that he "could see that there was not any traffic coming southbound on Lyndale Ave S. When we approached the intersection the first car in the west northbound lane turned westbound in front of us."16 13.43 also stated that he could feel the squad car slowing down as it approached the intersection. 13.43 stated to the Internal Affairs investigator that he felt his partner (Officer Jensen) was in control of the vehicle. 17 Review of Officer Beise's Supplement Officer Beise did not witness the accident, but responded to assist. Upon arrival, he assisted by looking for witnesses. 18 Officer Beise stated that he spoke to a witness, Kayla Quinn who advised that she witnessed the collision. Quinn was on the southwest corner of 22nd Ave South and Lyndale Ave South.19 Quinn reported that she saw lights and heard sirens from the squad. Quinn stated, "as the police squad moved to go around MN 2CX518, MN 2CX518 made a left turn in front of the police squad." 20 Review of Officer Truong's Supplement Officer Truong did not witness the accident, but responded to assist. Upon arrival, he assisted by looking for witnesses. 21 Officer Truong stated that he spoke to a witness, Erica Trangren, who advised that she witnessed the collision from 708 22 ST West, Caffetto. 22 Trangren reported that she saw lights and heard sirens from the squad. Trangren stated that she saw the police squad northbound on Lyndale Ave South. Trangren advised Officer Truong that MN 2CX518 was westbound on 22nd ST West towards Lyndale Ave South and turned right (directly) onto Lyndale Ave South in front to the squad car. 23 13 Officer Jensen Statement 14 Officer Jensen Statement 15 GO #19-002789 F6 GO #19-002789 17 13.43 Statement 18 GO #19-002789 19 GO #19-002789 20 GO #19-002789 21 GO #19-002789 22 GO #19-002789 23 GO #19-002789 Page 4 of 8 1947932 Review of Minnesota State Accident Report 19-002789 Sergeant Will completed the Minnesota State Accident Report. In this report, it is documented that the road surface at the intersection of 22'd ST W and Lyndale Ave S was wet and lit by street lights. The narrative noted the squad was travelling northbound in the southbound lanes. The Lexus involved was in the left-hand land of Northbound Lynd ale Ave S and made a left turn to westbound 22nd ST W. The squad struck the vehicle which pushed in into the side of a building on the northwest corner of the intersection. The squad then struck a utility pole on the northwest corner of the intersection. 24 Review of Crash Data Retrieval (CDR) The Crash Data Retrieval system is the "black box of a vehicle." Its purpose is to collect data after a recorded event, most often a crash. A complete file was recorded from P#76854 (Squad 510) of the squad accident on 01/03/2019. Officer Wind us, who is an Event Data Recorder/Crash Data Recorder Technician and Analysist, imaged the recorder on 01/13/2019.25 The analysis for Squad 510, P#76854 is as follows: SPEED DATA COLLECTED FROM EDRICDR: DATA INDICATES THAT 5 SECONDS BEFORE AIR-BAG DEPLOYMNET - VEHICLE WAS TRAVELLING AT 67.90MPH, ACCELERATOR PEDAL AT 0.0% OF FULL, ZERO BRAKING AND ENGINE RPM AT 2,25226 Pre-Crash Data -5 to 0 sec Time (sec) Speed, Vehicle Indicated (MPH [km/h]) Speed, Vehicle Indicated, Quality Factor Accelerator Pedal, % Full Accelerator Pedal, % Full, Quality Factor Service Brake, On/Off Service brake, Quality Factor Engine RPM ABS Activity (Engaged, Non- Engaged) - 5.0 67.9 [109] OK 0.0 OK Off OK 2,252 Non-engaged - 4.5 67.2 [108] OK 0.0 OK On OK 2,230 Non-engaged - 4.0 66.3 [107] OK 0.0 OK On OK 2,204 Non-engaged - 3.5 40.6 [65] OK 0.0 OK On OK 2,166 Non-engaged - 3.0 36.0 [58] OK 0.0 OK Off OK 2,138 Non-engaged - 2.5 33.4 [54] OK 0.0 OK Off OK 2,116 Non-engaged - 2.0 30.8 [50] OK 0.0 OK On OK 2,024 Non-engaged - 1.5 29.7 [48] OK 0.0 OK On OK 1,534 Engaged - 1.0 21.7 [35] OK 0.0 OK On OK 1,376 Engaged - 0.5 22.6 136] OK 0.0 OK On OK 1,334 Engaged 0.0 20.8 1331 OK 0.0 OK On OK 1,502 Engaged DISCUSSION 24 Accident Report 25 Go #19-002789 26 Crash Data Retrieval Page 5 of 8 1947933 The allegation deals with Vehicle Emergency Response. 7-403 VEHICLES-EMERGENCY RESPONSE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Officers are advised that circumventing light rail intersection crossing arms is a very dangerous practice. Officers going around the light rail crossing arms when they are down causes the light rail train operator to emergency brake the light rail car. When the light rail car is emergency braked, it causes passengers to be ejected from their seats and thrown to the floor, which could cause serious injury or death. Due to these risks, officers are prohibited from going around the light rail crossing arms when they are down at an intersection. The MPD Policy and Procedure Emergency Driving definition states Emergency driving occurs whenever an officer intentionally drives in excess of the speed limit or in violation of any traffic control device. Emergency driving is authorized only when reasonably necessary in the performance of official duties. The squad accident occurred on a residential street, with a speed limit of 30 MPH.27 When Emergency Driving an officer has to intentionally drive in excess of the speed limit. Officer Jensen exceeded 30 MPH.28 Officer Jensen stated in her statement to Internal Affairs that she was using due caution and was emergency driving. Officer Jensen advised that the squad incident that they were responding to was an FTO (Field Training Officer) car which asked for assistance. Officer Jensen stated that she could hear "sounds of distress and yelling in the background."29 Officer Jensen also stated they had been on scene with the vehicle requesting assistance earlier and the suspect from that incident did not want police to respond.3° Officer Jensen felt there was an urgency to respond.31 Officer Jensen stated that the roads were illuminated by street and holiday lights and the road conditions were fine. She also stated that they had not encountered ice that day. 32 27 Accident Report 28 Crash Data Retrieval 29 Officer Jensen Statement 39 Officer Jensen Statement 31 Officer Jensen Statement 32 Officer Jensen Statement Page 6 of 8 1947934 13.43 stated that he heard "loud screaming in the background (from the radio)...which sounded like they were possibly in a physical altercation..." 1 3.43 further said that he was concerned the suspect had returned to the call.33 13.43 advised that he felt his partner used a safe speed during the call considering the incident in which they were going. 13.43 advised he used the spotlight en route to the call and felt that no policies were violated during this event. The overwhelming majority of vehicles yielded to the squad's lights and siren during the response to the call. MN 2CX518 was stopped at the intersection, with its left turn signal activated. The other vehicles in the intersection all stopped as well and most pulled to the curb indicating that they were yielding to the emergency vehicle. A passenger of MN 2CX518 had hearing aids, which could imply that the siren may not have been heard, by one or more of its occupants. 34 The speed limit is 30 MPH. Officer Jensen was travelling at 67.9 MPH at 5 seconds prior to the crash and 20.8 MPH at impact.35 CLOSING When making a determination on the allegations, there are two key issues to consider: 1. Whether Officer Jensen was engaged in emergency driving. • Officer Jensen believed that she was in control of the vehicle while respond i ng.36 • Officer Jensen and 13.43 both stated that they were emergency driving. 37 • The squads lights and siren were continually activated. • Emergency Driving occurs whenever an officer intentionally drives in excess of the speed limit or in violation of any traffic control device. 33 13.43 Statement 34 GO #19-002789 35 Crash Data Retrieval 36 Officer Jensen Statement 3' Officer Jensen Statemen 13.43 Statement Page 7 of 8 1947935 • Pre-Crash Data of Speeds: Time (sec) Speed, Vehicle Indicated (MPH [km/h]) - 5.0 67.9 [109] - 4.5 67.2 [108] - 4.0 66.3 [107] - 3.5 40.6 [65] - 3.0 36.0 [58] - 2.5 33.4 [54] - 2.0 30.8 [50] - 1.5 29.7 [48] -1.0 21.7 [35] - 0.5 22.6 [36] 0.0 20.8 1331 2. Whether Officer Jensen exercised caution and due consideration for the safety of the public while operating a police vehicle. • Officer Jensen stated she was exercising caution and due consideration for the safety of the public. • 13.43 stated that Officer Jensen was exercising caution and due consideration for the safety of the public.38 • Most vehicles on the roadway yielded to the squad car as it drove in Code 3 response. • At least one of the occupants of the Lexus wore hearing aids. • MN 2CX518 was stopped (brake lights activated) like the other vehicles which had yielded to the squad car. It did have its left turn signal activated. • Officer Jensen considered driving northbound in the southbound lane and traffic when she chose her route of response. • Posted speed limits at the accident location are 30 MPH I confirm that the information I provided in this case is true to the best of my knowledge. Investiga 'Anne Moryc 38 13.43 Statement Page 8 of 8 cif 7, zoi, 1947936 4 Minneapolis City of Lakes www.mInneapollsmn.gov Police Department - Medaria Arradondo, Chief of Police 350 S. Fifth St. - Room 130 Minneapolis, MN 55415 TEL 612.673.3000 NOTICE OF DISCIPLINE June 18, 2020 Officer Ellen Jensen Precinct 3 Middlewatch Minneapolis Police Department RE: OPCR Case 19-00593 Notice of Suspension (20 hours suspension without pay) Officer Jensen, The finding for OPCR Case #19-00593 is as follows: Policy Number Sub-Section Policy Description Category Disposition 7-403 Vehicle - Emergency B Merit Response As discipline for this incident you are suspended for 20 hours without pay. This case will remain in OPCR files per the record retention guidelines mandated by State Law. Be advised that any additional violations of Department Rules and Regulations may result in disciplinary action up to and including discharge. Sincerely, 0.9 1/4 ORA" Medaria Arradondo Chief of Police CA4A-9.0. By: Michael Kjos, Assistant Chief of Police Henry Halvorson, Deputy Chief, Professional Standards Bureau liPage 1947937 NOTICE OF RECEIPT Acknowledgement of receipt: I, Ellen Jensen, acknowledge that I have received my Notice of Discipline for OPCR Case #19-00593. Office lien Jensen Inspector Sean McGinty CC: OPCR Case File Inspector McGinty Payroll Human Resources Wage cr21 /2532;\ Date of Receipt Date 1947938</t>
  </si>
  <si>
    <t>['https://assets.nationbuilder.com/cuapb/pages/1509/attachments/original/1753848018/19-00593_Ellen_Jensen.pdf?1753848018']</t>
  </si>
  <si>
    <t>['Ellen Jensen, badge #3276']</t>
  </si>
  <si>
    <t>Minneapolis Office of Police Conduct Review Complaint Number: Investigator: Officer (s): Case Type: Date of Incident: Complaint Filed: Investigative Summary 17-20672 Sergeant Timothy P. Eck Sergeant Robert Berry #0521 Administrative May 20, 2017 November 13, 2017 44 Minneapolis Police CASE OVERVIEW This case relates to an allegation of domestic assault involving Minneapolis Police Sergeant Robert Berry. Sergeant Berry was off-duty at the time and the alleged incident took place at his residence, at the time, in Hastings, MN. The reported victim in this case is Berry's ex-wife ALLEGATIONS 13.43 Allegation 1: It is alleged that on May 20, 2017, in Hastings, Minnesota, Sgt. Robert Berry assaulted his ex-wife and interfered with her attempts to call 911 for police assistance. Berry was not at the scene when Hastings Police arrived. Berry later turned himself in and was charged with Gross Misdemeanor Emergency Telephone Calls/Communication Interfere with 911, Domestic Assault in the 5th Degree - Bodily Harm (Misdemeanor), and Domestic Assault in the 5' Degree - Fear (Misdemeanor). After court proceedings, the charges were "continued for dismissal" for a period of 12 months, with the end date being 08/21/2018. 5-102 - Code of Ethics Page 1 of 8 1947913 CASE INVESTIGATION This administrative review was initiated after Internal Affairs was notified of the incident by the Minneapolis Police Department's Watch Commander via the Hastings Police Department. INITIAL NOTIFICATION Minneapolis Police Lieutenant Brian Anderson was the on-duty Watch Commander on the date of this incident. LT Anderson was notified by Hastings Police Sergeant Bryan Schowalter via telephone shortly after the incident. Sgt. Schowalter explained that MPD Sergeant Robert Berry was a suspect in a domestic assault and interference with a 911 call. Berry reportedly fled the scene prior to the arrival of the Hastings Police. Sgt. Schowalter also advised that an alert was entered into NCIC under Berry's name and that he is subject to arrest within the next 72 hours.' Hastings Police Chief Bryan Schafer also communicated with then MPD IAU Lieutenant Henry Halvorson regarding the incident. HASTINGS POLICE DEPARTMENT RECORDS Dispatch Records On May 20, 2017, at approximately 0009 hours, Hastings Police Officers were dispatched to 1361 Eagle Bluff Circle, in Hastings, MN on the report of a 911 hang-up call. The remarks from the 911 call taker were entered into the system as follows:2 1) Open line 2) Yelling 3) Female saying give me my phone 4) Calling back 5) Vm (voicemail) on multiple call backs 6) Sounded like male had the females phone Audio files from the dispatch center were provided to me by the Hastings Police Department. The audio is consistent with the VISINET printout. The audio files are included in this case file. I See Internal Memorandum from LT Anderson in this case file. 2 See Hastings PD VISINET report. Page 2 of 8 1947914 Hastings Police Department CCN 17-001318 It should be noted that there was a significant time lapse in regard to the investigation of this case due to Data Practices implemented by the City of Hastings Police Department and City Attorney. The first request for the relevant police reports was made on May 30, 2017. This request was taken under advisement and the reports were not provided. Dakota County would only provide a copy of the criminal complaint. 1 again submitted another request on September 20, 2017 after being told that the reports may be released after a consultation with the City Attorney. After not receiving any documentation, I was advised to resubmit my request directly to Hastings Police Chief Schafer. I did so on October 10, 2017. I received the relevant police reports and supporting documentation on October 19, 2017. On May 20, 2017, two Hastings Police Officers and one Sergeant responded to a possible domestic assault at the residence of Robert 13.43 Berry. Robert Berry had left the scene prior to officer's arrival. The officers were met by Berry's juvenile daughter who told them that her "dad hit her mom in the head."' Officers made contact with 13.43 and noticed that she was holding her left wrist and said that it hurt. Furthermore, Officers observed "a bump on her forehead along with a small abrasion near the hairline. I also noticed what appeared to be a scratch extending from about mid-forehead to the top of her right eyebrow". 13.43 was reluctant to provide details to the officers, at times, telling them that everything is ok and that they can leave. 13.43 advised that she and Robert Berry are recently divorced and are living in the residence as "tenants in common".5 1 3.43 told the officers that she and Robert Berry became involved in an argument and she advised "Robert pulled her into the master bedroom and hit her numerous times in the head. 13.43 advised she had bumps on her head and she complained about her wrist again as she pointed to her left wrist".6 13.43 mother, 13.43 arrived at the scene because 13.43 Robert's juvenile daughter called her when she heard her parents in the argument. Robert has been physical in the past with 13.43 and she was concerned for her safety.' 13.43 13.43 told the officers that did not further cooperate with police investigators and requested that nothing happen to Robert and that she did not need any assistance in regard to this incident. Included in this case are the BWC video and audio files of the police response to this incident. Interview of Hastings Police Commander Bryan Schowalter On April 12, 2018, I interviewed Hastings Police Commander Bryan Schowalter at the Hastings Police Department in Hastings, MN. At the time of the incident in May of 2017, Commander Schowalter 3 See Hastings PD Officers Supplements and BWC footage. 4 Statement of Sergeant Schowalter. 5 Statement of Sgt. Schowalter, also see BWC for details. 6 Statement of Sgt. Schowalter, also see BWC for details. ' Sergeant Berry was previously arrested for domestic assault on July 16, 2016; this case was continued for dismissal and ultimately dismissed on March 14, 2017. Page 3 of 8 1947915 was in the position of Police Sergeant with Hastings Police Department when he responded to this call. Schowalter recalls responding to the incident and remembers it being a domestic related call. Schowalter advised that he was the last of three officers to arrive at the scene and he stood by as the other officers initially spoke with the victim, 13.43 . Schowalter ended up being the officer who spent the most time talking with 13.43 and documenting the incident. Soon after his arrival he saw a vehicle pull up to the address and soon learned that it was mother, 13.43 told Schowalter that she had received a telephone call from her granddaughter, 1 3.43 advising her that her dad had hit her mom and her mom was crying in her bedroom. 13.43 13.43 Schowalter advised that 13.43 was reluctant to speak about what happened and told the officers that everything was okay and that they could leave. Schowalter observed "kind of a goose egg bump on the center of her forehead" and a "scratch over her eye".8 After speaking for several minutes with Schowalter, 1 3.43 admitted that she was physically assaulted by Robert Berry, her ex-husband at the time. Based on the observations and information he received at the scene, Schowalter believed a domestic assault had occurred and filed a police report documenting the incident. Schowalter's recorded statement to me was consistent with his police report. Body worn camera footage of the incident is included in this case. The Hastings Police report number is 17-001318. Interview of Hastings Police Officer Blake Nosal Hastings Police Officer Blake Nosal also responded to this incident. I interviewed him on April 17th, 2018 at the Hastings Police Station. Upon arriving to the scene on the night of the incident, Nosal was met by Berry's daughter, 13.43 told Nosal that she "saw her dad hit her mom a few times in the head".9 Nosal then saw 1 3.43 come out of her bedroom and said that "she seemed scared or upset...um, obviously, something had happened".10 Nosal observed that 13.43 was holding her wrist and that it appeared red in color. Nosal asked 13.43 what happened to her hand and she said she was fine but Nosal believed "something was wrong with it cause it just wasn't normal".' Officer Nosal did not have a sustained conversation with 13.43 as Commander (Sergeant) Schowalter had the most interaction with her and gathered the information relevant to the incident. 8 See interview of Commander Schowalter, page 2, lines 35, 36. 9 See interview of Officer Nosal, page 1, line 42. 10 See interview of Officer Nosal, page 2, line 12. 11 See interview of Officer Nosal, page 2, line 17. Page 4 of 8 1947916 Based upon his training and experience and the information gathered at the scene, Officer Nosal believed a domestic assault had occurred. He completed a police report related to this case. Officer Nosal was wearing a body camera and the footage is included in this case file. Interview of Hastings Police Officer Nathan Wood On April 17th, 2018, I interviewed Officer Wood at the Hastings Police Department. Officer Wood recalled the incident which had occurred on May 20th, 2017 at the Berry's residence. Officer Wood was standing with Officer Nosal when they were met by 13.43 at the door. After the brief interaction with 13.43 at the door, Officer Wood spoke with 13.43 - Personnel Data told Officer Wood that she was hit in the head by her ex-husband, Robert Berry. Officer Wood told me that "there was a scratch on her face, and she was holding her left wrist, I believe, and saying that that hurt".72 Wood also recalled 13.43 telling them that Robert Berry took her cell phone away from her. Based upon Officer Wood's training and experience, he believed that a domestic assault had occurred; he then filed a police report under Hastings PD case number 17-001318. Officer Nosal's body-worn camera recording is included in this case file. Interview of 13.43 by Defense Investigator Jerry Johnson On May 26th, 2017, Private Investigator Jerry Johnson, working on behalf of Joe Friedberg and Fred Bruno law firm, contacted 13.43 via telephone for an interview. The interview was audio recorded and a copy is included in this file. Johnson went through the sequence of events with told him that she was involved in an argument with her ex-husband Robert Berry at their home in Hastings, MN. 13.43 - Personnel Data 13.43 said that Robert saw that she was talking to a male on her cell phone; he took her cell phone from her and ended the call. 13.43 asked for her phone back and at some point her phone fell on the floor and "shattered".13 13.43 then asked Robert to leave the residence and he refused. 1 3.43 then went to her basement home office and used a land line to dial 911. advised that she immediately hung up the phone, citing that she did not want to involve the police. According to 13.43 Robert then entered her home office with her broken cell phone in his hand. She asked for her phone back and "grabbed his arm and pushed him to give me my phone".14 then reported that he then brought her down to the ground, at the same time; her phone fell to the ground. She said she hit her head on a broken piece of her cell phone that had landed on the floor "and it scraped a little part of my head".15 Robert Berry then left the residence. 13.43 12 Recorded interview of Officer Nathan Wood, page 2, line 4. 13 Recorded interview of by investigator Jerry Johnson, page 8, line 8. 14 Recorded interview of 1 3.43 by Investigator Jerry Johnson, page 8, line 23 15 Recorded interview of by Investigator Jerry Johnson, page 9, line 5. Page 5 of 8 1947917 13.43 advised that Robert was nowhere near her when she dialed 911 nor did he interfere with the 911 call in any way. Second Interview of 13.43 by Defense Investigator Jerry Johnson On June 24th, 2017, Investigator Jerry Johnson, working on behalf of the Bruno Law Firm once again contacted 1 3.43 for a follow-up interview. Johnson asked 13.43 if she was afraid that Robert was going hurt her in any way during their confrontation. 13.43 told the investigator that Robert was only trying to restrain her when she ended up on the floor; she said that he did not otherwise cause any physical injury to her. The transcripts of both of the above interviews are included in this case file. Statement of Sergeant Robert Berry Sergeant Robert Berry was interviewed on December 13, 2017, at the Minneapolis Police Department's Internal Affairs Office. Sgt. Berry was represented by Sergeant David Garman of the Minneapolis Police Federation. The statement was administered pursuant to the Garrity Decision and Tennessee. Sergeant Berry advised that he and 13.43 were divorced at the time of this incident but were living in their residence as tenants in common while they attempted to sell the house. Sergeant Berry arrived home in the evening to find 13.43 in the residence when he believed she wasn't supposed to be there according to previous plans they had made for the night. Furthermore, Sergeant Berry believed 13.43 was talking on her cell phone with someone who he believed to be her boyfriend. An argument ensued and they each demanded that the other leave the residence. Sergeant Berry reported that 13.43 then went to her home office, picked up a land line and threatened to call 911. He saw her dial some numbers on the phone, he said he didn't believe she would do it so he grabbed the phone from her to see what numbers she dialed and realized she had dialed 9-1-1. He stated "...I saw that she actually called 911, realized that this wasn't gonna go good for me, urn, and I left and started running around the house looking for my things."16 Sergeant Berry advised that he did not break 13.43 cell phone or otherwise attempt to stop her from calling 911 at any point. According to Sergeant Berry, 1 3.43 followed him into the family room where she "threw some half-drunken punches"17 at him. Berry then told me that "I instinctively took her to the ground and told her in no certain terms to stay away from me and, urn, that's when I grabbed what I could and left".18 16 Statement of Sergeant Robert Berry, page 3, line 42. 17 Statement of Sergeant Robert Berry, page 4, line 5. 18 Statement of Robert Berry, page 4, line 7. Page 6 of 8 1947918 Sergeant Berry advised that there was no other physical violence between him and during this incident. 13.43 When I asked Sergeant Berry if the documented injuries to 1 3.43 were caused by him taking her to the ground, he responded that he had not reviewed the police reports related to the incident and was not aware of any injuries sustained by 1 3.43 . He went on to say that "What I do know is I took her down to the ground. And I took her down...and it was hard, so I don't...um, I'm assuming that's where any injuries came from".19 DISCUSSION It is alleged that Sergeant Robert Berry violated the Minneapolis Police Department's Code of Ethics in that he was arrested and charged with domestic assault. If this allegation is found to be true, it would violate the department policy included below. The Minneapolis Police Department's Policy and Procedure Manual states in part: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Robert Berry and 13.43 were divorced at the time of this incident but they were still living together in the same house. 13.43 told Hastings Police Officers that her ex-husband, Robert Berry, assaulted her during an argument at their residence. 13.43 told officers that Robert broke her phone and then left with it after she attempted to call 911. responding officers that Robert was a Minneapolis Police Officer. 13.43 told I interviewed the three Hastings Police Officers that responded to the incident on May 20, 2017. The information they provided me was consistent with the police reports they completed. Robert Berry was not located on the night of this incident and a warrant was issued for his arrest. Berry was charged with Gross Misdemeanor Interfere with 911, .5th Degree Domestic Assault-Bodily Harm, and 5th Degree Domestic Assault-Fear. Berry turned himself in on May 24th, 2017. 13.43 did not cooperate with the follow up investigation by the Hastings Police Department nor Minneapolis Police Internal Affairs. Furthermore, 13.43 provided a contradictory statement to Private Investigator Jerry Johnson. Sergeant Berry was convicted of misdemeanor domestic assault on August 21, 2017 and placed on probation for one year. if Sergeant Berry successfully completes the probation period, the case will be dismissed (continued for dismissal). 19 Statement of Sergeant Robert Berry, page 4, line 26. Page 7 of 8 1947919 Minneapolis Police Department Policy and Procedure section 5-102 - Code of Ethics states that all sworn members of the police department conduct themselves in an ethical manner and that all employees, at all times, shall not engage in any on or off-duty conduct that would tarnish of offend the ethical standards of the department. CLOSING 1. Did Sergeant Robert Berry assault his ex-wife, thus, violating the ethical standards of the Minneapolis Police Department? a. Hastings Police Officers responded to a 911 hang-up call at the residence of Sergeant Robert Berry and 13.43 b. 13.43 told officers she had been assaulted by her ex-husband Robert Berry. c. 13.43 displayed physical signs of injury as a result of the domestic assault. d. Sergeant Robert Berry advised in this recorded interview with Internal Affairs that his actions likely caused injury to 13.43 e. Sergeant Berry was charged with gross misdemeanor interfering with a 911 call and misdemeanor domestic assault. f. On August 21, 2017, Sergeant Berry was convicted of misdemeanor domestic assault and placed on probation for a period of one year. g. The case is "continued for dismissal" - if Sergeant Berry successfully completes probation, the criminal case will be dismissed on August 21, 2018. h. Sergeant Berry took responsibility for his actions. I confirm that my summary of this case is true to the best of my knowledge. (77 Investigator: Date Page 8 of 8 1947920</t>
  </si>
  <si>
    <t>['https://assets.nationbuilder.com/cuapb/pages/1509/attachments/original/1753847462/17-20672_Robert_Berry.pdf?1753847462']</t>
  </si>
  <si>
    <t>['Robert L. Berry, badge #521']</t>
  </si>
  <si>
    <t>10-401 RESPONSIBILITY FOR INVENTORY OF PROPERTY AND EVIDENCE (12/14/07) (A-D) Definitions: • Property -any material object of value, however slight, tangible or intangible to which an owner has a legal right. • Evidence - documentary or oral statements and material objects admissible as testimony in a court of law.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This includes sworn employees working off-duty employment. (04/01/93) (02/19/02) (12/14/07) Exceptions to this requirement: • Property or evidence recovered by Crime Lab personnel, and • Sworn MPD employees taking custody of evidence requiring immediate review, which has been obtained in a search warrant. In these instances, all items shall be property inventoried as soon as practical. It is strongly advised that all suspected narcotics, cash and firearms be inventoried prior to the end of the sworn MPD employee's shift. Until items are property inventoried, the investigator is responsible for assuring that the items recovered are securely stored and the chain-of-custody is maintained. Investigative personnel shall property inventory evidence created during the course of an investigation (such as audio/video recordings of interviews) as soon as practical given the nature of the case. The clothing and all personal effects used to identify an arrested person shall be inventoried by the arresting or assisting, sworn employee(s). When a suspect is charged or released, the case investigator shall decide if the suspect's clothing and/or personal effects need to be held as evidence. If there is no legal basis to hold the items, the investigator shall immediately authorize release of the items via the CAPRS system. Due to facility and personal safety concerns, the Property and Evidence Unit will not accept items containing unknown contents unless a search warrant to open or examine the item is being obtained. This includes, but is not limited to: locked safes, briefcases and luggage. Officers and Investigators should contact the Property and Evidence Unit before bringing in these types of items. Cash, jewelry, narcotics and firearms are only accessible when a Property and Evidence supervisor is on site. Employees shall not retain any property or evidence that has come into their possession through the course of their official duties, for personal use. Property and Evidence (P&amp;E) Unit personnel will set standards for receiving, documenting and securing all items inventoried. The Property and Evidence Unit Procedure Manual outlines procedures for handling evidence and carrying out property inventories in detail. 1280068 Minneapolis Police Department Discipline Matrix Rev. August 2012 Vehicle Operation Range Mitigating Baseline Aggravating 4-411 Preventable accident after remedial training B WR 10 hours 30 hours 7-401/7-403 Preventable accident with negligent driving violation resulting in damage or injury (less than substantial bodily harm) B WR 10 hours 30 hours 7-401/7-403 Preventable accident with negligent driving violation resulting in injury of substantial bodily harm C 20 hours 40 hours 60 hours 7-401/7-403 Preventable accident with driving violation resulting in great bodily harm or death D 50 hours Termination 7-401/7-403 Lights/siren use violation; speed; unsafe vehicle operation (no preventable accident involved) B WR 10 hours 30 hours 7-406.01 Pursuit policy: failure to announce reason for pursuit B 10 hours 20 hours 30 hours 7-402 Pursuit policy: too many squads in pursuit B 10 hours 20 hours 30 hours 7-406.04 Pursuit policy: violation of supervisory responsibilities C 20 hours 30 hours 40 hours 7-405 Failure to terminate pursuit as required in policy or when ordered by a supervisor (no resulting injury or property damage) C 20 hours 30 hours 40 hours Property &amp;Evidence Range Mitigating Baseline Aggravating 10-401 Failure to property inventory evidence acquired in a criminal case C 10 hours 20 hours 30 hours 10-401 Failure to properly dispose of non-evidentary property A-B WR 40 Hours • Special Notes on Matrix: These are general guidelines. Chief of Police makes all final determinations on discipline. A- Level violations are not listed in matrix and are considered coaching, not discipline. Repeat.violations may result in enhanced discipline up to and including termination. The matrix is not an all inclusive list of policy violations. 1280069 Internal Affairs Blue Card Report This profile card contains PRIVATE DATA and any review, disclosure, copying, distribution or use of this information is governed by the Minnesota Government Data Practices Act. Officer Jarrod Silva, Badge 6551 Incident Date PM MATTER # WFD Last First ._ Complaint # Name Name IA -254 Silva Jarrod IA Silva Jarrod Allegation Type Allegation Subsection -L. 03 -l b 03 Discretion -L. 03 -l b 03 Open _L. CA) IP CA) Open Allegation Complaint Severi B Allegation Outcome Sustained Discipline Letter of Reprimand Status Closed 10/3/08 7/1/09 13-31156 13-29195 13-29511 Closed Closed 9/6/09 Discretion or Jud a ment 9/7/09 13-29571 Closed Closed 12/20/09 13-29733 7/8/10 13-30159 15-04608 13-31153 Closed 7/18/10 4/19/12 Closed Closed 5/19/12 13-31402 12/19/12 12-3242 OPCR Silva Jarrod 2/9/13 13-055 OPCR Silva Jarrod Open 6/9/13 13-12838 OPCR Silva Jarrod Open 4/9/14 14-10235 OPCR Silva Jarrod Open Apr 21, 2015 - 1 - 8:22:01 AM 1280070 AWARDS &amp; COMMENDATIONS SECTION For: 1280071 JARDINE fp. ATTORNEYS AT LAW LOGAN Cs? RL.L.P. O'BRIEN Suite 100 8519 Eagle Point Boulevard Lake Elmo, MN 55042 Firm (651) 290-6500 Fax (651) 223-5070 E-Mail jlolaw@jlolaw.com Website www.jlolaw.com John M. Kennedy, Jr. Eugene J. Flick • Charles E. Gitlin • Pierre N. Regnier George W. Kuehner Patti J. Skoglund • Timothy S. Crom • Lawrence M. Rocheford • James G. Golembeck' Joseph E. Flynn* Marlene S. Garvis • Thomas L. Cummings Leonard J. Schweich Jessica E. Schwie Jason A. Koch Thomas J. Misurek Matthew P. Bandt • Elisa M. Hatlevig • Darwin S. Williams Mark K. Hellie' Nancy M. Aboyan Daniel M. Gallatin Vicki A. Hruby Michael P. Goodwin Allison A. Walsh Jamie L. Guderian Brooke C. Swenson Gerald M. Linnihan - Retired Alan R. Vanasek - Retired Mark A. Fonken - Retired Some members also admitted to practice law in Wisconsin, North Dakota, South Dakota, and Iowa Shannon Banaszewski Administrator Donald M. Jardine (1915-2005) Jerre F. Logan (1923-1983) John R. O'Brien (1928-2012) November 16, 2012 TIMOTHY DOLAN CHIEF OF POLICE CITY OF MINNEAPOLIS 350 SOUTH 5TH STREET, ROOM 130 MINNEAPOLIS, MN 55415-1389 Re:Officer Silva Dear Chief Dolan: RECEIVED tiV 2 9 2011 Yi • I am writing to provide a letter of commendation for Officer Silva. In October 2012, I was in the City of Minneapolis to attend a Vikings game and apparently dropped my wallet. My wallet was either turned into Minneapolis Police Officer Silva or it was picked up by him. Officer Silva was working together with Officer McCarver that evening who made reasonable and appropriate investigative efforts to locate a contact phone number for me and made contact with me that same evening. He was unable to reach me, but left a clear and specific voice message that identified his contact information as well as his location that evening which enabled me to locate him even though I was unable to later reach him by phone. I later met with Officer McCarver, who provided me with my wallet, and together, we conducted an inventory of my wallet. It is worthwhile to note Officer Silva contacted me in a separate conversation to confirm my communications with Officer McCarver, the fact that I did obtain my wallet, and that the contents of my wallet were accounted for and that there was no dispute regarding the inventory. I appreciate the candor, integrity, thoughtfulness, trustworthiness and general handling of the matter by Officer Silva in light of the complete facts and circumstances of the incident. If you have any questions or concerns regarding the foregoing matter, please contact me. Very truly yours, _JARDINETLO &amp; O'BRIEN, P.L. Jessica E. Schwie Direct Dial: (651) 290-6591 E-mail Address: jschwie@jlolaw.com JES:rjo Cc: Officer Silva (--(49(6 6m"fi--736:r Equal Opportunity Employer 1280072 Minneapolis City of Lakes Police Department Timothy J. Dolan Chief of Police 350 South 5th Street - Room 130 Minneapolis MN 55415-1389 612473.3787 TTY 612 673-2157 May 21°, 2012 Officer Jarrod J. Silva Minneapolis Police Department 19 North 4th Street Minneapolis, MN 55401 Dear Officer Silva, err&gt; I Dateir&amp;j 3 I wanted to take a moment to thank you for your hard work and dedication to duty while a member of the Minneapolis Police SWAT team in light of your recent resignation from the unit. The courage and effort required to complete the phases of testing to become a tactical officer is a feat that is truly beyond the capacity of many. The sense of duty you displayed always being available for call-outs, high-risk warrants and training is an accomplishment that we appreciate greatly. I wish you only the best in your current job with the 1° Precinct CRT Team and your career with the Minneapolis Police Department. Sincerely, DakA .C3Z\UaLCI-a. Captain Sally Weddel, Commander Minneapolis Police Department Special Operations Division cc: Inspector E. Frizell, Precinct 1 Personnel File (Silva) Nlinneapoll City Information and Services vwcci.minneapolis.mn.us Affirmative Action Employer 1280073 13.43 - Personnel Data 1280074 13.43 - Personnel Data 1280075 13.43 - Personnel Data 1280076 13.43 - Personnel Data 1280077 Minneapolis Police Department Discipline Matrix Rev: August 2012 Policy Type of Violation Range Discipline Compliance with Lawful Orders &amp; Supervision Range Mitigating Baseline Aggravating 1-403 Compliance with lawful orders in administrative and routine situations B-C WR 10 hours 20 hours 1-406; 5-307 Supervisory responsibility: fail to supervise C 10 hours 20 hours 40 hours 1-403 Compliance with lawful orders repeated violations or critical orders D Termination IAU &amp; CRA Procedures Range Mitigating Baseline Aggravating 2-109 CRA/IAU: fail to return Garrity notice or set up appointment with investigator B WR 10 hours 20 hours 2-101, 5-105.7 Failure to notify IAU of arrest or being a suspect in criminal offense D Termination 5-105.7 Failure to notify IAU of OFP which invokes the Lautenberg amendment D Termination Training Range Mitigating Baseline Aggravating 5-410.02; 2-502-E Failure to attend mandatory or requested training B WR 10 hours 20 hours 1 1 Equipment Range Mitigating Baseline Aggravating 3-200 Failure to carry required equipment B WR 10 hours 20 hours 3-201 Unauthorized equipment carried but not used, excludes firearm C 10 hours 20 hours , 30 hours Overtime &amp; Court Range Mitigating Baseline Aggravating 3-706, 3-707 Failure to appear in court or standby violations, any criminal case B WR 10 hours 20 hours Off-Duty Employment Range Mitigating Baseline Aggravating 3-800 Failure to sign on to off duty job/buyback B WR 10 hours 20 hours 3-800 No prior approval to work job site (Does not include failure to renew previously approved sites) B 10 hours 10 hours 20 hours 3-800 Working a prohibited site or denied site C 10 hours 20 hours 40 hours 3-800 Working while on restricted status C-D 10 hours 40 hours Termination MVR Violations/Email Violations Range Mitigating Baseline Aggravating 4-218 MVR: no start up checks B WR 10 hours 20 hours 4-218 MVR: microphone not worn or not turned on B WR 10 hours 20 hours 4-218 MVR: failure to record vehicle stops B 10 hours . 20 hours 30 hours 4-218 Altering or destroying MVR equipment or recordings D 30 hours Termination 4-220 Unprofessional or offensive email (protected class, D 30 hours 40 hours Termination Truthfulness Range Mitigating Baseline Aggravating 5-101.01 Untruthful to supervisor or falsify unofficial documents D 30 hours 40 hours Termination 2-106, 5-101.01 Garrity violations; perjury; falsify official documents or CAPRS reports D Termination 1280078 Minneapolis Police Department Discipline Matrix Rev: August 2012 Code of Ethics Range Mitigating Baseline Aggravating 5-102 Criminal activity: Any felony crime, domestic assualt, sex crimes, narcotics, steroids, interfere with 911 D Termination call, theft, discharge weapon or repeat DWI. 5-102 Criminal activity: Gross misdemeanor or misdemeanor (other than those listed in other categories) C 10 hours 30 hours Termination 5-102 Identify self as officer with intent to gain special consideration C-D 10 hours 40 hours Termination 5-102 Misuse of police powers: search warrants, administrative subpoenas, credit checks, etc D Termination 5-102, 3-800 Working off-duty while still on city time D Termination Access confidential records (DVS, NCIC, etc.) not related to assigned job duties/no official law 4-501 lenforcement purpose-no known personal gain C WR 10 20 4-501 Access confidential records (DVS, NCIC, etc.) not related to assigned job duties/no official law D 10 40 1, Termination enforcement purpose-for personal gain 1 Code of Conduct/Professional Code of Conduct Range Mitigating Baseline Aggravating 5-105.10 Unprofessional conduct, indecorous language (not protected class) B WR 10 hours 20 hours 5-106, 3-302 Remain on duty until relieved; put self on detail without supervisor permission B WR 10 hours 20 hours 5-105.18 Association with known criminals C 20 hours 40 hours 50 hours 5-105.2, 5-106.1 Failure to take appropriate police action B-D WR 40 hours Termination 5-105.15 Language: biased based on protected class D 30 hours 40 hours Termination 5-105.20 Possession of duty weapon or other firearm while consuming alcohol, no criminal action D 20 hours 40 hours 50 hours 5-105, 5-102 Referral to outside business with personal benefit to employee D Termination 5-101.02 Failure to meet minimum job qualifications (some discretion on OFP with Lautenberg Amendment) D Termination Reports Range Mitigating Baseline Aggravating 5-307 Failure of supervisors to complete force review report in compliance with policy when the subject of forces incurs any injury at the level of substantial bodily injury or greater. B-C WR 10 hours 20 hours 5-306 Failure to report use of force in CAPRS B-D WR 40 hours Termination 5-306 Failure to notify supervisor of use of force resulting in injury j B-C WR 20 Hours 40 Hours News Media Range Mitigating Baseline Aggravating 6-202 Responsibility of MPD employees regarding news media B-D 10 hours 20 hours Termination 1280079 Minneapolis Police Department Discipline Matrix Rev: August 2012 Vehicle Operation Range Mitigating Baseline Aggravating 4-411 Preventable accident after remedial training B WR 10 hours 30 hours 7-401/7-403 Preventable accident with negligent driving violation resulting in damage or injury (less than substantial bodily harm) B WR 10 hours 30 hours 7-401/7-403 Preventable accident with negligent driving violation resulting in injury of substantial bodily harm C 20 hours 40 hours 60 hours 7-401/7-403 Preventable accident with driving violation resulting in great bodily harm or death D 50 hours Termination 7-401/7-403 Lights/siren use violation; speed; unsafe vehicle operation (no preventable accident involved) B WR 10 hours 30 hours 7-406.01 Pursuit policy: failure to announce reason for pursuit B 10 hours 20 hours 30 hours 7-402 Pursuit policy: too many squads in pursuit B 10 hours 20 hours 30 hours 7-406.04 Pursuit policy: violation of supervisory responsibilities C 20 hours 30 hours 40 hours 7-405 Failure to terminate pursuit as required in policy or when ordered by a supervisor (no resulting injury or property damage) C 20 hours 30 hours 40 hours Property 8,,Evidence Range Mitigating Baseline Aggravating 10-401 Failure to property inventory evidence acquired in a criminal case C 10 hours 20 hours 30 hours 1.* 10-401 Failure to properly dispose of non-evidentary property A-B WR 40 Hours u Special Notes on Matrix: These are general guidelines. Chief of Police makes all final determinations on discipline. A- Level violations are not listed in matrix and are considered coaching, not discipline. Repeat violations may result in enhanced discipline up to and including termination. The matrix is not an all inclusive list of policy violations. 1280080 MINNEAPOLIS PL._iCE DEPARTMENT INTERNAL AFFAIRS UNIT DISCIPLINE WORKSHEET Category B-C Violations Officer Jarrod Silva, Badge #6551 04/09/2014 14-10235 Employee's Name and ID Number Policy Number Description Date of Incident STEP 1 - CHARGES OPCR Case Number Cate or (A-D 10-401 Responsibility For Inventory of Property and Evidence A - D $cP7-- 17 , -71/ Date of Hearing Policy Number Description STEP 2 - PRECINCT PANEL HEARING Compose Findings Letter /616 '777 Z---Z,a cCyi Time of Hearing Location of Hearing Cateaory S NS E U P 10-401 Responsibility For Inventory of Property and Evidence A 0 S = Sustained Panel Member in Attendance under' NS = Not Sustained na u e IKConcur K Not Concur ee Number E = Exonerated U = Unfounded P = Policy Failure /2/2eilS Da Da MembFTJ Attendance C*Concur TI Not Concur 1280081 Minneapolis l- -iice Department Internal Affairs Unit Disciplinary Worksheet, page 2 of 3 STEP 3 - LOUDERMILL HEARING Compose Discipline Letter A _ r I ()--s Tif-1 id Fi Date of Hearing Was the employee present at the hearing? Time of Hearing Location of Hearing 0 Yes -6K No AGGRAVATING AND/OR MITIGATING FACTORS 5i-j.k. Pm/7W G-i- it-1 /-2_ ,-t ofc A-Ai 0 u.k,--4 . Policy Number Description Cateaory S NS E U P .. 10-401 . Responsibility For Inventory of Property and Evidence 4 2 S = Sustained NS = Not Sustained Recommended Discipline E = Exonerated U = Unfounded P = Policy Failure 13.43 - Personnel Data Has the employ e been advis d of the final recommendation? 0 Yes ure/Employee umber Panel Member in Attendance 'Concur El Not Concur )410 7// -7/ Pate Panel Memb,ey in Attendance SrConcur v0 Not Concur 2 1280082</t>
  </si>
  <si>
    <t>['https://d3n8a8pro7vhmx.cloudfront.net/cuapb/pages/270/attachments/original/1638757637/OPCR_14-10235_Silva_Part_7.pdf?1638757637']</t>
  </si>
  <si>
    <t>4 Minneapolis Office of Police Conduct Review Complaint Number: Investigator: Officer (s): Case Type: Date of Incident: Complaint Filed: Investigative Summary 17-11716 Sergeant Timothy P. Eck Officer Andrew Reed, Badge #5915 Preliminary May 29, 2017 May 30, 2017 4 Minneapolis Police CASE OVERVIEW This case was reassigned to me on August 30, 2017 after the transfer of the original investigator, Sgt. Sauvageau, was promoted and reassigned. The complainant in this case, Davin Ward, found himself walking in the area of a felony vehicle stop being conducted by MPD Officers near a gas station in downtown Minneapolis on May 29, 2017. Ward, who was not a subject of the felony stop, was approached and detained. During the course of his detention, Ward alleged that he sustained a chipped front tooth and had the barrel of a "shotgun" pressed against his head. 13.43 - Personnel Data ALLEGATIONS 13.43 - Personnel Data Allegation 2: It is alleged that Officer Reed's use of force may not have been reasonable in light of the facts and circumstances known to him at the time the force was used. 5-301.01 USE OF FORCE Page 1 of 14 1947899 Allegation 3: As a certified rifle operator, it is alleged that Officer Reed used his rifle in an unsafe manner when he held the complainant's head to the ground with the muzzle of said rifle. 5-410 RIFLES (IV) (E,F) 13.43 - Personnel Data Allegation 5: It is alleged that Officer Reed did not conduct himself in an ethical and professional manner during his interaction with the complainant. 5-102 CODE OF ETHICS 13.43 - Personnel Data CASE INVESTIGATION This investigation was initiated by way of a handwritten complaint form dated May 30, 2017, and submitted by the complainant, Davin Ward (herein Ward). The case was initially assigned for investigation on June 26, 2017 and then reassigned to me on August 30, 2017. MINNEAPOLIS POLICE DEPARTMENT RECORDS Office of Police Conduct Review Form The original complaint form was handwritten by the complainant, Ward. MPD CAPRS Reports There are two CAPRS cases associated with this incident, MP 17-195880 &amp; MP 17-196022. Under MP 17-195880, on May 29, 2017 at approximately 0015 hours, Minneapolis Police Officers were dispatched to 700 Lowry Avenue NE on a person with a gun call. A caller reported that a person in a white Cadillac Escalade pointed a gun at another person at this location. When officers arrived, the vehicle was gone. Officers were unable to locate a victim of the gun pointing. The reporting party provided a description of the suspects and vehicle. A CAPRS report was completed and officer safety information was disseminated. At approximately 0500 hours on the same date, Minneapolis Police Officers see the above described suspect vehicle near 601 5th Street N and initiated a felony stop. While conducting this felony stop, the complainant walked into the officer's background and became involved in this situation. The complainant, Ward herein, was subsequently detained and, ultimately, arrested for PC Narcotics as a result of his contact with officers. Ward alleged that he sustained a chipped tooth while being arrested by the officers. It was determined that Ward was not connected to the subjects of the Page 2 of 14 1947900 felony stop; he was released from jail without being charged with a crime. This is documented in MP 17-196022. In his statement, Officer Reed articulated how Ward's action of walking towards their high-risk felony stop may have distracted officers and created officer safety concerns among those on the scene. Officer Reed described how he believed the use of his rifle to control Ward's head was necessary at the time. Officer Grabosky documented in her supplement that Ward admitted that his tooth was chipped prior to this incident. During an in-custody interview with Sergeant Christie Nelson of the MPD Narcotics Unit, Ward once again advised that his tooth had been chipped prior to his contact with police related to this incident. Body-Worn Cameras There are several BWC files related to this incident. The recording of Officer Beman has the vantage point to view Officer Reed's approach to Ward and also how Officer Reed 13.43 - Personnel Data used his rifle to apparently push Ward's head to towards the ground while he was being handcuffed. Officer Reed's BWC also captures more of the verbal interaction between the officers and Ward. The BWC recording of Officer Grabosky shows the further interaction between the officers and Ward. Officer Grabosky asked Ward about any injuries, including the condition of his tooth. After apparently misunderstanding the question several times, Ward told Grabosky that his tooth was chipped prior to any contact with police on this date. Interview of Complainant Davin Ward The telephone number that Ward provided on the Police Conduct Complaint Form is incorrect or has since been deactivated. Interview of Officer Andrew Reed On June 18th, 2018, I interviewed Officer Reed in the MPD Internal Affairs Unit, also present was MPD Federation Representative, Officer Cory Fitch. Officer Reed's account of his involvement in this incident is consistent with his non-pubic narrative documented in CAPRS. Officer Reed perceived the complainant Ward to be a potential threat as he entered the area of a high-risk felony vehicle stop. Officer Reed advised that he believed Ward was not being fully compliant with other officers as they Page 3 of 14 1947901 attempted to detain him and used the barrel of his rifle to hold Ward's head to the ground.' Officer Reed further explained that he felt he needed to help detain Ward while maintaining "positive control"2 of his rifle and avoid slinging the rifle (letting the rifle swing freely on an attached cord on the side of his body) and allowing the possibility of someone else to gain control of the weapon while he used his hands to help control the subject. Officer Reed told me that he did not formally receive training in using the rifle in this manner, nor has he ever been advised not to use the rifle in this manner. Officer Reed contends that he did not use the rifle in a striking manner and "pushed down with only enough force to keep him from lifting his head and shoulders up off the ground. I did not put my full weight on it".3 Officer Reed does not believe this technique could have at all contributed to Ward's chipped tooth. Officer Reed advised that he did use any other type of force on Ward during their interaction. 13.43 - Personnel Data Complainant Ward told officers that he chipped his tooth when he was brought to the ground by officers. Officer Reed immediately inspected the alleged injury and believed that discoloration of the tooth indicated that the damage likely occurred before their encounter. Nonetheless, Officer Reed contacted a supervisor for a force review. With his body-worn camera activated, Officer Reed returned to the scene of Ward's detention and searched for a tooth fragment, nothing was found. Ward later admitted to officers at the scene and to the in-custody investigator that this indeed was a previous injury. The responding supervisor was cancelled. 13.43 - Personnel Data Also documented in MPD CAPRS 17-196022 2 Interview of Officer Reed, page 3, line 29 3 Interview of Officer Reed, page 3, line 36 Page 4 of 14 1947902 13.43 - Personnel Data Officer Reed is confident in his training and abilities and stated he "formulated my decisions based on my extensive base of knowledge and what I believe to be my expertise in operating that weapon system and the best-case judgement also based on my training and experience as being both a police officer and running a carbine (rifle) for seven years with Savage Police Department and as well as running a rifle for seven years in the US Army".4 Officer Reed is a US Army veteran, he served 8 years active duty and one tour in Iraq. He advised he was a Primary Marksmanship Instructor for the M4 rifles in the US Army and he also certified as an armorer6 for AR-15 type rifles. See Officer Reed's other experiences and qualifications as he listed them in his interview, pages 8-9. DISCUSSION 13.43 - Personnel Data Interview of Officer Reed, page 8, line 24 5 This is the same type of rifle related to this incident Armorers are specially trained to assemble, disassemble, and service specific weapons. Page 5 of 14 1947903 13.43 - Personnel Data Page 6 of 14 1947904 13.43 - Personnel Data Page 7 of 14 1947905 It is alleged that Officer Andrew Reed's use of force may not have been reasonable in light of the facts and circumstances known by him at the time. The Minneapolis Police Department's Policy and Procedure Manual states in part: 5-300 Use of Force 5-301 PURPOSE (10/16/02) (08/17/07) (07/28/16) A. Sanctity of life and the protection of the public shall be the cornerstones of the MPD's use of force policy. B. The purpose of this chapter is to provide all sworn MPD employees with clear and consistent policies and procedures regarding the use of force while engaged in the discharge of their official duties. (Note: MPD Training Unit Lesson Plans - Use of Force, are used as a reference throughout this chapter.) 5-301.01 POLICY (10/16/02) (08/17/07) Based on the Fourth Amendment's "reasonableness" standard, sworn MPD employees shall only use the amount of force that is objectively reasonable in light of the facts and circumstances known to that employee at the time force is used. The force used shall be consistent with current MPD training. In his CAPRS statement, Officer Reed articulated how Ward's actions of walking towards their high- risk felony stop scene created officer safety concerns for the officers on scene. The force applied in this incident is the sole act of holding Ward's head to the ground with the barrel of his rifle. Complainant Ward ultimately admitted to officers on the scene and the investigator assigned to investigate his arrest that the police did not cause his chipped tooth and that it was a prior injury. Page 8 of 14 1947906 It is alleged that Officer Reed used his rifle in an unsafe manner when he held the complainant's head to the ground with the muzzle of said rifle. The Minneapolis Police Department's Policy and Procedure Manual states in part: 5-410 RIFLES IV. PROCEDURE / REGULATIONS E. Deployment of Colt M-4, Colt M-16 A-1 or S&amp;W M&amp;P 15X rifles. (08/01/11) (09/04/12) 1. Rifles may be deployed in the following situations: a. When a suspect is out of range for a shotgun or handgun to be effective. b. Suspects are reasonably believed to be wearing protective body armor. c. Situations that an officer reasonably believes to meet active shooter criteria. d. When the unique features of the Colt M-4, Colt M-16 A-1 or S&amp;W M&amp;P 15X rifles provide a tactical advantage. (08/01/11) (09/04/12) 2. Colt M-4, Colt M-16 A-1 or S&amp;W M&amp;P 15X rifles should not be used or brought into buildings. (08/01/11) (09/04/12) a. Notwithstanding the above, it may be necessary to use a rifle in a building if the call involves an active shooter, a suspect wearing protective body armor or other serious situations. b. Officers should be aware that serious damage may occur to their hearing or the hearing of others in close proximity to the area if a rifle is fired in a building. c. Officers should be aware of the area behind their Page 9 of 14 1947907 intended target if they need to fire their rifles in an urban area. 3. When officers respond to a call where MPD policy requires that a CAPRS report be completed, officers shall document the deployment or use of the Colt M-4, Colt M-16 A-1 or S&amp;W M&amp;P 15X rifle in their statement. (08/01/11) (09/04/12) F. A certified Colt M-4, Colt M-16 A-1 or S&amp;W M&amp;P 15X rifle operator who has used his or her rifle in violation of this policy or in an unsafe manner may be removed from the Rifle Program. (08/01/11) (09/04/12) Officer Reed initially deployed his department issued M4 rifle to assist with a high risk vehicle stop involving potentially armed suspects involved in a gun pointing incident earlier in his shift. Once the suspect vehicle was deemed safe, Officer Reed and other officers moved down the street to address a male walking towards their scene, later identified as complainant Ward. Ward was taken to the ground by two officers and was being handcuffed when Officer Reed used the barrel of his rifle to hold Ward's head to the ground. Officer Reed stated in his CAPRS report "Once Ward was on the ground in a prone position, I could see that he was lifting his head and shoulders off the ground and he was loudly saying "are you serious?" and "I'm going to work." Ward was lifting his head up and not keeping flat to the ground, and it appeared that when he was lifting his head, he was starting to lift his body off the ground. Because I had a rifle in both hands, I could not assist with pinning him to the ground using body weight. I believed that Ward was still a threat to officers, as he had not been searched for weapons. Ward's tone of voice was loud and sounded agitated. I pointed the muzzle of my rifle at Ward's head to provide cover while they searched him for weapons. At one point, the rifle muzzle was in contact with Ward's head as he continued to lift his head off the ground. I did this to prevent him from lifting his head up. At no point did I use the muzzle to strike Ward."' Officer Reed's statement to Internal Affairs is consistent with the above narrative. The MPD Rifle Policy does not specifically address the use of the M4 rifle in this particular manner. CAPRS statement of Officer Reed, MP 17-196022 Page 10 of 14 1947908 13.43 - Personnel Data It is alleged that Officer Reed did not conduct himself in an ethical and professional manner during his interaction with the complainant. The Minneapolis Police Department's Policy and Procedure Manual states in part: 5-102 CODE OF ETHICS (08/01/91)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Page 11 of 14 1947909 Officer Reed pressed the muzzle of his M4 rifle to the head of a subject who face-down on the ground and being handcuffed by other officers. It is not unreasonable to suggest that a citizen seeing this situation unfold may have reason for concern and possibly question the professionalism and ethical standards of the officer or police department. Officer Reed documented the use of his rifle in such a manner in his CAPRS statement. In his interview, Officer Reed believed it was necessary to use this technique to ensure control of Ward's head and torso. 13.43 - Personnel Data CLOSING 13.43 - Personnel Data Page 12 of 14 1947910 2. Did Officer Reed violate the MPD's Use of Force policy while assisting with the arrest of complainant Ward? a. Ward initially alleged Officer Reed used the barrel of his rifle to push his face into the pavement causing him to sustain a cracked tooth. b. Several BWC angles of the arrest show Officer Reed's rifle barrel in contact with Ward's head. There is no evidence to show that Officer Reed pushed Ward's head into the pavement. c. Officer Reed's documentation on how he used the rifle to hold Ward's head down appears to be consistent with BWC footage. d. Ward later told Officer Grabowsky on the scene that his tooth was chipped prior to any contact with MPD. Based on this information, the MPD Use of Force Review protocol was not initiated. e. Ward later told the assigned case investigator, Sgt. Christie Nelson, that his tooth was chipped on a prior date, not by MPD. 3. Did Officer Reed violate the MPD's Rifle Policy when he used the barrel of his rifle to hold Ward's head to the ground while he was being handcuffed? a. Officer Reed was one of five MPD officers involved in the arrest of complainant Ward. Two officers brought Ward to the ground and held him, one officer was handcuffing, and two other officers were standing nearby. b. Was it necessary for Officer Reed to use his rifle in this manner? c. Officer Reed perceived Ward to be a potential threat to the safety of nearby officers. d. Officer Reed documents the use of his rifle in such a manner in his CAPRS supplement. e. MPD Policy does not specifically address the use of the rifle in this manner. 13.43 - Personnel Data 5. Did Officer Reed violate the MPD's Code of Ethics? a. Was it professional and/or ethical of Officer Reed to use the muzzle of his rifle hold complainant's head to the ground while he was being handcuffed? i. How does it look in the public eye? ii. Was it necessary? iii. Was it effective? 13.43 - Personnel Data Page 13 of 14 1947911 13.43 - Personnel Data 7. Officer Reed is confident in his abilities to safely handle a patrol rifle and stands by his actions related to this incident. Officer Reed has had extensive training in weapons handling from the US Army and his previous employer, the Savage Police Department. I confirm that my summary of this case is true to the best of my knowledge. Investigator: Page 14 of 14 61(2(i/ 7 Date 1947912 Minneapolis City of Lakes Officer Andrew Reed Pct. 4 Middlewatch Minneapolis Police Department Police Department - Medaria Arradondo, Chief of Police 350 S. Fifth St. - Room 130 Minneapolis, MN 55415 TEL 612.673.3000 NOTICE OF DISCIPLINE RE: OPCR Case 17-11716 Notice of Suspension (200 hours suspension without pay) Officer Reed, The finding for OPCR Case #17-11716 is as follows: Policy Number Sub-Section Policy Description 13.43 - Personnel Data 5-301.01 5-410 (1\/)(E)(F) Use of Force Rifles 13.43 - Personnel Data 5-102 Code of Ethics www.minneapolismn.gov July 1, 2020 Category Disposition D Merit D Merit D Merit 13.43 - Personnel Data As discipline for this incident you are suspended for 200 hours without pay. This case will remain in OPCR files per the record retention guidelines mandated by State Law. Be advised that any additional violations of Department Rules and Regulations may result in disciplinary action up to and including discharge. Sincerely, Medaria dondo Chief of Police By: Michael Kjos, Assistant Chief of Police Henry Halvorson, Deputy Chief, Professional Standards Bureau 1 'Page 1942632 NOTICE OF RECEIPT Acknowledgement of receipt: I, Andrew Reed, ackp ledge that I have received my Notice of Discipline for OPCR Case #17-11716. z r"-- Officerpfdrew Reed 7-44) Date of Re eipt / ?AO-12,6w 112-17,-0 Inspector Kelvin Pulphus Date CC: OPCR Case File Inspector Pulphus Payroll Human Resources 2 'Page 1942633</t>
  </si>
  <si>
    <t>['https://assets.nationbuilder.com/cuapb/pages/1509/attachments/original/1753847385/17-11716_Andrew_Reed.pdf?1753847385']</t>
  </si>
  <si>
    <t>['Andrew Reed, badge #5915']</t>
  </si>
  <si>
    <t>CITY OF MINNEAPOLIS OFFICE OF POLICE CONDUCT REVIEW COMPLAINT INFORMATION Case Number Precinct CCN Date of Incident Time Preference 17-18625 1 16-193282 05/30/2016 03:40 No Preference Location of Incident City/State/Zip Date of Complaint 2929 Chicago Ave S Minneapolis / MN / 55407 10/10/2017 Complainant Name (Last, First, Middle Initial) Sex Race DOB Joint Supervisors Home Address City/State/Zip Primary Telephone JURISDICTION CATEGORY OPCR Ord. § 172.20(8) Violation of Minneapolis Police Department Policy &amp; Procedure Manual BADGE/NAME ALLEGED POLICY VIOLATIONS Joshua Domek #001573 MPD P&amp;P § 10-401- RESPONSIBILITY FOR INVENTORY OF PROPERTY AND EVIDENCE (12/14/07) MPD P&amp;P § 10-101.1 - PROPERTY AND EVIDENCE ACQUIRED OR TEMPORARILY STORED AT PRECINCTS (12/14/07) MPD P&amp;P § 4-602 - REPORT WRITING (07/26/02) (08/01/08) ALLEGATION SUMMARY On 10/05/2017, Officer Luke Eckert testified in court during the trial of former police officer Christopher Reiter. Officer Eckert offered testimony to events and actions surrounding an incident that occurred on 05/30/2016. Officer Eckert testified in court that he discovered a knife in the possession of an arrested person during a search and that he immediately handed the knife over to Officer Joshua Domek. Officer Domek then placed that item of property on the roof of the arrestee's automobile. Officers are responsible for ensuring all items obtained as a result of a felony arrest, whether evidentiary or non-evidentiary, are inventoried in the Property and Evidence Unit prior to the end of their shift. It is alleged that Officer Domek failed to ensure that this was accomplished. Per policy, all principal and relevant information available to an officer at the time of his/her report shall be included in that report. It is alleged that Officer Domek failed to document in his CAPRS report receiving any property from Officer Eckert and failed to identify what it was that Officer Eckert handed to him. He also failed to document what he ultimately did with the property. There is no record of a knife or any other property having been found on the arrestee, inventoried, and/or placed into the Property and Evidence Unit by Officer Domek. COMplaillt FOrIll #3401 1329143 CITY OF MINNEAPOLIS OFFICE OF POLICE CONDUCT REVIEW SUPERVISOR ASSESSMENT INQUIRY MEDIATION Refer COACHING Refer INVESTIGATIONS H Preliminary (INTAKE - COMPLAINT FILED) to Mediation to Precinct Investigation Civilian Investigator: 3401 DISMISS H Draft Einal approved Reckoning Period Expired No Basis Failure to State a Claim Failure to Cooperate Exceptionally Cleared Lack of Jurisdiction Withdrawn Duplicate Refer to Dispatch Refer to EIS Refer to: Sworn Investigator: [Xj Admin Investigation: Investigator Stephen McKean FINAL APPROVED INVESTIGATIVE REPORT Refer to Panel IfkllufrvisA ---D=- ,Office Date 5-7/c( lit of.Poiice Conduct Review Date t V., Complaint Form #3401 1329144 CITY OF MINNEAPOLIS OFFICE OF POLICE CONDUCT REVIEW COMPLAINT INFORMATION Case Number Precinct CCN Date of Incident Time Preference 17-18625 1 16-193282 10/05/2017 09:40 No Preference Location of Incident City/State/Zip Date of Complaint County of Hennepin Fourth Judicial District Minneapolis/ MN / 55487 10/10/2017 Complainant Name (Last, First, Middle Initial) Sex Race DOB Joint Supervisors Home Address City/State/Zip Primary Telephone JURISDICTION CATEGORY OPCR Ord. § 172.20(8) Violation of Minneapolis Police Department Policy &amp; Procedure Manual BADGE/NAME ALLEGED POLICY VIOLATIONS 13.43 - Personnel Data Luke Eckert #001715 MPD P&amp;P § 10-401 - RESPONSIBILITY FOR INVENTORY OF PROPERTY AND EVIDENCE (12/14/07) MPD P&amp;P § 10-101.1 - PROPERTY AND EVIDENCE ACQUIRED OR TEMPORARILY STORED AT PRECINCTS (12/14/07) MPD P&amp;P § 4-602 - REPORT WRITING (07/26/02) (08/01/08) ALLEGATION SUMMARY On 10/05/2017, Officer Eckert testified in court during the trial of former police officer Christopher Reiter. It is alleged that Officer Eckert offered testimony to actions and events occurring on 05/30/2016, that were contrary to statements he previously offered during an internal administrative investigation of former officer Reiter. Officer Eckert testified in court that he discovered a knife in the possession of an arrested person and that he immediately handed the knife over to Officer Joshua Domek. Officer Domek then placed that item of property on the roof of the arrestee's automobile. Officers are responsible for ensuring all items obtained as a result of a felony arrest, whether evidentiary or non-evidentiary, are inventoried in the Property and Evidence Unit prior to the end of their shift. It is alleged that Officer Eckert failed to ensure that this was accomplished. Per policy, all principal and relevant information available to an officer at the time of his/her report shall be included in that report. It is alleged that Officer Eckert failed to document in his CAPRS report the finding of this property, surrendering the property to Officer Domek, and the identity or description of said property. There is no record of a knife or any other property having been found on the arrestee, inventoried, and/or placed into the Property and Evidence Unit by either Officer Eckert or Officer Domek. Complaint Form #3401 1329145 CITY OF MINNEAPOLIS OFFICE OF POLICE CONDUCT REVIEW SUPERVISOR ASSESSMENT INQUIRY (INTAKE - COMPLAINT FILED) MEDIATION K Refer to Mediation COACHING K Refer to Precinct INVESTIGATIONS Preliminary Investigation ❑Civilian Investigator: 3401 Draft Final approved DISMISS K Reckoning Period Expired K No Basis ❑Failure to State a Claim ❑Failure to Cooperate Exceptionally Cleared ❑Lack of Jurisdiction K Withdrawn K Duplicate K Refer to Dispatch Refer to EIS K Refer to: ❑Sworn Investigator: Fl Admin Investigation: Investigator Stephen McKean FINAL APPROVED INVESTIGATIVE REPORT Refer to Panel IAU p viso vi,\_ Do Hite Direct r 7. ffice.of, Police Conduct Review i Date Cl/ Li I i r Complaint Form #3401 1329146 i) Minneapolis City of Lakes www,minneapolismn.goy Police Department - Medaria Arradondo, Chief of Police 350 S. Fifth St. - Room 130 Minneapolis, MN 55415 TEL 612.673.3000 NOTICE OF DISCIPLINE July 21, 2020 Officer Luke Eckert Personnel Leaves Minneapolis Police Department RE: OPCR Case 17-18625 Notice of Suspension (40 hours suspension without pay) Officer Eckert, The finding for OPCR Case #17-18625 is as follows: Policy Number Sub-Section Policy Description Category Disposition 10-401 Responsibility for Inventory of C Merit Property and Evidence 10-401.01 Property and Evidence Acquired or C Merit Temporarily Stored at Precincts 4-601 Report Writing C Merit As discipline for this incident you are suspended for 40 hours without pay. This case will remain in OPCR files per the record retention guidelines mandated by State Law. Be advised that any additional violations of Department Rules and Regulations may result in disciplinary action up to and including discharge. Medaria Arradondo Chief of Police By: Michael Kjos, Assistant Chief of Police Henry Halvorson, Deputy Chief, Professional Standards Bureau 1I Page 1329147 NOTICE OF RECEIPT Acknowledgement of receipt: I, Luke Eckert, acknowledge that I have received my Notice of Discipline for OPCR Case #17-18625. Officer Luke Eckert d r•-• C47 SAini 6 Date of Receipt 7--17 -20 Commander DeChristopher DeChristopher Granger Date CC: OPCR Case File Cmdr. Granger Payroll Human Resources 2 'Page 1329148 4 Minneapolis City of Lakes DISCHARGE, SUSPENSION OR INVOLUNTARY DEMOTION FORM Please enter the requested information direct!y into the form and provide a copy to the employee once completed and signed. Employee Name: Luke Eckert Employee ID:001715 Job Title: Officer Job Code: Department: Minneapolis Police Department Is this employee a Veteran? M Yes • No 0 Unknown Has this employee passed probation? 0 Yes • No NATURE OF ACTION: lil Discharge: lil Probationary Release: Effective Date: III Suspension without pay: Total Working Days (or hours): 40 Hours Effective Date: Beginning on: 0 Demotion: [I Permanent - Effective Date: Ending on: At At iii a.m. 1=1 p.m. fil a.m. [I p.m. ['Temporary - Beginning on: Ending on: Demoted to: Job Title: Job Code: at the following hourly rate of pay or annual salary: $ REASON(S) FOR THIS ACTION: (Check applicable boxes below and attach Letter of Determination that includes specific violations) 111 Violation of Civil Service Commission Rule 11.03 - Subdivision: B19, B20 El] A. Substandard Performance ID B. Misconduct ['Violation of the Department Rule(s), Law(s), Ordinance(s), or Regulation(s) 10-401, 10-401.01, 4-601 NOTICE TO CLASSIFIED EMPLOYEES OF LEGAL RIGHTS DISCHARGE AND PROBATIONARY RELEASE AND SUSPENSION AND INVOLUNTARY DEMOTION Probationary Employees - Employees, including veterans separated from the United States military service under honorable conditions, who have not passed an initial hiring probationary period do not have a right to a hearing before the Civil Service Commission (CSC). Veteran Employees (Permanent) - Employees holding a permanent position with the City or Park Board of Minneapolis, and who is a veteran separated from the United States military service under honorable conditions and who has passed an initial hiring probationary period, has a right to a hearing prior to discharge from employment or involuntary demotion. Temporary employees who are veterans do not have a right to a hearing. Permanent Non-Veteran Employees have a right to a hearing by the CSC upon written request. Non-veterans who have passed probation are permanent employees. Disciplinary Suspension or Demotion - Employees may be suspended without pay for disciplinary reasons for periods not to exceed 90 calendar days. Suspensions of 31 to 90 calendar days may be appealed by the employee to the CSC. Employees may be demoted for disciplinary reasons and/or for substandard performance, either temporarily (up to 180 days) or permanently. Permanent employees may appeal any permanent demotion and/or salary decrease. Distribution: EMPLOYEE, BENEFITS, DEPARTMENT PERSONNEL FILE, HR Generalist, PAYROLL (Last Updated 08.30.2017) Page 1 of 2 1329149 Minneapolis City or Lakes DISCHARGE, SUSPENSION OR INVOLUNTARY DEMOTION FORM NOTICE TO CLASSIFIED EMPLOYEES OF LEGAL RIGHTS continued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a labor contract, but may not appeal through both. Requesting a Hearing: Non-Veterans - A written request for hearing must be postmarked or received by the Civil Service Commission within 15 calendar days from the date disciplinary action was provided to the employee. The 15 days are counted from the first day after the notice was provided to the employee. If the 15th day falls on a Saturday, Sunday, or legal holiday, the request may be served on or before the following business day. The date of postmark must be within that 15-day period. The request for a hearing may be accompanied by the employee's statement of his or her version of the case. Requesting a Hearing: Veterans - A written request for hearing must be received by the Civil Service Commission within 30 calendar days of receipt by the employee of the notice of intent to discharge. The 30 days are counted from the first day after receipt of the notice by the employee. If the 30th day falls on a Saturday, Sunday, or legal holiday, the request may be served on or before the following business day. The request for a hearing may be accompanied by the employee's statement of his or her version of the case. A failure to request a hearing within the provided 30 day calendar period constitutes a waiver of the right to a hearing, ALL REQUESTS FOR A HEARING AND APPEALS MUST BE MAILED WITHIN THE REQUIRED TIMELINES TO: Minneapolis Human Resources Department/Civil Service Commission 250 South 4th Street, Room 100 Minneapolis, MN 55415 NOTIFICATION TO EMPLOYEE: IE The employee was given an opportunity to respond to the written charges at a pre-determination meeting held on: Date: December 19, 2019 ❑The employee failed to appear at the pre-determination meeting. A copy of this form and relevant accompanying information was given to the employee on K A copy of this form and relevant accompanying information was sent by US mail, to the employee's address of record provided by employee. Signature of Department Head: Date: 07/21/2020 -/PK,X.AA4 atitit-W Signature of Person MailinglDelivering Notice: Date: Entered into COMET-HR by: Date: Distribution: EMPLOYEE, BENEFITS, DEPARTMENT PERSONNEL FILE, HR Generalist, PAYROLL (Last Updated 08.30.2017) Page 2 of 2 1329150 DISCHARGE, SUSPENSION OR INVOLUNTARY DEMOTION FORM Distribution: EMPLOYEE, BENEFITS, DEPARTMENT PERSONNEL FILE, HR Generalist, PAYROLL (Last Updated 08.30.2017) Page 1 of 2 Please enter the requested information directly into the form and provide a copy to the employee once completed and signed. Employee Name: Employee ID: Job Title: Job Code: Department: Is this employee a Veteran? Yes No Unknown Has this employee passed probation? Yes No NATURE OF ACTION: Discharge: Effective Date: At a.m. p.m. Probationary Release: Effective Date: At a.m. p.m. Suspension without pay: Total Working Days (or hours): Beginning on: Ending on: Demotion: Permanent - Effective Date: Temporary - Beginning on: Ending on: Demoted to: Job Title: Job Code: at the following hourly rate of pay or annual salary: $ REASON(S) FOR THIS ACTION: (Check applicable boxes below and attach Letter of Determination that includes specific violations) Violation of Civil Service Commission Rule 11.03 - Subdivision: A. Substandard Performance B. Misconduct Violation of the Department Rule(s), Law(s), Ordinance(s), or Regulation(s) NOTICE TO CLASSIFIED EMPLOYEES OF LEGAL RIGHTS DISCHARGE AND PROBATIONARY RELEASE AND SUSPENSION AND INVOLUNTARY DEMOTION Probationary Employees - Employees, including veterans separated from the United States military service under honorable conditions, who have not passed an initial hiring probationary period do not have a right to a hearing before the Civil Service Commission (CSC). Veteran Employees (Permanent) - Employees holding a permanent position with the City or Park Board of Minneapolis, and who is a veteran separated from the United States military service under honorable conditions and who has passed an initial hiring probationary period, has a right to a hearing prior to discharge from employment or involuntary demotion. Temporary employees who are veterans do not have a right to a hearing. Permanent Non-Veteran Employees have a right to a hearing by the CSC upon written request. Non-veterans who have passed probation are permanent employees. Disciplinary Suspension or Demotion - Employees may be suspended without pay for disciplinary reasons for periods not to exceed 90 calendar days. Suspensions of 31 to 90 calendar days may be appealed by the employee to the CSC. Employees may be demoted for disciplinary reasons and/or for substandard performance, either temporarily (up to 180 days) or permanently. Permanent employees may appeal any permanent demotion and/or salary decrease. 10-401, 10-401.01, 4-601 40 Hours 1329151 Joshua Domek 001573 Officer Minneapolis Police Department 8/17, 8/20, 9/2 9/3 B19, B20 DISCHARGE, SUSPENSION OR INVOLUNTARY DEMOTION FORM Distribution: EMPLOYEE, BENEFITS, DEPARTMENT PERSONNEL FILE, HR Generalist, PAYROLL (Last Updated 08.30.2017) Page 2 of 2 NOTICE TO CLASSIFIED EMPLOYEES OF LEGAL RIGHTS continued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a labor contract, but may not appeal through both. Requesting a Hearing: Non-Veterans - A written request for hearing must be postmarked or received by the Civil Service Commission within 15 calendar days from the date disciplinary action was provided to the employee. The 15 days are counted from the first day after the notice was provided to the employee. If the 15th day falls on a Saturday, Sunday, or legal holiday, the request may be served on or before the following business day. The date of postmark must be within that 15-day period. The request for a hearing may be accompanied by the employee's statement of his or her version of the case. Requesting a Hearing: Veterans - A written request for hearing must be received by the Civil Service Commission within 30 calendar days of receipt by the employee of the notice of intent to discharge. The 30 days are counted from the first day after receipt of the notice by the employee. If the 30th day falls on a Saturday, Sunday, or legal holiday, the request may be served on or before the following business day. The request for a hearing may be accompanied by the employee's statement of his or her version of the case. A failure to request a hearing within the provided 30 day calendar period constitutes a waiver of the right to a hearing. ALL REQUESTS FOR A HEARING AND APPEALS MUST BE MAILED WITHIN THE REQUIRED TIMELINES TO: Minneapolis Human Resources Department/Civil Service Commission 250 South 4th Street, Room 100 Minneapolis, MN 55415 NOTIFICATION TO EMPLOYEE: The employee was given an opportunity to respond to the written charges at a pre-determination meeting held on: Date: The employee failed to appear at the pre-determination meeting. A copy of this form and relevant accompanying information was given to the employee on . A copy of this form and relevant accompanying information was sent by US mail, to the employee's address of record provided by employee. Signature of Department Head: ____________________________________________________________________ Date: Signature of Person Mailing/Delivering Notice: _______________________________________________________ Date: Entered into COMET-HR by: Date: November 6, 2019 1329152 8/16/2020 SIGN 8/16/2020 SIGN 9/3/2020</t>
  </si>
  <si>
    <t>['https://assets.nationbuilder.com/cuapb/pages/1509/attachments/original/1753851976/17-18625_Luke_Eckert-Complaint.pdf?1753851976']</t>
  </si>
  <si>
    <t>3/15/2021 State of Minnesota, Respondent, vs. Sean NMN Carter, Appellant. C6-00-1514, Court of Appeals Unpublished, September 25, 2001. https://mn.gov/law-library-stat/archive/ctapun/0109/1514.htm 1/8 This opinion will be unpublished and may not be cited except as provided by Minn. Stat. § 480A.08, subd. 3 (2000). STATE OF MINNESOTA IN COURT OF APPEALS C6-00-1514 State of Minnesota, Respondent, vs. Sean NMN Carter, Appellant. Filed September 25, 2001 Affirmed Halbrooks, Judge Hennepin County District Court File No. 98079916 Mike Hatch, Attorney General, 525 Park Street, Suite 500, St. Paul, MN 55103; and Amy Klobuchar, Hennepin County Attorney, Jean E. Burdorf, Assistant County Attorney, C-2000 Government Center, 300 South 6th Street, Minneapolis, MN 55487 (for respondent) John M. Stuart, State Public Defender, Marie Wolf, Assistant Public Defender, 2829 University Avenue SE, Suite 600, Minneapolis, MN 55414 (for appellant) Considered and decided by Kalitowski, Presiding Judge, Klaphake, Judge, and Halbrooks, Judge. U N P U B L I S H E D O P I N I O N HALBROOKS, Judge Appellant was convicted of first- and second-degree assault, reckless driving, and giving a false name to a police officer. Appellant challenges the conviction on the ground that there was insufficient evidence to prove that he had the requisite intent to commit an assault. Appellant also contends that there was insufficient evidence to prove off-duty officers providing security were engaged in the 3/15/2021 State of Minnesota, Respondent, vs. Sean NMN Carter, Appellant. C6-00-1514, Court of Appeals Unpublished, September 25, 2001. https://mn.gov/law-library-stat/archive/ctapun/0109/1514.htm 2/8 "performance of a duty imposed by law." Finally, appellant argues the jury's verdict of guilty of assault was legally inconsistent with a guilty verdict on reckless driving. We conclude that the verdict was not legally inconsistent. Further, because the evidence is sufficient to support a finding of intent and that the officers were engaged in a legal duty, we affirm. FACTS On August 8, 1998, several Minneapolis police officers worked as off-duty security guards at the "Players Ball," an event held at the Minneapolis Convention Center. Although they were off-duty, all officers were armed and in uniform. Shortly after the ball ended, around 1:00 a.m., the officers were alerted to a fight outside the convention center. The fight was in an area by a white Lincoln, which was parked on the sidewalk in front of the convention center. Officers Charles McCree and Jonathan Beecham attempted to restrain the participants, several of whom got into the Lincoln and drove away. As the Lincoln was leaving, McCree saw a red Chevrolet "jump" the sidewalk and veer in the direction of several pedestrians. McCree ran toward the vehicle, drew his gun, and yelled, "Stop, police." The vehicle reversed and then came directly at McCree. The driver threw a bottle out his window. McCree jumped out of the vehicle's path when it was only a few feet away to avoid being struck. The vehicle then continued toward Beecham, who had also drawn his weapon. It came within five to ten feet of hitting Beecham before Beecham jumped out of the vehicle's path. The vehicle then sped away. The driver, appellant Sean Carter, was stopped shortly after this incident. After he initially gave false information to the investigating officer, appellant was arrested and brought to the Hennepin County Jail. Sgt. Thomas O'Rouke interviewed appellant, who claimed that he had driven erratically to avoid being caught in a crossfire after several individuals in front of the convention center drew guns. Appellant admitted giving the arresting officer a false name, but denied seeing any police officers at the convention center or throwing a bottle. Appellant was charged with two counts of assault in the first degree while an officer was engaged in a duty imposed by law, two counts of assault in the first degree while using a dangerous weapon, and one count of giving false information to a police officer. A jury trial was held. The state called both McCree and Beecham. Both officers testified that they were armed and in uniform. McCree testified that he ran toward the red vehicle because he 3/15/2021 State of Minnesota, Respondent, vs. Sean NMN Carter, Appellant. C6-00-1514, Court of Appeals Unpublished, September 25, 2001. https://mn.gov/law-library-stat/archive/ctapun/0109/1514.htm 3/8 believed that appellant's conduct was endangering pedestrians. McCree stated that if he had not jumped out of the vehicle's way, appellant would have hit him. Beecham corroborated McCree's testimony, noting that from Beecham's vantage point, McCree was "trying to evade from being hit but yet still trying to make sure that this vehicle doesn't hit anyone else also." The officers testified that, although they were off-duty, they still had to follow standard police policies and regulations because they were in uniform. The state introduced the Minneapolis police department's policy into evidence, which confirmed the officers' testimony on that point. The state also called O'Rouke, who testified about his interview with appellant. An audiotape of that interview was introduced into evidence and played for the jury. Finally, the state called John Lafferty, a manager for the convention center. Lafferty testified that he saw appellant's vehicle go up onto the curb, back into the valet area, over an island in the street, and then take off through traffic. He also testified that he saw the officers draw their weapons and order appellant to change his course. Lafferty corroborated the officers' testimony that McCree would have been harmed had he not moved out of appellant's way. Appellant called two witnesses. The first was Charles Pigrum, who had been at the convention center that evening and had witnessed the incident. Pigrum testified that he met appellant while they were both in Hennepin County jail after the ball. Pigrum testified that he agreed to testify on appellant's behalf after hearing his story and noted that appellant told him that he had never intended to run over a police officer. According to Pigrum, because of the chaos and lack of lighting that night, identifying an individual as a police officer would have been difficult. Pigrum testified that appellant "didn't do anything wrong but drove off from the scene where he was at." The second witness was appellant's friend, Torrance Gray, who had attended the ball with appellant and had been a passenger in his vehicle. Gray testified that he had urged appellant to drive away as quickly as possible because he saw the driver of the Lincoln brandishing a gun. Finally, appellant testified on his own behalf. He stated that after the ball, he and his friend were caught in traffic. He saw the driver of the Lincoln pull out a gun after a woman cracked the vehicle's windshield. Appellant testified that he and his friend decided to get out of the way as quickly as possible, but to do so, he had to drive his car onto the sidewalk. Appellant claimed that, while there 3/15/2021 State of Minnesota, Respondent, vs. Sean NMN Carter, Appellant. C6-00-1514, Court of Appeals Unpublished, September 25, 2001. https://mn.gov/law-library-stat/archive/ctapun/0109/1514.htm 4/8 were people in the area, he never saw anyone directly in front of him. Appellant admitted that he had dropped a bottle out his window. Before the case was submitted to the jury, appellant asked the court to include a lesser offense of reckless driving in the jury instructions. Over the state's objection, the court allowed the jury to consider this offense in addition to the other counts. The jury found appellant guilty of one count of first-degree assault, one count of second-degree assault, one count of giving false information to the police, and one count of reckless driving. Appellant was found not guilty of one count of first-degree assault and one count of second-degree assault. Appellant was sentenced to 120 months, the mandatory minimum sentence for assaulting a police officer. Minn. Stat. § 609.221, subd. 2 (1998). This appeal follows. D E C I S I O N I. Appellant first contends that there is insufficient evidence to support the jury's finding that he intended to assault McCree. In considering a challenge to the sufficiency of the evidence, we carefully review the record to determine whether the evidence, when viewed in the light most favorable to the conviction, is sufficient to have allowed the jury to reach the verdict that it did. State v. Webb, 440 N.W.2d 426, 430 (Minn. 1989). This court must "assume the jury believed the prosecution's witnesses and disbelieved any contrary evidence." State v. Ashby, 567 N.W.2d 21, 27 (Minn. 1997). We recognize that the jury is in the best position to evaluate all the evidence, including the circumstantial evidence. State v. McBroom, 394 N.W.2d 806, 810 (Minn. App. 1986). We will not disturb the verdict if the jury, acting with due regard for the presumption of innocence and the requirement of proof beyond a reasonable doubt, could have reasonably concluded that the defendant was guilty of the charged offense. State v. Alton, 432 N.W.2d 754, 756 (Minn. 1988). The mere fact that the state used circumstantial evidence to prove appellant's intent does not mean that the evidence is insufficient. Intent is a "subjective state of mind usually established only by reasonable inference from surrounding circumstances." State v. Schweppe, 306 Minn. 395, 401, 237 N.W.2d 609, 614 (1975) (citations omitted). Although "[a] conviction based on circumstantial evidence merits stricter scrutiny," it is 3/15/2021 State of Minnesota, Respondent, vs. Sean NMN Carter, Appellant. C6-00-1514, Court of Appeals Unpublished, September 25, 2001. https://mn.gov/law-library-stat/archive/ctapun/0109/1514.htm 5/8 entitled to the same weight as any evidence so long as the circumstances proved are consistent with the hypothesis that the accused is guilty and inconsistent with any rational hypothesis except that of guilt. State v. Bias, 419 N.W.2d 480, 484 (Minn. 1988). Circumstantial evidence does not need to exclude every other theory, but it must "point unerringly to the accused's guilt." State v. Scharmer, 501 N.W.2d 620, 622 (Minn. 1993). Thus, to succeed in a challenge to a verdict based on circumstantial evidence, a convicted person must point to evidence in the record that is consistent with a rational theory other than guilt. State v. Steinbuch, 514 N.W.2d 793, 799 (Minn. 1994). Appellant contends that, because of the chaotic events outside of the convention center that night, it is difficult to figure out what actually happened. But the jury is entrusted with the responsibility to determine which witnesses seemed credible and, thus, more likely to recount the event accurately. McBroom, 394 N.W.2d at 810-11. The jury may infer from the circumstances that appellant intended "the natural and probable consequences of his actions." State v. Cooper, 561 N.W.2d 175, 179 (Minn. 1997). Here, the jury found that the state's eyewitnesses were more credible than appellant's witnesses and his own testimony. Both Beecham and Lafferty testified that appellant aimed his vehicle directly at McCree. McCree testified that he had to move out of the way of appellant's vehicle in order to avoid being hit. Because the jury found this testimony more credible, it could reasonably infer from appellant's conduct that he intended to assault McCree by driving directly toward him. See id. Thus, there is sufficient evidence to support the jury's verdict. II. Appellant next argues that he cannot be convicted of assaulting an officer because there was insufficient evidence to show that McCree was acting in an official capacity. The state responds that a police officer does not lose his special status as a law-enforcement officer when he is performing off- duty activities that are sanctioned by his department. Under Minnesota law, [w]hoever assaults a peace officer or correctional employee by using or attempting to use deadly force against the officer or employee while the officer or employee is engaged in the performance of a duty imposed by law, policy, or rule may be sentenced to imprisonment for not more than 20 years * * * . 3/15/2021 State of Minnesota, Respondent, vs. Sean NMN Carter, Appellant. C6-00-1514, Court of Appeals Unpublished, September 25, 2001. https://mn.gov/law-library-stat/archive/ctapun/0109/1514.htm 6/8 Minn. Stat. § 609.221, subd. 2 (1998). Appellant contends that there is no evidence that McCree was "engaged in the performance of a duty imposed by law." The Minnesota Supreme Court examined a similar argument in State v. Childs, 269 N.W.2d 25 (Minn. 1978). In Childs, the defendant challenged the legality of his arrest by an off-duty police officer under the shoplifting-arrest statute, Minn. Stat. § 629.366 (1978). Childs, 269 N.W.2d at 26. The statute authorizes merchants and their employees to detain an individual suspected of shoplifting. Minn. Stat. § 629.366. Because the officer at the time of the arrest announced that he was acting as a police officer, the defendant argued that the officer was not a "merchant's employee" when he made an arrest in his capacity as a peace officer; therefore, the arrest could not be justified under the shoplifting-arrest statute. Childs, 269 N.W.2d at 27. But the supreme court disagreed, holding that the officer did not lose the benefit of the shoplifting-arrest statute, but rather acted both "as a privately-employed security officer" and in "the additional role of a peace officer." Id. The question here is whether an officer loses the "benefit" of the assault statute-deterring attacks on police officers by providing an enhanced penalty-when the officer is off-duty. We agree with the state that McCree should not lose this benefit because, even if he was off-duty, he still had a responsibility to control the crowd and to protect pedestrians from appellant. Like the officer in Childs, McCree was acting in a dual capacity: he was privately employed as a security guard, but he also could respond to an emergency situation in an official capacity. Minnesota law empowers a police officer to make an arrest in his or her own jurisdiction regardless of whether the officer is on- or off-duty. Minn. Stat. §§ 629.34, subd. 1, 629.40, subd. 4 (1998). Thus, the statute gives officers the means to respond to an emergency situation such as a felony even if they are not on duty. Moreover, the Minneapolis police department's policy is that even when an officer is engaged in off- duty employment, "the primary duty and obligation of employees is at all times to the department." Further, Minneapolis off-duty officers who wear their uniforms are "subject to rules and regulations" of the department as if they were on duty, requiring them to respond to "a felony or deadly force situation." Thus, McCree had a duty to respond to the "deadly force situation" that appellant created by driving his vehicle onto a sidewalk and then aiming it at McCree. Moreover, because McCree was in uniform, appellant had no reason to believe McCree was not an on-duty officer. Because McCree had to 3/15/2021 State of Minnesota, Respondent, vs. Sean NMN Carter, Appellant. C6-00-1514, Court of Appeals Unpublished, September 25, 2001. https://mn.gov/law-library-stat/archive/ctapun/0109/1514.htm 7/8 respond to the emergency created by appellant, he is to be treated as if he were on duty for purposes of the assault statute. III. Finally, appellant argues that the verdict is legally inconsistent because first-degree assault and reckless driving have different requisite states of mind. To prove that appellant committed an assault, the state must show he acted with intent. But to prove appellant drove recklessly, the state only needs to show that appellant operated his motor vehicle "in such a manner as to indicate either a willful or a wanton disregard for the safety of persons or property." Minn. Stat. § 169.13, subd. 1 (1998). The state responds that the verdict is not inconsistent because the requisite states of mind are compatible. Moreover, the state points out that, because appellant moved the court to include the reckless-driving charge as a lesser-included offense, he should not now be able to use the verdict as a basis on appeal. Verdicts are legally inconsistent when proof of the elements of one offense negates a necessary element of another offense. State v. Cole, 542 N.W.2d 43, 50 (Minn. 1996). We agree with the state that the jury's verdict finding intent and recklessness is not legally inconsistent. It has been routinely held that a finding of recklessness or a similar less-than-intentional state of mind "does not preclude the possibility that a higher level of intent may be present." State v. Bradford, 618 N.W.2d 782, 800 (Minn. 2000); accord Cole, 542 N.W.2d at 51 (holding that the terms "recklessness" and "intent" are not mutually exclusive). The term "reckless" refers to the risk created, not the mental intent that resulted in an act that produced fear or injury. Cole, 542 N.W.2d at 52. Here, appellant could have had the requisite intent to commit an assault as well as an awareness that he was driving recklessly. Logically, someone who aims his motor vehicle at another person with the intent to injure the person is also "consciously disregard[ing] a substantial and unjustifiable risk that * * * an offense * * * will result from his conduct." State v. Zupetz, 322 N.W.2d 730, 733 (Minn. 1982) (quotation omitted). Appellant erroneously relies on State v. Moore, 458 N.W.2d 90 (Minn. 1990), and Zupetz to argue that recklessness and intent are incongruent states of mind. In those cases, the defendant was charged with committing a specific-intent crime and a crime based on negligent conduct. See Moore, 458 N.W.2d at 94 (finding intent for first-degree murder and manslaughter to be incompatible); Zupetz, 3/15/2021 State of Minnesota, Respondent, vs. Sean NMN Carter, Appellant. C6-00-1514, Court of Appeals Unpublished, September 25, 2001. https://mn.gov/law-library-stat/archive/ctapun/0109/1514.htm 8/8 322 N.W.2d at 735 (same). Negligence implies that the defendant was not necessarily aware of the harm his actions might cause. Moore, 458 N.W.2d at 94 (noting that "one cannot premeditate and intend to be culpably negligent in causing the death of another"). But if a defendant is reckless, he "is aware of the risk and disregards it." Cole, 542 N.W.2d at 51 (emphasis omitted) (quotation omitted). Thus, the reckless actor has an awareness of his actions that a negligent actor does not. Id. at 51-52. Because appellant was not charged with a crime involving negligent conduct, Moore and Zupetz are inapplicable here. Affirmed.</t>
  </si>
  <si>
    <t>['https://d3n8a8pro7vhmx.cloudfront.net/cuapb/pages/270/attachments/original/1618007853/Jonathan_Beecham.pdf?1618007853']</t>
  </si>
  <si>
    <t>['Charles E. McCree, badge #4544', 'Jonathan Beecham, badge #374']</t>
  </si>
  <si>
    <t>WorkForce Director Page 3 of 5 Edit Delete 2017 Stadium Exercise, December 8, 2017, 1330- 1800 hours 12/8/2017 12/8/2017 Not Applicable 5.00 Edit Delete 2017 Spring EVOC Training Program, April - May, 2017 5/10/2017 5/10/2017 Not Applicable 10.00 Edit Delete 2017 In-Service Training Program, Active Shooter, Super Bowl, Phase II, for Patrol 4/20/2017 4/20/2017 Not Applicable 10.00 Edit Delete 2017 In-Service Program, Super Bowl, Phase I, PATROL, 10 hours 2/8/2017 2/8/2017 Not Applicable 10.00 Edit Delete 2017 Annual Semi-Automatic Handgun, Shotgun Qualification and Gas Mask Fit Testing, Jan- Feb 2/ 1/2017 2/1/2017 PASS 1.00 Edit Delete 2016 Procedural Justice, Module 3, October - December, various dates 12/5/2016 12/6/2016 Not Applicable 7.00 Edit Delete 2016 TASER Re-Certification Training Program, November and December dates 11/30/2016 12/1/2016 PASS 4.00 Edit Delete 2016 Body Worn Camera Patrol Training Program, September 26, 27, 28, 2016 9/26/2016 9/27/2016 Not Applicable 2.00 Edit Delete 2016 Shotgun and Defensive Tactics In- Service Training Program, September, various dates 9/6/2016 9/6/2016 Not Applicable 8.00 Edit Delete 2016 Procedural Justice, Module 2, Various dates, May - July, 2016 5/12/2016 5/12/2016 Not Applicable 8.00 Edit Delete 2016 TASER Cert-CIT 4/28/2016 4/28/2016 PASS 8.00 Edit Delete 2016 Procedural Justice, Module 1 4/7/2016 4/7/2016 Not Applicable 7.00 Edit Delete 2016 Annual Gas Mask Fit Testing only 1/28/2016 1/28/2016 PASS 1.00 http://appwfdprod/wfd/EventManagement/EmployeeTrainingHistory.aspx?header=false... 12/16/2019 1272478 WorkForce Director Page 4 of 5 Edit Delete 2016 Annual Semi-Automatic Handgun Qualification only 1/7/2016 1/7/2016 PASS 1.00 Edit Delete 2015 EVOC Fall Training program, various training dates 11/10/2015 11/10/2015 PASS 8.00 Edit Delete 2015 C.I.T. Training Program, October 26-30, 2015 10/26/2015 10/26/2015 Not Applicable 35.00 Edit Delete 2015 Shotgun Training and Handgun Development, September 8-24, 2015 9/22/2015 9/22/2015 PASS 4.00 Edit Delete 2015 Fair and Impartial Policing, 4th Precinct, June 10, 2015 6/10/2015 6/11/2015 Not Applicable 4.00 Edit Delete 2015 Patrol In- Service Training Program 3/25/2015 3/26/2015 Not Applicable 9.00 Edit Delete 2015 February Semi-Automatic Handgun Qualification and Gas Mask Fit Testing 2/2/2015 2/3/2015 PASS 1.00 Edit Delete 2014 Sirchie- Nark II Progressive System of Drug ID (various) 11/21/2014 11/21/2014 PASS 0.00 Edit Delete 2014 FEMA: IS- 00100.LEb Introduction to the Incident Command System 9/2/2014 9/2/2014 PASS 0.00 Edit Delete 2014 FEMA: IS- 00200.b ICS for Single Resources &amp; Initial Action Incident 9/2/2014 9/2/2014 PASS 0.00 Edit Delete 2014 FEMA: IS- 00700.a National Incident Management System (NIMS) -An Introduction 9/2/2014 9/2/2014 PASS 0.00 Edit Delete 2014 FEMA: IS- 00800.b National Response Framework, An Introduction 9/2/2014 9/2/2014 PASS 0.00 Edit Delete 2014 Traffic Control Direction of 6/10/2014 6/12/2014 Not Applicable 20.00 http://appwfdproci/wfc1/EveraMariagement/EmployeeTrainingIlistory.aspxTheader=false... 12/16/2019 1272479 WorkForce Director c Page 5 of 5 both Motorized &amp; Pedestrian Traffic Edit 2014 T3/Seg- Way/ATV/Green Machine Operation Training (various dates) 6/2/2014 6/2/2014 Not Applicable 4.00 Delete Edit Delete 2014 CPR/Heartsaver Training Program 1/24/2014 1/24/2014 Not Assigned 2.00 http://appwfdprod/wfd/EventManagement/EmployeeTrainingHistory.aspx?header=false... 1 2/1 6/20 1 9 1272480 Minneapolis City of Lakes Filed By Mt_ Date (I.A \ ) Police Department Jame L. Harteau, Chief of Police 350 S. Fifth St., Room 130 Minneapolis, MN 55415 TEL 612.673.3000 www.minneapolismn.gov MINNEAPOLIS POLICE DEPARTMENT AWARDS COMMITTEE Deputy Chief Travis Glampe, Chair Inspector Catherine Johnson, Co-Chair Commander Melissa Chiodo Lt. Brian Anderson Lt. Clark Goset Sgt. Deitan Dubuc Sgt. Robert Helmeke (Park PD) Sgt. Darcy Klund Sgt. Joel Pucely Sgt. Kurt Radke Off. Gretchen Bloss Off. Scott Creighton Off. Tracy Gross Off. Dennis Milner Officer Stephen Sporny CPS Renee Allen FROM: Minneapolis Police Department Awards Committee RE: Recommendation for Departmental Awards The MPD Awards Committee met on 5Ia fth 7 and reviewed the attached recommendation for an award. It is our findings that this recommendation for the award of: 13.43 - Personnel Data The Committee recommends that the Award of 0 ;cw- K416 oiid be given to the listed nominee: Respectfully submitted: Deputy Chief Travis Glampe, MPD Awards Committee Chair. **This Award was sent to your Commander for presentation. A copy has been sent to Personnel for your file. MPD Award Number: 77- // 1272481 RECOMMENDATION FOR AWARD NAME OF EMPLOYEE RECOMMENDED FOR AWARD: EMPLOYEE NUMBER: ASSIGNMENT: Tyler Klund/Kyle Pond 3729/5775 2 PCT 1 3,43 RECOMMENDED BY: DATE RECOMMENDED: CASE CONTROL NUMBER: Sgt. C Letch #4099 04/04/2017 17-118440 ITT V-, ME TYPE COMMENTS HERE: On 04/03/2017 at approximately 2225 hours, Officers Klund #3729 and Pond #5775 (squad 221) were dispatched to an assault, wherein a male was threatening others with a knife. Upon arriving at incident location (2403 Central Av. NE) officers entered into the street level entryway and began to ascend the stairs to the second story which is where the "above business' apartments are located. As officers approached the apartment level landing, officers encountered the suspect who was holding a female victim against her will, with a knife to her neck. When the suspect saw officers, he released the female and began to pursue a different victim who was behind him in the hallway, and holding a bat. This allowed officers the opportunity to enter into the hallway with weapons drawn, and they began giving loud verbal commands for the suspect to "GET ON THE GROUND". The suspect ignored officers' commands and continued down the narrow hallway as he pursued his next victim. Officers had their weapons pointed at the suspect. Wing excellent judgement, and fearing for the "male victim" who was in their "line of fire", officers displayed great decision making in a high stress, life and death situation, by communicating with one another. Knowing what his partners "force alternatives" were, Officer Klunci (who was in the lead) advised his partner (Officer Pond) to deploy his "Taser". At great risk to himself, and giving up his Lethal Force Option, Officer Pond holstered his weapon, while drawing his "Taser" for deployment. As Officer Klund continued to support his partner by maintaining his "Lethal Force Option", Officer Pond then deployed his "laser". It should be noted that this was accomplished just as the suspect began to "round a corner", wherein he would have confronted his victim who was now boxed into a short hallway. As.the - reser" mad contact with the suspect, and he went to the ground, officers continued to give loud, clear, verbal commands. As officers put the suspect into a "handcuffing posture" he was still in possessions of an edged weapon. Officers went "hands-on" arid completed taking the suspect into custody, and taking possession of his two edge weapons, thereby rendering the scene and the victims safe. There are a couple points of interest: MP- I 600 (Rev. 12/08) C. 0 1272482 o The suspect had threatened (3) individuals with the knife, and had cut (1) prior to officers arrival. This displayed a complete disregard for human life by the suspect, and further displays the importance of his capture/immediate apprehension. • Officers completed this apprehension with the minimal amount of force possible (due to great communication/team work) in a very high stress situation/encounter. • Officers acted immediately and without hesitation. o Officers "closed the gap" on an armed suspect, putting themselves at great personal risk, to save another from death or injury. Furthermore, it should be noted that prior to writing/submitting this documentation, I have reviewed BWC footage of the incident, responded to, and spoke with victims and witnesses at the scene (victims and witnesses could not say enough good things about the officers' actions), and have read all pertinent CAPRS reports.. In closing, these officers displayed great courage, are a credit to our profession, the City of Minneapolis, and the Minneapolis Police Department. It is my sincere hope, that you will honor them with the recognition which they so richly deserve. Respectfully Submitted, Sgt. Clint Letch #4099 LDMMANDING,OF ''.. R: r DA-E: - REMARKS: IV142D WAR S MITTEE (RO NI HALL): D E: / / 2fi lii REMAR COMMANDS 9 AL A 6z" 1 DATE:' f EXISTING COMPLAINTS: K YES NO BUREAU HEAD: DATE: REMARKS: CHIEF OF POLICE: DATE: REMARKS: AWARD NUMBER: RECOMMENDATION: A iii qi -e4L iTtirew-ef 616- trri DATE: V//7 DATE AWARD PRESENTED: PRESENTED BY: 1 15ATE PLACED IN PERSONNEL FILE: PLACED IN PERSONNEL FILE BY: 1272483 *Indicates required info 005775 07/26/15 *Employee Name: *Action/Reasons: St. Ent. Date 08/05/15 If temporary, indicate expected end date: 4000 Company Code: Job Code 08170C Police Officer-C 111 Part-Time (enter hours per week): Employee Job Change Form *Employee ID Number: *Effective date of Action: *Are these changes permanent? *Is this a Detail? *Is this a Concurrent Job? 11 yes Yes EI No D No K Yes ID No *Dept Code: Police Department - 4000000 Location Code: MPL (City and MBC) Position Number if a icable : EGULAR/TEMPORAY/SEASONAL STATUS Regular AY GROUP (if Detail use postive pay group for all records): OURS STATUS Full-lime 111 Intermittent (enter approximate hrs per week): LASSIFIED INDICATOR Classified (City) TANDARD HOURS PER WEEK (use 0 for details or intermittent): PDP Police Dept Positive Employee 40 Project Department Task Earn Code Fund Percent en eF below epartment representative below) f Transfer (Signa *Date - enter below *If Transfer or Voluntary Demont n (Employee Signature below !Union Code 'New Union Code Officer Code 'FICA Status K Sworn K Subject K Exempt 11 Non-Sworn ID Medicare . ID No K Yes 'Requires SEI (Statement of Economic Interest) *Date - enter below *Submitted By (type or print name below) *App ro d By ignat authorized department representative below) Original: Department Personnel File Revised:0612010 *Date ent r below *Entered into HRIS by (HRIS Representative Signature below) *Date - enter below 9)(1z0 t).-fp PROBATION PROBATION END DATE DATE LAST WORKED • None • 3 Months • 6 mon... • 12 months IN Other Activity CPO 1 Current Ste New Ste • Current Base Rate New Base Rate 26.97 Salary Adm Plan Sala Grade JOB EARNINGS DISTRIBUTION (Combo Code) REG REG REG bate .,ity of Minneapolis Human Resources Departineiw 250 South 4th Street, Room 100 Minneapolis, MN 55415-1339 Pond, K le Arvid Pay Rate Change Step Increase MPLOYEE CLASS Certified 1272484 WorkForce Director Page 1 of 1 Unit Assignment History Close Add Historical Assignment Assignment(s) for: Kyle Pond Emp oyee ID Number: 005775 Edit Delete Unit Assignment Assignment Type StartDate End Date Change Delete CSO Pro•rarn Primary 1/6/2014 8/4/2014 Pot 5 A Temporary 11/30/2014 1/10/2015 Pct 5 Temporary 1/11/2015 2/7/2015 Delete Academ Primary 8/5/2014 7/4/2015 Pa 4 Temporary 2/8/2015 7/4/2015 SB Live Temporary 1/26/2018 2/4/2018 Pot 2 Primary 7/5/2015 3/3/2018 Pct 4 A Primary 3/4/2018 10/10/2020 Edit Pct 4 Primary 10/11/2020 http://appwfdprod/WFD/AssignmentInformation.aspx?header-false&amp;PersonId=2447&amp;Edit... 1/15/2021 1272485 Training Records Training History for: Kyle Pond Employee Id: 005775 Total Continued Education Credits: 332.0 Total Instructor Credits: 0.0 Add (Add training that are not associated with an existing Event/TimeSlot) Course Start Date End Date Grade Continued Education Credits Instructor Credits Make Model Serial # Comment Edit Delete 2020 Use of Force Policy Updates, December 2020 12/14/2020 12/14/2020 Not Applicable 2.00 Edit Delete 2020 Shotgun Training Program 11/25/2020 11/25/2020 PASS 1.00 Edit Delete 2020 Mobile Field Force Training Program, October 10/28/2020 10/28/2020 Not Applicable 7.00 Edit Delete 2020 TASER 7, Re-Certification Training Program, (2 hour) additional dates 5/26/2020 5/26/2020 Not Applicable 2.00 Edit Delete 2020 Annual Gas Mask Fit Testing Only (var dates) 2/5/2020 2/5/2020 FAIL 1.00 Edit Delete 2020 Annual Semi-Automatic Handgun Qualification Only (var dates) 2/5/2020 2/5/2020 PASS 1.00 Edit Delete 2019 Annual In-Service Training Program, Phase III, September - December 2019 11/5/2019 11/5/2019 Not Applicable 7.00 Edit Delete 2019 Annual In-Service Training Program, Phase III, September - December 2019 11/4/2019 11/4/2019 Not Applicable 7.00 Edit Delete 2019 40MM Operator Certification Course, June, Multiple Dates 6/6/2019 6/7/2019 Not Assigned 4.00 Edit Delete 2019 Annual In-Service Training Program, Phase II, (Apr- Aug/Sep 25- 26) 5/23/2019 5/23/2019 Not Applicable 7.00 Page 1 of 5 WorkForce Director 1/15/2021 http://appwfdprod/wfd/EventManagement/EmployeeTrainingHistory.aspx?header=false&amp;... 1272486 Edit Delete 2019 Annual In-Service Training Program, Phase II, (Apr- Aug/Sep 25- 26) 5/22/2019 5/22/2019 Not Applicable 7.00 Edit Delete 2019 Annual In-Service Training Program, Phase I, January - March 2019 2/12/2019 2/12/2019 Not Applicable 7.00 Edit Delete 2019 Annual In-Service Training Program, Phase I, January - March 2019 2/11/2019 2/11/2019 Not Applicable 7.00 Edit Delete 2019 Semi- Automatic Handgun Qualification and Gas Mask Fit Testing, January - February 2019, Multipl 1/17/2019 1/17/2019 PASS 1.00 Edit Delete 2018 FTO Training Program November 12- 16, 2018 11/12/2018 11/16/2018 Not Applicable 35.00 Edit Delete 2018 Annual In-Service Training Program, Multiple Dates 11/8/2018 11/8/2018 Not Applicable 7.00 Edit Delete 2018 Annual In-Service Training Program, Multiple Dates 11/7/2018 11/7/2018 Not Applicable 7.00 Edit Delete 2018 Shotgun and CIT Training Program, GROUP A, Multiple dates 9/26/2018 9/26/2018 Not Applicable 7.00 Edit Delete 2018 Procedural Justice and NARCAN Training Program, GROUP B, JULY - SEPTEMBER DATES 8/16/2018 8/16/2018 Not Assigned 7.00 Edit Delete 2018 TASER Re-Certification Training Program, May Dates 5/10/2018 5/10/2018 Not Applicable 4.00 Edit Delete 2018 PIMS Basic Patrol Training Program, March 29-31, 2018, Venue 2 3/31/2018 4/1/2018 Not Applicable 7.00 Edit Delete 3/30/2018 3/31/2018 7.00 Page 2 of 5 WorkForce Director 1/15/2021 http://appwfdprod/wfd/EventManagement/EmployeeTrainingHistory.aspx?header=false&amp;... 1272487 2018 PIMS Basic Patrol Training Program, March 29-31, 2018, Venue 2 Not Applicable Edit Delete 2018 PIMS Basic Patrol Training Program, March 29-31, 2018, Venue 2 3/29/2018 3/30/2018 Not Applicable 7.00 Edit Delete 2018 Annual Handgun Qualification and Gas Mask Fit Testing, January 2 - 19, 2018 1/17/2018 1/17/2018 PASS 1.00 Edit Delete 2018 Super Bowl LII, Law Enforcement Officer Orientation, January 10, 2018 1/10/2018 1/10/2018 Not Applicable 6.00 Edit Delete 2017 FTO Trng Course (Dec 11) 12/11/2017 12/11/2017 Not Applicable 7.00 Edit Delete 2017 Stadium Exercise, December 8, 2017, 1330- 1800 hours 12/8/2017 12/8/2017 Not Applicable 5.00 Edit Delete 2017 Spring EVOC Training Program, April - May, 2017 5/10/2017 5/10/2017 Not Applicable 10.00 Edit Delete 2017 In-Service Training Program, Active Shooter, Super Bowl, Phase II, for Patrol 4/20/2017 4/20/2017 Not Applicable 10.00 Edit Delete 2017 In-Service Program, Super Bowl, Phase I, PATROL, 10 hours 2/8/2017 2/8/2017 Not Applicable 10.00 Edit Delete 2017 Annual Semi-Automatic Handgun, Shotgun Qualification and Gas Mask Fit Testing, Jan- Feb 2/1/2017 2/1/2017 PASS 1.00 Edit Delete 2016 Procedural Justice, Module 3, October - December, various dates 12/5/2016 12/6/2016 Not Applicable 7.00 Edit Delete 2016 TASER Re-Certification Training Program, November and December dates 11/30/2016 12/1/2016 PASS 4.00 Page 3 of 5 WorkForce Director 1/15/2021 http://appwfdprod/wfd/EventManagement/EmployeeTrainingHistory.aspx?header=false&amp;... 1272488 Edit Delete 2016 Body Worn Camera Patrol Training Program, September 26, 27, 28, 2016 9/26/2016 9/27/2016 Not Applicable 2.00 Edit Delete 2016 Shotgun and Defensive Tactics In- Service Training Program, September, various dates 9/6/2016 9/6/2016 Not Applicable 8.00 Edit Delete 2016 Procedural Justice, Module 2, Various dates, May - July, 2016 5/12/2016 5/12/2016 Not Applicable 8.00 Edit Delete 2016 TASER Cert-CIT 4/28/2016 4/28/2016 PASS 8.00 Edit Delete 2016 Procedural Justice, Module 1 4/7/2016 4/7/2016 Not Applicable 7.00 Edit Delete 2016 Annual Gas Mask Fit Testing only 1/28/2016 1/28/2016 PASS 1.00 Edit Delete 2016 Annual Semi-Automatic Handgun Qualification only 1/7/2016 1/7/2016 PASS 1.00 Edit Delete 2015 EVOC Fall Training program, various training dates 11/10/2015 11/10/2015 PASS 8.00 Edit Delete 2015 C.I.T. Training Program, October 26-30, 2015 10/26/2015 10/26/2015 Not Applicable 35.00 Edit Delete 2015 Shotgun Training and Handgun Development, September 8-24, 2015 9/22/2015 9/22/2015 PASS 4.00 Edit Delete 2015 Fair and Impartial Policing, 4th Precinct, June 10, 2015 6/10/2015 6/11/2015 Not Applicable 4.00 Edit Delete 2015 Patrol In- Service Training Program 3/25/2015 3/26/2015 Not Applicable 9.00 Edit Delete 2015 February Semi-Automatic Handgun Qualification and Gas Mask Fit Testing 2/2/2015 2/3/2015 PASS 1.00 Edit Delete 2014 Sirchie- Nark II Progressive System of Drug ID (various) 11/21/2014 11/21/2014 PASS 0.00 Page 4 of 5 WorkForce Director 1/15/2021 http://appwfdprod/wfd/EventManagement/EmployeeTrainingHistory.aspx?header=false&amp;... 1272489 Edit Delete 2014 FEMA: IS- 00100.LEb Introduction to the Incident Command System 9/2/2014 9/2/2014 PASS 0.00 Edit Delete 2014 FEMA: IS- 00200.b ICS for Single Resources &amp; Initial Action Incident 9/2/2014 9/2/2014 PASS 0.00 Edit Delete 2014 FEMA: IS- 00700.a National Incident Management System (NIMS) -An Introduction 9/2/2014 9/2/2014 PASS 0.00 Edit Delete 2014 FEMA: IS- 00800.b National Response Framework, An Introduction 9/2/2014 9/2/2014 PASS 0.00 Edit Delete 2014 Traffic Control Direction of both Motorized &amp; Pedestrian Traffic 6/10/2014 6/12/2014 Not Applicable 20.00 Edit Delete 2014 T3/Seg- Way/ATV/Green Machine Operation Training (various dates) 6/2/2014 6/2/2014 Not Applicable 4.00 Edit Delete 2014 CPR/Heartsaver Training Program 1/24/2014 1/24/2014 Not Assigned 2.00 Page 5 of 5 WorkForce Director 1/15/2021 http://appwfdprod/wfd/EventManagement/EmployeeTrainingHistory.aspx?header=false&amp;... 1272490</t>
  </si>
  <si>
    <t>['https://d3n8a8pro7vhmx.cloudfront.net/cuapb/pages/270/attachments/original/1626065764/Kyle-Pond-Public-Personnel-File-2021-pages-28-40.pdf?1626065764']</t>
  </si>
  <si>
    <t>Minneapolis Police Department Internal Affairs Unit Administrative Case #12-93 Sergeant Mark Montgomery August 13, 2012 CASE BACKGROUND On June 6, 2012 at approximately 0750 hours, Precinct 3 Desk Officer Michael Segulia observed the suspect vehicle drive up onto the sidewalk in front of Precinct 3. The driver of the suspect vehicle, later identified as Al / Mark Uran, put the vehicle in reverse and backed the vehicle off of the sidewalk. While backing the vehicle off of the sidewalk, the rear of the vehicle struck the semaphore on the southwest corner Lake St E / Minnehaha Ave S. The vehicle then drove off at, what was described as, a high rate of speed southbound on Minnehaha Ave S from Lake St E. Precinct 3 Desk Officer Segulia observed Uran's driving conduct from inside Precinct 3 and aired the information on channel 1 radio traffic. Officer Segulia and Sergeant Annoni then walked outside to the front of Precinct 3 to locate Uran's vehicle. Uran's vehicle was GOA. Officer Segulia and Sergeant Annoni observed the semaphore that Uran's vehicle struck. Officer Segulia and Sergeant Annoni then observed Uran's vehicle traveling eastbound through the alley just south of Precinct 3 and turning southbound onto Minnehaha Ave S. Uran's vehicle drove up onto the sidewalk again and then drove back down onto the street. Officer Segulia yelled for Uran's vehicle to stop. Uran was looking at Officer Segulia in his side door mirror. Uran then put his vehicle in reverse, backing his vehicle up onto the sidewalk toward Sergeant Annoni. Uran then stopped his vehicle and drove forward off of the sidewalk, traveling southbound on Minnehaha Ave S. At this time, squad 312 turned southbound on Minnehaha Ave S from Lake St E and located Uran's vehicle. Squad 312 activated his emergency lights and siren and Uran did not stop his vehicle. Squad 312 initiated the vehicle pursuit with Uran's vehicle and Squad 360 and Squad 8310 assisted. After a slow speed, short pursuit with Uran's vehicle, the pursuit concluded at Lake St E / 27th Ave S. At the conclusion of the vehicle pursuit, Lieutenant Catherine Johnson viewed the squad video of Squad 8310. After viewing the force used by Officer Blayne Lehner against Al / Mark Uran, Lieutenant Johnson referred this incident to the Internal Affairs Unit for further review as required by MPD policy. 1227983 CASE INVESTIGATION For this incident, four (4) squad videos were reviewed. Squad 8310's video displays the front view from a VHS Mobile Video Recorder (MVR). Squad 360's video displays the front view from a digital MYR. Squad 312's video displays the rear view from a digital MVR. Squad 310's MVR video is not in a position to provide a viewable front image. Squad 310's MVR contains audio that is not useful due to siren noise. For this investigation regarding Officer Blayne Lehner's use of force against Al / Mark Uran, this investigator reviewed squad videos from squads 8310, 360, 312 and 310. This investigator reviewed CAPRS Report 12-171989. This investigator conducted recorded statements from witnesses Lieutenant Catherine Johnson, Officer Daniel Grosland, Officer William Willner, Officer Kristina Schmidt and Sergeant Kurt Radke (Officer Kurt Radke at the time of the incident). This investigator conducted a recorded statement from accused Officer Blayne Lehner. This investigator attempted to contact Mark Uran by sending Certified Letters requesting contact to two (2) different last known addresses for Mark Uran. Both Certified Letters went unclaimed and were returned to this investigator. The issue during this incident is regarding the force used by Officer Blayne Lehner against Al / Mark Uran at the conclusion of the vehicle pursuit. Therefore, the summarization of each squad video will focus on the conclusion of the vehicle pursuit. First, this investigator reviewed the VHS squad video from squad 8310, driven by Officer Blayne Lehner as an able squad. This video image displays the front view in VHS mode. Officer Lehner was assigned to squad 8310 and he was the third squad in the vehicle pursuit. Al/ Uran's vehicle was traveling east on Lake St E at 27th Ave S. At the intersection of Lake St E / 27th Ave S, there was a large truck stopped at the intersection in the southernmost westbound lane of traffic. Uran conducted a U-turn from the southernmost eastbound lane of traffic around the large truck and into the northernmost westbound lane of traffic. Officer Lehner drove his squad against westbound traffic into the northernmost westbound lane of traffic at the intersection of Lake St E / 27th Ave S and stopped his squad in an effort to prevent Uran from continuing the vehicle pursuit. After Uran completed his U-turn into the northernmost westbound lane of traffic, Uran stopped his vehicle in front of squad 8310 after Uran's vehicle's right front bumper made contact with the left front bumper of squad 8310. Officer Lehner exited his squad, drew his handgun and approached the passenger's side front door of Uran's vehicle. Officer Lehner was the first officer to arrive at the passenger compartment of Uran's vehicle. As Officer Lehner is approaching Uran's vehicle with his handgun pointed at Uran, Uran raises his right hand up above the steering wheel and raises his left hand up and extends his left hand out of the driver's door window. 1227984 Officer William Willner was assigned to squad 312 Able and was the primary squad in the vehicle pursuit. Officer Willner arrived at Uran's vehicle driver's side front door immediately after Officer Lehner arrived at Uran's vehicle passenger's side front door. Officer Willner opened Uran's vehicle driver's side front door and grabs onto Uran's left arm. Officer Willner then pulls Uran's left arm toward Officer Willner's body while continuing to adjust his grip on Uran's left arm. Officer Lehner then holsters his handgun and opens Uran's vehicle passenger's side front door and kicks Uran one time in the face and two times on his upper torso area. Officer Lehner then enters the passenger's compartment of Uran's vehicle from the passenger's side front door. Officer Lehner immediately tries to push Uran out of his vehicle without success. Officer Willner continues his attempts to extract Uran out of his vehicle by piffling Uran's left arm. Officer Kristina Schmidt and Officer Daniel Grosland arrive at the driver's side front door of Uran's vehicle attempting to assist Officer Willner extract Uran from the front seat of his vehicle. Officer Kurt Radke now arrives at the driver's side front door of Uran's vehicle. At this time, Officer Lehner is trying to release Uran's right hand from gripping the steering wheel without success. Officer Lehner begins to use his flashlight to strike Uran's right arm several times while Officers Willner, Grosland and Radke continue to assist. Officer Willner deployed his chemical irritant and sprayed a short burst directed at Uran's face. The chemical irritant did not appear to have an effect on Uran. Officer Radke then advised officers that he was going to deploy his CED (Conducted Energy Devise) and conducted a probe hit on Uran. The CED did not appear to have an effect on Uran initially. Officer Radke realized that one probe did not make contact. Officer Radke then drive stunned Uran with his CED, which had some effect. Officer Radke drive stunned Uran a second time which caused Uran to put his hands up. Officer Lehner exited Uran's vehicle passenger compartment from the passenger side front door when Officer Radke advised that he was going to deploy his CED. Uran continued to resist officers' efforts to remove him from his vehicle. Eventually, Officers Willner, Grosland and Radke were able to remove Uran from the vehicle and handcuff him. Second, this investigator reviewed the digital squad video from squad 360, driven by Officer Daniel Grosland and passenger Officer Kristina Schmidt. This video image displays the front view in digital mode. Officers Grosland and Schmidt were assigned to squad 360 and they were the second squad in this vehicle pursuit. Officer Grosland positioned squad 360 at an angle to the left front of Uran's vehicle facing the windshield and front driver's side door at the conclusion of this vehicle pursuit. 1227985 Squad 360's digital video shows Uran's vehicle's right front bumper make contact with the right front bumper of squad 8310 and come to a complete stop. Squad 360's digital video shows a clear view of Uran with his right hand up above the steering wheel and his left hand up and extended out of the driver's door window as Officer Lehner and Officer Willner arrive at the passenger compartment of Uran's vehicle. Squad 360's digital video shows that Officer Lehner has a clear view of the front passenger compartment of Uran's vehicle. Officer Lehner clearly kicked Uran once in the face and twice in the upper torso area of Uran's body. Third, this investigator reviewed the digital squad video from squad 312, driven by Officer William Willner as an able squad. This video image displays the rear view in digital mode. Officer Willner was assigned to squad 312 and he was the primary squad in this vehicle pursuit. Officer Willner's squad was positioned directly to the rear of Uran's vehicle at the conclusion of the vehicle pursuit. Squad 312's digital video shows Uran's vehicle transition from drive to park. When Uran's vehicle comes to a stop, squad 312's digital video allows the viewer to observe Uran's vehicle's third break light in the rear window illuminate. Uran's vehicle's reverse lights illuminate and turn off. Uran's vehicle's third break light then turns off and the forward momentum of Uran's vehicle is terminated. There does not appear to be any vehicle weight transfer from front to rear from Uran's vehicle, which indicates that Uran's vehicle is in park. After Uran's vehicle is stopped, squad 312's digital video allows the viewer to observe Uran raise his right hand up above the steering wheel and raise his left hand up and extended out of the driver's door window. At squad 3I2's digital video current time of 07:54:47, Officers Willner, Grosland and Radke remove Uran from the driver's seat of his vehicle. At squad 312's digital video current time 07:58:35, Officer Radke enters Uran's vehicle's passenger compartment from the passenger's side front door. It appears as though Officer Radke turns Uran's vehicle ignition off at 07:58:35. At squad 312's digital video current time of 07:58:35, Officer Lehner enters squad 8310, which is in contact with Uran's vehicle's right front bumper and located directly in front of Uran's vehicle. Officer Lehner then moves squad 8310 backwards to allow Traffic Officer Lynn Cronquist to take photographs. Fourth, this investigator reviewed the digital squad video from squad 310, driven by Officer Kurt Radke as an able squad. This video image displays a front view in digital mode. Officer Radke's squad 310 was positioned between and to the rear of both squads 360 and 8310 facing Uran's vehicle. Squad 310's digital video image was not helpful for this incident because of the distance between squad 310 and Uran's vehicle. 1227986 Officer Radke was wearing a portable microphone for audio transmissions. However, audio transmissions were washed out by multiple squads' siren noise. Fifth, this investigator reviewed CAPRS Report 12-171989 regarding this incident. CAPRS Report 12-171989 supplement 6, Officer Michael Segulia was the author. Officer Segulia reported that he observed a vehicle, later identified as the vehicle that Al / Mark Uran was driving, turn southbound on Minnehaha Ave S from Lake St E. This vehicle was driven by a lone white male with long shaggy dark hair, later identified as A 1 / Mark Uran. The vehicle drove up onto the sidewalk in front of Precinct 3. The driver bent down in the vehicle and looked into the front doors of Precinct 3. The driver then put the 'vehicle in reverse and backed the vehicle off of the sidewalk. In the process of backing the vehicle off of the sidewalk, the vehicle struck the semaphore located on the southwest corner of the intersection located at Lake St E / Minnehaha Ave S. The driver then drove off at a high rate of speed southbound on Minnehaha Ave S from Lake St E. Officer Segulia immediately aired this information on channel 1 radio traffic. Sergeant Patricia Annoni was also present at the Precinct 3 front desk with Officer Segulia when this incident occurred. Officer Segulia and Sergeant Annoni went outside the front doors of Precinct 3 to locate the suspect vehicle, later identified as Al / Mark Uran's vehicle. Uran's vehicle was GOA. Officer Segulia and Sergeant Annoni went to observe the damage to the semaphore that Uran's vehicle struck. At this time Uran's vehicle reappeared traveling east from the alley south of the precinct and turned southbound from the alley onto Minnehaha Ave S. Uran drove the vehicle up onto the sidewalk and back onto the roadway. Officer Segulia yelled at Uran to stop the vehicle and pull over. Uran looked at Officer Segulia through his side door mirror. Uran then put the vehicle in reverse and began to back the vehicle up onto the sidewalk in the direction of Sergeant Annoni. Uran then stopped the vehicle and drove forward southbound on Minnehaha Ave S at a high rate of speed. At this time, squad 312, Officer William Willner turned southbound onto Minnehaha Ave S from Lake St E and pursued the vehicle that Uran was driving. CAPRS Report 12-171989 supplement 9, Sergeant Patricia Annoni was the author. Sergeant Annoni described the incident similar to Officer Segulia. Sergeant Annoni added that information was aired that Uran's vehicle reappeared and was in front of Precinct 3. 1227987 CAPRS Report 12-171989 supplement 7 (Officer William Willner Squad 312 Primary Squad), supplements 10 and 2 (Officers Daniel Grosland and Kristina Schmidt Squad 360 Secondary Squad), supplement 4 (Officer Blayne Lehner Squad 8310 Third Squad) and supplement I (Officer Kurt Radke Radke Squad 310 Assisting Squad) describe the pursuit, actions of Al / Mark Uran and the actions of officers in detail. Sixth, this investigator conducted recorded statements from witnesses Lieutenant Catherine Johnson, Officer Daniel Grosland, Officer William Willner, Officer Kristina Schmidt and Sergeant Kurt Radke. Witness Statements Statement of: Lieutenant Catherine Johnson Lieutenant Catherine Johnson was the pursuit supervisor for this incident. At the conclusion of the pursuit, a request for a supervisor was aired on channel 1 and Lieutenant Johnson responded to the scene located at Lake St E / 27th Ave S. Upon Lieutenant Johnson's arrival at the incident scene, officers were code 4 with Al / Mark Uran. Lieutenant Johnson spoke with Officer Kurt Radke first, because Officer Radke asked for a supervisor to respond to the scene for force used against Al/Uran. Officer Radke described to Lieutenant Johnson his taser use against Al/Uran during the process of extricating Uran from the vehicle he was driving. Lieutenant Johnson observed Uran to have a bloody nose. Nowhere in Officer Radke's description of his taser use was there any indication how Uran had gotten the bloody nose. Lieutenant Johnson asked Officer Radke how Uran got the bloody nose. Officer Blayne Lehner was standing nearby and answered Lieutenant Johnson's question by stating "I kicked him in the face." Lieutenant Johnson then had a conversation with Officer Lehner. Lieutenant Johnson asked Officer Lehner why he kicked Uran in the face. Officer Lehner stated to Lieutenant. Johnson that Uran would not exit the vehicle and would not let go of the steering wheel. Lieutenant Johnson responded to Officer Lehner's answer by repeating, "You kicked him in the face?" Officer Lehner then stated "I was aiming for his arm," or something similar to that effect. Lieutenant Johnson asked Officer Lehner to further explain his force against Uran. Officer Lehner's explanation to Lieutenant Johnson was that he attempted to kick Uran's arm off of the steering wheel and that his foot had glanced off Uran's arm and into Uran's face. Lieutenant Johnson had a secondary conversation with Officer Lehner at Precinct 3 to hear better away from all the sirens, traffic, etc. During the secondary conversation, Officer Lehner informed Lieutenant Johnson that he believed Uran's vehicle gear was in drive. 1227988 During the second conversation with Officer Lehner, Lieutenant Johnson asked Officer Lehner why he felt kicking was necessary. Officer Lehner's response to Lieutenant Johnson was that he did not want to get in Uran's vehicle. Officer Lehner stated that he believed that Uran's vehicle might have still been in gear or that Uran would be able to put it back in gear and push the cars that had Uran's vehicle boxed in out of the way. Officer Lehner stated to Lieutenant Johnson that he did not want to get into Uran's vehicle because he felt that was too dangerous of a scenario. Lieutenant Johnson viewed squad 8310's MVR approximately 45 minutes to an hour after the conclusion of the incident. Based on what Lieutenant Johnson observed on squad 8310's MVR, Lieutenant Johnson had concerns about the force used by Officer Lehner against Al / Mark Uran and felt that the force warranted further review. Statement of: Officer Daniel Grosland Officer Daniel Grosland was the driving officer in squad 360, the secondary squad of the vehicle pursuit. At the conclusion of the vehicle pursuit, Officer Grosland positioned his squad at a 45 degree angle in front of Uran's vehicle on the driver's side with only inches separating Uran's vehicle from touching squad 360. Uran's vehicle and squad 360 were in such close proximity, that Officer Grosland could not pass through the two vehicles to assist. Officer Grosland had to walk around the rear of squad 360 to approach Uran's vehicle. As Officer Grosland approached Uran's vehicle, he observed Officer William Willner having a difficult time removing Uran from his vehicle. Officer Grosland observed Officer Willner grabbing onto Uran's left arm and pulling as hard as he could to get Uran out of his vehicle. Officer Grosland described Uran's actions as gripping the steering wheel with both hands refusing to let go. Officer Grosland described Uran as being very strong and would not release his grip from the steering wheel. Officer Grosland did not know if Uran's vehicle was still in drive or park. Officer Grosland stated that Uran's vehicle was not going anywhere because the squad to his left (Squad 8310) and Uran's vehicle were touching and Uran's vehicle was not going anywhere. Officer Grosland was not concerned about Uran's vehicle being able to move or travel forward otherwise he would have been leery approaching Uran's vehicle. Officer Grosland stated that officers had Uran boxed in pretty good. Uran's actions consisted of resisting officers efforts to remove him from the vehicle. Uran did not physically fight with officers. Uran just refused to let go of the steering wheel. Officer Grosland struck Uran's wrist approximately three (3) times with no effect. Officer Grosland observed Officer Radke deploy his taser. One taser probe did not connect. Officer Radke then touched Uran's leg with the taser and Uran finally let go of the steering wheel. 1227989</t>
  </si>
  <si>
    <t>['https://d3n8a8pro7vhmx.cloudfront.net/cuapb/pages/1461/attachments/original/1638150709/13-31131_Lehner_Part_5.pdf?1638150709']</t>
  </si>
  <si>
    <t>UNITED STATES DISTRICT COURT DISTRICT OF MINNESOTA Anastacio Lemus Lopez, Plaintiff, v. Minneapolis Chief of Police Janeé Harteau; City of Minneapolis; Minneapolis Police Officers Russell Cragin, Anthony Rodin, Michael Grahn, Michael Fossum, Stephen McCarty, and Gerald Moore, Defendants. Civ. No. 17-1179 (PAM/TNL) MEMORANDUM AND ORDER This matter is before the Court on Defendants' Motion for Summary Judgement (Docket No. 242) and Defendants' Motions to Exclude Expert Testimony (Docket Nos. 245, 250, 256). For the following reasons, the Motion for Summary Judgment is granted and the Motions to Exclude Expert Testimony are denied. BACKGROUND Lopez is a longtime Minnesota Vikings fan from Midland, Texas. He traveled to Minnesota to attend a Vikings game at U.S. Bank Stadium on December 1, 2016. Lopez had at least two drinks before the game, and at least two or three beers at the game. (Robertson Decl. (Docket No. 244) Ex. A (Lopez Dep.) at 40-41, 51-52; Ex. B (Herrera Dep.) at 36.) At around 9:30 pm, fans signaled to a security guard on the field that there was a disturbance in their section. The security guard, Andrew Hodynsky, testified that Lopez was pushing and shoving past other fans. (Robertson Decl. Ex. D (Hodynsky Dep.) CASE 0:17-cv-01179-PAM-TNL Document 283 Filed 05/23/19 Page 1 of 11 2 at 23.) A stadium employee told Hodynsky that he thought Lopez was going to fight someone because Lopez was drunk and unruly. (Id. at 23.) Hodynsky approached Lopez and asked him to step into the aisle. Lopez refused to go with him, so Hodynsky radioed Minneapolis police to request that they eject Lopez from the stadium. (Id. at 54.) Minneapolis police officers Anthony Rodin and Russell Cragin arrived and began leading Lopez to a holding cell, followed closely by Hodynsky. Because Lopez has no memory of the events following his removal from the stands (Lopez Dep. at 55), the majority of the remaining facts come from the individual Defendants' testimony and security video of the events. The officers told Lopez that they would walk him to a holding cell and then escort him out of the stadium. (Robertson Decl. Ex. F (Trial Tr.) at 69; Ex. G (Rodin Dep.) at 51-52.) Throughout the walk to the holding cell, Lopez repeatedly stopped to talk to members of the public. (Rodin Dep. at 53.) Each time he stopped, the officers took hold of his elbow and guided him forward. (Id.) The trio passed through double doors and entered a hallway. Lopez began turning, so Rodin again took his elbow to lead him forward. (Id. at 53-54.) Rodin testified that as he did this, Lopez said, "If you touch me again, I will put your face into the concrete." (Id. at 54.) A hallway security camera captured the rest of the interaction. Lopez rolled his shoulder away from Rodin, and Rodin tried to regain control of Lopez. (Robertson Decl. Ex. H (Security Video) at 0:58.) Lopez turned to face Rodin, the two struggled slightly, and then Lopez reached for Rodin's chest. (Id. at 0:59-1:00.) Rodin decided to take Lopez to the ground to handcuff him. (Rodin Dep. at 55.) Rodin attempted to tackle Lopez, and they ran into a nearby wall before falling onto the floor. (Security Video 1:01-1:03). CASE 0:17-cv-01179-PAM-TNL Document 283 Filed 05/23/19 Page 2 of 11 3 Seeing Rodin struggling to control Lopez, Cragin got onto the floor and used his body weight to control Lopez's upper half. (Trial Tr. at 86.) Lopez then began wrestling with Cragin and reaching for Cragin's belt. Hodynsky and the officers testified that at different stages of the struggle, Lopez attempted to grab Cragin's flashlight, taser, and firearm. (Hodynsky Dep. at 58-59; Robertson Decl. Ex. E (Cragin Dep.) at 36; Trial Tr. at 89; Rodin Dep. at 57-58.) While Lopez struggled with Cragin, Rodin struck Lopez in the abdomen four times with his knee and punched him in the shoulder twice, trying to remove Lopez's arm from Cragin's belt area. (Security Video at 1:06-1:14.) Lopez then used his free arm to grab the firearm on the right side of Cragin's toolbelt. (Id. at 1:19.) Hodynsky stepped in and pulled Lopez's hand away from the gun. (Id. at 1:20). Hodynsky testified that Lopez had his hand on the handle of Cragin's firearm. (Hodynsky Dep. at 58-59.) At some point during the altercation, Lopez also grabbed Cragin's flashlight with such force that he broke one of the leather straps holding the flashlight in place. (Trial Tr. 126-27.) Lopez continued struggling, and Rodin delivered two blows to Lopez's face. (Security Video at 1:20.) Cragin then told Rodin he was going to use his taser. (Cragin Dep. at 37.) Cragin fired his taser at Lopez's abdomen, but the probes were ineffective. (Id. at 38.) He fired a second round and the probes lodged in Lopez's hand, but Lopez continued to struggle. (Id. at 38-39.) Cragin then used the "touch stun" feature of the gun, which incapacitated Lopez. (Id. at 39.) After the stun took effect, Lopez raised his hands upward in a "surrender" position and the officers handcuffed him. (Security Video at 1:32.) The officers then activated their body cameras and led Lopez to the holding cell, where CASE 0:17-cv-01179-PAM-TNL Document 283 Filed 05/23/19 Page 3 of 11 4 paramedics removed the probes from his hand and checked him for additional injuries. (Robertson Decl. Ex. J (Rodin Body Cam Video) at 7:35-8:28.) Although Lopez claims that he suffered broken bones, medical reports indicate that he only suffered fairly minor head and hand injuries. (See generally Robertson Decl. Ex. M (Medical Records).) Lopez's Amended Complaint contains 14 counts: (1) § 1983 claim for excessive use of force; (2) § 1983 Monell claim for improper training and supervision; (3) § 1985 claim for conspiracy to deprive Lopez of constitutional rights; (4) assault; (5) battery; (6) negligence; (7) negligent supervision and training; (8) intentional infliction of emotional distress; (9) negligent infliction of emotional distress; (10) false arrest; (11) false imprisonment; (12) malicious prosecution; and (13 and 14) respondeat superior in negligence against other Defendants for Rodin and Cragin's conduct. (Docket No. 93). In Lopez's Opposition Memorandum, Lopez concedes that summary judgment on his excessive force claim is proper as to four of the named officers (Grahn, Fossum, McCarty, and Moore), and that there is no genuine issue of material fact as to his Monell, conspiracy, negligent training/supervision, and malicious prosecution claims. (Docket No. 267 at 35, 39, 40). The remaining Defendants are the City of Minneapolis, the former Minneapolis Chief of Police Janeé Harteau, and six Minneapolis police officers. They now move for summary judgment, arguing that qualified immunity defeats Lopez's claims. CASE 0:17-cv-01179-PAM-TNL Document 283 Filed 05/23/19 Page 4 of 11 5 DISCUSSION A. Summary Judgment Standard Summary judgment is proper if there are no disputed issues of material fact and the moving party is entitled to judgment as a matter of law. Fed. R. Civ. P. 56(a). The Court must view the evidence and inferences that "may be reasonably drawn from the evidence in the light most favorable to the nonmoving party." Enter. Bank v. Magna Bank of Mo., 92 F.3d 743, 747 (8th Cir. 1996). The moving party bears the burden of showing that there is no genuine issue of material fact and that it is entitled to judgment as a matter of law. Celotex Corp. v. Catrett, 477 U.S. 317, 323 (1986). A party opposing a properly supported motion for summary judgment may not rest on mere allegations or denials, but must set forth specific facts in the record showing that there is a genuine issue for trial. Anderson v. Liberty Lobby, Inc., 477 U.S. 242, 256 (1986). B. Qualified Immunity and Excessive Force 1. Qualified Immunity Standard Defendants first argue that the officers are entitled to qualified immunity on Lopez's § 1983 claim. A police officer "is entitled to summary judgment based on qualified immunity unless (1) the evidence, viewed in the light most favorable to the nonmoving party, establishes a violation of a federal constitutional or statutory right, and (2) the right was clearly established at the time of the violation." Capps v. Olson, 780 F.3d 879, 884 (8th Cir. 2015). The Supreme Court has granted lower courts the latitude to determine "which of the two prongs of qualified-immunity analysis to tackle first." Ashcroft v. al-Kidd, 563 U.S. CASE 0:17-cv-01179-PAM-TNL Document 283 Filed 05/23/19 Page 5 of 11 6 731, 735 (2011). Accordingly, the Court will first analyze whether the evidence establishes a violation of a federal constitutional or statutory right. 2. Violation of a Constitutional Right "Since this case presents an issue of whether an officer used excessive force, the case must be analyzed under the Fourth Amendment's objective reasonableness standard." Craighead v. Lee, 399 F.3d 954, 961 (8th Cir. 2005). [P]roper application [of the objective reasonableness standard] requires careful attention to the facts and circumstances of each particular case, including the severity of the crime at issue, whether the suspect poses an immediate threat to the safety of the officers or others, and whether he is actively resisting arrest or attempting to evade arrest by flight. Graham v. Connor, 490 U.S. 386, 396 (1989) (citation omitted). When applied to excessive-force claims, "the test is whether the amount of force used was objectively reasonable under the particular circumstances." Greiner v. City of Champlin, 27 F.3d 1346, 1354 (8th Cir. 1994). These considerations should be made without regard for the officer's subjective intent or motivation. Graham, 490 U.S. at 397. Lopez argues that Rodin's choice to take him to the ground was unreasonable because force was unnecessary at that time. To justify using force on an individual without violating the Fourth Amendment's proscription against an unreasonable seizure, "the police officer must be able to point to specific and articulable facts which, taken together with rational inferences from those facts, reasonably warrant that intrusion." Andrews v. Fuoss, 417 F.3d 813, 817 (8th Cir. 2005) (quoting Terry v. Ohio, 392 U.S. 1, 21 (1968). Lopez asserts that he was walking to the holding cell as directed. However, the testimony and video evidence belie this assertion, and present articulable facts that justify the officers' CASE 0:17-cv-01179-PAM-TNL Document 283 Filed 05/23/19 Page 6 of 11 7 use of force. The officers testified that Lopez repeatedly stopped to talk to the public, and they had to hold his arms to keep him moving to the holding cell. Additionally, Rodin testified that Lopez threatened to put Rodin's "face into the concrete." (Rodin Dep. at 54). Lopez also resisted Rodin's attempts to guide him forward, turned to face Rodin, and reached for Rodin's chest just before the takedown. Lopez's threat and lack of cooperation demonstrate that it was objectively reasonable for Rodin to take Lopez to the ground in order to handcuff him and move him to the holding cell. The officers' use of force after the takedown was also reasonable. Lopez struggled and wrestled with the officers while on the ground. During the struggle, Lopez's arms and hands were located at Cragin's waist, in the area of his utility belt. Cragin testified that Lopez was grabbing at various items on his belt throughout the altercation, including his taser and firearm. (Cragin Dep. at 22.) Lopez claims that he wanted to place his hands behind his back but could not because Cragin was holding them in place. (Pl.'s Opp'n Mem. at 28.) However, the video belies this assertion because after Rodin gained control of Lopez's right arm, Lopez continued to use his left arm. Rodin's use of knee/hand strikes and Cragin's use of a taser gun were reasonably necessary to stop Lopez from struggling and pulling Cragin's belt. Just before Cragin used his taser, the video shows Lopez pulling on Cragin's firearm. In response, Hodynsky stepped in and pulled Lopez's hand away. Before this action, Hodynsky had not interfered with the confrontation in any way. In the holding cell, Hodynsky confirmed the motivation for his actions by telling the officers, "he reached for your guys' gun and all that." (Defs.' Supp. Mem. (Docket No. 243) at 12.) CASE 0:17-cv-01179-PAM-TNL Document 283 Filed 05/23/19 Page 7 of 11 8 Finally, as soon as the taser incapacitated Lopez, he placed his hands above his head and the officers were able to handcuff him without using additional force. Considering the evidence in the light most favorable to Lopez, there is no genuine issue of material fact as to objective reasonableness. Lopez has only provided his own version of the events, which he cannot remember, and which the video evidence and the officers' testimony directly contradicts. The force the officers employed was reasonable, and there was no constitutional violation. Defendants are entitled to summary judgment based on qualified immunity. 3. Clearly Established Right The Supreme Court has emphasized that courts need not address both prongs of the qualified immunity analysis if doing so will have "no effect on the outcome of the case." Ashcroft, 563 U.S. at 735. Having determined that Lopez has not established a violation of his constitutional rights, his § 1983 claim fails. B. Remaining Claims As noted, Lopez has abandoned many of his claims. The only remaining claims are for assault, battery, negligence, negligent infliction of emotional distress, intentional infliction of emotional distress, false arrest, false imprisonment, and respondeat superior. 1. Assault, Battery, Negligence, Negligent Infliction of Emotional Distress, Respondeat Superior - Negligence Defendants claim that they are entitled to "official immunity" under Minnesota law, which serves as a defense to the assault, battery, negligence, negligent infliction of emotional distress, and "respondeat superior - negligence" claims. CASE 0:17-cv-01179-PAM-TNL Document 283 Filed 05/23/19 Page 8 of 11 9 "As distinguished from the 'qualified immunity' afforded peace officers when addressing 42 U.S.C. § 1983 claims, under Minnesota law a public official is entitled to official immunity from state law claims when that official is charged by law with duties that require the exercise of judgment or discretion." Johnson v. Morris, 453 N.W.2d 31, 41 (Minn. 1990). The official immunity doctrine applies to police officers in situations like the one presented here, unless the official committed a willful or malicious wrong. Pletan v. Gaines, 494 N.W.2d 38, 40 (Minn. 1992). When considering whether an official has acted willfully or maliciously, courts "'consider whether the official has intentionally committed an act that he or she had reason to believe is prohibited.' This 'contemplates less of a subjective inquiry into malice, which was traditionally favored at common law, and more of an objective inquiry into the legal reasonableness of an official's actions.'" Hassan v. City of Minneapolis, 489 F.3d 914, 920 (8th Cir. 2007) (quoting State by Beaulieu v. City of Mounds View, 518 N.W.2d 567, 571-72 (Minn. 1994)). "Because the facts establish the officers' use of [] force was reasonable, a reasonable fact finder could not conclude the officers' conduct was willful or malicious." Id. Therefore, the officers are entitled to official immunity on these state-law claims and summary judgment in Defendants' favor is proper. 2. False Imprisonment and False Arrest Lopez argues that there was no probable cause to arrest him and therefore he was falsely arrested and imprisoned. "Under Minnesota law, police officers falsely arrest or imprison a plaintiff if they arrest or detain him 'without proper legal authority.'" Waters v. Madson, 921 F.3d 725, 743 (8th Cir. 2019) (quoting Lundeen v. Renteria, 224 N.W.2d CASE 0:17-cv-01179-PAM-TNL Document 283 Filed 05/23/19 Page 9 of 11 10 132, 135 (Minn. 1974)). "Probable cause exists when the totality of the circumstances shows that a prudent person would believe that the arrestee has committed a crime." Amrine v. Brooks, 522 F.3d 823, 832 (8th Cir. 2008). Courts must give officers "substantial latitude in interpreting and drawing inferences from factual circumstances." United States v. Washington, 109 F.3d 459, 465 (8th Cir. 1997) (quotation omitted). As stated above, Lopez acted disorderly in the stands, refused to follow the officers' commands, threatened Officer Rodin, actively struggled with the officers, and attempted to gain control of Officer Cragin's firearm and taser. Given the totality of the circumstances, the officers could reasonably have believed that Lopez committed a multitude of crimes at various stages of the encounter, including disorderly conduct (Minn. Stat. § 609.72, subd. 1(3)), obstructing legal process (id. § 609.50, subd. 1(2)), or attempted disarming of a peace officer (id. § 609.504, subd. 2). Defendants are entitled to summary judgment on these claims. 3. Intentional Infliction of Emotional Distress Intentional infliction of emotional distress consists of four elements: "(1) the conduct must be extreme and outrageous; (2) the conduct must be intentional or reckless; (3) it must cause emotional distress; and (4) the distress must be severe." Hubbard v. United Press Int'l, Inc., 330 N.W.2d 428, 438-39 (Minn. 1983). Because the officers' conduct was objectively reasonable, Lopez cannot establish that the conduct was "extreme and outrageous." See Cook v. City of Minneapolis, No. 16cv579, 2007 WL 1576122, at *8 (D. Minn. May 31, 2007) (Frank, J.) (holding that officers' objectively reasonable but CASE 0:17-cv-01179-PAM-TNL Document 283 Filed 05/23/19 Page 10 of 11 11 violent actions in responding to a high-risk situation did not rise to the level of extreme and outrageous conduct). Therefore, this claim must also fail. C. Daubert Motions Defendants filed three Motions to Exclude Expert Testimony in this matter. One of these Motions sought to exclude the expert testimony of James Pierson. (Docket No. 245.) On April 19, 2019, Magistrate Judge Tony Leung ruled that Pierson's report constituted improper rebuttal and struck the report pursuant to Fed. R. Civ. P. 37(c)(1). (Docket No. 264 at 11.) There has been no briefing regarding Defendants' Motion to Exclude Pierson's testimony since Magistrate Judge Leung's Order. Accordingly, that Motion as moot. Having granted Defendants' Motion for Summary Judgment, Defendants' remaining Motions to Exclude Expert Testimony are also moot. CONCLUSION Accordingly, IT IS HEREBY ORDERED that: 1. Defendants' Motion for Summary Judgment (Docket No. 242) is GRANTED; and 2. Defendants' Motions to Exclude Expert Testimony (Docket Nos. 245, 250, 256) are DENIED as moot. LET JUDGMENT BE ENTERED ACCORDINGLY. Dated: May 23, 2019 s/ Paul A. Magnuson Paul A. Magnuson United States District Court Judge CASE 0:17-cv-01179-PAM-TNL Document 283 Filed 05/23/19 Page 11 of 11</t>
  </si>
  <si>
    <t>['https://d3n8a8pro7vhmx.cloudfront.net/cuapb/pages/270/attachments/original/1626449766/Anastacio_Lemus_Lopez_v._Minneapolis_Chief_of_Police__et_al.__17-CV-1179_%28PAM_TNL%29_%281%29.pdf?1626449766']</t>
  </si>
  <si>
    <t>['Anthony Rodin, badge #6075', 'Gerald Moore, badge #4849', 'Michael A. Fossum, badge #2072', 'Michael P. Grahn, badge #2378', 'Russell Cragin, badge #1327', 'Stephen McCarty, badge #4523']</t>
  </si>
  <si>
    <t>(https://lp.ffindlaw.com/) FINDLAW (HTTPS://LP.FINDLAW.COM/) CASELAW (HTTPS://CASELAW.FINDLAW.COM/) UNITED STATES (HTTPS://CASELAW.FINDLAW.COM/COURTS/UNITED%20STATES) US 8TH CIR. (HTTPS://CASELAW.FINDLAW.COM/COURT/US-8TH-CIRCUIT) HASSAN V. CITY OF MINNEAPOLIS MINNESOTA 3282 4520 1551 4752 Reset A A Font size: Print HASSAN v. CITY OF MINNEAPOLIS MINNESOTA 3282 4520 1551 4752 United States Court of Appeals,Eighth Circuit. Shukri HASSAN, as the trustee of the Estate of Abu Kassim Jeilani, Decedent, Appellant, v. CITY OF MINNEAPOLIS, MINNESOTA; James R. Jensen, O£cer, Badge No. 3282; Michael McCarthy, O£cer, Badge No. 4520; Hein Dinh, O£cer, Badge No. 1551; Justin Merten, O£cer, Badge No. 4752; Vicki Karmiki, O£cer; Joel Kimmerle, Corporal, all personally, individually and in their capacities as Minneapolis Police O£cers; Richard Roe and Jane Doe, Unknown and Unnamed Minneapolis Police O£cers, personally, individually, and in their capacities as Minneapolis Police O£cers; William McManus, Chief, as successor to Chief Robert Olson, Chief of Police, personally, individually, and in his o£cial capacity; Robert K. Olson, Chief of Police, personally, individually, and in his o£cial capacity, Appellees. No. 06-3504. Decided: May 31, 2007 Before LOKEN, Chief Judge, BEAM, and RILEY, Circuit Judges. Counsel who presented argument on behalf of the appellant was Albert Turner Goins, Sr., Minneapolis, MN. Counsel who presented argument on behalf of the appellee Cheryl Lynne Fundingsland, Minneapolis, MN. After Minneapolis police o£cers shot and killed Abu Kassim Jeilani (Jeilani), Shukri Hassan (Hassan), the trustee of Jeilani's estate, ffiled a civil rights action under 42 U.S.C. § 1983, as well as state law tort claims based on negligence, including a wrongful death claim, against the City of Minneapolis (City) and the involved police o£cers (individual defendants). All defendants ffiled a motion for summary judgment, claiming qualiffied, o£cial, and statutory immunity, as well as claiming Hassan failed to show any violation of a constitutional right. The district court, as a matter of law, found no constitutional violation and granted defendants' motion. Hassan appeals the summary judgment in favor of the individual defendants. We a£rm. I. BACKGROUND On March 10, 2002, at approximately 2:00 p.m., Minneapolis Police O£cer Joel Kimmerle (O£cer Kimmerle) responded to a call from Sergeant Todd Gross (Sergeant Gross) for assistance. Upon arriving, O£cer Kimmerle observed a black man, later identiffied as Jeilani, a Somalian, walking down the middle of the street carrying a machete and a tire iron. Sergeant Gross and Search FindLaw / / / / 1 2 3 Cases &amp; Codes (https://caselaw.ffindlaw.com/) Practice Management (https://practice.ffindlaw.c  O£cer Kimmerle followed Jeilani in their squad cars. O£cer Kimmerle, using the squad car's public address system, commanded Jeilani to drop his weapons, but Jeilani ignored the o£cer's commands and continued walking. O£cers Hein Dinh (O£cer Dinh), Justin Merten (O£cer Merten), Michael McCarthy (O£cer McCarthy), Linda Chaplin (O£cer Chaplin), and James Jensen (O£cer Jensen) also responded to Sergeant Gross's call and arrived at the scene. O£cer Jensen was a member of the Crisis Intervention Team (CIT) and, as part of that training, knew how to deploy a taser (electroshock weapon which generally incapacitates the person). O£cer Jensen pulled his squad car up alongside Jeilani and asked Jeilani "how can we help you out today." Jeilani turned around, waived the machete in O£cer Jensen's direction and said something in a language other than English. O£cer Jensen noticed there were pedestrians in the direction Jeilani was headed. As a result, O£cer Jensen deployed his taser through the squad-car window and hit Jeilani. Jeilani fell to the ground, dropping his weapons. Jeilani then got up, picked up his weapons, and said "that ain't enough." Jeilani continued walking, and O£cer Jensen hit Jeilani with his taser a second time, but Jeilani pulled free. Jeilani then ran into the parking lot of a strip mall with the machete raised toward O£cer McCarthy. O£cer McCarthy drew his weapon and, while backpedaling, repeatedly told Jeilani to stop. Jeilani came within ten feet of O£cer McCarthy and stopped. Suddenly, Jeilani focused his attention on O£cer Chaplin (O£cer McCarthy's partner) and ran toward her. O£cer Chaplin retreated to her squad car. Jeilani paced and swung the machete at shoulder height. O£cer Jensen hit Jeilani a third time with his taser. This time, O£cer Jensen observed both prongs of the taser hit Jeilani, but Jeilani exhibited no reaction. By this time, O£cer Vicki Karnik (O£cer Karnik), also a trained member of the CIT, arrived at the scene. Sergeant Gross ordered O£cer Karnik to deploy her taser, which she did, hitting Jeilani twice. Jeilani did not react to the ffirst hit. O£cer Kimmerle testiffied he heard Jeilani state "it ain't working." Jeilani ran toward O£cer Karnik, who retreated while reloading taser cartridges. O£cer Karnik hit Jeilani again with the taser. This time, O£cer Karnik heard the electricity working in Jeilani's body. However, Jeilani again broke free from the taser. O£cer Jensen then asked Jeilani, "what do we got to do to get you to put your weapons down." Jeilani responded by hitting a light pole with his machete. O£cer Karnik commanded Jeilani to drop his weapons, but Jeilani ignored her and shifted his focus to O£cer Dinh's squad car. As Jeilani approached O£cer Dinh, the o£cer took cover behind the passenger door, drew out his weapon, and ordered Jeilani to put his weapons down. Jeilani moved toward O£cer Dinh, who then took cover inside the squad car. Jeilani struck the hood of O£cer Dinh's squad car with the machete. O£cer Dinh told Jeilani to back up or he would shoot him, and Jeilani backed up. At that time, O£cer Dinh exited the car and joined O£cer Jensen, who was close to the trunk of O£cer Dinh's squad car. Jeilani moved toward the o£cers making slashing motions with his machete and hit the trunk of the squad car with his machete. Now, there was nothing between Jeilani and O£cers Jensen, Dinh, and Kimmerle. The o£cers pointed their guns at Jeilani and again ordered him to put down his weapons. Jeilani, however, refused and the o£cers ffired their guns, killing Jeilani. O£cers Jensen, Dinh, and Kimmerle each testiffied they thought their lives were in danger when Jeilani moved toward them. O£cers McCarthy, Karnik, and Merten, who were covering the other o£cers and also ffired their weapons, testiffied they feared for the lives of their fellow o£cers. The entire altercation lasted approximately eleven minutes. Hassan, as the administrator of Jeilani's estate, ffiled a lawsuit alleging claims under § 1983, as well as state law negligence claims for negligent training, supervising, hiring and retention, and for wrongful death. The City and the individual defendants ffiled a motion for summary judgment, claiming qualiffied immunity on the § 1983 claim, and o£cial and statutory immunity on the state law negligence claims. The district court granted the individual defendants' motion. This appeal followed. II. DISCUSSION We review de novo a grant of summary judgment. Pope v. ESA Servs., Inc., 406 F.3d 1001, 1006 (8th Cir.2005). Summary judgment is proper if, after viewing the evidence and drawing all reasonable inferences in the light most favorable to the nonmovant, no genuine issues of material fact exist and the movant is entitled to judgment as a matter of law. Fed.R.Civ.P. 56(c); Pope, 406 F.3d at 1006. A. Section 1983 Claim Section 1983 prohibits government o£cials from depriving other persons of "rights, privileges, or immunities secured by the Constitution." 42 U.S.C. § 1983. However, government o£cials are entitled to dismissal "if their conduct does not violate clearly established statutory or constitutional rights of which a reasonable person would have known." Sanders v. City of Minneapolis, Minn., 474 F.3d 523, 526 (8th Cir.2007) (internal quotation marks omitted). "Qualiffied immunity is not just a defense to liability, it constitutes immunity from suit." Hanig v. Lee, 415 F.3d 822, 824 (8th Cir.2005). "In addressing an o£cer's claimed entitlement to qualiffied immunity, the court must ffirst determine whether the allegations amount to a constitutional violation, and then, whether that right was clearly established." Sanders, 474 F.3d at 526 (citing Saucier v. Katz, 533 U.S. 194, 201, 121 S.Ct. 2151, 150 L.Ed.2d 272 (2001)). Because Hassan's case presents an issue of whether the o£cers used excessive force, we must analyze the case under the Fourth Amendment's objective reasonableness standard. See Craighead v. Lee, 399 F.3d 954, 961 (8th Cir.2005) (internal quotation marks omitted). "[T]he question is whether the o£cers' actions are 'objectively reasonable' in light of the facts and circumstances confronting them, without regard to their underlying intent or motivation." Id. (quoting Graham v. Connor, 490 U.S. 386, 397, 109 S.Ct. 1865, 104 L.Ed.2d 443 (1989)). "Apprehension by the use of deadly force is a seizure subject to the reasonableness requirement of the Fourth Amendment." Id. (citing Tennessee v. Garner, 471 U.S. 1, 7, 105 S.Ct. 1694, 85 L.Ed.2d 1 (1985)). "Hence, '[w]here the suspect poses no immediate threat to the o£cer and no threat to others, the harm resulting from failing to apprehend him does not justify the use of deadly force to do so.' " Id. (quoting Garner, 471 U.S. at 11, 105 S.Ct. 1694). However, "[w]here the o£cer has probable cause to believe that the suspect poses a threat of serious physical harm, either to the o£cer or to others, it is not constitutionally unreasonable to prevent escape by using deadly force." Brosseau v. Haugen, 543 U.S. 194, 197-98, 125 S.Ct. 596, 160 L.Ed.2d 583 (2004). Here, the facts viewed in the light most favorable to Hassan, show the use of deadly force was not constitutionally unreasonable. Jeilani posed a signifficant and immediate threat of death or serious physical injury to the o£cers and to the public. Jeilani aggressively brandished a machete and a tire iron while approaching o£cers in a threatening manner and did not slow down, although the o£cers repeatedly asked Jeilani to put down his weapons and deployed tasers against him a total of ffive times. The encounters occurred on a public street and in a shopping mall parking lot. Citizens were in the vicinity and Jeilani moved toward the citizens more than once. Under the circumstances of this case, deadly force was reasonably necessary. The o£cers' actions were objectively reasonable and did not violate Jeilani's Fourth Amendment right to be free from unreasonable seizures. Hassan argues the o£cers should have known Jeilani's behavior indicated he was mentally ill, and thus, their conduct was unreasonable. However, even if Jeilani were mentally ill, Jeilani's mental state does not change the fact he posed a deadly threat to the o£cers and the public. "Knowledge of a person's disability simply cannot foreclose o£cers from protecting themselves, the disabled person, and the general public when faced with threatening conduct by the disabled individual." Sanders, 474 F.3d at 527 (citing Bates ex rel. Johns v. Chesterffield County, Va., 216 F.3d 367, 372 (4th Cir.2000)). Hassan also claims the City's failure to (1) train its o£cers properly how to approach individuals with mental illnesses, and (2) provide someone who could speak Somalian, contributed to the escalation of the situation to the point of needing to use deadly force. However, Jeilani's death is not the result of the City's failure to train its o£cers or provide a Somalian translator (the record indicates Jeilani spoke some English). Jeilani is dead because of his own aggressive behavior in threatening, and then attempting to attack, police o£cers by using a machete and a tire iron. Here, the o£cers had every reason to believe Jeilani could have killed or seriously injured any one of them or a citizen nearby, and thus, it was not constitutionally unreasonable to use deadly force. "Without a constitutional violation by the individual o£cers, there can be no § 1983 or Monell failure to train municipal liability." Sanders, 474 F.3d at 527 (citing City of Los Angeles v. Heller, 475 U.S. 796, 799, 106 S.Ct. 1571, 89 L.Ed.2d 806 (1986) (per curiam)). No constitutional violation occurred, and the individual defendants are entitled to be dismissed. See Ambrose v. Young, 474 F.3d 1070, 1077 &amp; n. 3 (8th Cir.2007) Summary judgment in favor of the individual defendants was properly granted with respect to Hassan's § 1983 claim. B. State Law Claims In Minnesota "[t]he o£cial immunity doctrine provides that a public o£cial charged by law with duties which call for the exercise of his judgment or discretion is not personally liable to an individual for damages unless he is guilty of a willful or malicious wrong." Elwood v. County of Rice, 423 N.W.2d 671, 677 (Minn.1988) (internal quotation marks omitted). Also under Minnesota law, the decision to use deadly force is a discretionary decision entitling a police o£cer to o£cial immunity absent a willful or malicious wrong. Maras v. City of Brainerd, 502 N.W.2d 69, 77 (Minn.Ct.App.1993). O£cial immunity also generally protects governmental entities from vicarious liability for actions that are entitled to immunity. Wiederholt v. City of Minneapolis, 581 N.W.2d 312, 316 (Minn.1998). "In determining whether an o£cial has committed a malicious wrong, we consider whether the o£cial has intentionally committed an act that he or she had reason to believe is prohibited." State by Beaulieu v. City of Mounds View, 518 N.W.2d 567, 571-72 (Minn.1994). This "contemplates less of a subjective inquiry into malice, which was traditionally favored at common law, and more of an objective inquiry into the legal reasonableness of an o£cial's actions." Id. at 571. Because the facts establish the o£cers' use of deadly force was reasonable, a reasonable fact ffinder could not conclude the o£cers' conduct was willful or malicious. Here, the facts re¢ect the o£cers had every reason to believe they and the public were in danger, and that using deadly force against Jeilani to protect themselves and bystanders was reasonable. Thus, the o£cers are entitled to a dismissal of Hassan's wrongful death claim. Furthermore, because hiring, supervising, and training police o£cers are policy-level activities, the City, by statute, has 4 discretionary immunity from any tort liability based on negligence. Minn.Stat. § 466.03, subd. 6; Fear v. Indep. Sch. Dist., 911, 634 N.W.2d 204, 212 (Minn.Ct.App.2001) (holding that decisions of hiring, supervising, training, and retaining are considered policy-level activities protected by statutory immunity); Watson by Hanson v. Metropolitan Transit Com'n., 553 N.W.2d 406, 413 (Minn.1996) (concluding the training of city bus drivers is a policy-level decision protected by statutory immunity); Maras, 502 N.W.2d at 78 (stating "the training a city provides to its police o£cers is a policy decision" protected by discretionary immunity). Summary judgment was properly granted in favor of the City and its o£cers. III. CONCLUSION We a£rm the judgment of the district court. FOOTNOTES 1. In the district court, Hassan also brought a claim under 42 U.S.C. § 1985. On appeal, Hassan does not argue a § 1985 claim. 2. The Honorable Donovan W. Frank, United States District Judge for the District of Minnesota. 3. On appeal, Hassan does not expressly challenge the summary judgment for the City. 4. Monell v. New York City Dep't of Soc. Servs., 436 U.S. 658, 694, 98 S.Ct. 2018, 56 L.Ed.2d 611 (1978). 5. On appeal, Hassan also alleges the individual defendants are not entitled to o£cial immunity because they discriminated against Jeilani by not providing a Somalian interpreter and mental health resources during the encounter. Hassan also argues o£cial immunity does not apply because the o£cers were disorganized and their tasers did not function properly. However, as previously stated, nothing in the record suggests the o£cers engaged in any willful or malicious acts. Rather, the undisputed evidence in this case shows the o£cers were only trying to protect themselves and others from a dangerous man brandishing a machete and tire iron on a public street and then in the parking lot of a strip mall. Furthermore, Hassan does not indicate how the individual defendants' handling of the situation or their conduct was so different from expected conduct that discrimination was the probable explanation. Beaulieu, 518 N.W.2d at 572 (holding o£cial immunity is available in claims of discrimination if plaintiff fails to establish his treatment by defendants "was so at variance with what would reasonably be anticipated, absent racial discrimination that racial discrimination is the probable explanation") (internal quotation marks and alterations omitted). Hassan's unsupported allegations of discrimination cannot survive summary judgment. RILEY, Circuit Judge. Research Cases &amp; Codes (https://caselaw.ffindlaw.com/) Opinion Summaries (https://caselaw.ffindlaw.com/summary.html) Social Facebook (https://www.facebook.com/FindLawConsumers) YouTube (https://www.youtube.com/watch?v=WQiNbzazOhw) BACK TO TOP 5 Sample Business Contracts (https://corporate.ffindlaw.com/contracts/) Research An Attorney or Law Firm (https://lawyers.ffindlaw.com/) Forms (https://forms.lp.ffindlaw.com/) Reference (https://reference.ffindlaw.com/) Legal Commentary (https://supreme.ffindlaw.com/legal-commentary.html) Practice Law Technology (https://technology.ffindlaw.com/) Law Practice Management (https://practice.ffindlaw.com/) Law Firm Marketing Services (https://www.lawyermarketing.com) Corporate Counsel (https://corporate.ffindlaw.com/) JusticeMail (http://www.justice.com) Jobs &amp; Careers (https://careers.ffindlaw.com/) About Us Company History (https://www.ffindlaw.com/company/company- history/ffindlaw-corporate-information-press-company-background.html) Who We Are (https://www.ffindlaw.com/company/company-history/ffindlaw- com-about-us.html) Privacy (https://www.thomsonreuters.com/en/privacy-statement.html) Terms (https://www.ffindlaw.com/company/ffindlaw-terms-of-service.html) Disclaimer (https://www.ffindlaw.com/company/disclaimer.html) Advertising (https://www.ffindlaw.com/company/media-kit.html) Jobs (https://www.ffindlaw.com/company/employment/employment.html) Cookies (//info.evidon.com/pub_info/15540?v=1&amp;nt=0&amp;nw=false) Do Not Sell My Info (https://privacyportal- cdn.onetrust.com/dsarwebform/dbf5ae8a-0a6a-4f4b-b527- 7f94d0de6bbc/5dc91c0f-f1b7-4b6e-9d42-76043adaf72d.html) Twitter (https://twitter.com/ffindlawconsumer) Pinterest (https://pinterest.com/ffindlawconsumer/) Newsletters (https://newsletters.ffindlaw.com/) Law Firm Marketing Attorney Websites (https://www.lawyermarketing.com/services/mobile- friendly-websites/? ct_primary_campaign_source=701130000027LuU&amp;ct_source=Website&amp;ct_source Online Advertising (https://www.lawyermarketing.com/services/integrated- marketing-solutions/? ct_primary_campaign_source=701130000027LuU&amp;ct_source=Website&amp;ct_source Buy a Directory Proffile (https://store.lawyermarketing.com) Marketing Resources On-Demand Webcasts (https://www.lawyermarketing.com/webcasts/? ct_primary_campaign_source=701130000027LuU&amp;ct_source=Website&amp;ct_source White Papers (https://www.lawyermarketing.com/white-papers/? ct_primary_campaign_source=701130000027LuU&amp;ct_source=Website&amp;ct_source Copyright © 2021, Thomson Reuters. All rights reserved.</t>
  </si>
  <si>
    <t>['https://d3n8a8pro7vhmx.cloudfront.net/cuapb/pages/270/attachments/original/1615590895/2007_HASSAN_v._Jensen_et_al.pdf?1615590895']</t>
  </si>
  <si>
    <t>(https://lp.findlaw.com/) FINDLAW (HTTPS://LP.FINDLAW.COM/) CASELAW (HTTPS://CASELAW.FINDLAW.COM/) UNITED STATES (HTTPS://CASELAW.FINDLAW.COM/COURTS/UNITED%20STATES) US 8TH CIR. (HTTPS://CASELAW.FINDLAW.COM/COURT/US-8TH-CIRCUIT) HASSAN V. CITY OF MINNEAPOLIS MINNESOTA 3282 4520 1551 4752 Reset A A Font size: Print HASSAN v. CITY OF MINNEAPOLIS MINNESOTA 3282 4520 1551 4752 United States Court of Appeals,Eighth Circuit. Shukri HASSAN, as the trustee of the Estate of Abu Kassim Jeilani, Decedent, Appellant, v. CITY OF MINNEAPOLIS, MINNESOTA; James R. Jensen, Officer, Badge No. 3282; Michael McCarthy, Officer, Badge No. 4520; Hein Dinh, Officer, Badge No. 1551; Justin Merten, Officer, Badge No. 4752; Vicki Karmiki, Officer; Joel Kimmerle, Corporal, all personally, individually and in their capacities as Minneapolis Police Officers; Richard Roe and Jane Doe, Unknown and Unnamed Minneapolis Police Officers, personally, individually, and in their capacities as Minneapolis Police Officers; William McManus, Chief, as successor to Chief Robert Olson, Chief of Police, personally, individually, and in his official capacity; Robert K. Olson, Chief of Police, personally, individually, and in his official capacity, Appellees. No. 06-3504. Decided: May 31, 2007 Before LOKEN, Chief Judge, BEAM, and RILEY, Circuit Judges. Counsel who presented argument on behalf of the appellant was Albert Turner Goins, Sr., Minneapolis, MN. Counsel who presented argument on behalf of the appellee Cheryl Lynne Fundingsland, Minneapolis, MN. After Minneapolis police officers shot and killed Abu Kassim Jeilani (Jeilani), Shukri Hassan (Hassan), the trustee of Jeilani's estate, filed a civil rights action under 42 U.S.C. § 1983, as well as state law tort claims based on negligence, including a wrongful death claim, against the City of Minneapolis (City) and the involved police officers (individual defendants). All defendants filed a motion for summary judgment, claiming qualified, official, and statutory immunity, as well as claiming Hassan failed to show any violation of a constitutional right. The district court, as a matter of law, found no constitutional violation and granted defendants' motion. Hassan appeals the summary judgment in favor of the individual defendants. We affirm. I. BACKGROUND On March 10, 2002, at approximately 2:00 p.m., Minneapolis Police Officer Joel Kimmerle (Officer Kimmerle) responded to a call from Sergeant Todd Gross (Sergeant Gross) for assistance. Upon arriving, Officer Kimmerle observed a black man, later identified as Jeilani, a Somalian, walking down the middle of the street carrying a machete and a tire iron. Sergeant Gross and Search FindLaw / / / / 1 2 3 Cases &amp; Codes (https://caselaw.findlaw.com/) Practice Management (https://practice.findlaw.c  Officer Kimmerle followed Jeilani in their squad cars. Officer Kimmerle, using the squad car's public address system, commanded Jeilani to drop his weapons, but Jeilani ignored the officer's commands and continued walking. Officers Hein Dinh (Officer Dinh), Justin Merten (Officer Merten), Michael McCarthy (Officer McCarthy), Linda Chaplin (Officer Chaplin), and James Jensen (Officer Jensen) also responded to Sergeant Gross's call and arrived at the scene. Officer Jensen was a member of the Crisis Intervention Team (CIT) and, as part of that training, knew how to deploy a taser (electroshock weapon which generally incapacitates the person). Officer Jensen pulled his squad car up alongside Jeilani and asked Jeilani "how can we help you out today." Jeilani turned around, waived the machete in Officer Jensen's direction and said something in a language other than English. Officer Jensen noticed there were pedestrians in the direction Jeilani was headed. As a result, Officer Jensen deployed his taser through the squad-car window and hit Jeilani. Jeilani fell to the ground, dropping his weapons. Jeilani then got up, picked up his weapons, and said "that ain't enough." Jeilani continued walking, and Officer Jensen hit Jeilani with his taser a second time, but Jeilani pulled free. Jeilani then ran into the parking lot of a strip mall with the machete raised toward Officer McCarthy. Officer McCarthy drew his weapon and, while backpedaling, repeatedly told Jeilani to stop. Jeilani came within ten feet of Officer McCarthy and stopped. Suddenly, Jeilani focused his attention on Officer Chaplin (Officer McCarthy's partner) and ran toward her. Officer Chaplin retreated to her squad car. Jeilani paced and swung the machete at shoulder height. Officer Jensen hit Jeilani a third time with his taser. This time, Officer Jensen observed both prongs of the taser hit Jeilani, but Jeilani exhibited no reaction. By this time, Officer Vicki Karnik (Officer Karnik), also a trained member of the CIT, arrived at the scene. Sergeant Gross ordered Officer Karnik to deploy her taser, which she did, hitting Jeilani twice. Jeilani did not react to the first hit. Officer Kimmerle testified he heard Jeilani state "it ain't working." Jeilani ran toward Officer Karnik, who retreated while reloading taser cartridges. Officer Karnik hit Jeilani again with the taser. This time, Officer Karnik heard the electricity working in Jeilani's body. However, Jeilani again broke free from the taser. Officer Jensen then asked Jeilani, "what do we got to do to get you to put your weapons down." Jeilani responded by hitting a light pole with his machete. Officer Karnik commanded Jeilani to drop his weapons, but Jeilani ignored her and shifted his focus to Officer Dinh's squad car. As Jeilani approached Officer Dinh, the officer took cover behind the passenger door, drew out his weapon, and ordered Jeilani to put his weapons down. Jeilani moved toward Officer Dinh, who then took cover inside the squad car. Jeilani struck the hood of Officer Dinh's squad car with the machete. Officer Dinh told Jeilani to back up or he would shoot him, and Jeilani backed up. At that time, Officer Dinh exited the car and joined Officer Jensen, who was close to the trunk of Officer Dinh's squad car. Jeilani moved toward the officers making slashing motions with his machete and hit the trunk of the squad car with his machete. Now, there was nothing between Jeilani and Officers Jensen, Dinh, and Kimmerle. The officers pointed their guns at Jeilani and again ordered him to put down his weapons. Jeilani, however, refused and the officers fired their guns, killing Jeilani. Officers Jensen, Dinh, and Kimmerle each testified they thought their lives were in danger when Jeilani moved toward them. Officers McCarthy, Karnik, and Merten, who were covering the other officers and also fired their weapons, testified they feared for the lives of their fellow officers. The entire altercation lasted approximately eleven minutes. Hassan, as the administrator of Jeilani's estate, filed a lawsuit alleging claims under § 1983, as well as state law negligence claims for negligent training, supervising, hiring and retention, and for wrongful death. The City and the individual defendants filed a motion for summary judgment, claiming qualified immunity on the § 1983 claim, and official and statutory immunity on the state law negligence claims. The district court granted the individual defendants' motion. This appeal followed. II. DISCUSSION We review de novo a grant of summary judgment. Pope v. ESA Servs., Inc., 406 F.3d 1001, 1006 (8th Cir.2005). Summary judgment is proper if, after viewing the evidence and drawing all reasonable inferences in the light most favorable to the nonmovant, no genuine issues of material fact exist and the movant is entitled to judgment as a matter of law. Fed.R.Civ.P. 56(c); Pope, 406 F.3d at 1006. A. Section 1983 Claim Section 1983 prohibits government officials from depriving other persons of "rights, privileges, or immunities secured by the Constitution." 42 U.S.C. § 1983. However, government officials are entitled to dismissal "if their conduct does not violate clearly established statutory or constitutional rights of which a reasonable person would have known." Sanders v. City of Minneapolis, Minn., 474 F.3d 523, 526 (8th Cir.2007) (internal quotation marks omitted). "Qualified immunity is not just a defense to liability, it constitutes immunity from suit." Hanig v. Lee, 415 F.3d 822, 824 (8th Cir.2005). "In addressing an officer's claimed entitlement to qualified immunity, the court must first determine whether the allegations amount to a constitutional violation, and then, whether that right was clearly established." Sanders, 474 F.3d at 526 (citing Saucier v. Katz, 533 U.S. 194, 201, 121 S.Ct. 2151, 150 L.Ed.2d 272 (2001)). Because Hassan's case presents an issue of whether the officers used excessive force, we must analyze the case under the Fourth Amendment's objective reasonableness standard. See Craighead v. Lee, 399 F.3d 954, 961 (8th Cir.2005) (internal quotation marks omitted). "[T]he question is whether the officers' actions are 'objectively reasonable' in light of the facts and circumstances confronting them, without regard to their underlying intent or motivation." Id. (quoting Graham v. Connor, 490 U.S. 386, 397, 109 S.Ct. 1865, 104 L.Ed.2d 443 (1989)). "Apprehension by the use of deadly force is a seizure subject to the reasonableness requirement of the Fourth Amendment." Id. (citing Tennessee v. Garner, 471 U.S. 1, 7, 105 S.Ct. 1694, 85 L.Ed.2d 1 (1985)). "Hence, '[w]here the suspect poses no immediate threat to the officer and no threat to others, the harm resulting from failing to apprehend him does not justify the use of deadly force to do so.' " Id. (quoting Garner, 471 U.S. at 11, 105 S.Ct. 1694). However, "[w]here the officer has probable cause to believe that the suspect poses a threat of serious physical harm, either to the officer or to others, it is not constitutionally unreasonable to prevent escape by using deadly force." Brosseau v. Haugen, 543 U.S. 194, 197-98, 125 S.Ct. 596, 160 L.Ed.2d 583 (2004). Here, the facts viewed in the light most favorable to Hassan, show the use of deadly force was not constitutionally unreasonable. Jeilani posed a significant and immediate threat of death or serious physical injury to the officers and to the public. Jeilani aggressively brandished a machete and a tire iron while approaching officers in a threatening manner and did not slow down, although the officers repeatedly asked Jeilani to put down his weapons and deployed tasers against him a total of five times. The encounters occurred on a public street and in a shopping mall parking lot. Citizens were in the vicinity and Jeilani moved toward the citizens more than once. Under the circumstances of this case, deadly force was reasonably necessary. The officers' actions were objectively reasonable and did not violate Jeilani's Fourth Amendment right to be free from unreasonable seizures. Hassan argues the officers should have known Jeilani's behavior indicated he was mentally ill, and thus, their conduct was unreasonable. However, even if Jeilani were mentally ill, Jeilani's mental state does not change the fact he posed a deadly threat to the officers and the public. "Knowledge of a person's disability simply cannot foreclose officers from protecting themselves, the disabled person, and the general public when faced with threatening conduct by the disabled individual." Sanders, 474 F.3d at 527 (citing Bates ex rel. Johns v. Chesterfield County, Va., 216 F.3d 367, 372 (4th Cir.2000)). Hassan also claims the City's failure to (1) train its officers properly how to approach individuals with mental illnesses, and (2) provide someone who could speak Somalian, contributed to the escalation of the situation to the point of needing to use deadly force. However, Jeilani's death is not the result of the City's failure to train its officers or provide a Somalian translator (the record indicates Jeilani spoke some English). Jeilani is dead because of his own aggressive behavior in threatening, and then attempting to attack, police officers by using a machete and a tire iron. Here, the officers had every reason to believe Jeilani could have killed or seriously injured any one of them or a citizen nearby, and thus, it was not constitutionally unreasonable to use deadly force. "Without a constitutional violation by the individual officers, there can be no § 1983 or Monell failure to train municipal liability." Sanders, 474 F.3d at 527 (citing City of Los Angeles v. Heller, 475 U.S. 796, 799, 106 S.Ct. 1571, 89 L.Ed.2d 806 (1986) (per curiam)). No constitutional violation occurred, and the individual defendants are entitled to be dismissed. See Ambrose v. Young, 474 F.3d 1070, 1077 &amp; n. 3 (8th Cir.2007) Summary judgment in favor of the individual defendants was properly granted with respect to Hassan's § 1983 claim. B. State Law Claims In Minnesota "[t]he official immunity doctrine provides that a public official charged by law with duties which call for the exercise of his judgment or discretion is not personally liable to an individual for damages unless he is guilty of a willful or malicious wrong." Elwood v. County of Rice, 423 N.W.2d 671, 677 (Minn.1988) (internal quotation marks omitted). Also under Minnesota law, the decision to use deadly force is a discretionary decision entitling a police officer to official immunity absent a willful or malicious wrong. Maras v. City of Brainerd, 502 N.W.2d 69, 77 (Minn.Ct.App.1993). Official immunity also generally protects governmental entities from vicarious liability for actions that are entitled to immunity. Wiederholt v. City of Minneapolis, 581 N.W.2d 312, 316 (Minn.1998). "In determining whether an official has committed a malicious wrong, we consider whether the official has intentionally committed an act that he or she had reason to believe is prohibited." State by Beaulieu v. City of Mounds View, 518 N.W.2d 567, 571-72 (Minn.1994). This "contemplates less of a subjective inquiry into malice, which was traditionally favored at common law, and more of an objective inquiry into the legal reasonableness of an official's actions." Id. at 571. Because the facts establish the officers' use of deadly force was reasonable, a reasonable fact finder could not conclude the officers' conduct was willful or malicious. Here, the facts reflect the officers had every reason to believe they and the public were in danger, and that using deadly force against Jeilani to protect themselves and bystanders was reasonable. Thus, the officers are entitled to a dismissal of Hassan's wrongful death claim. Furthermore, because hiring, supervising, and training police officers are policy-level activities, the City, by statute, has 4 discretionary immunity from any tort liability based on negligence. Minn.Stat. § 466.03, subd. 6; Fear v. Indep. Sch. Dist., 911, 634 N.W.2d 204, 212 (Minn.Ct.App.2001) (holding that decisions of hiring, supervising, training, and retaining are considered policy-level activities protected by statutory immunity); Watson by Hanson v. Metropolitan Transit Com'n., 553 N.W.2d 406, 413 (Minn.1996) (concluding the training of city bus drivers is a policy-level decision protected by statutory immunity); Maras, 502 N.W.2d at 78 (stating "the training a city provides to its police officers is a policy decision" protected by discretionary immunity). Summary judgment was properly granted in favor of the City and its officers. III. CONCLUSION We affirm the judgment of the district court. FOOTNOTES 1. In the district court, Hassan also brought a claim under 42 U.S.C. § 1985. On appeal, Hassan does not argue a § 1985 claim. 2. The Honorable Donovan W. Frank, United States District Judge for the District of Minnesota. 3. On appeal, Hassan does not expressly challenge the summary judgment for the City. 4. Monell v. New York City Dep't of Soc. Servs., 436 U.S. 658, 694, 98 S.Ct. 2018, 56 L.Ed.2d 611 (1978). 5. On appeal, Hassan also alleges the individual defendants are not entitled to official immunity because they discriminated against Jeilani by not providing a Somalian interpreter and mental health resources during the encounter. Hassan also argues official immunity does not apply because the officers were disorganized and their tasers did not function properly. However, as previously stated, nothing in the record suggests the officers engaged in any willful or malicious acts. Rather, the undisputed evidence in this case shows the officers were only trying to protect themselves and others from a dangerous man brandishing a machete and tire iron on a public street and then in the parking lot of a strip mall. Furthermore, Hassan does not indicate how the individual defendants' handling of the situation or their conduct was so different from expected conduct that discrimination was the probable explanation. Beaulieu, 518 N.W.2d at 572 (holding official immunity is available in claims of discrimination if plaintiff fails to establish his treatment by defendants "was so at variance with what would reasonably be anticipated, absent racial discrimination that racial discrimination is the probable explanation") (internal quotation marks and alterations omitted). Hassan's unsupported allegations of discrimination cannot survive summary judgment. RILEY, Circuit Judge. Research Cases &amp; Codes (https://caselaw.findlaw.com/) Opinion Summaries (https://caselaw.findlaw.com/summary.html) Sample Business Contracts (https://corporate.findlaw.com/contracts/) Social Facebook (https://www.facebook.com/FindLawConsumers) YouTube (https://www.youtube.com/watch?v=WQiNbzazOhw) Twitter (https://twitter.com/findlawconsumer) BACK TO TOP 5 Research An Attorney or Law Firm (https://lawyers.findlaw.com/) Forms (https://forms.lp.findlaw.com/) Reference (https://reference.findlaw.com/) Legal Commentary (https://supreme.findlaw.com/legal-commentary.html) Practice Law Technology (https://technology.findlaw.com/) Law Practice Management (https://practice.findlaw.com/) Law Firm Marketing Services (https://www.lawyermarketing.com) Corporate Counsel (https://corporate.findlaw.com/) JusticeMail (http://www.justice.com) Jobs &amp; Careers (https://careers.findlaw.com/) About Us Company History (https://www.findlaw.com/company/company- history/findlaw-corporate-information-press-company-background.html) Who We Are (https://www.findlaw.com/company/company-history/findlaw- com-about-us.html) Privacy (https://www.thomsonreuters.com/en/privacy-statement.html) Terms (https://www.findlaw.com/company/findlaw-terms-of-service.html) Disclaimer (https://www.findlaw.com/company/disclaimer.html) Advertising (https://www.findlaw.com/company/media-kit.html) Jobs (https://www.findlaw.com/company/employment/employment.html) Cookies Do Not Sell My Info (https://privacyportal- cdn.onetrust.com/dsarwebform/dbf5ae8a-0a6a-4f4b-b527- 7f94d0de6bbc/5dc91c0f-f1b7-4b6e-9d42-76043adaf72d.html) Pinterest (https://pinterest.com/findlawconsumer/) Newsletters (https://newsletters.findlaw.com/) Law Firm Marketing Attorney Websites (https://www.lawyermarketing.com/services/mobile- friendly-websites/? ct_primary_campaign_source=701130000027LuU&amp;ct_source=Website&amp;ct_source Online Advertising (https://www.lawyermarketing.com/services/integrated- marketing-solutions/? ct_primary_campaign_source=701130000027LuU&amp;ct_source=Website&amp;ct_source Buy a Directory Profile (https://store.lawyermarketing.com) Marketing Resources On-Demand Webcasts (https://www.lawyermarketing.com/webcasts/? ct_primary_campaign_source=701130000027LuU&amp;ct_source=Website&amp;ct_source White Papers (https://www.lawyermarketing.com/white-papers/? ct_primary_campaign_source=701130000027LuU&amp;ct_source=Website&amp;ct_source Copyright © 2021, Thomson Reuters. All rights reserved.</t>
  </si>
  <si>
    <t>['https://d3n8a8pro7vhmx.cloudfront.net/cuapb/pages/270/attachments/original/1617634200/HASSAN_v._CITY_OF_MINNEAPOLIS_MINNESOTA_3282_4520_1551_4752___FindLaw.pdf?1617634200']</t>
  </si>
  <si>
    <t>['Todd Gross, badge #2492']</t>
  </si>
  <si>
    <t>City of Minneapolis v. Moe, 450 N.W.2d 367 (1990) © 2017 Thomson Reuters. No claim to original U.S. Government Works. 1 KeyCite Yellow Flag - Negative Treatment Distinguished by Caldwell v. City of Minneapolis, Minn.App., June 2, 1992 450 N.W.2d 367 Court of Appeals of Minnesota. CITY OF MINNEAPOLIS, Respondent, v. Michael R. MOE, Relator. No. C8-89-1179. | Jan. 16, 1990. Police officer sought review of Civil Service Commission order which affirmed his discharge. The Court of Appeals, Foley, J., held that: (1) police department had just cause to discharge police officer for felonious possession of cocaine; (2) possession was gross misconduct warranting discharge without opportunity for chemical dependency treatment; and (3) consolidation of case with that of another officer was not improper. Affirmed. West Headnotes (5) [1] Municipal Corporations Review in general Public Employment Removal, separation, termination, and discharge in general Resolution of evidence at disciplinary hearing involving police officer is matter to be resolved with the Civil Service Commission and not the courts. 1 Cases that cite this headnote [2] Municipal Corporations Grounds for removal or suspension Public Employment Alcohol or drug use Determination to discharge police officer found to have possessed cocaine was based on just cause. 4 Cases that cite this headnote [3] Municipal Corporations Grounds for removal or suspension Public Employment Alcohol or drug use Officer's possession of cocaine constituted gross misconduct so that he could be disciplined for that behavior without being given an opportunity for chemical dependency treatment. 5 Cases that cite this headnote [4] Municipal Corporations Grounds for removal or suspension Public Employment Alcohol or drug use Finding that police officer was not chemically dependent upon cocaine at time of his arrest for possession, so that he could be discharged from the force without being given opportunity for chemical dependency treatment, was supported by fact that no medical personnel had diagnosed officer as chemically dependent on cocaine, although a counseling officer had diagnosed him as chemically dependent, and evidence that there were no physical symptoms of chemical dependency and that officer viewed himself as chemically dependent with primary addiction to alcohol, not cocaine. 4 Cases that cite this headnote [5] Municipal Corporations Review in general City of Minneapolis v. Moe, 450 N.W.2d 367 (1990) © 2017 Thomson Reuters. No claim to original U.S. Government Works. 2 Public Employment Employment Practices; Adverse Action It was not error to consolidate decision in case involving discharge of police officer with that of another officer where question in both cases was whether police department could adopt "no exceptions" discharge rule for possession of narcotics and where the facts relating to each of the two police officers had been individually determined before consolidation of the two decisions. 2 Cases that cite this headnote *367 Syllabus by the Court 1. Police department had good cause to discharge officer who admitted off duty charges of felonious possession of cocaine. 2. Decision to discharge police officer did not violate police department's chemical dependency policy. 3. Civil Service Commission did not err by consolidating its decisions in two separate disciplinary proceedings. 4. Findings by an administrative law judge, adopted by the Commission, were adequate to support the Commission's decision. Attorneys and Law Firms Robert J. Alfton, Minneapolis City Atty., Steven R. Fredrickson, Asst. City Atty., Minneapolis, for respondent, *368 Gregg M. Corwin, Christina L. Clark, Gregg M. Corwin and Associates, St. Louis Park, for relator. Heard, considered and decided by FOLEY, P.J., and KALITOWSKI and STONE*, JJ. OPINION FOLEY, Judge. Following a hearing by an administrative law judge, the Minneapolis Civil Service Commission affirmed the Minneapolis Police Department's decision to discharge relator Michael R. Moe, who had admitted charges of felonious possession of cocaine. We affirm. FACTS Moe began working as a police officer for the Minneapolis Police Department in June 1985. There is no dispute that Moe was an exemplary officer. He served on the north side precinct's "power shift," the "emergency response unit," and the "high risk warrant entry team" during his tenure with the Minneapolis Police Department. The purpose of the "high risk warrant entry team" is to assist other Minneapolis investigative agencies in executing high-risk warrants; most of the warrants executed were narcotics related. At the time he was hired, Moe received a copy of the Minneapolis Police Department Manual. He also received updates and supplements to the manual at the time they were made. On the evening of May 19, 1988, Minneapolis police officers arrested Moe in his home and found him in possession of cocaine with a net weight of .05 grams. Moe was prosecuted for felony possession of cocaine, a Schedule II narcotic controlled substance. Moe admitted that he had obtained the cocaine about a week prior to his arrest, and had used cocaine for approximately one year. He entered a guilty plea on the charges against him and was placed on probation for three years. While in custody prior to entering his plea, Moe was interviewed by Robert Anderson, a counselor with the Minneapolis Police Department. Officer Anderson had received training at Hazelden, and his responsibilities with the police department included counseling for chemical dependency. Although Anderson assessed Moe as chemically dependent, he did not notice any physical symptoms of chemical dependency. No medical personnel diagnosed Moe as chemically dependent on cocaine. Upon his release from custody, Moe immediately entered a two-week inpatient program at the Metropolitan Medical Center for chemical dependency. Moe asked for and received permission to stay a third week, and he thereafter began attending after-care sessions involving attendance at Alcoholics Anonymous. Moe diagnosed City of Minneapolis v. Moe, 450 N.W.2d 367 (1990) © 2017 Thomson Reuters. No claim to original U.S. Government Works. 3 himself as chemically dependent with primary addiction to alcohol. On September 8, 1988, the Minneapolis Police Department advised Moe that disciplinary charges had been brought against him. A pretermination hearing was conducted, and a formal recommendation for discharge was prepared, determining that Moe's felonious possession of cocaine violated several Minneapolis Police Department Regulations and Minneapolis Civil Service Commission Rules. Moe requested and received a hearing by an administrative law judge. Minneapolis Chief of Police Anthony Bouza testified that he had approved the recommendation for Moe's discharge. Bouza stated that he had not recommended any sanction other than dismissal for any officer found to have used or possessed cocaine. Bouza testified that proof of chemical dependency would not have affected his recommendation. In Bouza's view, Moe could no longer adequately function as a police officer. Bouza believed Moe's integrity was compromised and his credibility as a witness was affected. Bouza testified: I think that his effectiveness as a police officer would be totally vitiated in terms of the trust of his colleagues, the confidence *369 of the system, and the fact that his own behavior has called his integrity into question. Following the hearing the ALJ issued a recommendation that the decision to discharge Moe be affirmed. The Civil Service Commission conducted a review hearing. Two months later, while the Commission was still deliberating, the criminal court issued an order for expungement of Moe's arrest records. The Commission subsequently issued an order adopting the ALJ's findings and recommendation. The Commission stated: The question for us is whether a "no exceptions" policy is either arbitrary and capricious, or unreasonable under the circumstances * * * The Commission determined that Moe's chemical dependency treatment after the fact was not a sufficient reason to deviate from the police department's established policy. In issuing its decision, the Commission consolidated Moe's case with that of another police officer, Lennell A. Johnson. The Commission explained: We have chosen to decide them jointly because they share a common policy question: Whether a Minneapolis Police Officer may be discharged from his or her employment solely because of the use of a Class II narcotic. Moe petitioned for reconsideration, but the Commission took no action on his petition, and determined its original order was final. Moe obtained a writ of certiorari, seeking review of the Commission's decision. ISSUES 1. Did the Minneapolis Police Department have just cause to discharge Moe for felonious possession of cocaine? 2. Did the decision to discharge Moe violate the police department's chemical dependency policy? 3. Did the Commission err by consolidating Moe's case with that of another police officer? 4. Did the Commission err by failing to make adequate findings in support of its decision? ANALYSIS Our standard of review of the Commission's decision was explained in In re the Proposed Discharge of Larkin, 415 N.W.2d 79 (Minn.Ct.App.1987): Application of the standard of review for administrative agency action is appropriate even though the Administrative Procedure Act does not apply to municipal agencies. An appellate court may reverse the commission's decision if it is unsupported by substantial evidence on the record or if the court finds it is arbitrary and City of Minneapolis v. Moe, 450 N.W.2d 367 (1990) © 2017 Thomson Reuters. No claim to original U.S. Government Works. 4 capricious or affected by other errors of law. Id. at 81 (footnote omitted). See Minn.Stat. § 14.69 (1988); See also Thoreson v. Civil Service Commission of St. Paul, 308 Minn. 357, 361, 242 N.W.2d 603, 605-606 (1976). 1. The Minneapolis Charter provides that a police officer in Moe's position may be discharged only for cause. Minneapolis Charter Ch. 19, § 11 (Supp.1986). Minneapolis Civil Service Rule 11.03 provides examples of misconduct constituting cause for disciplinary action: 13. Criminal or dishonest conduct unbecoming to a public employee, whether such conduct was committed while on duty or off duty. * * * * * * 18. Violation of department rules, policies, procedures or city ordinance. It is undisputed that Moe's felonious possession of cocaine violated state law and several police department rules.1 Minneapolis police regulations do not specifically provide that a felony conviction for possession of a Schedule II narcotic controlled substance will automatically result in a recommendation for discharge. *370 Moe argues the Commission was arbitrary and capricious by adopting an unwritten "no exceptions" policy that a police officer may be discharged solely because of his possession of a Schedule II narcotic. As the ALJ found, however, all police officers are aware of the Minneapolis Police Department regulations requiring a police officer to obey the laws and remain above reproach. In addition, Minneapolis Civil Service Commission Rule 11.04E provides for discharge for gross misconduct or severe initial misconduct. [1] Moe claims the Commission erred by accepting only the evidence supporting the view that his conduct affected his duties as a police officer. Such an evaluation of the fact issues is a matter to be resolved by the commission and not the courts. Swenson v. Civil Service Commission of City of Minneapolis, 276 Minn. 532, 535, 151 N.W.2d 254, 257 (1967) (quoting State ex rel. Jenson v. Civil Service Commission, 268 Minn. 536, 538-39, 130 N.W.2d 143, 145-46 (1964)). Both parties cite Matter of Recommended Discharge of Kelvie, 384 N.W.2d 901 (Minn.Ct.App.1986), where this court affirmed a determination that possession of marijuana and marijuana-related equipment did not constitute good cause to discharge a firefighter. In Kelvie, however, the decision to discharge was principally based upon the firefighter's assertion of his Fifth Amendment rights. The Kelvie decision is therefore distinguishable on that basis. Kelvie is also distinguishable since there was no relationship between the firefighter's possession of marijuana and his job performance. See id. at 904. Kelvie is further distinguishable when the charges against the employees are compared; the firefighter in Kelvie did not admit to felony possession of a Schedule II narcotic, while here, on the other hand, Moe admitted possessing cocaine. By his actions, Moe engaged in felonious misconduct striking at the very essence of law enforcement. Although his misconduct was off-duty, such felonious misconduct is inconsistent with the public trust. In Thompson v. City of Appleton, 366 N.W.2d 326 (Minn.Ct.App.1985) we stated: "Off-duty actions may reflect on a police officer's suitability for the job." Id. at 329. The Thompson court also noted that a "high standard of conduct is expected of police officers". Id. In Ekstedt v. Village of New Hope, 292 Minn. 152, 193 N.W.2d 821 (1972), the court stated: The cause must be one which specially relates to and affects the administration of the office, and must be restricted to something of a substantial nature directly affecting the rights and interests of the public. The cause must be one touching the qualifications of the officer or his performance of its duties, showing that he is not a fit or proper person to hold the office. * * * In the absence of any statutory specification the sufficiency of the cause should be determined with reference to the character of the office, and the qualifications necessary to fill it. Id. at 162-63, 193 N.W.2d at 828 (quoting State ex rel. Hart v. Common Council, 53 Minn. 238, 244, 55 N.W. 118, 120 (1893)). Here, Moe engaged in felonious misconduct. The image of integrity and trust is essential to the performance of a police officer's duties. There must be public confidence in law enforcement, and to ignore felonious possession of cocaine by a police officer could only serve to undermine public confidence in that office. City of Minneapolis v. Moe, 450 N.W.2d 367 (1990) © 2017 Thomson Reuters. No claim to original U.S. Government Works. 5 This is a time in our society when the scourge of cocaine is running rampant in many parts of our country. We cannot be blind to society's concern about the adverse influence of cocaine in our midst. [2] To some, the result to Moe might seem harsh. He is redirecting his life and that is commendable, but his efforts to rehabilitate are irrelevant to the issue of good cause to discharge. The issue here is the integrity of the police department and under our scope of review we must affirm. [3] 2. Moe argues that in discharging him the police department violated Minneapolis Civil Service Commission Rule 11.03A, which states that except in cases of *371 gross misconduct, an employee may not be disciplined for behavior resulting from chemical dependency until given an opportunity for chemical dependency treatment. We conclude Moe's conduct constituted gross misconduct within the meaning of this rule. Felonious possession of cocaine, a violation of the law, must be distinguished from possession or use of alcohol, which is not illegal. [4] Our narrow scope of review also requires us to affirm the Commission's finding that at the time of his arrest on May 19, 1988, Moe was not chemically dependent upon cocaine. As the ALJ found, there was no evidence that medical personnel had diagnosed Moe as chemically dependent on cocaine. Although Officer Anderson diagnosed Moe as chemically dependent, he did not observe any physical symptoms of chemical dependency. Moe himself viewed himself as chemically dependent with primary addiction to alcohol, not cocaine. We also emphasize that at the time Moe first used cocaine, he was not chemically dependent upon it. His actions from that moment in retaining possession of the substance for his own use and failing to turn it over to the police department constituted felonious misconduct justifying his discharge. Moe also claims the ALJ erred by deciding the issue of chemical dependency because the parties had stipulated that the issue was not one to be tried before the ALJ. The record, however, does not reveal an intent to stipulate that the issue of chemical dependency would not be raised or decided by the ALJ. [5] 3. Moe argues the Commission committed reversible error by consolidating its decision in his case with that of another police officer. We note that the hearings and arguments were not consolidated, but were entirely separate. Only the decisions in the two cases were consolidated. In In re Complaint Concerning Kirby and In re Complaint Concerning Winton, 350 N.W.2d 344 (Minn.1984), the court consolidated two cases where the issue in both cases involved the question whether a judge should be suspended without pay pending the consideration of removal proceedings. In Ekstedt, the supreme court also jointly considered two cases involving the same legal question: whether police officers' resolutions criticizing the police department constituted "grievances" within the meaning of a statute disallowing the discharge of public employees participating in the submission of grievances. Here also, the question whether the Minneapolis Police Department could adopt a "no exceptions" discharge rule for possession of Schedule II narcotics was a legal question that could be determined despite the individual circumstances of each case. At the time the Commission consolidated the two decisions, all of the facts relating to each of the police officers had been individually determined. 4. Finally, Moe argues the Commission erred by failing to provide adequate findings in support of its decision. Moe cites Reserve Mining Co. v. Minnesota Pollution Control Agency, 364 N.W.2d 411 (Minn.Ct.App.1985), pet. for rev. dismissed (Minn. June 10, 1985). In Reserve, findings had not been issued by an ALJ, and this court was attempting to review a permit issued by the Minnesota Pollution Control Agency. Here, on the other hand, a lengthy hearing was conducted and the ALJ issued detailed findings, which the Commission expressly adopted in full, providing for adequate review by this court. DECISION The Commission correctly determined that the police department had good cause to discharge Moe for felonious possession of cocaine. Affirmed. All Citations 450 N.W.2d 367 City of Minneapolis v. Moe, 450 N.W.2d 367 (1990) © 2017 Thomson Reuters. No claim to original U.S. Government Works. 6 Footnotes * Acting as judge of the Court of Appeals by appointment pursuant to Minn. Const. art. 6, § 2. 1 The ALJ found that Moe violated the following department rules: 2-301 (Standard of Conduct); 2-302 (Loyalty); 2-305 (Integrity); 4-100 (Code of Conduct); and 4-102 (Professional Conduct). End of Document © 2017 Thomson Reuters. No claim to original U.S. Government Works.</t>
  </si>
  <si>
    <t>['https://d3n8a8pro7vhmx.cloudfront.net/cuapb/pages/270/attachments/original/1615915196/1990MichaelRMoe.pdf?1615915196']</t>
  </si>
  <si>
    <t>['Michael R. Moe, badge #0']</t>
  </si>
  <si>
    <t>Minneapolis City of Lakes www.minneapolismn.gov Officer Michael Meath Pct. 4 Daywatch Minneapolis Police Department Police Department - Medaria Arradondo, Chief of Police 350 S. Fifth St. - Room 130 Minneapolis, MN 55415 TEL 612.673.3000 NOTICE OF DISCIPLINE RE: OPCR Case Number 17-22200 Notice of Written Reprimand Officer Meath, The finding for OPCR Case #17-22200 is as follows: Policy Number Sub-Section Policy Description 13.43 - Personnel D 4-218 MVR Policy to As discipline for this incident, you will receive this Letter of Reprimand. July 1, 2020 Category Disposition Merit This case will remain in the OPCR files per the record retention guidelines mandated by State Law. Be advised that any additional violations of Department Rules and Regulations may result in disciplinary action up to and including discharge. Medaria Arradondo Chief of Police By: Michael Kjos, Assistant Chief of Police Henry Halvorson, Deputy Chief, Professional Standards Bureau 11Page 1329108 NOTICE OF RECEIPT Acknowledgement of receipt: I, Michael Meath, acknowledge that I have received my Notice of Discipline for OPCR Case #17-22200. 1 LEOLP Officer i ael M ath 14, r Inspector elvin Pulphus Date -i-lilzo Date of receipt CC: Personnel Inspector Pulphus OPCR 21 Page 1329109 CITY OF MINNEAPOLIS OFFICE OF POLICE CONDUCT REVIEW COMPLAINT INFORMATION Case Number Precinct CCN Date of Incident Time Preference 17-22200 4 17-320398 August 23, 2017 05:33 PM No Preference Location of Incident City/State/Zip Date of Complaint 26thAVE Minneapolis 55411 December 07, 2017 Complainant Name (Last, First, Middle Initial) Sex Race DOB Joint Supervisors Home Address City/State/Zip Primary Telephone JURISDICTION CATEGORY OPCR Ord. § 172.20(8) VIOLATION OF THE P&amp;P MANUAL BADGE/NAME ALLEGED POLICY VIOLATIONS 4686 ;Meath, Michael 13.43 - Personnel Data MPD P&amp;P § 4-218 - MVR POLICY ALLEGATION SUMMARY Pursuit policy violation-allegation that driver was going over 50 miles through a red light and failed to brake. It is also alleged that the officer failed to properly list the MVR video, resulting in its early deletion. SUPERVISOR ASSESSMENT INQUIRY (INTAKE - COMPLAINT FILED) K MEDIATION E Refer to Mediation COACHING K Refer to Precinct INVESTIGATIONS K Preliminary Investigation ❑Civilian Investigator: 3401 Draft inal approved ISMISS K Reckoning Period Expired K No Basis K Failure to State a Claim K Failure to Cooperate K Exceptionally Cleared K Lack of Jurisdiction K Withdrawn K Duplicate K Refer to Dispatch K Refer to EIS K Refer to: ❑Sworn Investigator: )0( Admin Investigation: Investigator Sgt. McLean FINAL APPROVED INVESTIGATIVE REPORT KRefer to Panel IAU Supervisor / //' 1., . 1. • 1 .7 21 g Date Ef 2-hef Dir Review of onduct - Complaint Form #3401 1329110 J Minneapolis Office of Police Conduct Review Complaint Number: Investigator: Officer: Case Type: Date of Incident: Date Assigned: Investigative Summary 17-22200 Sgt. Matthew McLean Officer Michael Meath Administrative August 23, 2017 March 26, 2018 4 Minneapolis Police CASE OVERVIEW This case involves an allegation of a violation of MPD 13.43 - Personnel Data 4-218, MVR Policy 13.43 - Personnel Data Additionally, it was discovered that MVR video did not exist for the pursuit. This case was then referred to Internal Affairs for investigation. ALLEGATIONS 13.43 - Personnel Data Allegation 2: It is alleged that Officer Meath "failed to properly list the MVR video, resulting in its early deletion."2 MPD Policy 4-218, MVR Policy, Categorization 1 OPCR Form #3401, Allegation Summary 2 OPCR Form #3401, Allegation Summary Page 1 of 7 1329111 CASE INVESTIGATION MPD CAPRS Report 17-320398 On August 23, 2017, Officers Crayton and Moua from the Gang Interdiction team observed a vehicle parked in the middle of the street talking to other people in the area of Illion and 25th. These officers attempted to perform a traffic stop on the suspect, but the vehicle sped away from them and reached speeds estimated to be in excess of 50 mph, and did not stop at stop signs. Officers Crayton and Moua then called out that they were in a pursuit. They were driving a vehicle which had emergency lights and siren, but was an unmarked squad. Squad 840 was in the area, and took over the pursuit in the area of 23"1 and Thomas.3 Squad 442, Officers Meath and Smith joined in the pursuit at 24th and Sheridan as the third squad. The pursuit continued eastbound, eventually heading towards 1-94 via West Broadway. Once onto 1-94, the pursuit was called off by Sgt. Pucely, who had learned that there were road construction workers on the pavement on 1-94. Squad 442 terminated and exited 1-94 at 49th Ave. N. Officer Meath reported that his MVR and both BWC's were activated during the entire event!' Squad MVR Video The MPD Pursuit Committee Report showed that they had reviewed the MVR video from Squad 442 (video #891755) when they conducted their investigation. When I searched for this video, I found it no longer existed. If the MVR video had been categorized as a Significant Event, it would have remained in the system and available for recall and viewing, but since it was categorized as something other than a Significant Event, it was not. Per the MPD Police Digital Squad Video System Guidelines, the retention categories are: 90 Day Retention - stored online for 90 days Citation - stored online for 365 days Arrest/DUI - stored online for 90 days, burned to archive disc for long term storage Use of Force - stored online for 90 days, burned to archive disc for long term storage Significant Incident - stored online for 90 days, burned to archive disc for long term storage There was no squad video to review as part of this investigation. The Visinet report captures sped at 52 miles per hour at West Broadway and 5th St N (8/23/2017 @ 17:39:23.) BWC Video I reviewed the BWC Video for both Officer Meath and Officer Smith. I captured screenshots of the intersection of West Broadway and Lyndale, where it was alleged that Officer Meath failed to brake and transited the intersection at 56 miles per hour. 3 4 CAPRS Report, Supplement #1, Officer Meath Page 2 of 7 1329112 The first BWC screenshot for Officer Meath just prior to entering the intersection shows a clear red light for northbound/southbound traffic on Lyndale. Because the sun was shining directly on the semaphore's for eastbound traffic, it is not possible to say with certainty whether the light for eastbound Broadway traffic is green or red, but it does appear to be red. The second BWC screenshot for Officer Meath shows the semaphore for southbound Lyndale traffic to be green. This would indicate that Officer Meath entered the intersection just as the light was turning red for eastbound traffic on West Broadway. It would also indicate that southbound/northbound traffic on Lyndale would be stopped for a red light, and Officer Meath would not have encountered an intersection with traffic moving through it as he approached it. Statement of Officer Meath Officer Michael Meath provided a statement on June 14, 2018, which is summarized below. See Officer Meath's transcribed statement for full details. He stated that: • He is familiar with the intersection of Broadway and Lyndale, and described that "you can see the intersection pretty clearly from almost a block away at the Aldrich intersection where the Cub Foods entrance is there."5 • He had his emergency lighting and siren activated. • From reviewing the body camera video he believed the semaphore to be red in both directions. • That he did not slow down as he entered the intersection because "I didn't see that there was any need to. No one was in any danger. There were no cars that were travelling into the intersection at the time. I had already watched, like I said, the suspect vehicle and two squad cars proceed through safely, and as we were entering the intersection there were no vehicles moving towards the intersection as we went through."8 Regarding his categorization of the MVR video, Officer Meath acknowledged that he made a mistake in not categorizing the video as a "Significant Incident" and recognized that a pursuit is classified as a significant incident.' • He stated that after the pursuit was called off, that he "...just turned it off, and completely spaced it, and saved it under the wrong category."8 5 Statement of Officer Meath, page 3, lines 25-27 6 Statement of Officer Meath, page 5, lines 9-11 7 Statement of Officer Meath, page 6, lines 14-19 8 Statement of Officer Meath, page 6, lines 29-30 Page 3 of 7 1329113 DISCUSSION The Minneapolis Police Department's Policy and Procedure Manual states in part: 13.43 - Personnel Data 4-218 MOBILE AND VIDEO RECORDING (MVR) POLICY (05/25/04) (9/19/08) (08/28/09) (08/01/11) III. DEFINITIONS Categorize" an event: Term used to classify an event that has been recorded and for which a predetermined retention period has been set. Significant Incident: Includes, but are not limited to, any of the following situations occurring in the line of duty: 9 Statement of Officer Meath, page 4, lines 26-29. Page 4 of 7 1329114 Critical incident; Domestic abuse incident interview; Felony crime; Pursuit; Squad accident; Any incident in which the officer or sworn supervisor believes the recording to be of evidentiary and/or administrative value; The identity of someone in the video needs to be protected; Man-made or natural disaster or act of terrorism; Any event that an officer or supervisor believes should be brought to the immediate attention of police command staff; Any time that a citizen makes allegations of police misconduct or discrimination during the incident. C. MVR Digital System (08/01/11) 1. Every recorded event shall be appropriately categorized in order to ensure proper data retention guidelines are followed. 2. Recorded events will be categorized using the following categories. Only one category can be chosen for each recorded event. 90 day retention; Citation; Arrest or DUI; Use of Force; Significant Incident In his interview, Officer Meath acknowledged that he did not categorize the pursuit correctly as a "Significant Event", and cited the fact that the pursuit ended in a way that he was unaccustomed to, and that this contributed to his mistake. KEY ISSUES 13.43 - Personnel Data Issue 2: Did Officer Meath violate the MPD policy for categorizing MVR video by failing to classify a pursuit as a "significant event"? Page 5 of 7 1329115 CLOSING I confirm that the information I provided in this case is true to the best of my knowledge. June 20, 2018 Investigator: Date Page 6 of 7 1329116 EVIDENCE 1. Statements a) Statement of Officer Meath 2. Records a) b) c) d) e) f) g) h) i) j) k) OPCR Form #3401 MPD CAPRS Report 17-320398 MPD Incident Detail Report, 17-320398 13.43 - Personnel Data AVL Locator Data, Squad 442 BWC Search, Officer Meath, Officer Smith Screen Captures, BWC, Officer Meath Screen Captures, Officer Smith MPD Digital Squad Video System Guidelines MPD Policy, 4-218, Mobile and Video Recording Policy 13.43 - Personnel Data Page 7 of 7 1329117 J Minneapolis Office of Police Conduct Review Complaint Number: Investigator: Officer: Case Type: Date of Incident: Date Assigned: Investigative Summary 17-22200 Sgt. Matthew McLean Officer Michael Meath Administrative August 23, 2017 March 26, 2018 4 Minneapolis Police CASE OVERVIEW This case involves an allegation of a violation of 13.43 - Personnel Data 4-218, MVR Policy 13.43 - Personnel Data Additionally, it was discovered that MVR video did not exist for the pursuit. This case was then referred to Internal Affairs for investigation. ALLEGATIONS 13.43 - Personnel Data Allegation 2: It is alleged that Officer Meath "failed to properly list the MVR video, resulting in its early deletion."' MPD Policy 4-218, MVR Policy, Categorization 1 OPCR Form #3401, Allegation Summary 2 OPCR Form #3401, Allegation Summary Page 1 of 7 1329118 CASE INVESTIGATION MPD CAPRS Report 17-320398 On August 23, 2017, Officers Crayton and Moua from the Gang Interdiction team observed a vehicle parked in the middle of the street talking to other people in the area of at Illion and 25th. These officers attempted to perform a traffic stop on the suspect, but the vehicle sped away from them and reached speeds estimated to be in excess of 50 mph, and did not stop at stop signs. Officers Crayton and Moua then called out that they were in a pursuit. They were driving a vehicle which had emergency lights and siren, but was an unmarked squad. Squad 840 was in the area, and took over the pursuit in the area of 23 rd and Thomas.3 Squad 442, Officers Meath and Smith joined in the pursuit at 24th and Sheridan as the third squad. The pursuit continued eastbound, eventually heading towards 1-94 via West Broadway. Once onto 1-94, the pursuit was called off by Sgt. Pucely, who had learned that there were road construction workers on the pavement on 1-94. Squad 442 terminated and exited 1-94 at 49th Ave. N. Officer Meath reported that his MVR and both BWC's were activated during the entire event!' Squad MVR Video The MPD Pursuit Committee Report showed that they had reviewed the MVR video from Squad 442 (video #891755) when they conducted their investigation. When I searched for this video, I found it no longer existed. If the MVR video had been categorized as a Significant Event, it would have remained in the system and available for recall and viewing, but since it was categorized as something other than a Significant Event, it was not. Per the MPD Police Digital Squad Video System Guidelines, the retention categories are: 90 Day Retention - stored online for 90 days Citation - stored online for 365 days Arrest/DUI - stored online for 90 days, burned to archive disc for long term storage Use of Force - stored online for 90 days, burned to archive disc for long term storage Significant Incident - stored online for 90 days, burned to archive disc for long term storage There was no squad video to review as part of this investigation. Therefore, no squad parameters such as speed, braking use of lights and/or siren can be factually known at this point. BWC Video I reviewed the BWC Video for both Officer Meath and Officer Smith. I captured screenshots of the intersection of West Broadway and Lyndale, where it was alleged that Officer Meath failed to brake and transited the intersection at 56 miles per hour. 3 4 CAPRS Report, Supplement #1, Officer Meath Page 2 of 7 1329119 The first BWC screenshot for Officer Meath just prior to entering the intersection shows a clear red light for northbound/southbound traffic on Lyndale. Because the sun was shining directly on the semaphore's for eastbound traffic, it is not possible to say with certainty whether the light for eastbound Broadway traffic is green or red, but it does appear to be red. The second BWC screenshot for Officer Meath shows the semaphore for southbound Lyndale traffic to be green. This would indicate that Officer Meath entered the intersection just as the light was turning red for eastbound traffic on West Broadway. It would also indicate that southbound/northbound traffic on Lyndale would be stopped for a red light, and Officer Meath would not have encountered an intersection with traffic moving through it as he approached it. Statement of Officer Meath Officer Michael Meath provided a statement on June 14, 2018, which is summarized below. See Officer Meath's transcribed statement for full details. He stated that: • He is familiar with the intersection of Broadway and Lyndale, and described that "you can see the intersection pretty clearly from almost a block away at the Aldrich intersection where the Cub Foods entrance is there."5 • He had his emergency lighting and siren activated. • From reviewing the body camera video he believed the semaphore to be red in both directions. • That he did not slow down as he entered the intersection because "I didn't see that there was any need to. No one was in any danger. There were no cars that were travelling into the intersection at the time. I had already watched, like I said, the suspect vehicle and two squad cars proceed through safely, and as we were entering the intersection there were no vehicles moving towards the intersection as we went through."8 Regarding his categorization of the MVR video, Officer Meath acknowledged that he made a mistake in not categorizing the video as a "Significant Incident" and recognized that a pursuit is classified as a significant incident.' • He stated that after the pursuit was called off, that he "...just turned it off, and completely spaced it, and saved it under the wrong category."8 5 Statement of Officer Meath, page 3, lines 25-27 6 Statement of Officer Meath, page 5, lines 9-11 7 Statement of Officer Meath, page 6, lines 14-19 8 Statement of Officer Meath, page 6, lines 29-30 Page 3 of 7 1329120 DISCUSSION The Minneapolis Police Department's Policy and Procedure Manual states in part: 13.43 - Personnel Data 4-218 MOBILE AND VIDEO RECORDING (MVR) POLICY (05/25/04) (9/19/08) (08/28/09) (08/01/11) III. DEFINITIONS Categorize" an event: Term used to classify an event that has been recorded and for which a predetermined retention period has been set. Significant Incident: Includes, but are not limited to, any of the following situations occurring in the line of duty: 9 Statement of Officer Meath, page 4, lines 26-29. Page 4 of 7 1329121 Critical incident; Domestic abuse incident interview; Felony crime; Pursuit; Squad accident; Any incident in which the officer or sworn supervisor believes the recording to be of evidentiary and/or administrative value; The identity of someone in the video needs to be protected; Man-made or natural disaster or act of terrorism; Any event that an officer or supervisor believes should be brought to the immediate attention of police command staff; Any time that a citizen makes allegations of police misconduct or discrimination during the incident. C. MVR Digital System (08/01/11) 1. Every recorded event shall be appropriately categorized in order to ensure proper data retention guidelines are followed. 2. Recorded events will be categorized using the following categories. Only one category can be chosen for each recorded event. • 90 day retention; Citation; • Arrest or DUI; Use of Force; • Significant Incident In his interview, Officer Meath acknowledged that he did not categorize the pursuit correctly as a "Significant Event", and cited the fact that the pursuit ended in a way that he was unaccustomed to, and that this contributed to his mistake. KEY ISSUES 13.43 - Personnel Data Issue 2: Did Officer Meath Aguirre violate the MPD policy for categorizing MVR video by failing to classify a pursuit as a "significant event"? Page 5 of 7 1329122 CLOSING I confirm that the information I provided in this case is true to the best of my knowledge. June 20, 2018 Investigator: Date Page 6 of 7 1329123 EVIDENCE 1. Statements a) Statement of Officer Meath 2. Records a) b) c) d) e) f) g) h) i) j) k) OPCR Form #3401 MPD CAPRS Report 17-320398 MPD Incident Detail Report, 17-320398 13.43 - Personnel Data AVL Locator Data, Squad 442 BWC Search, Officer Meath, Officer Smith Screen Captures, BWC, Officer Meath Screen Captures, Officer Smith MPD Digital Squad Video System Guidelines MPD Policy, 4-218, Mobile and Video Recording Policy 13.43 - Personnel Data Page 7 of 7 1329124</t>
  </si>
  <si>
    <t>['https://d3n8a8pro7vhmx.cloudfront.net/cuapb/pages/270/attachments/original/1625859483/Meath_-Michael-%2817-22200%29.pdf?1625859483']</t>
  </si>
  <si>
    <t>UNITED STATES DISTRICT COURT FOR THE DISTzuCT OF MINNESOTA Civil Action, File Number Mohamed Guled Abdi, trustee for the Heirs and next-of-kin of Ahmed Mohamed Guled. Decedent. vs. Officer Christopher Garbisch, Officer Jeffrey Newman, Officer Shawn Powell, Officer Chad Conner, Officer Brandon Bartholomew, Officer Chris Tucker, and The City of Minneapolis, COMPLAINT JURY TRIAL DEMANDED Plaintiff, Defendants. Plaintiff, as trustee for the heirs and next-of-kin of Ahmed Mohamed Guled, for his complaint and causes of action against the above-named Defendants, alleges and states as follows: INTRDUCTION l. This is an action for damages arising out of an incident which occurred on or about February 6,2009, on Morgan Avenue North located in the City of Minneapolis, County of Hennepin, State of Minnesota, where Defendant City of Minneapolis police officers Christopher Garbisch, Jeffrey Newman, Shawn Powell, Chad Conner, Brandon rEB o 6 lot; CASE 0:12-cv-00306-JNE-JJG Document 1 Filed 02/06/12 Page 1 of 10 Bartholomew, and Chris Tucker, acting in the course and scope of their official capacity and under color of state law, without reasonable justification, used excessive force and deadly force in an attempt to stop, detain and arrest Decedent Ahmed Mohamed Guled. The Defendants, without justification, intentionally and brutally assaulted, battered, tortured, inflicted emotional distress and killed Decedent, when he posed no objective risk of substantial bodily harm or death to any individual. As a direct a proximate result of the use of unreasonable, excessive and deadly force, Decedent was shot multiple times and killed from the gunshot wounds. Decedent and his family suffered death, the deprivation of constitutional rights and pecuniary losses. 2. That Decedent's father, Mohamed Guled Abdi, was duly appointed as trustee for the purposes of commencing the above-entitled action on January 24,2011, approved by the court in Hennepin County District Court for the State of Minnesota, found by civil filing 27-CY-tt-24t17. 3. That the plaintiff, Trustee herein, alleges claims under 24 U.S.C 1983 against the Defendants for violating Decedent's constitutional rights, including, but limited to, the right to not be subject to unreasonable, excessive and deadly force by peace officers, and Decedent's rights to due process under the 14ft Amendment. Plaintiff s claims are based upon defendant police officers' use ofexcessive force and deadly force against the Decedent. 4. Plaintiff also alleges state tort claims against the Defendants for wrongful death under Minn. Stat. 573.02. The trustee seeks compensatory and punitive damages on behalf of all the heirs and next-of-kin of Decedent. CASE 0:12-cv-00306-JNE-JJG Document 1 Filed 02/06/12 Page 2 of 10 5. Plaintiff alleges claims against the City of Minneapolis under state law for vicarious liability and direct liability for negligently hiring, training, supervising, controlling and retaining the individually named Defendants. Plaintiff, as trustee, seeks compensatory damages, punitive damages and statutory damages from the City of Minneapolis. Plaintiff alleges claims against the City of Minneapolis, their employees and agents, for knowingly allowing Decedent to be intentionally assaulted, beaten, tortured and killed in the area of Morgan Avenue North, City of Minneapolis, County of Hennepin, State of Minnesota. 7. Plaintiff demands a jury trial. II. PARTIES That said Decedent was bom on January l, 1985, in Somalia and died on February 6, 2009 as the result of homicide. At the time of his death, Decedent resided at 1247 Saint Anthony Avenue, Apartment 820, Saint Paul, Minnesota. That Decedent is survived by the following heirs and next-of-kin: a. Mohamed Guled Abdi; Born 1-3-62;Father;1247 Saint Anthony Avenue, Apt. 820, Saint Paul, Minnesota. Wile Mohamed Guled; Born l-1-88; Brother; Seattle, WA Sulekh Mohamed Guled; Born 1-1-91; Sister; 1247 Saint Anthony Avenue, Apartment 820, Saint Paul, Minnesota. d. Ardo Osman; Birthday unknown; Mother; Ethiopia, Address Unknown. 10. That as set forth above, Decedent's father Mohamed Guled Abdi, has been appointed by the Hennepin County District Court as Trustee for the pulposes of commencing this 6. 8. 9. b. CASE 0:12-cv-00306-JNE-JJG Document 1 Filed 02/06/12 Page 3 of 10 instant cause of action. For all times material herein, the Trustee resides at 1247 Saint Anthony Avenue, Apt. 820, Saint Paul, Minnesota. 11. That defendant police officers Christopher Garbisch, Jeffrey Newman, Shawn Powell, Chad Conner, Brandon Bartholomew, and Chris Tucker, for all times material herein, were employees, agents and/or servants of the City of Minneapolis. That for all times material herein and relevant to this action, the Defendants were acting in such capacity and within the course and scope of their official employment duties and under color of state law. Each individual named defendant is sued individually and in their offrcial capacity. 12.Thatdefendant City of Minneapolis is a statutory municipality and is the employer of the individually named defendant police officers, and is responsible for their hiring, training, retention, control and supervision. That Defendant City of Minneapolis is jointly and vicariously liable for the actions of its employees, agent and servants. 13. That the Defendants are not entitled to the defense of qualified immunity. III. FACTS 14. That on or about February 6,2009, Decedent operated a vehicle in the area of Morgan Avenue North in the City of Minneapolis, and at that time one or more of the individually named Defendants were following behind Decedent in one or more squad cars to conduct a traffic stop of Decedent. At the time Decedent was operating the vehicle on Morgan Avenue North, one or more of the individually named Defendants were also positioned ahead of Decedent on Morgan Avenue North for the purpose of an unrelated police call not involving Decedent, when suddenly and without waming several of the individually named Defendants, opened fire with their weapons, directing gunfire toward Decedent. 4 CASE 0:12-cv-00306-JNE-JJG Document 1 Filed 02/06/12 Page 4 of 10 Decedent was shot multiple times by the Defendants and died on the scene from multiple gunshot wounds. 15. That as a direct and proximate result of the Defendants' actions and Decedent's death, the heirs and next of kin of Decedent have suffered extreme emotional distress, pecuniary loss, the loss of Decedent's aid, comfort, society, companionship, guidance and protection and have otherwise suffered damages all to their detriment in a sum well in excess of Fifty Thousand Dollars and mo/100 ($50,000.00). 16. That the Defendants herein acted both negligently and intentionally in committing all the above-described acts and causing the wrongful death of Decedent; that the Defendants acted deliberately, intentionally and with malice in shooting and killing Decedent. 17. That the Defendants acted in bad faith and with clear reckless disregard to Decedent's rights and showed willful indifference to his civil rights and safety. FEDERAL CLLAIMS FOR RELIEF AGAINST INDIVIDUAL DEFENDANTS FORST CLAIM: VIOLATIONS OF 42 U.S.C. SECTION 1983 COTJNT I 18. Plaintiff hereby re-alleges and incorporates by reference all the facts and allegations contained in paragraphs I through 17 of this Complaint. 19. Defendants, acting under color of state law, deprived Plaintiff of his rights, privileges and immunities secured by the Constitution and laws, in violations of 42 U.S.C 1983, and by committing acts in violation of the Fourth and Fourteenth Amendment's protection against unreasonable stops, detentions, searches, seizures, and arrests and the Fourteenth Amendment guarantees of life, liberty and property, by using excessive, unreasonable CASE 0:12-cv-00306-JNE-JJG Document 1 Filed 02/06/12 Page 5 of 10 and deadly/lethal force against Decedent; and, for killing Decedent; and for allowing Decedent to be gunned down and killed by the Defendants acting in the course and scope of their offrcial capacity and while under color of state law. The actions of the defendant officers committed against Decedent while stopping, seizing, detaining, arresting and searching him constituted greater force than would have appeared to a reasonable person under like circumstances to be necessary. Furthernore, one or more of the named Defendants intentionally disregarded the rights and safety of Decedent, intentionally disregarded settled police procedure and policies and state law, and allowed other named Defendants to shoot Decedent numerous times and be killed by fellow off,rcers. 20. That as a direct result of the Defendants' conduct, the heirs and next-of-kin of Decedent suffered the damages set forth in Paragraph 15. FEDERAL CLAIMS AGAINST THE CITY OF MII\NEAPOLIS: FAILURE TO ADEQUATELY HIRE, TRAIN AND SUPERWSE POLICE OFFICERS AND EMPLOYEES COUNT II 21. Plaintiff hereby re-alleges and incorporates by reference all the facts and allegations contained in paragraphs I through 20 on this Complaint. 22.Defendant City of Minneapolis was negligent in hiring, supervising, training, controlling and retaining Defendants Christopher Garbisch, Jeffrey Newman, Shawn Powell, Chad Conner, Brandon Bartholomew, and Chris Tucker in a manner amounting to deliberate indifference to the constitutional rights of the Decedent and his heirs and next-of-kin. 6 CASE 0:12-cv-00306-JNE-JJG Document 1 Filed 02/06/12 Page 6 of 10 23. By failing to adequately hire, train and supervise Defendants Christopher Garbisch, Jeffrey Newman, Shawn Powell, Chad Conner, Brandon Bartholomew, and Chris Tucker, Defendant City of Minneapolis encouraged and implicitly authorized Defendants to use unreasonable, excessive and deadly/lethal force against Decedent thereby depriving him, and his heirs and next-of-kin, of their rights under the U.S. Constitution and42 U.S.C. 1983. That the City of Minneapolis had improper municipal policies, procedures and guidelines amounting to the deprivation of civil rights to individuals and Plaintiff and Decedent herein. That one or more the individually named Defendants negligently and intentionally failed to supervise the others to prevent them from using excessive, deadly and lethal force against the Decedent. 24. As a result of Defendant City of Minneapolis' negligence in the hiring, supervising and retaining of Defendants Christopher Garbisch, Jeffrey Newman, Shawn Powell, Chad Conner, Brandon Bartholomew, and Chris Tucker and the City's negligence in failing to adequately train and supervise Defendants Christopher Garbisch, Jeffrey Newman, Shawn Powell, Chad Conner, Brandon Bartholomew, and Chris Tucker in the City's promulgation and implementation of certain policies, guidelines and procedures, Decedent and his heirs and next of kin suffered the damages described in paragraph 15 of this Complaint. INTENTIONAL TORTS COUNT III 25. Plaintiff hereby re-alleges and incorporates by reference all the facts and allegations contained in paragraphs 1 through 24 of this Complaint. CASE 0:12-cv-00306-JNE-JJG Document 1 Filed 02/06/12 Page 7 of 10 26. Defendant Christopher Garbisch, Jeffrey Newman, Shawn Powell, Chad Conner, Brandon Bartholomew, and Chris Tucker's use of deadly/lethal force against Decedent, which was extreme and outrageous, constituted assault, battery and intentional infliction of emotional distress; and constituted homicide, wrongful death and unjustified killing of Decedent. 27. As a direct and proximate result of the assault, battery and intentional infliction of emotional distress; and constituted homicide, wrongful death and unjustified killing of Decedent, Decedent's heirs and next-of-kin suffered damages as set forth in paragraph 15 of this Complaint. STATE CLAIMS AGAINS THE CITY OF MINNEAPOLIS COUNTY IV 28. Plaintiff hereby re-alleges and incorporates by reference all the facts and allegations contained in paragraphs I through 27 of this Complaint. 29. Defendant City of Minneapolis was negligent in the hiring, supervision, control and retention of Defendants Christopher Garbisch, Jeffrey Newman, Shawn Powell, Chad Conner, Brandon Bartholomew, and Chris Tucker. 30. As a result of the City of Minneapolis' negligence, Decedent and his heirs and next-of - kin suffered the damages described in paragraph 15 of this Complaint. CASE 0:12-cv-00306-JNE-JJG Document 1 Filed 02/06/12 Page 8 of 10 STATE CLAIMS AGAINST DEFENDAIITS CHRISTOPHER GARBISCH, JEFFREY NEWMAII, SHAWN POWELL, CHAD CONNE&amp; BRANDON BARTHOLOMEW AND CHRIS TUCKER COTJNT V 31. Plaintiff hereby re-alleges and incorporates by reference all the facts and allegations contained in paragraphs I through 30 of this Complaint. 32.ThatDefendants Christopher Garbisch, Jeffrey Newman, Shawn Powell, Chad Conner, Brandon Bartholomew, and Chris Tucker, individually and as to the other named Defendants, were negligent and further gurlty of malfeasance for failing to properly supervise and control the others' actions and for failing to intervene and for allowing Decedent to be shot and killed. 33. As a result of the negligence of Christopher Garbisch, Jeffrey Newman, Shawn Powell, Chad Conner, Brandon Bartholomew, and Chris Tucker, Decedent and his heirs and next-of -kin suffered the damages described in paragraph 15 of this Complaint. VICARIOUS LIABILITY OF DEFENDNAT CITY OF MINNEAPOL$ COUNT VI 34. Plaintiff hereby re-alleges and incorporates by reference all the facts and allegations contained in paragraphs 1 through 33 of this Complaint. 35. That Defendant City of Minneapolis is vicariously and supervisorally liable for the actions of their police officers, Defendants herein, and the damages flowing therefrom, pursuant to the doctrines of Respondeat Superior and Master Servant. Defendant City of CASE 0:12-cv-00306-JNE-JJG Document 1 Filed 02/06/12 Page 9 of 10 Minneapolis is also required to indemnify their employees, agents and servants pursuant to Minn. Stat. 466.07 and other settled law. WHEREFORE, Plaintiff prays for judgment against the Defendants as follows: 1. RELIEF REQUESTED Awarding judgment in favor of Plaintiff, as trustee for the heirs and next-of-kin of Decedent, against the Defendants, jointly and severally, in an amount in excess of Fifty Thousand and no/100 ($50,000.00) Dollars as and for compensatory damages. Awarding judgment in favor of Plaintiff, as trustee for the heirs and next-of-kin of Decedent, against the Defendants, jointly and severally, in an amount in excess of Fifty Thousand and no/100 ($50,000.00) Dollars as and for punitive damages. 3. Awarding Plaintiff, as trustee for the heirs and next-of-kin of Decedent, his costs and disbursements incurred herein. 4. For such other relief as the Court deems just and proper. Dated: 9-a *2ot2 /4---*- 4- Mohamed Guled Abdi 1247 SaintAnthony Avenue, Apt. 820 Saint Paul, Minnesota (612) 423-7s90 ACKNOWLEDGMENT The undersigned hereby acknowledges that costs, disbursements, and reasonable attorney and witness fees may be awarded pursuant to Minn. Stat. $ 549.211, Subd. 2 and Fed. R. Civ. Pro. 11 to the party against whom the allegations in this pleadings are asserted. A// /z) M-"'-A* Mohamed Guled Abdi 10 2. Dated: I -' e '- 2r, | .) CASE 0:12-cv-00306-JNE-JJG Document 1 Filed 02/06/12 Page 10 of 10 JS,14 @ev.09Al) CTVIL COVER SHEET /r-,?b fA'trfq TheJSzt4civilcoversheetandtlreinfornationcontainedhereinneitherreplacenorsupp|enenttheflingandserviceofpleadnqsorotherpapers bv|ocalrlesofcourt'Thisform,approvedbytheJudi"i"lC"#;;;;;rti.-iJ#"i-s6c-i;.S6d;iE'.iiui'.ii.id-q-"ii"aoi tli"-;i"il d6;k;trte"t . (sEE INSTRU|T2NS oN uaxr p,qct or T'HIS FoRM) EXCEPT IN U.S. PLAINTIFF CASES) (c) ettomeys (Fim Name, Address, and Telephone Nmber) BASIS OF JURISDICTION (Ptace an "x" in one Bu ontv) u. ol (For Diversity Cases OnlY) U.S. Govemmot Plaintifr U.S. Govement Defendmt D 3 Federal Question ((J.5. Govemntent Not o Par6) O 4 Diversity (lndicate CitizenshiP ofParties in lrem III) CLERK PrF DEF PrF Drer u.sg?rsTnef couffir D I :1?ffi1,i'rill#f"'* a 4 a4 Citiren or Subjrct of a fl 3 O 3 Inmlpontcd azd Principal Plme of Buiness h Another State Foreign Nation D5 o5 J2 J 6 D6 RE INNEAPOLIS, MINNESOTA CitizenofAnothqState A2 A 2 (IN U.S. PLAINTIFF CASES ONLY) IN LAND CONDEMNATION CASES, USE THE LOCATION OF THE TRACT OF LAND INVOLVED. F PRINCIPAL PARTIES frt ce an "X" in one Boxlor Ptaintifl) and One Box for Defendant) PTF DEF TV. NATURE O S m "X" in One Box O ll0 Inmcc O 120 Mrine O l30Mi[erAct D 140 Negotiable Insttmmt PERSONALINJURY PERSONALINJURY O 310 Airplmc O 355 Personal Injury - D 3I5 Airplue Product Product Liabfity Liability O 367 Health Carel O 320 Assult, Libel &amp; Phmaeutical Slmder Persoml lnjurY ft 330 Federal Employcrs' Product Liability Liabilit 0 368 Asbcstos Pmonal O 340 Muine InjurY Product O 345 Muine hoduct LiabilitY Liability PERSONALPROPERTY O 350 Motor Vehicle D 3?0 Other Fnud O 355 MotorVehicle 0 37lTruthinlending Productliability O 3SOOtherPssonal O 360 Othq Pemonal hoPertY Dmagc I"juty D 385 PrcPcrtY Dmage ft 352 Pcrmnal Injury - Product Liability Med Malorctie O 625 Drug Relatcd Seiroe of hopaty 2l USC 881 O 690 Other D 422 Appeal 28 USC t58 O 423 Withdmwal 28 USC 157 0 375 False Claim Aa O 400 Stxe Reapportioment ll 410 Antitust O 430 Banks ud Bafting [] 450 Comcrce D 460 Dcportation O 470 Racketq Influenced md Compt Orgoiations 3 480 CorowsCredit O 490Cable/SatTV &amp; Enforcement of JudPe fl l5l Medirue Act 0 152 Rovuy of Defaulted Student Loru (Excl. Veteres) O 153 Reovery of OverpaYmcnt of Vetqm's Benofits O 160 Stckholdes'Suits O l90OthsContract O 195 Contract Prcduct Liability O 195 Fmcbise d 820 Copyrights 3 830 Patcnt ll 840 Tmdemark D 710 Fair Labor Standads Act fI 720 Labor/lvlgmc Relations 3 740 Railway Labor Act D 751 FmilymdMedical Leave Act D 790 Other Labor Litigation O 791 Empl. Ret. Inc. Seruity Act D 86r HrA (r395tr) 3 862 Black Lug (923) o 853 DIWC/DIWW (405G)) D 864 SSID Title XvI O 86s RsI (aos(g)) Exchmge 890 Odrer Statutory Actrom 891 Agricultral Acts 893 Enviromcntal Maftcrs 895 Freedom of Infomtion Act 896 Arbitation 899 Adminisnative Prmedurc Act/Review or Appeal of Agenry Decision 950 Corotitutionality of State Stahrtcs D a n 3 o il o o 0 2l0Lmdcondffihon 0 220 Forulosue O 230 Rentlerc &amp; Ejectmmt O 240 Torts to Lad O 245 Tort Product Liability 0 290 All Other Real ProPerty f 44o othq civil Rights D ,t4l Voting D ,t42 Employment D 443 Houing/ Acmmodations O 445 Amer. ilDisbilities - Enploymmt O 446 Amer. w/Disabilities - Other 0 448 Education [] 510 MotioN io Vacate Sentence Habes Corpus: D 53OGenqal u 535 Dath PmaltY 0 540 Modmus &amp; Other O 550CivilRighs D 555 PrisonCondition 3 560 Civil Detain* - Conditions of Confinement O 870 Tuc (U.S. Plaintiff or Defendant) D 871 IRS-Thnd Party 26 USC 7609 D 462 NahlalEton APPU@oD O 463 Habea Corpu - Alien Detainee (Prisoner Petition) 61 455 96o lmmigration Actions V. ORIGIN O I Original (Place an "X" in One Box OnlY) 0 2 Removed from O 3 Remanded from s4Reinsratedor 0 s *ilf::T"*il"?' o6 Multidistrict Litigation State Court VI. CAUSE OF ACTION VII. REQUESTED IN COMPLAINT: vrrr. RELATED CASE(S) IF Ai{-Y llate Court m" US. Ciuit Statute under which you are filing (Do not cile jurisdictionrl statutd wl6s diwitv) CHECK IF THIS IS A CLASS ACTION IJNDER F.RC.P. 23 YES only YDEMAND: if demanded in complaint: 0Yes 0No (Seeirctmcrions): JUDGE NUMBER SIGNATURE OF ATTORNEY OF RECORD Brief description of cause : RECEIPT # AMOLINT APPLYING iFP MAG. ruDGE CASE 0:12-cv-00306-JNE-JJG Document 1-1 Filed 02/06/12 Page 1 of 2 M*ti Ntu[vrAad' C''nu't- S,.t t*k,u! ,\or.*fi*i- &lt;'"hjutJ- 6,a+= Pcu.la* b&lt;{+-,^Jcu'tti r - cffiol- S["at '"\ fot'Joll, UA;, 6rur"rd^^ &amp;.tho(orvto) 1 ^ - o ffi*r Ltrr-,r rn'c-A* ar'tJ bar C.-Y _ o.i [r^rtnrraiftrtts ?^ CASE 0:12-cv-00306-JNE-JJG Document 1-1 Filed 02/06/12 Page 2 of 2</t>
  </si>
  <si>
    <t>['https://d3n8a8pro7vhmx.cloudfront.net/cuapb/pages/270/attachments/original/1626284837/shawn-powell-wrongful-death-lawsuit.pdf?1626284837']</t>
  </si>
  <si>
    <t>4/8/2021 Terrance Franklin's family settles an unsettling case - Southwest Journal https://www.southwestjournal.com/news/2020/03/terrance-franklins-family-settles-an-unsettling-case/ 1/12 MICHELLE BRUCH / MBRUCH@SOUTHWESTJOURNAL.COM NEWS Terrance Franklin's family settles an unsettling case MARCH 24, 2020 UPDATED: MAY 7, 2020 - 9:02 AM Moments before he died on May 10, 2013, Terrance Terrell Franklin, age 22, hid from police in a basement at 2717 Bryant Ave. S. and talked to his friends. Responding to his urgent Facebook message, Bamnet Woldegabriel drove to the Wedge neigh- borhood and called him. There was absolutely no way she could get to him, she later said in a court deposition. She saw police surrounding the entire area, holding big guns. What the heck is going on?, she asked him. Franklin said he would be in jail for a long time. They exchanged "love you"s, and he asked her: Are you going to wait for me? Are you going to talk to me? He heard dogs coming into the house, and her phone went blank. Following broken glass, a SWAT team's house search led to a struggle that ended when police shot Franklin in the head, neck and torso. Police carried two o_x009b_cers to the front yard with gunshot wounds to the legs. Franklin's father sued two o_x009b_cers, the police chief and the City of Minneapolis in 2014 for ex- cessive force and wrongful death. The case settled on Feb. 11 for $795,000. More than $428,000 of the settlement went to legal fees. Of the remaining funds, $250,000 will be paid to Franklin's minor son starting at age 18, $16,500 to his son's mother, $70,000 to his father and $10,000 each to his mother and two siblings. Interim City Attorney Erik Nilsson said in a statement the case had been heavily litigated, and additional litigation was not in the best interest of anyone, including Franklin's family, MPD and the o_x009b_cers involved. The president of the police union voiced "complete and utter disappointment" with the settle- ment. "It seems instead of punishing violent o_x0098_enders, the City Council is in the business of NEWS FOCUS VOICES MORE 4/8/2021 Terrance Franklin's family settles an unsettling case - Southwest Journal https://www.southwestjournal.com/news/2020/03/terrance-franklins-family-settles-an-unsettling-case/ 2/12 rewarding violent o_x0098_enders. This payment only assists with promoting and perpetuating vio- lent acts towards the citizens and visitors of this great city and violence towards Police O_x009b_- cers," Lt. Bob Kroll said in a statement. The Minneapolis Police Department deferred comment to the City Attorney's O_x009b_ce. "No amount of money is ever going to change the hurt that I had to deal with and watch my family go through," said Rev. Marlon Bell, Franklin's uncle. "Justice hasn't been served." He said it's hard to watch the city's Police Federation continue to stand by the o_x009b_cers' ac- tions, and he said the police narrative, that a highly-trained SWAT team would lose control of a gun, doesn't make sense. "The settlement acknowledges that they know there are some loopholes, in my opinion," he said. Everyone knows what would happen if someone grabbed an o_x009b_cer's gun, he said. "That was never something he would do, because he was all about life. He had a young child," Bell said. The man "I just wish they knew the person, not the person that was portrayed on the TV and in the news," Bell said. "He made a lot of dumb mistakes, I will give you that, but Terrance was truly a good person. And he de_x0099_nitely had a head on his shoulders and he had a future to look for- ward to." Bell, who is associate pastor at New Beginnings Baptist Tabernacle, said Franklin grew up at- tending the King_x0099_eld church that hosted his funeral. Everyone called him "Mookie" from the time he was young. Woldegabriel told attorneys she'd been encouraging Franklin to enroll in school or get a job. She found his application to Dunwoody College in her car. He previously worked at Olympic Steel and Edina Couriers, she said. "He used to sing all of the time, rap and stu_x0098_," his mother, whose name was redacted, told the Franklin legal team in a deposition. 4/8/2021 Terrance Franklin's family settles an unsettling case - Southwest Journal https://www.southwestjournal.com/news/2020/03/terrance-franklins-family-settles-an-unsettling-case/ 3/12 A YouTube video of Franklin's funeral shows guests at the cemetery rapping Franklin's track called "Tha Dopest." His ReverbNation bio says "this 22yr old star is ready to shine." At the time of his death, Franklin was on probation for stabbing a Sentyrz grocery store em- ployee in 2011 after sta_x0098_ tried to stop him from stu_x009b_ng items into his backpack, according to court documents. Age 20 at the time with a GED, Franklin told the court he'd been treated for a mental or nervous condition in the past, although not recently. He pleaded guilty to two counts of second-degree assault. Franklin tried to help his siblings stay on the "right path," his mother said in her deposition. "Even though, you know, he had a past criminal history, but he still would tell his brother, you know, to be a better person than what he was. Don't make the same mistakes I did," she said. The chase After nearly six years of litigation, much more is known today about what occurred on May 10, 2013. And much remains in dispute. The following is drawn from _x0099_rsthand accounts in court documents: The original 911 call came from a maintenance tech at Greenleaf Apartments at 2743 Lyndale Ave. S., who noticed Franklin and thought he seemed familiar. There had been a burglary about two weeks earlier, and sta_x0098_ member Shawn Keohen suspected Franklin had jumped a fence to enter an unlocked ground-_x009a_oor unit. Franklin was dating a woman whose grand- mother lived in the building, and they were hanging out in the community room the night of the burglary. Keohen called 911 and told police a burglary suspect was in the parking lot. Franklin sat in the parking lot in a PT Cruiser, rolling a blunt, with girlfriend Anquanette Holl- man and her two children in the backseat. Sgt. Katherine Smulski blocked the parking lot exit with her squad, and two other o_x009b_cers confronted Franklin. With his gun drawn, Department of Corrections O_x009b_cer Dave Schiebel told Franklin to stop the car and raise his hands and said if he continued to drive toward Smulski, he would shoot him. Franklin drove toward the exit, and as another o_x009b_cer moved to line up a shot, Hollman yelled not to shoot, there were chil- dren in the car. Smulski got out of the way and Franklin hit the squad door, slamming it shut as he exited the parking lot. An o_x009b_cer later documented a scu_x0098_ mark on the squad and no damage to the PT Cruiser left bumper. 4/8/2021 Terrance Franklin's family settles an unsettling case - Southwest Journal https://www.southwestjournal.com/news/2020/03/terrance-franklins-family-settles-an-unsettling-case/ 4/12 After driving a couple blocks, Franklin pulled over and ran. Hollman, who had been dating Franklin for about three months, said this wasn't normal behavior for him, and she couldn't understand why he was acting this way. Keohen called 911 again when he saw Franklin running into and out of Flanders Bros Cycle, and chased until he lost sight of him in an alley. Police be- gan to set up a perimeter, and Keohen passed out surveillance screenshots of Franklin. A SWAT team stationed in a van at a downtown parking ramp responded to the scene. At least one SWAT member recalled Smulski nervously saying on the radio that Franklin had tried to hit her or run her over. Inside the perimeter, James Bickal was returning home from work to _x0099_nd police searching backyards and looking in garbage cans. He opened the door to his screen porch, and noticed the rug was askew and the glass was broken on his back door. Police asked permission to search his house with a dog. The basement The following account comes from court depositions and o_x009b_cers' initial statements to MPD, which were provided between three and 20 days after the shooting. Prior to giving statements, six SWAT team members, with the exception of the two injured o_x009b_cers, met together with an attorney. A team of _x0099_ve SWAT o_x009b_cers entered the Bryant Avenue house. O_x009b_cer Mark Durand moved the selector of his MP5 submachine gun into the semiautomatic position, which allows the gun to _x0099_re once per trigger pull. Durand thought he heard a noise in the basement, and Sgt. Andrew Stender yelled that Franklin had nowhere to go and he needed to come up now, or he was going to get hurt. The police dog Nash ran downstairs and emerged with a cat in his mouth. (The normally vocal cat didn't make a sound for a few days, but seemed _x0099_ne, the owner said.) O_x009b_cers followed Nash downstairs, and he started growling and pulling at Franklin, who was behind the water heater. Nash held Franklin's clothing, causing his elbows to be pulled down and back. Stender com- manded Franklin to show his hands, and said Franklin stared back at him and twisted from side to side. Thinking he might have a gun, Stender said he punched him in the face as hard as he could, and as Franklin continued to stare without responding, he struck his _x009a_ashlight over 4/8/2021 Terrance Franklin's family settles an unsettling case - Southwest Journal https://www.southwestjournal.com/news/2020/03/terrance-franklins-family-settles-an-unsettling-case/ 5/12 Franklin's right eye. Stender asked if anyone had a Taser, and no one said they did. With Nash still attached to Franklin, Stender placed Franklin in a headlock as he tried to pull away. O_x009b_cer Michael Meath said he delivered several knee strikes to Franklin's stomach and chest, but Franklin lunged forward like a "football player" and Meath fell backwards. O_x009b_cer Lucas Peterson said Franklin punched him in the face with a wild swing and charged at Peterson and knocked him into a wall. Peterson attempted to take Franklin to the ground by grabbing his dreadlocks, ripping hair out of his head. Durand said Franklin tackled him into the dryer. As he was falling, Durand said Franklin had his _x0099_nger in the trigger of the MP5 he was carrying. Durand screamed: "He's got a gun, he's got a gun," and then two shots went o_x0098_. Meath said it felt like someone had struck a baseball bat to his right hip, and Muro said he felt a sharp pain in his right hip. Peterson said Durand appeared to be pinned down by Franklin, and Franklin had control of the MP5 and was preparing to shoot Peterson. Peterson said he trapped the barrel of the gun with his bulletproof vest, reached out in the darkness for Franklin's head and shot him several times. Meath also _x0099_red his handgun, seeing Peterson on top of Franklin apparently struggling over a gun. Bickal watched from the window next door, and when his neighbor heard shots, she hit the _x009a_oor. She had instructed her kids to stay upstairs and get on the _x009a_oor. Later, she asked police to personally tell her kids it was all over. Upon hearing shots, more o_x009b_cers entered the house. Schiebel said he put on gloves and checked Franklin for a pulse. Durand draped the MP5 strap over Schiebel's shoulder while he helped carry injured o_x009b_cers outside, telling him this was the gun that caused the injuries. Police secured tourniquets while waiting for ambulances to arrive. Sgt. Michael Strauss went down to the basement and asked Durand if he was okay, and recalled Durand saying, "It was my gun, Sarge." Franklin's autopsy documents gunshot wounds to the right scalp, right ear, right temple, right side of the neck, right arm, right armpit and right side of the back. His body had blunt force 4/8/2021 Terrance Franklin's family settles an unsettling case - Southwest Journal https://www.southwestjournal.com/news/2020/03/terrance-franklins-family-settles-an-unsettling-case/ 6/12 injuries to the head and trunk and abrasions to the upper and lower extremities that include an animal bite to the right arm. During a deposition taken in 2015, Muro said he was wounded in the upper part of the right thigh, and he still limps and feels pain after walking for a long time. Meath said it was the most traumatic experience of his life. A Hennepin County grand jury did not _x0099_nd su_x009b_cient evidence for probable cause for criminal charges against the o_x009b_cers. Franklin family legal argument Franklin's estate pointed to Peterson's 13 excessive force complaints, costing the city $700,000 since he joined the force in 1999. Peterson described one 2002 incident in his depo- sition. Attempting to arrest Christopher Burns during a domestic assault call, Peterson said Burns tried to grab his gun, and Peterson placed him in a neck restraint hold, a trained use of force technique at the time. Burns' _x0099_ancée and young children watched Burns su_x0098_ocate and die. Their lawsuit alleged that Burns was handcu_x0098_ed at the time. The city approved a $300,000 settlement. Judges repeatedly ruled in favor of Franklin's estate over the course of six years of litigation. In 2016, U.S. District Judge Donovan Frank denied the city's motion for summary judgment and denied quali_x0099_ed immunity to the o_x009b_cers. O_x009b_cers may use deadly force if a suspect poses a signi_x0099_cant threat of death or serious physical injury, but the facts are disputed in this case, Donovan wrote. Franklin's legal team said an iPod Touch video shot from across the street on Bryant contra- dicts the timeline of at least one o_x009b_cer, who said Franklin was killed within seconds of the MP5 _x0099_ring. A consultant who enhanced the audio reported that after hearing "o_x009b_cer shot," about 30 seconds later he can hear voices including: "Come out (unintelligible) … put those hands up now." The consultant also detected the phrase "let me go." The attorneys said the time gap between the MP5 discharging and o_x009b_cers shooting Franklin could be up to 72 sec- onds, "an eternity" in this situation. If Franklin had truly grabbed a gun and shot two cops, the attorneys said, all of the armed SWAT team members would have killed him immediately. There was no blood on the MP5 at a bloody scene, providing circumstantial evidence that Franklin didn't have the MP5 when he was shot, Donovan wrote. 4/8/2021 Terrance Franklin's family settles an unsettling case - Southwest Journal https://www.southwestjournal.com/news/2020/03/terrance-franklins-family-settles-an-unsettling-case/ 7/12 The city's legal argument The city appealed to the Eighth Circuit Court of Appeals. The city said no reasonable jury would be able to discern anything meaningful from the garbled video. O_x009b_cial immunity is broadest when o_x009b_cers act in emergency situations and high-risk circumstances, the city said, and the plainti_x0098_ would have to prove malice. In this case, o_x009b_cers were dealing with a suspect _x009a_eeing arrest, _x0099_ghting with o_x009b_cers and allegedly shooting a gun. DNA analysis on the MP5 by the Bureau of Criminal Apprehension said Franklin's DNA matched the predominant DNA found on the trigger and magazine. Predominant DNA on the grips and stock matched Schiebel, and an unidenti_x0099_ed man's DNA dominated the foregrips. In 2017, a panel of judges dismissed the city's appeal for lack of jurisdiction. In a 2-1 decision, the judges highlighted the district court's earlier _x0099_nding that "the estate raised a genuine dis- pute as to whether the o_x009b_cers' story was true." Whether each o_x009b_cer reasonably believed Franklin posed a su_x009b_cient threat depends on what occurred, a determination the court could not make based on evidence presented. The dissenting judge argued there was court precedent to use deadly force in similar situa- tions, including a case with a toy gun where helicopter footage showed a suspect might have attempted to surrender or lost his balance. In 2018, the U.S. Court of Appeals declined the city's request to rehear the case, and later that year the Supreme Court denied a petition to review the case. The parties reached a binding settlement on Feb. 11, 2020, after a nearly six-hour settlement conference attended by Chief Medaria Arradondo and Council President Lisa Bender. The response Council Member Andrea Jenkins told constituents that the tragic events in 2013 "represent a dark day in the history of this city." She said the settlement does not in any way re_x009a_ect the value of a human life. The shooting led to signi_x0099_cant changes in the MPD, she said, including standard-issue body worn cameras and policies that limit o_x009b_cer chases that put public safety at risk. 4/8/2021 Terrance Franklin's family settles an unsettling case - Southwest Journal https://www.southwestjournal.com/news/2020/03/terrance-franklins-family-settles-an-unsettling-case/ 8/12 "It is my hope that this settlement brings some closure so that the family and the o_x009b_cers can begin to move past this tragedy," Jenkins said. Following the case, Chief Janeé Harteau asked the Bureau of Criminal Apprehension to inves- tigate all o_x009b_cer-involved shootings. Harteau said in a deposition she had been thinking about the change earlier in the year to improve public perception, but no agreement was in place at the time of Franklin's shooting. In 2016, MPD revised its policies to emphasize de-escalation and the "sanctity of life." "This is the thing I want to say," Franklin's mother said in her deposition. "There's not enough money in the world to bring my son back. … It's just never closure. It gets better with time, but it's just - it's just not. … I lost my son to a devastating tragedy. He didn't die from no illness or anything like. This just doesn't justify justice." Comments Community 🔒 Privacy Policy Login  1 t Tweet f Share Sort by Best LOG IN WITH OR SIGN UP WITH DISQUS Name Start the discussion… ? Be the first to comment. Subscribe ✉ Add Disqus to your siteAdd DisqusAdd d D N t S ll M D t ⚠ Recommend  4/8/2021 Terrance Franklin's family settles an unsettling case - Southwest Journal https://www.southwestjournal.com/news/2020/03/terrance-franklins-family-settles-an-unsettling-case/ 9/12 Hope to-go on for small business A bipolar love story Lyndale, Whittier, Cedar-Isles-Dean see highest COVID-19 case rates in Southwest More in News 4/8/2021 Terrance Franklin's family settles an unsettling case - Southwest Journal https://www.southwestjournal.com/news/2020/03/terrance-franklins-family-settles-an-unsettling-case/ 10/12 Most Read Embed View on Twitter Tweets by @SWjournal Dec 23, 2020 D 22 2020 Southwest Journal Retweeted Wonderful tribute to local journalism, unfortunately dying out in our country. From my grandniece Zoe Gahan who with her parents ran @SWjournal @CityMinneapolis southwestjournal.com/remembering-th… On behalf of Minneapolis Climate Action, a community solar garden was recently installed on a Northeast Minneapolis mattress-recycling facility. buff.ly/3aufs3m Rose Gottemoeller @Gottemoeller Zoe Gahan, general manager, 2017-2020 It is a frequent and innocent question, and one we've all received at our r… southwestjournal.com Southwest Journal @SWjournal Solar garden developed by local nonprofit is installed A community solar garden developed by a Lyndale neighborhood nonprof… southwestjournal.com Ship's wheel taken from Bde Maka Ska naval memorial in 1975 surfaces at Minnetonka High School along with missing 600-pound bell 1 Don Damond moves forward without moving away from Minneapolis 2 4/8/2021 Terrance Franklin's family settles an unsettling case - Southwest Journal https://www.southwestjournal.com/news/2020/03/terrance-franklins-family-settles-an-unsettling-case/ 11/12 Back to top ↑ Search … Search Dragon Wok moves out of Southwest 3 Is a pool worth the work in Minnesota? 4 How raccoons turned our gardens into a toilet 5 NEWS FOCUS VOICES MORE 4/8/2021 Terrance Franklin's family settles an unsettling case - Southwest Journal https://www.southwestjournal.com/news/2020/03/terrance-franklins-family-settles-an-unsettling-case/ 12/12 About Us Contact Us Community Calendar Contribute Find A Copy Careers Advertise © Minnesota Premier Publications Terms of Use Privacy Policy Sign In</t>
  </si>
  <si>
    <t>['https://d3n8a8pro7vhmx.cloudfront.net/cuapb/pages/270/attachments/original/1617895615/Terrance_Franklin%E2%80%99s_family_settles_an_unsettling_case_%E2%80%93_Southwest_Journal.pdf?1617895615']</t>
  </si>
  <si>
    <t>13.43 - Personnel Data STATEMENET of OFFICER MICHAEL ROCKLIN On 01/16/2013 Officer Rocklin was interviewed at MPD IAU. He was given the Garrity notice and he signed the data practices form. Officer Rocklin was working on-duty in MPD uniform on 11/15/2013. I provided Officer Hanlon with copies of a MPD CAPRS report and VISINT report for CCN 13-380829. He was the assigned SRO 13.43 - Personnel Data on 11/15/2013. He reported that Officer Barnes and Officer O'Hanlon were working off-duty call sign 6404 on 11/15/2013. He reported that school dismissal was occurring and hundreds of students were leaving school for the day. A staff member at the school reported several suspects in the area were wearing masks. Officer Rocklin's concern was that that fights were common in the area at school dismissal. Officer Rocklin responded to the area of 43rd Av and Morgan Av N. Officer Rocklin observed several juvenile males wearing masks run into the yards in the area. The masks) worn were Halloween masks. The subjects were hiding their identity. Officer's 17 1207976 Barze and O'Hanlon had a group detained nearby. Officer Barze drove a marked squad to the group and Officer O'Hanlon approached as well. Officer Rocklin went to where the students were detained at Officer Barze's squad to figure out was happening. Once at that location of the stop, Officer Rocklin heard a radio transmission over the school radio. An unknown staff member aired that one of the males detained was 2606.171- Juvenile Records had a warrant for his arrest. Officer Rocklin reported that a probation officer called the school earlier in the day inquiring about . None of the students identified himself as School staff provided a clothing description of that matched the description of a male detained. • ze had the described male suspect exit and he identified himself as Students in the area began to scream, "Get the fuck away from him....some - body should pop a cap." Others in the area began to incite the crowd. It was estimated there were 25-30 students involved. Officer Rocklin heard Officer Barze tell to turn around and place his hands behind his back. 2606.171- Juvenile Records Officer Rocklin focused his attention on the crowd and the next thing he knew "they were falling down to the ground." Officer Barze and Officer O'Hanlon had hands on the suspect used. . Officer Barze and Officer O'Hanlon were giving verbal commands to to place his hands behind his back as his hands were underneath him. had one handcuff on. Officer Rocklin denied that a take-down technique was was, "spinning around" and he went off balance and down, "it was a clumsy fall" according to Officer Rocklin. Officer Rocklin used one hand to hold to the ground was handcuffed and secured in Officer Barze's squad car. Officer Rocklin began to disperse the crowd. Officer Rocklin reported that Metro Transit PD drove past; however he believed that as already in-custody when they drove past. Officer Rocklin did not know the Metro Transit Officers by name and they did not exit their squad car (SUV type squad.) 18 1207977 Officer Rocklin reported that was arrested for a warrant. He did not know any names of any of the suspects detained. Officer Rocklin observed an injury on described as a tiny scratch on his eyebrow. The road surface was the street, asphalt. Officer Rocklin did not know how the injury was caused. Officer Rocklin did not complete any reports. After further questions, Officer Rocklin denied he punched or slapped Officer Rock!' ht of one hand to hold to the asphalt/road surface whit was given verbal commands by Officer Barze and Officer O'Hanlon to, "get his hands out from underneath him." Officer Rocklin re-counted that did not comply with verbal commands, used his legs in an effort to get up and officers needed to, "wrestle" his arms to gain control. I had Officer Rocklin view an electronic HENRAP image ofl and I had him view a photo of with an injury. Officer Rocklin did not recognize either photo. However, Officer Rocklin agreed the injury site was consistent the injury that had on his left eye orbital area. Officer Rocklin observed Officer Barze give first aid to Officer Rocklin articulated that MPD policy stated that when suspects are injured that a supervisor will be notified. Officer Rocklin stated he did not notify a supervisor and he did not complete a report. Officer Rocklin was aware the suspect was a juvenile and the suspect was transported by Officer Barze. Officer Rocklin denied that Officer Barze consulted with him about how to proceed with the booking process for STATEMENT of OFFICER TYRONE BARZE 260B.171- Juvenile Records Officer Tyrone Barze was interviewed on 01/16/2014. He was given the Garrity warning and he signed the data practices form. On 11/15/2013, Officer Barze was working off-duty call sign 6404 a The location was an approved off-duty work site. Officer Barze picked up a marked squad at the 2nd Precinct and drove to 13.43 - Personnel Data His shift hours that day were 1000 to 1500 hours. Officer Barze was wearing the MPD uniform. 13.43 - Personnel Data 19 1207978 Officer Barze was signed on to the13.43 - Personnel Datajob along with Officer Paul O'Hanlon. The Officers arrived at the school separately. At 1500 hours, school dismissed for the day. Officer Barze went to his squad to patrol the area and monitored the school walkie-talkie. Officer Barze heard a broadcast about males in the area wearing masks. The broadcast was placed over school radio system. Officer Barze observed suspects ride bikes away from him and run off into yards near 4300 to 4400 Morgan Av N. Officer Barze was concerned about fights between students; the flight of the suspects was alarming. Officer Barze observed four males. Two males were wearing Halloween style masks. Officer Barze confronted the males and he removed the masks from the males `faces, Officer Barze placed the males against his squad car, he notified MECC via radio and he waited for assistance. Officer O'Hanlon and Officer Rocklin walked over to assist. Officer Barze conducted a pat down of the suspects. 3 suspects were secured in a squad and one was seated on the curb outside the squad car. The suspects were identified. One of the suspect was identified by staff. Officer Barze had exit the squad car, place his hands behind his head to be handcuffed. The sus ect was told he was under arrest. Officer Barze secured a right hand in a handcuff. did a, "180 degree spin" and was facing Officer Barze. Officer Barze and Officer O'Hanlon attempted to control the suspect. Officer O'Hanlon took control of the left side of M=shoulder area and Officer Barze maintained control of the right hand. Officer Barze pulled in one direction and Officer O'Hanlon pulled in the opposite direction. At that point the suspect fell to the ground. Officer Barze denied that a take-down technique was applied on the suspect and he stated the suspect fell on his own with-out a use of force. The suspect "spun and fell" and may have struck his face on the pavement. Officer Barze used the "multiple officer arrest" technique. He positioned himself to the head area of the suspect and secured the head with his hands, the suspect had his hands underneath him. Officer O'Hanlon attempted to finish the handcuffing. Officer Barze did not remember what Officer Rocklin was doing, other than stating he was, "nearby." 20 1207979 Officer Barze reported that had a cut above his left eye and an abrasion on. his left cheek. I had Officer Barze view an electronic image of with the injury. Officer Barze gave first aid; he used an antiseptic wipe on the injury site and an adhesive strip. No ambulance was called for Officer Barze transported to JDC. He did not notify a supervisor of the arrest and injury. Officer Barze did not believe had needed to notify the supervisor as the injury may have been pre-existing, he may have been in a fight or he may have struck his face when fell. Moreover, Officer Barze stated he did not use any force, that pulled away and no force produced the injury. Officer Barze stated that there was NO non-reportable use of force and no supervisor notification was needed per policy 5-306. Officer Barze stated that during the transport, the suspect did not ask for medical treatment. Officer Barze went to the JDC to book I had Officer Barze view the JDC intake video and talk me through it. The video was date/time stamped 11/15/2013 at 4:32pm. Officer Barze confirmed that he was the Officer that walked with into the JDC. Officer Barze described that there was a bandage on head. He was aware that a JDC nurse was present along with another JDC staff member. Officer Barze did not notify the JDC staff at intake that the suspect had an injury. I confronted Officer Barze about the suspect wearing a bandana into the JDC. The JDC video showed the bandana was covering the injury site of and the bandana was removed from head by the JDC nurse to examine the injury. Officer Barze remarked that he did not put the bandana on head. I asked Officer Barze how he treated the injury site with the bandana on head. Officer Barze stated, "He must have had the bandana on prior to...l didn't put one on his head...prior to coming to school." I ask Officer Barze to explain how he placed a 21 1207980 bandage over the injury with a bandana on his head. Officer Barze said the bandana may have been high," I know I didn't put it on his head. " Officer Barze remembered the JDC nurse checked injury site and he remembered that the nurse suggested that taken to the hospital. Officer Barze left the JDC with the suspect and he took him back to his mother's house. I asked Officer Barze to explain why he took this action. Officer Barze stated that the injury was minor, it was a small cut. He stated he would see what the suspect's mother thought and, "the kid did not want to be at JDC anymore." Officer Barze was not asked by the suspect's mother to bring her son to the hospital, he remarked, "If she had, I would have." I ressed Officer Barze further about providing an explanation for not bringing to the hospital for treatment. Officer Barze response was that his decision was based on the level of injury, he wanted the suspect's mother to see the injury, he wanted to just take him home and his time was, "limited" in terms of going back to the hospital. I asked Officer Barze to tell me about his discretion in releasing with a felony warrant. Officer Barze stated he waited 35 minutes to enter JDC, the suspect was not accepted based on the injury and he brought the suspect home to his mother. Officer Barze recalled seeing two Metro Transit officers in the area of the arrest. Officer Barze did not observe the Transit Officers involved in the arrest. No additional MPD Officers were called in to assist with crowd issues. 22 1207981 I asked Officer Barze to explain how the suspect did not comply with him and to tell me about his concerns when a suspect had one handcuff on and one off. Officer Barze was concerned because, "most people comply." At first the suspect was told to place his hands behind his back and he complied, then one handcuff was applied, the suspect "spun around." One handcuff was loose. The loose handcuff was concerning because the metal cuff could be used as an edged weapon. In addition, the suspect had a free hand and was facing Officer Barze. Officer Barze stated his back was to traffic, he could have been pushed into a car or the crowd in the area could have run up behind him. Officer Barze concurred that all of these safety concerns above are important to include in a report. I reviewed the use of force policy definition, section 1 3.43 5-306 Officer Barze stated he understood the policy. I asked him if he contacted a supervisor by phone or radio to inform them of the arrest, he said no. Officer Barze did not consult with Officer O'Hanlon or Officer Rocklin on how to proceed with the arrest. 13.43 13.43 - Personnel Data SUMMARY of ALLEGATIONS Officer Tyrone Barze made an off-duty arrest on 11/15/2013. The person arrested was a juvenile male, 2606.171- Juvenile Records had an outstanding felony warrant for his arrest. 3 MPD officers participated in the arrest. alleged that several officers participated in his arrest used excessive force and caused an injury to his left eye (laceration over the orbital bone.) Officer Barze transportec to JDC. At the JDC sally-port, JDC staff refused to accept due to an injury of his left eyebrow area. JDC staff indicated that officer Barze was unprofessional when he exited the JDC due to a statement he made while exit. investigation revealed that 3 MPD Officers were involved in the arrest of Officer T rone Barze and Officer O'Hanlon were working off-duty employed by 13.43 - Personnel Data and Officer Michael Rocklin was working on-duty assigned as the full time School Resource Officer at the school. All three officers participated in the arrest, a MPD Supervisor was not notified of the injury as a result of the arrest and the CAPRS report was incomplete. 23 1207982 The JDC Registered Nurse, Cheryl Hafften evaluate injury and made a recommendation that he should be brought to HCMC for medical treatment. Officer Barze transported home and released him without medical treatment and the felony warrant was not satisfied. 13.43 - Personnel Data 24 1207983 13.43 - Personnel Data Allegation #2: suffered an injury over his left eye (laceration) over the orbital bone as a result of the arrest. A supervisor was not notified of the arrest and the complete use of force was not documented in a CAPRS report. If this allegation were found true it would violate the following: 5-306 USE OF FORCE - REPORTING AND POST INCIDENT REQUIREMENTS Any sworn MPD employee who uses force shall comply with the following requirements: Medical Assistance: As soon as reasonably practical, determine if anyone was injured and render medical aid consistent with training and request Emergency Medical Service (EMS) if necessary. Supervisor Notification and CAPRS Reporting Requirements: A CAPRS report entitled "FORCE" shall be completed as soon as practical, but no later than the end of that shift. A supplement describing the use of force incident in detail shall be completed and entered directly into the CAPRS reporting system (no handwritten force reports). Employees shall ensure that all applicable force portions of the CAPRS report are completed in full. ' °Sworn employees shall complete a CAPRS report entitled "PRIORI" for all incidents in which a person has a prior injury, or prior alleged injury, and there is actual physical contact or transportation by the police. 25 1207984 •CAPRS Report Required- Supervisor Notification Required. All other force, injuries or alleged injury incidents require both a CAPRS report and supervisor notification. The sworn employee shall remain on scene and immediately notify a supervisor by phone or radio of the force that was used. -Supervisors shall not conduct a force review on their own use of force. Any other supervisor of any rank shall conduct the force review. (04/16/12) °A CAPRS report entitled "FORCE" shall be completed as soon as practical, but no later than the end of that shift. A supplement describing the use of force incident in detail shall be completed and entered directly into the CAPRS reporting system (no handwritten force reports). Employees shall ensure that all applicable force portions of the CAPRS report are completed in full. °Sworn employees shall complete a CAPRS report entitled "PRIORI" for all incidents in which a person has a prior injury, or prior alleged injury, and there is actual physical contact or transportation by the police. Transfer of Custody: Prior to transferring custody of a subject that force was used upon; sworn MPD employees shall verbally notify the receiving agency or employee of: The type of force used, •Any injuries sustained (real or alleged) and •Any medical aid / EMS rendered Investigative Facts: • Officers char the injury to -• 2606.171- Juvenile Records fell during the arrest process, causing • The road surface at the scene of the arrest was asphalt. • Officer Barze •rovided first aid to • Officer Barze, an on-duty supervisor abou • JDC video confirmed injury to • JDC staff nurse (Cheryl Hafften) observed the injury to and recommended medical treatment at HCMC. • Officer Barze stated he did not inform JDC about injury. • Nurse Hafften and JDC staff member Daniel Tanner completed internal reports concerning and reported the injury to their superiors. • Officer Barze did not complete a use of force report or fully document the arrest. • • 13.43 - Personnel Data at the scene of the arrest. participated in the arrest and did not notify suffering an injury during the arrest. 260B.171- Juvenile Records having an 13.43 - Personnel Data 26 1207985 13.43 - Personnel Data 27 1207986 13.43 - Personnel Data I confirm that the information I provided in this case is true to the best of my knowledge. Respectfully Submitted, Sgt. Thomas Wheeler Internal Affairs Unit 28 1207987 Minneapolis City of Lakes Police Department Janee L. Harteau Chief of Police 350 South 5th Street - Room 130 Minneapolis, MN 55415-1389 612 673-2735 TTY 612 673-2157 Officer Tyrone Barze Second Precinct Minneapolis Police Department August 28, 2014 RE: IAU Case Number #13-32434 Notice of Suspension (20 hours suspension without pay) Officer Barze, The finding for IAU Case #13-32434 is as follows: MPD PIP 5-306 Use of Force-Post Incident Requirements-Supervisor Notification...SUSTAINED (Category B) As discipline for this incident you are suspended for 20 hours without pay. This case will remain a "B" violation and will remain on file until 11/15/2016, which is three years from the date of incident. This case will remain in IAU files per the record retention guidelines mandated by State Law. Be advised that any additional violations of Department Rules and Regulations may result in more severe disciplinary action up to and including discharge from employment. Ca0 Minneapolis City Information and Services Sincerely, Janee Harteau Chief of Police By: Matti w Assistant Chief www.ci.minneapolis.mn.us Affirmative Action Employer 1207988 Page 2 Officer Barze Suspension Letter I, Officer Tyrone Barze, acknowledge receipt of this Notice of Suspension. /0 fficerBarze Date Af Rec, ipt Inspectoi Waite CC: Personnel Inspector Waite IAU (dcda- GD -3 7)ti Date 1207989 MINNEAPOLIS POLICE DEPARTMENT Deputy Chief Travis Glampe Office of Professional Standards Room 130-City Hall 350 South Fifth Street Minneapolis, Minnesota 55415 612 673-2445 MEMORANDUM 08-11-2014 To: AC Clark Re: Officer Barze and Officer O'Hanlon Officer Barze 13.43 - Personnel Data -Use of Force Reporting-Supervisor Notification: While Officer Barze claims not to have used a takedown technique; he in fact did use force that resulted in the suspect going to the ground. An impact with the ground resulted, consistent with the injuries that occurred. As such he is required to report this force to a supervisor. I recommend this be SUSTAINED at a "B" level. (5-306) 13.43 - Personnel Data 1207990 The e anel recommends sustaining the B level violation for failing to notify a supervisor 13.43 - Personnel Data as a baseline. This is on the Disci line Matrix with a 20 hour sus sension 13.43 - Personnel Data 13.43 - Personnel Data FINAL RECOMMENDATION: SUSTAIN 5-306 USE OF FORCE-REPORTING AND POST INCIDENT REQUIREMENTS. PER THE DISCIPLINE MATRIX THIS WOULD BE A "B" LEVEL WITH 20 HOURS OF SUSPENSION. 13.43 - Personnel Data 2 1207991 13.43 - Personnel Data 1207992</t>
  </si>
  <si>
    <t>['https://d3n8a8pro7vhmx.cloudfront.net/cuapb/pages/1461/attachments/original/1638033680/13-32434_Barze_Part_2.pdf?1638033680']</t>
  </si>
  <si>
    <t>Investigation: As Minneapolis Weighs Police Dept's Fate, Records Show School Cops Had Lengthy History of Discipline, Civil Rights Complaints By Mark Keierleber | October 27, 2021 https://www.the74million.org/article/investigation-as-minneapolis-weighs-police-depts-fate-records-show- school-cops-had-lengthy-history-of-discipline-civil-rights-complaints/ As a talent show came to a close in the winter of 2007, hundreds of children and parents poured out of a Minneapolis high school only to be met by the piercing blast of gunfire. North High School students and their parents rushed back inside and police raced to investigate the commotion. But the guns and bullet shells were nowhere to be found. A campus security guard who helped in the search, they'd soon learn, had already stashed them in his pockets and, later, his wife's purse. The weapons turned up that evening outside a gas station a few blocks from the school where the security guard, Kelly Woods, got into a heated altercation with his ex-girlfriend. Police, who observed witnesses screaming "They've got a gun," arrested Woods at gunpoint. For Woods, the arrest added to a lengthy criminal record, including drug trafficking, auto theft, armed robbery and a federal firearms conviction, which didn't stop him from becoming a security guard in charge of protecting students. For police officer Charles Adams III, the security guard's colleague at North High, the ordeal became part of his internal disciplinary record. When officials pursued fresh criminal charges against Woods, Adams pressed them to "go easy" on a man he described as a "good guy," according to police records obtained by The 74. The move infuriated the lead prosecutor on the case. Assistant County Attorney Diane Krenz said it was the first time in her decades-long career an officer had pressured her to go lenient on a suspect, according to the records. The last thing the community needed, she said, were "more guns on the North Side." The incident linked to Adams - the decorated North High School football coach and now-former cop with a national reputation - is included among dozens of allegations and disciplinary findings against campus police officers recently stationed inside Minneapolis public schools that include claims of police brutality, racial discrimination and domestic violence. In one incident, officers were accused of beating and arresting a man for carrying a handgun despite having a concealed carry permit. In another, police were accused of pounding in a man's face because he littered the crust from a slice of pizza. Both incidents ended with court settlements, a common outcome in police brutality lawsuits against Minneapolis officers that has cost taxpayers millions of dollars. The city paid $235,000 in 2010 to settle a lawsuit after a man said at least six officers punched, kicked and tasered him during a traffic stop. One of the accused officers became a school-based cop, a position he held until last year. After George Floyd was murdered in 2020 at the hands of a Minneapolis officer, the city school board was quick to end its longstanding contract with the police department for campus cops, a move that some critics said was politically motivated. Floyd's death put a national spotlight on police brutality and excessive force. The 74 obtained public officer misconduct records and court files to explore whether similar interactions between police and students had transpired in Minneapolis classrooms - and if such incidents may have contributed to the school board's decision to cut ties with the department. Ultimately, few of the records involved on-campus incidents or youth, but the lengthy list of allegations and disciplinary findings - many alleging violence on the part of police - raised separate questions about how the officers wound up inside schools in the first place. They also offer new context for an ongoing national debate about the role police should play in schools and whether they're best equipped to ensure students are safe. Ben Fisher, an assistant criminal justice professor at Florida State University whose research focuses on the efficacy of school-based police, said the Minneapolis officers' disciplinary and court records "seemed quite problematic." "Schools contain some of our most vulnerable people in society," Fisher said. "If we are putting officers in there who have abused their power in some way outside of the school, it's a very scary proposition to imagine that track record following them into schools." Minneapolis Police Department spokesman Garrett Parten said officers' disciplinary records were considered before they were stationed inside schools, but he declined to comment on specific allegations or findings against officers. School resource officers took the job to build trust between youth and police, serve as positive role models and ensure children could learn in a safe environment, he said in an email. Effects of the school board's decision to end the school resource officer program, he said, "will become evident over time." Dozens of school districts across the country severed their ties with police after Floyd's murder, but broader police reform efforts have so far faltered. In Washington, legislation that sought to improve transparency around officer misconduct and make it easier to prosecute bad cops, among other changes, failed as bipartisan negotiations broke down. Locally, Minneapolis voters will consider a ballot question next week that could remove from the city charter a police department that's long been accused of sweeping officer misconduct under the rug. As the school district navigates its first year without a full-time police presence in classrooms, the unprecedented ballot measure would create instead a city Department of Public Safety that would use a "comprehensive public health approach" and employ police officers only "if necessary." National industry "best practices" recommend collaboration between police and education leaders when stationing officers inside schools, but researchers who study the efficacy of school resource officers said that little evidence exists about how such selection processes actually work. Anecdotally, the job is highly regarded in some districts and officers compete for the position, Fisher said. In other places, being stationed in schools is "a punishment where police are put there if they can't cut it on the streets." 'Completely out of control' The 74 obtained Minneapolis Police Department misconduct records for the 24 officers assigned to public schools for the five years prior to Floyd's murder. Of those, 21 officers faced 105 internal complaints, 11 of which resulted in discipline of varying severity. Those records span the duration of officers' employment with the department. Separately, the officers stationed in schools were named in federal lawsuits on at least two dozen occasions, according to an analysis of court records. The police disciplinary issues range in seriousness. One officer who worked in the schools was cited in 2019 for unintentionally firing his service rifle while responding to a call about a man with a gun, and another was given a letter of reprimand after getting arrested for driving under the influence of alcohol. In two of the 11 cases which resulted in official department action, officers were disciplined for using excessive force. About half of the Minneapolis officers who were sued or disciplined remain on the force, according to a department spokesperson. Among them is Mukhtar Abdulkadir, who has faced 11 internal complaints - two that resulted in discipline - and two federal lawsuits. He reported to work as a school resource officer as recently as 2017, district records show. Records suggest the officer has a tendency to respond violently when under stress. In 2010, a young Ethiopian immigrant accused Abdulkadir of choking and punching him and calling him a racial slur after he was pulled over and cited for riding a bike at night without a light, a citation the man called "stupid." A federal lawsuit following the incident was ultimately settled. Abdulkadir and his attorneys couldn't be reached for comment. In 2011, Abdulkadir was arrested on assault and terroristic threat charges after his then-wife accused him of punching her in the ribs, smothering her face with a pillow and hitting her in the face with the butt of his service pistol. Abdulkadir was fired for the incident but was rehired with back pay after his former wife retracted her allegations. Yet according to his disciplinary file, internal investigators believed her decision to recant was obvious: "Only if he is reinstated will she obtain child support when they divorce." Additionally, internal records note that domestic abuse victims often "take the blame" because their abusers maintain control over them. Abdulkadir was also accused of repeatedly punching a man outside a car wash in 2013. The man honked at the officer because he was next in line at the automatic car wash but hadn't moved forward, according to a complaint in a federal lawsuit. In response, Abdulkadir was accused of punching the man repeatedly before charging him with disorderly conduct, according to the lawsuit that also ended with an undisclosed financial settlement. Then, in 2014, Abdulkadir was reprimanded for becoming irate after he failed firearms training. Officers who witnessed the outburst reported feeling afraid because he "was completely out of control" and had easy access to a gun. "That night I truly believed that at any time he could grab his weapon, load it and use it against officers," a police sergeant told internal investigators. In a less controlled environment, the sergeant said he could see a situation where Abdulkadir would "completely lose control of everything and harm himself, other officers or the public." District records show Abdulkadir was assigned to Minneapolis campuses a year later, including Andersen United Middle School and Seward Montessori School. When officers protect their own The disciplinary findings against Adams put the storied coach and second-generation Minneapolis cop on defense, a position he isn't used to playing. After the school board voted to break with the police department, some students at North High School, the predominantly Black school where Adams worked as a school resource officer, rallied to support him. So did the school's principal. On two occasions after Floyd's murder reinvigorated the Black Lives Matter movement, The New York Times examined how his roles as a football coach and a Black police officer placed him on both ends of the debate on policing in America. As Adams told a local newspaper, "I wear blue, but I'm Black." The records suggest that Adams, who left the police department last year and is now head of team security for the Minnesota Twins, was willing to go to great lengths for a colleague accused of a serious crime, a reality he acknowledged in an interview with The 74. Woods, the North High School security guard, and his attorney couldn't be reached for comment. "I stood up for him as a character," Adams said. "I never said that it was OK for what he did." North High School Principal Mauri Friestleben, who has been outspoken against the school board's decision to cut ties with the police, similarly stood behind Adams. With officers in schools, she said she witnessed a "healthy discourse about what real protecting and serving looked like," including situations where campus cops helped students avoid arrests. "I have no reservations about my public support" of Adams, she wrote in an email, and called the officer "a protector" who came to the job "with multiple dimensions and this may be just one of them." Adams sought to downplay his own disciplinary record, arguing that police leaders and prosecutors overreacted to his intervening in Woods's criminal case. Prior to becoming a school security guard, Woods was convicted of armed robbery in 1992 and became ineligible to possess a firearm. Six years later, police arrested Woods with a gun outside a Minneapolis Greyhound bus station. Woods, who is Black, unsuccessfully accused the officers of racial discrimination when they stopped him while investigating drug and gun trafficking, according to court records. Adams said that Woods was a positive force in the community and shouldn't be defined by the years he spent in prison. After the shooting outside North High, Woods wasn't trying to keep the guns for himself, Adams maintained. Instead, Woods knew the students involved in the shooting and didn't want them to get arrested. Woods recognized them as gang members, according to court documents. "I took it as him looking out for those two kids," said Adams, who added that he didn't observe the shooting himself. "He took [the guns] from them and said 'Get out of here,' one of those types of deals because that's just the type of person that he is." Adams scoffed at the suggestion from Krenz, the prosecutor, that his defense of Woods conflicted with his role in keeping the community safe. Krenz declined to comment for this article. Adams said she wouldn't know where North High was if it "smacked her in her face." "I don't want to hear that," Adams said. "I hear so many people talk about what should be good for our community. They have never stepped one foot inside of it." 'Good ol' boy network' Internal police records obtained by The 74 likely offer a significant undercount of officer misconduct. Just 2.7 percent of complaints resulted in discipline between 2013 and 2019, according to a recent investigation by the Minnesota Reformer, a nonprofit news outlet. After lengthy investigations, disciplined officers often received letters of reprimand or brief suspensions. A pattern of officers protecting their peers allowed abuses to remain under the radar until it went to court, the investigation found. Three years before he murdered Floyd, for example, Derek Chauvin hit a 14-year-old boy with a flashlight and pinned him to the ground for 17 minutes. The incident, which could be seen as a precursor to Chauvin kneeling on Floyd's neck, is excluded from his public records. The 74 sought comments from Minneapolis officers previously stationed inside schools, school board members, the city and state police unions, an attorney who represents many officers in misconduct litigation, the city and the county attorney's office. Each declined to comment or didn't respond to interview requests. Among the lawsuits against officers placed in schools, civil rights attorney Zorislav Leyderman represented the plaintiffs in six. Police misconduct incidents that occur outside schools, he said, should influence whether those involved are assigned as school resource officers. Leyderman cited the allegations as contributing to a larger culture in the city where many Minneapolis residents fear the police. "They don't want to interact with law enforcement because they're worried that if they do, they're going to get injured," he said. The allegations against the officers stationed in schools "should have been looked into, both the lawsuits and these internal complaints." Oftentimes, he said police misconduct remains outside the public eye because officers are "coached" following incidents, a practice the department has maintained isn't a form of official discipline. The department was sued and accused of illegally withholding misconduct records, including in cases of serious wrongdoing. In a 2015 U.S. Department of Justice report, investigators found that Minneapolis police used coaching to resolve more than a quarter of complaints over a six-year period. Local parent advocate Khulia Pringle, who helped the school district hire security staff to replace sworn police last year, said that officers' disciplinary records should be a major factor when placing them inside schools. However, that history only reinforced her belief that police have no place walking hallways. "In any other situation, when we need the cops, we call them," said Pringle, a Minnesota-based representative of the National Parents Union. If they're going to be there, there "should have been more protocols in place as to which officers are in schools," she said. Adams said he was surprised to see the allegations against other police officers who worked in the schools, and although negative interactions between cops and youth have occurred, he couldn't recall any recent instances that could've motivated the school board's decision to end its police contract. Yet Adams, who said he can "speak freely" now because he's no longer a cop, portrayed his former department as one where officer misconduct is routine. "It's the good ol' boy network," he said. "You've got guys who are in the police department that treat people wrong on purpose and you can see it." 'Part of the game' As communities across the country grapple with the role police play in schools, new research serves to highlight the issue's complexities. On one hand, the officers reduce some forms of violent crimes like fights, according to the research. At the same time, their presence prompts a dramatic uptick in suspensions and arrests - especially for students who are Black. Little academic research explores the types of officers who are more effective than others in schools. But being named in a federal lawsuit shouldn't be automatically disqualifying, said school safety consultant Kenneth Trump, president of National School Safety and Security Services in Cleveland. Filing civil rights lawsuits against an arresting officer is all "part of the game," he said. Police misconduct suits often end in settlements, yet Trump said the final results should become part of the equation when making school resource officer assignments. "If you're a police officer and you're doing your job on the streets, there's a really good chance you're going to get sued somewhere in your career," said Trump, a proponent of school-based policing. "But there should be some sort of baseline criteria and screening set by your police administration before that pool of officers is ever presented at that next step to your school people." Parten, the Minneapolis police spokesman, said that all officers were eligible to apply for the school resource officer program and were interviewed by a panel of police department and school district officials. The police chief had the final say in hiring decisions. Parten said he collaborated with education officials when crafting a statement for this article, but Minneapolis school district spokeswoman Julie Schultz Brown didn't respond to multiple requests for comment. "Candidates were presented with scenario-based questions designed to evaluate critical thinking skills necessary for a school setting and further examined each individual's understanding of the challenges and rewards associated with the position," he said. Policing in Minneapolis remains contentious in the larger community, and voters will soon decide whether to go in a completely new direction. Ahead of next week's election, a recent poll of likely voters suggests the question of whether to dismantle the traditional police department will be close. Black voters were less likely than white voters to support the idea. A similar course change - to remove cops from Minneapolis schools and replace them with district security staff - was ultimately detrimental, Adams maintains. "Crime is outrageous" at North High School, he said, and the security team hired to replace sworn officers is "stretched thin." And even though he defended a security guard who he said sought to keep kids out of the criminal justice system, the former cop said stationing police in schools was an effective strategy to catch suspected criminals. "A lot of kids would obviously show up to school and investigators and a lot of police knew the kid would be there," Adams said. "That was a good way to get bad guys."</t>
  </si>
  <si>
    <t>['https://d3n8a8pro7vhmx.cloudfront.net/cuapb/pages/270/attachments/original/1638294070/SRO_Article.pdf?1638294070']</t>
  </si>
  <si>
    <t>['Charles Adams, III, badge #59', 'Derek M. Chauvin, badge #1087', 'Mukhtar Abdulkadir, badge #47']</t>
  </si>
  <si>
    <t>This opinion will be unpublished and may not be cited except as provided by Minn. Stat. § 480A.08, subd. 3 (2008). STATE OF MINNESOTA IN COURT OF APPEALS A08-0823 In the Matter of the Recommendation for Discharge of Bruce Carlson, Police Sergeant, Minneapolis Police Department. Filed April 7, 2009 Affirmed Lansing, Judge Minneapolis Civil Service Commission Marshall H. Tanick, Teresa J. Ayling, Brian N. Niemczyk, Mansfield, Tanick &amp; Cohen, P.A., 1700 U.S. Bank Plaza South, 220 South Sixth Street, Minneapolis, MN 55402-4511 (for relator Bruce Carlson) Susan L. Segal, Minneapolis City Attorney, Trina Renee Chernos, Assistant City Attorney, 300 Metropolitan Centre, 333 South Seventh Street, Minneapolis, MN 55402 (for respondent City of Minneapolis) Considered and decided by Lansing, Presiding Judge; Kalitowski, Judge; and Schellhas, Judge. U N P U B L I S H E D O P I N I O N LANSING, Judge Bruce Carlson obtained a writ of certiorari, seeking review of the Minneapolis Civil Service Commission's decision that sustained his discharge for cause from the Minneapolis Police Department. Because the commission correctly applied the law to evidence sufficient to establish cause for the discharge, we affirm. 2 F A C T S The Minneapolis Police Department discharged Sergeant Bruce Carlson from employment in August 2007. Two incidents-both involving traffic stops-were at the center of the discharge decision. In the first incident, Carlson was a passenger in a car driven by his wife. In the second incident, Carlson was the driver. The first incident occurred in October 2006 in Lonsdale. Carlson was a Minneapolis police sergeant at the time but was not on duty. Carlson and his wife were on their way home from a wedding reception, and his wife was driving. A Lonsdale police officer stopped the car for a traffic infraction. As the officer spoke to Carlson's wife, Carlson interrupted and told the Lonsdale officer that the driving conduct was not a traffic violation. He then identified himself as a police officer. In the course of the stop, the Lonsdale officer discovered a mixed drink in the glove compartment. Carlson, who was under the influence of alcohol, said that he had not known it was there. When Carlson's wife failed a sobriety test and was placed in the squad car, the Lonsdale officer had difficulty keeping Carlson away from the squad car. Carlson's wife told the Lonsdale officer that the drink in the glove compartment belonged to Carlson. The Lonsdale officer reported Carlson's conduct to the Minneapolis Police Department. In response, the department's Internal Affairs Unit (IAU) opened an investigation and notified Carlson. The notice stated that the conduct was being investigated for potential B-level charges for interfering with a criminal investigation and 3 for off-duty actions offending the department's ethical standards. The notice further stated that the categories and charges could be amended during the investigation. Carlson told IAU investigators that he had identified himself as a police officer only to lend weight to his opinion that no traffic infraction had occurred. He also said that he had done nothing wrong and would not change his conduct if a similar event occurred in the future. He explained that the alcoholic drink in the glove compartment had been put there by some people at the wedding who had been warned that they could not have alcohol in the parking lot. The IAU report recommended a finding of three B- level violations, the two listed in the notice and an additional ethics violation for Carlson's identifying himself as a police officer in an attempt to gain special consideration. The second incident occurred in May 2007 in Burnsville. A Burnsville police officer stopped Carlson, who was off duty, after Carlson made a series of aggressive lane changes. The Burnsville officer noticed that the Camaro Carlson was driving had no front license plate and, in a registration check, learned that the 2007 tabs on the back license plate were issued to a Taurus owned by the City of Minneapolis. The tabs for the Camaro had not been renewed in 2007. Carlson identified himself as a police officer and told the Burnsville officer that Carlson's autistic son must have mixed up the tabs when he put them on the car. Later, Carlson called the Burnsville officer and told him that what actually happened was that he received the tabs at work; forgot to put them on his police-issued, unmarked Taurus; carried them around until they ended up on a desk at his home; later saw them on that desk; and assumed that they were for his Camaro. The 4 Burnsville police officer expressed doubt about Carlson's shifting explanations and concluded that Carlson was attempting to obtain special treatment as a fellow police officer. When the Burnsville officer told Carlson that he had to treat him the same as anyone else, Carlson replied, "Well you don't have to, but that's your choice." The Burnsville police officer reported Carlson's conduct to the Minneapolis Police Department and the IAU again opened an investigation. The IAU notified Carlson that using the city's license tabs on his personal vehicle could result in a more serious, D-level ethics violation. The level of seriousness turned on Carlson's intent, and the investigator's final report recommended a finding that the conduct was not intentional. After a combined review of the two IAU investigations, a panel of three deputy chiefs made preliminary findings that both incidents resulted in D-level violations. The panel notified Carlson of its intention to recommend discharge and offered him the opportunity to address the charges at an August 7, 2007 meeting. Carlson attended with counsel but chose not to speak. Following the meeting, the panel made a formal recommendation to the assistant chief responsible for final personnel decisions. For the Lonsdale incident, the panel recommended a D-level violation for untruthfulness. The recommendation stated that Carlson not only interfered with an investigation and attempted to obtain special treatment as a fellow police officer, but also "gave untruthful statements to police and . . . to IAU investigators [about] the open container of alcohol found in his vehicle." In the review of the Burnsville stop, the panel rejected outright the IAU investigator's conclusion that Carlson's use of the city's tabs had been unintentional. The panel stated 5 that either violation would independently warrant discharge. The assistant chief reviewed the record and concurred with the panel's recommendation. The department discharged Carlson from employment, effective August 8, 2007. Carlson appealed to the Minneapolis Civil Service Commission, which conducted a full evidentiary hearing. The exhibits received as evidence included the combined case file from both incidents; copies of prior performance reviews; a copy of the department's labor agreement; records of Carlson's prior disciplinary actions; Carlson's diploma, certificates, and commendations as a police officer; copies of relevant departmental codes of conduct, policies, and procedures; and documentation of other departmental disciplinary measures submitted to support Carlson's argument that his discharge was a disproportional penalty. The deputy chief who had convened the three-member review panel and the assistant chief who made the final decision to discharge Carlson were witnesses at the hearing. Carlson both cross-examined and recross-examined the witnesses. Carlson's supervisor testified that Carlson had satisfactorily performed his duties, and Carlson testified extensively on his own behalf. The department also relied on a 1996 disciplinary action against Carlson in reaching the discharge decision. The disciplinary action was a demotion and was based in part on Carlson's attempt to sway the report of fellow officers who had responded to a call from a liquor store where Carlson, who was on duty, had made a nonwork-related stop and provoked a physical altercation. The department also took into account Carlson's lack of remorse or failure to recognize the impropriety of the conduct. 6 The commission issued written findings sustaining Carlson's discharge for cause. By writ of certiorari, Carlson challenges the determination. D E C I S I O N Judicial review of a civil service commission's decision on a contested discharge of a police officer is analogous to review of a quasi-judicial decision by a state administrative agency. See Bahr v. City of Litchfield, 420 N.W.2d 604, 607 (Minn. 1988) (holding that commission's quasi-judicial decisions should receive same treatment as contested case under Administrative Procedure Act). Our review is limited to an inspection of the record to determine the propriety of jurisdiction and procedures and, with respect to the merits, to determine whether the decision was arbitrary, oppressive, unreasonable, fraudulent, or unsupported by the evidence or applicable law. Dietz v. Dodge County, 487 N.W.2d 237, 239 (Minn. 1992). We will uphold the commission's decision if the evidence "furnishe[s] any legal and substantial basis for the action taken." Beck v. Council of St. Paul, 235 Minn. 56, 58, 50 N.W.2d 81, 82 (1951). Carlson's challenge to the commission's decision essentially relies on four grounds. He contends that it (1) is not supported by substantial evidence, (2) violated his right to due process by failing to notify him of the basis for his discharge, (3) incorrectly applied the law by taking into account a past disciplinary action, and (4) was arbitrary. I Under its charter, the City of Minneapolis must have cause to discharge a police officer who has completed a training course and twelve months of continuous employment. Minneapolis, Minn., City Charter ch. 19, § 11 (1986). To show cause, the 7 city must have a reason for removing an officer that "specially relates to and affects the administration of the office . . . [or] relate[s] to the manner in which the employee performs his duties." Caldwell v. City of Minneapolis, 486 N.W.2d 151, 153 (Minn. App. 1992) (citations omitted), review denied (Minn. Aug. 4, 1992). A finding of cause must be supported by substantial evidence. Hagen v. State Civil Serv. Bd., 282 Minn. 296, 299 164 N.W.2d 629, 632 (1969). The rules of the Minneapolis Civil Service Commission provide that cause for termination arises through "gross or repeated misconduct" or "severe initial misconduct." Minneapolis R. Civ. Serv. Comm'n 11.04(E). Behaviors that qualify as misconduct include "dishonest conduct," whether on-duty or not, and knowingly making false statements when being investigated for misconduct. Minneapolis R. Civ. Serv. Comm'n 11.03(B). Untruthfulness is always a D-level violation, the most severe level of offense on a scale from A to D. Minneapolis Police Dep't, Policy &amp; Procedure Manual § 5- 101.01. Misconduct also includes misappropriation of city property and violation of any departmental rule, policy, or procedure or the city's code of ethics. Minneapolis R. Civ. Serv. Comm'n 11.03(B). The city's code of ethics forbids use of an official position "to solicit privileges or special treatment." Minneapolis, Minn., Code of Ethics § 15.70 (2003). These rules and code provisions establish that legal cause for dismissal exists when the department can prove a D-level offense involving dishonesty, theft of city property, or abuse of a police officer's position to obtain special treatment. The record, which we review in a light most favorable to the commission's decision, provides 8 substantial support for findings of a D-level offense on each of these three causes. The commission's findings on the Lonsdale and Burnsville incidents rely on extensive evidence in the record, which the commission apparently credited. The commission also relied on the conclusions of the disciplinary panel that reviewed the two incidents. The commission's findings cite the panel's conclusions that a D-level violation was proved in each incident and concludes that "[t]he department has proved that it had cause" to discharge Carlson. The evidence in the record is sufficient to support the commission's findings of untruthfulness, theft of property, and Carlson's use of his position to obtain special treatment. The finding that Carlson was untruthful in the Lonsdale incident is supported by the Lonsdale officer's account of the incident, Carlson's wife's statement that the drink in the glove compartment belonged to Carlson, and Carlson's shift in his explanation from a lack of knowledge to a claim that the drink was placed in the glove compartment by people at the wedding. With respect to the misappropriation of the city license tabs, the record supports a conclusion that Carlson acted intentionally in using the city-owned tabs for his personal vehicle. The Burnsville officer repeatedly expressed doubt about Carlson's changing story, and the department's testimony before the commission- describing how city tabs are marked and distributed-makes highly improbable Carlson's insistence that it was merely an "honest mistake." Substantial evidence in the record, including transcripts of Carlson's statements, also supports the commission's conclusion that Carlson attempted to obtain special treatment in both the Lonsdale and the Burnsville 9 incidents. The record, viewed in a light favorable to the commission's decision, provides substantial evidence of cause for Carlson's termination on any of the three grounds. II Carlson next asserts a violation of his right to due process based on the disciplinary panel's failure to notify him that his discharge was grounded in part on evidence that he attempted to obtain special treatment from the Burnsville officer. He says this allegation was absent from the notice provided by the disciplinary panel and from its written conclusions following the hearing. A public employee who can only be removed for cause has a property interest in his employment. Cleveland Bd. of Educ. v. Loudermill, 470 U.S. 532, 541, 105 S. Ct. 1487, 1493 (1985). Before the state can deprive him of the property interest, it must afford him a pre-termination hearing at which the government must provide "oral or written notice of the charges against him, an explanation of the employer's evidence, and an opportunity to present his side of the story." Id. at 546, 105 S. Ct. at 1495. These pre-termination procedures need not be elaborate, and the availability of a full evidentiary hearing posttermination can accommodate for minimal pre-termination proceedings. Id. at 546, 105 S. Ct. 1495; Conlin v. City of St Paul, 418 N.W.2d 741, 744 (Minn. App. 1988). Applying these principles, we conclude that Carlson received due process because he ultimately received a full evidentiary hearing before the commission. Carlson admits in his brief that he was able to provide his own explanation of his statements to the Burnsville officer. He also had access to the IAU file which included the complete 10 transcripts of those statements. And he cross-examined the department's witnesses about their impressions of his statements. Carlson has not provided any explanation of what more he would have done if he had received a more explicit notice. Carlson was provided ample opportunity to present his account of the events. That is the opportunity that Loudermill requires. Because we are satisfied that Carlson fully availed himself of the opportunity to address the allegations against him, we do not reach the question of whether the panel's written notice and recommendation before and after his hearing sufficiently encompassed the allegation that Carlson sought special treatment from the Burnsville officer. III Carlson's third asserted ground of error is that the commission, in deciding the propriety of his discharge, improperly considered evidence of a 1996 disciplinary action that involved an incident in a liquor store. He contends that, based on the severity level of the 1996 incident, department policies require removal of this material from his files after five years. The evidence does not support this claim. The current policies, which establish four different levels for violations and assign "reckoning periods" for each level, were apparently not in effect at the time of the 1996 incident. Minneapolis Police Dep't, Complaint Process Manual 1-2, 10 (Mar. 2002). Nowhere does the record definitively establish, therefore, the exact level of the 1996 violation or its reckoning period. But based on the current policies and on testimony at the commission hearing, the department has never had a reckoning period that removes 11 the evidence of the most serious disciplinary actions from the file. Minneapolis Police Dep't, Complaint Process Manual 14. Consistent with this evidence, the D-level violations under the current policy remain permanently in an officer's record and may be weighed when considering the discipline for any subsequent violation. Id. It is undisputed that the on-duty liquor-store incident was considered sufficiently serious to result in a permanent demotion. Although an arbitrator mitigated Carlson's punishment to a temporary demotion based on Carlson's years of service, the mitigated punishment does not diminish the severity of the offense itself. The 1996 incident is serious enough to have remained in Carlson's file, and it was not an error of law for the commission to allow the past disciplinary incident to be considered as an aggravating factor in the current disciplinary proceeding. IV Finally, Carlson argues that the commission's decision was arbitrary and capricious in four ways. First, he contends that his discharge was disproportionate to any proven misconduct. At the commission hearing, Carlson presented evidence from an expert in an attempt to demonstrate that his discharge was unreasonable because other officers had not been discharged for similar or more egregious conduct. We agree with the department's contention that the expert's conclusions are questionable because the foundational data lacks detail. Furthermore the data shows that at least two other officers, who committed infractions, which on their face, were comparable to Carlson's 12 misconduct, were also discharged. We cannot say as a matter of law that the commission's assessment was incorrect or that discipline short of discharge was required. Second, Carlson alleges that the department based its decision on his age. We reject this claim because it simply has no basis in the record. Third, Carlson asserts that the city changed its rationale for his discharge. This assertion is accurate to some degree, but the reasons for the changes were based on a consistent factual record that developed in response to Carlson's shifting positions. The record viewed as a whole supports multiple grounds for termination. Carlson's final allegation, that the commission's decision ignores his many years of service to the department, is not supported by the record. The commission allowed voluminous evidence on Carlson's work history and made findings of positive aspects of his job performance. Contrary to Carlson's suggestion, the evidence of his many years of service supported negative as well as positive inferences. The department might reasonably have seen his many years of service as a source for his apparent sense of privilege. Carlson's testimony that he would act no differently in the future demonstrates an inability to recognize the impropriety of attempting to misuse his position as a police officer. Carlson has not shown that the city acted arbitrarily or contrary to law, and we conclude that the record provides substantial evidence of cause for his discharge as a police officer. Affirmed.</t>
  </si>
  <si>
    <t>['https://d3n8a8pro7vhmx.cloudfront.net/cuapb/pages/270/attachments/original/1626821297/opa080823-0407.pdf?1626821297']</t>
  </si>
  <si>
    <t>['Bruce D. Carlson, badge #979']</t>
  </si>
  <si>
    <t>-1- IN THE UNITED STATES DISTRICT COURT FOR THE DISTRICT OF MINNESOTA MICHAEL BOUNDS, FOREST OLIVIER, WIA DAY, ADAM LAGUNA, DANIEL BELL, and ZACHARY LORENZ, Plaintiffs, v. THE STATE OF MINNESOTA; THE MINNESOTA STATE PATROL; RICCARDO MUNOZ, THE TWENTY-SIX PARTICIPANTS IN THE 2012 "DRUG RECOGNITION EVALUATORS" PROGRAM (OFFICERS MARK HANNEMAN, KARL WILLERS, BARB MATHWIG, BRYCE SCHUENKE, PETER ZAJAC, TROY LUKE, CHRIS MCCALL, MARC SUCHY, TROY KEMP, PAUL IRELAND, MICHAEL HADLAND, MICHELLE NESS, NICHOLAS JACOBSON, CHAD VANHORN, DANIEL LEWIS, STEVE SCHULZ, ANDREW MAHOWALD, JOSHUA LAWRENZ, MATT OLSON, ADAM CONNOR, DUSTIN ROEMELING, KENNETH WILLERS, JOSHUA MCCEWEN, CHRIS HENRICHS, LONNIE ROLOFF, and DAN SHERBURNE); THEIR POLICE DEPARTMENTS (THE HUTCHINSON POLICE DEPARTMENT, THE DAKOTA COUNTY SHERIFF'S OFFICE, THE FARMINGTON POLICE DEPARTMENT, THE WASHINGTON COUNTY SHERIFF'S OFFICE, THE ANOKA COUNTY SHERIFF'S OFFICE, THE RAMSEY COUNTY SHERIFF'S OFFICE, THE COON RAPIDS POLICE DEPARTMENT, THE FILLMORE COUNTY SHERIFF'S OFFICE, THE OLMSTED COUNTY SHERIFF'S OFFICE, THE LAKES AREA POLICE DEPARTMENT, THE KANABEC COUNTY SHERIFF'S OFFICE, THE CHISAGO COUNTY SHERIFF'S OFFICE, THE CHASKA POLICE Docket No. JURY TRIAL DEMANDED COMPLAINT AND JURY TRIAL DEMAND CASE 0:13-cv-00266-JRT-FLN Doc. 1 Filed 02/01/13 Page 1 of 12 -2- DEPARTMENT, THE MAPLE GROVE POLICE DEPARTMENT, THE LYON COUNTY SHERIFF'S OFFICE, THE NOBLES COUNTY SHERIFF'S OFFICE, and THE BIG LAKE POLICE DEPARTMENT); JOHN DOES #1-100; and XYZ ENTITIES #1- 100, Defendants. Plaintiffs Michael Bounds, Forest Olivier, Daniel Bell, Wia Day, and Zachary Lorenz, by and through their counsel, Alan C. Milstein and Michael Dube of Sherman, Silverstein, Kohl, Rose &amp; Podolsky, P.A., and Nathan M. Hansen, by way of Complaint against the Defendants herein, hereby say, state, and aver as follows: THE PARTIES 1. Plaintiffs Michael Bounds, Forest Olivier, Adam Laguna, Daniel Bell, Wia Day, and Zachary Lorenz are individuals who are residents of the State of Minnesota. 2. The State of Minnesota is one of the fifty states comprising the United States of America. 3. The Minnesota State Patrol is the official law enforcement arm of the State. 4. At all relevant times, Defendants Mark Hanneman, Karl Willers, and Barb Mathwig of the Hutchinson Police Department, Bryce Schuenke of the Dakota County Sheriff's Office, Peter Zajac of the Farmington Police Department, Troy Luke of the Washington County Sheriff's Office, Chris McCall of the Anoka County Sheriff's Office, Marc Suchy of the Ramsey County Sheriff's Office, Troy Kemp and Paul Ireland of the Coon Rapids Police Department, Michael Hadland of the Fillmore County Sheriff's Office, Michelle Ness and Nicholas Jacobson of the Olmstead County Sheriff's Office, Chad Vanhorn of the Lakes Area Police Department, Daniel Lewis and Steve Schulz of the Kanabec County Sheriff's Office, Andrew Mahowald of CASE 0:13-cv-00266-JRT-FLN Doc. 1 Filed 02/01/13 Page 2 of 12 -3- the Chisago County Sheriff's Office, Joshua Lawrenz of the Chaska Police Department, Matt Olson of the Maple Grove Police Department, Adam Connor of the Lyon County Sheriff's Office, Dustin Roemeling, Kenneth Willers, Joshua McCewen, Chris Henrichs, and Lonnie Roloff of the Nobles County Sheriff's Office, and Dan Sherburne of the Big Lake Police Department were duly authorized police officers deputized to perform official functions and acting under color of state law. These Defendants are being sued in their official and individual capacities. 5. At all relevant times, the foregoing individual Defendants were employed by the Defendant police departments enumerated above. 6. John Does #1-100, and XYZ Entities #1-100, are individuals or entities, whose identities are currently unknown to the Plaintiffs, that bear or may bear responsibility for the incident in suit. SUBJECT MATTER JURISDICTION 7. This Court has subject matter jurisdiction over this action pursuant to 28 U.S.C. § 1331, which provides that "[t]he district courts shall have original jurisdiction of all civil actions arising under the Constitution, laws, or treaties of the United States," because this civil action arises under the Constitution and laws of the United States. 8. This Court has supplemental jurisdiction over the Plaintiffs' state-law claims pursuant to 28 U.S.C. § 1367(a), which provides that "the district courts shall have supplemental jurisdiction over all other claims that are so related to claims in the action within such original jurisdiction that they form part of the same case or controversy under Article III of the United States Constitution," because the Plaintiffs' state-law claims are so related to the Plaintiff's CASE 0:13-cv-00266-JRT-FLN Doc. 1 Filed 02/01/13 Page 3 of 12 -4- federal claims that they form part of the same case or controversy under Article III of the United States Constitution. FACTS COMMON TO ALL COUNTS I. 9. The Defendants individually and collectively designed, developed, and/or ran a program called the "Drug Recognition Evaluators" program ("DRE Program" or "Program"). 10. The DRE Program was essentially an unethical clinical trial whereby armed police officers provided vulnerable members of the public with substantial quantities of marijuana (presumably obtained from police evidence in other cases), encouraged them to get high, observed them, and then abandoned them while they were still high. 11. This Program purportedly existed for the purpose of allowing law enforcement to understand what individuals look and act like while high. 12. In actuality, the parties that designed and ran the Program wished to target members of Occupy Minneapolis, members of the homeless population, and other vulnerable members of the population and see what quantity of drugs their bodies could tolerate. 13. Indeed, officers running the Program were instructed to specifically target Occupy Minneapolis protesters exercising their First Amendment right to free speech and peaceable assembly, and in fact targeted such individuals. 14. Officers running the Program were also instructed to specifically target vulnerable members of the population, including homeless individuals and individuals addicted to illegal drugs such as cocaine and heroin, and in fact targeted such individuals. CASE 0:13-cv-00266-JRT-FLN Doc. 1 Filed 02/01/13 Page 4 of 12 -5- 15. The targeted individuals were taken into police custody, provided with substantial quantities of drugs (principally marijuana) by the police, observed by the police while under the influence of the drugs, and then simply released onto the streets in a high and incoherent state. 16. Any officers who did not actually participate in this aspect of the Program knew about it, and failed to stop it, in reckless disregard of the Plaintiffs' rights. 17. Additionally, the parties that designed and ran the Program authorized providing, and actually provided, cash or other consideration (such as food, cigarettes, and even illegal drugs to take home) to members of the public in exchange for participation, and sometimes intimated to the "volunteers" that they would be arrested if they did not participate. 18. The Plaintiffs and other "participants" were not provided with an informed consent form, nor could any consent have ever been truly voluntary. 19. The Plaintiffs and other "participants" were not asked to supply any medical history. 20. The Defendants' conduct was contrary to (among other things) the Plaintiffs' First Amendment right to free speech and peaceable assembly, the Plaintiffs' Fourth and Eighth Amendment rights, the Plaintiffs' Fourteenth Amendment rights to bodily integrity, essential human dignity, and privacy, and other rights secured by the Bill of Rights. 21. The Belmont Report, issued in 1979 by the National Commission for the Protection of Research Subjects in Biomedical and Behavioral Research, sets forth three principles to guide human subject research. It provides that, for human subject research to be ethical, the research must be designed in accordance with "the ethical principles of Respect for Persons, Beneficence and Justice." See http://ohsr.od.nih.gov/guidelines/ (last visited December 16, 2012). CASE 0:13-cv-00266-JRT-FLN Doc. 1 Filed 02/01/13 Page 5 of 12 -6- 22. The DRE Program was contrary to the principle of Respect for Persons because it treated the human subjects as guinea pigs, if not worse. 23. The experiment was contrary to the principle of Beneficence because the risk of injury to human subjects who would be given large quantities of marijuana, observed, and then dropped off in the middle of a major metropolitan area while still in a highly altered state was more than minimal and was outweighed by any possible benefits. 24. The experiment was contrary to the principle of Justice because the experiment exclusively targeted those exercising their free speech rights, the economically disadvantaged, and other vulnerable members of the population. 25. In 1991, federal regulations governing human subject research were integrated into the "Common Rule," the most familiar incarnation of which is the Department of Heath and Human Services regulations found at 45 C.F.R. § 46.101, et seq. These federal regulations, among other things, detail the conditions required for obtaining informed consent and what information must be provided under those conditions, restrict experiments to those in which risks are minimized, require the equitable selection of research subjects, and establish the requirement of institutional review boards. 26. The experiment was contrary to the requirements of the Common Rule in virtually every respect. II. 27. Plaintiff Michael Bounds, a member of the Occupy Minneapolis movement, suffers from epilepsy and schizophrenia. 28. On or around April 26, 2012, Mr. Bounds encountered a two armed officers participating in the DRE Program. CASE 0:13-cv-00266-JRT-FLN Doc. 1 Filed 02/01/13 Page 6 of 12 -7- 29. Mr. Bounds was asked whether he was high; he responded that he was not. One of the officers in turn responded, "That's alright, we'll get you high." 30. Officers then provided him with a substantial quantity of powerful marijuana. 31. Officers did not conduct any evaluation of him afterwards; rather, he was simply released in downtown Minneapolis while high. 32. Mr. Bounds was also given a quarter of a baggie filled with marijuana to take home in "exchange" for information on the Occupy Minneapolis movement. 33. On three separate occasions on or around April 27, 2012, Plaintiff Forest Olivier, also an Occupy member, was approached by local law enforcement (including Nicholas Jacobson and either Karl Willers or Kenneth Willers) and offered substantial quantities of drugs. 34. On the first occasion, Mr. Olivier was given eight pipe bowls worth of marijuana, taken to a testing facility to be evaluated, evaluated there, and then returned to Peavey Plaza, where the Occupy protesters were gathered. 35. On the second occasion, Mr. Olivier was given ten or more pipe bowls worth of marijuana, taken to the facility to be evaluated, and then returned to Peavey Plaza. 36. On another occasion, Mr. Olivier was approached by an Officer Willers and another officer. 37. Officer Willers asked Mr. Olivier whether he was in possession of any marijuana, to which Mr. Olivier responded no. 38. Thereafter, Mr. Olivier was placed in the back of a squad car, and his personal belongings were placed in the trunk of the vehicle. 39. Officer Willers then provided Mr. Olivier with a substantial quantity of marijuana, which Mr. Olivier smoked in the back of the squad car. CASE 0:13-cv-00266-JRT-FLN Doc. 1 Filed 02/01/13 Page 7 of 12 -8- 40. Thereafter, Mr. Olivier was taken to the testing facility, at which point other law enforcement officials refused to let Mr. Olivier in because they identified him as being associated with Occupy Minneapolis, and were wary of footage of the Program that Occupy Minneapolis had posted on YouTube. 41. Thereafter, Mr. Olivier was taken back downtown and released onto the streets while incredibly high. 42. The remaining Plaintiffs had similar experiences. 43. The Defendants' unethical and illegal conduct was first brought to light by Occupy Minneapolis; in response, officers falsely denied the allegations and attempted to cast doubts upon the truthfulness of the Occupy members. 44. Thereafter, certain officers participating in the program (such as Deputy Andrew James Mahowald of the Chisago County Sheriff's Office) began making the same allegations, which triggered an investigation by the Minnesota Bureau of Criminal Apprehension ("Bureau"). 45. Indeed, Officer Mahowald personally witnessed Mr. Olivier being provided drugs by an Officer Willers, and provided details to the Bureau during the investigation. 46. Tellingly, six police officers (including but not limited to Officer Karl Willers, Officer Hanneman, and Officer Schuenke) refused to provide statements to the Bureau. 47. During the investigation, one officer testified as to his belief that instructors "skirted the line" in connection with the Program, while another testified that "morals are gone." 48. According to multiple individuals, Officer Kenneth Willers or Officer Karl Willers openly admitted to providing illegal drugs to individuals, and questioned what was wrong with that. 49. After these abuses came to light, the DRE Program was suspended. CASE 0:13-cv-00266-JRT-FLN Doc. 1 Filed 02/01/13 Page 8 of 12 -9- 50. As a result of the Defendants' individual and collective wrongdoing, the Plaintiffs have suffered physical and emotional damages and harm, and been deprived of their well- established rights under the United States Constitution, the Minnesota Constitution, federal law, and state law. COUNT ONE - LIABILITY UNDER 42 U.S.C. §§ 1983 AND 1988 51. The Plaintiffs repeat the foregoing allegations as if fully set forth herein. 52. 42 U.S.C. § 1983 provides, in pertinent part, as follows: "Every person who, under color of any statute, ordinance, regulation, custom, or usage, of any State or Territory or the District of Columbia, subjects, or causes to be subjected, any citizen of the United States or other person within the jurisdiction thereof to the deprivation of any rights, privileges, or immunities secured by the Constitution and laws, shall be liable to the party injured in any action at law, suit in equity, or other proper proceeding for redress." 53. The Defendants (except for the State of Minnesota and the Minnesota State Patrol, which are being sued for prospective injunctive relief only) are all "persons" within the ambit of 42 U.S.C. § 1983. 54. The Defendants acted "under color of" state law because they exercised power "possessed by virtue of state law and made possible only because the wrongdoer is clothed with the authority of state law." See West v. Atkins, 487 U.S. 42, 49 (1988) (quoting United States v. Classic, 313 U.S. 299, 326 (1941). Indeed, it could not be more well-established that police officers act under color of state law. See Monroe v. Pape, 365 U.S. 167, 172 (1961). Moreover, the Defendants acted within the actual and apparent scope of their authority and office. 55. Furthermore, the police officers were acting in accordance with their employers' official policy and custom, including but not limited to their employers' negligent training or CASE 0:13-cv-00266-JRT-FLN Doc. 1 Filed 02/01/13 Page 9 of 12 -10- failure to train about (1) providing illegal drugs to members of the public, (2) experimenting upon the public, (3) targeting individuals exercising First Amendment rights, and (4) reporting misconduct by fellow police officers. 56. There was a direct and proximate causal connection between the Defendants' wrongful conduct and the harm and damages that resulted. 57. The Defendants' conduct deprived the Plaintiffs of their rights under the First, Fourth, Eighth, and Fourteenth Amendments to the United States Constitution, and other rights secured by the Bill of Rights, as well as other federally secured rights, and failed to protect the Plaintiffs from injury. 58. The Defendants' conduct was "arbitrary, or conscience shocking, in a constitutional sense." See Board of Regents v. Tomanio, 446 U.S. 478 (1980). 59. Indeed, the Defendants' conduct "clearly established statutory or constitutional rights of which a reasonable person would have known." Harlow v. Fitzgerald, 457 U.S. 800 (1982). A version of the DRE Program exists in other states, and, on information and belief, there has been no other situation in which police officers actually offered illegal drugs to members of the public. 60. The Defendants acted with deliberate indifference towards the Plaintiffs' medical needs, recklessly disregarded their rights, and acted with an improper motivation. 61. The Defendants had no legitimate, much less compelling, reason to perform an experiment of the nature described herein upon members of Occupy Minneapolis, Minneapolis' poor population, or anyone at all. 62. The State of Minnesota and the Minnesota State Patrol should be prospectively enjoined from running the DRE Program now and in the future. CASE 0:13-cv-00266-JRT-FLN Doc. 1 Filed 02/01/13 Page 10 of 12 -11- 63. From the remaining Defendants, the Plaintiffs seek all legally recoverable damages, including but not limited to compensatory and punitive damages, and dignity damages, as well as their attorney's fees, litigation expenses, and court costs. See 42 U.S.C. § 1983; accord id. § 1988. WHEREFORE, the Plaintiffs demand a judgment in their favor, and against the Defendants, in an amount exceeding $1,000,000, compensatory damages, punitive damages, dignity damages, attorney's fees, litigation expenses, and court costs (except that only prospective injunctive relief and any available attorney's fees, litigation expenses, and court costs are sought from the State of Minnesota and the Minnesota State Patrol). COUNT TWO - MINNESOTA TORT CLAIMS ACT LIABILITY 64. The Plaintiffs repeat the foregoing allegations as if fully set forth herein. 65. The Defendants' conduct, as described above, violates the Minnesota Tort Claims Act, codified at Minnesota Statute § 3.736, and is not subject to any immunity set forth therein. 66. In connection with these violations, the Plaintiffs seek all legally recoverable damages, including but not limited to compensatory and punitive damages, and dignity damages, as well as their attorney's fees, litigation expenses, and court costs. WHEREFORE, the Plaintiffs respectfully demand a judgment in their favor, and against the Defendants, in an amount exceeding $1,000,000, compensatory damages, punitive damages, dignity damages, attorney's fees, litigation expenses, and court costs. DEMAND FOR JURY TRIAL The Plaintiffs hereby demand a trial by twelve (12) jurors as to all counts and causes of action. CASE 0:13-cv-00266-JRT-FLN Doc. 1 Filed 02/01/13 Page 11 of 12 -12- Dated: February 1, 2013 Respectfully submitted, By: /e/ Nathan M. Hansen Nathan M. Hansen Attorney at Law 2440 North Charles Street, Suite 242 North St. Paul, MN 55109 Telephone: 651-704-9600 Facsimile: 651-704-9604 MN Attorney Reg. No. 0328017 E-Mail: nathan@hansenlawoffice.com - and - SHERMAN, SILVERSTEIN, KOHL, ROSE &amp; PODOLSKY, P.A. By: Alan C. Milstein (pro hac vice pending) Michael Dube (pro hac vice pending) 308 Harper Drive, Suite 200 Moorestown, NJ 08057 Telephone: 856-662-0700 Facsimile: 856-488-4744 E-Mail: amilstein@shermansilverstein.com Attorneys for the Plaintiffs CASE 0:13-cv-00266-JRT-FLN Doc. 1 Filed 02/01/13 Page 12 of 12</t>
  </si>
  <si>
    <t>['https://assets.nationbuilder.com/cuapb/pages/1472/attachments/original/1752866495/Hanneman_et_al_Lawsuit_on_DRE.pdf?1752866495']</t>
  </si>
  <si>
    <t>Officer Grosland stated that regarding the conclusion of that pursuit, if he was in a position to kick Uran, "no, he would not have" kicked Uran. Statement of: Officer William Winner Officer William Willner was driving squad 312 and was the primary squad during this vehicle pursuit. As the Primary Squad in the vehicle pursuit and the first officer to approach Uran's vehicle from the driver's side front door, Officer Willner did not recall observing Uran place his right hand up above the steering wheel and his left hand up and extended out of the driver's door window. Uran did not comply with Officer Willner's verbal commands to turn off the engine and exit the vehicle. Uran resisted officers' attempts to remove him from his vehicle. Uran's resistance consisted of gripping the steering wheel and not letting go. As the Primary Contact Officer at the conclusion of a vehicle pursuit, in which Officer Willner was the Primary Squad, Officer Willner did not recall anything regarding Uran's vehicle engine and whether or not Uran's vehicle was in park or drive. Uran did not physically fight with Officer Willner. Uran continued to resist officers' efforts to remove him from the vehicle by refusing to release his grip from the steering wheel. Statement of: Officer Kristina Schmidt Officer Kristina Schmidt was the passenger officer of squad 360, which was the secondary squad in the vehicle pursuit. Officer Schmidt observed Officer Willner attempt to remove Uran from his vehicle. Regarding whether Uran's vehicle was in gear, Officer Schmidt stated that when she walked around Uran's vehicle and arrived on the passenger's side, she heard someone holler something about "somebody put the car in park." Officer Schmidt did not observe Uran physically fight with any officer. Uran just continued to grip the steering wheel using his upper body strength. Statement of: Sergeant Kurt Radke At the time of this incident, Sergeant Kurt Radke was an Officer in rank. Officer Kurt Radke was assigned to squad 310 and was an assisting squad at the conclusion of the vehicle pursuit. 1227990 Upon Officer Radke's arrival at the conclusion of the vehicle pursuit, Officer Radke observed Uran refusing to exit his vehicle maintaining a clutch on the steering wheel. Officers Willner, Grosland and Schmidt were pulling on Uran. Officer Radke observed Officer Lehner delivering strikes to Uran's arm to in an attempt to remove Uran's grip from the steering wheel. Uran appeared to have super human strength. Because efforts to remove Uran from the vehicle were not successful, Officer Radke decided to deploy his taser. Uran did not physically fight with officers other than swatting at Officer Radke's hand when Officer Radke began to use his taser on Uran. Officer Radke's taser use was not effective initially. After the fourth taser cycle, Uran final put one hand up and said okay, but never made any attempt to put his hands behind his back. At this point, Officer Radke reached in and physically yanked Uran out of the vehicle. Once Uran was out of the vehicle, it took three officers to get Uran into handcuffs. Finally, this investigator conducted a recorded statement from Accused Officer Blayne Lehner. Statement of: Officer Blayne Lehner Officer Blayne Lehner was assigned to squad 8310 as an able squad and was the third squad during this.vehicle pursuit. Officer Lehner stated that Officer Segulia called out information about a vehicle ramming into a retaining wall in front of MPD Precinct 3. Officer Lehner decided to head toward the precinct. Officer Lehner stated that Lieutenant Johnson aired that the vehicle was parking, but then Officer Willner aired that he was now behind the vehicle and the vehicle was fleeing. As Officer Lehner was responding to assist with the vehicle pursuit involving Al / Mark Uran, Officer Lehner indicated that he was reflecting on past events that occurred in the third precinct involving Occupy Protesters on May 29, 2012. Officer Lehner believed that Uran may be a threat to MPD Precinct 3. Officer Lehner further indicated that he was mentally preparing himself for possible scenarios that may occur during and/or at the conclusion of the vehicle pursuit with Uran. At the conclusion of the vehicle pursuit with Uran, Officer Lehner drove his vehicle against traffic into the northernmost westbound lane of traffic in an attempt to slow Uran's vehicle. Officer Lehner stated that he left Uran an "out" to continue his forward movement if Uran chose to do so. Instead, Uran continued to travel forward and his vehicle made contact with. Officer Lehner's squad. Officer Winner pulled directly behind Uran's vehicle. Officer Lehner believed that Uran's vehicle was now trapped. Officer Lehner would not describe Uran's vehicle as "pinned" because Officer Lehner stated that Uran did not ram his squad. 1227991 Officer Lehner exits his squad and approaches Uran's vehicle. As Orfir,':- T.A.;imer neared the hood of his Squad, his handgun was drawn. At this point, Officer Lehner observed that Uran put his hands up. While Officer Lehner was standing outside of the passenger's side front door of Uran's vehicle, Officer Lehner stated "yes," when asked if he had a clear view of Uran's vehicle gear shifter. When this investigator asked Officer Lehner if he actually observed Uran's vehicle gear in the "drive" position, Officer Lehner stated "I did." Officer Lehner stated that it was too loud, therefore he did not inform other officers that Uran's vehicle was still in "drive." Officer Lehner stated that once he noticed that Uran's vehicle was still in "drive," he was not going to enter Uran's vehicle. Officer Lehner's fear was that even though Uran's vehicle is stopped, Uran's vehicle is still in "drive." Officer Lehner stated that all Uran would have to do is hit the accelerator and go and Officer Lehner would be trapped in Uran's vehicle. Officer Lehner stated that knowing Uran's vehicle has still in "drive," from the outside of Uran's vehicle on the passenger's side, Officer Lehner grabbed the hood of Uran's vehicle and kicked towards Uran's hand. Officer Lehner's kick did not hit Uran's hand. Officer Lehner's first kick hit Uran square in Uran's face. The following two kicks went to Uran's body and arm respectively. Observing that Uran's arm was now broke off of the steering wheel, Officer Lehner took that opportunity to enter Uran's vehicle and push Uran out of his vehicle. Officer Lehner believes that the vehicle is still in "drive." Upon entering Uran's vehicle, Officer Lehner still was not able to remove Uran from his vehicle. Officer Lehner stated that Uran had a "death" grip with his left hand on the steering wheel and Uran was not getting out. Officer Lehner stated that he believed that officer Grosland was striking Uran on his forearm without success. Therefore, Officer Lehner used his flashlight to strike Uran's left forearm several times in an attempt to remove Uran's grip from the steering wheel. Officer Lehner's strikes were unsuccessful. At this point, Officer Radke stated that he was going to tase Uran and advised officers to get back. Officer Lehner stated that Uran's vehicle was still in "drive" and that he did not have time to put Uran's vehicle in "park or stop the ignition." Officer Lehner stated that he wanted to get out of Uran's vehicle. Officer Lehner stated that he was not sure if Uran would seize up, hit the accelerator and go. Therefore, all officers, including Officer Lehner, backed off and Officer Radke deployed his taser. 1227992 Officer Lehner insisted that the circumstances regarding this incictem wcic rapidly in a small, tight area where officers were trying to deal with an extremely strong individual. Therefore he did not have a chprre to inform assisting officers that he believed that Uran's vehicle was still in "drive." However, during the rapidly evolving incident, as described by Officer Lehner, Officer Lehner stated that no officer was in front (of Uran's vehicle), and Officer Lehner did not believe that there was an officer in danger if Uran did hit his accelerator. During the entire time officers were struggling with Uran in his vehicle, Officer Lehner believed that Uran's vehicle was in "drive." At the conclusion of struggling with Uran in his vehicle and removing Uran from his vehicle, Officer Lehner stated, he did not personally ever put Uran's vehicle in "park" or shut the ignition off. Officer Lehner stated that he did not have any idea who did. Officer Lehner ordered the tow truck for Uran's vehicle to be removed from the incident location. Officer Lehner stated that he was not the last squad to leave the incident scene where Uran's vehicle came to a stop. Officer Lehner stated that he did move his squad prior to the tow truck's arrival. Officer Lehner stated that he did move his squad a "tiny bit" because Traffic Officer Lynn Cronquist wanted to observe any damage that may have been done to Officer Lehner's squad. Officer Lehner stated that he understands that the department (MPD) has policies in place regarding the use of force continuum and he is well versed on that aspect of the policy. Officer Lehner stated that he understands the administration's (MPD) stance on kicking people. Officer Lehner stated that his kicks were not intentional to go to Uran's face. Officer Lehner stated that the kick was an attempt to get Uran's right arm off of the steering wheel. Officer Lehner stated that he did not see where his first kick went. Officer Lehner stated that his intention was to remove Uran's right arm off of the steering wheel and assist Officer Willner remove Uran from the vehicle. The first kick went high and the next two kicks went where they were supposed to go. At the conclusion of his statement, Officer Lehner stated that he believed that Lieutenant Johnson pressured him about completing his report. Officer Lehner stated that Lieutenant Johnson asked him three times if he was finished and that put an enormous amount of pressure on him. Officer Lehner stated that he is not a military man, but when it comes to the chain of command, you have to follow that. Officer Lehner stated that Lieutenant Johnson should have asked his Sergeant to speak with him. Officer Lehner stated that he could have been more "candid" with his Sergeant. Officer Lehner stated that he is not ever going to disobey an order from a Lieutenant, because that is not the proper chain of command. 1227993 SUMMARY OF ALLEGATION Allegation #1 It is alleged that on June 6, 2012 at approximately 0750 hours, Officer Blayne Lehner used unauthorized force during the arrest process of Al / Mark Uran. If this allegation were found to be true, it will violate the following: 5-303 AUTHORIZED USE OF FORCE (10/16/02) (08/17/07) Minn. Stat. §609.06 subd. 1 states, "When authorized...except as otherwise provided in subdivision 2, reasonable force may be used upon or toward the person of another without the other's consent when the following circumstances exist or the actor reasonably believes them to exist: When used by a public officer or one assisting a public officer under the public officer's direction: • In effecting a lawful arrest; or • In the execution of legal process; or • In enforcing an order of the court; or • In executing any other duty imposed upon the public officer by law." In addition to Minn. Stat. §609.06 sub. 1, MPD policies shall utilize the United States Supreme Court decision in Graham vs Connor as a guideline for reasonable force.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 Investigative Facts This incident is regarding Officer Blayne Lehner's force against Al / Mark Uran, in which Officer Lehner kicked Uran one (1) time in Uran's face and two (2) times in Uran's upper torso area. Officers Willner, Grosland, Schmidt and Radke were all present at the incident scene with Officer Lehner. 1227994 At no time during this incident did Al / Mark Uran display active aggression toward any officer. Uran was actively resisting Officer Willner's attempt to remove him from the vehicle. This incident, which includes Officer Lehner's actions regarding Officer Lehner's one (1) kick to Uran's face and (2) kicks to Uran's upper torso area, were captured on three (3) different squad videos with three (3) different views. Squad 360 P#76412, digital front view. Squad 312 P#76595 digital rear view. Squad 8310 P#76373, VHS front view. Officer Lehner reported that Uran's vehicle was still in "drive." Officer Lehner stated that instead of risking Uran accelerating the vehicle, Officer Lehner kicked into Uran's vehicle at Uran's right arm, attempting to remove Uran's right arm from the steering wheel. Squad 360 P#76412, digital front view video, contradicts Officer Lehner's report. Officer Lehner stated he had a clear view of Uran's vehicle gear shifter and that he observed Uran's vehicle gear in the "drive" position. Squad 312 P#76595, digital rear view video, contradicts Officer Lehner's recorded statement. Officer Lehner's statement contradicts Squad 312's video, which displays a digital rear view of Uran's vehicle. Squad 312's video clearly shows Uran's vehicle transition from "drive" to "park." When Uran's vehicle comes to a stop, Uran's vehicle's third break light is illuminated in the rear window. Uran's vehicle's reverse lights then illuminate and turn off. After Uran's vehicle's reverse lights turn off, Uran's vehicle's third brake light in the rear window turns off, indicating that Uran's vehicle is in "park." Uran's vehicle's forward movement had stopped. Uran's vehicle does not appear to display any weight transfer to the rear of a vehicle that is in "drive." Uran's vehicle was traveling east on Lake St E and made a left U-turn into the right westbound lane of traffic at 27 Ave S around a truck that was stopped in the left westbound lane of traffic. Uran's vehicle's front tires were still positioned left as Uran completed the U-turn. Officer Lehner positioned his squad eastbOund in the right westbound lane of traffic and stopped in front of Uran's vehicle. Uran's vehicle's right front bumper struck Officer Lehner's squad's right front bumper and stopped after making contact. Squad 360 P#76412, digital front view video shows Uran's vehicle's front tires were positioned facing left, away from the passenger's side of Uran's vehicle. Officer Lehner believed that Uran's vehicle was still in "drive," and was a threat to Officer Lehner as he was positioned on the passenger's side front door of Uran's vehicle, away from Uran's vehicle's direction of travel. • Officers Willner, Grosland, Schmidt and Radke were on the driver's side front door of Uran's vehicle and direction of travel. However, Officer Lehner stated that he did not inform other officers that he believed Uran's vehicle was still in "drive" because it was "way too loud." 1227995 , Believing that Uran's vehicle was still in "drive," Officer Lehner stated that his fear was that even though Uran's vehicle is stopped, all Uran would have to do would be to hit the accelerator. Officer Lehner stated that he did not want to be trapped in Uran's vehicle if this were to occur. Officer Lehner stated that that was his reasoning for kicking Uran one time in the face and two times in the upper torso area as a first option. Officer Lehner stated that it was not his intention to kick Uran in the face. Officer Lehner stated that he intended to kick Uran's right arm to remove it from the steering wheel. In the footage from squad 360's digital video (P#76412 / video current time 07:54:04), it does not appear that Officer Lehner directed his first kick at Uran's right arm. It appears that Officer Lehner's first kick was directed at Uran's face, therefore contradicting Officer Lehner's statement. After observing Uran's arm removed from the steering wheel but still believing that Uran's vehicle was still in "drive" and was a threat to Officer Lehner and other officers present, Officer Lehner entered Uran's vehicle from the passenger's side front door. Upon entering Uran's vehicle from the passenger's side front door, Officer Lehner stated he did not attempt to put Uran's vehicle's gear in "park" nor did Officer Lehner attempt to turn off the ignition of Uran's vehicle because officers were "dealing" with Uran, "pulling" on Uran. After entering Uran's vehicle, Officer Lehner's attempts to remove Uran from the vehicle were unsuccessful. Still believing that Uran's vehicle was in "drive," Officer Lehner still made no effort to put Uran's vehicle gear in to "park" nor did Officer Lehner attempt to turn off the ignition. Officer Lehner stated that Officer Radke advised officers to back away from Uran because he was going to use his taser on Uran. Instead of informing Officer Radke that he believed Uran's vehicle was still in "drive" and that tasing Uran could possibly present an additional threat to officers involving Uran's vehicle, Officer Lehner stated that he just wanted to get out of Uran's vehicle. As the progression of events continued with Uran, Officer Lehner stated that he still did not have the opportunity to inform officers that he believed Uran's vehicle was still in "drive." But Officer Lehner still considered Uran's vehicle to be a threat. Officer Lehner has attempted to justify his kicking Uran one time in Uran's face and two times in Uran's upper torso area because he believed that Uran's vehicle was still in "drive" and therefore presented a threat to Officer Lehner and other officers. Officer Lehner stated that he did not inform other officers at the incident location that he believed Uran's vehicle was still in "drive" at any time during this incident. Officer Lehner stated that he did not put Uran's vehicle in "park" or turn off the ignition to Uran's vehicle at any time during the struggle with Uran or after Uran was taken into custody. 1227996 Officer Lehner stated that he had no idea who put Uran's vehicle in "park" or turned off the ignition to Uran's vehicle. Officer Lehner stated that he moved his squad back "a tiny bit" so Officer Cronquist could observe any damage that may have been caused by the contact with Uran's vehicle. Squad 312's digital video image at current time 07:58:35 shows Officer Lehner speaking with Officer Cronquist, entering his squad and backing his squad "a tiny bit" without concern for Uran's vehicle. Squad 312's digital video image at current time 07:54:47 shows officers removing Uran from his vehicle. Squad 312's digital video image at current time 07:58:35 shows Officer Radke enter Uran's vehicle from the passenger's side front door, in what appears to be turning off the ignition of Uran's vehicle for the first time 4 minutes and 48 seconds after Uran was removed from his vehicle. Squad 360 and 312's digital video image shows that Officer Lehner did not show any sign for concern or at no time during this incident make any attempt to place Uran's vehicle's gear into "park" or turn off the ignition: Respectfully Submi Montg Internal Affaip nit 1227997</t>
  </si>
  <si>
    <t>['https://d3n8a8pro7vhmx.cloudfront.net/cuapb/pages/1461/attachments/original/1638150714/13-31131_Lehner_Part_6.pdf?1638150714']</t>
  </si>
  <si>
    <t>1 In Re Grievance Arbitration Between City of Crystal And Law Enforcement Labor Services, Inc. Association (Cole Horner Grievance) Before Neutral Arbitrator Phillip Finkelstein AWARD dated: January 27, 2020 BMS Case: 19 PA 0318 Appearances: Employer Union Susan Hansen, Counsel Isaac Kaufman, Counsel City of Crystal LELS Crystal, Mn Brooklyn Center, Mn 2 Introduction City of Crystal hereafter Employer or City and Law Enforcement Labor Services, Inc. here after Union are parties to a labor agreement which contains a binding grievance process. See Joint Exhibit 1. On August 7, 2019 City of Crystal Police Officer Cole Horner was suspended without pay for 1 day for his actions during an incident that occurred on June 13, 2018. LELS filed a grievance on August 8, 2018 and the parties were unable to resolve this matter in the grievance process. Therefore the parties in accordance with the final step in the grievance process selected Phillip Finkelstein as the neutral arbitrator to resolve the outstanding dispute. The arbitration hearing was held December 16, 2020 where both parties stipulated that the matter was both procedurally and substantively arbitral. Briefs were due January 13, 2020 at which time the Arbitrator closed the hearing. Facts Cole Horner has been employed by the City of Crystal for approximately 3.5 years and since April, 2017 as a licensed police officer. Officer Horner has a good work record and has no previous disciplines. See Union Exhibits 2-4. The on duty incident that led to Officer Horner's suspension occurred in the early hours of June 13, 2018 at approximately 3:30 am. The grievant was sitting at a gas station at the corner of Winnetka and Medicine Lake Road where he noticed a broken glass across the street in a storefront and he reported it. As a proactive energetic police officer he volunteered to assist according to the mutual aid pact between the City of Crystal and the City of New Hope where the break in had occurred. By the time the time the New Hope police officers arrived, the Grievant was frustrated by the approach and efforts of their department. See Testimony of the Grievant. Shortly thereafter a possible suspect was seen, riding his bike north on Winnetka. The Grievant was asked by New Hope police to assist and Officer Horner now in his squad car noticed New Hope Police pursuing a young man on a bike with a backpack. The biker did not stop for the New Hope Police Car with its flashing lights and drove the bike around the police car when it stopped for the first time. 3 The suspect finally stopped when the New Hope car stopped in front of him a second time and New Hope Officer Janson grabbed the handle bars to prevent the suspect from fleeing again. By this time the Grievant had already activated his lights and siren which automatically turned the recording camera which was being used by the City of Crystal pursuant to a pilot program. See Employer Exhibits 10-12, video and testimony of Grievant and Lt. Underthun. The Grievant ran to the scene as backup where Officer Janson was still holding the suspect's bicycle and talking to him. But rather than ask any questions, the young back up officer dove into action feeling the New Hope officers were playing "patty cake" with the suspect. Officer Horner grabbed the suspect and pulled the young man off the bike and then either tripping or pushing the man into the ground while still using obscenities. The obscenities by the Grievant continued while he cuffed the suspect and among other terms the Grievant used was mother f***er and once even called the suspect "his b****". By this time the suspect was screaming that they had broken his wrist and was pleading for medical attention. See testimony of the grievant and Lt. Underthun. Indeed, the screams for medical assistance were so loud that they could be heard on the squad car's videotape as noted by this Arbitrator. While the Grievant was a trained EMT, he did not seek medical attention for the suspect as required by departmental policy 7.1. Officer Horner's response instead was to tell him to repeatedly shut up. Nor did the New Hope Officers seek medical attention for the suspect. Once the suspect was restrained by handcuffs, his backpack was searched where no stolen items were found. After being thanked by New Hope Police, Officer Horner returned to his duties and did not fill out an Incident Report or Use of Force form as required by departmental policy 7.1. See testimony of Lt. Underthun and Grievant. Several hours later, the Grievant texted Officer Janson asking if the suspect had settled down. Officer Janson's response to Officer Horner was: "Did You? " See Employer Exhibit 1 tab 9 and Testimony of the Grievant. Several days later New Hope Police were contacted by the now former suspect regarding his treatment by Officer Horner and others. New Hope Sgt. Hoyt contacted Lt. Underthun requesting the videotape of the incident. Lt. Underthun found it to be concerning and also that it had been improperly filed as a warning which had only a 90 day retention policy rather than a 6 year policy as required by a proper labeling as an arrest/crime/ force. In addition, Lt. Underthun could not 4 find either an Incident Report or An Use of Force Report. See Employer Exhibit 1 Tabs 1 and 2 in addition to the testimony of Lt. Underthun. This information was relayed to Crystal Police Chief Revering who also watched the video tape and searched for the required reports. Chief Revering was "mortified" by the grievant's conduct and assigned an internal affairs investigation to Lt. Underthun. See testimony of Chief Revering. Lt. Underthun started his investigation on June 20, 2018 and among other items reviewed the videotape, calls for service and dispatch audio, and the New Hope Police Reports of the incident. He also interviewed the grievant who admitted not filing an incident report and use of force report. He found the Grievant to be remorseful in his use of language and that grievant had determined that the suspect had not been injured so no report of force form was required. While Officer Horner believed he had properly filed the video as a warning, Lt. Underthun did not and reclassified the videotape as an arrest/ crime/force. Lt. Underthun was unable to reach the complainant in spite of several tries and relied on the video footage, New Hope Reports, and dispatch audio and did not interview the New Hope Police involved in the incident. Police Departmental Policies 2.1 and 7.1 were reviewed before the completion of the internal affairs report. See testimony of Lt Underthun and Employer Exhibit 1 Tab1. Among the findings Lt. Underthun found was: 1. Officer Horner's treatment of the possible suspect was in violation of Policy 2.1 and that the grievant admitted he was discourteous and unprofessional. 2. Officer Horner also violated Policy 7.1 by not filing an incident report or use of force report as required by the amount of forced used and the grievant admitted not doing so. 3. Officer Horner violated Policy 7.1 by not reporting the suspect's complaint of pain and request for medical attention. 4. Officer Horner violated Policy 3.7 body worn camera by mislabeling it as a warning. See testimony of Lt. Underthan and Employer Exhibit 1 Tab 1. Chief Revering agreed with the findings and believed discipline was appropriate. While the City Manager believed a 3 day suspension was more appropriate, the 5 Chief believed that a 1 day suspension without pay would get the message across to the grievant. So on August 7, 2018 the 1 day suspension was issued and a grievance was later filed. See testimony of Chief Revering. Issue At the hearing the parties were unable to stipulate to an issue and agreed the Arbitrator could frame it. The Arbitrator frames it as follows: Was Officer Horner disciplined for Just Cause? If not, what is an appropriate remedy? Relevant Labor Contract and Policy Language Article 10.1: Discipline The Employer will discipline for just cause only. Discipline will be in one or more of the following forms: a) Oral reprimand; b) Written reprimand; c) Suspension; d) Demotion; or discharge. Article 7.5 Arbitrator's Authority The arbitrator shall have no right to amend, modify, nullify, ignore, add to, or subtract from the terms and conditions of this AGREEMENT. The arbitrator shall consider and decide only the specific issues(s) submitted in writing by the EMPLOYER and the UNION, and shall have no authority to make a decision on any other issue not so submitted. Joint Exhibit 1 6 Crystal Police Department Policies: Policy 2.1: 3. Employees shall treat the public and each other with courtesy and professionalism. Civility and patience are valued attributes, while profane or insolent language or actions undermine the public's confidence. ---- 11. All reports must be completed before an officer goes off duty unless the officer obtains specific permission from a supervisor to complete them at a later date. Policy 7.1: Reporting the Response to Resistance, Aggression and or Force Any response to resistance aggression or force that meets the requirements listed below by a member of this department shall be documented, completely and accurately. The documentation should be in the appropriate report depending on the nature of the incident (i.e.-arrest, detox, 72 hour hold,etc.). The report shall document circumstances and necessity of the use of force, method of force used, and type of first aid or medical attention administered if medical attention was needed or requested. Reportable applications when responding to resistance, aggression or force, include the following: The level of force used was of the hard empty hand level or higher on the Resistance Control Continuum; The application caused a visible injury; The individual subjected to the force has expressed a complaint of pain or injury; The individual subjected to the force has been rendered unconscious; Medical attention was being sought by officer or subject, due to the application of force (to include subject refusing medical service); The use of leg restraints. Employer Exhibit 1, Tab 13 at page 21 7 Policy 7.1 also provides guidance as to when Officers must provide Medical assistance: Medical Attention for Injuries sustained while responding to Resistance, Aggression or Force Medical assistance shall be offered to any person in the following situations: One has sustained visible injury; One has expressed a complaint of injury or continuing pain; One who has been rendered unconscious as a result of a response to the subjects own resistance, aggression or force. If any individual refuses medical attention, the refusal shall be documented in related reports and a supervisor shall be notified. Whenever practicable, the refusal should be witnessed by another officer and/or medical personnel. If an audio recording is made of the contact or interview with the individual, any should be included, if possible. Id Policy 3.7 Downloading and Labeling Data: A. Each officer using a Body Worn Camera is responsible for transferring or assuring the proper transfer of the data from his or her camera to the BWC server by the end of that officer's shift… B. Officers shall label the BWC data files at the conclusion of each video capture and should consult with a supervisor if in doubt as to the appropriate labeling. Officers shall properly categorize all BWC recordings using one of the labels preprogramed into the BWC. The category label selected shall most closely represent the type of content captured on the BWC. The selected category shall determine the retention period of the file. 8 Opinion and Award Both Parties offer cogent arguments. The Employer argues that the Grievant's actions were discourteous and unprofessional in violation of Departmental Policy 2.1. The City points out that while strong language may be utilized by officers to gain compliance, calling a suspect a mothef*****r, his b**** and repeatedly telling a suspect to shut up is not acceptable. Indeed, the Employer notes that the Grievant admits that in both his internal affairs interview and at the hearing. Again see Testimony of Lt. Underthun and Officer Horner. After using "Hard Empty Hard Control" in the takedown, the grievant had a duty to file out a Police Report and Use of Force Report. His failure to do so, violated Policy 7.1 and the Employer notes here too, the Grievant admitted as much in both the internal affairs investigation and at hearing. Testimony of Officer Horner and Lt. Underthun. The Grievant also had a duty to offer medical assistance in accordance with Policy 7.1 and in the view of the Employer, the fact that no New Hope Officer did so was no defense. Likewise, the fact that the Grievant is a trained EMT, does not relieve him of his obligation to follow the policy. The City also believes the Grievant was wrong in mislabeling the BWC footage as a warning when it was more appropriate to label it as an arrest/crime/force. His failure to do so, was important because the labeling determined the retention period for the video. (90 days versus 6 years). If Officer Horner had any question regarding the labeling, he should have consulted with a supervisor which is also noted in the Policy. See Testimony of Lt Underthun. The City believes that the one day (12 hour) suspension without pay was appropriate. It believes that unless the behavior is arbitrary, capricious or discriminatory, an arbitrator should not substitute his or her judgment for that of the employer citing Stockham Pipe Fitting Co., 1 LA 160(McCoy 1945)Chief Revering testified that she considered Officer Horner's training, record and other disciplines imposed before giving the grievant one day off without pay. At the hearing, Chief Revering also testified that the City Manager wanted to give a 3 day suspension but that the Chief believed that 1 day was sufficient. 9 The Union believes that the discipline was excessive and not appropriate. In the Union's view the allegations were not sufficiently proven prior to the imposition of discipline. None of the other witnesses (the suspect, New Hope Police) were interviewed or testified at the hearing. The City cannot prove that Officer Horner used a degree of force that was hard empty hand or higher. Officer Horner testified that he did not take down the suspect but rather fell on him. Thus, there was no necessity to fill out the Police Report or Use of Force Report. Without any prior discipline in the Grievant's record, the Union believes the one day suspension was not reasonable and disproportionate. In furtherance of this position, the Union argues that: A) The Grievant took full responsibility and showed remorse during the investigation and at the hearing. See Testimony of Horner. B) Although admittedly of short duration, Officer Horner has an excellent record of employment. The incident was not mentioned in his most recent evaluation. See Union Exhibit 2 C) The Grievant's failure to provide medical assistance was no different from the New Hope Police Officers who also failed to provide it. D) Officer Horner's actions were helpful and the New Hope Police even thanked him before he left. See Testimony of Grievant E) Mislabeling the video in a pilot program that was new to the Officers does not in of itself justify a one day suspension. While the language in pilot program is similar, Policy 3.7 now requires the BWC be utilized at all times unlike the pilot program in effect at the time of the incident. Finally, the Union argues that arbitrators have not failed to reduce discipline when it has been too severe and progressive discipline has not been followed. Officer Horner testified that a written reprimand would have been sufficient to get his attention. After reviewing the testimony, exhibits including the video, internal investigation and Departmental Policies, this arbitrator finds the City position more persuasive given the facts of this case. While it would have been better practice to have interviewed the suspect (who could not be located) or at least the New Hope Police who were witnesses, that is not a fatal flaw in a case like this one given these facts. The Grievant to his credit, admitted several errors and the video 10 details the treatment of the suspect. Even after watching the video a number of times, it was hard to discern definitely whether the Grievant was taking down the suspect or tripped in pulling him off the bike. A later review by the Force Training Officer found that the force was not excessive. Again see the Testimony of Lt Underthun. What is not in dispute was Officer Horner taking aggressive steps from the moment he arrived contrary to his role as backup and that he continuously used over the top language during interaction with the suspect. In addition, Officer Horner failed to offer medical assistance even after the suspect's numerous and loud requests. What the New Hope Police did or did not do is not dispositive for it is Officer Horner who had an obligation to follow the Crystal Police Department Policies. Officer Horner also failed to fill out the required Police Incident Report and Use of Force Reports. Given the fact that the suspect was detained and handcuffed by Officer Horner, Policy 7.1 makes it clear a Police Report should have been filed. Nor was Use of Force of 7.1 filled out as required in spite of the fact that force was used whether accidental or purposeful and the suspect reported his wrist had been broken and that he needed medical attention. The mislabeling of the video during this Pilot Program where not all officers wore the camera at all time did not have serious consequences where Lt. Underthun corrected the error. Still pursuant to the program, if Officer Horner had any doubts, he should have consulted a supervisor. In reviewing the above situation, Chief Revering was "mortified" and she had a legitimate real concern as to how Officer Horner's actions reflected on the department and maintaining public confidence in their police department. While strong language may occur in the heat of a stressful moment, no Public Servant should be engaging with any member of the public, including a suspect in continuing, obscene and disrespectful language. A one day suspension was not disproportionate and was designed to remediate, not punish the Grievant who by all accounts is a good police officer. It did not violate progressive discipline. 11 Award Officer Horner is a young skilled police officer with many talents. He has served his country in the armed forces and he is a licensed EMT. As noted in his most recent evaluation: "Officer Horner has the potential and intelligence to improve his work to the level of great" Union Exhibit 2. The Grievant made several serious errors in judgment on that night in question and it was his remorse and excellent work record that prevented even more serious discipline. We all make mistakes and wisdom comes from learning from them and moving on. The Grievance is denied. Dated: January 27, 2020 Phillip Finkelstein, Arbitrator 12</t>
  </si>
  <si>
    <t>['https://d3n8a8pro7vhmx.cloudfront.net/cuapb/pages/270/attachments/original/1632227811/2020-Cole_Horner_-_City_of_Crystal.pdf?1632227811']</t>
  </si>
  <si>
    <t>['Cole Horner, badge #None']</t>
  </si>
  <si>
    <t>['Department:Crystal Police Department']</t>
  </si>
  <si>
    <t>CITY OF MINNEAPOLIS OFFICE OF POLICE CONDUCT REVIEW COMPLAINT INFORMATION Case Number Precinct CCN Date of Incident Time Preference 17-05963 March 31, 2017 05:15 PM No Preference Location of Incident City/State/Zip Date of Complaint 19 4th ST Minneapolis 55401 April 03, 2017 Complainant Name (Last, First, Middle Initial) Sex Race DOB Joint Supervisors Home Address City/State/Zip Primary Telephone , JURISDICTION CATEGORY OPCR Ord. § 172.20(8) VIOLATION OF THE P&amp;P MANUAL BADGE/NAME ALLEGED POLICY VIOLATIONS 3623 ; Kasso, Leila ALLEGATION SUMMARY MPD P&amp;P § 1-403 - COMPLIANCE WITH LAWFUL ORDERS 13.43 - Personnel Data It is alleged that the officer refused multiple direct orders from her supervisor and left her post before being properly relieved. SUPERVISOR ASSESSMENT MEDIATION K Refer to Mediation COACHING K Refer to Precinct INVESTIGATIONS K Preliminary Investigation ❑Civilian Investigator: DISMISS K Reckoning Period Expired K No Basis K Failure to State a Claim K Failure to Cooperate K Exceptionally Cleared K Lack of Jurisdiction K Withdrawn K Duplicate K Refer to Dispatch K Refer to: ❑Sworn Investigator: K Admin Investigation: Investigator FINAL APPROVED INVESTIGATIVE REPORT ❑Refer to Panel K Closed - Pending Further Information IAU Supervisor Date Director - Office of Police Conduct Review Date Complaint Form #3401 1338663 CITY OF MINNEAPOLIS OFFICE OF POLICE CONDUCT REVIEW Complaint Form #3401 1338664 J Minneapolis Office of Police Conduct Review INVESTIGATIVE REPORT Complaint Number: 17-05963 Investigator: Liisa M Hill Officer (s): Leila Kasso Case Type: Administrative Date of Incident: March 31, 2017 Complaint Filed: April 04, 2017 4 Minneapolis Police CASE OVERVIEW On March 31, 2017, it is alleged that Officer Kasso refused multiple direct orders from her supervisor, Sergeant 13.43 - Personnel Data ALLEGATIONS Allegation 1: Officer Kasso allegedly failed to obey a lawful order given to her by her supervisor Sergeant 13.43 13.43 MPD P&amp;P § 1-403 - COMPLIANCE WITH LAWFUL ORDERS 13.43 - Personnel Data Allegation 3: Officer Kasso is alleged to have used profane language in her verbal interaction with Sergeant 13.43 13.43 MPD P&amp;P § 5-105(5) - PROFESSIONAL CODE OF CONDUCT I. Statement of Sergeant 13.43 CASE INVESTIGATION 13.43 On April 27, 2017, Minneapolis Police Department Sergeant 13.43 13.43 was interviewed by Office of Police Conduct Review (OPCR) Investigator Liisa M. Hill. Sergeant 13.43 stated he was approached by one of the First precinct supervisors, Sergeant LaLuzerne, asking him if he knew where the desk officer Page 1 of 12 1338665 was because there was an elderly woman in the foyer/entrance area of the precinct. The desk officer was in control of letting individuals into the precinct for the purpose of making complaints and other public services to those entering the precinct. Sergeant LaLuzerne let the woman in and told her he would find the Desk Officer. After approximately ten (10) to fifteen (15) minutes Officer Kasso was observed to have returned to the front desk. A few hours later, Sergeant Pickhardt asked Sergeant where the Desk Officer was because no one was present at the front desk. Sergeant stated he went to meet Lieutenant James Novak to ask him if he wanted to go to dinner. Sergeant stated as he came down the stairs to the first level. Sergeant 13.43 stated, from the stairs, you can see the back of the front desk area, and he didn't see Officer Kasso at the desk. He then proceeded into Lieutenant Novak's office and addressed the situation with Lieutenant Novak. Lieutenant Novak stated it was Sergeant 13.43 decision to address the matter with Officer Kasso. Sergeant stated this had been an ongoing problem with Officer Kasso, questioning his authority as a supervisor. Sergeant 13.43 stated while he was talking to Lieutenant Novak, he continued to back out of the office and observe the front desk area to see if Officer Kasso had returned. After Officer Kasso had not returned to the front desk, Sergeant 13.43 informed Lieutenant Novak he was going to address the issue with Officer Kasso, and proceeded past the small kitchen area up the ramp to where the Safe Zone camera room was located. Sergeant 13.43 stated Officer Kasso's partner Officer Heather Sterzinger was working Safe Zone Camera duty and assumed Officer Kasso was there because it had been an ongoing issue with Officer Sterzinger being at the front desk with Officer Kasso too much. Sergeant 13.43 stated he nonchalantly called out "Hey, has anybody seen my desk person?" which he thought would get Officer Kasso's attention. At that point Sergeant 13.43 turned to his right and saw Officer Kasso walking towards him. Sergeant could not say definitively that Officer Kasso was coming from the area of the safe zone camera room because the women's locker room, women's bathroom and the weight room are also located in the same area as the Safe Zone Camera Room. As Officer Kasso was walking towards Sergeant 13.43 13.43 13.43 13.43 13.43 13.43 Sergeant 13.43 stated he said something to the effect, "You know, hey, Leila, you know, I need you on the desk."' Sergeant 13.43 stated Officer Kasso attempted to pass him then stopped, turned back quickly, and squared up towards him. Sergeant 13.43 stated Officer Kasso then "pulled her body back and she just kept like lookin' me like head to toe and then she just did this long drawn out "A-a-a-a-nd?" 3 Sergeant 13.43 stated he responded "And what?"4 Sergeant 13.43 reiterated to Officer Kasso that she was assigned and was needed at the front desk. Officer Kasso responded with another drawn out "A-a-a-a-nd?"5 Sergeant 13.43 stated Officer Kasso's body posture and tone appeared to him that she was challenging his authority. After a verbal exchange with Sergeant 13.43 telling Officer Kasso, "you don't have to get an attitude"6 and Officer Kasso responding, "Don't treat me like a child"7. Sergeant 13.43 stated he told Officer Kasso, "Do I need to send you home or, or do you need to go home?" Officer Kasso responded,"Don't threaten me."9 Sergeant 13.43 countered "I'm not threatening you but now I'm ordering you to get back to the desk." 1° Sergeant 13.43 stated after he told Officer Kasso to return to the front desk, she turned and walked up the ramp in the opposite direction. Sergeant 13.43 then verbally told Officer Kasso that he 1 Statement of Sergeant 13.43 13.43 2 Statement of Sergeant 13.43 13.43 3 Statement of Sergeant 13.43 13.43 4 Statement of Sergeant 13.43 13.43 5 Statement of Sergeant 13.43 13.43 6 Statement of Sergeant 13.43 13.43 Statement of Sergeant 13.43 13.43 8 Statement of Sergeant 13.43 13.43 9 Statement of Sergeant 13.43 13.43 10 Statement of Sergeant 13.43 13.43 page 3, paragraph 20 page 3, paragraph 35 page 3, paragraph 50 page 3, paragraph 50 page 4, top of page page 4, paragraph 10 page 4, paragraph 10 page 4, paragraph 20 page 4, paragraph 20 page 4, paragraph 20 Page 2 of 12 1338666 was relieving her of duty for the night. Sergeant 13.43 then went directly into Lieutenant Novak's office and shut the door. After approximately ten (10) minutes of discussing the situation with Lieutenant Novak and notifying the first precinct inspector and Sergeant 13.43 direct lieutenant, Lieutenant Mattson, Sergeant 13.43 exited Lieutenant Novak's office and observed Officer Kasso at the front desk accompanied by Officer Sterzinger. Sergeant 13.43 walked up to the desk and told Officer Sterzinger to return to the Safe Zone Camera Room, which she did. Sergeant 13.43 then addressed Officer Kasso. Sergeant 13.43 told Officer Kasso that she was relieved of duty and to gather her personal items. Sergeant 13.43 stated Officer Kasso would not look at him, and when he tried to explain his reasons for her being relieved of duty, Officer Kasso responded with "Nope, nope, you've said enough, sir. Nope." Sergeant 13.43 was asked if there are any written instructions at the front desk advising the desk officer of their specific duties. Sergeant 13.43 responded there are no written rules but it's understood you don't leave the desk for an extended period of time without either notifying a supervisor or without finding someone who can cover the desk for you. Sergeant 13.43 was asked when he talked to Officer Kasso about her duties at the desk or any officer assigned to the desk, do they specifically understand that you cannot leave the desk, that if you leave the desk, it's incumbent upon you to get someone to of fill in until you have finished with your, ten or fifteen minutes for lunch/dinner or bathroom break. Sergeant 13.43 was asked if it is specifically stated to officers working the front desk that they cannot leave unless they are relieved by another Officer. Sergeant 13.43 stated that he has "never specifically given those instructions and unfortunately he could not address the specifics of that answer in relation to the consistency in supervisory instructions"12. II. Statement of Lieutenant 13.43 13.43 13.43 13.43 13.43 13.43 13.414-3 PersoiTal Data 13.43 13.43 13.43 13.43 13.43 13.43 11 Statement of 12 Statement of 13 Statement of 14 Statement of 13.43 13.'13.3 13.43 13.43 , page 6, top of page page 6,paragraph 30 page 2, paragraph 15 page 2, paragraph 20 Page 3 of 12 1338667 13.43 13.43 13.43 13.43 - Personnel Data 13.43 13.43 I I I. Statement of Officer 13.43 - Personnel Data 13.43 13.43 13.43 13.43 13.43 13.43 13.43 15 Statement of Lt. 16 Statement of Lt. 17 Statement of Lt. 18 Statement of Lt. 19 Statement of Officer 20 Statement of Officer 21 Statement of Officer 22 Statement of Officer 23 Statement of Officer 24 Statement of Officer page 2, paragraph 20 page 3, paragraph 30-35 page 4, paragraph 50 age 5, paragraph 50 page 2, paragraph 5 page 2, paragraph 20 page 2, paragraph 25 page 2, paragraph 25 page 2, paragraph 25 page 2, paragraph 25 Page 4 of 12 1338668 13.43 13.43 - Personnel Data 13.43 IV. Statement of Officer 13.43 13.43 13.43 13.43 13.43 13.43 13.43 13.43 13.43 13.43 13.43 13.43 - Personnel Data 13.43 13.43 13.43 25 Statement of Officer page 2, paragraph 25 26 Statement of Officer 13.43 page 2, paragraph 30 27 Statement of Officer page 2, paragraph 35 28 Statement of Officer 'ate 3, paragraph 45 29 Statement of Office page 2, paragraph 5 39 Statement of Office 13.43 page 2, paragraph 15 Page 5 of 12 1338669 13.43 13.43 13.43 13.43 13.43 13.43 13.43 - Personnel Data 13.43 13.43 13.43 13.43 V. Statement of Officer 31 Statement of Officer 32 Statement of Officer 33 Statement of Officer 13.43 - Personnel Data 13.43 - Personnel Data page5, paragraph 15 page5, paragraph 40 page 6, paragraph 15 Page 6 of 12 13.43 13.43 1338670 13.43 13.43 - Personnel Data 13.43 VI. Statement of Officer Leila Kasso On May 12, 2017, Minneapolis Police Department Officer Leila Kasso was interviewed by Office of Police Conduct Review (OPCR) Investigator Liisa M. Hill. Officer Kasso stated that on March 31, 2017, she was assigned as the first precinct front desk officer. Her supervisor was Sergeant 13.43 13.43 . During roll call that day, there was information disseminated relating to a Lil Wayne concert being held at the Target Center, and the issue of officer safety. Officer Kasso stated during her shift she received a call from an officer working off-duty near Target Center. The off-duty officer asked Officer Kasso if there were any issues involving the concert. Officer Kasso realized she could not answer the question, and called her partner, Officer Sterzinger, who was working in the Safe Zone Camera Room. Officer Kasso attempted to transfer the off-duty officer to the Safe Zone room, but the call was disconnected. The off-duty officer called again and Officer Kasso gave her the phone extension to the Safe Zone Room. Officer Kasso stated she decided to go to the Safe Zone Camera room to make sure the off-duty officer received the information she requested, and to observe for herself if there were any potential problems in the area of the Target Center. Officer Kasso stated she was in the Safe Zone Camera Room a matter of minutes, when she saw on the vestibule camera, that an individual was waiting to be let into the precinct. Officer Kasso stated she immediately left the Camera Room, and "high tailed it to the front desk".36 Officer Kasso stated while she was in the Camera Room she never heard Sergeant 13.43 inquiring as to where his desk officer was. As 34 Statement of 13.43 page 3, paragraph 30 35 Statement of page 8, paragraph 10 36 Statement of Leila Kasso, page 12, paragraph 20 Page 7 of 12 1338671 Officer Kasso was returning to the desk area, Sergeant 13.43 was standing next to the stairs and kitchen area. Officer Kasso stated as she was walking past Sergeant 13.43 said something like, "I was waiting for you."37 Officer Kasso stated it was her perception that Sergeant 13.43 wanted to start a fight with her, so she stated she stopped and faced him. Officer Kasso stated Sergeant 13.43 appeared to be angry. Officer Kasso described her relationship with Sergeant 13.43 as poor, adding she believed Sergeant was adversarial towards her. Officer Kasso stated Sergeant 13.43 did not ask her where she had been, nor in her opinion did he appear to care. Sergeant 13.43 said something to Officer Kasso which she could not remember, but stated, she responded by replying, "anything else, and don't talk to me like a child."38 Sergeant 13.43 responded to Officer Kasso by telling her, if she kept going, he would send her home. Officer Kasso stated she felt threatened. She returned to the Camera Room to ask Officer Sterzinger to come up to the front desk and be a witness to any further verbal altercations with Sergeant 13.43 . While Officer Kasso and Officer Sterzinger were at the front desk, Sergeant approached them and told Officer Sterzinger to go back to the Camera Room. Sergeant 13.43 then told Officer Kasso she was relieved of duty. Officer Kasso stated she was in shock, and started to pack her personal items. Sergeant 13.43 told Officer Kasso "I don't know why you're making a big deal about this."39 Officer Kasso stated, "at that point, I just needed him to just leave me alone and so I put up my hand and I said, Have a good day, sir. And then that's when he stopped and he walked away and he let me grab my stuff and walk out."4° 13.43 13.43 Officer Kasso stated she does not recall using any swear words during her verbal interaction with Sergeant 13.43 Officer Kasso was asked, during her verbal interaction with Sergeant 13.43 did Sergeant 13.43 order her back to her assigned duty at the front desk, and did she go to the front desk. Officer Kasso replied, "I don't think that I did at that time. I think that it was, when he made the threat, to, um, to send me home or to terminate me, that's when I just disengaged from talkin' to him altogether and that's when I went to go get Officer Sterzinger."41 Officer Kasso stated that from her and Sergeant 13.43 location it would have taken just seconds for her to walk to the Camera Room, ask Officer Sterzinger to come to the front desk and ultimately arrive at the front desk. Officer Kasso was asked if she received a briefing from Sergeant 13.43 communicating to her that if she had to step away from the desk for any reason, to let Sergeant 13.43 know or make sure she got somebody to relieve her. Officer Kasso replied, no. Officer Kasso was asked if there are any written procedures or directions for those officers assigned to the front desk. Officer Kasso replied, not to her knowledge. Officer Kasso was also asked, if there occasions were someone may look towards the front desk and not see an officer sitting there. Officer Kasso stated there are times the desk officer will take a complainant into the conference room around the corner from the front desk area to take the report. The only way to know if someone is in the conference room would be to physically look, so, it might appear no officer is at the desk, but, in fact they are in the conference room taking a report. 37 Statement of Leila Kasso, page 13, paragraph 50 38 Statement of Leila Kasso, page 14, top of page 39 Statement of Leila Kasso, page 14, paragraph 30-35 49 Statement of Leila Kasso, page 14, paragraph 30-35 41 Statement of Leila Kasso, page 15, paragraph 35 Page 8 of 12 1338672 DISCUSSION The Minneapolis Police Department's Policy and Procedure Manual states in part: MPD P&amp;P § 1-403 COMPLIANCE WITH LAWFUL ORDERS An employee must always obey lawful orders given by supervisors or their designees, but all employees will be held accountable for their use of delegated authority. Officer Kasso stated she left her assigned duty at the front desk and went to the Safe Zone Camera Room, to address an off-duty officer's request for assistance regarding the Lil Wayne concert and possible crowd control problems at the Target Center. After leaving the Safe Zone Camera Room, she encountered Sergeant 13.43 and a verbal altercation ensued. Officer Kasso indicated she did not immediately return to the front desk as requested by Sergeant 13.43 because she felt threatened and felt the need to have a witness to what she perceived as a hostile interaction with Sergeant Officer Kasso indicated it was only a matter of seconds before she returned to the front desk area accompanied by Officer Sterzinger. 13.43 Sergeant 13.43 stated Officer Kasso did not immediately comply with his orders for her to return to her assigned duty station. However, Sergeant 13.43 stated after giving Officer Kasso the command to return to the front desk, he immediately entered Lieutenant Novak's office and shut the door. It is unknown exactly when Officer Kasso complied with his command to return to her assigned duty at the front desk. By entering Lieutenant Novak's office, Sergeant 13.43 lost visual contact with Officer Kasso. The Minneapolis Police Department's Policy and Procedure Manual states in part: 13.43 - Personnel Data 13.43 Page 9 of 12 1338673 The Minneapolis Police Department's Policy and Procedure Manual states in part: MPD P&amp;P § 5-105(5) - PROFESSIONAL CODE OF CONDUCT Employees shall be decorous in their language and conduct. They shall refrain from actions or words that bring discredit to the Department. Officer Kasso stated she does not recall using profane language in her verbal interaction with Sergeant 13.43 intense. 13.43 . Officer Kasso does describe her interaction with Sergeant 13.43 as threatening and CLOSING 1. Did Officer Kasso fail to obey a lawful order given to her by her supervisor to return to her assigned duty station? • Officer Kasso did comply with Sergeant 13.43 command for her to return to her assigned duty station. However, because of her perceived feeling of hostility being directed at her by Sergeant Officer Kasso contacted Officer Sterzinger whom Officer Kasso wished to bear witness to any further interaction or conversation between her and Sergeant 13.43 . Officer David Martinson stated from the time he heard the verbal interaction between Officer Kasso and Sergeant 13.43 to the time he observed Officer Kasso at the front desk was not even a minute, "it was pretty quick"42. 13.43 13.43 - Personnel Data 3. Did Officer Kasso use profane language in her verbal interaction with Sergeant 13.43 13.43 • Officer Kasso stated she did not recall using any profane language in her verbal interaction with Sergeant 13.43 • Officer Knuth stated "he believed he heard Officer Kasso say something along the lines of, don't fucking start with me."43 when Officer Kasso was interacting with Sergeant 42 Statement of Officer 43 Statement of Officer page 3, paragraph 15 age 2, paragraph 5 Page 10 of 12 13.43 1338674 I confirm that the information I provided in this case is true to the best of my knowledge. November 16, 2017 Investigator: Liisa M Hill Date: Page 11 of 12 1338675 EVIDENCE 1. Statements a) b) c) d) e) f) 13.43 13.43 13.43 - Personnel Data Officer Leila Kasso 2. Memos a) b) c) 13.43 13.43 - Personnel Data 3. Map/Drawing of First Precinct Page 12 of 12 1338676 1338677 1338678</t>
  </si>
  <si>
    <t>['https://assets.nationbuilder.com/cuapb/pages/1509/attachments/original/1753847147/17-05963_Leila_Kasso.pdf?1753847147']</t>
  </si>
  <si>
    <t>['Leila Kasso, badge #3623']</t>
  </si>
  <si>
    <t>Too_Long:Over 20 PagesMINNEAPOLIS POLICE DEPARTMENT INTERNAL AFFAIRS COMPLAINT FORM #3401 COMPLAINT INFORMATION INTERNAL AFFAIRS CASE NUMBER: 14-22385 CCN: 14-367333 DATE OF INCIDENT: 10/15/2014 TIME OF INCIDENT: 2323 hours LOCATION OF INCIDENT: Halifax Ave N I Lowry Ave N, Robbinsdale, MN DATE OF COMPLAINT 10/15/2014 REFERRAL METHOD: Internal i" . A , Ak k A , J T, FIRST MIDDLE) 13.43 SEX M❑ F■ RACE: DATE OF BIRTH: HOME ADDRESS: CITY/ STATE I ZIP: TELEPHONE: 13.43 13.43 - Personnel Data POLICY INFORMATION POLICIES ALLEGED TO BE VIOLATED: 5-305 AUTHORIZED USE OF DEADLY FORCE 13.43 - Personnel Data ACCUSED EMPLOYEE(S) NAME/BADGE: Officer Paul Dellwo, Badge #1462 13.43 - Personnel Data COMPLAINT ALLEGATIONS On 10/15/2014, Officers were attempting to locate and arrest David .Jerome Bryant, DOB 07/21/1981, on warrants (parole violation on 2nd Degree Homicide and felon in possession of a handgun). Bryant was located, and he fled Police in a motor vehicle in the city of Robbinsdale, MN. 13.43 - Personnel Data 13.43 - Personnel Data At the conclusion of this pursuit, it is alleged that Officer Paul Deliwo used unauthorized deadly force while attempting to apprehend David Jerome Bryant by intentionally striking Bryant with his squad car. 13.43 - Personnel Data RECOMMENDATION (Preliminary Cases Only) K Reckoning Period Expired Before Complaint was Filed K No Basis for Complaint . K Closed Pending Further Information K Refer to Precinct with Coaching Documentation K Exceptionally Cleared K Policy Failure K Other COMPLAINANT SIGNA 13.43 - Personnel Data DATE -I- cr -Al DATE COMMANDER REVIEW: 1214160 13.43 - Personnel Data 1214161 Minneapolis Police Department Internal Affairs Unit Investigative Report Complaint Number 14-22385 Investigator Sgt. Jason Walters Officers Officer Paul Dellwo Badge #1462 13.43 - Personnel Data Date of Incident 10/15/2014 CASE OVERVIEW David Jerome Bryant, DOB 07/21/1981, was wanted on a Minnesota Department of Corrections parole violation warrant for Murder in the 2nd Degree and a felony warrant for weapons. On 10/15/2014, the Minneapolis Police Department Weapons Unit, along with members of the Minneapolis Police Department 4th Precinct Directed Patrol, conducted a detail focused on locating David Br ant. Bryant was eventually located in north Minneapolis. Officers Dellwo and 13.43 Squad 493, attempted a traffic stop on Mr. Bryant near North Memorial Medical Center in Robbinsdale. David Bryant fled from police in his motor vehicle. After a two minute pursuit, David Bryant fled from his car at which time Officer Dellwo drove his squad car into David Bryant. David Bryant then continues his flight on foot and is later captured in a nearby house. David Bryant was uninjured. SUMMARY OF ALLEGATIONS Allegation: Deadly Force 1. Authorized Use of Deadly Force: It is alleged that Officer Paul Dellwo used unauthorized deadly force against David Jerome Bryant without cause. 13.43 - Personnel Data 1 1214162 13.43 - Personnel Data EVIDENCE • Statements a) Officer Jeffrey Werner b) Officer Lucas Peterson c) d) Sgt. Christopher House e) Officer Lauren Peterson 0 Sgt. Mark Montgomery - 1st statement g) h) i) Sgt. Ryan McCann j) Sgt. Mark Montgomery - 2nd statement k) Officer Casey Landherr (Robbinsdale PD) 1) Officer Darcy Spong (Robbinsdale PD) m) Officer Paul Dellwo 13.43 - Personnel Data 13.43 - Personnel Data 13.43 - Personnel Data • Records a) Email correspondence b) MECC Radio Transmissions c) Pursuit map d) MVR video from Squad 493 e) CAPRS Report 14-367333 1) CAPRS Report 14-367333 with Force Reporting g) Robbinsdale PD report 14-012799 h) Robbinsdale PD state accident report i) Pursuit Summary Memorandum j) Pursuit Review Committee Report k) Photographs of damage to Squad 490 1) Damage estimate by Auto Truck Service Company m) VisiNet Reports n) David Jerome Bryant information o) Operations Plan p) Workforce Director records q) VisiNet AVL Records for Squad 431 r) Phone records s) David Bryant's Scales interview t) David Bryant photographs taken by Officer Lauren Peterson u) Officer Paul Dellwo's training records 2 1214163 CASE INVESTIGATION 13.43 - Personnel Data I was assigned this case as an administrative investigation. 3 1214164 MECC Radio Transmissions This detail to locate and apprehend David Jerome Bryant was conducted on Minneapolis Police Department Channel 8. Radio traffic continued for hours as the detail progressed. Of relevance to this investigation, several audio clips were captured and burned to disc as shown below: • Audio file 10-15-2014_07.21.21.4p_-_MPPD8_(Radio).WAV Officers discuss that DOC Dave Schiebel was going to get ahold of and get him on Channel 8. They discuss that the plan is still to attempt a felony stop on David Bryant if they get eyes on him. 13.43 13.43 • Audio file 10-15-2014_07 .37.18 .4p_-_MPPD8_(Radio). WAV Officer Werner airs, "And again this brief scenario for guys that didn't catch it all, um, this party's, ahh, second degree murder, parole violation, felon in possession, warrant out for his arrest. Urnm, been seen the last several nights carrying a .357 revolver with him at all times. Umm, black male, about six feet, 210, bald with a full beard, pretty distinctive looking person." • Audio file 10-15-2014_08.52 .24.4p_-_MPPD8_(Radio).WAV Squads had dispatch advise Brooklyn Center of the detail. It was also discussed that the felony stop and any possible pursuit would be aired on Channel 2. Officer Werner also aired that the target would be 13.82 - Law Enforcement . Officer Werner would then call a marked squad in for a traffic stop. It was believed that the target/suspect would be driving a black Nissan. Officer Werner again stated that the suspect "is wanted, looking at a lot of time, and almost certainly armed." Also on this audio file, Sgt. Biederman aired, "Just so everybody's clear, ahh, this guy's wanted for a second degree murder warrant, and he's supposed to be armed with a handgun as well." Dispatch is asked to contact State Patrol to stage in case of a pursuit so that the suspect can be pitted. • Audio file 10-15-2014_09.04.46.1p_-_MPPD8 jRadio).WAV Sgt. Biederman asks who is all on the detail, and and Officer Dellwo are present. 13.43 airs that she • Audio file 10-15-2014 09.09.09.4p_-_MPPD8 JRadio).WAV Sgt. Biederman aired that Officer Jeffrey Werner is the case agent on the detail, and Officer Werner would "be making all the decisions" as far as how the detail progresses. Sgt. Biederman also stated that he will be the Incident Commander and Officer Werner's supervisor on the detail; he also stated, "If this goes to a car chase or anything else that requires a supervisor, I'm gonna be that guy for this detail." 4 1214165 • Audio file 10-15-2014 11.18.36.9p_-_MPPD8 JRadio).WAV Officer Werner advises other squads to get ready for a northbound follow from 29111 and Russell Ave N. Also, he reminds that the felony stop should be called out on Channel 2. • Audio file 10-15-2014 11.20 .12 .3p_-_MPPD8_(Radio). WAV Officer Werner airs that the suspect is headed northbound from the site of the meeting. Squads follow the suspect north to Lowry Ave then westbound into Robbinsdale near North Memorial Medical Center. Squad 493, Officer Dellwo and 13.43 catch up to the others near NMMC and are instructed to attempt the stop. The attempted felony stop and ensuing pursuit is captured on Channel 2. These audio files were burned to a disc and included in this case file. The radio transmissions by Squad 493 were captured on the MVR video and will be discussed in that section. 13.43 - Personnel Data 5 1214166 MVR Video MVR video #454672 was captured by the MVR system in Squad 493, P#76627. This video captured the entire attempted felony stop and pursuit that ends at Halifax Ave N and Lowry Ave N. During the pursuit, Sgt. Biederman aired that he is the pursuit supervisor. The pursuit lasts for two minutes. 13.43 - Personnel Data calls out the pursuit as Officer Dellwo drives the squad. During the pursuit, David Bryant struck a car at 33rd and Halifax. After David Bryant struck this car, he continues southbound on Halifax. Brake lights come on on his vehicle, and the driver's door opens as the vehicle continues moving forward. Officer Dellwo can be heard saying, "He's gonna bail. He's got his door open." Officer Dellwo drives his squad into David Bryant and David Bryant's vehicle as David Bryant is exiting his vehicle. This impact appears to shove David Bryant's vehicle forward as David Bryant falls onto the hood of the squad car momentarily before turning and running away on foot. 13.43 requests an ambulance. Bryant does not appear to be injured as he flees into the yards. Below are still images from the MVR video showing the contact between Officer DeIlwo's squad car and Bryant and Bryant's vehicle at the end of the pursuit. 6 1214167 7 1214168 8 1214169 9 1214170 10 1214171 Accompanying this MVR video disc in this case file are the video logs showing all actions taken in regards to this MVR video on the L-3 Mobile Vision system used by the Minneapolis Police Department. Below is a condensed log showing who viewed this MVR video from squad 493 in the hours immediately following the incident. This information corroborates information learned in interviews to follow. 10118/2014 00:35 10116201400:35 1011812014 0125 10118/2014 0128 10/10/2014 0128 10116/2014 0213 10116/2014 02:17 10/1612014 03:05 10118/201403:08 101181201403:08 10116/2014 0422 13.43 Montgomery, Mark System Media 0454,672 Uploaded from DVR (ID:0000011442) Fife hash validation passed during Ineeddon *ahem Video Played System Vide* Played System Video Played System Wee Played System Video Rimed _ . System Video Played System Video Played System Video Playact System Video Flayed 13.37 Also accompanying these video logs is an IP address key that explains where each viewing of the video occurred. For example, an IP address beginning with indicates that the video was played on a computer in the Fourth Precinct while an IP address beginning with 13.37 indicates that the video was played on a computer at the old Hamilton School, now known as SOC (Special Operations Center). 13.37 11 1214172 CAPRS Report The squad pursuit, force used, and arrest of David Bryant was documented in CAPRS CCN 14-367333. Of note in this report are: • Officer Jeffrey Werner is the report's author. • The offense codes used are FLEE, WEAP, SQUADA, FLEEFT, WT, and FORCE. • In the public data narrative, it states in part, "Robbinsdale PD processed the SQUADA per policy as it occurred outside the City of Minneapolis city limits." • David Jerome Bryant, DOB 07/21/1981, was apprehended. • David Jerome Bryant had fled Police in a 2013 Nissan Altima, Illinois license plate R826424. • A loaded Smith &amp; Wesson .357 caliber six shot revolver was recovered from the Nissan Altima. • 13.43 - Personnel Data • Supplement #8 was added by Officer Paul Dellwo at 0322 hours on 10/16/2014. His supplement included the followin information: ­ LL 13.43 [sic] notified us of a homicide suspect Al/ BRYANT, DAVID JEROME dob 07-21-1981 was wanted for a homicide..." ­ LG 13.43 briefed us that the suspect has a violent background offences include; Homicide 2 w/ Intent, Possesion of pistol assualt rifle with a conviction of 10 years. is known to carry guns; specifically a large caliber revolver as well as 45 caliber handgun. 13.43 told us he would flee from police and made statements that he wasn't going to back to prison." [sic] ­ "I observed Al/BRYANT exit the vehicle and based on the prior knowledge of Al/BRYANT wanted in a homicide, is known to carry weapons with him, not wanting to go back to jail as well as his violent history I was in fear for my life as well as my partner's life that he would exit the vehicle with a gun and began shooting at us. I made intentional vehicle contact with Al/BRYANT. My squad car's passenger side bumper struck the driver's door and also struck Al/BRYANT in the leg causing him to turn around." [sic] ­ "I spoke the supervisor from Robbinsdale Police Department who indicated he could the state accident report for the struck car and our 12 1214173 squad car accident. Officer Casey Landherr, reference their case #14- 0012799." [sic] • Supplement #9 was added by 13.43 - Personnel Data at 0339 hours on 10/16/2014. Her supplement included the following information: ­ "I was contacted by 13.43 - Personnel Data who informed me Officer Dave Scheible had contacted him and requested assistance with apprehending a wanted fugitive for 2nd Degree Murder. Officer Dave Scheible is a Department of Corrections Task Force Officer operating out of the U.S. Marshall's office. 13.43 - Personnel Data advised me the person we were attempting to capture is named David Jerome Bryant. Additionally, information received from Officer Scheible was Bryant had been seen regularly with a large revolver and a .45 caliber semi-automatic hand gun and had made comments he was not going back to prison and would resist arrest and use violence as a mean of resistance." [sic] ­ "As my partner and I assisted with surveillance I made the comment to him as to what if we were the officers to stop Bryant and he began shooting at us because he made the comments he was not going back to prison. We discussed the inherent possibility Bryant would use any force necessary to elude captivity such as shooting us." ­ "As the vehicle traveled SB on Halifax Ave N I observed the driver door open and from my prior training and experience I know this is a sign the driver is about to bail or quickly jump out of the moving car. However, this time was different as Bryant had made comments he was not going back to prison and he was believed to be carrying two large caliber guns I believed he would use them against us. As Bryant was jumping from the driver's door I could not readily see his hands and was fearful of my life as to what Bryant was going to do next. I was fearful he was going to quickly exit the vehicle and begin shooting at us, even though we were in a marked Squad car and had just pursued him for approximately a mile. Luckily, my partner drove the squad car in such a manner as to not allow Bryant to exit his vehicle and take aggressive actions towards us." ­ "I observed the front passenger side of our squad car strike Bryant's vehicle just as he was quickly exiting the vehicle. It appeared to me we had struck Bryant himself and injured his legs and he fell forward towards the ground. It was at that point I thought we had injured Bryant and I immediately aired we needed an ambulance. However, this was not the case as Bryant quickly turned away from our squad car and began fleeing on foot." ­ "I was informed Robbinsdale PD was covering the reports for the accidents incurred as a result of the vehicle pursuit; see CCN: 14-012799 for the squad car related accident." • Officer Lauren Peterson went to Hennepin County Jail at the request of Sgt. Montgomery. In supplement #10, she wrote in part, "AP had already been booked in HCJ. I took photos of AP's left and right legs from his knees to his feet. 13 1214174 I asked him if he was injured at all tonight and he said "no". He pulled up his right pant leg and I saw what appeared to be an old scar on his shin, I asked him when he had gotten that, just to be sure. AP stated that he had gotten it "20 years ago". I did not see any marks on his left leg." • In supplement #11, 13.43 - Personnel Data wrote in part: ­ "Task Force Officer / Department Of Corrections Fugitive Officer (TFO / DOC Fugitive Officer herein) Dave Scheible told me that Bryant was wanted for a Felony Minnesota Department of Corrections 2nd Degree Murder Warrant. Additional information was that Bryant was in possession of at least two firearms, a large caliber revolver and a .45 caliber semi-automatic handgun with an extended magazine." ­ "According to TFO / DOC Fugitive Officer Dave Scheible, Bryant stated that he was not going to go back to prison and that he would do whatever it took to get away from police." ­ "Bryant was previously incarcerated as an inmate with the Minnesota Department of Corrections; I researched his MN DOC Offense History and the following charges were noted in his criminal history with the MN DOC: 04/09/2008 Murder - 2nd Degree - With Intent-Not Premeditated 609.19.1(1) 04/09/2008 Possess Pistol/Assault Weapon-Conviction of a Violent Crime within 10yrs 624.713.1(b)" ­ "Based on the current "Good-Faith" information that I had received from TFO / DOC Fugitive Officer Dave Scheible, I briefed my DP officers and other assisting officers on the details that I had readily available." 13.43 - Personnel Data • Officer Paul Dellwo added supplement #19 on 10/30/2014 at 2017 hours. He wrote: This is supplemental report to original case report. On 10-30-2014 LT Friestlben approached me told me he had reviewed my report reviewing my report and felt I did not provide enough detailed information regarding the actual use of force. After the vehicle rolled against the curb of the street Al/BRYANT hoped out of the vehicle making a counter wise turn with his body towards us 14 1214175 and hands down out of view. Fearing for my life and my partners life I perceived Al/BRYANT was about to start shooting at us. Seeing his movements and not being able to see his hands I made the decision to make intentional contact with Al/BRYANT in order to eliminate the threat. The squad car struck the Al/BRYANT's vehicle as well as I thought had struck Al/BRYANT in the lower part of his body. Al/BRYANT however, turned away from us and began to run away going south towards the houses. This paragraph should be added between paragraph's 7 and 8. CAPRS Report with Force Reporting A copy of CAPRS Report 14-367333 was printed with the reported force, and this copy is included in this case file. This version of the CAPRS Report shows that on 10/16/2014 at 0434 hours, Officer Paul Dellwo documented his use of force as follows: Force Force Report # 1 Involved Officer: 001462 : DeIlwo, Paul Force Subject (Victim): A001: Bryant, David Supervisor Notified: Yes Resp. to CIT Situation: No Subject UI No Medical Treatment: No drugs/alcohol: Report Complete: Yes Electronic Signature: Paul DeIlwo Report Locked: Yes Last Changed Date: Oct 16, 2014 04:34 Last Changed ID: 007237 Involved Force Types: Improvised Weapon Improvised Weapon Details Improvised Weapon Vehicle Type: Force Directed: Torso Force Directed: Legs/Feet Compliance: No Injury: No 13.43 - Personnel Data 15 1214176 13.43 - Personnel Data Robbinsdale Police Reports Robbinsdale Police Officer Casey Landherr completed a police report and a state accident report for this incident. 16 1214177 In the police report, Robbinsdale case number 14-012799, Officer Landherr wrote in his narrative in part, "During the pursuit the suspect vehicle did strike a parked car at 3254 Halifax Ave N. The owner of the vehicle was notified of the incident. At the end of the pursuit the Minneapolis squad did incur minor damage on the front passenger side when the suspect opened the driver's side door." In addition, the report stated that Officer Landherr had North Suburban Towing impound the suspect vehicle, and Minneapolis did not request any holds placed on the vehicle. Officer Landherr did photograph all vehicles, and these photographs accompanied the report. In the state accident report, Officer Landherr wrote in his narrative, "Vehicle #1 pursuing vehicle #2. Vehicle #2 struck vehicle #3 travelling e/b 33"1 Ave to s/b Halifax Ave. Vehicle #2 disabled south of Lowry Ave. Driver of vehicle #2 opened car door striking pursuing squad car." 13.43 - Personnel Data 13.43 - Personnel Data Squad Darna2e Officers Dellwo and Hedberg had been using marked squad 490, P#76627, during this incident. I photographed this squad on 10/17/2014 while it was parked at the Royalston 17 1214178 Garage awaiting repairs. A disc containing all photographs will be contained within this case file. Here are two photographs for quick reference. 18 1214179</t>
  </si>
  <si>
    <t>['https://d3n8a8pro7vhmx.cloudfront.net/cuapb/pages/1461/attachments/original/1638084631/14-22385_Dellwo_Part_1.pdf?1638084631']</t>
  </si>
  <si>
    <t>['Paul Dellwo, badge #1462']</t>
  </si>
  <si>
    <t>This opinion will be unpublished and may not be cited except as provided by Minn. Stat. § 480A.08, subd. 3 (2006). STATE OF MINNESOTA IN COURT OF APPEALS A07-2377 Quincy Smith, Appellant, vs. Michael Morales, et al., Respondents. Filed November 18, 2008 Affirmed in part, reversed in part, and remanded Larkin, Judge Hennepin County District Court File No. 27-CV-07-326 David L. Shulman, 1005 West Franklin Avenue, #3, Minneapolis, MN 55405 (for appellant) Jay M. Heffern, City Attorney, Sara J. Lathrop, Assistant City Attorney, 333 South Seventh Street, Suite 300, Minneapolis, MN 55402 (for respondents) Considered and decided by Connolly, Presiding Judge; Ross, Judge; and Larkin, Judge. U N P U B L I S H E D O P I N I O N LARKIN, Judge Appellant challenges the district court‟s grant of summary judgment in favor of respondent officers and the district court‟s denial of appellant‟s motion to amend the complaint to add a claim for punitive damages. Because a genuine issue of material fact 2 exists with regard to the reasonableness of the officers‟ initial use of force, we reverse the district court‟s grant of summary judgment and remand for trial. But because the district court did not abuse its discretion when it determined that the evidence submitted in support of appellant‟s motion to amend the complaint to add a claim for punitive damages did not meet appellant‟s statutory burden, we affirm the district court‟s denial of appellant‟s motion to amend. FACTS Some facts were undisputed for the purpose of the district court‟s summary judgment determination. On July 13, 2005, at approximately 2:00 a.m., appellant Quincy Smith was leaving a club in downtown Minneapolis. Appellant observed Officer Marc Gingerich of the Minneapolis Police Department detain one of appellant‟s friends. Appellant approached the officer to ask why his friend was being arrested. Officer Gingerich instructed appellant to step back onto a sidewalk, which he did. Appellant approached the officer a second time and was again instructed to step back onto the sidewalk. Appellant approached the officer a third time, at which time Officer Gingerich decided to cite appellant for failure to obey a lawful order.1 The parties agree that appellant walked with Officer Gingerich to the front of the officer‟s squad car and that no force was used at that point. The parties‟ accounts of the remaining facts diverge. Appellant maintains that after he arrived at the squad car, he complied with orders to keep his hands on the squad car and to spread his legs so Officer Gingerich and a 1 Appellant and Officer Gingerich‟s accounts of the facts vary as to the circumstances of this third approach, but they agree that appellant did approach the officer a third time. 3 second officer could search him. Appellant alleges that despite his compliance, the officers forcibly attempted to handcuff him and took him to the ground. The officers allege that appellant resisted by removing his hands from the squad car, by failing to spread his legs, and by fighting their attempts to handcuff him. The parties agree that the officers physically struggled with appellant. During the struggle, appellant was taken to the ground, kicked in the shoulder, kneed in the side, maced, punched, and subjected to multiple cycles of electrical shock from a Taser. Multiple police officers had arrived at the scene and were involved in the struggle. The police arrested appellant and charged him with obstruction of legal process with force. Following a jury trial, appellant was acquitted of the criminal charges. Appellant commenced this action, asserting claims of assault, battery, false arrest, and false imprisonment against six of the officers involved in the struggle.2 Appellant filed a notice of motion and motion to amend the complaint to add a claim for punitive damages. The district court issued an order denying the motion. The officers then filed a joint motion for summary judgment, claiming official immunity. The district court issued an order granting summary judgment in favor of all of the officers based on the defense of official immunity. This appeal followed. 2 Appellant did not name Officer Gingerich in the lawsuit. 4 D E C I S I O N I. The district court erred when it granted summary judgment in favor of the officers. "On an appeal from summary judgment, we ask two questions: (1) whether there are any genuine issues of material fact and (2) whether the [district court] erred in [its] application of the law." State by Cooper v. French, 460 N.W.2d 2, 4 (Minn. 1990). A motion for summary judgment shall be granted when the pleadings, depositions, answers to interrogatories, and admissions on file, together with the affidavits, if any, show that there is no genuine issue of material fact and that either party is entitled to a judgment as a matter of law. On appeal, the reviewing court must view the evidence in the light most favorable to the party against whom judgment was granted. Fabio v. Bellomo, 504 N.W.2d 758, 761 (Minn. 1993) (citations omitted). No genuine issue for trial exists "„[w]here the record taken as a whole could not lead a rational trier of fact to find for the nonmoving party.‟" DLH, Inc. v. Russ, 566 N.W.2d 60, 69 (Minn. 1997) (quoting Matsushita Elec. Indus. Co. v. Zenith Radio Corp., 475 U.S. 574, 587, 106 S. Ct. 1348, 1356 (1986)). "[W]hen the nonmoving party bears the burden of proof on an element essential to the nonmoving party‟s case, the nonmoving party must make a showing sufficient to establish that essential element." Id. at 71 (citing Celotex Corp. v. Catrett, 477 U.S. 317, 322-23, 106 S. Ct. 2548, 2552 (1986)); see also Schroeder v. St. Louis County, 708 N.W.2d 497, 507 (Minn. 2006) (describing substantial evidence as "incorrect legal standard" and clarifying that "summary judgment is inappropriate if the nonmoving party has the burden of proof on an issue and presents sufficient evidence to permit reasonable persons to draw different conclusions"). 5 The district court granted summary judgment based on the officers‟ claims of official immunity. The common-law doctrine of official immunity is intended to enable "public employees to perform their duties effectively, without fear of personal liability that might inhibit the exercise of their independent judgment." Mumm v. Mornson, 708 N.W.2d 475, 490 (Minn. 2006). Under the doctrine, a police officer has a defense to state-law claims and may not be held personally liable for damages if the claims arise from the performance of job duties that "call for the exercise of his judgment or discretion," and if the officer‟s actions were neither willful nor malicious. Id. "Police officers are generally classified as discretionary officers entitled to official immunity."3 Maras v. City of Brainerd, 502 N.W.2d 69, 77 (Minn. App. 1993) (citing Johnson v. Morris, 453 N.W.2d 31, 42 (Minn. 1990)), review denied (Minn. Aug. 16, 1993). However, "[t]o have official immunity (1) the challenged acts must have occurred in the exercise of the officer‟s discretion, and (2) the officer must not have committed a willful or malicious wrong." Id. Malice is the "„intentional doing of a wrongful act without legal justification.‟" Rico v. State, 472 N.W.2d 100, 107 (Minn. 1991) (quoting Carnes v. St. Paul Union Stockyards Co., 164 Minn. 457, 462, 205 N.W. 630, 631 (1925)). "In the official immunity context, willful and malicious are synonymous." Id. "Whether or not an officer acted willfully or maliciously is usually a question of fact to be resolved by the jury." Maras, 502 N.W.2d at 77 (citing Johnson, 453 N.W.2d at 42). The issue of malice has been characterized as an "objective inquiry into the legal 3 Appellant concedes that the acts at issue here occurred in the exercise of the officers‟ discretion. 6 reasonableness of an official‟s actions." State by Beaulieu v. City of Mounds View, 518 N.W.2d 567, 571 (Minn. 1994). "Mere allegations of malice are not sufficient to support a finding of malice, as such a finding must be based on specific facts evidencing bad faith." Semler v. Klang, 743 N.W.2d 273, 279 (Minn. App. 2007) (quotation omitted), review denied (Minn. Feb. 19, 2008). "[T]he „reasonableness‟ inquiry in an excessive force case is an objective one: the question is whether the officers‟ actions are „objectively reasonable‟ in light of the facts and circumstances confronting them, without regard to their underlying intent or motivation." Graham v. Connor, 490 U.S. 386, 397, 109 S. Ct. 1865, 1872 (1989). The reasonableness of a particular use of force must be judged from the perspective of a reasonable officer on the scene, rather than with the 20/20 vision of hindsight. . . . Not every push or shove, even if it may later seem unnecessary in the peace of a judge‟s chambers, violates the Fourth Amendment. The calculus of reasonableness must embody allowance for the fact that police officers are often forced to make split-second judgments-in circumstances that are tense, uncertain, and rapidly evolving-about the amount of force that is necessary in a particular situation. Id. at 396-97, 109 S. Ct. at 1872 (quotation marks and citations omitted). "In reviewing an appeal from the grant or denial of official immunity on summary judgment, we must determine whether there are genuine issues of material fact and whether the [district] court erred in applying the law." Thompson v. City of Minneapolis, 707 N.W.2d 669, 673 (Minn. 2006). When there is a genuine dispute regarding predicate facts material to a determination of whether immunity applies, those fact issues are submitted for trial. Id. at 675. We conclude that there is a genuine dispute regarding a 7 predicate fact material to a determination of whether the defense of immunity applies in this case to wit, whether the officers‟ initial use of force was objectively reasonable. In his deposition testimony, appellant maintained that he was compliant throughout his initial contact with police and that he never removed his hands from the hood of the squad car or attempted to resist officers before the officers used force. The officers give a starkly different version of the facts. Officer Gingerich testified that appellant was uncooperative, forcibly resisted officers, and attempted to pull away from them. Officer Gingerich testified that it was this increased level of resistance that predicated the officers‟ increased use of force. The accounts of the police officers and appellant differ greatly in key details regarding whether or not appellant resisted the search and thereby necessitated the officers‟ use of force. The district court nevertheless adopted several contested facts as undisputed. Specifically, the district court stated as fact that appellant "was „very agitated‟ and did not want Gingerich to get control of his arm"; "officers were unable to frisk [appellant] for weapons"; and "[appellant] became aggressive and a struggle ensued." These facts are clearly disputed given appellant‟s deposition testimony. "[S]ummary judgment is inappropriate if the nonmoving party has the burden of proof on an issue and presents sufficient evidence to permit reasonable persons to draw different conclusions." Schroeder, 708 N.W.2d at 507. Appellant has the burden of presenting sufficient evidence to permit reasonable persons to conclude that the defense of immunity does not apply because the officers‟ actions were willful or malicious. Appellant has met his burden. If appellant‟s version of the facts is determined by a 8 factfinder to be more credible than the officers‟ version, a reasonable person could find that the officers‟ initial use of force was not objectively reasonable and therefore malicious. Thus, a rational factfinder could find for appellant. Because there is a genuine dispute regarding predicate facts material to a determination of whether the officers‟ actions are shielded by official immunity, those fact issues must be submitted for trial. See Thompson, 707 N.W.2d at 675. II. The district court did not abuse its discretion by denying appellant's motion to amend the complaint to add a claim for punitive damages. Minnesota Statutes section 549.20, subdivision 1 (2006), provides the standard by which plaintiffs in a civil action are allowed to bring a claim for punitive damages. The statute reads: (a) Punitive damages shall be allowed in civil actions only upon clear and convincing evidence that the acts of the defendant show deliberate disregard for the rights or safety of others. (b) A defendant has acted with deliberate disregard for the rights or safety of others if the defendant has knowledge of facts or intentionally disregards facts that create a high probability of injury to the rights or safety of others and: (1) deliberately proceeds to act in conscious or intentional disregard of the high degree of probability of injury to the rights or safety of others; or (2) deliberately proceeds to act with indifference to the high probability of injury to the rights or safety of others. Minn. Stat. § 549.20, subd. 1. A plaintiff in a civil suit may not raise a claim for punitive damages in the initial complaint, but must move the district court to amend the pleadings to add a claim for 9 punitive damages, providing the court with the proper legal basis for awarding punitive damages and one or more affidavits demonstrating the factual basis for the claim. Minn. Stat. § 549.191 (2006). "[I]f the court finds prima facie evidence in support of the motion [to add a claim for punitive damages], the court shall grant the moving party permission to amend the pleadings to claim punitive damages." Id. "The term „prima facie‟ does not refer to a quantum of evidence, but to a procedure for screening out unmeritorious claims for punitive damages." Swanlund v. Shimano Indus. Corp., 459 N.W.2d 151, 154 (Minn. App. 1990), review denied (Minn. Oct. 5, 1990). To prevail at trial, the plaintiff must show "clear and convincing" evidence of willful indifference to the rights or safety of others. We have previously held this quantum of proof is implicitly incorporated into the requirement that the movant present a prima facie case of willful indifference. The trial court may not allow an amendment where the motion and supporting affidavits do not reasonably allow a conclusion that clear and convincing evidence will establish the defendant acted with willful indifference. Id. (quotation and citations omitted). "The clear and convincing standard is met when the truth of the facts sought to be admitted is „highly probable.‟" State v. Kennedy, 585 N.W.2d 385, 389 (Minn. 1998) (quoting Weber v. Anderson, 269 N.W.2d 892, 895 (Minn. 1978)). "We will not reverse the trial court‟s decision to grant or deny a motion to add a claim for punitive damages absent an abuse of discretion." LeDoux v. Nw. Publ'g, Inc., 521 N.W.2d 59, 69 (Minn. App. 1994), review denied (Minn. Nov. 16, 1994). Appellant argues that the evidence submitted in support of his motion to amend demonstrates that all of the officers understood that the law prohibited them from using 10 excessive force, and that they therefore acted with deliberate disregard for appellant‟s rights. But appellant‟s argument is based on appellant‟s version of the facts without regard to contrary facts. In support of his motion, appellant submitted both his version of the facts and the versions of the officers involved, which the district court properly considered. As previously discussed, the officers‟ accounts differ greatly from the appellant‟s account. On review of the district court‟s denial of appellant‟s motion to add a claim for punitive damages, appellant does not enjoy the benefit of having the evidence viewed in the light most favorable to appellant, as he does on review of the district court‟s summary judgment decision. And while appellant was entitled to have his evidence treated as unrebutted by the district court, meaning not subject to cross- examination or other challenge, the district court was permitted to weigh the evidence. Compare Swanlund, 459 N.W.2d at 154 (explaining that the district court must view the evidence presented through the prism of the substantive evidentiary burden), with Murphy v. Country House, Inc., 307 Minn. 344, 351, 240 N.W.2d 507, 512 (1976) (explaining that it is not the function of the district court to weigh evidence on a motion for summary judgment). The district court considered all of the evidence submitted by appellant, including Officer Gingerich‟s deposition testimony, and found that appellant‟s evidence failed to meet the clear and convincing standard. The district court noted that the appellant‟s own evidence contained alleged facts that bear on the reasonableness of the officers‟ use of force. The district court stated: 11 [T]he facts known to [the officers] did not create a high probability of injury to the rights or safety of [appellant], but rather indicated that a party, who may have been armed from the perspective of [the officers], was engaged in resistant-type activity and needed to be brought under control and into custody. Therefore, [appellant] has failed to establish by clear and convincing evidence the first prong of the prima facie evidence test, and this court need not consider the second prong. Since [appellant] has failed to establish by clear and convincing evidence that [the officers] deliberately disregarded [appellant‟s] rights or safety, [appellant‟s] claim for mandatory punitive damages must fail under Minn. Stat. § 549.191. The district court‟s discussion of the evidence is supported by the record. The district court did not abuse its discretion when it determined that appellant‟s evidence did not meet the clear and convincing standard.4 The district court, therefore, properly denied appellant‟s motion to amend the complaint to add a claim for punitive damages. 4 The district court did not base its decision regarding punitive damages on the erroneous conclusion that appellant admitted resisting the search, which is the error that underlies the court‟s grant of summary judgment. However, in one potentially troubling sentence, the district court stated, "[appellant] himself admits that he twice disregarded an order of a police officer and even as [appellant] was initially brought to the police car by Officer Gingerich, he was „very agitated‟ and displayed signs of resistance, such as „not wanting to let [Officer Gingerich] have control of his arm.‟" This sentence implies that appellant admitted that he was agitated and displayed signs of resistance before or during the search. The record does not support this conclusion. But the district court‟s statement does not misrepresent the record. In making this statement, the district court cited both to appellant‟s memorandum of law in support of his motion to add a claim for punitive damages and to the deposition testimony of Officer Gingerich. In his memorandum, appellant admits he "twice disregarded an order of a police officer," referencing Officer Gingerich‟s orders that appellant step back to the sidewalk. Officer Gingerich‟s deposition testimony supports the second portion of the challenged sentence, that appellant was very agitated and did not want the officer to have control of his arm. When read in conjunction with the citations provided, the district court‟s statement is supported by the record, though the wording of the sentence is confusing. 12 See Swanlund, 459 N.W.2d at 154 ("The trial court may not allow an amendment where the motion and supporting affidavits do not reasonably allow a conclusion that clear and convincing evidence will establish the defendant acted with willful indifference."). Affirmed in part, reversed in part, and remanded. Dated: ____________________ _________________________________ The Honorable Michelle A. Larkin Minnesota Court of Appeals</t>
  </si>
  <si>
    <t>['https://d3n8a8pro7vhmx.cloudfront.net/cuapb/pages/270/attachments/original/1626363453/Quincy_Smith__Appellant__vs._Michael_Morales__et_al.__Respondents._A07-2377__Court_of_Appeals_Unpublished__November_18__2008_.pdf?1626363453']</t>
  </si>
  <si>
    <t>['Calvin Cook, badge #1295', 'Marc Gingerich, badge #2286', 'Timothy E. Devick, badge #1526']</t>
  </si>
  <si>
    <t>UNITED STATES DISTRICT COURT DISTRICT OF MINNESOTA IBSA ALIYI MUSSA, Plaintiff, v. OFFICER MUKHTAR ABDULKADIR, in his individual and official capacities; OFFICER YANG, in his individual and official capacities; and CITY OF MINNEAPOLIS, Defendants. Case No. 11-CV-1967 (PJS/JJG) ORDER Zorislav R. Leyderman, LAW OFFICE OF ZORISLAV R. LEYDERMAN, for plaintiff. Darla J. Boggs and C. Lynne Fundingsland, MINNEAPOLIS CITY ATTORNEY'S OFFICE, for defendants. This civil-rights action arises out of a July 2010 encounter between plaintiff Ibsa Mussa and defendants Mukhtar Abdulkadir and Ka Yang, both of whom are employed as police officers by defendant the City of Minneapolis ("the City"). Mussa brought a 14-count complaint, making numerous claims against the officers and the City under 42 U.S.C. § 1983 and state law. This matter is before the Court on defendants' motion for summary judgment. Shortly before the hearing, the parties stipulated to the dismissal of certain claims, and Mussa abandoned other claims at the hearing, leaving the following claims: (1) Count I - First Amendment retaliation against Abdulkadir and Yang; (2) Count II - excessive force against Abdulkadir; (3) Count III - excessive force against Yang; (4) Count IV - unreasonable seizure and false arrest against Abdulkadir and Yang; (5) Count V - Equal Protection violation against CASE 0:11-cv-01967-PJS-JJG Document 34 Filed 09/05/13 Page 1 of 12 Abdulkadir; (6) Count XI - assault against Abdulkadir and the City; and (7) Count XII - battery against Abdulkadir and the City. For the reasons stated below, defendants' motion is granted in part and denied in part. Specifically, defendants' motion is granted as to Mussa's excessive-force claims against Abdulkadir and Yang (Counts II and III) and denied in all other respects. I. BACKGROUND The facts are sharply disputed, but, taking the record in the light most favorable to Mussa, a jury could find the following: Mussa is an immigrant from Ethiopia. Mussa Dep. 9. On July 25, 2010, at about 9:15 p.m., Mussa was riding his bicycle on a sidewalk in the Cedar-Riverside neighborhood of Minneapolis. Mussa Dep. 15, 42. Mussa, who would have been about 17 years old at the time, did not have a light on his bicycle. Mussa Dep. 7, 21. Mussa noticed that there were police officers - who turned out to be Abdulkadir and Yang - searching people on the sidewalk. Mussa Dep. 16, 19. Two detainees were sitting in the officers' squad car. Mussa Dep. 17. Abdulkadir approached Mussa and arrested him for not having a light on his bicycle. Mussa Dep. 21. Abdulkadir handcuffed Mussa and put him in the squad car, telling Mussa that he would be getting a ticket. Mussa Dep. 21. Mussa protested against being detained in the squad car, calling it "stupid." Mussa Dep. 22. In response to Mussa's "stupid" remark, Abdulkadir put Mussa in a choke hold, causing Mussa to lose consciousness for about 15 seconds. Mussa Dep. 22. Abdulkadir then hit and kicked Mussa, once on the leg and once in the face. Mussa Dep. 24-25. While Abdulkadir was -2- CASE 0:11-cv-01967-PJS-JJG Document 34 Filed 09/05/13 Page 2 of 12 assaulting Mussa, Yang was sitting in the front of the squad car, looking the other way. Mussa 1 Dep. 27. Abdulkadir then gave Mussa a ticket and released him. Mussa Dep. 24-25. Mussa asked for an ambulance, but the officers refused to call one. Mussa Dep. 26. Before leaving, Abdulkadir called Mussa "habesh," which is an ethnic slur. Mussa Dep. 25, 45; Leyderman Aff. 2 Ex. 2 at 2. After the officers left, Mussa sat on the sidewalk, dazed. Mussa Dep. 26-27. A bystander called an ambulance. Mussa Dep. 28. When the ambulance was nearby, the officers reappeared, and Abdulkadir told the ambulance to leave. Mussa Dep. 28. Abdulkadir handcuffed Mussa again and put him back in the squad car. Mussa Dep. 29. He also referred to Mussa as "habesh" several more times. Mussa Dep. 45. Bystanders called for another ambulance. Mussa Dep. 29. At some point, Abdulkadir pulled out a gun because he did not want the bystanders to help Mussa. Mussa Dep. 56. When the second ambulance arrived, the paramedics took photographs of Mussa while laughing at him. Mussa Dep. 29. The paramedics did not examine or treat Mussa. Mussa Dep. 30. After the paramedics left, Abdulkadir and Yang drove around with Mussa in the car for several hours until curfew, at which point they took Mussa to jail. Mussa Dep. 30, 48-49. Mussa's testimony on this point is somewhat ambiguous. He first testified that "[w]hen 1 Officer Muktar [sic] was hitting me, Officer Yang was just sitting and watching." Mussa Dep. 27. Two questions later, however, Mussa testified that "[w]hen Officer Muktar [sic] came over to my side, he covered me with his body and Officer Yang was looking the other way." Mussa Dep. 27. Although his initial testimony could be construed to mean that Yang was watching the assault, Mussa admits in his briefing that Yang was looking the other way. ECF No. 29 at 14-15. Presumably, Mussa's testimony should be understood to mean that Yang was "watching" or dealing with the other two detainees in the squad car. The spelling of this word varies in the record between "habesh" and "habash." 2 -3- CASE 0:11-cv-01967-PJS-JJG Document 34 Filed 09/05/13 Page 3 of 12 The next day, after he was released from jail, Mussa went to the doctor. Leyderman Aff. Ex. 3. He complained of a headache and pain and swelling below his right eye. Id. at 1. The 3 doctor recommended ice packs and Ibuprofen. Id. at 2. Three days later, Mussa returned to the doctor when his pain worsened. Mussa Dep. 32. The doctor prescribed Naproxen. Leyderman Aff. Ex. 3 at 4. Mussa continues to suffer headaches and fear of the police. Mussa Dep. 39-40. He has not sought any treatment for his emotional issues, however, nor has he sought any further treatment for his headaches. Mussa Dep. 33, 53, 68. II. ANALYSIS A. Standard of Review Summary judgment is warranted "if the movant shows that there is no genuine dispute as to any material fact and the movant is entitled to judgment as a matter of law." Fed. R. Civ. P. 56(a). A dispute over a fact is "material" only if its resolution might affect the outcome of the lawsuit under the substantive law. Anderson v. Liberty Lobby, Inc., 477 U.S. 242, 248 (1986). A dispute over a fact is "genuine" only if "the evidence is such that a reasonable jury could return a verdict for the nonmoving party." Id. "The evidence of the non-movant is to be believed, and all justifiable inferences are to be drawn in his favor." Id. at 255. Defendants argue that the Court should disregard certain aspects of Mussa's account because they are contradicted by other portions of the record and because Mussa's story has The Court notes that Mussa's medical records indicate that he reported to the doctor that 3 he had been suffering from a headache for two days and, separately, that he had been struck the night before. Defendants do not make anything of this discrepancy, and the Court therefore ignores it. -4- CASE 0:11-cv-01967-PJS-JJG Document 34 Filed 09/05/13 Page 4 of 12 changed in some respects over time. There is no doubt that Mussa has credibility problems and that many aspects of his story are difficult to believe. But determining whether Mussa is credible is the function of the jury, not the judge. Moreover, many of Mussa's inconsistencies concern minor or irrelevant details, and some of the inconsistencies may reflect the fact that Mussa is not a native English speaker. The Court therefore rejects defendants' argument that it should disregard some of Mussa's testimony in determining whether there are factual issues for trial. B. Excessive Force 1. Abdulkadir Abdulkadir argues that, because he inflicted only de minimis injuries on Mussa, he is entitled to qualified immunity on Mussa's excessive-force claim under Chambers v. Pennycook, 641 F.3d 898 (8th Cir. 2011). In Chambers, the Eighth Circuit held that a plaintiff need not show more than de minimis injuries in order to prevail on a claim of excessive force. Id. at 906-08. But because the Eighth Circuit's previous case law had not been clear on this point, the police officers who had been sued in Chambers - and who had inflicted only de minimis injuries on the plaintiff - were found to be entitled to qualified immunity. Id. at 908-09. Abdulkadir argues that, because the incident in this case took place before Chambers was decided, and because he inflicted only de minimis injuries on Mussa, he too is entitled to qualified immunity. The Court agrees. This case is squarely controlled by Chambers. Mussa does not dispute that Abdulkadir had the right to detain him for not having a light on his bicycle. Because Abdulkadir had the right to detain Mussa, he had the right to use some degree of force. Graham v. Connor, 490 U.S. 386, 396 (1989) ("[T]he right to make an arrest or investigatory stop necessarily carries with it -5- CASE 0:11-cv-01967-PJS-JJG Document 34 Filed 09/05/13 Page 5 of 12 the right to use some degree of physical coercion or threat thereof to effect it."). This sets Mussa's case apart from cases in which, under the plaintiff's version of the facts, the officer did not have the right to make an arrest or otherwise detain the plaintiff. Cf. Nguyen v. Lokke, No. 11-CV-3225, slip. op. at 7 (D. Minn. Sept. 4, 2013) ("When there is no right to seize a citizen - that is, when there is no right to detain a citizen even momentarily - then there is also no right to use force against that citizen."); Smith v. Appledorn, No. 11-CV-2966, 2013 WL 451320, at *3 (D. Minn. Feb. 6, 2013) ("before a police officer can use physical force, the arrest or investigatory stop itself must be justified"). Mussa argues that, even though Abdulkadir had the right to detain him, Abdulkadir had no right to use force against him once Mussa was handcuffed and secured in the squad car. The problem with this argument, though, is that the very same situation was present in Chambers. After Chambers was handcuffed and on the floor, an officer kicked him and pressed his foot on Chambers's back. Chambers, 641 F.3d at 902. Chambers was then placed in a squad car, where another officer choked him and kicked the back of his seat. Id. The officers also adjusted Chambers's seat so that Chambers's head was nearly touching the dashboard and then drove erratically so that Chambers was jerked back and forth (presumably causing Chambers's head to hit the dashboard). Id. All of this happened after Chambers had been handcuffed and brought under control. Yet the Eighth Circuit nevertheless found that the officers were entitled to qualified immunity. Id. at 908-09. In short, the fact that Mussa was handcuffed and in the squad car does not distinguish this case from Chambers. So long as Mussa's injuries were de minimis, Chambers dictates that Abdulkadir is entitled to qualified immunity. -6- CASE 0:11-cv-01967-PJS-JJG Document 34 Filed 09/05/13 Page 6 of 12 With respect to those injuries: Mussa alleges that he suffered bruises and swelling and continues to suffer persistent headaches and fear. Mussa was not treated at a hospital on the night of the incident, however, and over the next few days, doctors merely prescribed mild painkillers. Mussa has not sought any further treatment for any of his injuries. Under these facts, Mussa's injuries must be considered de minimis. See LaCross v. City of Duluth, 713 F.3d 1155, 1157-58 (8th Cir. 2013) (episodes of anxiety resulting from use of Taser are de minimis injury); Wertish v. Krueger, 433 F.3d 1062, 1067 (8th Cir. 2006) ("[r]elatively minor scrapes and bruises and the less-than-permanent aggravation of a prior shoulder condition were de minimis injuries"); Andrews v. Fuoss, 417 F.3d 813, 815-16, 818 (8th Cir. 2005) (blow that made plaintiff "see stars" and left her with a sore neck and "horrible, horrible" headache caused only de minimis injury); Foster v. Metro. Airports Comm'n, 914 F.2d 1076, 1082 (8th Cir. 1990) (allegations of nerve damage, in the absence of medical evidence that plaintiff suffered any long- term injury, were insufficient to show that injuries were more than de minimis). Because Abdulkadir unquestionably had the right to use some degree of force on Mussa, and because Mussa's injuries were de minimis, Abdulkadir is entitled to qualified immunity on Mussa's excessive-force claim. Abdulkadir's motion for summary judgment on that claim is therefore granted. 2. Yang Mussa also brings an excessive-force claim against Yang, alleging that Yang is liable for failing to protect him from Abdulkadir's use of force. But if a reasonable officer in Abdulkadir's position would not have known that he was using excessive force against Mussa, then a -7- CASE 0:11-cv-01967-PJS-JJG Document 34 Filed 09/05/13 Page 7 of 12 reasonable officer in Yang's position would not have known that he had a duty to protect Mussa from that use of force. Yang is therefore also entitled to qualified immunity. Moreover, it is undisputed that Yang was sitting in the front seat of the squad car and did not see the assault. No reasonable jury could conclude that Yang knew that Abdulkadir would assault Yang or that Yang had the opportunity to prevent that assault. See Nance v. Sammis, 586 F.3d 604, 612 (8th Cir. 2009) (an officer may be liable for failing to prevent the use of excessive force only when he had reason to know that excessive force would be used and had both the opportunity and means to prevent it). Yang's motion for summary judgment on the excessive- force claim against him is therefore granted. C. First Amendment Retaliation Mussa alleges that Abdulkadir violated the First Amendment by choking and hitting him in retaliation for Mussa calling his arrest "stupid." To prevail on a First Amendment retaliation 4 claim, a plaintiff must show that (1) he engaged in activity protected by the First Amendment; (2) the defendant took action against him that was sufficiently serious to chill a person of ordinary firmness from engaging in the protected activity; and (3) the defendant took the adverse action in retaliation for the protected activity. See Zutz v. Nelson, 601 F.3d 842, 848-49 (8th Cir. 2010). The defendant's retaliatory motive must be a but-for cause of the retaliation; a plaintiff cannot recover if the defendant would have taken the same adverse action even in the absence of the improper motive. Osborne v. Grussing, 477 F.3d 1002, 1006 (8th Cir. 2007). Mussa did not expressly dismiss this claim as against Yang, but he did not address the 4 claim against Yang in his brief. See ECF No. 29 at 31. Even if Mussa had not abandoned the claim, the Court would grant Yang's motion for summary judgment. Yang did not choke or punch Mussa and, as noted, no reasonable jury could conclude that Yang knew that Abdulkadir would assault Mussa or that Yang could have prevented the assault. -8- CASE 0:11-cv-01967-PJS-JJG Document 34 Filed 09/05/13 Page 8 of 12 Abdulkadir seeks summary judgment on this claim essentially on the basis that no reasonable jury could believe Mussa's version of events. As discussed, however, the Court rejects the argument that it is free to disregard portions of Mussa's testimony. Abdulkadir's motion for summary judgment on this claim is therefore denied. D. Unreasonable Seizure Mussa alleges that his second arrest was an unreasonable seizure in violation of the Fourth Amendment. Abdulkadir and Yang move for summary judgment, arguing that the arrest was supported by probable cause. Specifically, the officers argue that there was probable cause to arrest Mussa for a curfew violation and for filing a false police report. With respect to the alleged curfew violation, however, there are factual disputes about the timing of the arrest. Mussa testified that the officers arrested him, drove him around for several hours until curfew, and then took him to jail. If Mussa's testimony is true, then the officers did not have probable cause to arrest Mussa for a curfew violation. Likewise, factual disputes preclude the Court from finding that there was probable cause to arrest Mussa for filing a false police report. The "false police report" was Mussa's complaint that Abdulkadir had choked and punched him. Because there is a factual dispute about whether Mussa's complaint was true, the Court cannot find, as a matter of law, that there was probable cause to arrest Mussa. E. Equal Protection Mussa brings an equal-protection claim against Abdulkadir, alleging that Abdulkadir arrested and assaulted him on the basis of his Ethiopian ethnicity. Abdulkadir argues that there is no evidence of discriminatory intent and that Mussa's Equal Protection claim is precluded -9- CASE 0:11-cv-01967-PJS-JJG Document 34 Filed 09/05/13 Page 9 of 12 because Abdulkadir had probable cause to arrest Mussa the first time for not having a light on his bicycle. Abdulkadir's contentions are without merit. Mussa testified that Abdulkadir repeatedly referred to him using an ethnic slur, which is direct evidence of discriminatory intent. See Clark ex rel. T.M.J. v. Pielert, No. 07-CV-3649, 2009 WL 35337, at *8 (D. Minn. Jan. 5, 2009). In addition, a plaintiff need not prove lack of probable cause to prevail on a claim of selective enforcement under the Equal Protection Clause. See Johnson v. Crooks, 326 F.3d 995, 999-1000 (8th Cir. 2003). Abdulkadir's motion for summary judgment on this claim is denied. F. Assault and Battery Finally, Mussa brings claims of assault and battery against Abdulkadir and the City. Defendants argue that they are entitled to official immunity on these claims. "The doctrine of official immunity protects from personal liability a public official charged by law with duties that call for the exercise of judgment or discretion unless the official is guilty of a wilful or malicious wrong." Rico v. State, 472 N.W.2d 100, 106-07 (Minn. 1991). In this context, malice means "the intentional doing of a wrongful act without legal justification or excuse, or, otherwise stated, the willful violation of a known right." Id. at 107 (citation and quotations omitted). In general, when a municipal employee is protected by official immunity, the municipality is entitled to vicarious official immunity. Schroeder v. St. Louis Cnty., 708 N.W.2d 497, 508 (Minn. 2006). The Court has concluded that Abdulkadir is entitled to qualified immunity on Mussa's excessive-force claim because a reasonable officer in Abdulkadir's position would not have known that he was violating Mussa's rights. For that reason, to the extent that Mussa's assault -10- CASE 0:11-cv-01967-PJS-JJG Document 34 Filed 09/05/13 Page 10 of 12 and battery claims simply mirror his excessive-force claim, Abdulkadir and the City are entitled to official immunity. See Grady v. Becker, 907 F. Supp. 2d 975, 985-86 (D. Minn. 2012). But Mussa has also brought an Equal Protection claim on the basis that the assault and battery were motivated by ethnic bias. This allegation, and the evidence supporting it, is sufficient to show the willful violation of a known right. Abdulkadir and the City's motion is therefore denied on Mussa's assault and battery claims to the extent that Mussa alleges that the assault and battery were motivated by ethnic bias. ORDER Based on the foregoing, and on all of the files, records, and proceedings herein, IT IS HEREBY ORDERED THAT: 1. Defendants' motion for summary judgment [ECF No. 23] is GRANTED IN PART and DENIED IN PART. 2. The motion is GRANTED IN PART AND DENIED IN PART as to Count I. The motion is GRANTED insofar as Count I pertains to defendant Ka Yang and DENIED insofar as Count I pertains to defendant Mukhtar Abdulkadir. 3. The motion is GRANTED as to Counts II and III (plaintiff's excessive-force claims). 4. The motion is GRANTED as to the claims plaintiff abandoned at the March 25, 2013 hearing (Count VII, Count VIII, Count IX, Count X, Count XIII, and Count XIV). 5. The motion is GRANTED IN PART as to Counts XI and XII, to the extent that those claims simply mirror plaintiff's excessive-force claim. The motion is -11- CASE 0:11-cv-01967-PJS-JJG Document 34 Filed 09/05/13 Page 11 of 12 DENIED IN PART as to Counts XI and XII, to the extent that plaintiff contends that the assault and battery were motivated by ethnic bias. 6. The motion is DENIED in all other respects. Dated: September 5 , 2013 s/Patrick J. Schiltz Patrick J. Schiltz United States District Judge -12- CASE 0:11-cv-01967-PJS-JJG Document 34 Filed 09/05/13 Page 12 of 12</t>
  </si>
  <si>
    <t>['https://d3n8a8pro7vhmx.cloudfront.net/cuapb/pages/270/attachments/original/1614610838/Mussa_v._Abdulkadir_and_Yang.pdf?1614610838']</t>
  </si>
  <si>
    <t>['Ka Yang, badge #7891', 'Mukhtar Abdulkadir, badge #47']</t>
  </si>
  <si>
    <t>UNITED STATES DISTRICT COURT DISTRICT OF MINNESOTA Antoine Lee, Civil No. 11-1945 (DWF/FLN) Plaintiff, v. MEMORANDUM OPINION AND ORDER Officer Oscar Macias and Office Shawn Kelly, in their official and individual capacity, and City of Minneapolis, Defendants. A. L. Brown, Esq., Capitol City Law Group, LLC; and Joshua R. Williams, Esq., Law Office of Joshua R. Williams, PLLC, counsel for Plaintiffs. Timothy S. Skarda, Assistant Minneapolis City Attorney, Minneapolis City Attorney's Office, counsel for Defendants. INTRODUCTION This matter is before the Court on a Motion for Partial Summary Judgment on the Issue of Liability brought by Plaintiff Antoine Lee ("Plaintiff"). (Doc. No. 9.) In his Complaint, Plaintiff asserts violations of 42 U.S.C. § 1983 for deprivation of liberty (false arrest, unreasonable seizure, and unlawful detention) (Count One) and excessive force (Count Two), as well as state-law claims for false arrest and false imprisonment (Count Three), intentional infliction of emotional distress (Count Four), battery (Count Five), civil conspiracy to violate civil rights (Count Six), and violation of the Minnesota CASE 0:11-cv-01945-DWF-FLN Document 24 Filed 06/12/12 Page 1 of 12 2 Human Rights Act ("MHRA") (Count Seven). Plaintiff moves for partial summary judgment on Counts One, Two, Three, Five, and Six.1 For the reasons set forth below, Plaintiff's motion is granted in part and denied in part. BACKGROUND At approximately 12:30 a.m. on March 21, 2009, Plaintiff was walking with a female, G.J., near the intersection of 31st Street and Bloomington Avenue in Minneapolis, Minnesota. (Doc. No. 1, Compl. ¶ 6.) Plaintiff and G.J. separated near this intersection, allegedly to get take-out food from different restaurants. (Id. ¶ 7.)2 While on a routine patrol in a fully-marked squad car, at approximately 12:40 a.m., Defendants Officer Shawn Kelly and Officer Oscar Macias (together, "Defendants" or the "Officers") observed G.J. standing at the northeast corner of Bloomington Avenue South and 31st Street. (Doc. No. 12, Williams Decl. ¶ 2, Ex. A ("Police Report") at 3.) G.J. caught the Officers' attention because she did not appear to have any purpose for being in the area, she was wearing what they perceived to be provocative clothing,3 and the area was known for street level prostitution. (Id. at 3, 6; 1 Because Plaintiff moves for summary judgment, the Court must consider the facts in the light most favorable to Defendants, the non-moving parties. Enter. Bank v. Magna Bank of Mo., 92 F.3d 743, 747 (8th Cir. 1996). 2 The Officers submit, via affidavit testimony, that there are no restaurants or fast food outlets at this intersection. (Doc. No. 15, Kelly Aff. ¶ 10; Doc. No. 16, Macias Aff. ¶ 8.) 3 G.J. had her jacket unzipped with a corset underneath that barely covered her breasts. (Kelly Aff. ¶ 12; Police Report at 3, 6.) CASE 0:11-cv-01945-DWF-FLN Document 24 Filed 06/12/12 Page 2 of 12 3 Kelly Aff. ¶¶ 4, 12; Macias Aff. ¶ 4.) G.J. did not cross the intersection after receiving green lights in both the southbound and westbound directions. (Police Report at 3, 6; Kelly Aff. ¶ 13.) The Officers stopped to speak with G.J. (Kelly Aff. ¶¶ 14-15; Macias Aff. ¶ 9; Police Report at 3, 6.) At the time the Officers approached, G.J. was on her cell phone and the Officers overheard her saying that she needed to be picked up and giving her location to the person with whom she was speaking. (Kelly Aff. ¶ 18; Police Report at 3.) G.J. told the Officers that she had been smoking marijuana, engaging in sexual activity, and that she did not know where she was going. (Kelly Aff. ¶ 17; Macias Aff. ¶ 9; Police Report at 3, 6.) She also told the Officers that she was a police informant, but was unable to give any other details to confirm her status as an informant. (Police Report at 3, 6.) G.J. told the Officers that the person on the phone was coming to pick her up. (Kelly Aff. ¶ 18.) Approximately three minutes later, Plaintiff walked up to the scene but remained behind a bus-stop bench that was approximately eight feet from the Officers and four feet from G.J. (Kelly Aff. ¶ 19; Macias Aff. ¶ 11; Police Report at 4, 6.) Plaintiff appeared to have both of his hands in his pockets. (Kelly Aff. ¶ 20; Macias Aff. ¶ 14.) The Officers could not see Plaintiff's hands. (Macias Aff. ¶ 20.) The Officers asked both Plaintiff and G.J. if they knew each other. (Kelly Aff. ¶ 21; Macias Aff. ¶ 13.) Plaintiff and G.J. gave conflicting statements: G.J. claimed that Plaintiff was her boyfriend; and G.J. claimed that he did not know Plaintiff. (Kelly Aff. ¶ 21; Macias Aff. ¶ 13; Police Report at 4, 6.) The Officers again asked Plaintiff if he knew G.J. and Plaintiff maintained that he did not. (Macias Aff. ¶ 13; Police Report CASE 0:11-cv-01945-DWF-FLN Document 24 Filed 06/12/12 Page 3 of 12 4 at 4, 6.) Defendants assert that Plaintiff was "fidgeting around" and watching the Officers' interaction with G.J. (Macias Aff. ¶ 15.) The Officers claim that they were concerned for their safety because they could not see Plaintiff's hands, and they had been trained to be concerned about hands concealed in pockets because of possible access to handguns or contraband. (Kelly Aff. ¶ 22.) Other circumstances added to their concern, including the fact Plaintiff and G.J. gave conflicting information regarding whether they knew each other, the incident occurred late at night in an area with frequent criminal activity, Plaintiff was fidgeting and watching the interaction with G.J., and Plaintiff was partially concealed by the bus-stop bench. (Macias Aff. ¶ 15.) The Officers approached Plaintiff and asked him to show them his hands. (Kelly Aff. ¶¶ 27-28; Macias Aff. ¶ 16; Police Report at 4, 6.) Plaintiff refused and replied, "I don't have to show you shit." (Macias Aff. ¶ 3; Police Report at 4, 6.)4 The Officers repeated their request, and Plaintiff again refused to comply. (Macias Aff. ¶ 19.) Officer Macias then reached towards Plaintiff and removed Plaintiff's left hand from his pocket. (Id. ¶ 20.) Officer Macias still could not see Plaintiff's right hand. (Id.) Plaintiff removed his right hand from his pocket and pushed away from the bus-stop bench. (Id. ¶ 22.) The Officers then held Plaintiff's hands behind his lower back and pinned him against the bus-stop bench. (Id. ¶ 24.) Officer Kelly grabbed Plaintiff's right wrist. 4 Officer Macias contends that his concern was heightened by Plaintiff's response and level of hostility. (Macias Aff. ¶ 17.) CASE 0:11-cv-01945-DWF-FLN Document 24 Filed 06/12/12 Page 4 of 12 5 (Kelly Aff. ¶ 30.) Officer Macias told Plaintiff to calm down. (Macias Aff. ¶ 25; Kelly Aff. ¶ 30.) Plaintiff continued to struggle. (Kelly Aff. ¶¶ 30-31; Macias Aff. ¶ 25; Police Report at 4, 6.) The Officers decided to walk Plaintiff to their squad car. (Kelly Aff. ¶ 31; Macias Aff. ¶ 26; Police Report at 4, 7.) Plaintiff began to struggle again. (Kelly Aff. ¶ 31; Macias Aff. ¶ 27; Police Report at 4, 7.) Officer Kelly told Plaintiff to calm down. (Kelly Aff. ¶ 31; Police Report at 4.) Plaintiff began to slip out of Officer Kelly's wrist lock. (Id.) Officer Macias grabbed the back of Plaintiff's shirt and pulled him to the ground. (Macias Aff. ¶ 28.) Officer Kelly lost control of Plaintiff's arm, and when on the ground, Plaintiff moved his left hand towards his waistband. (Kelly Aff. ¶¶ 33-34; Macias Aff. ¶ 30; Police Report at 4, 7.) Officer Kelly delivered one knee strike to Plaintiff's left side and Officer Macias struck Plaintiff once in the face. (Kelly Aff. ¶ 36; Macias Aff. ¶ 35.) Defendants handcuffed, pat searched, and placed Plaintiff in the squad car. (Kelly Aff. ¶ 36; Macias Aff. ¶ 36.) Plaintiff was neither arrested nor issued a citation. (Macias Aff. ¶ 40.) An ambulance arrived and took Plaintiff to Hennepin County Medical Center. (Kelly Aff. ¶ 40.) Plaintiff claims that he suffered major injuries. An incident report was referred for the consideration of criminal charges against Plaintiff; none were issued. (Macias Aff. ¶ 41.) DISCUSSION I. Standard of Review Summary judgment is proper if there are no disputed issues of material fact and the moving party is entitled to judgment as a matter of law. Fed. R. Civ. P. 56(a). The CASE 0:11-cv-01945-DWF-FLN Document 24 Filed 06/12/12 Page 5 of 12 6 Court must view the evidence and the inferences that may be reasonably drawn from the evidence in the light most favorable to the nonmoving party. Enter. Bank v. Magna Bank of Mo., 92 F.3d at 747.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 Bank, 92 F.3d at 747. The nonmoving party must demonstrate the existence of specific facts in the record that create a genuine issue for trial. Krenik v. County of Le Sueur, 47 F.3d 953, 957 (8th Cir. 1995). A party opposing a properly supported motion for summary judgment "may not rest upon mere allegations or denials of his pleading, but must set forth specific facts showing that there is a genuine issue for trial." Anderson v. Liberty Lobby, Inc., 477 U.S. 242, 256 (1986). II. Unlawful Seizure Under 42 U.S.C. § 1983 Plaintiff asserts that he was unlawfully detained and unreasonably seized in violation of his Fourth Amendment rights. Plaintiff argues that at the time the Officers seized him, there was no indication that he had committed, or was about to commit, a crime. Plaintiff also asserts that he had the right to refuse the Officers' request that he CASE 0:11-cv-01945-DWF-FLN Document 24 Filed 06/12/12 Page 6 of 12 7 show his hands. Plaintiff asserts, based on these facts, that there was no basis under Terry v. Ohio, 392 U.S. 1 (1968), to stop and later search him. Under the Fourth Amendment, it is permissible for an officer to make a brief investigatory stop if he has a reasonable articulable suspicion that criminal activity is afoot. United States v. Tuley, 161 F.3d 513, 515 (8th Cir. 1999) (citing Terry, 392 U.S. at 21-22). Circumstances that may justify reasonable suspicion must be examined in totality, and reasonable suspicion may be justified even when there are innocent explanations for the defendant's behavior. Tuley, 161 F.3d at 515. In examining the totality of circumstances, the Court must consider the extent to which an officer is drawing upon his own experience and training. United States v. Hughes, 517 F.3d 1013, 1016 (8th Cir. 2008). In addition, relevant contextual considerations include whether the location is in an area known for criminal activity, and nervous or evasive behavior. Illinois v. Wardlow, 528 U.S. 119, 124 (2000). "[A]n investigative detention must be temporary and last no longer than is necessary to effectuate to the purpose of the stop. Similarly, the investigative methods employed should be the least intrusive means reasonably available to verify or dispel the officer's suspicion in a short period of time." United States v. Royer, 460 U.S. 491, 500 (1983). Officers conducting investigative stops "may take steps reasonably necessary to protect their personal safety." United States v. Stachowiak, 521 F.3d 852, 855 (8th Cir. 2008) (quotation omitted). A protective frisk is warranted if "specific articulable facts taken together with rational inferences support the reasonable suspicion that a party was potentially armed and dangerous." United States v. Ellis, 501 F.3d 958, 961 (8th Cir. CASE 0:11-cv-01945-DWF-FLN Document 24 Filed 06/12/12 Page 7 of 12 8 2007) (quotation omitted). The question is an objective one: "whether a reasonably prudent man in the circumstances would be warranted in the belief that his safety or that of others was in danger." Id. (citation omitted). Defendants contend that their actions were reasonable and permissible under the law. As an initial matter, Defendants assert that these facts do not fall under the standard of Terry because Plaintiff was not seized or searched until after he began to physically resist. Plaintiff argues that Defendants seized Plaintiff when they flanked him and physically forced compliance with their order for him to show his hands. "Only when the officer, by means of physical force or show of authority, has in some way restrained the liberty of a citizen may we conclude that a 'seizure' has occurred." Terry, 392 U.S. at 20 n.16. Here, when Defendants physically forced compliance with their request that Plaintiff show his hands, a reasonable person would not feel free to leave. Thus, the Court concludes that a seizure occurred and Terry applies. Defendants argue that even if Terry applies, their actions were permissible. Defendants assert that they requested to see Plaintiff's hands because they were concerned about their safety when they were questioning G.J. Defendants also assert that they did not intend to arrest Plaintiff when they approached him, and that their only motivation was to convince Plaintiff to show his hands. The Officers claim that their safety concerns were based not only on Plaintiff's repeated refusal to show his hands, but on additional circumstances. These circumstances include Plaintiff's arrival on the scene and close proximity to G.J. and the Officers; the fact that Plaintiff was partially concealed by the bus-stop bench; the fact that G.J. and Plaintiff gave conflicting information CASE 0:11-cv-01945-DWF-FLN Document 24 Filed 06/12/12 Page 8 of 12 9 regarding their relationship; the fact that Plaintiff was fidgeting; that the encounter happened late at night in an area known for criminal activity; and the fact that the Officers had been trained to be concerned about the potential for concealed weapons. Defendants further assert that Plaintiff was free to either comply with their request to show his hands or to leave, but that Plaintiff refused to show his hands and remained at the scene. Defendants maintain that they chose the least intrusive method available to them-to remove his hand from his pocket.5 Even when viewing the evidence in the light most favorable to Defendants, the Court concludes that no reasonable juror could find that Defendants' actions in removing Plaintiff's hand from his pocket were lawful under Terry. In particular, no reasonable juror could conclude, based on the evidence in the record, that the Officers had reasonable suspicion that criminal activity was afoot and that Plaintiff was armed and dangerous. The Court takes particular note of Officer Macias' affidavit testimony that Plaintiff had committed no crime until he began to struggle with the Officers. (Macias Aff. ¶ 18.) In addition, the Court notes the lack of any record evidence to support a reasonable suspicion that Plaintiff was engaged in criminal activity. Moreover, the Court 5 Defendants do not seek summary judgment on qualified immunity grounds, but contend that Plaintiff's motion must be considered in light of the potential protection afforded by qualified immunity. Qualified immunity shields government officials as well as private individuals from civil liability under 42 U.S.C. § 1983. Wilson v. Layne, 526 U.S. 603, 614 (1999). A defendant is shielded from civil liability if it is shown that his or her "conduct does not violate clearly established statutory or constitutional rights of which a reasonable person would have known." Harlow v. Fitzgerald, 457 U.S. 800, 818 (1982). CASE 0:11-cv-01945-DWF-FLN Document 24 Filed 06/12/12 Page 9 of 12 10 concludes that the Officers have not shown that they should be shielded by qualified immunity because a reasonable officer would have known that seizing Plaintiff in the absence of a reasonable suspicion of criminal activity violated clearly established Fourth Amendment principles. Accordingly, the Court grants Plaintiff's motion for summary judgment on his unlawful seizure claim and finds, as a matter of law, that the Officers violated Plaintiff's rights under the Fourth Amendment. B. Excessive Force Under 42 U.S.C. § 1983 Plaintiff also asserts excessive force claims against Officers Kelly and Macias. Specifically, Plaintiff asserts that the Officers' initial use of force at the time they removed his hand from his pockets violated his Fourth Amendment rights because they used force when no force was necessary. In essence, Plaintiff argues that the use of force was objectively unreasonable because the initial alleged seizure of Plaintiff was unlawful under Terry. Defendants, on the other hand, assert that the force to remove his hand from his pocket was constitutional and the force used to subdue Plaintiff was not excessive. Defendants also contend that the analysis of whether the force of removing Plaintiff's hand from his pocket was excessive must be viewed through the filter of qualified immunity. The right to be free from excessive force is clearly established under the Fourth Amendment's prohibition of unreasonable seizures of the person. Graham v. Connor, 490 U.S. 386, 394-95 (1989). The Court evaluates excessive force claims under an objective-reasonableness test. Id. at 397. In determining whether the use of force is "reasonable" under the Fourth Amendment, a court must balance "the nature and quality CASE 0:11-cv-01945-DWF-FLN Document 24 Filed 06/12/12 Page 10 of 12 11 of the intrusion on the individual's Fourth Amendment interests" against the government's interests at stake. Id. at 396 (citation omitted). The reasonableness of the use of force must be judged from the "perspective of a reasonable officer on the scene, rather than with the 20/20 vision of hindsight." See id. In light of the Court's conclusion that the Officers unlawfully seized Plaintiff when they removed his hand from his pocket, the Court also concludes that the Officers used excessive force in doing so. Because the Officers had no lawful basis to seize Plaintiff under Terry, the use of any force in doing so is not justified and therefore unreasonable. Still, the Court notes that even though Plaintiff has established that the Officers' actions in removing Plaintiff's hand from his pocket were unlawful, Plaintiff's potential damages are likely minimal. There is no right to resist even an unlawful arrest. See, e.g., Hill v. Scott, 349 F.3d 1068, 1074 (8th Cir. 2003) (explaining that in Minnesota, there is no right to resist an unlawful search or arrest) (citations omitted). Thus, damages are unlikely to be awarded as a result of any force used after Plaintiff resisted.6 CONCLUSION Accordingly, IT IS HEREBY ORDERED that Plaintiff's Motion for Partial Summary Judgment on the Issue of Liability is GRANTED IN PART and DENIED IN PART as follows: 6 Plaintiff moves for summary judgment on certain state-law claims but does not offer any separate argument in support. Therefore, Plaintiff's motion as to these claims is denied, and the claims remain for trial along with the issue of damages. CASE 0:11-cv-01945-DWF-FLN Document 24 Filed 06/12/12 Page 11 of 12 12 1. Plaintiff's Motion for Partial Summary Judgment (Doc. No. [9]) is GRANTED with respect to Plaintiff's claim for unlawful seizure under Count One and Plaintiff's claim for excessive force under Count Two. 2. Plaintiff is entitled to judgment as to his claim that the Officers violated his Fourth Amendment right to be free from unlawful seizures and that they utilized excessive force, insofar as those claims are based on the Officers' actions in removing Plaintiff's hand from his pocket. 3. Plaintiff's Motion for Partial Summary Judgment (Doc. No. [9]) is DENIED with respect to Counts Three, Five, and Six. Dated: June 12, 2012 s/Donovan W. Frank DONOVAN W. FRANK United States District Judge CASE 0:11-cv-01945-DWF-FLN Document 24 Filed 06/12/12 Page 12 of 12</t>
  </si>
  <si>
    <t>['https://d3n8a8pro7vhmx.cloudfront.net/cuapb/pages/270/attachments/original/1625951989/USCOURTS-mnd-0_11-cv-01945-0.pdf?1625951989']</t>
  </si>
  <si>
    <t>['Oscar Macias, badge #4319', 'Shawn Kelly, badge #3689']</t>
  </si>
  <si>
    <t>3/18/2021 Stevens v. State, A12-0916 | Casetext Search + Citator https://casetext.com/case/stevens-v-state-384 1/11 From Casetext: Smarter Legal Research Stevens v. State STATE OF MINNESOTA IN COURT OF APPEALS Mar 4, 2013 A12-0916 (Minn. Ct. App. Mar. 4, 2013) Copy Citation Download Treatment A12-0916 03-04-2013 Bradley Ronald Stevens, petitioner, Appellant, v. State of Minnesota, Respondent. HALBROOKS David W. Merchant, Chief Appellate Public Defender, Michael W. Kunkel, Assistant Public Defender, St. Paul, Minnesota (for appellant) Lori Swanson, Attorney General, St. Paul, Minnesota; and Terry W. Viesselman, Martin County Attorney, Michael D. Trushenski, Assistant County Attorney, Fairmont, Minnesota (for respondent) This opinion will be unpublished and may not be cited except as provided by Minn. Stat. § 480A.08, subd. 3 (2012). Search all cases and statutes... Help Sign In Sign Up Opinion Case details JX 3/18/2021 Stevens v. State, A12-0916 | Casetext Search + Citator https://casetext.com/case/stevens-v-state-384 2/11 Aêrmed Halbrooks, Judge Martin County District Court File No. 46-K9-92-000583 David W. Merchant, Chief Appellate Public Defender, Michael W. Kunkel, Assistant Public Defender, St. Paul, Minnesota (for appellant) Lori Swanson, Attorney General, St. Paul, Minnesota; and Terry W. Viesselman, Martin County Attorney, Michael D. Trushenski, Assistant County Attorney, Fairmont, Minnesota (for respondent) Considered and decided by Halbrooks, Presiding Judge; Stoneburner, Judge; and Collins, Judge. UNPUBLISHED OPINION HALBROOKS , Judge Appellant challenges the denial of his petition for postconviction relief, arguing that his due-process rights were violated when the police, in bad faith, lost, destroyed, or *2 failed to preserve potentially exculpatory evidence. Appellant asserts additional challenges in a pro se supplemental brief. Because the postconviction court properly denied relief, we a:rm. 2 FACTS In November 1991, J.L. informed Fairmont Police O:cer Gregory Brolsma that she had been sexually assaulted by appellant Bradley Ronald Stevens in July or August of that year. According to J.L., Stevens arrived at her residence early in the morning, inhaled fumes from a white powdery substance, and proceeded to kiss, grab, and touch her. He then carried her into her bedroom, threw her onto her bed, kissed and touched her breasts over her shirt, and reached inside of her pants. When J.L. screamed for him to stop and resisted his advances, Stevens punched her in the face, causing her nose to bleed, and then held down her wrists and forced her to have sex 3/18/2021 Stevens v. State, A12-0916 | Casetext Search + Citator https://casetext.com/case/stevens-v-state-384 3/11 with him. Stevens then left. J.L. told O:cer Brolsma that a Fairmont police o:cer arrived at J.L.'s residence sometime after the assault occurred. Stevens was charged with two counts of 7rst-degree criminal sexual conduct. He submitted a rule 15 plea petition, acknowledging that he would enter an Alford plea to the 7rst count of criminal sexual conduct in exchange for the dismissal of the second count. The district court accepted Stevens's plea and sentenced him to 134-months' imprisonment to be served concurrently with a separate conviction of criminal sexual conduct. In 1996, Stevens 7led what he termed a postconviction petition along with a waiver of counsel, arguing that the use of his inmate wages to reimburse the state for the *3 cost of incarceration violated his right against double jeopardy. The postconviction court dismissed his petition. We a:rmed, concluding that Stevens's petition "did not fall under the statutorily de7ned claims permitted under [Minn. Stat.] § 590.01" because Stevens was not challenging the legality or constitutionality of his conviction or sentence. Stevens v. State, No. CX-96-1803, 1997 WL 161825, at *1 (Minn. App. Apr. 8, 1997), review denied (Minn. June 11, 1997). 3 Stevens's civil-commitment trial was held in March 2005, almost 14 years after the sexual assault occurred. J.L. testi7ed that Stevens punched her in the face, but that she did not think that she bled. She asserted that "[the police] would know" because she gave the responding o:cer her clothes. J.L. further testi7ed that she was shown her clothing when she testi7ed at Stevens's criminal trial. O:cer Brolsma also testi7ed at the civil-commitment trial. He stated that he was surprised when J.L. reported to him that she had been sexually assaulted because it was unusual that a case report would not have been initiated or that an o:cer was not assigned to investigate. O:cer Brolsma looked into J.L.'s claim that an o:cer came to her home after the 1991 sexual assault, but he found no evidence of a report associated with her residence in July or August of 1991. O:cer Brolsma testi7ed that he remembered something about J.L.'s clothes consisting of a long-sleeved button-down shirt and cuto9 shorts, but clari7ed that he did not recall 3/18/2021 Stevens v. State, A12-0916 | Casetext Search + Citator https://casetext.com/case/stevens-v-state-384 4/11 taking her clothes and had found no evidence that J.L.'s clothes were ever in police possession. Stevens was civilly committed as a sexually dangerous person based on his sexual assault of J.L. and his other convictions of criminal sexual conduct. Stevens, pro se, *4 petitioned for postconviction relief in July 2005. The postconviction court denied his petition, and we a:rmed. Stevens v. State, No. A06-622, 2007 WL 152637 (Minn. App. Jan. 23, 2007), review denied (Minn. Apr. 17, 2007). 4 In 2009, Stevens again petitioned for postconviction relief and requested appointment of counsel. In response, the O:ce of the Minnesota Appellate Public Defender advised Stevens that he was not eligible for representation. But the Minnesota Supreme Court issued an order concluding that Stevens was entitled to representation for the current petition because he was not represented by counsel in 2005. Stevens subsequently petitioned for postconviction relief, contending that his due-process rights were violated when the police, in bad faith, lost, destroyed, or potentially failed to preserve J.L.'s clothing, which was potential exculpatory evidence. The postconviction court held an evidentiary hearing in October 2011. Stevens testi7ed that J.L. invited him to her residence, and they engaged in consensual sexual intercourse. During their encounter, he observed two used condoms in the wastebasket next to J.L.'s bed. Stevens stated that, after he left J.L.'s residence, he stopped at a gas station. But on his way home, he saw a police o:cer at J.L.'s door. Stevens denied hitting J.L. or forcing her to have sex with him. Stevens asserted that, had he known that an o:cer collected J.L.'s clothes and the used condoms, he would not have pleaded guilty to criminal sexual conduct. He alleged that J.L.'s clothes would not have had blood stains because he never hit J.L., and the used condoms would have shown that J.L. had multiple sexual partners. *5 5 O:cer Brolsma testi7ed at the postconviction hearing and reiterated that he searched for, but was unable to 7nd, evidence of an o:cer's visit to J.L.'s residence in July or August 1991. O:cer Brolsma testi7ed that J.L.'s testimony at the 2005 civil-commitment trial was the 7rst time that he 3/18/2021 Stevens v. State, A12-0916 | Casetext Search + Citator https://casetext.com/case/stevens-v-state-384 5/11 heard J.L. claim that a responding o:cer took her clothes, but stated that there was no evidence that the police ever collected them. The postconviction court denied relief, concluding that (1) Stevens failed to show by a preponderance of the evidence that the police lost, destroyed, or failed to preserve evidence and (2) assuming that the police possessed the evidence and failed to preserve it, Stevens did not establish that the evidence had both apparent exculpatory value and was destroyed in bad faith. This appeal follows. DECISION A petitioner for postconviction relief has the burden of establishing by "a fair preponderance of the evidence" that the facts alleged in the petition warrant relief. Minn. Stat. § 590.04, subd. 3 (2010). To establish the existence of a fact under the preponderance-of-the-evidence standard, it must be more probable that the fact exists than the contrary fact. City of Lake Elmo v. Metro. Council, 685 N.W.2d 1, 4 (Minn. 2004). "If evidence of a fact or issue is equally balanced, then that fact or issue has not been established by a preponderance of the evidence." Id. We review the denial of postconviction relief for abuse of discretion and will not reverse "unless the postconviction court exercised its discretion in an arbitrary or capricious manner, based its ruling on an erroneous view of the law, or made clearly erroneous factual 7ndings." Reed v. State, 793 N.W.2d 725, 729 (Minn. 2010). We review questions of law de novo. *6 Schleicher v. State, 718 N.W.2d 440, 445 (Minn. 2006). But we do not disturb a postconviction court's credibility determinations on appeal. Carter v. State, 787 N.W.2d 675, 679 (Minn. App. 2010). 6 I. Stevens argues that the postconviction court erred by concluding that his right to due process was not violated when the police lost, destroyed, or failed to preserve J.L.'s clothes. "A defendant's right to due process of law is implicated when the state loses, destroys, or otherwise fails to preserve material evidence." State v. Jenkins, 782 N.W.2d 211, 235 (Minn. 2010); see also Arizona v. Youngblood, 488 U.S. 51, 57-58, 109 S. Ct. 333, 337 (1988). The failure to preserve potentially useful evidence that is collected during a criminal 3/18/2021 Stevens v. State, A12-0916 | Casetext Search + Citator https://casetext.com/case/stevens-v-state-384 6/11 investigation does not constitute a denial of due process unless the police acted in "bad faith." State v. Bailey, 677 N.W.2d 380, 393 (Minn. 2004); see also Youngblood, 488 U.S. at 58, 109 S. Ct. at 337. A. Possession of J.L.'s clothing. "The state's duty to preserve evidence exists only with respect to evidence it collects during the investigation of a crime . . . as it would be illogical to impose an obligation on the state to preserve evidence that it does not possess." State v. Krosch, 642 N.W.2d 713, 718 (Minn. 2002) (citations omitted). Here, the postconviction court concluded that Stevens failed to show by a preponderance of the evidence that the Fairmont Police Department collected J.L.'s clothes, noting that "[i]t is not clear that the Fairmont police possessed the evidence." The postconviction court's conclusion is not clearly erroneous. There was con8icting evidence on this issue. While J.L. testi7ed *7 14 years later that it was her recollection that the police took her clothing in the course of the investigation, O:cer Brolsma testi7ed that there was no record of the police collecting J.L.'s clothing. Based on this record, the postconviction court did not abuse its discretion. 7 B. Evidentiary value of J.L.'s clothing. Stevens asserts that the postconviction court erred by concluding that the evidentiary value of J.L.'s clothes was not apparent and material. When analyzing a destruction-of-evidence claim, we consider whether the exculpatory value of the lost or destroyed evidence was apparent and material. State v. Friend, 493 N.W.2d 540, 545 (Minn. 1992); see also California v. Trombetta, 467 U.S. 479, 489, 104 S. Ct. 2528, 2534 (1984). Apparent is de7ned as visible, manifest, or obvious. Black's Law Dictionary 93 (7th ed. 1999). Evidence is material if there is a reasonable probability that the result of the proceeding would have been di9erent had the evidence been disclosed to the defense. See Walen v. State, 777 N.W.2d 213, 216 (Minn. 2010) (examining suppression-of-evidence violation). Exculpatory evidence is evidence that tends to negate or reduce guilt. Minn. R. Crim. P. 9.01, subd. 1(6). 3/18/2021 Stevens v. State, A12-0916 | Casetext Search + Citator https://casetext.com/case/stevens-v-state-384 7/11 Preliminarily, we note that there is nothing in this record to support Stevens's assertion that any clothing was destroyed. Nevertheless, we will address Stevens's argument. The postconviction court determined that Stevens failed to show by a preponderance of the evidence that "the evidence had apparent exculpatory value," stating that the exculpatory value of the clothes was "not apparent because it is not manifest or obvious that [J.L.'s] clothing would tend to establish Stevens' innocence." *8 We agree. The exculpatory value of J.L.'s clothing was neither apparent nor material because Stevens admitted to having sex with J.L. and whatever evidence may have been discovered would not have contributed to a determination of whether or not the sex was consensual. 8 Stevens argues that the clothing had potential exculpatory value because the case turned on the credibility of J.L. and himself, and if he had been able to analyze the clothing, he may have been provided a means of impeaching J.L.'s credibility. But the due-process standard in a claim of destruction of evidence or failure to preserve evidence requires that the evidence have exculpatory value. Friend, 493 N.W.2d at 545; see also Trombetta, 467 U.S. at 489, 104 S. Ct. at 2534 (limiting the constitutional duty of states to preserve evidence that possesses "an exculpatory value that was apparent before [it] was destroyed, and be of such a nature that the defendant would be unable to obtain comparable evidence by other reasonably available means"). In State v. Campion, we held that the state's destruction of evidence that had impeachment value, rather than exculpatory value, did not require the sanction of acquittal. 353 N.W.2d 573, 581 (Minn. App. 1984). Although Campion did not address whether the destruction of evidence constituted a due-process violation, Campion is instructive because it utilized the same analysis set forth by the landmark destruction-of-potentially-exculpatory- evidence cases of Youngblood and Trombetta. See id. In Campion, we stated that "[i]n determining whether the destruction of the [evidence] irreparably prejudiced the defense . . . we must examine the intent of the person destroying the evidence and the materiality of the evidence." Id. We held that because *9 the evidence was "innocently" thrown away and because it was not exculpatory but merely impeaching, appellant was not entitled to relief. Id. Similarly, here, the postconviction court did not err by denying 9 3/18/2021 Stevens v. State, A12-0916 | Casetext Search + Citator https://casetext.com/case/stevens-v-state-384 8/11 Stevens relief because J.L.'s clothes may have had impeachment but not exculpatory value. C. Bad faith on the part of the police. Stevens contends that the postconviction court erred by concluding that he failed to show by a preponderance of the evidence that the police acted in bad faith. Unless a petitioner can show bad faith on the part of the police, failure to preserve potentially exculpatory evidence does not constitute a denial of due process of law. Engle, 731 N.W.2d at 857; see also Youngblood, 488 U.S. at 58, 109 S. Ct. at 337. Bad faith is indicated when the police intentionally destroy, lose, or fail to preserve the evidence in order "to avoid discovery of evidence bene7cial to the defense." Bailey, 677 N.W.2d at 393 (quoting State v. Koehler, 312 N.W.2d 108, 109 (Minn. 1981)); see also Heath, 685 N.W.2d at 56 ("[The defendant] o9ered no proof that the police destroyed the evidence knowing it had exculpatory value."). The postconviction court stated that "[t]here is no fact in the record suggesting bad faith on the part of [the] police." Based on our careful review of this record, we agree. Stevens raises additional arguments that, in e9ect, ask this court to amend the bad-faith standard. It is not the role of this court to make a change in the interpretation of the Minnesota Constitution when the Minnesota Supreme Court has not done so. State v. Rodriguez, 738 N.W.2d 422, 431 (Minn. App. 2007), a9'd, 754 N.W.2d 672 (Minn. 2008). Instead, our role is limited to identifying and correcting errors. Sefkow v. Sefkow, *10 427 N.W.2d 203, 210 (Minn. 1988). The Minnesota Supreme Court has consistently required a showing of bad faith in its review of due-process claims when it is alleged that the police destroyed, lost, or failed to preserve potentially exculpatory evidence. See, e.g., State v. Nissalke, 801 N.W.2d 82, 110 (Minn. 2011); Jenkins, 782 N.W.2d at 235; Bailey, 677 N.W.2d at 393. We therefore conclude that the postconviction court did not err in concluding that Stevens failed to show bad faith. 10 II. In a pro se supplemental brief, Stevens argues that his due-process rights were violated because the police suppressed evidence of J.L.'s clothing and 3/18/2021 Stevens v. State, A12-0916 | Casetext Search + Citator https://casetext.com/case/stevens-v-state-384 9/11 the used condoms that he observed at her residence. The suppression of evidence that is favorable to a criminal defendant violates due process when the evidence is material to guilt or punishment, irrespective of the good or bad faith of the state. Brady v. Maryland, 373 U.S. 83, 87, 83 S. Ct. 1194, 1196- 97 (1963); see also Minn. R. Crim. P. 9.01 (requiring disclosure of material evidence). A Brady violation exists if (1) the evidence is favorable, being either exculpatory or impeaching, (2) the state suppressed the evidence, and (3) the defendant was prejudiced by suppression. Pederson v. State, 692 N.W.2d 452, 459 (Minn. 2005). Stevens's Brady claim fails. The presence of used condoms at the scene, even if true, would not be admissible or relevant evidence to the determination of whether Stevens committed an act of criminal sexual conduct. See Minn. Stat. § 609.347, subd. 3(a) (2010) (allowing accused to present evidence of a victim's previous sexual conduct when the victim has made previous unsubstantiated allegations of sexual assault and the *11 victim has had a previous relationship with the accused); Minn. R. Evid. 401 (de7ning relevant evidence as that which tends to make the existence of a fact of consequence to the determination of an action more or less probable than it would be without the evidence). Further, there is no support in this record that the state suppressed any evidence. For these reasons, we conclude that Stevens's Brady claim has no merit. 11 Stevens also claims that O:cer Brolsma was de7cient in his investigation, speci7cally noting his failure to learn from J.L. that the reporting o:cer had obtained physical evidence and failure to learn of any favorable evidence. Stevens cites no legal authority that imposes a duty on police to learn of favorable evidence, and his reliance on Gorman v. State, 619 N.W.2d 802 (Minn. App. 2000), is misplaced. That case examined a Brady nondisclosure violation, not whether an o:cer has a duty to investigate crimes. Finally, Stevens contends that he would not have pleaded guilty if he had been informed of the existence of an alleged extra-marital a9air between J.L. and a sheri9's deputy and that this allegation constitutes newly discovered evidence warranting a new evidentiary hearing. A postconviction court must hold an evidentiary hearing "[u]nless the petition and the 7les and records of the proceeding conclusively show that the petitioner is 3/18/2021 Stevens v. State, A12-0916 | Casetext Search + Citator https://casetext.com/case/stevens-v-state-384 10/11 entitled to no relief." Minn. Stat. § 590.04, subd. 1 (2010). The petitioner bears the burden of establishing by a fair preponderance of the evidence facts that warrant reopening the case. Id., subd. 3 (2010). But no evidentiary hearing is required if the petitioner alleges facts that, even if true, are legally insu:cient to entitle him to the requested relief. Bobo v. State, 820 N.W.2d 511, 516 (Minn. 2012). And allegations in a postconviction petition must be more than argumentative assertions without factual *12 support. McKenzie v. State, 754 N.W.2d 366, 369 (Minn. 2008). There is no support in this record for Stevens's assertion. And, even if true, J.L.'s a9air with a sheri9's deputy is neither admissible nor relevant evidence to the determination of whether Stevens committed an act of criminal sexual conduct. See Minn. Stat. § 609.347, subd. 3(a); Minn. R. Evid. 401. 12 Aêrmed. Make your practice more effective and ef_x0089_cient with Casetext's legal research suite. Get a Demo Casetext research Parallel Search Compose Pricing Switch 3/18/2021 Stevens v. State, A12-0916 | Casetext Search + Citator https://casetext.com/case/stevens-v-state-384 11/11 Big _x0089_rm Coverage SmartCite Public records search Partnerships and Resources Law school access Bar associations About us Jobs Blog Podcast News Twitter Facebook LinkedIn Instagram Help articles Customer support Contact sales Privacy Terms © 2021 Casetext Inc. Casetext, Inc. and Casetext are not a law _x0089_rm and do not provide legal advice.</t>
  </si>
  <si>
    <t>['https://d3n8a8pro7vhmx.cloudfront.net/cuapb/pages/270/attachments/original/1617991964/Gregory_Brolsma_2.pdf?1617991964']</t>
  </si>
  <si>
    <t>Several Officers mentioned in their IAU statements that the people involved in the PERGUN call are 13.82 - Law Enforcement violent, and are known to carry weapons. Officer Lehner said he was aware of everyone that he was dealing with except for Reva Bearstops and Rico Rodriguez. I did a CAPRS history search on the 10 involved people from January 2009 thru December 2011. Of the ten the only one I noticed that had an arrest for Weapons in the last three years was Rico Rodriguez. 13.82 13.82 - Law Enforcement At the end of Officer Lehner's IAU statement he provided me with a disc of a music video he downloaded from U-Tube that was apparently made on 8/12/12 13.82 - Law Enforcement 13.82 The video was produced by a company and appears to be a rap music video. There are also MPD officers that were working and appear to be unknowingly filmed and are included in the video. The copy of the video Officer Lehner gave me is included in the MISC section of the case file and can be viewed on a desktop or laptop computer. It should be noted that 13.43 a defendant in the lawsuit, was assigned to 13.43 - Personnel Data during 2011 and was marked in as attending training at the Special Operations Center, 4119 Dupont Avenue North on 9/13/2011 from 1230-1600 hours. The PERGUN call was made at 1617 hours and entry was made into 2109 Chicago Avenue at 1625 hours. None of the 13 Officers or the Sergeant on scene recall 3 1227958 seeing 13.43 at the call and 13.43 said he went home after training ended at 1600 hours and was not at the PERGUN call. I relayed this information to City Attorney Timothy Skarda as he is handling the lawsuit. I also called Attorney Ryan Vettleson and he said he was aware of this and that is was a case of mistaken identity by his client. Because of these reasons mentioned, 13.43 was interviewed to establish he was not involved in the PERGUN call 13.43 - Personnel Data 13.43 - Personnel Data Case Statements Officer Lehner Due to the length of Officer Lehner's statement I attempted to highlight the relevant facts but not everything is summarized. The entire 19 page statement is included in the case file. Early in the interview when I was asking Officer Lehner about the entry into 2109 Chicago, Officer Lehner said he had a problem with my questioning and he wanted to explain the "evolving circumstances" and "the circumstances on what the fresh pursuit actually is from." I let Officer Lehner talk extensively about the evolving circumstances and summarized what was relevant to the case investigation. Officer Lehner described working in the Third Precinct for almost 13 years and said that he knows the Chicago/Franklin area very well. During his time in 3's he has dealt with 13.82 - Law Enforcement . The day of the PERGUN call he said it was around 4:00 and school was not in session by Peavey Park 4 1227959 but there were kids on the playground and the call was occurring across the street from 2109 Chicago. 13.82 - Law Enforcement 13.82 - Law Enforcement Officer Lehner said when you get a Person with a Gun call by the time you get to the call; somebody else probably has the gun. He said he had reason to be concerned because he knows the violent history of these people. Officer Lehner eventually pulled up to 2109 Chicago in his squad and saw "plain as day, Percy (Lacey) standing on that front porch at the front door of 2109 Chicago, handing a black object, which I knew immediately was a handgun." Officer Lehner continued on to say, "I can either shoot him or I can get out of my squad and see what happens. I chose not to shoot him right away and walked up onto the porch, told him to show me his hands and the guy inside just slammed the door in my face. I have an issue here, because I have a person who just entered a house with a gun, slams the door in my face, Percy Lacey, 13.82 - Law Enforcement you have 13.82 13.82 , on the porch - that I have to deal with by myself. I don't know if Freddrick has a gun, I don't know if Percy had the only gun - I don't know, because it was aired to me that there was a person with a gun and that somebody wearing plaid was involved. is wearing plaid, I have not yet pat-searched him, and I haven't checked to see if he has one yet. So I'm stuck here. I can't immediately go in that doorway because I've got two people I've gotta deal with and I just gotta kinda wait. Luckily, 13.43 - Personnel Data were there sooner than later, and they were able to assist me." Lehner stated with all the circumstances going on, "with the fresh pursuit, getting that gun was my goal." 5 1227960 Officer Lehner stressed that from his squad car he "clearly" saw Percy hand a gun to a man in the front porch. Which is different than his CAPRS report where he wrote, "I exited my squad and I observed OT4/Lacey handing a large black object, that I believed was a semiautomatic handgun, to a male inside 2109 Chicago Avenue South." I said to Officer Lehner, "Correct me if I'm wrong, but fresh pursuit is not for evidence, fresh pursuit is for a person, or hot pursuit is to go after a person that's committed a crime." Officer Lehner agreed and said, "Absolutely." I asked Officer Lehner who was the specific person he was going after when he entered the house and what crime had he committed? Officer Lehner responded by saying, "Well first of all, you have Percy Lacey, who is committing a gross misdemeanor at bare minimum, with being out in public with a handgun. And that involves a BB gun as well. When he hands the gun off, Percy Lacey is under arrest, he's the one handing off the gun. It is for evidence collection as well. And secondly, you have to look out for officer's safety. This was a fresh pursuit thing to collect evidence, of a handgun, because he's trying to destroy evidence by giving it to somebody else so he is not corn...committing a crime anymore, per se. But there is people all over the place and if I don't take into account protecting myself through that officer's safety, that would be absolutely inappropriate - not only for the officers responding to the scene, but the kids across the street at the park. And you have two different factors there for that fresh pursuit. And there's no doubt in my mind that this was a fresh pursuit. And also, when he hands that gun off to an individual, I don't know if he's a convicted felon, I don't know what his status is either. You can own guns in your home and it's not a crime, but a felon cannot own guns in his home. So he hands 6 1227961 this gun off and I tell him to come over here. I don't...I can't remember exactly how I said it, but he looks at ya, slams the door in your face, and now you have fresh pursuit after him as well. So he's continuing this criminal behavior that started off at Chicago/Franklin, you got Percy La...Percy Lacey, and now you got an individual slamming the door in your face, fleeing you on foot - committing a misdemeanor at very minimum." I asked Officer Lehner if Percy Lacey was a felon in possession of a handgun when he was on the front step with the gun and Officer Lehner said he had no idea. He said, "Percy Lacey, at bare minimum was committing a gross misdemeanor by having a gun in public." Officer Lehner also said he had no idea if the person that Percy handed the gun off to was a convicted felon either but he felt "fresh-pursuit definitely was warranted there." I asked Officer Lehner if in fact he didn't know for certain who the guy was in the doorway that took the gun and that he was never able to identify that person and he said, "I couldn't say." I asked Officer Lehner if he ever found a gun on anyone in the house and he said "not on their person, no." They did not find a gun on a person or in the home when they searched the common areas and the areas around the people they detained. I asked Officer Lehner if he considered freezing the scene and writing a search warrant since he was positive he saw Percy hand a gun to someone in the house. Officer Lehner said, "I considered it. But the problem you have once you're in there and you deal with the individuals, you check the areas real quick, but you had the evolving circumstances and I could easily hear someone going out the back. So, do you write a 7 1227962 search warrant when probably the guy ran out the back and had the gun with him? I would as...I would have put money on it that that's what happened. And secondly, you can do a search warrant and get the gun, but who do you even put it on? You know, you have Percy Lacey on the front - yeah I guess. But it's the same old argument that you deal with in court - How do you know that was the gun that he gave ya? So you could recover ten different guns, but Officer Lehner, which gun was it? And if you find one BB gun, one cap gun in there, of course Percy and the guy inside is gonna say, "Well, there's a cap gun, I never had a gun." So you're stuck on different circumstances." I then asked Officer Lehner specific questions about the entry made into the home. I asked what officers entered the home with him but he said he could not remember because it had been too long. Officer Lehner again told me he "entered on fresh pursuit going after somebody fleeing the police." I again clarified with Officer Lehner that when he entered the home he was not sure who he was looking for. Officer Lehner responded that he was looking for someone with a gun and all he could say was that it was a black male. I asked him if there were several black males in the house and he said "yes." I asked him if there was any way for him to know if one of those had been the man at the front door and he said `no." Officer Lehner said when he entered the home people were sitting around and he was telling them to get to the ground but "Mauricio comes running from the back through that kitchen entryway into that living room. It kinda startles you at first. And that's when I confront him and tell him, "Get on the ground!" 8 1227963 Officer Lehner said he had his gun out and Mauricio continued to close the distance and he was not about to put his gun away, "So, I'm not gonna hit him with my handgun, so the only option I have while he's coming at me is to kick him. And he was kicked one time in the torso, but he still came at me. When I kicked him, it buckled him down, but it also pushed me back. It buckled him down and then I just round kicked him with my left foot right into his head and that's just the place where it hit and then he went down on the ground and then I went past him." I asked Officer Lehner since the first kick had "broke down" or "buckled him down" to describe to me how Mauricio was still actively aggressive and how that made Officer Lehner feel the need to deliver a second kick to the face. Officer Lehner stated, "Well first of all, when you say I felt the need to kick him in the face - There was no need and no intention to absolutely kick him in the face. But you have to understand, when two people are going at each other, If you throw out a kick, unless he goes flying backwards, I'm a very...I'm not that heavy, I'm about 170, 175, that first kick hits him right in the torso area and pushes me back and he still is coming at me. He was coming at me a lot harder than I was coming at him. So when it pushed me back and he's still coming at me, the only other option that I have is to kick him again. And the next kick was a...with my left leg and it...his head was right there and that's what got hit. And that's what put him down to the floor. And then once he was on the floor I went right past him." I asked Officer Lehner if he believed that the kicking was his best force option or only force option and he replied that he was not going to put his gun away when he was entering a house where someone had a gun. He said he does not carry a Taser and he was 9 1227964 not going to pull out mace because it could affect the officers behind him. Officer Lehner said the confrontation with Mauricio happened quickly in about the five seconds. I asked Officer Lehner if he thought Mauricio had a gun and he replied that the gun could have been anywhere. I asked him if he stopped and handcuffed Mauricio and he said he didn't, he just kept going through the house. I asked Officer Lehner when it was all done if I was correct that he still did not know who was in the front door way of the home and took the gun, and he said that was "correct." Earlier in the interview when Officer Lehner is explaining to me the crime that was committed and by whom that gave him the right to Hot Pursuit he said, "Percy Lacey is under arrest, he's the one handing off the gun." I followed up and asked Officer Lehner why he did not arrest Percy Lacey for originally possessing the handgun and he said, "I didn't find the handgun. How do I know it was a real handgun? How? How do I know it was a real handgun? It could have been a BB gun, I don't know." I also asked Officer Lehner to clarify another thing regarding the entry for me. When I listened to the radio/dispatch recordings from just prior to Officer Lehner even attempting to make entry into the 2109 Chicago, Officer Lehner airs "they ran through the front and ran out the back of 2109 through the yards," Dispatch then asks Officer Lehner if there is a description of this person and he said "no, when we get enough people here were gonna force entry to the front of 2109 Chicago." I let Officer Lehner listen to the radio/dispatch recordings and read the section of the CAPRS report before I asked the questions. I asked Officer Lehner if the person who he aired ran in the front door and out the back prior to him forcing entry was one in the same person who took the 10 1227965 gun from Percy Lacy and slammed the door and Officer Lehner said that was "correct". Officer Lehner then seemed confused and then said he did not recall. Officer Lehner gave extensive historical information on the area of the call and throughout the interview. Officer Lehner also 13.82 - Law Enforcement provided me with a copy of a video from U Tube that shows Mauricio McKinney and 13.82 . It is a rap music video made by a production company that may have been filmed in August of 2012. I watched the video and it is included in the case file for others to watch. Officer Lehner also noted at the end of the interview that Mauricio declined medical attention when he offered it to him but Officer Lehner decided to call for an ambulance and he notified his supervisor of the force he used, the injury to Mauricio and the entry made to the home. 13.43 13.43 gave a voluntary statement 13.43 - Personnel Data 13.43 - Personnel Data 13.43 13.43 recalled arriving at 2109 Chicago Avenue South with his partner Officer to assist Officer Lehner. 13.43 recalls two people standing outside of the address that were not police officers. 13.43 said that Officer Lehner was unable to get the door open so he assisted by kicking it open. Once the door was open 13.43 had his service weapon out and made entry into the residence. 11 1227966 13.43 said it was really chaotic inside the residence and he does not remember seeing any other officers that entered the home. He said he ordered people onto the ground. He did not observe any occupants of the home come running at him and he did not see anyone mining towards Officer Lehner. 13.43 did not witness Officer Lehner use force on anyone and did not recall seeing Mauricio McKinney in the home. When I showed him a photo of McKinney he said he saw him outside that he recognized the "dreads" when he saw him walking to the ambulance. He only saw the back of his head. He did not observe McKinney's injuries. 13.43 specialty is Officer said he was not familiar with the people involved in the call because his 13.43 13.43 13.43 said he did not see 13.43 at the scene. Officer 13.43 remembers arriving on the PERGUN call and seeing Officer Lehner running towards 2109 Chicago Avenue South. Officer 13.43 and his partner Officer 13.43 got out and ran up to the front of the house. He said two guys were sitting on the porch and he kept them at gunpoint and Officer Lehner was kicking the door. Officer 13.43 said that 13.43 had to finish kicking the door because Officer Lehner could not finish it or it needed more kicks. He said that when Officer Lehner and Officer 13.43 went in he stayed on the front porch with the two guys he had at gunpoint and he handcuffed them and ID's them. He never went into the house. Officer 13.43 did not handcuff anyone else and he could not remember if he heard officers inside giving commands. He did not see 13.43 at the scene. 12 1227967 Officer 13.43 Officer 13.43 responded to the PERGUN call, she arrived at the back door and recalls stepping foot in the doorway. She did not handcuff anyone, she did not witness any force used by any officers and she did not witness the forced entry in the front of the house. When I asked if she saw 13.43 at the scene she said she does not even know who that person is. Officer Officer 13.43 recalls arriving in the area of the call and checking the area around Chicago and Franklin for the suspect that was supposed to have a gun. She went to 2109 Chicago and remained outside most of the time. She did enter the porch area and stepped into the living room after it was Code 4 where she observed people on couches and a man handcuffed on the floor that she thought was bleeding. She did not see anyone use force when she was in the home and she did not see 13.43 on the call. Officer 13.43 Officer 13.43 said he remembers arriving with his partner to assist other beat officers. When he arrived the door had already been kicked open so he and his partner entered and helped secure occupants of the house. Officer 13.43 did not observe anyone running down the hallway towards officers. I showed him the photo of Mauricio McKinney and asked if he handcuffed and he said he did not. He did not observe Officer Lehner use force on McKinney and he did not see 13.43 at the scene. 13 1227968 Officer 13.43 Officer 13.43 remembers hearing the PERGUN call right out of roll call and going to the call. He and his partner arrived at the front of 2109 Chicago Avenue South and the front door was already open. He said he thought he saw between six and eight people lying face-down on the ground in the living room. He also remembers seeing one person lying face-down in between the living room and kitchen in a doorway and he was bleeding on the ground. Officer 13.43 said he pat searched everyone and then handcuffed them until everyone was either handcuffed or secured. He did not handcuff the individual that was on the ground bleeding. Officer 13.43 did not observe Officer Lehner use force on anyone in the house while he was there and he did not use force on anyone in the house. Officer 13.43 Officer 13.43 recalls the PERGUN call and that somebody was chasing someone and it had to do with guns or drugs. Officer 13.43 and her partner Officer 13.43 pulled up to the back of the residence and there were already a bunch of squad cars in back. She started to walk to the back of the house and was waved off by other officers so she checked the yards and down the alley for a gun and then cleared the call. She was not present when entry was forced in the front of the house, she did not enter the house and she does not remember seeing 13.43 at the call. 14 1227969 Officer 13.43 Officer 13.43 remembers pulling up to the back of the address of the PERGUN call, getting out of the squad and then getting waved off that the scene was Code 4. She said she remembers then searching the back yard and alley for a gun and then leaving the area. She did not see 13.43 at the call. Officer 13.43 Officer 13.43 was working as an able squad and responded to the perimeter and stayed in the rear of the address until it was Code 4. He then entered the back of the home where people were detained or handcuffed. He did not witness the entry made into the front of the home, he did not see Officer Lehner use force on anyone in the house and he does not recall seeing 13.43 at the scene because he is not sure who he is. Officer Gross 13.43 Officer 13.43 and his partner responded to the PERGUN call and located Shane 13.82 - Law Enforcement 13.43 and another guy in the area of the call. Officer saw another group walking south on Chicago so they aired the information so somebody could go check that group. When he was dealing with Gross he heard Officer Lehner air that he was chasing one on foot towards 2109 Chicago Avenue South and that somebody was running out the back of that address. Officer 13.43 said he then ran east on Chicago towards Elliot and he ran to the address and they called out they were Code 4 with one in the back. He said his partner; Officer 13.43 was in the back of the address so he then went into the house to find 15 1227970</t>
  </si>
  <si>
    <t>['https://d3n8a8pro7vhmx.cloudfront.net/cuapb/pages/1461/attachments/original/1638150697/13-31131_Lehner_Part_3.pdf?1638150697']</t>
  </si>
  <si>
    <t>2. The department noted that the grievant was called to respond to an emergency call of an assault in progress and was proceeding up Cedar Avenue in south Minneapolis on the date in question, May 4, 2014, but failed to use his siren as the policy, 7-403 clearly requires. The department noted that, as all police departments are, the Minneapolis Police Department is a paramilitary organization where orders are orders and are to be followed without question to the letter. That policy requires that when responding to an emergency, siren and lights are to be used continuously - not intei latently at the discretion of the officer. 3. The department also noted that the policy is consistent with the requirements of state law. Minn. Stat 169.09 subd. 2 allows law enforcement officers to proceed through certain traffic control devices when responding to an emergency but further requires that "a law enforcement vehicle responding to an emergency call shall sound its siren or display at least one lighted red light to the front." As a law enforcement officer, the grievant was expected to know this rule and follow it as well. 4. The grievant admitted that he used his siren intermittently - a fact that is quite obvious from a review of the dashboard camera showing the events immediately before the collision that occurred here. The department also argued that had the grievant used his siren properly he might well have been able to avoid the collision between another vehicle and his squad vehicle - which of course caused him to miss getting to the scene of what could well have been a very serious felony in progress. 5. The department argued that the grievant knew of the rule yet decided to violate it in order to possibly not scare the assailant away. The department posited that the policy does not allow for the officer to decide whether to follow this clear standing order on that basis. Moreover, hearing the siren could well have caused the assailant to stop the assault. 6. The department also noted that the record shows that the grievant proceeded on Cedar Avenue, a busy thoroughfare in Minneapolis at approximately 48 MPH despite the posted speed limit of 30 MPH. 4 1208942 7. While the speed itself alone was not the issue, the department argued that the excessive speed was all the more reason to sound the siren per policy in order to warn other drivers of his approach and to avoid the very crash that eventually occurred. Sounding the siren as he was required to might well have alerted the young driver who pulled out in front of an intersection and collided with the grievant's vehicle of his approach. Failure to do so can be presumed to have contributed to this crash and the grievant's inability to respond to an assault in progress. 8. The department also noted that the grievant has had at least two other "preventable" accidents in the preceding six months, see Department Exhibits 5 and 11, and that this accident was also determined to have been preventable. The department argued that his driving history shows a lack of attention to policy and that appropriate discipline must be administered to impress upon the grievant the need to follow procedure for the safety of everyone, including the public. 9. The department also noted that the grievant was injured as the result of the crash and that it was simply fortunate that no one else either in the other vehicle or standing on the street was injured due to the grievants failure to follow procedure in this matter. 10. The department further argued that there is no question at all that there was just cause for discipline. The policy and state law are clear, the grievant, a 20 year veteran of the Minneapolis Police Department, knew of the rule and of the need to follow it and he admitted in the Garret hearing that he failed to use his siren continuously as the policy requires. 11. The department argued too that there was ample cause for 13.43 - Personnel Data . The discipline matrix calls for a 13.43 - Personnel Data for this type of violation. Specifically, the Disciplinary Matrix provides that the baseline discipline for a "Lights/Siren use violation," such as was presented on these facts is 13.43 - Personnel Data . See Department Exhibit 30. 5 1208943 12. While that may be adjusted up or down depending on certain aggravating or mitigating factors, the department and its witness went through the policy on administration of discipline, including the aggravating and mitigating factors present here and asserted that they essentially cancelled each other out. In other words, there were as many aggravating factors as mitigating factors so it was appropriate that 13.43 - Personnel Data was left in place. 13. The department acknowledged that the three-person Discipline Panel, consisting of one management person and two bargaining unit members, determined that a written reprimand was sufficient in this instance but noted that ultimately theirs is only a recommendation. The Chief or her designee may alter that recommendation upon his/her review of the facts and circumstances. Deputy Chief Glampe went through the facts and the mitigating and aggravating factors and determined independently that 13.43 - Personnel Data was appropriate given the clear violation, the injury which did occur as well as the possibility that others could have been injured and the grievant's prior preventable accidents. The department noted that both vehicles involved in the crash were not drivable following the collision and that there were pedestrians standing very close to the intersection where the crash occurred who could easily have been hurt or killed if things had gone slightly differently. 14. The department countered the claim by the federation that mitigating factors should have resulted in 13.43 - Personnel Data 13.43 - Personnel Data 15. The matrix exists to provide clear guidance to all officers and to management alike regarding the disciplinary consequences of certain given violations. This is not only good policy but prevents allegations of favoritism or disparate treatment and assures that all are treated equally and fairly. The department noted that there was no allegation of disparate treatment here and no allegation that the grievant was the victim of discrimination or unfair treatment in this. 6 1208944 16. The department also hotly disputed the claim by the federation that there was an order to give the grievant 13.43 - Personnel Data irrespective of the facts of the matter, from a higher official even though the disciplinary panel and even Deputy Chief Glampe had recommended something far less. While there is a discrepancy in the dates on the memoranda, it is clear from the context that there was no such collusion and that the decision was made on the facts of the case and after a thorough and objective review of the facts in the matter. 17. The department further countered the claim by the federation that Deputy Chief Glampe thought that only a coaching session was necessary. While there was an e-mail in which he gave that statement it was based on an incomplete record of the case. Once all the facts were known, he legitimately changed his mind, given the prior preventable accidents in which he grievant was involved, and determined that 13.43 - Personnel Data was appropriate. 18. Finally, the department acknowledged that the grievant is a 20 year veteran with no prior disciplinary history and several commendations for exemplary service and bravery but noted that the commendations are now more than 5 years old and that the grievant's conduct cannot be ignored or minimized given the potential for serious injury given his failure to follow clear procedure. The department also countered the claim by the union that the grievant was "just doing good police work" but using his siren intermittently. Good police work means following the policies and procedures in place to ensure effective police work but also to protect the safety of officers and the public. The grievant's violation here, in the department's view constituted a serious breach of that policy and that a 13.43 - Personnel Data was merited given the factors here. The employer seeks an award denying the grievance in its entirety. FEDERATION'S POSITION The federation took the position that no discipline should have been issued at all. In support of this position the federation made the following contentions: 7 1208945 1. The federation asserted that the grievant is a 21 year veteran of the Minneapolis Police Force with no disciplinary history and seal commendations for exemplary service and bravery. The grievant is a long time veteran of the department who has demonstrated excellent police work over the course of more than two decades of service to the City and its citizens. 2. The federation acknowledged that the operative facts of the case were not in dispute. The grievant was working a normal shift on May 4, 2014 when he got a call to respond to an emergency of an assault in progress. That required him to drive north on Cedar Avenue in Minneapolis where the posted speed limit is 30 MPH. Due to the emergency nature of the call however he drove somewhat faster; reaching speeds of 48 MPH just prior to the collision here. 3. The federation and the grievant acknowledged that he did not use his siren continuously throughout the run up Cedar Avenue and that he used it when traffic was heavier and at intersections. The grievant asserted both in the investigative interview as well as at the hearing that as he neared the scene of the assault he determined to use his siren sparingly in order not to chase the assailant way. He decided that this might give him a better chance of apprehending the perpetrator and make an arrest. The federation characterized this as simply good police work and an officer using his best discretion out on the street, where policy sometimes does not fit each situation neatly, to deal with the emergency. 4. The federation acknowledged that he was not using his siren immediately before the collision but that he sounded it a few second prior to the crash to warn other drivers of his approach. The federation noted that there was at least one other driver who was behind the driver who eventually collided with the grievant's vehicle who indicated to officers at the scene that he saw the grievant coming and noted that his lights were on. The obvious conclusion here is that a young, 17-year old driver, with several other young people in her car, was distracted and did not look to see the grievant coming and pulled out directly in front of him. 8 1208946 5. The grievant took immediate evasive action, but the crash was unavoidable as the other driver simply failed to look or yield and drove right into the side of the grievant's police vehicle. 6. The federation referred to the video and argued that the driver of the other car who pulled out into oncoming traffic, including the grievant's vehicle, which had its lights on, did not look to her right to see the grievant's vehicle coming. She then collided with the grievant's vehicle on the driver's side, disabling it. The federation asserted that the other driver was clearly at fault for this crash since she was at a stop sign and required to yield to oncoming traffic on Cedar Avenue. 7. The federation acknowledged that there was a technical violation of the siren policy but hotly disputed that 13.43 - Personnel Data was warranted in this situation. The federation noted that the grievant was completely forthright and honest under Garrity during the investigation and gave a complete and accurate version of what happened. 8. The federation noted that Deputy Chief Glampe's initial impression of this after reviewing the video and the investigative reports was for no discipline at all. He indicated in a July 1, 2014 e-mail that he felt that a coaching would have been appropriate. 9. The federation noted that the department's reliance on state statute is misplaced and that the policy is outdated. The policy regarding use of sirens and lights has been in place since 1988 when state law required use of both lights and sirens when responding to an emergency. The operative statute, Minn. Stat. 169.17 was amended in 1997 to require the use of lights or a siren. Thus the grievant's actions were not out of compliance with state law as the City suggested. 10. The federation asserted that the grievant followed policy even though he did not use his sirens continuously. The policy requires that officers responding to an emergency use appropriate caution and the federation asserted that the grievant used his siren when approaching intersections or where he felt it was needed to alert the public of his approach. He further certainly exercised due caution for the safety of the public, slowing and taken evasive action when necessary to avoid traffic and pedestrians. Thus there was no true "violation" of the policy. 9 1208947 11. The federation also argued that good police work requires that officers have the discretion to bend policies from time to time and noted that officers frequently drive over the posted speed limits in order to respond to emergencies and that they also do not always use both lights and sirens for various purposes - such as getting there in a somewhat stealthier manner in order to apprehend a suspect before they hear the siren and flee. 12. The federation's main argument though was that the degree of discipline imposed was 13.43 - Personnel Data inconsistent with the disciplinary policy itself, which requires a review of both aggravating and mitigating factors to determine the appropriate level of discipline. Those factors as set forth in the disciplinary policy, Federation Exhibit 30, are as follows: Commendations, Prior Discipline, Seniority, Rank, Circumstances, Culpability, Employee Attitude, Performance Evaluations, Training, and Liability. 13. The federation asserted that there were no aggravating factors and several important mitigating factors that should be considered and that when one looks carefully at these, it is apparent that 13.43 - Personnel Data cannot be sustained. 14. The grievant has several commendations for his past service, as noted above. That should be counted as mitigating factors. 15. There is no prior discipline - the federation argued that this is a mitigating factor. He has 21 years of service with the department - length of service is generally considered in mitigating discipline. 16. Rank - officers of higher rank are held to a higher standard of conduct but the grievant is a patrol officer and should not be held to a higher standard than any other patrol officer. 17. Employee attitude: the grievant was forthright and contrite in all his dealing with the investigation. He never tried to hide his actions or to minimize his role in this. He freely acknowledged that he did not use his siren continuously and explained why. 10 1208948 18. Circumstances and culpability - the federation noted that he was responding to an assault in progress - meaning he had to get there in a hurry in order to render assistance and try to apprehend the suspect. His intelinittent use of the siren was an effort to do exactly what the department and the public expect of a police officer in this situation - get there in a hurry and catch the person doing the crime. There was also clear evidence in the federation's view that the young girl who pulled into him was responsible for the accident. She failed to yield to oncoming traffic after pulling away from a stop sign. Lights and sirens notwithstanding, she violated state statute by failing to yield to oncoming traffic, failed to keep a proper lookout and crashed into the side of a vehicle on the main road without even looking for him. 19. Perfoiiiiance evaluations - the federation noted that they are all good and that the grievant has been a good performer over his entire career. Training - the federation tied this into the discussion above regarding the lack of training on driving techniques but noted that he was not given any remedial training until after this incident. This not only is this not an aggravating factor it is a mitigating one in the federations; view and cannot be used to justify the suspension. The grievant was never disciplined or even coached after these other preventable accidents and they should not be used to suddenly create an aggravating factor here when they were not seen as major incidents at the time. 20. Liability - there was no claim made by any member of the public as the result of this collision and even though the grievant sustained a minor back injury he is back to work and has apparently recovered from the injury sustained in the crash of May 4, 2014. 21. The federation, as referenced above, also noted that the prior preventable accidents cannot be used to justify the suspension. The rules requires that for discipline to be imposed, remedial training must be given before such discipline can be imposed. Here the training was done well after this accident. 11 1208949 22. Further, the three-person disciplinary panel reviewed this entire scenario, including the dash cam video, the grievant's statements and the applicable policy and determined that a written reprimand was sufficient discipline to impose under these circumstances. The federation noted to that one of the members of that committee, a member of management, was at the hearing yet was not called to testify. He signed the recommendation for a written reprimand in this situation along with the other members of that committee. 23. The federation further noted that even the Disciplinary Matrix recognizes that "[t]he department recognizes that every discipline situation is different and that an employee's actions and history may worsen or improve the overall picture of misconduct." The federation asserted that when one considered the full record here, including the grievant's prior record and his actions taken that day in order to respond to an assault in progress as well as the initial recommendation for no discipline and the panel's recommendation for a written reprimand only, it is apparent that 13.43 should be overturned. 13.43 - Personnel Data The union seeks an award overturning the suspension, removing all record of discipline as the result of this incident and making the grievant whole. MEMORANDUM AND DISCUSSION FACTUAL BACKGROUND There were few if any disputes over the material facts of this case. The grievant was doing routine patrol on May 4, 2014 when he received a call to respond immediately to an assault in progress. This could well have been a felony assault as far as the grievant knew at the time so he began making his way north on Cedar Avenue in Minneapolis, MN. Cedar Avenue is a busy thoroughfare even on a weekends and the video showed that traffic was heavy at times along his route. 12 1208950 He activated the emergency lights on his vehicle and these were shown to be on from the time he began responding to the call until the accident which occurred a few minutes later. The evidence showed, as the grievant freely acknowledged, that he did not use his siren continuously throughout the trip. A review of the video showed that he would use it intermittently when he got to intersections or when other drivers were on the road to alert them to his presence and of the need to move over to allow him to pass. He was also shown to slow down when approaching intersections in order to avoid traffic coming from the right or left who may not have been able to see his lights and to use caution for any pedestrians or others who may be on or near the streets. The crash occurred at the intersection of 33rd Street and Cedar Avenue. The video showed quite clearly that he did not have his siren on until he got very close to that intersection and then not until the driver of a vehicle pulled out from the grievant's left into traffic. The video showed that vehicles were parked on the southbound parking lane and that it would have been difficult for a driver to see around them. The reasonable inference is that the young driver may have looked and did not see the grievant coming due to the parked vehicles in her sight lines. She did not look to her right as she pulled into the lane of travel and it was then that the grievant activated the siren but by then it was too late. The young driver was going too fast and neither vehicle was able to stop or swerve away fast enough or far enough to avoid the crash. The other drive hit the driver's side of the grievant's vehicle disabling them both. The grievant immediately called the crash in and had to stop the response to the assault even though he was about a half mile away from it. No one in the other driver's vehicle was hurt but the grievant complained of some back pain shortly after the accident. He sought treatment but the record here showed that he was able to return to work shortly afterward. There was damage to the police vehicle that had to be repaired but no other liability claims were shown here. 13 1208951</t>
  </si>
  <si>
    <t>['https://d3n8a8pro7vhmx.cloudfront.net/cuapb/pages/1461/attachments/original/1638083926/14-13398_Dean_Part_4.pdf?1638083926']</t>
  </si>
  <si>
    <t>3/1/2021 Clout of Minneapolis Police Union Boss Reflects National Trend - WSJ https://www.wsj.com/articles/robert-krolls-rise-from-barroom-brawler-to-minneapolis-police-union-boss-11594159577 1/12 This copy is for your personal, non-commercial use only. To order presentation-ready copies for distribution to your colleagues, clients or customers visit https://www.djreprints.com. https://www.wsj.com/articles/robert-krolls-rise-from-barroom-brawler-to-minneapolis-police-union-boss-11594159577 U.S. Clout of Minneapolis Police Union Boss Reflects National Trend Robert Kroll fought against independent oversight even as he was hauled before disciplinary bodies and courts for alleged abuse of authority By , and July 7, 2020 6_x0084_06 pm ET Douglas Belkin Kris Maher Deanna Paul At 10 p.m on May 14, 2004, during an arts festival in northeast Minneapolis, a 24-year-old named Jackson Mahaffy was crossing the street when he bumped into a dark, slow- moving SUV with two off-duty police sergeants inside. Robert Kroll and the second sergeant hopped out and began hitting Mr. Mahaffy, according to interviews and court documents. Not realizing the two men in civilian clothes were police officers, Mr. Mahaffy's sister and at least three others came to his defense. The officers attacked them too; Mr. Kroll kicked one seated man in the face, breaking a tooth, witnesses said. Mr. Mahaffy, by then bruised and bloodied, was arrested and spent three nights in jail. Prosecutors eventually dropped the charges, which included assaulting a police officer. A civilian police review board dismissed Mr. Kroll's story that he had been attacked by anarchists as having "low overall credibility." Mr. Kroll and the other officer paid the victims $17,000 to settle a civil lawsuit accusing them of excessive use of force, among other things, according to Mr. Mahaffy. That incident, and nine prior complaints of excessive force, didn't derail Mr. Kroll's career. Over the next decade, he instead rose to what may be the most powerful law-enforcement position in the city: president of the Police Officers' Federation of Minneapolis. Listen to this article 16 minutes 3/1/2021 Clout of Minneapolis Police Union Boss Reflects National Trend - WSJ https://www.wsj.com/articles/robert-krolls-rise-from-barroom-brawler-to-minneapolis-police-union-boss-11594159577 2/12 Like police union leaders around the country, Mr. Kroll has accumulated power and protection, both for himself and for the city's roughly 850 police officers. Union contracts for police provide officers strong barriers to being investigated, disciplined or fired. In the arts-festival case, Mr. Kroll said "we did nothing wrong," and complained that he has been singled out for discipline over the years because of his prominent union role. "If you work hard for your members there is a target on your back by the administration," he said in an interview. Now Mr. Kroll is in the national spotlight, trying to navigate a law-enforcement crisis sparked by the killing of George Floyd, a Black man, during an arrest in Minneapolis on May 25. The killing, captured on a video that shows Derek Chauvin, a white police officer, pinning Mr. Floyd's neck to the ground for about 8 minutes, sparked world-wide protests and the worst civil unrest the U.S. has seen in decades. Mr. Kroll condemned the killing but criticized an alleged lack of due process when Minneapolis Police Chief Medaria Arradondo immediately fired Mr. Chauvin, who has since been charged with 2nd degree murder. He wrote in a letter to union members it was "despicable" that the mayor and governor, both Democrats, had shifted blame for the ensuing violence to police officers. The incident has sparked a national conversation about police protections and calls to defund police departments. Former mayors and police chiefs say the immense influence of the unions is a key reason attempts to overhaul policing practices, in Minneapolis and Visitors gather at a mural of George Floyd, near the spot where he died in police custody in Minneapolis in May. PHOTO: BEBETO MATTHEWS`ASSOCIATED PRESS 3/1/2021 Clout of Minneapolis Police Union Boss Reflects National Trend - WSJ https://www.wsj.com/articles/robert-krolls-rise-from-barroom-brawler-to-minneapolis-police-union-boss-11594159577 3/12 elsewhere, have failed. Many cities, lacking cash to boost police salaries, have handed unions authority over everyday functions of police departments, down to how shifts are assigned and overtime is meted out. Critical Mass Complaints against ofʇicers of the Minneapolis Police Department are on the rise, with more interdepartmental complaints in recent quarters… 200 complaints Interdepartmental Civilian 150 Four-quarter average of all complaints 100 50 0 2013 '14 '15 '16 '17 '18 '19 …but disciplinary actions against those ofʇicers with civilian complaints against them are rare… …and there are hundreds of ofʇicers who have multiple complaints that were ʇiled against them. Disciplinary actions Complaints* 160 ofʇicers 137 ofʇicers have two complaints from 4Q 2012 to 4Q 2019 384 2013 2 120 394 2014 8 319 2015 0 80 320 2016 1 One ofʇicer has 20 complaints since 4Q 2012 311 1 2017 40 2018 404 0 0 2019 0 416 2 5 10 15 20 *There are 104 complaints still under review for 2019, but no more than 10 still open for previous years. Note: All dates based on when complaints were ʇiled, not when disciplinary action was taken. Source: Communities Against Police Brutality 3/1/2021 Clout of Minneapolis Police Union Boss Reflects National Trend - WSJ https://www.wsj.com/articles/robert-krolls-rise-from-barroom-brawler-to-minneapolis-police-union-boss-11594159577 4/12 Tony Bouza, who led the Minneapolis police department from 1980 to 1989, described his tenure as "a constant and unremitting battle" with the union. "I was never able to fire the alcoholics, psychos and criminals in the ranks," he said. Stephen Rushin, an associate law professor at Loyola University Chicago, said there is plenty of blame to go around. "It's easy to demonize police unions," he said. "The truth is cities signed off on all these agreements." Mr. Rushin's study last year of about 650 police union contracts found that a majority of them, including the one in Minneapolis, provided an appeals process that could shield officers from reasonable accountability. In Pittsburgh, officers can't be compelled to testify before a civilian review board, according to the union contract. San Diego police have "delay privileges," meaning officers under investigation have three days' notice before an interrogation, during which they can review evidence and discuss the incident with fellow officers. In Detroit, as in Police departments that had the highest rate of rehiring ʇired ofʇicers, 2006f17 Source: University of Pennsylvania Law Review Note: Study of 36 large U.S. police departments, of which Minneapolis wasn't included 70.5% 67.7 62 57.6 45.3 44.4 40.5 40 37.6 31.8 San Antonio Denver Philadelphia Honolulu D.C. Metro. Suʂolk Co., NY Phoenix Oklahoma City Miami-Dade Charlotte-Mecklenburg, N.C. 3/1/2021 Clout of Minneapolis Police Union Boss Reflects National Trend - WSJ https://www.wsj.com/articles/robert-krolls-rise-from-barroom-brawler-to-minneapolis-police-union-boss-11594159577 5/12 many other cities, officers can appeal disciplinary actions to an arbitrator whose decision is binding and often results in lesser consequences. The power held by union leaders like Mr. Kroll has grown along with the ranks of police departments and their budgets. The war on drugs and the terrorist attacks on Sept. 11, 2001, led to large infusions of cash and personnel to law-enforcement agencies. Four out of five police officers in the country belong to a union, and they have used that base to accrue broad political power through campaign donations to lawmakers, endorsements and frequently by playing conservative state legislatures against progressive city councils, say labor historians, union officials and politicians. Police unions were nonpartisan into the 1980s but began to gravitate toward the GOP about the same time Republicans started turning against other public-sector unions while refraining from attacking law enforcement. As the GOP portrayed itself as the party of law and order, the relationship with police strengthened, said William P. Jones, professor of history at the University of Minnesota. Relations generally deteriorated between police unions and Democratic big-city mayors. Meanwhile Joe Biden, the former vice president and presumptive Democratic presidential nominee, has seen his own carefully cultivated ties with police unions fray. "Republicans support the rhetoric of being tough on crime, crackdowns on immigration and drug enforcement," which aligns with the agenda of law enforcement, Dr. Jones said. 3/1/2021 Clout of Minneapolis Police Union Boss Reflects National Trend - WSJ https://www.wsj.com/articles/robert-krolls-rise-from-barroom-brawler-to-minneapolis-police-union-boss-11594159577 6/12 President Trump signed an executive order last month urging police departments to adopt stricter use-of-force standards and create a database to track officer misconduct, but also reiterated a hard line on law and order. "We need to bring law enforcement and communities closer together, not to drive them apart," he said. Mr. Kroll's own rise through the ranks was marked by praise from his superiors as well as episodes of violent behavior. Raised in a working-class section of St. Paul, Mr. Kroll earned a reputation as a fearless and aggressive street cop who took his job seriously. Between 1983 and 2004, he served as a military police officer in the Army Reserve, where he earned seven commendations. "He's an extremely smart guy," said Allen Berryman, a former Minneapolis police union president. But he also had a history of getting into off-duty barroom brawls-including one in which he lost a piece of his ear, said Greg Hestness a former deputy police chief who supervised Mr. Kroll. Shifting Allegiances Police unions' contributions to political candidates by election cycle 100% Republicans Republicans Republicans Republicans Republicans 75 50 25 Democrats Democrats Democrats Democrats Democrats 0 1990 2000 '10 '20 Source: Center for Responsive Politics 3/1/2021 Clout of Minneapolis Police Union Boss Reflects National Trend - WSJ https://www.wsj.com/articles/robert-krolls-rise-from-barroom-brawler-to-minneapolis-police-union-boss-11594159577 7/12 Obtaining Minneapolis police disciplinary records is difficult. A public summary of complaints made against Mr. Kroll from the department's internal-affairs bureau includes 22 complaints and few details. Mr. Kroll was disciplined for three of the complaints, according to police records. A spokesman for the police department said it releases information in accordance with state laws. Communities United Against Police Brutality, a Minneapolis-based nonprofit which maintains a database of complaints against police, tallied 38 accusations of misconduct against Mr. Kroll and seven lawsuits. The organization collects police disciplinary records through state freedom-of-information requests and lawsuits. Through a union spokesman, Mr. Kroll declined to comment about these accusations or about his altercations outside work. Mr. Kroll's version of how the 2004 incident transpired is much different than Mr. Mahaffy's. He said in a deposition and in an interview that almost as soon as he got out of the car he and his partner were attacked by as many as 20 people who looked to him like anarchists. He described being knocked flat on his back and fighting for his life as the crowd attacked him. He said in his deposition that if he had his gun on him he would have used it because he believed his life was in danger. Lt. Kroll spoke in February in favor of a GOP-backed slate of bills aimed at reducing violent crime. PHOTO: STEVE KARNOWSKI`ASSOCIATED PRESS 3/1/2021 Clout of Minneapolis Police Union Boss Reflects National Trend - WSJ https://www.wsj.com/articles/robert-krolls-rise-from-barroom-brawler-to-minneapolis-police-union-boss-11594159577 8/12 The city's police review board collected testimony from several witnesses and recommended that Mr. Kroll be suspended without pay for 160 hours. He appealed and the suspension was dropped. Mr. Kroll said city authorities didn't escalate the case to arbitration because they didn't believe they would win. A spokesman for the police department declined to comment on why it didn't pursue arbitration. While his case was being adjudicated, Mr. Kroll was promoted to lieutenant. Two years after the 2004 encounter, he was elected vice president of the union. He was elected president in 2015. In 2007, five Black police officers, including the current chief, sued the city, the police department and the then-chief in U.S. district court, accusing them of a pattern of racial discrimination and creating a hostile work environment. They accused Mr. Kroll, who wasn't named in the suit, of wearing a "white power" badge on his leather motorcycle Dangerous Work Although fewer U.S. police ofʇicers have been killed on the job in recent years, assaults on them have been increasing. Ofʇicers killed Ofʇicers assaulted 150 12 per 100 ofʇicers Accidentally killed Assaults Intentionally killed 125 10 100 8 75 6 Assaults with serious injury* 50 4 25 2 0 0 2005 '10 '15 2005 '10 '15 *More serious than minor cuts, scrapes or bruises Source: FBI Uniform Crime Reporting Program 3/1/2021 Clout of Minneapolis Police Union Boss Reflects National Trend - WSJ https://www.wsj.com/articles/robert-krolls-rise-from-barroom-brawler-to-minneapolis-police-union-boss-11594159577 9/12 jacket and using a homophobic slur against an aide to the mayor at the time. The city eventually settled and paid the officers a total of $740,000. Mr. Kroll didn't respond to requests for comment, but has denied publicly that he is a racist. A union spokesman said the allegation about the white-power badge was fabricated and that Mr. Kroll denies the slur. In July 2014 a former girlfriend of Mr. Kroll sued the city alleging he improperly accessed her motor vehicle records 62 times over a seven-year period ending in 2012. Mr. Kroll received a letter of reprimand in his file for the actions. For years, the police union in Minneapolis opposed the civilian review board, say people involved in the process. In a court deposition in the Mahaffy case in 2009, Mr. Kroll said the police department and the city council considered the review board "a monkey on their back that they just can't seem to shed and they can't figure out." In 2012, the police union successfully lobbied state lawmakers to severely weaken the board's authority by barring it from making a "finding of fact or determination" about an officer's conduct following a complaint. The board was dissolved that same year and replaced with a hybrid panel of police officers and civilians. Last August, Mr. Kroll, now 54 years old, had a series of disagreements with Minneapolis Mayor Jacob Frey, a Democrat, over staffing and whether to allow officers to wear uniforms at political rallies. SHARE YOUR THOUGHTS Can police reform take place without the cooperation of police unions? Why or why not? Join the conversation below. 3/1/2021 Clout of Minneapolis Police Union Boss Reflects National Trend - WSJ https://www.wsj.com/articles/robert-krolls-rise-from-barroom-brawler-to-minneapolis-police-union-boss-11594159577 10/12 The situation earned Mr. Kroll an invitation from the White House to appear at an October rally alongside President Trump. Mr. Kroll wore a red "Cops for Trump" T-shirt and attacked the Obama administration for "the handcuffing and oppression of the police." He also praised Mr. Trump for "letting the cops do their jobs." In an April interview on the "Nothing Sacred" radio show broadcast through YouTube, Mr. Kroll said local politicians have fueled antipolice sentiment in recent years. "There wasn't this disdain now that there is for police," he said. "The misconception is that in America if you want the Black vote you have to come out against police, which is a false narrative to the nth degree." Mr. Kroll's background and swagger aren't unique among police union leaders. "Unions often feel like they're at war with the communities that they serve," said Jonathan M. Smith, a former chief of the special litigation section in the Justice Department's civil rights division under President Obama, adding that police union leaders tend to be "white, vocal, old-school cops" with a "backward view of what the role of policing is." Brian Peters, executive director of the Minnesota Police and Peace Officers Association, said that "police officers-and police unions-share the goal of a safer Minnesota." He said the union's job is to provide civil-service protections to its members. "Attributing responsibility for management and training failings to the union is a gross misrepresentation of the role of the union," he said. President Trump shakes hands with Minneapolis police union head Robert Kroll at a Minneapolis rally last October. PHOTO: STEPHEN MATUREN`GETTY IMAGES 3/1/2021 Clout of Minneapolis Police Union Boss Reflects National Trend - WSJ https://www.wsj.com/articles/robert-krolls-rise-from-barroom-brawler-to-minneapolis-police-union-boss-11594159577 11/12 Many police unions attribute their negotiating tactics to a 1997 book written by John Burpo, "Police Association Power, Politics, and Confrontation: A Guide for the Successful Police Labor Leader." Mr. Burpo, who formerly led a group that represented law enforcement unions in Texas, said he was inspired by left-wing union organizer Saul Alinsky and has been hired by unions around the country to help negotiate better contracts. In an interview, he recalled presenting a city manager with incriminating financial information and threatening to make it public unless he acquiesced to a union demand for money; bringing the widow of a slain officer to city council meetings to help police negotiating a new contract; and creating television commercials focusing on Latino gang violence to generate fear among residents to give officers a stronger hand at the negotiating table. "The goal was always to push people who have power into a place where they feel really, really uncomfortable," Mr. Burpo said. Mr. Kroll said he had multiple copies of Mr. Burpo's book and had attended several seminars with him. "It talks about having power through the political process because whether you like it or not you are involved in politics as many unions are," Mr. Kroll said. Between 1995 and 2019, the Minneapolis contract between the police union and the city grew to 128 pages from 40. It now includes more protections such as a two-day waiting period before interviewing officers in investigations of misconduct and other matters; mandatory paid leave for officers involved in critical incidents; and erasing misconduct records when complaints don't lead to disciplinary action. Union leaders say such provisions ensure accused officers receive due process. Cash-poor cities can't afford raises so they award unions power instead, said Terrance W. Gainer, former chief of the United States Capitol Police and a 20-year veteran of the Chicago Police Department. In Hennepin County, where Minneapolis is located, average annual wages for police have been flat over the past decade when adjusted for inflation, while they've risen 8% for workers across the U.S., according to data from the Bureau of Labor Statistics. The rising tension in the aftermath of Mr. Floyd's killing is already reverberating at the bargaining table. Minneapolis Chief Arradondo withdrew from labor negotiations with 3/1/2021 Clout of Minneapolis Police Union Boss Reflects National Trend - WSJ https://www.wsj.com/articles/robert-krolls-rise-from-barroom-brawler-to-minneapolis-police-union-boss-11594159577 12/12 Thank you for your feedback! Copyright © 2021 Dow Jones &amp; Company, Inc. All Rights Reserved This copy is for your personal, non-commercial use only. To order presentation-ready copies for distribution to your colleagues, clients or customers visit https://www.djreprints.com. Appeared in the July 8, 2020, print edition as '.' the union last month in what he said was an attempt to restore faith in the department. "There is nothing more debilitating to a chief than when you have grounds to terminate an officer for misconduct and you're dealing with a third-party mechanism that not only allows for that employee to be back in your department, but to be patrolling in your communities," Mr. Arradondo said at a June news conference. A union spokesman said "Chief Arradondo is wrongfully complaining about the employee contracts he and his predecessors-and the mayor and council members-all agreed to," adding that "It is flat-out false to suggest disciplinary cases are routinely overturned." Write to Douglas Belkin at doug.belkin@wsj.com, Kris Maher at kris.maher@wsj.com and Deanna Paul at deanna.paul@wsj.com Corrections &amp; Amplifications Robert Kroll, president of the Police Officers' Federation of Minneapolis, criticized an alleged lack of due process when Minneapolis Police Chief Medaria Arradondo fired Derek Chauvin immediately after the killing of George Floyd. An earlier version of this article incorrectly said Mr. Kroll didn't object to the firing. (Corrected on July 13)</t>
  </si>
  <si>
    <t>['https://d3n8a8pro7vhmx.cloudfront.net/cuapb/pages/270/attachments/original/1614608233/Kroll_Clout_of_Minneapolis_Police_Union_Boss_Reflects_National_Trend_-_WSJ.pdf?1614608233']</t>
  </si>
  <si>
    <t>City of Minneapolis Minneapolis Police Department GRIEVANCE SETTLEMENT AGREEMENT and Police Officers' Federation of Minneapolis Blayne Lehner (Grievance # 12-21) This Settlement Agreement is made and entered into by and between the City of Minneapolis (the "City") and the Police Officers' Federation of Minneapolis (the "Federation"). WHEREAS, Grievant Blayne Lehner ("Grievant') is represented by his exclusive bargaining representative, the Federation; WHEREAS, the City and the Federation are parties to a Labor Agreement ("Labor Agreement") that governs the terms and conditions of Federation members' employment; WHEREAS, the City imposed discipline upon the Grievant in four separate IA cases as follows: IA File No. Sustained MPD P/P Discipline Imposed 12-46 5-105(15) Professional Code of Conduct (B) Letter of Reprimand 12-74 5-102 Use of Discretion (B) 9-200 Search and Seizure (B) 5-303 Authorized Use of Force (B) 13.43 Personnel Data - 12-93 5-303 Authorized Use of Force (C) 12-95 5-303 Authorized Use of Force (B) Letter of Reprimand WHEREAS, the Federation timely filed Grievance No. 12-21 alleging that the City did not have just cause to discipline the Grievant in the four cases, in violation of Section 4.1 and 4.2 of the Labor Agreement; WHEREAS, Article 5, Section 5,4, subd. 2 of the Labor Agreement states: "The Chief of Police shall have the full authority of City Council to resolve the grievance;" and WHEREAS, the City, the Federation and the Grievant desire to amicably settle all issues relating to this grievance and without resort to arbitration. NOW THEREFORE, the City, the Federation and the Grievant agree as follows: 1. The Federation and Grievant shall withdraw with prejudice Grievance # 12-21. 1 1227932 2. In consideration of the withdrawal of Grievance # 12-21, the City shall fifteen (15) hours 13.43 - Personnel Data 13.43 - Personnel Data 13.43 the suspensions to 3. The Federation, as an entity and on behalf of its members individually, agrees that this Settlement Agreement shall not be used in any arbitration or proceeding, except to enforce the terms of this Settlement Agreement. The Federation's bargaining unit members are bound by this Agreement as if they entered into it individually. This Agreement and its terms shall not establish any precedent within the City and are without precedent or prejudice to future cases. The terms of this Agreement, the circumstances of this case and the discussions leading to this Agreement shall not be referred to, directly or indirectly, in any future case involving any City employee. The terms of this Agreement shall be of no value as evidence and shall not be submitted as evidence in any arbitration, hearing, appeal or other proceeding involving any City employee. If this provision is violated in any arbitration, hearing, appeal or other proceeding, a mistrial may be declared. If either party or its representative violates this provision and causes the mistrial, the offending party shall be responsible for the Arbitrator's or Hearing Officer's fee and court reporter's fees, if any, and other expenses associated with the mistrial. FOR THE CITY: F P R THE FEDERATION: é Harteau of of Police Date: 2 Delmonico, President Dated GRIEVA1 Blayne L Dated: 1227933 MINNEAPOLIS POLICE DEPARTMENT Internal Affairs Unit Administrative Case #12-46 Sgt. Scott Zierden June 22, 2012 CASE BACKGROUND This administrative investigation was started after video, and a related news story showing a photographer from KSTP channel 5 having his camera knocked from his shoulder by a Minneapolis Police officer, was broadcast by many local "mainstream" media outlets as well as on the internet. The incident occurred at approximately 2300 hours on 04/07/2012 at S 9th St and Nicollet Mall while arrests were being made (CCN 12-104459) during a "Reoccupy Minneapolis" protest. There were many news and personal cameras recording the incident as it occurred and the video was on the internet immediately afterwards. The officer in the incident was identified as Officer Blayne Lehner (badge #4073). CASE INVESTIGATION On 04/07/2012, the "reoccupy Minneapolis" protest began at approximately 1800 hours with a gathering at Peavy Plaza in downtown Minneapolis. The protesters brought tents and intended to set them up on.the plaza for overnight stays. However, when they were informed that their conduct would be in violation of City ordinance and could lead to their arrest, the protesters picked up their property and moved to Loring Park for 1 1227934 another protest. They would return to Peavey Plaza and ultimately begin marching on Nicollet Mall. As the protesters were moving northbound on the Mall they were walking in the street and obstructing traffic. As they marched, the protesters were ordered several times to leave the street and to not obstruct traffic. At S 9th St and Nicollet Mall another order was given to the protesters to clear the streets, and when they did not do so, officers moved in to make arrests. Officers made twelve arrests during the incident. Many video recordings of the incident exist (from City cameras as well as personal cameras that were posted on YouTube). In the videos posted on YouTube, Sergeant Jeff Jindra is seen arresting Troy Amlee (AP/12) and has him up against a marked SUV squad that was parked in the intersection. At the same time, Sergeant Torn Ryan was arresting Benjamin Painter (AP/3) and was walking him behind Sergeant Jindra towards another location to complete the arrest. Behind Sergeant Jindra is a civilian cameraman from KSTP channel 5, Chad Nelson, complainant. As Sergeant Ryan. walks past Sergeant Jindra, the cameraman appears to be recording and has his back to Sergeant Jindra as he follows Sergeant Ryan. In the video, Sergeant Ryan is moving left to right with his arrested party. As he moves, the cameraman follows behind him. Moving from right to left in the video is an MPD officer who walks past Sergeant Ryan and moves towards the cameraman. As he passes Sergeant Ryan, the officer begins raising his right hand. He then takes his right hand and pushes the camera off of the cameraman's right shoulder. The officer pushes up on the camera and pushes it completely off the cameraman's shoulder and to the ground. 2 1227935 The officer immediately turns left, away from the cameraman, and moves to another male with a camera that had moved closer to Sergeant Jindra as he was making his arrest. The officer grabs this male (AP4/Neef) and puts him up against the same SUV squad that Sergeant Jindra was using and takes him into custody. At that time the officer's face is seen in the video and it appears to be Officer Blayne Lehner. The KSTP cameraman immediately protested the actions by Officer Lehner and attempted to follow him, however, in the video, Officer Lehner is seen pointing at the cameraman and saying something to Sergeant Chris Pickhardt who then escorts the cameraman to the sidewalk. The cameraman would examine his equipment and then seek out the incident commander. He would ultimately speak with the incident executive officer, Sergeant Gary Nelson, as well as Lieutenant Dean Christiansen, the incident commander. The initial news stories of the incident reported by the media indicated that the camera was "smashed" and the cameraman was injured in the incident. A criminal review of the incident was conducted by the City Attorney's Office; reviewing the officer's actions for possible charges of criminal damage to property and assault. The review would reveal that neither charge was appropriate in this case based on the evidence available. [An e-mail from Nelson's attorney, Anders Folk, dated 04/17/2012 would indicate that there was no damage to the camera that had been knocked to the ground; and thus, no basis for a damage to property criminal charge.] A memorandum was prepared by Lieutenant Glampe for release to the media regarding the criminal review. That memo and Mr. Folk's e-mail are retained in the "MISCELLANEOUS" section of this file. 3 1227936 Statement of Chad M. Nelson (KSTP cameraman) KSTP cameraman Chad M. Nelson, complainant, was interviewed for this investigation on 04/11/2012 at the MPD Internal Affairs Unit. Complainant was accompanied by his attorney, Anders Folk, for the interview. Nelson is twenty-eight years old and has worked as a cameraman for KSTP for approximately eighteen months. Nelson stated that he was the only KSTP cameraman assigned to cover the "Reoccupy Minneapolis" protest on 04/07/2012 and that he was recording the arrests of protesters at S 9th St and Nicollet Mall. As he was recording he filmed one officer and then began filming a second arrest. He had his microphone out because the arrestee "was yelling some form of protest." As he was filming the second arrestee his camera was struck from his "blindside." He claimed that he never saw the contact coming and that his camera was "uppercut and punched into the air." Because he was "shooting off the shoulder," Nelson had his eye against the eyepiece of the camera, so that when the camera was struck his head and neck were pushed back with it. The camera was knocked backward and to the ground with Nelson's hand still in the strap, pulling him with it. Nelson stated that there was no warning before the camera was hit and the officer said nothing to him after the contact. After the camera fell to the ground it stopped working. Nelson took out his cell phone and he began taking still photos of the scene. He was able to power his camera down and power it up again a short time later and he was able to record again, however, the contact by the officer was hard enough to knock the memory card loose and interrupt the recording. 4 1227937 At the time of the interview, Nelson did not know an estimate of the damages to the camera. He stated that the camera had been checked by a station technician, and that a "Frezi light" had been broken. He added that there did not appear to be any external damage to the camera. He was asked to provide a damage estimate as soon as possible. Nelson acknowledged that during the protest he heard the warnings to get out of the street. However, he claimed that although "technically" he was in the street, he was "in the crosswalk" crossing the street when the arrests began and he was simply recording the arrests. After the camera had been knocked from his shoulder, Nelson thought about confronting the officer, however, he "thought better of it" and sought out a supervisor instead. He spoke with both Sergeant Gary Nelson and Lieutenant Dean Christiansen and told them what had occurred. He explained to them that his camera had been knocked to the ground and that he had been knocked over with it. He added that he did not tell either of them that he was knocked to the ground. Nelson stated that his neck "was pretty sore" as a result of the camera being shoved off of his shoulder and that his arm was "twisted" as a result of it being in the camera strap when the camera was shoved. Because he was sore, he went to urgent care the next day and no injuries were found. Nelson stated that he believed that the officer committed an assault against him and he believed that the officer was intending to harm him because the camera is "an extension" of him; so by hitting the camera, the officer was actually hitting him. However, when asked what he believed should happen to the officer, Nelson gave no 5 1227938 opinion, stating "That's up to you guys to decide," and adding "I can't tell someone else how to reprimand somebody." Statement of Lieutenant Dean Christiansen Lieutenant Dean Christiansen was interviewed for this investigation on 04/11/2012 at the Internal Affairs Unit. Lieutenant Christiansen has been with the Minneapolis Police Department for over twenty years and is currently assigned as a lieutenant supervising the First Precinct 13.43 On 04/07/2012, Lieutenant Christiansen was assigned as the incident commander for the "Reoccupy Minneapolis" protest that started at Peavy Plaza on Nicollet Mall. At approximately 2300 hours, after several orders had been given for the protesters to clear the streets, Lieutenant Christiansen gave the order for officers to arrest any protesters who did not leave the street. Lieutenant Christiansen was informed by the Executive Officer at the scene that an incident had occurred between an officer and a cameraman. The cameraman then approached Lieutenant Christiansen and stated that "he had been pushed down by an officer and that his camera had been damaged." Lieutenant Christiansen was not shown any damage on the camera, nor did he observe any. The cameraman never claimed to be injured and displayed no visible injuries. From the short conversation that had occurred, Lieutenant Christiansen believed that the cameraman had been knocked to the ground during the incident. The cameraman did not know the officer's name and stated that he would not be able to identify the officer. 6 1227939 Lieutenant Christiansen did not see the interaction between the officer and the cameraman, but he watched a video of the incident later on. Lieutenant Christiansen believed that the incident happened because the cameraman was too close to Sergeant Jeff Jindra as he was making an arrest. He added that he believes that Officer Lehner "was doing what he thought was right at the time," however, he acknowledged that "it just didn't look good for the department." Statement of Lieutenant Greg Reinhardt Lieutenant Greg Reinhardt was interviewed for this investigation on 04/13/2012 at the Internal Affairs Unit, Lieutenant Reinhardt has worked for the Minneapolis Police Department for over twenty years and is currently assigned as a lieutenant supervising the 13.43 Unit. On 04/07/2012, Lieutenant Reinhardt was working a buy-back detail at the "Occupy Minnesota" protest. He was assigned as a strike team leader, and was assisting with recovering property dropped by arrestees at S 9th St and Nicollet Mall when he observed an interaction between a police officer and a cameraman. Lieutenant Reinhardt saw the cameraman in a position that put him too close to arresting officers. The cameraman was "obviously" not one of the protesters according to Lieutenant Reinhardt. As Lieutenant Reinhardt watched, the officer walked towards the cameraman. The officer did not have a prisoner and he was not carrying anything. The officer walked towards the cameraman and "knocked the camera, or pushed the camera away from the 7 1227940 officers who were doing their work." The officer then walked away and did not arrest the cameraman. Lieutenant Reinhardt did not recall where the officer went after the contact and he did not speak directly with the cameraman. After the incident, he was speaking with Sergeant Nelson when the cameraman approached them to complain. As the cameraman was talking, Lieutenant Reinhardt observed that there appeared to be no damage to the camera and the cameraman did not appear to be injured. Lieutenant Reinhardt stated that he believes that what the officer did was a use of force because the officer "was moving, directing, maybe apprehending the person" and the camera is "basically attached to the person" when contact was made. Seeing the incident, Lieutenant Reinhardt was "alarmed enough" by the officer's conduct that he reported it to both the incident commander as well as the executive officer. When asked if he believed that the incident brought discredit to the department, Lieutenant Reinhardt stated that it depended on the officer's intent. According to Lieutenant Reinhardt, if the intent was to protect other officers from perceived harm, then the officer's technique was deficient. If, however, the intent was to deny media access to the incident, whether the access was appropriate or not, the actions look unfavorable for the department. Lieutenant Reinhardt added that the cameraman in this incident was "about five feet away" from officers during the arrests, and "was right in the thick of it." However, the entire incident was "pretty fluid" and there was a lot of movement, but he did not see any aggressive activity by anyone. 8 1227941 Statement of Sergeant Gary Nelson Sergeant Gary Nelson was interviewed for this investigation on 04/16/2012 at the Internal Affairs Unit. Sergeant Nelson has worked for the Minneapolis Police Department for seventeen years and is currently assigned as a supervisor for the First Precinct 13.43 On 04/07/2012, Sergeant Nelson was assigned as the executive officer (under the Incident Commander, Lieutenant Dean Christiansen) for the detail that was working the "Reoccupy Minneapolis" protest that was taking place at Peavey Plaza in downtown Minneapolis. Approximately thirty-five officers, sergeants, and lieutenants were assigned to the detail; the supervisory personnel roll-called at the First Precinct at 1600 hours and the officers roll-called at 1700 hours. Sergeant Nelson provided a list of the employees assigned to the detail. At the roll call, Sergeant Nelson told the officers that "We do not want to make this story a story about the Minneapolis Police Department. This story needs to be about Occupy Minnesota's Re-Occupation event." The protest began and moved from Peavey Plaza to Loring Park and back to Peavey Plaza before moving down Nicollet Mall. At approximately 2300 hours near S 9th St and Nicollet Mall, Sergeant Nelson gave an order over the loudspeaker of his vehicle for the protesters to leave the street. When they refused to do so the order was given to begin making arrests. Sergeant Nelson did not see the interaction between Officer Lehner and the cameraman, because he was making an arrest of his own when it happened. He was informed of the incident a short time later when the cameraman approached him and told 9 1227942 him about it. The cameraman was "very agitated and angry" when he approached Sergeant Nelson and told the sergeant that an officer had pushed his camera out of his hand and to the ground, and pushed him to the ground as well. Sergeant Nelson did not recall the exact words used by the cameraman. The cameraman did not know which officer had pushed his camera, and added that he was not sure if he had captured the incident on video as his camera was now broken. The cameraman did not say what the damages were to the camera and he did not allege to be injured. Sergeant Nelson did not see any injuries on the cameraman. Sergeant Nelson apologized to the cameraman and arranged for him to speak with the Incident Commander, Lieutenant Christiansen, when the scene had settled down. A short time after speaking with the cameraman, Sergeant Nelson was approached by Lieutenant Greg Reinhardt. Lieutenant Reinhardt stated that he saw the interaction between the cameraman and the officer. Lieutenant Reinhardt told Sergeant Nelson that the cameraman was in the street and "kind of close to the officers," corroborating that the incident did in fact occur. Lieutenant Reinhardt never indicated to Sergeant Nelson that there was any misconduct on the part of the officer. Sergeant Nelson had seen videos of the incident several times before he provided his statement for this investigation. When asked if he believed that the officer's actions were necessary, Sergeant Nelson stated that if the officer's actions were intentional, he "would have a very weak argument" that the conduct "was anything other than misconduct." However, if the cameraman was "getting into his (Officer Lehner's) face" and he put his hand up to stop it, "there would be a stronger argument that...it was not misconduct." 10 1227943 Sergeant Nelson added that part of the strategy during the protest was to keep the focus on the protesters and not let the issue become the MPD. He stressed this to the officers at roll call. According to Sergeant Nelson, Officer Lehner's actions were not "helpful as far as our strategy." When asked if the officer's actions brought discredit to the department, Sergeant Nelson replied, "I think in the way it...played out, yes." Statement of Officer Blayne Lehner Officer Blayne Lehner was interviewed for this investigation at the MPD Internal Affairs Unit on 05/15/2012. Prior to the interview, Officer Lehner was offered the opportunity to view videos of the incident at issue. In the notification letter for the interview, Officer Lehner was also sent three hyperlinks to the YouTube videos of the incident which he stated he was able to open and view. He was also shown the video from the Safe Zone camera at 9th St and Nicollet Mall prior to the video. One other video, made by the MPD B of I, could not be loCated that day. [Officer Lehner would come to the IAU office and view that video on 05/29/2012 at 1340 hours.] Officer Lehner has worked for the Minneapolis Police Department for thirteen years and is currently assigned to the beat on the Third Precinct 13.43 . On 04/07/2012, Officer Lehner was part of an off-duty detail assigned to the "Reoccupy Minneapolis" protest in downtown Minneapolis. At the start of the interview, Officer Lehner acknowledged that he is the officer in the videos depicting the interaction with the cameraman. He also acknowledged that at the briefing at the start of the detail on 04/07/2012, Sergeant Nelson did tell the officers 11 1227944</t>
  </si>
  <si>
    <t>['https://d3n8a8pro7vhmx.cloudfront.net/cuapb/pages/1461/attachments/original/1638150723/13-31131_Lehner_Part_1.pdf?1638150723']</t>
  </si>
  <si>
    <t>J Minneapolis' Police Force ("City," "Employer," or "Department") for the past 18 years. As such, he is a member of the Minneapolis Police Officers Federation ("Federation," "MPOF" or "Union") who represents all sworn law enforcement personnel employed by the City, save for those appointed to positions of Chief of Police, Assistant Chief of Police, Deputy Chief, Inspector and Commander. Together, the parties have negotiated and executed a collective bargaining agreement covering terms and conditions of employment (Joint Ex. 1). On July 19 2014, while off duty, Officer Kocher was volunteering his personal time at a charity function in the Uptown area of the City, as he had done for the ten previous years. At approximately 1:00 p.m. that day he placed a phone call to Sgt. Kathy Smulski in the 5th Precinct requesting two marked squad cars be deployed to the Lake Street/Girard Avenue intersection to block traffic for approximately five minutes allowing participants in a "Pub Crawl" connected with the fund raising event to walk from one venue to another. Initially Sgt. Smulski authorized the use of the two squads, but subsequently had second thoughts about it and contacted Lt. Lee Edwards seeking his assurance that the Grievant's request could be granted. Edwards however, did not believe that the event merited the use of MPD -3- 1208980 resources and advised Smulski to call the officer back and decline the request. When the sergeant subsequently reached Officer Kocher by phone and relayed the news of Lt. Edwards' rejection of his request, the Grievant became very angry as this same request had been granted for the same event over the previous ten years. He also believed that the lieutenant had declined the request due to the "negative history" that the two men had shared, and that the decision to deny his call for assistance was "personal." Kocher then told Smulski to tell Edwards to "go fuck himself." The sergeant however refused to relay the message and Officer Kocher responded that he would tell Lt. Edwards himself the next time he saw him. Sgt. Smulski however, did subsequently contact Lt. Edwards and advised him regarding the content of the Grievant's message. Shortly thereafter, Edwards reached Kocher by phone. During the course of their conversation the Grievant stated again that the lieutenant could "go fuck himself." Subsequently, the incident was the subject of an investigation conducted by the Department's Internal Affairs. In the course of their inquiry, Officer Kocher acknowledged that he had lost his temper and that his statements were unprofessional. He further admitted that his behavior brought "some embarrassment on myself and his superior officer" and 1208981 apologized. 13.43 - Personnel Data On January 27th of this year Chief of Police Harteau sustained the 13.43 - Personnel Data a "B" grade violation that can be used as progressive discipline for three years from the date of the incident. Approximately one month later, the Federation filed a formal complaint on behalf of Officer Kocher alleging that the action taken against him violated the Master Agreement's just cause provisions and seeking a make whole remedy. Eventually, the dispute was appealed to binding arbitration for resolution. Relevant Contract &amp; Policy Provisions- From the Master Agreement: Article 4 Discipline 13.43 - Personnel Data -5- 1208982 13.43 - Personnel Data From the Department's Published Policies Department Code of Conduct Section 5-100 * * * 5-101.02 Violations of the Code of Conduct Any member of the Department who violates the code of conduct is subject to discipline. Discipline may range from a written reprimand to termination. Discipline shall be imposed following a sustained violation. * * * 5-105 Professional Code of Conduct * * * 12. Employees shall treat all fellow employees with respect. They shall be courteous and civil at all times with one another. When on duty in the presence of other employees or the public, officers should be referred to by rank. * * * 14. Employees shall not use any derogatory language or actions which are intended to embarrass, humiliate, or shame a person, or do anything intended to incite another to violence. 1208983 Positions of the Parties- The CITY takes the position in this matter that Officer Kocher's 13.43 was for just cause. In support of their claim, the Department maintains that there are no significant facts disputed by the parties surrounding this matter. Officer Kocher has acknowledged that he made the derogatory and highly inappropriate remarks not once but twice in connection with Lt. Lee Edwards on the day in question and that this behavior was unacceptable. Although he was off duty at the time that has no bearing on the egregious comments attributed to him. The Code of Conduct applies to a licensed police officer whether on or off duty. More particularly the published rules address misconduct that occurs either while on or off duty for Department employees. Further, there is no question but that the Grievant was well acquainted with the Employer's policies and cannot claim ignorance of their stated prohibitions. While the Department acknowledges that Officer Kocher is an otherwise "excellent worker," he is known to "struggle with his words" - at times speaking out before thinking it through. Though the Department claims to have considered mitigating factors per their disciplinary guidelines, his failure to treat his fellow officers, and more particularly Lt. Edward with respect, nevertheless warrants 13.43 - Personnel Data in order to "get his attention." Finally, the City contends 1208984 that they have not treated the Grievant any differently than other members of the bargaining unit who have been disciplined for similar misconduct. For all these reasons then, the Employer asks that the grievance be denied in its entirety. Conversely, the FEDERATION takes the position that the 13.43 issued to Officer Kocher was excessive and therefore unjust under the terms of the parties' labor agreement. In support of their claim, the Union argues that the Grievant has acquired a lengthy and favorable work record and has served the Department well as evidenced by the number of accolades he has received over the years. In connection with the incident surrounding the dispute, the MPOF notes that Officer Kocher has taken full responsibility for his actions, freely admitting his wrong doing. Further, the Union claims that he was completely cooperative with the internal affairs investigation; that he apologized to his superiors, and accepted responsibility for his off- duty actions which he acknowledges were a violation of the Code of Conduct. The Federation argues however, the penalty imposed is excessive when the Grievant's excellent work record is taken into consideration along with the Department's treatment of other officers over the years 1208985 that have committed similar infractions and yet not received • 13.43 as a consequence. Moreover, those who have been disciplined for their misconduct were on duty at the time. This they claim, is distinguishable from Officer Kocher's experience where he was off duty and simply attempting to secure two squads for approximately five minutes for traffic management in connection with a charitable event that he has helped organize and participate in over the past ten years. in each of those years he was granted his request and the squads were deployed without incident. However, in this instance the lieutenant's rejection of the assistance the Grievant sought, was driven solely by his personal animosity toward Officer Kocher. This is what irritated him and caused the outburst. Discipline, in the Federation's view, should be constructive and corrective, not punitive 13.43 - Personnel Data 13.43 - Personnel Data Accordingly, for the above-stated reasons, the Union asks that its grievance be sustained 13.43 - Personnel Data 13.43 - Personnel Data 1208986 Analysis of the Evidence- In a disciplinary matter such as this, it is nearly universal that management first establish the accused employee is indeed guilty as charged. Should that be accomplished, they then need to demonstrate that the discipline administered was fair and reasonable when all relevant factors are considered (assuming, of course, that there is no language in the labor agreement that limits a neutral's authority to review the penalty imposed). In this instance however, the initial evidentiary obligations of the City have been diminished by the unrefuted fact that the Grievant has readily and repeatedly taken ownership of the incident that lies at the core of this dispute. More specifically in the course of his conversation with his supervisor, Inspector Kjos, in his Garrity Statement, and again at his Loudermill Hearing, Officer Kocher apologized for his off-duty comments while recognizing the potential consequences for his misconduct. At his Laudermill Hearing in December of last year, he offered the following: "First off, I wanna apologize. In hindsight, my frustration got the better of me. I should have dealt with Lieutenant Edwards on a more professional level; same with Sergeant Smulski. Part of my frustration arose, that I've never been denied in this request in the 10 or 11 years that I've been involved with this event. This is the firs year it was. l still feel that this was a personal issue is the reason it was denied by Lieutenant Edwards. With that being said, it is what it is. -10- 1208987 * * * 1 was off duty, but [that] doesn't excuse the fact that I told him to go fuck himself. I would not normally address any supervisor that way with the exception of him and I shouldn't have." (City's Ex. 4)1 In light of this evidence, the lone issue remaining concerns the reasonableness of the penalty administered to the Grievant by the Department. As I have previously observed, when considering this aspect of a disciplinary dispute, arbitrators often look for guidance by examining such factors as the grievant's work history,2 the investigatory procedure undertaken by the employer (due process), whether other employees have been disciplined for similar misconduct, and (assuming their adherence to the concept of progressive discipline) whether the penalty was excessive under the circumstances. In the instant dispute there is no issue with the investigatory process administered by the City. Therefore, the evidence addressing Officer Kocher's work history, and the affirmative defense raised by the Union of disparate treatment have been considered and evaluated in as it relates to the question of whether the discipline imposed was fair and reasonable. I An employee's work record is most often considered when evaluating the reasonableness of any discipline administered - both favorable and unfavorable. Indeed, the Employer's published Discipline Matrix acknowledges as much. (City's Ex. 6). -11- 1208988 As the Employer has noted, the narrative to the Discipline Matrix states: "The Department recognizes that every discipline situation is different and that an employee's actions and history may worsen or improve the overall picture of misconduct" (City Ex. 6; p. 6). The Grievant's work record, for the most part is favorable. Over the course of his lengthy employment with the Department he has been the recipient of numerous awards and recognized with letters of commendation from the Chief of Police and other fellow officers for his superior performance as a law enforcement officer. Indeed, Inspector Kjos offered that, in his view, Officer Kocher is an "exceptional worker." The evidence further reveals that he has been nominated for the Department's Award of Merit and Medal of Valor (Union's Ex. 1). The Grievant's performance appraisals have routinely been rated as "outstanding" (Federation's Ex. 2). This includes his most recent evaluation covering the time period in which the incident in issue took place. At the conclusion of the appraisal Lt. Sean McGinty wrote: "Officer Kocher is an outstanding performer. He is the top officer on the 13.43 - Personnel Data He will be one of my nominees for Officer Of the Year in the precinct" (id. at p. 7; emphasis added).3 In addition, the record shows that he was made Officer of the Month in 2014 (City's Ex.5; p. 4). 3 The record demonstrates that Lt. McGinty was also on the panel who reviewed the discipline of the Grievant in this matter. -12- 1208989 Kocher also served as the liaison officer at Minneapolis North High School. In a letter to the Department, the school's assistant principal wrote: "I truly appreciate the outstanding job that Officer Kocher does while working with many of our at-risk students. He brings a since [sic] of authority yet nurture and mentor of many of our young people here at North High School....Because of his work, he has broken down barriers between police officers and young people. Thank you so much Officer Kocher for the outstanding job that you have done here..." (Union's Ex. 1; emphasis added). The accolades for his superior job performance and excellent annual evaluations notwithstanding, the evidence also demonstrates that the Grievant has exhibited some difficulties in the past with, as his supervisor Inspector Kjos characterized it at hearing, "colorful language." Similarly, Federation President Bob Kroll, acknowledged that the Grievant has had "problems with his mouth," saying what he thinks without thinking first. And although not within the specified "reckoning period," a review of IA's "Blue Card Report" (Employer's Ex. 30) reveals that he has been counseled and reprimanded earlier on in his tenure with the Department for language- related issues. In defense of the employee, the Union argues that the conduct in question occurred while off duty and that this alone prevents the Department from issuing discipline for the incident. The clear weight of the -13- 1208990 evidence however, indicates otherwise. At hearing, Inspector Kjos testified that the prohibitions outlined in MPD P/P 5-105(14) are not limited to an officer's on-duty conduct. In point of fact, the policy makes no such differentiation. Additionally, as the City points out, although the Grievant was off duty when he made the remarks, they were nevertheless directed to higher ranking personnel who were on duty at the time. Finally, and perhaps most significantly, Officer Kocher himself acknowledged, during his Loudermill hearing, that even though "I was off duty, [that] doesn't excuse the fact that I told (Lt. Edwards) to go fuck himself" (City's Ex. 4). The Federation has also raised the issue of discriminatory treatment of Officer Kocher in this instance. Disparate treatment normally exists when employees engage in the same type of misconduct under the same or substantially similar circumstances in the presence of the same or substantially similar mitigating factors but are assessed with significantly different penalties. The components to be measured and weighed, as the term is meant in arbitral principles of industrial due process include: ■ The seriousness of the misconduct as compared to that of other employees afforded lesser penalties. ■ The disciplinary record of the aggrieved as compared to others given lesser penalties. Ll -14- 1208991 ■ Evidence of willingness and ability to correct past performance and conduct problems. ■ Length of total service with special reference to periods free of conduct performance issues. Here, the Union offered four other examples where members of the force were charged with similar infractions while on duty 13.43 - Personnel Data 13.43 - Personnel Data 13.43 - Personnel Data . The files relating to their individual experiences were submitted into the record as Employer's Exhibit 31, and Union's Exhibits 6 - 9, and reviewed. Officer "G" yelled at a sergeant (her ex-husband) calling him a "fucking asshole" and a "horrible father" who "deserved to rot in hell" while on duty in front of other officers and members of the public. In addition she sent a number of emails to the sergeant from an official Minneapolis address calling him a "sperm donor" and stating that some of her fellow officers on her team believed he was "pathetic." The disciplinary panel took into consideration her favorable work record and the fact that she was "apologetic" for her actions. 13.43 13.43 - Personnel Data Officer "H," also while on duty, called a sergeant a "fucking baby" in -15- 1208992 a raised voice while questioning his authority in front of other officers and a lieutenant in the 5th Precinct. She too took ownership of her misconduct and had compiled a favorable work record with the Department. 13.43 - Personnel Data 13.43 - Personnel Data Officer "R" was charged on two separate occasions with violating MPD P/P 5-105. The first incident concerned her request for vacation leave 13.43 - Personnel Data which was not approved. In response she sent an email to her supervisor in which she wrote: "You could give a fuck about 13.43 me" (Union's Ex. 9; City's Ex. 31). In addition she forwarded the same email to the Chief stating: "are you fucking kidding me?" (id.). 13.43 13.43 - Personnel Data 13.43 - Personnel Data Mitigating factors cited by the Employer in reaching their decision were her unblemished work record and 13.43 Two months later Officer R sent her commanding officer a text message in which she again wrote: "are you fucking kidding me?" in response to his decision to deny her request for a sick day off. In the same message she called the lieutenant an "ass," adding "you can take that to the fucking Administration if you want." 13.43 - Personnel Data 13.43 - Personnel Data -16- 1208993 13.43 - Personnel Data 13.43 . One of the mitigating factors cited by the administration was the fact that she had apologized for her actions directly to the two recipients of her offending emails (City's Ex. 31). Officer "L" was found to have threatened physical violence and use of harsh language against his supervisor and in the presence of other supervisory personnel as well as members of the public while at a crime scene. 13.43 - Personnel Data I concur with the Employer that the facts surrounding Officer L's misconduct is distinguishable from the Grievant's. At the same time however, the Employer's attempt to differentiate the remaining examples cited on the basis of the other officers' discipline-free work records is not as compelling when the unrefuted evidence that Officer Kocher's file does not reflect any form of a corrective action within the reckoning period is taken into consideration.4 In summary, when the aforementioned components of measurement are considered as a whole, I find that the Union has demonstrated 13.43 - Personnel Data -17- 1208994 desperate treatment to the extent that the discipline meted out to him was excessive by comparison to that given to other officers for similar unprofessional behavior in violation of the same section of the Department's Procedure Manual. Award - In the Case Finding Memorandum authored by the panel chair Inspector Kjos to Assistant Police Chief Clark, he noted that the Grievant's "mitigating factors are substantial" and moreover that Officer Kocher had incurred "no discipline within the reckoning period that would aggravate discipline in this case" (City's Ex. 5). Based upon the evidence presented and in keeping with the application of progressive discipline employed by the Department, I find that the 13.43 - Personnel Data in this instance to be excessive when the dual concepts of mitigation and aggravation are considered along with the defense of disparate treatment. Accordingly, the Federation's complaint is sustained to the limited extent that Officer Kocher's 13.43 - Personnel Data is to be forthwith 13.43 reprimand consistent with the Discipline Matrix, a Category B written 13.43 - Personnel Data 13.43 - Personnel Data The award made here however, is expressly conditioned upon Officer -1 8- 1208995 Kocher first presenting a personal hand-written apology for his misconduct directly to both Sgt. Smulski and Lt. Edwards, the wording of which is to be initially submitted via U.S. Mail (through the Union) to the undersigned for authorization. For this limited purpose I will retain jurisdiction in the matter until this condition has been satisfied and the remedy implemented. The Grievant has until the 30th of October this year to submit his letter for review and approval. Failure to comply will result in a denial of his grievance in total. Respectfully submitted this 17th day of October, 2015. Jay C. Foge al Arbitrator 1208996 Minneapolis City of Lakes February 9, 2016 Officer Jeremiah Kocher Fourth Precinct Minneapolis Police Department RE: IAU Case Number #14-15471 Arbitration Findings Officer Kocher, Police Department 350 5. Fifth St., Room 130 Minneapolis, MN 55415 TEL 612.673.2735 www.minneapolismn.gov 13.43 - Personnel Data 13.43 - Personnel Data MPD PIP 5-105 (12) Code of Conduct...SUSTAINED (Category B) MPD PIP 5-105 (14) Code of Conduct...SUSTAINED (Category B) a written reprimand. This case will remain in IAU files per the record retention guidelines mandated by State Law. Sincerely, By: Jason Case Commander IAU CC: Personnel file Payroll IAU 1208997</t>
  </si>
  <si>
    <t>['https://d3n8a8pro7vhmx.cloudfront.net/cuapb/pages/1461/attachments/original/1638148964/14-15471_Kocher_Part_2.pdf?1638148964']</t>
  </si>
  <si>
    <t>1338679 1338680 1338681 1338682 J Minneapolis Office of Police Conduct Review Complaint Number: Investigator: Officer (s): Case Type: Date of Incident: Complaint Filed: Investigative Summary 17-11259 Sergeant Timothy P. Eck Officer Lance Faust, Badge #1960 Officer Daniel McCafferty, Badge #4530 OPCR Administrative April 20, 2017 June 30, 2017 4 Minneapolis Police CASE OVERVIEW This case involves the failure of Officer Lance Faust and Officer Daniel McCafferty to properly follow MPD's Domestic Abuse Incident Response Protocol. The alleged policy violation likely led to the declination of a Gross Misdemeanor Domestic Strangulation case that may have been otherwise chargeable. In addition, Officer McCafferty failed to complete a CAPRS supplement regarding a felony arrest. The complaint was brought to the attention of MPD Internal Affairs via 15t Precinct Supervisors. ALLEGATIONS Allegation 1: It is alleged that on April 20, 2017, after making an arrest for a gross misdemeanor domestic assault, Officer Lance Faust failed to follow the MPD's Domestic Abuse Incident Response Protocol. Significant pieces of the protocol were not completed or not otherwise documented in the MPD CAPRS report which likely led to the case being declined for prosecution by the Hennepin County Attorney's Office. 7-314 (B) MPD's Domestic Abuse Incident Response Protocol Allegation 2: It is alleged that Officer Daniel McCafferty did not complete a CAPRS supplement pursuant to the above gross misdemeanor arrest. 4-604 (A) Officer's Statements Page 1 of 10 1338683 CASE INVESTIGATION This investigation was initiated by way of referral by MPD Sgt. Thomas Schmid of the 1St Precinct Midwatch Shift in downtown Minneapolis. While Sgt. Schmid was approving police reports for his shift on the night of April 20th, 2017, he took note of protocol deficiencies in Officer Faust's and Officer McCafferty's report which had documented an arrest for a gross misdemeanor domestic strangulation. Sgt. Schmid advised Officer Faust of the issues and requested corrections be made before the end of his shift. The corrections were not made prior to the end of Faust's shift and, the next day, the case was declined for prosecution by the Hennepin County Attorney's Office. MINNEAPOLIS POLICE DEPARTMENT RECORDS Internal Complaint 13.43 - Personnel Data CAPRS Report This incident occurred on April 20, 2017, at approximately 1700 hours at 1600 1St Avenue South in Minneapolis. The CAP RS report is titled DASTR (Domestic Assault/Strangulation), Officer Faust is the primary reporting officer, Officer McCafferty is the assisting officer. The public information section documents the criminal elements of the incident, namely, the relationship between the victim and the suspect and the idea that the report alleged that strangulation had occurred. The victim was transported to HCMC via ambulance and Officers Faust and McCafferty brought the suspect to jail where he was booked for PC Domestic Assault By Strangulation (MN 6O9.2247). Sergeant Schmid readily identified deficiencies in the CAPRS report and Domestic Abuse Protocols and met with Officer Faust, prior to end of shift, in person, to address them. See the Discussion section of this report for details. MECC/Dispatch Records Officers Faust and McCafferty were signed on as Squad 122 on this date and were dispatched to a Domestic Abuse-In Progress at 1600 15t Avenue South, a multi-unit apartment building. The initial caller was an on-site security officer who had received the information from another staff member who requested he call 911. The victim soon called 911 from a land line at the apartment building. The remarks in the call stated that "CLR (victim) was strangled and passed out" and "...was uncon for a few minutes".' There is nothing else of note from the MECC/Dispatch records. I From digital dispatch (VISINET) records. Page 2 of 10 1338684 Body-Worn Cameras Body-worn cameras were worn and activated by both officers according to policy. Officer Faust acknowledges that the arrest pursuant to this incident is "going to have to be a felony...strangulation's.' Officer McCafferty later asks Officer Faust if he wants to call Sgt. Schmid for PC Authorization, Officer Faust replies "no".3 It is also learned that Officer Faust felt that the call they were handling should have been the responsibility of another officer, Officer Courtois.4 Officer Faust's BWC documented an interaction between Officer Faust and Officer John Yang. Officer Yang and his partner, Officer David Martinson, had just arrived to the call as Faust was stepping out of the ambulance which contained the victim. Officer Yang asked Faust "you need anything done sir?" Officer Faust replied, "no, we got it...we got all the info...". Officer Yang apologized for taking so long to arrive at the call, to which, Officer Faust replies, "don't worry about it, we're taking 1 3.43 call, that's who should be apologizing, but, I don't think that's coming".6 Pertaining to the domestic abuse policy, Officer Yang then asked "What's going on with him (arrested party)?"' Faust stated "Well...we gotta take him to jail." Yang then asked, "Are we doing that whole, non-sensical , whatever crap?"' Officer Faust replied "I'm not doin' that, no, I'm just taking him to jail." Interview of Officer Lance Faust On April 2O, 2018 I interviewed Officer Faust in the MPD Internal Affairs office. Officer Faust wished to proceed with the interview without any sort of federation or other representation. Officer Faust recalled the incident related to this investigation. Faust acknowledged that a felony arrest was made in relation to a domestic assault call which then triggered the MPD Domestic Abuse Incident Response Protocol. I outline the key components of the protocol that were missing to Officer Faust and asked him why he did not complete the protocol. He responded "I couldn't tell ya. Probably didn't understand completely the entire protocol."10 I asked Officer Faust if he remembered his supervisor, 5gt. Tom Schmid, advising him of the deficiencies and requesting that he correct the issue for the end of his shift, to which, Faust replied, "I vaguely remember-, remember that...I'm guessing. I...like I said, it's a year ago, so I couldn't tell you exactly the reason that it happened, but it did."' 2 Officer McCafferty's BWC, 2nd activation, 4:55 mark. 3 Officer McCaffe 's BWC 2nd activation 7:15 mark. 13.43 - Personnel Data 6 Officer Faust's BWC, 10:10 mark. 7 Officer Faust's BWC, 10:24 mark. 8 A presumed reference to the domestic abuse protocol. 9 Officer Faust's BWC, 10:30 mark. 1° Interview of Officer Lance Faust, page 3, line 3. 11 Interview of Officer Lance Fause, page 3, lines 5-15. Page 3 of 10 1338685 I advised Officer Faust of his conversation he had that was recorded on his body-worn camera where he alluded to idea that he was not going to complete the domestic protocol and that he was "just taking him to jail".12 To this, Officer Faust advised that he did not review his body-worn camera and that "I don't...l'm not disagreeing with what it said...lf it said that, it said that."13 I offered to play the BWC recording for Faust; he did not wish to view it. Officer Faust advised that after he received a "nasty gram from the lieutenant"14 he reviewed the policy and now fully understands the domestic protocol and the timelines associated with in-custody arrests and charging deadlines. Interview of Officer Daniel McCafferty I conducted an interview with Officer Daniel McCafferty on April 25, 2018 at the MPD Internal Affairs office. Officer McCafferty proceeded without federation or other representation. 13.43 - Personnel Data I then addressed the fact that Officer McCafferty did not complete his own non-public statement pursuant to this felony arrest. Officer McCafferty advised that "...the fact that I was the driver...rny partner was the contact officer. He handled, you know, the report aspect of it. Anything that I could have added to the report had nothing or wouldn't have been of any bearing to anything.//16 Officer McCafferty acknowledged that he and his partner reviewed the relevant policies after receiving Lieutenant House's email which outlined the issues with the police report. McCafferty advised that they are now following this policy closely. 13.43 - Personnel Data 12 Officer Faust's BWC footage, 10:30 mark. Interview of Officer Faust, page 3, lines 29-32. " Statement of Officer Faust, page 3, line 34. Also see original referral memo from Sgt. Schmid. 15 Statement of Officer McCafferty, page 2, line 26. 16 Statement of Officer McCafferty, page 2, lines 34-36. Page 4 of 10 1338686 13.43 - Personnel Data CRIMINAL INVESTIGATION Sergeant Schmid identified the incomplete domestic abuse protocol and brought it to the attention of Officer Faust towards the end of his shift, at approximately 1245 hours on April 21'. Sergeant Schmid requested that the corrections/additions to the report be made prior to the end of the shift as to facilitate charging of the case on Friday morning. Officer Faust did not make the corrections to the report before the end of his shift. Friday morning, LT. House received notification from investigations that Officer Faust and Officer McCafferty's domestic assault report was missing key pieces from the domestic abuse protocol. LT. House sent an email Faust and McCafferty, and their chain of command, expressing the urgency to complete the report so the arrested party may be charged before the end of the business day, citing the thirty-six hour probable cause hold expiration.' In addition, Officer McCafferty had not entered an individual supplement required for felony arrests. Officers Faust and McCafferty work midwatch hours. The message was not received and the corrections were not made. This incident occurred on April 20, 2017, a Thursday evening. As this was a felony, in-custody case which was assigned for investigation to Sergeant Gilles Antaya of the Domestic Assault Unit on Friday morning, April 21st. Sergeant Antaya had until the end of the business day to get the case charged through the Hennepin County Attorney's Office as the arrested party's thirty-six hour probable cause hold will be expiring over the weekend. Sergeant Antaya submitted the case as he received it his CAPRS supplement stated "At this point in the investigation I am going to submit the case to the county attorney with the information I have to submit. I am unable to get in touch with the victim as she did not give any contact information. I do not have any photos of the victim, 17 See email from LT. House contained in this file. Page 5 of 10 1338687 medical release or BWC footage to go off of at this point".18 The case was ultimately declined for charging by the Hennepin County Attorney's Office and the arrested party was released.19 DISCUSSION It is alleged that Officer Lance Faust failed to properly follow the Minneapolis Police Department's Domestic Abuse Incident Response Protocol, likely resulting in the case being declined for prosecution. If this allegation is found to be true, it would violate the department policy included below. The Minneapolis Police Department's Policy and Procedure Manual states in part: 7-314 DOMESTIC ABUSE (03/14/12) B. Domestic Abuse - MPD's Domestic Abuse Incident Response Protocol (03/14/12) (01/12/15) 1. The Minneapolis Police Department has adopted the following protocol for patrol officers responding to adult arrest and suspect cases for the following offenses: (01/12/15) • Felony 1" degree assault, if the parties are family or household members; • Felony 2nd degree assault, if the parties are family or household members; • Felony 3rd degree assault, if the parties are family or household members; • Felony domestic assault by strangulation; • Felony terroristic threats, if the parties are family or household members; • Misdemeanor, gross misdemeanor or felony domestic assault; • Misdemeanor, gross misdemeanor or felony violation of an Order for Protection; • Misdemeanor, gross misdemeanor or felony violation of a Domestic Abuse No Contact Order; • Misdemeanor, gross misdemeanor or felony violation of a Harassment/Restraining Order, if the parties listed in the order are family or household members; • Gross misdemeanor or felony stalking, if the parties are family or household members; and • Gross misdemeanor interference with an emergency call. 2. As part of this protocol, patrol officers shall complete the following preliminary investigative tasks when responding to any calls as described above: 18 Supplement of Sergeant Antaya, 17-142346. 19 See declination letter included in this file. Page 6 of 10 1338688 a. Check for existence of Order for Protection or Domestic Abuse No Contact Order on every domestic related 911 call. b. Ask victim if suspect or arrestee has access to any guns or ammunition or if there are any in the home. (01/12/15) i. If victim indicates yes, ask if victim has any safety concerns. Document responses in the report. (11/03/14) ii. ii. If the victim has safety concerns, officers may property inventory the guns and ammunition for safe keeping. (01/12/15) c. Obtain a signed medical release with shaded areas completed from victim if victim is seeking medical treatment. d. Ask victim to complete domestic violence victim's supplement. Property inventory supplement on completion. e. Document in CAPRs report the victim's answers to risk assessment questions listed on domestic violence victim's supplement and ask any follow-up questions. f. Take photographs. Examples of things to photograph include, but are not limited to: the arrestee; victim; injuries; scene, including any damaged property; and the arrestee in an Order for Protection or Domestic Abuse No Contact Order case at a prohibited address. g. Collect any physical evidence and property inventory it. h. Obtain contact information from witnesses to the incident including name, address, and phone number. i. Question witnesses regarding the incident. j. If suspect is gone on arrival, remind victim to call police if suspect returns within 72 hours of the incident. (11/03/14) k. Inform victim of domestic violence resources on blue card and call the 24- Hour Domestic Violence Hotline at 612-874-7100 to inform them of incident. (01/12/15) 1. If the case is misdemeanor or gross misdemeanor level, check the PC Enhanced Felony. Follow the instructions pertaining to the arrested party or suspect if they are on the list and add the additional charge listed. (01/12/15) m. If the case is misdemeanor or gross misdemeanor level, obtain a squad video Mirandized Scales statement from suspect or arrestee. Document results of the interview in the CAPRS report. (Miranda statements DO NOT need to be taken on felony level cases). (01/12/15) The Minneapolis Police Department's Domestic Abuse Incident Response Protocol sets for specific steps that officer must take when responding to incidents of domestic abuse. In this instance, Officer Faust failed to document "key pieces"20 of information required by this protocol. The deficiencies are as follows: 20 13.43 - Personnel Data Page 7 of 10 1338689 1. Officer Faust did not check or otherwise document that the PC Felony Enhance List had been checked.' 2. Officer Faust did not check for, or otherwise document that he had checked for the existence of Order for Protection or Domestic Abuse No Contact Order. 3. Officer Faust did not ask if the arrestee has access to any guns or ammunition. 4. Officer Faust did not obtain a signed medical release form. 5. Officer Faust did not document in the CAPRS report the victim's answers to risk assessment questions listed on the domestic violence victim's supplement. 6. Officer Faust failed to take photographs related to the felony arrest.' In addition to not completing the MPD's Domestic Abuse Incident Response Protocol, it is also alleged that Officer Daniel McCafferty did not enter a CAPRS supplement pursuant to the felony domestic arrest in this case. The Minneapolis Police Department's Policy and Procedure Manual states in part: 4-604 OFFICER'S STATEMENTS (07/26/02) (A) Officers shall make a statement in any case that they could be required to testify in court, and/or those incidents that involve homicides, major crimes, felony arrests, gross misdemeanor arrests or misdemeanor arrests that have unusual circumstances. A statement is essentially an officer's account of an incident. It should include all the information that an officer can testify to directly from his/her observations and senses. Joint statements are prohibited; each officer must make their own individual statement. Statements should also include additional contact information not listed in the "names" section of the CAPRS data entry field. Statements are usually made in narrative form, but a question and answer format may be used at the discretion of the investigator. Statements shall be made whenever requested by an investigator or a supervisor. Minneapolis Police Policy and procedure requires that each officer make their own individual statements. Body-Worn Camera footage documented that Officer Faust acknowledged that the arrest pursuant to this incident is "going to have to be a felony...strangulation"23, thus Officer McCafferty should have entered his own non-public statement. 21 Officer Faust added a supplement on the following evening that the PC Felony Enhanced List was checked with negative results. 22 BWC was activated and saved, however, there were no stand-alone still photos documenting injuries or other items of evidentiary value. zs Officer McCafferty's BWC, 2id activation, 7:15 mark. Page 8 of 10 1338690 CLOSING 1. Did Officer Faust fail to comply with the Minneapolis Police Department's Domestic Abuse Incident Response policy? a. Officers Faust and McCafferty made an arrest for a domestic strangulation, a felony. b. Body-Worn Camera footage showed that both officers had acknowledged that this domestic incident rose to the level of a felony. c. Body-Worn Camera footage of a conversation between Officer Faust and Officer Yang suggested that Officer Faust deliberately disregarded the policy. d. The initial CAPRS supplement by Officer Faust failed to document key pieces of the domestic abuse protocol. e. Officer Faust's supervisor, Sergeant Tom Schmid, while approving the evening's police reports, requested that Officer Faust make the corrections before the end of his shift. f. The corrections/additions to the CAPRS supplement were not completed and had to be submitted to the Hennepin County Attorney's Office as is. g. The defendant was not charged in relation to this case. h. Officer Faust advised he did not completely understand the protocol at the time of this incident. Officer Faust and his partner, Officer McCafferty have since reviewed the protocol and is aware of the mistakes he made, he took responsibility for his actions. 2. Did Officer McCafferty fail to complete a separate CAPRS supplement pursuant to a felony arrest? a. Officer McCafferty was working with Officer Faust at the time of this felony domestic arrest. b. Officer McCafferty was not the primary report writer in this instance, however, McCafferty did nothing to facilitate or encourage the proper implementation of the MPD's Domestic Abuse Incident Response Protocol. c. Officer McCafferty acknowledged that the officers were making a felony arrest. d. Officer McCafferty did not enter a separate CAPRS supplement. e. Officer McCafferty did not believe doing a supplement would have added anything to the case. Page 9 of 10 1338691 f. Officer McCafferty took responsibility for his actions. I confirm that my summary of this case is true to the best of my knowledge. -------- -- --- - -- -------.-----'----- 7/ 2 1 Investigator: Date Page 10 of 10 1338692 CITY OF MINNEAPOLIS OFFICE OF POLICE CONDUCT REVIEW COMPLAINT INFORMATION Case NUmbei. . 17-11259 Location of Incident pfetipct , • , ,' • CCN Date .of Incident Time N/A 17-142346 April 20, 2017 1714 preferencp:. None Date of Complaint .'. 1600 1st Avenue South Minneapolis, MN 55403 May 9, 2017 Sex Race-. Joint Supervisors Home Address:!: City/.State/Zip, JURISDICTION. CATEGORY OPCR Ord. § 172.20(8) Violation of the P&amp;P Manual 'BADGE/NAM ALLEGED POLICY ViestAtO MPD P&amp;P § 7-314 (B) (2) - MPD's Domestic Abuse Incident Response Protocol 91 1960; Faust, Lance 4530; McCafferty, Daniel ALLEGATION SUMMAR I , pl It is alleged that Officers failed to follow the MPD's Domestic Abuse Incident Response Protocol, likely resulting in the denial of the criminal complaint. It is also alleged that Officer McCafferty did not complete a non-public supplement as required. SUPERVISOR ASSESSME INQUIRY (INTAKE - COMPLAINT FILED) MEDIATION K Refer to Mediation COACHING El Refer to Precinct INVESTIGATIONS El Preliminary Investigation OCivilian Investigator: ElSworn Investigator: Admin Investigation: Investigator Sergeant Eck FINAL APPROVED INVESTIGATIVE REPORT Bikefer to Panel 3401 Draft DIk Final approved MISS O Reckoning Period Expired D No Basis II] Failure to State a Claim O Failure to Cooperate O Exceptionally Cleared ID Lack of Jurisdiction O Withdrawn O Duplicate O Refer to Dispatch O Refer to EIS O Refer to: IAU Supervisor 7 7 duct Review DPI it Date p~ Complaint Form #3401 1338693</t>
  </si>
  <si>
    <t>['https://assets.nationbuilder.com/cuapb/pages/1509/attachments/original/1753847363/17-11259_Daniel_McCafferty.pdf?1753847363', 'https://assets.nationbuilder.com/cuapb/pages/1509/attachments/original/1753847381/17-11259_Lance_Faust.pdf?1753847381']</t>
  </si>
  <si>
    <t>['Daniel McCafferty, badge #4530', 'Lance Faust, badge #1960']</t>
  </si>
  <si>
    <t>MINNEAPOLIS POLICE DEPARTMENT INTERNAL AFFAIRS DIVISION COMPLAINT INFORMATION Case Number Precinct MECC - CCN Date of Incident Time Date of Complaint 14-24712 3 14-376428 10-23-2014 01:29 10-24-2014 Location of Incident City/State/Zip E. Lake St./Cedar Ave Minneapolis, MN. 55407 Complainant Name (Last, First, Middle Initial) Sex Race DOB 13.43 - Personnel Data Complainant Signature Home Address City/State/Zip Primary Telephone 111111 ALLEGED POLICY VIOLATIONS BADGE/NAME Officer Joshua Stewart, #6824 7-403 Vehicles Emergency Response ALLEGATION SUMMARY It is alleged that on 10-23-2014 Officer Stewart was responding to assist another officer out with a dangerous suspect. Officer Stewart was traveling well in excess of the speed limit on Lake St E without his squad cars emergency warning equipment activated. Officer Stewart failed to stop for a red light a struck a second vehicle in the intersection that had the right of way causing injury to that vehicles occupants. SUPERVISOR ASSESSMENT PRELIMINARY RECOMMENDATION INVESTIGATIONS El Preliminary Investigation K Reckoning Period Expired K No Basis for Complaint D Closed Pending Further Information D Failure to Cooperate D Refer to Precinct ❑Cleared by Exception ❑Policy Failure K Other • Admin Investigation FINAL APPROVED INVESTIGATIVE REPORT ❑Refer to Deputy Chief of Professional Standards IAU Commander Date MPD Form #3401 - UPDATED 3/21 1195353 MINNEAPOLIS POLICE DEPARTMENT INTERNAL AFFAIRS COMPLAINT FORM #3401 COMPLAINT INFORMATION INTERNAL AFFAIRS CASE NUMBER: 14-24712 CON: 14-376428 DATE OF INCIDENT: 10/23/2014 TIME OF INCIDENT: 0128 LOCATION OF INCIDENT: E. Lake St./Cedar Av DATE OF COMPLAINT 10/29/2014 REFERRAL METHOD: Memo COMPLAINANTS NAME (LAST, FIRST MIDDLE) SEX RACE: DATE OF BIRTH: 13.43 m• F❑ HOME ADDRESS: CITY /STATE / ZIP: TELEPHONE: POLICY INFORMATION Iffilialle 7-403 Vehicles-Emergency Response ACCUSED EMPLOYEE(S) NAMEIBADGE: Officer Joshua Stewart, #6824 COMPLAINT ALLEGATIONS On 10/2312014 Officer Stewart was driving marked on Lake St. approaching Cedar. They were en-route occupied by a person they knew to pose a threat red light and struck another vehicle. The driver of squads overhead lights were not on at the time of information recovered from the squad, show the squad 333 with Officer Frederickson to back up another squad out to officers. Officer Stewart entered the other vehicle sustained serious the crash. AVL data and the Crash squad was travelling at 65 MPH five as passenger, with a suspicious the intersection injury. Video Data Recorder, seconds before vehicle against shows westbound a the (CDR) the crash. RECOMMENDATION (Preliminary Cases Only) K Reckoning Period Expired Before Complaint was K No Basis for Complaint K Closed Pending Further Information ■ Refer to Precinct with Coaching Documentation K Exceptionally Cleared K Policy Failure K • 1 - Filed CO DATE 02 - E0 ----7 if CO DATE 1195354 Minneapolis Minneapolis Office of Police Police Conduct Review Investigative Summary Complaint Number: 14-24712 Investigator: Sgt. Clark Goset Officer: Joshua Stewart Case Type: Administrative Date of Incident: 9-23-2014 Complaint Filed: 9-26-2014 CASE OVERVIEW This case investigation stems from a Squad car accident that occurred on October 23, 2014. Squad car #333, driven by Officer Stewart, #6824, and passenger Officer Daniel Fredrickson, #2100 was WB on Lake St E responding to assist 361. Squad #333 failed to stop for a red light at the intersection with Cedar Av S. A separate vehicle proceeding SB on Cedar Av S entered the intersection with a green light and was impacted broadside (right-angle) by squad #333. The collision required both occupants of the second vehicle to go to the hospital. Squad #333 was totaled out due to the extent of damage sustained in the collision. The collision between both vehicles was captured on video by a Minneapolis Police Department-Strategic Information Crime Management (MPD-SICM) mobile camera placed near the intersection. POLICY 1. 7-403 VEHICLES - EMERGENCY RESPONSE. 13.43 - Personnel Data ALLEGATIONS Allegation 1: it is alleged that Officer Stewart Failed to utilize emergency warning equipment (Lights &amp; Siren) when responding to call. Officer Stewart also failed to excursive due caution that resulted in a personal injury accident with another motorist. Page 1 of 8 1195355 Key Issues: Issue 1: Was Officer Stewart's operation of the MPD Squad Car on 10-23-2014 a violation of MPD Policy &amp; Procedure. And, if so was it a factor in the vehicular collision? 13.43 - Personnel Data CASE INVESTIGATION I reviewed the Squad accident CAPRS report and all supplements for this collision, The State of Minnesota vehicle accident report and the VisiNet data for squad #333. Electronic data was also retrieved from the wreckage of Squad #333 by the Minnesota State Patrol. Officers Joshua Stewart and Daniel Fredrickson were also interviewed. The MPD had a mobile camera near the scene of the collision and it captured the collision event. Review of CAPRS REPORT # 14-376428 This squad accident (SQUADA) report was documented under CCN 14-376428. The Reporting Officer for this report is Officer Joshua Stewart, #6824, and the Assisting Officer is Daniel Fredrickson, #2100. Both Officers were assigned to Squad #333 on 10-23-2014. The report documents what persons were involved with the SQUADA and also what vehicles were involved. The unit number assigned to the Officers utilizing this patrol car was #333. But on this night the Officers were driving the Squad car marked #333. Review of Officer Stewart CAPRS Supplement #1 Officer Stewart writes in his CAPRS statement that he was the driver of squad #333, and prior to the collision he was West-bound on Lake St E. Officer Stewart and Officer Fredrickson were in route to assist squad #361, who was out with a suspicious vehicle, Officer Stewart knew from remarks in the call that a Mr. Wesley Rogers was involved and Officer Stewart knew Mr. Rogers had "Pulled a Gun on Metro Transit Officers Last Yearl". Officer Stewart writes he started to increase the speed of the squad car to respond quickly and assist Squad #361. Officer Stewart did not recall what his speed was and that he was in the process of turning on the lights and Siren. As Officer Stewart approached the intersection with Cedar Ave S., Officer Fredrickson alerted him to watch out. Officer Fredrickson looked up from the Mobile Digital (MDC) screen and could see he was entering the intersection against a red light. Officer Stewart attempted to stop and swerve but struck a vehicle that was traveling South-bound on Cedar Ave S. After the collision the occupants of the other vehicle involved were transported by ambulance to Hennepin County Medical Center (HCMC) for evaluation/treatment. Officer Stewart writes that his left wrist, Head and lower back hurt and he would go to HCMC and be evaluated. His injuries sustained in the collision were likely exacerbated by Officer Stewart not wearing his seatbelt2 Reference MPD CAPRS Report #12-374072 2 See ACM Report # Y149801014 from MSP Page 2 of 8 1195356 Sergeant Radke's CAPRS Supplement #3 Sergeant Radke writes he responded to the accident scene and observed the damaged vehicles. Sergeant Radke notes that Officer Stewart informed him that he was driving and responding to assist another unit. Officer Stewart looked down at the MDC and when he looked back up at the roadway he saw he was entering the intersection on a red light and struck the other vehicle. Review of Sergeant K. Schmidt's CAPRS Supplement #5 Sergeant Schmidt of the MPD Traffic Unit responded to the accident scene and assumed primary responsibility for the initial investigation the vehicle collision, Sgt. Schmidt observed both vehicles involved had significant damage. Sgt, Schmidt spoke with the driver and passenger of the second vehicle both stated they were South-bound on Cedar Ave S. with a green light at the intersection with Lake St E. when the collision occurred. Sgt. Schmidt spoke with Officer Steward, who informed her he was in route to assist another squad when he collided with the second vehicle. Officer Stewart looked at the MDC screen and when he looked back up at the roadway he was entering the intersection against a red light. Officer Stewart attempted to stop but struck the second vehicle. Officer Steward had not activated his emergency warning equipment prior to the collision. Review of MN State Accident Report #14-376428 Sgt. K. Schmidt prepared a State Of Minnesota-Department of Public Safety Accident Report to document this collision. This report states Officer Stewart was the driver of Squad # 331 and Officer Fredrickson was the passenger at the time of the collision. Allison Campbell was the driver of Black in color 2001, Audi, and Bearing MN License plate #020-PLC. A Mr. Cain Grimm was a passenger in this vehicle at the time of the collision. The accident report indicates Squad, #333 was West-bound on Lake St E approaching Cedar Ave S. The Traffic light for West-bound Lake St E. was red, indicating a stop is necessary. The second vehicle (MN 020-PLC) was South-bound on Cedar Ave S. approaching Lake St, E. The Light for South-Bound Cedar Ave S. was Green, indicating a right of way through the intersection. Both vehicles collided in the intersection of Cedar Ave S/Lake St E. Officer Stewart had not activated his emergency lights and siren prior to proceeding through the intersection. Page 3 of 8 1195357 Review of Mobile Camera recording On 10-23-2014 The MPD had mobile camera #2 was stationed near this intersection. At the time of the collision the camera was pointed at the intersection and captured the entire collision on video. The video shows Squad #333 approaching the intersection of Cedar Ave S. from West-bound E. Lake St. The traffic Light for Lake St E is red and the traffic light for Cedar Ave S. is green. Squad #333 enters the intersection against the red light without any emergency equipment activated. No emergency lights are visible prior to the collision. Vehicle # 2 is South- bound on Cedar Ave S. and enters the intersection with a green light. The collision occurs by the front of Squad #333 impacting the driver's side of vehicle #2. Both vehicles then spin and come to rest in the Southwest corner of the intersection. Just after the collision the collision Squad #333's emergency lights are activated. Review of Minnesota State Patrol report #Y14980104 Sgt. Michal requested and received the assistance of the Minnesota State Patrol (MSP) with retrieving and interpreting electronic data from Squad #333. Sgt. Brumm, #228 of the MSP-Major Crash Reconstruction Unit provided the assistance and prepared a report documenting his findings. His report documents the following: • The vehicle examined was a 2014 Ford Explorer bearing Vehicle Identification Number (VIN) 13.37 - Security &amp; Trade Secret • The vehicle examination took place at the Currie lot on 11-18-2014. • The vehicle had had been involved in a T-bone type crash with front end damage. • Data was retrieved from the vehicles Airbag Control Module (ACM). The data retrieved was written into the Permanent memory of the ACM. This data cannot be overwritten and becomes permanent once the airbag is deployed. • The ACM indicates that the driver's seatbelt was unbuckled and the passenger's seatbelt was bucked. • Squad #333 had been traveling at 65 MPH 5 seconds prior to the collision event. • Squad #333 was traveling at 42 MPH immediately prior to the collision. • 1/2 second after the 42MPH reading is recorded the Squad vehicle speed is shown at 29MPH. • Trooper Brumm notes that it is not possible for the squad to slow from 42 MPH to 29 MPH in 1/2 second without impacting an outside object3. • The speed of Squad #333 was determined to be between 36 MPH and 37 MPH at the time of the collision4 • The squad departed the impact with vehicle #2 at approximately 26 MPH and would have been deflected 16° degrees off its pre-impact headings. Review of VisiNet Browser AVL Data The MPD utilizes an Automatic Vehicle Locater (AVL) system as part of the VisiNet program for tracking the location of MPD squad cars. The AVL system utilizes the Global Positioning System (GPS) to track where the squad car is. Using GPS data the VisiNet program can calculate an approximate speed for the 3 MSP ACM Analysis Report #Y14980104 p.3 4 MSP ACM Analysis Report #Y14980104 p.3 MSP ACM Analysis Report #Y14980104 p.4 Page 4 of 8 1195358 Squad car by measuring the elapsed time between 2 known GPS locations. This information is recorded in the VisiNet Browser AVL program. The AVL program recorded the following data for Squad #333 just prior to the collision on 10-23-2014: • 01:28:12 at Lake St E/21 Ave S, speed is reported at 51 • 01:28:24 at Lake St E/Longfellow Ave, speed is reported at 57 Review of Officer Stewart's statement I interviewed Officer Stewart on 10-16-2015. In that he stated he was driving fast to assist squad #361, who was out with a party by the name of Wesley Rogers whom Officer Stewart knew had pulled a gun on MTPD Officers in the past6. Officer Stewart stated he was multitasking and that is why he had not activated the squad car's emergency lights and siren, Officer Stewart had also been looking at the MDC Screen prior to the collision. Officer Stewart admitted to entering the intersection with Cedar Av against a green light and not wearing his seatbelt at the time of the collision. When asked if he would drive a squad differently in the future, Officer Stewart responded that he would clear intersections, drive with lights and siren and drive slower Review of Officer Fredrickson's statement Officer Fredrickson was working with Officer Stewart in squad #333 on 10-23-2014. They were proceeding to assist another squad that had contact with a party know to Officer Stewart to have pulled a gun on MTPD officers in the past. Officer Fredrickson had looked up from the MDC to the street just prior to the collision and observed the traffic light was red. He attempted to warn Officer Stewart but the squad was unable to stop and they impacted a vehicle in the intersection'. 13.43 - Personnel Data DISCUSSION The Minneapolis Police Department Policy &amp; Procedure Manual states in part the following: 7-403 VEHICLES - EMERGENCY RESPONSE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1195359 caution nor does it exempt them from criminal or civil liability. Officers driving low profile, unmarked, motorcycles, or other MPD vehicles should be particularly aware of the less visible nature of the emergency equipment in/on the vehicle and should use extra caution. The evidence examined in this investigation demonstrates that Officer Stewart's involvement in this vehicle collision was preventable. Images captured by the MPD mobile camera captured the collision event and show Squad #333 failing to stop for the red light at Cedar Ave S. The video also shows that vehicle #2 had a green light to cross Lake St E. The Mobile camera video also shows that squad #333 did not have its overhead emergency lights operating prior to the collision event8. Officer Stewart confirms this in his initial statement to Sgt. Radke the on-duty supervisor who responded to the accident scene9: Sgt. Kristina Schmidt of the MPD Traffic Investigation Unit responded to the accident scene as well, and completed the initial investigation. Sgt. Schmidt writes in her CAPRS supplement10, That Officer Stewart was going to assist another squad who was out with a known dangerous suspect. Officer Stewart stated he had been accelerating but looked down at the MDC just prior to the collision. Officer Fredrickson, the passenger Officer observed the light at Cedar Ave S. was red and warned Officer Stewart. Officer Stewart was unable to stop and struck the second vehicle. I interviewed Officer Stewart and he again confirmed the statements about picking up his speed and looking at the screen immediately prior to the collision. Officer Stewart also stated he did not activate any of the squad cars emergency warning equipment'''. When asked why he had not activated the warning equipment Officer Stewart stated he was multitasking. A substantial amount of forensic telemetry data was recovered by Sgt. Michael for this investigation. With the assistance of the Minnesota State Patrol (MSP) the Air Bag Control module (ACM) was downloaded from the wreckage of squad #333 and examined. That data showed Squad #333 had been traveling at 65 MPH 5 seconds prior to the collision event. Squad #333 was traveling at 42 MPH immediately prior to the collision.% second after the 42M PH reading is recorded the Squad vehicle speed is shown at 29MPH.that it is not possible for the squad to slow from 42 MPH to 29 MPH in 1/2 second without impacting an outside object12 The City of Minneapolis utilizes a dispatch program called VisiNet. VisiNet also collects telemetry data. The telemetry data retrieved from the VisiNet program shows that immediately prior to the collision it can be determined that Squad #333 had achieved a speed of 57 MPH. 13.43 - Personnel Data Sgt. Schmidt indicated in her state accident report that Officer Stewart was not wearing his seatbelt at the time of the collision13 The ACM also records the status of seatbelt buckle at the time of airbag deployment. The ACM showed Officer Stewart was not wearing his seat belt at the time of the collision 8 See MPD mobile camera fooiage @ 01:28:27 9 See Sgt. Radke's supplement #3 in CAPRS Report # 14-376428 I° See Sgt. Schmidt's supplement #5 in CAPRS Report #14-376428 11 See officer Stewarts IAD statement p. 4 line 30-32 12 See MSP ACM examination report 13 Accident Report box for driver of vehicle #1 seat belt use indicates 01/in place not used. Page 6 of 8 1195360 and Officer Fredrickson was wearing his seat belt. Officer Stewart stated in his IAD interview he was not wearing his seatbelt14. Officer Stewart did sustain minor injuries during the collision and did go to the hospital for evaluation. Closing The Key issues in this case are centered on proper vehicle operation. Officer Stewart made statements to the effect that he was multitasking by looking at the MIX screen just prior to the collision and was unaware of his exact speed. Officer Stewart was traveling at almost twice the posted speed limit on Lake St E. without having activated any of the squad cars emergency warning equipment. Officer Stewart entered the intersection at Cedar Ave S against a red light and struck vehicle #2 that had the right of way. The failure of Officer Stewart to use his seatbelt likely contributed to his sustained injuries. Officer Fredrickson was wearing his seatbelt, was one the impact side of the squad car but sustained no injury. Officer Stewart stated if the situation to do over again he would have cleared the intersection, drive with lights and siren and drive slower. I confirm that the information I provided in this case is true to the best of my knowledge. C-3020 CG Investigator: Clark T. Goset Date: 4-08-2016 14 Officer Stewarts IAD statement p. 9 line 29-30 Page 7 of 8 1195361 EVIDENCE 1. Statements a) Officer Joshua Stewart, # 6824 b) Officer Daniel Fredrickson, # 2100 2. Records a) CAPRS report 14-376428 b) MN State Accident Report 14-376428 c) VisiNet Report 14-376428 d) MSP Airbag Control Manual Report Y14980104 e) MSP Crash Data Retrieval Report f) MPD Accident Review Committee g) Damage Report to Squad #333/P#76665 h) Printed photos from MPD-SICM mobile camera i) MPD CAPRS Report 12-374072 Page 8 of 8 1195362 4 Minneapolis City of Lakes October 24, 2016 Officer Joshua Stewart Third Precinct Minneapolis Police Department Police Department Janee L. Harteau, Chief of Poke 350 S. Fifth St., Room 130 Minneapolis, MN 55415 TEL 612.673.3000 www.minneapolismn.gov RE: IAU Case Number #14-24712 Notice of Suspension (10 hours suspension without pay) Officer Stewart, The finding for IAU Case #14-24712 is as follows: MPD P/P 7-403 Vehicles - Emergency Response SUSTAINED (Category B) 13.43 - Personnel Data As discipline for this incident you are suspended for 10 hours without a . This case will remain in IAU files per the record retention guidelines mandated by State Law. Be advised that any additional violations of Department Rules and Regulations may result in disciplinary action up to and including discharge from employment. Sincerely, Janee Harteau Chief of Police By: Kristine Arneson Assistant Chief 1195363 Page 2 Officer Joshua Stewart Suspension Letter I, Officer Joshua Stewart, acknowledge receipt of this Notice of Suspension. Date of Receipt /Officer Joshua Stewart AP Inspector Catherine Johnson Date 4 / 2- 7 2.9 CC: Personnel Inspector Catherine Johnson IAU 1195364</t>
  </si>
  <si>
    <t>['https://d3n8a8pro7vhmx.cloudfront.net/cuapb/pages/1461/attachments/original/1638401845/14-24712_Stewart.pdf?1638401845']</t>
  </si>
  <si>
    <t>['Joshua Stewart, badge #6824']</t>
  </si>
  <si>
    <t>MINNEAPOLIS POLICE DEPARTMENT COMPLAINT INFORMATION INTERNAL AFFAIRS CASE NUMBER: 14-22453 CCN: 14-038257 DATE OF INCIDENT: 8-13-14 TIME OF INCIDENT: 1132 LOCATION OF INCIDENT: Hennepin County District Court DATE OF COMPLAINT 8-15-2014 REFERRAL METHOD: Internal 13. A 3 ' -rs•nn - I 1 „ SEX M❑ F❑ CITY/ STATE I ZIP: RACE: DATE OF BIRTH: TELEPHONE: HOME ADDRESS: POLICY INFORMATION POLICIES ALLEGED TO BE VIOLATED: 3-706, Failure to appear in court or standby violations, any criminal case. ACCUSED EMPLOYEE(S) NAME/BADGE: Officer Christopher Cushenbery, Badge #1375 COMPLAINT ALLEGATIONS It is alleged that Officer Cushenbery did not appear in court for testimony after he was issued a subpoena. Officer Cushenbery did sign and return the subpoena, but when contacted by court personnel to testify, he allegedly stated he had mandatory SWAT training on the date of the trial and could not leave. Officer Cushenbery allegedly later stated to court personnel that he "messed up" and got the subpoena confused with another subpoena. RECOMMENDATION (Preliminary Cases Only) E Reckoning Period Expired Before Complaint was E No Basis for Complaint E Closed Pending Further Information K Refer to Precinct with Coaching Documentation K Exceptionally Cleared K Policy Failure M a . - I Filed DI A T I E / c / c DA 1209052 MINNEAPOLIS POLICE DEPARTMENT Internal Affairs Unit Administrative Case #14-22453 Sgt. Matthew McLean Date: December 20, 2014 CASE BACKGROUND This case involves a missed court appearance on the part of Officer Christo her Cushenbery, who was one of two officers involved in the arrest of a juvenile, who was subsequently charged with 5th Degree Assault after allegedly threatening a c assmate at school. Officer Cushenbery was closest to the exchange of words between the suspect and victim, and was in the best position to testify to exactly what was said. In court, the victim denied that the defendant's threats made him fearful; rather he testified that the threats made him angry. The Judge opined that "without further context or corroborating testimony from (the victim), it is difficult for this court to discern whether this was based on fear or something else." The Judge ultimately acquitted The prosecuting attorney in the case, AHCA Adam Tomezik, filed a complaint in the form of a Hennepin County Attorney's Office Report of Non-Compliance with Court Process with the Minneapolis Police Department's Court Liaison Office. AHCA Tomczik also prepared a memo to this investigator outlining the ramifications of Officer Cushenbery's fail to appear at trial. This memo can be found in Section 7. 1209053 CASE INVESTIGATION MPD CCN 14-038257 On 2-5-2014, Officer David O'Connor, Badge #5269, and Officer Christo her Cushenbery, Badge #1375, submitted MPD CCN 14-038257 for the arrest of at Edison High School. That report is summarized below: Officer Cushenbe re orted that he was working 1 3.43 - Personnel Data at Edison High when he observed engage in a verbal altercation with Joseph Real. He reported that he then escorted out of the lunchroom. After doing so, Officer Cushenbery reported that he engaged in conversation with the victim Jose h Real, who told Officer Cushenbery about a previous incident involving threats b towards him. Officer Cushenbery reported that at the time Joseph Real was telling him this, Joseph Real had "a very scared demeanor in his voice and actions" and that he "was tearing up from his eyes to the point that tears were falling from his face." Officer Cushenbery reported that he "was not close enough to hear what the verbal altercation was about at the time of the incident." Officer Cushenbery also noted that he was "approximately 30 feet away." was issued a citation at the school for 5th Degree Assault, and his mother came to the school to pick him up. Subpoena, 2606.171- Juvenile Records The Hennepin County Attorney's Office issued subpoena number 20129846 for MPD CCN 14- 038257 to Officer Cushenbery with a Trial Date of Wednesday, 8-13-2014. The subpoena advised that Officer Cushenbery was on standby from 1000 to 1200 hours. Officer Cushenbery signed and returned the bottom portion of the subpoena, dated it 7-4-2014, and provided his cell phone o 13.43 This cell phone is the same number that is listed in WorkForce Director as a contact number for Officer Cushenbery. Subpoena, Jarvaughn Douglas Washington The Hennepin County Attorney's Office also issued subpoena number 10220750 for MPD CCN 13-302583 to Officer Cushenbery with a Trial Date of Monday, 8-11-2014. The subpoena advised that Officer Cushenbery was on standby day two from 1000 to 1200 hours. Note that the dates for the two subpoenas are two days apart. 2 1209054 Hennepin County Attorney's Office Report of Officer Non-Compliance with Court Process Assistant Hennepin County Attorney Adam Tomczik referred this instance of missed court to the MPD Court Liaison Office, via the Hennepin County Attorney's Office "Report of Officer Non- Compliance with Court Process" on 8-15-2014. This form can be found in Section 7, and is summarized below: According to this report, Officer Christopher Cushenbery: • Did not appear for Court in response to a trial notice, subpoena, or other request by the County Attorney's Office • The court case number was 27-N-14-1134 • The court date was August 13, 2014 • The reason for the court appearance was a Court Trial • The form of notice was a subpoena The timeline for the events is below: 2-5-2014: Officer Cushenbery arrested and cite for 5th Degree Assault. 6-6-2014: AHCA Adam Tomczik sent Officer Cushenbery a subpoena for this case. 7-4-2014: Officer Cushenbery signed the subpoena acknowledgement and mailed it to the County Attorney's Office. 8-13-2014: In the morning hours, Hennepin County Case Management Assistant Jenna Stringer called Officer Cushenbery to inform him that the case was going to trial and the prosecutor needed him to testify. Officer Cushenbery told Jenna Stringer that he could not come to court because he was doin SWAT training and he could not leave. Officer Cushenbery told her that he believed the trial was scheduled for August 11. 8-13-2014: In afternoon of August 13, Hennepin County Case Management Assistant Deana Smith called Officer Cushenbery. He apologized for not being present to testify. Officer Cushenbery told Deana Smith that he believed the trial was scheduled for tomorrow, (August 14) Hennepin County "Subpoena Plus" Documentation Hennepin County uses a program called "Subpoena Plus" to track the administrative details of the subpoena process, and also to keep records of updates and conversations with those under subpoena and administrative staff. This investigator obtain a copy of the "subpoena Plus" documentation relevant to this investigation. The reader is directed to refer to these documents, which are found in Sections 10 and 12. 3 1209055 The notes section shows that on 8-12-14 CMA DeAna Smith left a voicemail for Officer Cushenbery advising him on standby and that the prosecuting attorney may call him to do trial prep. This document further shows that per the direction of the prosecutor, on 8-13-2014, CMA Jenna Stringer called Officer Cushenbery and spoke to him. He stated he was in SWAT training and could not leave. He stated he thought the trial date was on Monday, August 11, 2014. Officer Cushenbery was advised that the trial date was that day, August 13, 2014, and that the prosecutor needed him to proceed to court. Officer Cushenbery told Jenna Stringer that he was on security, and was not able to leave. She stated she would contact the attorney, and call him back. Jenna Stringer spoke to the prosecutor, and was told it would be ideal to have Officer Cushenbery testify. Jenna Stringer left a message with Officer Cushenbery advising him of this, and then contacted MPD Court Liaison Officer Angie Hayden via email to advise her of the situation and get guidance regarding what MPD policy is for this type of issue. Officer Hayden responded to Jenna Stringer via email and told her (incorrectly) that a "subpoena trumps even mandatory training, unless the officer is the instructor." NOTE: This investigator spoke with Officer Hayden and went over MPD Policy 3-706 and 3-707 and advised her that this is incorrect; a subpoena is an order from the court, and all parties under subpoena are required to comply with that order, or make timely notification to and receive permission from the issuing authority to be excused from court or to make alternative arrangements. This investigator also spoke with Lt. Halvorson, who supervises the Court Liaison Function, and advised him of this. Lt. Halvorson has since taken corrective action regarding this. Jenna Stringer forwarded the above information to the prosecutor, and asked him to let her know if he wanted Officer Cushenbery to be instructed to appear. When the prosecutor returned from court, he advised her that it was too late. Later on 8-13-2014, DeAna Smith placed a call to Officer Cushenbery, who stated "I messed up" and explained that he got the subpoena mixed up with another subpoena sitting right next to it and thought the trial date was the following day, (8-14-2014) DeAna Smith recorded that Officer Cushenbery apologized for the misunderstanding. She advised (him that the Court Liaison Officer was notified and (incorrectly) that the excuse of mandatory SWAT training is not valid unless instructing. She also advised him of the potential impact on the case. 4 1209056 Memo from AHCA Adam Tomczik This investigator contacted the prosecutor in this case, AHCA Adam Tomczik, and asked him to provide his assessment of the failure of Officer Cushenbery to testify in this case. AHCA Tomczik responded to this request in memo form, which is summarized below. The full memo is included in Section 13. AHCA Adam Tomczik, wrote that Judge Nancy Brasel opined: "Officer O'Conner testified that he was not close enough to the incident for him to hear what was said, or to hear Joseph's reaction to Respondent's words, He testified that when he talked to Joseph, it appeared that he had been crying and was clearly shaken by the incident. Without further context or corroborating testimony from Joseph, it is difficult for this court to discern whether this was based on fear or something else." AHCA Adam Tomczik wrote, "Officer Cushenbe 's testimony might have provided the 'further context' that the judge needed to fm guilty." AHCA Tomczik further wrote, "Of course it is impossible to say that Officer Cushenbery's absence necessarily meant the difference between an acquittal and a finding of guilt. But Officer Cushenbery's testimony certainly would have strengthened the State's case. Officer Cushenbery was near the two students whe made the threats. Officer Cushenbery could have testified to the exact language and the demeanor of the two students. It is ossible that Officer Cushenbery's testimony could have convinced the judge to conic 5, Effect of the failure to comply with court process on the outcome of the case: Judge Nancy Brasel did not grant a continuance. AHCA Adam Tomczik tried the case without Officer Cushenbery. On August 14, 2014, the Court found that: I. The State has not proven beyond a reasonable doubt that the Respondant is guilty of the charge of misdemeanor assault in the fifth degree under Minnesota Statute sections 609.224, subdivision 1(1). 2. The petition in this case is DISMISSED. 5 1209057 Case Statements Statement of Officer Christopher Cushenbery On 12-18-2014, Officer Cushenbery provided a statement to Internal Affairs, which is summarized below: Officer Cushenbery was asked if prior to or on August 13, 2014, did he understand the requirements as listed in Section 3-706 of the MPD Policy and Procedure Manual regarding Subpoenas or Trial Notices, employee responsibility, Officer Cushenbery responded, "Yes." Officer Cushenbery stated he did receive the subpoena for the.. case, and did sign and return the bottom portion, with his correct cell phone number. Officer Cushenbe stated on Au st 13 2014 he was iroviding security • 13.43 - Personnel Data 13.43 - Personnel Data Officer Cushenbery was shown the Subpoena Plus notations by Jenna Stringer and DeAna Smith and asked if he felt they were accurate, and he stated they were. Officer Cushenbery was asked what he said in his conversation with Jenna Stringer, and he responded, "I can't tell ya exactly what I said. I just said that I, urn, I had a couple subpoenas. Urn, one was a, one was a day two and one was a day of subpoena for standby, um, and I told her that I was under the impression if I said Monday then I would imagine that was the 11`". Um, at some point, I just miss, urn, you know, two subpoenas. I thought one was one day and the other was the other day. I just mixed my days up when I assigned to do this assistance." Officer Cushenbery was then asked about his second conversation with DeAna Smith later in the day on August 13, 2014. He was shown her notes, and asked if he thought they were accurate, and he stated, "That sounds about right." Officer Cushenbery was asked if he appeared in court for the trial of and he stated, "I did not." Officer Cushenbery was asked what he was told by Jenna Stringer and DeAna Smith regarding SWAT training vs. court testimony and he responded, "Urn, I don't remember exactly what was said. They just kind of let me know it was, urn, it was super important that-, or not super. I shouldn't say that. They said it was important that I come in, uh, and I explained to them on normal other days I could actually leave and do that, but it was me and another guy pulling security. And like I said, I apologized to 'em. There wasn't a situation where I could've left that day due to the conflict, and they said they appreciate it. They were going to let the, the Liaison Officer Hayden know and we may or may not hear anything about it." Officer Cushenbery acknowled•ed that he had also received a subpoena for the Washington case aroun the sa e time as the case, and when asked why he did not attend court to testify in the case, he responded, "At home, I have the subpoenas posted. I don't check them every day. I know about the dates that they're going to be on, so I can get close to the time to check it. I didn't check it that day to reconfirm that it was either da two or da one. I was under the impression one was a day one and other was day two. The was day one. The, um, Jarvaughn Washington was day two. At some point earlier than the 11th or 13th, I 6 1209058 looked at 'em and I got 'ern mixed up where I thought was day two and this Jarvaughn Washington was day one. Officer Cushenbery was asked if his understanding of the requirements of court appearances versus training or any other police activity has changed as a result of this missed court appearance, and he responded, "Yeah. It really just makes me pay attention to my subpoenas a little bit better. Urn, like I said, normally, we'd be able to get out, but it was just a, that specific day I just, I, I couldn't leave this site cause these, I mean these guys are from around the country and, you know, they're doing simulation rounds. There's a lot of terrorist stuff that goes on. We can't leave those guys. So, I mean normally we can leave. I didn't learn anything. Also, I know I have to go to court. I just honestly messed up on my day one, day two on these two subpoenas." The interview was then concluded. SUMMARY OF ALLEGATIONS Investigative Facts Alleaation # 1:, It is alleged that Officer Christopher Cushenbery failed to attend court on Wednesday, October 13- 2014 after receiving and signing acknowledgement of a subpoena to do so. If this allegation were found to be true it would violate the following: 3-706 SUBPOENAS OR TRIAL NOTICES - EMPLOYEE RESPONSIBILITY (12/28/01) (A-B) If a conflict with the date of trial or specified standby period is known or arises, the employee shall notify the issuing authority during regular business hours on the first business day that the conflict is known to exist. Employees must obtain permission from the Issuing Authority to be excused from court or to make alternative arrangements. Investigative Facts • Officer Cushenbery participated in the arrest o on 2-5-2014 at Edison High School for 5th Degree Assault, and completed MPD CCN 14-038257 for this arrest. • Officer Cushenbery received a subpoena for the subsequent trial, which was scheduled for Wednesday, October 13, 2014. • Officer Cushenbery signed, dated and returned the bottom portion of the subpoena, and provided his cell phone number o 13.43 on the receipt. • Officer Cushenbery also received a subpoena for a trial date of Monday, October 11, 2014, which he also acknowledged and returned the receipt. • On 8-12-2014 at 1530 hours, CMA DeAna Smith called Officer Cushenbery and left a voicemail for him, advising that the prosecutor may call him to do trial prep. 7 1209059 • On 8-13-2014 at 1123 hours, CMA Jenna Stringer called Officer Cushenbery and told him he needed to appear in court as soon as possible. • Officer Cushenbery told her he thought the trial date was Monday, 8-11-2014. • Officer Cushenbery further stated that he was at SWAT training and could not leave. • At 1227, AHCA Tomczik learned that Officer Cushenbery was not available to testify, and that at this point it was too late for him to do so. • At 1605 Officer Cushenbery told CMA DeAna Smith the he "messed up" and confused the subpoena) with another (Washington) subpoena. • On 8-15-2014, AHCA Adam Tomczik filed a report of Officer Non-Compliance with Court Process against Officer Cushenbery. • AHCA Tomczik provided a memo where he detailed the effect of Officer Cushenbery's failure to testify on the outcome of the court case. • Judge Nancy E. Brasel, Judge of District Court, Juvenile Division, found on August 14, 2014, that the State had not proven beyond a reasonable doubt that the defendant was guilty of the charge of misdemeanor assault in the fifth degree, and that the petition in this case was dismissed. • In his statement, Officer Cushenbery admitted that he mixed up two subpoenas and was confused on the dates and the status of the cases. • Officer Cushenbery admitted that he did not attend to court to testify, despite having received, signed and returned the subpoena in the case, and being told by court personnel that he needed to come to court • Officer Cushenbe also ex•ressed a stron sense of du as art of his assi 13.43 - Personnel Data which contributed to his missed court appearance. • Officer Cushenbery did take responsibility for missing court, and is now clear on the policy and understands that an order from the court takes precedence over all other assignments or duties, I confirm that Respectf e informatio d in this case is true to the best of my knowledge. Sgt. Matthew McLean Internal Affairs Unit Signed, 12-19-2014 8 1209060 Minneapolis City of Lakes Police Department Janee L. Harteau Chief of Police 350 South 5th Street - Room 130 Minneapolis, MN 55415-1389 612 673-2735 TTY 612 673-2157 Officer Christopher Cushenbery Third Precinct Minneapolis Police Department Officer Cushenbery, RE: IAU Case Number #14-22453 LETTER OF REPRIMAND The finding for IAU Case #14-22453 is as follows: May 15, 2015 MPD P/P 3-706 Failure to appear in court or standby violations, any criminal case SUSTAINED (Category B) You will receive this Letter of Reprimand. This case will remain a B violation and can be used as progressive discipline for three years until 8/13/2017,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3 Call Minneapolis City Information and Services Sincerely, Janee Harteau Chief of Police BY: Matthew Clark Assistant Chief www.ci.minneapolis.mn.us Affirmative Action Employer 1209061 Page 2 Officer Christopher Cushenbery Letter of Reprimand I, Officer Christopher Cushenbery, acknowledge receipt of this Letter of Reprimand. Z_oiS"- er Cushenbery Date of Receipt ichael Sullivan Date CC: Inspector Sullivan Personnel IAU 1209062 MINNEAPOLIS POLICE DEPARTMENT Deputy Chief Travis Glampe Office of Professional Standards Room 130-City Hall 350 South Fifth Street Minneapolis, Minnesota 55415 612 673-2445 MEMORANDUM 05-01-2015 I agree with the final conclusion of the panel in sustaining the policy violation and issuing a letter of reprimand. I would add the following to the documentation: The panel specifically lists the mitigating factors, but does not specifically list any aggravating factors. The following aggravating factors should have been specifically mentioned: -His failure to appear weakened the prosecutor's case, which eventually was dismissed by the judge. -Officer Cushenberry could have easily alleviated his conflict by merely contacting a supervisor. -Mixing up the subpoenas should not have been an issue. He was contacted by the prosecutor's office and directed to appear. At that point it shouldn't matter what he thoughts the dates of subpoenas were. He was ordered to appear and should have done so. The department recognizes that this policy violation falls on the matrix as a "B" level with a baseline discipline of a 10 hour suspension. Based on all factors, a letter of reprimand is appropriate in this case. 1209063</t>
  </si>
  <si>
    <t>['https://d3n8a8pro7vhmx.cloudfront.net/cuapb/pages/1461/attachments/original/1638082591/14-22453_Cushenbery.pdf?1638082591']</t>
  </si>
  <si>
    <t>['Christopher Cushenbery, badge #1375']</t>
  </si>
  <si>
    <t>UNITED STATES DISTRICT COURT DISTRICT OF MINNESOTA Civil No. 09-816(DSD/SER) Devon Seivers, Plaintiff, v. ORDER City of Minneapolis, Minneapolis Police Officers James Bulleigh (Badge #08060) and Daniel Lysholm (Badge #4309), both individually and officially, John Does and other unnamed Police Officers, and Timothy Dolan, Chief of Minneapolis Police, personally and individually, Defendants. Albert T. Goins, Sr., Esq. and Goins Law Office, Ltd., 301 Fourth Avenue, Suite 378, Grain Exchange Building, Minneapolis, MN 55415, counsel for plaintiff. Darla J. Boggs, Esq., Gregory P. Sautter, Esq., Minneapolis City Attorney's Office, 350 South Fifth Street, Room 210, Minneapolis, MN 55415, counsel for defendants. This matter is before the court upon a motion for partial summary judgment by the City of Minneapolis, Chief of Police Timothy Dolan, and Minneapolis Police Officers James Bulleigh and Daniel Lysholm (officers). Based on a review of the file, record and proceedings herein, and for the following reasons, the court grants the motion. CASE 0:09-cv-00816-DSD-SER Document 61 Filed 01/25/11 Page 1 of 15 BACKGROUND This dispute arises out of the September 9, 2006, arrest of plaintiff Devon Seivers. Non-parties John Cich and Joseph 1 Poidinger, detectives for the Hennepin County Sheriff (detectives), were on patrol in downtown Minneapolis when they observed Seivers, an African-American male, in a vehicle with Illinois plates. A man approached the vehicle, got in and quickly "hop[ped] out" again. Seivers Dep. 26-30, May 25, 2010. Seivers then drove away. Id. at 24, 30; Cich Aff. ¶¶ 1, 3. The detectives stopped Seivers for suspected drug dealing. They took his license and registration, and told him to get out of the car. Seivers Dep. 30. Seivers complied. Id. at 32. The detectives found a small amount of marijuana in Seivers's pocket during a pat-down. Id. at 32-33. They handcuffed Seivers and placed him in their squad car. Id. at 36. Seivers consented to a vehicle search. Id. at 35. The parties dispute the events that followed, and the court accepts the facts as presented by Seivers for the purpose of this motion.2 According to Seivers, the detectives did not find any drugs in his vehicle after the search. Id. at 37. The detectives released Although the parties do not dispute that the incident 1 occurred in 2006, several instances in the record indicate 2007. See, e.g., Seivers Dep. Ex. 3, at 1; Seivers Dep. 19. The officers claim that they had no interaction or physical 2 contact with Seivers. Bulleigh Dep. 51; Lysholm Dep. 42, 44-45. The detectives' account supports these assertions. Cich Aff. ¶¶ 6- 10. 2 CASE 0:09-cv-00816-DSD-SER Document 61 Filed 01/25/11 Page 2 of 15 him from the squad car, removed the handcuffs and gave him a citation. Seivers returned to the driver's seat in his vehicle. In his rearview mirror, Seivers saw the officers arrive on bicycles and approach the detectives's squad car. Id. at 39-40, 42-44. Seivers did not see the officers open the doors to the squad car, search the squad car, place anything into the squad car or remove anything from the squad car. Id. at 43, 66-69. Seivers says that the officers approached his vehicle, knocked on his window, opened the car door, pulled him from the car, pushed him against the hood, handcuffed him, swore at him, yelled at him, told him that they had found drugs he stashed in the squad car, called him a "gangbanger," and put a pistol in his ear and face. Id. at 44, 53-56. Seivers 3 claims that Bulleigh then head butted him while wearing a bicycle helmet. Id. at 46, 49. Seivers "started yelling and screaming," "moving all over," "acting like [he] was trying to pass out" and as though he was "frantic and hysterical." Id. at 44-45, 60. At some point, Seivers saw "the police" cup his hands together to hold "some white stuff in a plastic bag." Id. at 66. Seivers does not remember which officer was holding the plastic bag or when he was holding it. Id. at 67. Seivers was then placed in the squad car. Id. at 62. The detectives took Seivers to the Hennepin It is not clear from the record whether Seivers claims that 3 both officers approached his vehicle. Compare Seivers Dep. 44 (referring to one officer) with Seivers Dep. 63 ("They both was in it together. One was the more aggressive."). 3 CASE 0:09-cv-00816-DSD-SER Document 61 Filed 01/25/11 Page 3 of 15 County jail and booked him for possession of drugs. Cich Aff. ¶ 12. Seivers suffered headaches and muscle pain in his arm for one week after the incident. Seivers Dep. 51-52, 79, 107. Since the incident, he is scared to go downtown, scared of police and scared of being framed. Id. at 18, 99. On March 19, 2009, Seivers filed a nine-count complaint in state court alleging use of excessive force, deprivation of due process, unreasonable seizure, race discrimination, assault motivated by bias, invasion of privacy and negligent infliction of emotional distress. Defendants timely removed and move for 4 partial summary judgment on all claims except use of excessive force. The court now considers the motion. 5 DISCUSSION Summary judgment is appropriate "if the pleadings, the discovery and disclosure materials on file, and any affidavits show that there is no genuine issue as to any material fact and that the movant is entitled to judgment as a matter of law." Fed. R. Civ. Seivers filed an amended complaint on September 10, 2010. 4 See ECF No. 42. Defendants initially moved for summary judgment on all 5 counts, but indicate that they are not pursuing summary judgment on the excessive force claim (count I). See ECF Nos. 10, 12, 42. The court therefore construes the motion as a motion for partial summary judgment.. 4 CASE 0:09-cv-00816-DSD-SER Document 61 Filed 01/25/11 Page 4 of 15 P. 56(c) ; see Celotex Corp. v. Catrett, 477 U.S. 317, 322 (1986). 6 A fact is material only when its resolution affects the outcome of the case. Anderson v. Liberty Lobby, Inc., 477 U.S. 242, 248 (1986). A dispute is genuine if the evidence is such that it could cause a reasonable jury to return a verdict for either party. See id. at 252. On a motion for summary judgment, the court views all evidence and inferences in a light most favorable to the nonmoving party. See id. at 255. The nonmoving party, however, may not rest upon mere denials or allegations in the pleadings but must set forth specific facts sufficient to raise a genuine issue for trial. See Celotex, 477 U.S. at 324. Moreover, if a plaintiff cannot support each essential element of his claim, the court must grant summary judgment because a complete failure of proof regarding an essential element necessarily renders all other facts immaterial. Id. at 7 322-23. I. Section 1983 Section 1983 of Title 42 of the United States Code provides in relevant part: The court cites the version of Rule 56 in force at the time 6 of the motion and oral argument. As an initial matter, Seivers has no cause of action against 7 the officers arising out of the vehicle search because he admits that they did not participate in the search. See Seivers Dep. 40 (officers arrived after detectives completed the vehicle search). Therefore, the court grants summary judgment on the Fourth Amendment and tort claim based on the vehicle search. 5 CASE 0:09-cv-00816-DSD-SER Document 61 Filed 01/25/11 Page 5 of 15 Every person who, under the color of any statute, ordinance, regulation, custom, or usage, of any State ... subjects, or causes to be subjected, any citizen of the United States ... to the deprivation of any rights, privileges, or immunities secured by the Constitution and laws, shall be liable to the party injured in an action at law. Section 1983 is "'not itself a source of substantive rights'" but merely affords "'a method for vindicating federal rights elsewhere conferred.'" Albright v. Oliver, 510 U.S. 266, 271 (1994) (quoting Baker v. McCollan, 443 U.S. 137, 144 n.3 (1979)). Accordingly, a court considering a § 1983 claim must first "identify the specific constitutional right allegedly infringed." Id. at 271 (citing Graham v. Connor, 490 U.S. 386, 394 (1989)). A. Individual Liability Seivers claims that defendants violated "his rights to be free from unreasonable seizures" and "his right to due process of law" in violation of the Fourth, Fifth and Fourteenth Amendments. See Am. Compl. ¶ 29. The officers argue that they are entitled to qualified immunity on this claim. Qualified immunity protects from civil liability government agents who perform discretionary functions, so long as the challenged actions are objectively reasonable in light of clearly established legal principles. See Anderson v. Creighton, 483 U.S. 635, 638 (1987). The court applies the doctrine of qualified immunity in a manner that "'gives ample room for mistaken judgments by protecting all but the plainly incompetent or those who 6 CASE 0:09-cv-00816-DSD-SER Document 61 Filed 01/25/11 Page 6 of 15 knowingly violate the law.'" Walker v. City of Pine Bluff, 414 F.3d 989, 992 (8th Cir. 2005) (quoting Hunter v. Bryant, 502 U.S. 224, 229 (1991)). In evaluating a claim of qualified immunity, the initial inquiry is whether the facts show a violation of a constitutional right. Craighead v. Lee, 399 F.3d 954, 961 (8th Cir. 2005). If the facts do not establish a violation of a constitutional right, no further inquiry is necessary, and summary judgment is warranted. Id. 1. Due Process Violations The Due Process Clause protects every individual against the deprivation of life, liberty and property without due process of law. U.S. Const. Amendment XIV, § 1. Procedural due process 8 requires the deprivation of a life, liberty or property interest. See Bd. of Regents of State Colls. v. Roth, 408 U.S. 564, 569 (1972). Substantive due process refers to the right of every person to be free from government interference with certain fundamental rights and liberty interests. Washington v. Glucksberg, 521 U.S. 702, 720 (1997). The fundamental right must be "deeply rooted in this Nation's history and tradition." Id. A violation of that right must be so wrongful as to "shock the conscience." Rochin v. California, 342 U.S. 165, 172 (1952). Seivers does not indicate whether he asserts a violation of 8 procedural or substantive due process. Accordingly, the court analyzes both causes of action. 7 CASE 0:09-cv-00816-DSD-SER Document 61 Filed 01/25/11 Page 7 of 15 Seivers claims that his right to due process was violated when he was arrested based on false and planted evidence. See Pl.'s Mem. Opp'n 27-28, ECF No. 31; Am. Comp. IV. "A properly supported motion for summary judgment is not defeated by self-serving affidavits .... Rather, the plaintiff must substantiate allegations with sufficient probative evidence that would permit a finding in the plaintiff's favor." Bacon v. Hennepin Cnty. Med. Ctr., 550 F.3d 711, 716 (8th Cir. 2008) (internal citations and quotation marks omitted). Speculation that certain legal conclusions might theoretically be possible does not create a genuine dispute of fact. See Matsushita Elec. Indus. Co., Ltd. v. Zenith Radio Corp., 475 U.S. 574, 586 (1986) (party opposing summary judgment "must do more than simply show that there is some metaphysical doubt as to the material facts"). Seivers's only evidence that the crack cocaine was planted is his statement that he "didn't have no drugs" and a bald accusation that the officers planted it. A jury could find from this evidence that the drugs did not come from Seivers. Such a finding does not, however, constitute evidence that the officers planted the drugs. Because Seivers present no such evidence, the due process claim based on planted drugs fails. 2. Fourth Amendment The Constitution guarantees freedom from unreasonable seizure. See U.S. Const. amend. IV. An arrest, even without a warrant, is 8 CASE 0:09-cv-00816-DSD-SER Document 61 Filed 01/25/11 Page 8 of 15 reasonable when probable cause exists. See Gerstein v. Pugh, 420 U.S. 103, 111-12 (1975); Kuehl v. Burtis, 173 F.3d 646, 649 (8th Cir. 1999). Probable cause for arrest exists when "'the facts and circumstances within [the officers'] knowledge and of which they had reasonably trustworthy information were sufficient to warrant a prudent man in believing the [suspect] had committed or was committing an offense.'" Warren v. City of Lincoln, 864 F.2d 1436, 1440 (8th Cir. 1989)(quoting Beck v. Ohio, 379 U.S. 89, 91 (1964)). The officers arrived after the detectives stopped Seivers. The detectives informed the officers that Seivers was stopped for suspected drug dealing. The detectives found marijuana on Seivers's person before his vehicle was searched, and the officers found crack cocaine in the squad car where he had been detained. In light of the circumstances, there was probable cause for Seivers's arrest. Therefore, the arrest was reasonable, and summary judgment is warranted on Count IV. B. Municipal Liability To bring a successful § 1983 claim against a municipality, a plaintiff must allege and prove that the municipality has an official policy or custom that caused the deprivation of his civil rights. See Monell v. Dep't of Soc. Servs. of N.Y.C, 436 U.S. 658, 690-91 (1978). To establish a constitutional violation resulting from a custom or policy, "a plaintiff must show that his alleged injury was caused by municipal employees engaging in a widespread 9 CASE 0:09-cv-00816-DSD-SER Document 61 Filed 01/25/11 Page 9 of 15 and persistent pattern of unconstitutional misconduct that municipal policymakers were either deliberately indifferent to or tacitly authorized." Russell v. Hennepin Cnty., 420 F.3d 841, 849 (8th Cir. 2005). Seivers alleges that the City has a "pattern or practice of illegal and condoned police misconduct" that is "carried out pursuant to a policy, procedure or custom," but he provides no facts or evidence to support his claim. See Am. Comp. ¶¶ 39-40. A single incident cannot establish a custom or give rise to municipal liability. McGautha v. Jackson Cnty., Mo., Collections Dept., 36 F.3d 53, 57 (8th Cir. 1994). Therefore, summary judgment is warranted on Count VI. II. Claims Based on Racial Animus 1. Section 1985 To show a civil rights conspiracy under § 1985, Seivers must prove (1) that defendants conspired, (2) for the purpose of depriving a person or class of persons equal protection of the laws, (3) that one or more of the conspirators acted in furtherance of the conspiracy, and (4) that another person was injured or deprived of having and exercising any right or privilege of a citizen of the United States. See Larson by Larson v. Miller, 76 F.3d 1446, 1454 (8th Cir. 1996) (citing 42 U.S.C. § 1985(3)). "It is not enough to merely state ... that a conspiracy has taken place." Laurales v. Desha Cnty. Sch. Dist. #4, 632 F.2d 72, 74 n.3 10 CASE 0:09-cv-00816-DSD-SER Document 61 Filed 01/25/11 Page 10 of 15 (8th Cir. 1980). Plaintiff must show "an agreement between the conspirators, by pointing to at least some facts which would suggest that [defendants] reached an understanding to violate [his] rights." Jensen v. Henderson, 315 F.3d 854, 862 (8th Cir. 2002). Seivers claims that there is evidence of a conspiracy because the detectives and the officers said "[a]ll you guys from Illinois come up to Minnesota to sell drugs." Seivers Dep. 30, 58. These comments do not support an agreement to violate his rights. Although Seivers's memorandum of law cites his deposition extensively, the excerpts do not support a finding of a conspiracy under § 1985. See Pl.'s Mem. Opp'n 7-11. Therefore, summary judgment is warranted on Count V. 2. Section 1981 and MHRA The court analyzes Title VII and MHRA discrimination claims under the same framework. See Riser v. Target Corp., 458 F.3d 817, 820 &amp; n.2 (8th Cir. 2006). To establish a prima facie case of race discrimination, Seivers must show that (1) he is a member of a racial minority, (2) defendants intended to discriminate against him on the basis of race, and (3) the discrimination concerned an area enumerated by the statute. See Williams v. Lindenwood Univ., 288 F.3d 349, 355 (8th Cir. 2002). Intentional discrimination requires a showing "that the officers' actions were racially motivated by purposeful discrimination." Buffkins v. City of Omaha, 922 F.2d 11 CASE 0:09-cv-00816-DSD-SER Document 61 Filed 01/25/11 Page 11 of 15 465, 468 (8th Cir. 1990) (citing Gen. Bldg. Contractors Ass'n v. Pennsylvania, 458 U.S. 375, 391 (1982)). Seivers claims that the officers actions were racially motivated because they called him a gangbanger and said "all you guys from Illinois come up to Minnesota to sell drugs." Seivers 9 Dep. 30, 52. The term gangbanger can raise an inference of racial discrimination when used interchangeably with references to the race of a plaintiff. See Williams, 288 F.3d at 353, 356 (holding that repeated and interchangeable use of term "black guys" with "gangbangers" raised inference of discrimination). Here, however, there is no evidence that the officers used the term interchangeably with race or that the officers assumed or implied that all gangbangers are black. See id. If anything, the officers associated gangbangers with drug dealers from Illinois, not with persons of a particular race. Therefore, Seivers provides no evidence that the officers acted with racial animus and summary judgment is warranted on Counts VII and VIII. 3. Assault Motivated by Bias Seivers next argues that the officers committed a bias offense in violation of Minnesota Statutes § 611A.79. A "'bias offense' Seivers claims that defendants violated 42 U.S.C. § 1981 by 9 "failing to prevent such a tacit agreement and conspiracy to violate rights under 42 U.S.C. sections 1985 and 1983." Am. Compl. ¶ 44. Because the court has determined that summary judgment is warranted on the § 1985 and § 1983 claims, this basis does not support his § 1981 claim. 12 CASE 0:09-cv-00816-DSD-SER Document 61 Filed 01/25/11 Page 12 of 15 means conduct that would constitute a crime and was committed because of the victim's or another's actual or perceived race ...." Minn. Stat. § 611A.79 subdiv. 1. The court has already determined that no evidence supports an inference that the officers acted out of racial animus, and there is no evidence to show that the officers acted "because of" Seivers's race. Therefore, summary judgment is warranted on Count IX. III. Tort Claims 1. Negligent Infliction of Emotional Distress To prevail on a claim for negligent infliction of emotional distress Seivers must prove that the officers owed him a duty of care, breached that duty, the breach caused his injury, he was within the zone of danger of physical impact, he reasonably feared for his safety, and he consequently suffered severe emotional distress with attendant physical manifestations. See Engler v. Ill. Farmers Ins. Co., 706 N.W.2d 764, 767 (Minn. 2005). The "physical injury or symptom requirement ... is a judicial obstacle designed to insure a plaintiff's claim is real." Quill v. Trans World Airlines, Inc., 361 N.W.2d 438, 443 (Minn. Ct. App. 1985) (citation omitted). A claim for negligent infliction of emotion distress requires "an especial likelihood of genuine and serious mental distress, arising from the special circumstances, which serves as a guarantee that the claim is not spurious." Id. (citation omitted). 13 CASE 0:09-cv-00816-DSD-SER Document 61 Filed 01/25/11 Page 13 of 15 Seivers alleges that he had headaches and muscle pain in his arm for a week after the incident. Seivers Dep. 51-52, 79, 107. These short-term symptoms are not the result of emotional distress. Moreover, they are not sufficiently severe to meet the physical manifestation requirement. See Leaon v. Washington Cnty., 397 N.W.2d 867, 875 (Minn. 1986) (holding that lost weight, depression, and feelings of anger, fear, and bitterness do not satisfy physical manifestations test). Accordingly, summary judgment is warranted on Count III. 2. Invasion of Privacy Intrusion upon seclusion "occurs when one 'intentionally intrudes, physically or otherwise, upon the solitude or seclusion of another ... if the intrusion would be highly offensive to a reasonable person.'" See Lake v. Wal-Mart Stores, Inc., 582 N.W.2d 231, 233 (Minn. 1998) (citation omitted). The court must make a 10 preliminary determination of offensiveness and consider the degree of intrusion and the context, conduct and circumstances surrounding the intrusion. Bauer v. Ford Motor Credit Co., 149 F. Supp. 2d 1106, 1109 (D. Minn. 2001) (citation and internal quotation marks omitted). Minnesota courts also recognize appropriation and 10 publication of private facts as invasion-of-privacy torts, see Lake, 582 N.W.2d at 233, but Seivers pleaded no facts to support those claims. 14 CASE 0:09-cv-00816-DSD-SER Document 61 Filed 01/25/11 Page 14 of 15 Seivers claims that physical and verbal abuse by the officers was a highly offensive intrusion. However, the alleged intrusion occurred in public, not in seclusion. See Restatement (Second) Torts § 652B cmt. c. Moreover, Minnesota courts have never recognized a cause of action for invasion of privacy in the context of police conduct. Therefore, summary judgment is warranted on Count II. CONCLUSION Accordingly, based on the above, IT IS HEREBY ORDERED that the motion for partial summary judgment [ECF No. 10] on Counts II through IX is granted.11 Dated: January 25, 2011 s/David S. Doty David S. Doty, Judge United States District Court Because the court grants defendants' motion in full, it does 11 not address arguments regarding statutes of limitations and improper service of process. 15 CASE 0:09-cv-00816-DSD-SER Document 61 Filed 01/25/11 Page 15 of 15</t>
  </si>
  <si>
    <t>['https://d3n8a8pro7vhmx.cloudfront.net/cuapb/pages/270/attachments/original/1614992125/2011Bulleigh_USCOURTS-mnd-0_09-cv-00816-0.pdf?1614992125']</t>
  </si>
  <si>
    <t>['Daniel J. Lysholm, badge #4309', 'James C. Bulleigh, badge #860']</t>
  </si>
  <si>
    <t>UNITED STATES DISTRICT COURT DISTRICT OF MINNESOTA WAYNE DARREN NEWTON, Plaintiff, v. OFFICER RICHARD WALKER, in his individual capacity; and CLASS "A" VALET, INC., a corporation, Defendants. Case No. 11-CV-1499 (PJS/JJG) ORDER Michael P. McReynolds and Michael F. Tello, TELLO LAW FIRM, for plaintiff. Tracey N. Fussy, MINNEAPOLIS CITY ATTORNEY'S OFFICE, for defendant Richard Walker. Amy L. Schwartz and Ralph V. Mitchell, Jr., LAPP, LIBRA, THOMSON, STOEBNER &amp; PUSCH, CHTD., for defendant Class "A" Valet, Inc. On July 4, 2010, plaintiff Wayne Newton was tasered by defendant Richard Walker, a Minneapolis police officer, while Walker was working off-duty as a security guard for a parking lot managed by defendant Class "A" Valet, Inc. ("Class A"). Newton filed this action against Walker and Class A. Against Walker, Newton brings claims of excessive force, false arrest, violation of substantive due process, assault, and battery. Newton also seeks to hold Class A liable under the doctrine of respondeat superior for assault and battery. 1 This matter is before the Court on defendants' motions for summary judgment. For the reasons that follow, Class A's motion is granted, and Walker's motion is granted in part and denied in part. Newton originally pleaded constitutional claims against Class A, but at oral argument he 1 confirmed that he is not pursuing those claims. CASE 0:11-cv-01499-PJS-JJG Document 38 Filed 10/12/12 Page 1 of 12 I. BACKGROUND Taking the record in the light most favorable to Newton, a jury could find the following facts: At about 9:00 p.m. on July 4, 2010, Newton and a friend named Keller Knighten went to a restaurant in Minnetonka. Newton Dep. 39-40. The pair spent two hours at the restaurant, where Newton drank two rum and Cokes. Newton Dep. 40. At about 11:00 p.m., Newton and Knighten drove to Elixir, a downtown Minneapolis nightclub. Newton Dep. 40. They stayed at the nightclub until it closed at 2:00 a.m. Newton Dep. 42. During that time, Newton drank two diet Cokes and did not drink any alcohol. Newton Dep. 42. When they left the nightclub, Newton was acting normally and was neither drunk nor loud. Knighten Aff. ¶ 5. After the nightclub closed, Newton and Knighten decided to walk to a nearby restaurant. Newton Dep. 44. Their route took them past a parking lot next to the nightclub. Newton Dep. 40, 44; Graves Dep. 34. Although the streets were full of people leaving the nightclub and other nearby bars, the crowd was calm and orderly. Newton Dep. 44, 47, 53. As they walked down the crowded sidewalk, Newton and Knighten saw Officer Walker in the parking lot. Newton Dep. 44; Knighten Aff. ¶ 5. Walker had his gun out of his holster and was shouting at people to get out of the parking lot. Knighten Aff. ¶ 5; Newton Dep. 44, 47. Newton heard someone in the crowd say, "He's got a gun," which Newton understood to be a reference to Walker. Newton Dep. 44-45, 47. Someone in the crowd yelled, "Why do you have your gun out? What's your badge number?" Newton Dep. 45, 47. Walker recited his badge number in response. Newton Dep. 45, 47. -2- CASE 0:11-cv-01499-PJS-JJG Document 38 Filed 10/12/12 Page 2 of 12 When Newton and Knighten arrived at the restaurant, there was a long line of people waiting to get inside. Newton Dep. 47. Newton and Knighten decided not to wait, so they headed back to Newton's car, which took them past the parking lot again. Newton Dep. 47-48; Knighten Aff. ¶ 6. As they walked past the parking lot, Newton pointed at Walker and said to Knighten, "Look, he still has his gun out. Why does he need a gun to - why do you need a gun to control the crowd?" Newton Dep. 49; see also Knighten Aff. ¶ 7. Walker, who was close enough to hear Newton's remark, charged around the barrier between the parking lot and the sidewalk. Newton Dep. 49; Knighten Aff. ¶ 7. As Walker approached Newton, Newton put up his hands and stepped back. Newton Dep. 49; Knighten Aff. ¶ 7. Walker fired the taser twice, and Newton fell to the ground. Newton Dep. 49; Knighten Aff. ¶ 7. Walker did not say a word to Newton before firing his taser. Newton Dep. 50. While on the ground, Newton shook and then became very still. Knighten Aff. ¶ 7. Knighten asked Walker, "Why did you do that?" and Walker replied "He knows why!" Knighten Aff. ¶ 7. A few minutes later, Newton was arrested, handcuffed, and placed in a squad car. Newton Dep. 51; Knighten Aff. ¶ 8. As a result of the tasering, Newton suffered excruciating pain, bruises, and a bleeding cut on his arm. Newton Dep. 36-37, 51; Knighten 2 Aff. ¶ 8. He later felt depressed, embarrassed, and humiliated by the incident. Newton Dep. 60, 62, 64. Throughout his motion for summary judgment, Walker improperly relies on facts that are 2 contradicted by Newton's version of events. For example, Walker contends that, before Newton was tasered, Newton's shirt had bloodstains on it, suggesting that Newton had been in a violent altercation at some point earlier in the evening. Both Newton and Knighten attest, however, that Newton did not have any blood on his shirt until he was injured by the taser, Newton Dep. 51-52; Knighten Aff. ¶ 11, and Newton denies being in a fight that evening, Newton Dep. 52. -3- CASE 0:11-cv-01499-PJS-JJG Document 38 Filed 10/12/12 Page 3 of 12 II. ANALYSIS A. Standard of Review Summary judgment is appropriate "if the movant shows that there is no genuine dispute as to any material fact and the movant is entitled to judgment as a matter of law." Fed. R. Civ. P. 56(a). A dispute over a fact is "material" only if its resolution might affect the outcome of the lawsuit under the substantive law. Anderson v. Liberty Lobby, Inc., 477 U.S. 242, 248 (1986). A dispute over a fact is "genuine" only if "the evidence is such that a reasonable jury could return a verdict for the nonmoving party." Id. "The evidence of the non-movant is to be believed, and all justifiable inferences are to be drawn in his favor." Id. at 255. B. Newton's Claims Against Walker Against Walker, Newton brings claims of excessive force, false arrest, and violation of substantive due process under the Fourth and Fourteenth Amendments, as well as common-law claims of assault and battery. The Court considers each claim in turn. 1. Excessive Force Walker argues that, because his tasering of Newton inflicted only de minimis injury, Walker is entitled to qualified immunity on Newton's excessive-force claim under Chambers v. Pennycook, 641 F.3d 898 (8th Cir. 2011). In Chambers, the Eighth Circuit clarified that a plaintiff need not show more than de minimis injury in order to prevail on a claim of excessive force. Id. at 908-09. But because the Eighth Circuit's previous case law had not been clear on this point, the police officers who had been sued in Chambers were entitled to qualified immunity. Id. Walker argues that, because he tasered Newton before Chambers was decided, -4- CASE 0:11-cv-01499-PJS-JJG Document 38 Filed 10/12/12 Page 4 of 12 and because he inflicted no more than de minimis injury on Walker, he, too, is entitled to qualified immunity. The Court disagrees. The facts of this case are essentially indistinguishable from two other recent Eighth Circuit cases: Brown v. City of Golden Valley, 574 F.3d 491 (8th Cir. 2009), and Shekleton v. Eichenberger, 677 F.3d 361 (8th Cir. 2012). In both Brown and Shekleton, an officer tasered a nonviolent, nonresisting plaintiff who was suspected of a minor crime. Brown, 574 F.3d at 496- 97; Shekleton, 677 F.3d at 366. In both cases, the Eighth Circuit held that the officer was not entitled to qualified immunity: At the time Zarrett deployed his Taser and arrested Sandra, the law was sufficiently clear to inform a reasonable officer that it was unlawful to Taser a nonviolent, suspected misdemeanant who was not fleeing or resisting arrest, who posed little to no threat to anyone's safety, and whose only noncompliance with the officer's commands was to disobey two orders to end her phone call to a 911 operator. Brown, 574 F.3d at 499; see also Shekleton, 677 F.3d at 367 (noting that, in Brown, "we determined that the general law prohibiting excessive force in place at the time of the incident was sufficient to inform an officer that use of his taser on a nonfleeing, nonviolent suspected misdemeanant was unreasonable, even though we did not have a case specifically addressing officer taser use prior to the incident"). Like this case, both Brown and Shekleton involved incidents that occurred before the Eighth Circuit issued its decision in Chambers. Brown, 574 F.3d at 493; Shekleton, 677 F.3d at 363. Thus, a reasonable officer in Walker's position - like a reasonable officer in the position of the officers in Brown and Shekleton - should have known that tasering a nonviolent, nonresisting suspected misdemeanant violates the Fourth Amendment. Indeed, the Eighth -5- CASE 0:11-cv-01499-PJS-JJG Document 38 Filed 10/12/12 Page 5 of 12 Circuit's decision in Brown predated Walker's tasering of Newton. Thus, it would have been clearer to a reasonable officer in Walker's position than it would have been to a reasonable officer in the position of the officer in Brown that tasering a nonviolent, nonresisting suspected misdemeanant violates the Fourth Amendment. Walker is not entitled to qualified immunity. Walker nevertheless argues that Brown and Shekleton are distinguishable because the plaintiffs in those cases, unlike Newton in this case, suffered more than de minimis injury. Again, the Court disagrees. In neither Brown nor Shekleton did the Eighth Circuit even discuss whether the plaintiffs' injuries were de minimis, strongly suggesting that the issue was irrelevant - that is, that the Eighth Circuit viewed the tasering of a nonviolent, nonresisting suspected misdemeanant as unlawful in and of itself, regardless of the precise nature of the injury caused by the tasering. Alternatively, the Eighth Circuit may have assumed that anyone who suffers the excruciating pain of being tasered has, by definition, suffered more than a de minimis injury. In any event, the injuries suffered by Newton - including extreme pain, bruises, a bleeding cut, and feelings of depression, embarrassment, and humiliation - are not materially distinguishable from the injuries suffered by the plaintiffs in Brown and Shekleton. Cf. Brown, 574 F.3d at 495 (plaintiff suffered extreme pain, bruises, red welts, and anxiety with physical manifestations, including loss of sleep); Shekleton, 677 F.3d at 365 (plaintiff suffered "minor head injuries" after falling face-first to the ground). Walker also compares this case to Cook v. City of Bella Villa, 582 F.3d 840 (8th Cir. 2009), in which the Eighth Circuit held that an officer's use of a taser was protected by qualified immunity. In so holding, the majority did not appear to rely on any requirement that a plaintiff prove more than a de minimis injury; indeed, the majority noted that it was an open question -6- CASE 0:11-cv-01499-PJS-JJG Document 38 Filed 10/12/12 Page 6 of 12 whether some minimum level of injury was required. Id. at 850. Moreover, the Cook majority seemed to go out of its way to avoid expressing an opinion about whether the tasered plaintiff's injuries were or were not de minimis. The majority's reticence was notable because the dissent expressly stated that the pain and puncture marks that accompany a tasering are not de minimis, and are sufficient to meet any minimum-injury requirement. Id. at 860 (Shepherd, J., concurring in part and dissenting in part). Despite this clear invitation to clarify whether such injuries are de minimis, the majority noted only that "the lack, or minor degree, of any injury sustained during an arrest is relevant in considering the reasonableness of the force used." Id. at 850. The majority said not a word in disagreement with the dissent's assertion that a taser "inflicts a painful and frightening blow." Id. at 860 (Shepherd, J., concurring in part and dissenting in part). Instead, the majority essentially changed the subject, emphasizing that, under the circumstances, the arresting officer reasonably perceived a threat to his safety. Id. at 850-51. The Court therefore does not read Cook to hold that injuries from a taser are de minimis as a matter of law, particularly because such a reading would be inconsistent with the results in Brown and Shekleton. Walker's motion for summary judgment is therefore denied as to Newton's 3 excessive-force claim. The Court notes that judges in this District have taken differing views of Cook. 3 Compare Orsak v. Metro. Airports Comm'n Airport Police Dep't, 675 F. Supp. 2d 944, 958 n.7 (D. Minn. 2009) ("Cook did not hold that the injury associated with a taser is de minimis. Rather, the court balanced the Graham factors with the extent of the force used and held that the officer had a 'legitimate reason' to deploy the taser.") with McClennon v. Kipke, 821 F. Supp. 2d 1101, 1107 (D. Minn. 2011) (citing Cook for the proposition that "the Eighth Circuit has held that in the absence of evidence of long-term effects, the use of a Taser does 'not inflict any serious injury.'" (quoting Cook)). The Court agrees with Orsak's reading of Cook, and respectfully disagrees with McClennon's. -7- CASE 0:11-cv-01499-PJS-JJG Document 38 Filed 10/12/12 Page 7 of 12 2. False Arrest An officer who arrests a suspect without probable cause is entitled to qualified immunity if he had an objectively reasonable, albeit mistaken, belief that probable cause existed. Baribeau v. City of Minneapolis, 596 F.3d 465, 478 (8th Cir. 2010). Given Newton's version of the facts - under which Newton was calmly walking down a public sidewalk and merely made a comment to a friend while pointing at Walker - the Court is at a loss to imagine how Walker could reasonably have believed that he had probable cause to arrest Newton. At oral argument, Walker (eventually) agreed with the Court that, under Newton's version of the facts, there was no arguable probable cause to arrest Newton. Walker nevertheless insists that he is entitled to summary judgment because Newton's version of the facts is inherently incredible and contradicted by the record. The Court disagrees. Certain aspects of Newton's story are indeed hard to believe, but the same can be said of certain aspects of the stories told by many parties at many trials. Walker's false-arrest claim turns on a garden-variety dispute of fact that must be resolved by a jury. Walker's motion for summary judgment on Newton's false-arrest claim is therefore denied. 3. Substantive Due Process The Supreme Court has long held that "all claims that law enforcement officers have used excessive force - deadly or not - in the course of an arrest, investigatory stop, or other 'seizure' of a free citizen should be analyzed under the Fourth Amendment and its 'reasonableness' standard, rather than under a 'substantive due process' approach." Graham v. Connor, 490 U.S. 386, 395 (1989); see also United States v. Lanier, 520 U.S. 259, 272 n.7 (1997) ("Graham simply requires that if a constitutional claim is covered by a specific -8- CASE 0:11-cv-01499-PJS-JJG Document 38 Filed 10/12/12 Page 8 of 12 constitutional provision, such as the Fourth or Eighth Amendment, the claim must be analyzed under the standard appropriate to that specific provision, not under the rubric of substantive due process."). Because all of Walker's claims arise out of his arrest, Walker must rely on the Fourth Amendment rather than on substantive due process. The Court therefore grants Walker's motion for summary judgment on Newton's substantive-due-process claim. 4. Assault and Battery Newton also brings common-law claims of assault and battery against Walker. As Walker conceded at oral argument, the official-immunity analysis under which he seeks summary judgment on the state claims essentially duplicates the qualified-immunity analysis under which he seeks summary judgment on the federal excessive-force claim. Because the Court concludes that Walker is not entitled to qualified immunity on Newton's excessive-force claim, the Court also concludes that Walker is not entitled to official immunity on Newton's assault and battery claims. C. Newton's Claims Against Class A As noted, Newton's only claim against Class A is that it should be held liable under the doctrine of respondeat superior for the assault and battery committed by Walker. This claim fails for two reasons: First, Walker was acting as a police officer rather than as a private security guard when he tasered Newton, which means that Class A cannot be held vicariously liable for the tasering. See Graalum v. Radisson Ramp, Inc., 71 N.W.2d 904, 907 (Minn. 1955) ("Private persons will be relieved from liability for the acts of commissioned police officers when performed in their official capacity although private persons paid such officers for services in and about the private -9- CASE 0:11-cv-01499-PJS-JJG Document 38 Filed 10/12/12 Page 9 of 12 employer's property."); Green v. BCE Dev. Props., Inc., No. C2-96-1892, 1997 WL 161832, at *2 (Minn. Ct. App. Apr. 8, 1997) ("A private entity is not liable for the acts of police officers acting in their official capacity, even though the entity pays such officers to perform private services." (citing Graalum)). Here, the undisputed evidence before the Court is that, at the request of the Minneapolis Police Department ("MPD"), Class A hires off-duty police officers on certain nights of the week to monitor its parking lot at bar-closing time. Graves Aff. ¶ 3. Class A does not provide the officers with uniforms, equipment, or weapons to perform the security work. Graves Aff. ¶ 4. Instead, the MPD requires off-duty officers working as security guards to wear their police uniforms and to follow the policies and procedures of the MPD. Walker Dep. 30. Class A does not choose or schedule individual off-duty officers; instead, the officers are selected and scheduled by the MPD. Graves Aff. ¶ 6. Class A does not provide any training to the police officers or policies for the officers to follow; the officers are trained by the MPD and, as noted, follow the polices of the MPD. Graves Dep. 52-53. At most, Walker received occasional instructions from parking-lot attendants regarding when to clear the parking lot. Walker Dep. 151-52. If a situation arises in which police are needed elsewhere, officers are expected to leave their off-duty stations to assist. Walker Dep. 147-48. With respect to the specific incident at issue in this case, there is no dispute that Walker tasered and arrested Newton on a public sidewalk - not in Class A's parking lot - and that Newton was not trying to get into the parking lot when he was tasered. Walker Dep. 148. When Walker was finished with his shift at the parking lot, he went to City Hall and filled out a police report on the incident; he was paid by the MPD (not Class A) for the time he spent filling out that -10- CASE 0:11-cv-01499-PJS-JJG Document 38 Filed 10/12/12 Page 10 of 12 report. Walker Dep. 44-45, 58-59. Given these facts, a reasonable jury would have to conclude that Walker was acting in his official capacity as a police officer when he tasered Newton. Second, even if Walker was acting as a private security guard rather than as a police officer, Walker was an independent contractor and not an employee of Class A (as Newton conceded at oral argument). Generally speaking, an employer of an independent contractor cannot be held vicariously liable for the contractor's acts or omissions. Conover v. N. States Power Co., 313 N.W.2d 397, 403 (Minn. 1981) ("The general rule, given in section 409 of the Restatement (Second), is that 'the employer of an independent contractor is not liable for physical harm caused to another by an act or omission of the contractor or his servants.'"). If, however, an employer of an independent contractor retains detailed control over the work of the contractor and then fails to act reasonably in exercising that control, the employer can be held liable for its own negligence. See Anderson v. State, Dep't of Natural Res., 693 N.W.2d 181, 189 (Minn. 2005) ("an employer of an independent contractor may be found negligent when it retains detailed control over a project and then fails to exercise reasonably careful supervision over that project"); Musse v. Engle, No. A07-0725, 2008 WL 2020444, at *7-8 (Minn. Ct. App. May 13, 2008) (same). Under the undisputed facts discussed above, however, no reasonable jury could find that Class A retained detailed control over Walker; indeed, Class A had less control over Walker than, say, a typical homeowner has over a typical plumber hired to fix a leaky faucet. For that reason, Class A cannot be held liable for Walker's decision to taser Newton, even if Walker was acting as a private security guard rather than as a police officer. Class A's motion for summary judgment is therefore granted. ORDER -11- CASE 0:11-cv-01499-PJS-JJG Document 38 Filed 10/12/12 Page 11 of 12 Based on the foregoing, and on all of the files, records, and proceedings herein, IT IS HEREBY ORDERED THAT: 1. Defendant Richard Walker's motion for summary judgment [ECF No. 16] is GRANTED IN PART and DENIED IN PART. 2. Walker's motion is GRANTED as to plaintiff's substantive-due-process claim, and that claim is DISMISSED WITH PREJUDICE AND ON THE MERITS. 3. Walker's motion is DENIED in all other respects. 4. Defendant Class "A" Valet, Inc.'s motion for summary judgment [ECF No. 22] is GRANTED. All claims against Class "A" Valet, Inc. are DISMISSED WITH PREJUDICE AND ON THE MERITS. Dated: October 12 , 2012 s/Patrick J. Schiltz Patrick J. Schiltz United States District Judge -12- CASE 0:11-cv-01499-PJS-JJG Document 38 Filed 10/12/12 Page 12 of 12</t>
  </si>
  <si>
    <t>['https://d3n8a8pro7vhmx.cloudfront.net/cuapb/pages/270/attachments/original/1615673383/Newton_v._Walker_USCOURTS-mnd-0_11-cv-01499-0.pdf?1615673383']</t>
  </si>
  <si>
    <t>JANUARY 3, 2019 REPORT OF THE HENNEPIN COUNTY ATTORNEY'S OFFICE REGARDING THE SHOOTING OF TRAVIS MATTHEW JORDAN ON NOVEMBER 9, 2018 1 STATEMENT OF RELEVANT FACTS At 1:58 p.m., on November 9, 2018, a known adult female called 911 to report that her friend, Travis Matthew Jordan, was threatening to commit suicide at his home at 3731 Morgan Avenue North, Minneapolis, Hennepin County. She said that she was not at that address, but at 1:05 p.m. Mr. Jordan texted her a music video of a person committing suicide. At 1:45 p.m., she spoke to Mr. Jordan and he said he wanted to die. She also said Mr. Jordan had said something in recent days about getting a gun. She told Mr. Jordan she was going to call the police and he said he would speak with them when they got there. Minneapolis Police Department (MPD) Officers Ryan Keyes and Neal Walsh were working MPD squad 410 and were assigned to respond to the known adult female's 911 call. Officers Keyes and Walsh activated their body worn cameras (BWCs) in the car on their way to the call and their cameras captured the entire incident. They knocked on the front door and tried to make contact with Mr. Jordan, who did not answer. Officer Keyes's BWC footage shows that Keyes went from the front to the rear side of the house, looking in the windows. He saw someone through a back window and then returned to the front of the house to tell Officer Walsh he saw someone inside. Keyes returned to the rear side of the house where Mr. Jordan opened the window, yelled profanities at Keyes and Walsh, and slammed the window. Officer Keyes returned to the front yard and Officer Walsh is seen stepping back into the street to call their sergeant. After a brief conversation with a neighbor, Officer Keyes returned to the rear side of the house, this time going around the corner to the back of the house. Mr. Jordan can be heard yelling inside the house. Officer Keyes returned to the front area of the house and announced to Officer Walsh, who was now in the front yard, that Mr. Jordan was "right here," meaning that he was coming to the enclosed front porch of the house. Mr. Jordan repeatedly yelled, "Let's do this," and "Just do it," as the officers responded by saying "No" and "Do what?" Officer Keyes is then heard yelling to Officer Walsh, who was facing the front door, "He's got a knife." Both officers told Mr. Jordan to drop the knife several times. They told him not to come out the front door. Mr. Jordan did not drop the knife and came out of the front door. A very large silver, black-handled, knife was in Jordan's right hand and he carried it as he walked quickly toward Officer Walsh and shouted at him. As Jordan continued to approach the officers, the officers fired. 2 Officer Walsh's BWC footage shows the same events, but also shows that he contacted dispatch by radio when they first made contact with Jordan while he was inside the house. The dispatcher told Officer Walsh that she was going to send Emergency Medical Services (EMS) to the scene. Officer Walsh returned to the squad car to get his cell phone and called Sergeant Michael Grahn. Walsh told Grahn that they were outside the house on an EDP (emotionally disturbed person) call and that the person was drunk or on drugs. Walsh also reported that the man was angry and crying and that it sounded like he was throwing things inside the house. Officer Walsh said, "He's at the door right now so I'll let you go." Walsh radioed to dispatch that the person had a knife and that he was coming outside. Officer Walsh is heard repeatedly saying, "Put the knife down," "Do not come outside," "Drop the knife," and "I do not want to do this" as Mr. Jordan continued to quickly approach him with the knife. At 2:11 p.m., while the officers were at Mr. Jordan's house, the known adult female called 911 again. She said that Mr. Jordan had called her since her first 911 call and said that he was going to have knives when the police arrived. Mr. Jordan told her that the cops were there and he could see them. The known adult female told the 911 operator that Mr. Jordan said he "was going to go down today." She also said that Mr. Jordan said something about a note.1 1 The first 911 call was from 1:58:33 to 2:05:23 p.m. The second 911 call was from 2:11:56 to 2:16:52 p.m. The computer dispatch shows the officers announced shots fired at 2:12:25 p.m. The 911 call taker was getting information about the knife/knives from the 911 caller as the shooting was happening. Officers did not receive the information about the knife/knives until after the incident was over. 3 Almost immediately after the shooting Officer Scott Creighton arrived, as did EMS/paramedics. Officers Keyes and Walsh handcuffed Mr. Jordan and tried to render medical assistance. The knife lay in the snow where it fell when Mr. Jordan fell to the ground. EMS took Mr. Jordan to North Memorial Medical Center where he died. In accordance with MPD policy, the Minnesota Bureau of Criminal Apprehension (BCA) conducted the investigation in the case. They executed a search warrant for the home. On the second floor was a bedroom where Mr. Jordan had been living. On the floor in the bedroom was a notebook and on the top page was written, "Paul I'm so sorry this happened at your house." Investigation determined that Paul was one of the owners of the home where Mr. Jordan had been recently living. Officer Ryan Keyes gave a voluntary interview to the BCA on November 15, 2018, after reviewing the video from his BWC.2 Officer Keyes had been with MPD eleven months at the time of the shooting and had no other law enforcement experience. Officer Keyes said that on the way to the house they were given the name of the man who was reportedly suicidal and Officer Walsh looked him up on the squad computer so that they would know what he looked like when they saw him. Officer Keyes said that when he walked to the rear side of the house he could see a man in the kitchen. Keyes tapped on the screen and motioned to the front door of the house. He said that in his experience people usually go to the front door when they see the police are there. When the man did not come to the front, Keyes walked back to the rear of the house and looked in the window again. This time, Keyes could see an open door to an adjacent room where the man was standing and appeared to be talking on a smart phone with headphones. To get the man's attention, Keyes shined his flashlight into the house. The man walked toward the window, stopped in the kitchen and raised his middle finger at Officer Keyes. The man then said something Officer Keyes couldn't make out. Officer Keyes motioned to the man to come closer and the man opened the window and said, "F--- you" and gave him the finger again. He slammed the window shut. The man, who Officer Keyes recognized from the driver's license photo they pulled up in the car, was slurring his words and may have been intoxicated. Officer Keyes went back to the front of the house and Officer Walsh called their sergeant to see if they should attempt a forced entry to try to prevent the man from committing suicide. While Officer Walsh was on the phone, Officer Keyes went back to the rear of the house but did not see the man through any windows or doors. Officer Keyes returned to the front of the house and stayed in a spot near a front corner of the porch because he was aware that there was a possibility of a gun in the house and he felt the man inside would not see where he (Keyes) was standing. Officer Keyes could hear the man yelling inside. Officer Keyes saw that the door leading from the porch into the house was ajar and he told Officer Walsh that the man was "over here." Keyes heard the man say, "Let's do 2 MPD policy permits an officer to review the video from his or her BWC before giving an interview under these circumstances. 4 this." Keyes asked the man what he wanted to do and the man came onto the porch yelling. Officer Keyes saw the blade of a knife in the man's right hand, pointing down. Officer Keyes said the man was "ramping up really quickly" and kept repeating, "Let's do this." Officer Keyes told Officer Walsh, "He's got a knife." Keyes drew his gun, pointed it at the man, and commanded him to drop the knife. The man continued to yell and moved the knife in an overhand manner from his side to his chest. Keyes said that he hoped he could get to the front door of the house and keep it closed so that the man could not stab anyone with the large knife. If he could do that, he could de-escalate the situation. As quickly as Keyes developed the plan to approach and close the door, the man "whipped the door open" and was standing in the outer doorway. Keyes tried to back up behind a tree. The man brought the knife up and leaned at the officers like he was trying to force them to react. Officer Keyes said, "I felt like he, at any second he could run at me and stab me with that giant knife. Um, but I didn't shoot him. Um, I backed up and we continued to try to give him verbal commands." Officer Keyes's training told him to separate from his partner so that together they did not create one target and the man would be forced to choose one of them to attack. Both officers backed up and as they continued to command the man to drop the knife the distance between them closed very quickly. As the man got closer to Officer Walsh, Officer Keyes believed the man would kill one or both of them and he decided to use deadly force and fire his gun. As Officer Keyes pulled his trigger, Officer Walsh also began to fire. The man fell to the ground and the knife dropped from his hand. Officer Keyes said the man was no longer a threat to the officers' safety so he re-holstered his gun, put the man in handcuffs, and began to render aid. Officer Neal Walsh also gave a voluntary interview to the BCA on November 15, 2018, after reviewing the footage from his BWC. Officer Walsh had been with MPD for 15 months at that time and had previous work experience with the Anoka Police Department as a non-sworn officer. When arriving at the house on Morgan Avenue, Officer Keyes went to the back and Officer Walsh went to the front door where there was a package on the front stoop, which could have meant that no one was home. Officer Walsh said he knocked on the front door (on the outside of the enclosed porch) about 15 times. Getting no answer, Officer Walsh approached a neighbor who was outside clearing snow from his car and received some limited information about the residents of the house. Officer Walsh said that when he was talking to the neighbor he could see Officer Keyes talking to someone through the rear side window. Walsh went over to the window where he heard the man they were looking for say "F--- you" to Keyes several times and slam the window shut. Walsh said the man was slurring his words and was "super aggressive and he appeared to be very angry." Officer Walsh went to the front of the house and to the squad to get his work phone to call a supervisor to ask whether he and Officer Keyes should try to get inside the house. The sergeant told Officer Walsh that they should not force entry if they believed there was no one else in the house to whom the man could pose a threat. The sergeant suggested that Officer 5 Walsh call the 911 caller back to see if she could come and try to talk him out of the house peacefully. As Officer Walsh was telling the sergeant he would call the 911 caller, Walsh heard Officer Keyes say that the man was coming to the front. Walsh hung up his phone and approached the front. Walsh heard Keyes say the man had a knife. The man threw the door from the house to the porch open and Walsh immediately noticed the "huge knife" in the man's hand pointing toward the ground. The man came outside and said, "Let's f---ing do this, let's do this, let's go." Officer Walsh said that he and Officer Keyes told the man several times to drop the knife and he did not. The man then opened the front door to the outside and stood on the top of three steps. The man continued to yell, "Let's do this" and flailed his arms aggressively. Officer Walsh told the man not to come outside. The man quickly rushed down the steps and came toward Walsh. Walsh backed up and told him again to drop the knife and said, "Drop the knife," and "I don't want to do this." Walsh could hear Keyes giving similar commands. The man ignored them both and started walking straight toward Walsh, who was backing up and could feel himself step from the boulevard grass onto the concrete of the curb. Officer Walsh said he stopped because if he continued to back up he might slip and fall, which would give the man approaching a chance to run at him and get on top of him. While stopped, Walsh continued to tell the man to drop the knife. When he did not, and then took a "super aggressive step" towards him, Walsh fired. Once the man was on the ground and stopped resisting, Officer Walsh started to handcuff him. The BCA Crime Lab processed the scene and conducted a number of tests, including taking scene measurements with their TruView system. The approximate distance from where Mr. Jordan was initially standing in the front door of the house to where Officer Walsh was standing at the time was 21-22 feet. The approximate distance between Mr. Jordan and Officer Walsh when Officer Walsh fired his first shot was 11-12 feet. The number of rounds missing from the officers' guns when they were collected after the incident shows that Officer Keyes fired once and Officer Walsh fired seven times. The BCA collected seven discharged cartridge casings at the scene, all of which came from Officer Walsh's gun. Testing showed that three bullets collected by the Medical Examiner from Mr. Jordan's body came from Officer Walsh's gun. Neither the bullet nor the discharged casing from Officer Keyes's gun were recovered. MPD ShotSpotter technology in the area detected the first gunshot at 2:11:58 p.m. HENNEPIN COUNTY ATTORNEY'S OFFICE REVIEW On March 16, 2016, Hennepin County Attorney Mike Freeman announced that officer involved use of deadly force cases reviewed by the Hennepin County Attorney's Office would no longer be submitted to a grand jury. Instead, the County Attorney would make the charging determination as is done with all other criminal cases submitted to the office. 6 The Hennepin County Attorney reviewed the case with a senior prosecutor, and on January 3, 2019, issued this report. LEGAL ANALYSIS REGARDING THE USE OF DEADLY FORCE The evidence detailed above does not support the filing of criminal charges against either Officer Ryan Keyes or Officer Neal Walsh for the fatal shooting of Travis Jordan. At the time he was shot, Mr. Jordan was wielding a very large knife he had been refusing to drop despite numerous clear commands to do so. Told not to come out of the house or toward the officers while he was holding the knife, Mr. Jordan did the opposite, aggressively approaching the officers, particularly Officer Walsh. As he approached Officer Walsh, BWC video shows that Mr. Jordan neither retreated nor complied with the officers' commands and instead presented the officers with an immediate threat of death or great bodily harm. Officers Keyes and Walsh fired to protect themselves and each other, acted out of fear of great bodily harm or death, and their use of deadly force was justified. A. Legal Standard To bring charges against a peace officer for using deadly force in the line of duty the State must be able to prove beyond a reasonable doubt that the use of force was not justified.3 Minnesota law provides that a peace officer may use deadly force when necessary "to protect the peace officer or another from apparent death or great bodily harm."4 The intentional discharge of a firearm constitutes deadly force.5 The United States Supreme Court has recognized the use of deadly force by a peace officer is justified where the officer has "probable cause to believe that the suspect pose[s] a threat of serious bodily harm either to the officer or to others."6 The Court also addressed the use of force by a peace officer in its 1989 decision, Graham v. Connor.7 Graham held an objective reasonableness standard should be utilized to evaluate an officer's use of force. The assessment of reasonableness requires "careful attention to the facts and circumstances of each particular case." The Court then outlined a non-exhaustive list of factors for balancing an individual's rights vs. an officer's: 1) "the severity of the crime at issue;" 2) "whether the suspect poses an immediate threat to the safety of the officers or others;" and 3) "whether he is actively resisting arrest or attempting to evade arrest by flight." Graham made clear that whether an officer used reasonable force "must be judged from the perspective of a reasonable officer on the scene, rather than with the 20/20 vision of hindsight." The Court stated allowance must be made for the fact the law enforcement officers are often required to make split-second judgments in circumstances that are tense, uncertain, and rapidly evolving.8 3 State v. Basting, 572 N.W.2d 281, 286 (Minn. 1997). 4 Minn. Stat. § 609.066, subd. 2. 5 Minn. Stat. § 609.066, subd. 1. 6 Tennessee v. Garner, 471 U.S. 1, 11 (1985). 7 Graham v. Conner, 490 U.S. 386 (1989). 8 Graham at 396-397. 7 Minn. Stat. § 609.66 and the constitutional standard, taken together, establish that if the officer's use of deadly force was objectively reasonable in the face of the danger of death or great bodily harm, no criminal charges against any such officer is supported. B. The Use of Deadly Force Against Travis Jordan Was Authorized. Officer Keyes fired one shot at Mr. Jordan and all indications are that the bullet missed Mr. Jordan. Officer Walsh fired seven times and shot Mr. Jordan at least three times, fatally wounding him. The officers went to the home to investigate the call made by a known adult female. She called because Mr. Jordan made statements over the phone and sent a text that led her to believe he was suicidal. When the officers arrived, they tried to make contact with Mr. Jordan by knocking on the front door. When he did not answer, Officer Keyes walked around to the side of the house. Mr. Jordan came to the window and clearly communicated to Officer Keyes that he was not going to come out to speak with them. Officer Walsh contacted his sergeant to see what they should do next. While he was on the phone, Officer Keyes remained on the side of the house. Keyes could see Mr. Jordan coming toward the front of the house and alerted Officer Walsh that Jordan had a knife. Jordan came onto the porch and then to the front door of the house. Mr. Jordan was agitated and aggressive and waving the knife. He repeatedly said, "Let's do this," which, under the circumstances, gave the impression that he wanted the police to engage with the use of force to resolve the situation. Despite numerous and repeated requests and commands to stay where he was and drop the knife, Mr. Jordan refused and instead came aggressively toward the officers, closing the distance to only eleven feet between he and Officer Walsh. He waved the knife as he quickly approached and showed no desire to retreat or cooperate. At that point it was clear that the use of deadly force against Mr. Jordan was necessary to prevent harm or death to Officers Walsh and Keyes. Only when the officers fired did Mr. Jordan drop the knife. Officers Walsh and Keyes's use of deadly force under these circumstances was reasonable as demonstrated by applying the Graham factors to this case. 1. The severity of the crime at issue: The officers were called to check on a suicidal individual. When they encountered Mr. Jordan they had cause to believe that the 911 caller's information was accurate and they were in a situation where Mr. Jordan could harm himself and/or anyone else who may have been in the house. The officers could not leave the scene until Mr. Jordan was safe and the situation was defused. 2. Whether the suspect poses an immediate threat to the safety of the officers or others: Mr. Jordan came at the officers with a very large knife that, in this situation, served no purpose other than to pose an ongoing, immediate threat to the officers. 8 3. Whether he is actively resisting arrest or attempting to evade arrest by flight: Mr. Jordan's words and actions clearly and unequivocally communicated to the officers that he would not cooperate or voluntarily end the conflict. Judging, as Graham requires, whether the officer's use of force was reasonable from the perspective of a reasonable officer on the scene, rather than with the 20/20 vision of hindsight, compels the conclusion that Officers Walsh and Keyes acted reasonably. The conflict escalated very quickly and the officers were forced into an unexpected, dangerous, and reactive position. Mr. Jordan effectively and repeatedly communicated his refusal to cooperate. He approached and waved the knife at the officers, which escalated the conflict. Only after being shot did he lose his grip on the knife. The only way to stop the threat Mr. Jordan posed to the officers was to use deadly force. Applying Minn. Stat. § 609.66 and the constitutional standard together, it is clear that Officers Walsh and Keyes's use of deadly force was objectively reasonable in the face of the danger of death or great bodily harm, and no criminal charges are supported.</t>
  </si>
  <si>
    <t>['https://d3n8a8pro7vhmx.cloudfront.net/cuapb/pages/270/attachments/original/1626308140/Jordan-finalreport-2019.pdf?1626308140', 'https://d3n8a8pro7vhmx.cloudfront.net/cuapb/pages/270/attachments/original/1626394994/Present_at_Travis_Jordan_scene_-_2019.pdf?1626394994']</t>
  </si>
  <si>
    <t>['Neal Walsh, badge #7501', 'Ryan Keyes, badge #3714', 'Scott Creighton, badge #1331']</t>
  </si>
  <si>
    <t>3/20/2021 Jones v. Boerger: US District Court : 1983 - officer could reasonably believe plaintiff was ignoring commands to stop, use force St. Paul Lawyer Micha… injurylawtwincities.com/messages/652.htm 1/4 Saturday March 20, 2021 MINNEAPOLIS PERSONAL INJURY ATTORNEY &gt; About Me :: My Commitment :: Our Community &gt; Legal Practice Areas Personal Injury :: Traffic Accidents :: Medical Malpractice :: Social Security Disability :: Premises Liability :: Wrongful Death :: Dog Bite :: Back/Spinal/Neck Injuries :: Whiplash :: Defective Medical Devices :: Defective Drugs Workers Compensation Consumer Law :: Debt Collection :: Repossessions :: Foreclosures :: Loan, Credit, Banking :: Arbitration Agreements :: Deception and Fraud :: Auto Fraud / Lemon Law :: Warranties :: Predatory Lending &gt; Contact Us :: Contact Us Law Offices of Michael E. Douglas P.O. Box 251551 Woodbury, Minnesota 55125-6551 mdouglas@injurylawtwincities.com Jones v. Boerger: US District Court : 1983 - officer could reasonably believe plaintiff was ignoring commands to stop, use force UNITED STATES DISTRICT COURT DISTRICT OF MINNESOTA Prince Jones, Plaintiff, MEMORANDUM OPINION AND ORDER vs. Civil No. 07-3009ADM/JSM Darryl R. Boerger, individually and in his official capacity; Chad L. Degree, individually and in his official capacity; John M. Harrington, St. Paul Chief of Police, individually and in his official capacity; and the City of St. Paul, Defendants. ______________________________________________________________________________ Brendan R. Tupa, Esq., Entrepreneurs &amp; Free Markets, PLC, Minneapolis, MN, appeared for and on behalf of the Plaintiff Prince Jones. Portia Hampton-Flowers, Esq., Assistant City Attorney, St. Paul, MN, appeared for and on behalf of the Defendants. ______________________________________________________________________________ I. INTRODUCTION On August 26, 2008, the undersigned United States District Judge heard oral argument on the Motion for Summary Judgment [Docket No. 11] brought by Defendants Darryl R. Boerger (¿Boerger¿), Chad L. Degree (¿Degree¿), St. Paul Chief of Police John M. Harrington (¿Harrington¿), and the City of St. Paul (the ¿City¿). In his Complaint [Docket No. 1], Plaintiff Prince Jones (¿Jones¿) alleges Boerger and Degree used excessive force in violation of 42 U.S.C. ¿ 1983 and the Fourth Amendment, and alleges claims of assault and battery, false arrest, and intentional infliction of emotional distress under Minnesota law. Jones also alleges Harrington and the City engaged in negligent hiring, training, and supervision of Boerger and 1 On a motion for summary judgment, the Court views the evidence in the light most favorable to the nonmoving party. Ludwig v. Anderson, 54 F.3d 465, 470 (8th Cir. 1995). 2 Degree, and the City developed and maintained policies or customs exhibiting deliberate indifference to the constitutional rights of persons in the City of St. Paul in violation of 42 U.S.C. ¿ 1983. During oral argument on the motion, Jones voluntarily dismissed all claims against Harrington and the City, as well as the intentional infliction of emotional distress claim against the individual officers. The remaining counts are the ¿ 1983 claim against the individual officers, as well as the assault and battery and false arrest claims. For the reasons set forth below, Defendants¿ Motion for Summary Judgment is granted. II. BACKGROUND1 On January 27, 2006, Jones received a ride home from work from Deshaune Poe (¿Poe¿). Tupa Aff. [Docket No. 17] Ex. H (Jones Aff.) ¿ 2. Jones and Poe stopped in front of Jones¿ house where Jones placed a call to his wife on his cell phone. Id. ¿ 3. At the same time, approximately 9:00 p.m., Officers Boerger and Degree were on patrol driving on Central Avenue in St. Paul, an area known to the officers for having a high crime rate. Hampton-Flowers Aff. [Docket No. 14] Ex. D (Degree Depo.) at 7-8; Hampton-Flowers Aff. Ex. F (Boerger Depo.) at 8. Jones was in the passenger seat of Poe¿s car and saw the police car drive past him in the opposite direction. Jones Depo. at 54. As the officers passed Poe¿s car, they noticed exhaust coming from the car and the driver looking down into his lap manipulating something with his hands. Degree Depo. at 9; Boerger Depo. at 7. Based on their training and experience, the officers concluded this behavior was consistent with someone wrapping a marijuana cigarette. Boerger Depo. at 7; Degree Depo. at 9. After the license plate check of the car revealed the 2 Both Boerger and Degree testified they identified themselves as police and commanded Jones to get back in the car. Degree Depo. at 19; Boerger Depo. at 11. Neither Jones nor Poe has contested this fact, Jones merely avers, and the Court accepts as true for the purposes of summary judgment, that he did not hear these commands. 3 registered owner had a suspended license and that the description of the owner matched the driver¿s appearance, the officers performed a U-turn and pulled behind Poe¿s car. Id. at 9-10. Name Your Email Address Phone (xxx) xxx-xxxx What day were you injured? 01 / 01 / 06 What caused your injuries? Traffic/Bicycle Accident Work-Related Injury Wrongful Death Dog Bite Slip and Fall Other: How have your injuries affected your life? What kinds of medical care professionals have you seen? What has your treatment cost? No Medical Bills Is Insurance Involved? My insurance may cover this. Someone else's insurance may cover this. I already filed a claim. I rejected a settlement offer. I accepted a settlement offer. Were there any witnesses? Bystanders Witnessed This. Police Responded and Filed a Police Report Police Responded but Did Not File a Police Report Submit reset 3/20/2021 Jones v. Boerger: US District Court : 1983 - officer could reasonably believe plaintiff was ignoring commands to stop, use force St. Paul Lawyer Micha… injurylawtwincities.com/messages/652.htm 2/4 At this point, recollection of events by the officers and Jones and Poe diverge. Giving Jones the favorable inferences he is entitled to on summary judgment, the contested facts will be recited from the evidence he has produced. Jones recalls seeing the police car and a bright, white light consistent with a spotlight. Jones Depo. at 41, 54, 58. After seeing the light, Jones got out of the car and began to walk towards his house. Jones Depo. at 58. There was ankle high snow on the ground, and ice on the sidewalk. Id. at 41; Degree Depo. at 23; Boerger Depo. at 11. Jones avers he did not hear any verbal commands from the officers.2 Jones Aff. ¿ 7. Jones at one point claimed he was then knocked unconscious immediately after exiting the car, but later stated he had begun to walk up the walkway in front of his house before he was struck. Id. at 58, 59. He testified he does not know who or what struck him. Id. at 41. Poe avers that Jones was ¿tackled¿ by a St. Paul police officer immediately after exiting the car. Tupa Aff. Ex. G (Poe Aff.) ¿¿ 4, 5. Boerger admits to pushing Jones causing him to slip on the ice, hit the left side of his head on the sidewalk, and lose consciousness. Boerger Depo. at 14. The officers radioed for medical help, and Jones received treatment at United Hospital. Id. at 15; Jones Depo. at 62. The officers searched Jones and Poe and found marijuana on Jones and in Poe¿s car. Hampton-Flowers Aff. Ex. E (Incident Report). 4 III. DISCUSSION Jones asserts that Boerger and Degree acted under color of state law to deprive him of his right to be free from excessive force under the Fourth and Fourteenth Amendments of the United States Constitution and that the officers violated state law by committing an unlawful arrest and assault and battery. Compl. [Docket No. 1] ¿¿ 15-20. A. Standard for Summary Judgment Federal Rule of Civil Procedure 56(c) provides that summary judgment shall issue ¿if the pleadings, depositions, answers to interrogatories, and admissions on file, together with the affidavits, if any, show that there is no genuine issue as to any material fact and that the moving party is entitled to judgment as a matter of law.¿ Fed. R. Civ. P. 56(c); see Matsushita Elec. Indus. Co., Ltd. v. Zenith Radio Corp., 475 U.S. 574, 587 (1986); Anderson v. Liberty Lobby, Inc., 477 U.S. 242, 252 (1986); Celotex Corp. v. Catrett, 477 U.S. 317, 323 (1986). On a motion for summary judgment, the Court views the evidence in the light most favorable to the nonmoving party. Ludwig v. Anderson, 54 F.3d 465, 470 (8th Cir. 1995). The nonmoving party may not ¿rest on mere allegations or denials, but must demonstrate on the record the existence of specific facts which create a genuine issue for trial.¿ Krenik v. County of Le Sueur, 47 F.3d 953, 957 (8th Cir. 1995). B. 42 U.S.C. ¿ 1983 Claims Against Boerger ¿In order to survive a motion for summary judgment under ¿ 1983, the plaintiff must raise a genuine issue of material fact as to whether (1) the defendants acted under color of state law, and (2) the alleged wrongful conduct deprived the plaintiff of a constitutionally protected federal right.¿ Cooksey v. Boyer, 289 F.3d 513, 515 (8th Cir. 2002). Boerger, acting as a police 5 officer, does not dispute he acted under the color of state law. He argues, however, that if there was any wrongful conduct, the doctrine of qualified immunity protects him from liability. The standard for assessing qualified immunity is one of ¿objective legal reasonableness.¿ Winters v. Adams, 254 F.3d 758, 766 (8th Cir. 2001) (citing Harlow v. Fitzgerald, 457 U.S. 800, 819 (1982)). The first question is whether, viewing the facts in the light most favorable to the party asserting the injury, the officer¿s conduct violated a constitutional right. Saucier v. Katz, 533 U.S. 194, 201 (2001). If the first question is answered in the affirmative, the second question is whether the right violated was clearly established. Id. To determine whether a particular right was clearly established, it must be viewed in a particularized, relevant sense: ¿The contours of the right must be sufficiently clear that a reasonable official would understand that what he is doing violates that right.¿ Anderson v. Creighton, 483 U.S. 635, 639-40 (1987). ¿The relevant, dispositive inquiry in determining whether a right is clearly established is whether it would be clear to a reasonable officer that his conduct was unlawful in the situation he confronted.¿ Saucier, 533 U.S. at 202. ¿Whether a given set of facts entitles the official to summary judgment on qualified immunity grounds is a question of law.¿ Greiner v. City of Champlin, 27 F.3d 1346, 1352 (8th Cir. 1994). ¿Defendants will not be immune if, on an objective basis, it is obvious that no reasonably competent officer would have concluded that the defendant should have taken the disputed action.¿ Winters, 254 F.3d at 766. A reasonable officer in Boerger¿s position would not believe it was unlawful to tackle a suspect who appears to be disregarding commands to stop. Boerger was in the midst of an investigative stop in a high crime area after dark. The occupants of the vehicle were engaged in activity the officers concluded was consistent with illegal drug use. The officers pulled behind 3 After Defendants submitted their Motion for Summary Judgment relying on the testimony of Boerger and Degree that they commanded Jones to stop, Jones submitted to the Court an affidavit stating that he did not hear any verbal commands from either officer. Jones Aff. ¿ 7. Neither Jones¿ nor Poe¿s affidavits contest whether these commands were given. Rule 56(e) of the Federal Rules of Civil Procedure states, ¿[w]hen a motion for summary judgment is properly made and supported, an opposing party may not rely merely on allegations or denials in its own pleading; rather, its response must ¿ by affidavits or as otherwise provided in this rule ¿ set out specific facts showing a genuine issue for trial.¿ Fed. R. Civ. P. 56(e)(2). Since Jones had an affirmative duty to contest whether the officers made their commands and did not, the Court will assume the officers made these commands and Jones did not hear them. 6 the car and turned on the spotlight. Jones exited the car, and regardless of whether Jones heard the officers¿ command to stop,3 he continued to move away from the officers. A reasonable officer in Boerger¿s position could assume that Jones was ignoring his commands to stop. On 3/20/2021 Jones v. Boerger: US District Court : 1983 - officer could reasonably believe plaintiff was ignoring commands to stop, use force St. Paul Lawyer Micha… injurylawtwincities.com/messages/652.htm 3/4 the icy sidewalk, Boerger pushed Jones resulting in the ¿tackle¿ Poe described. This minimal level of force used to apprehend Jones would be appropriate to contain an uncooperative suspect. Jones cites two cases to support his claim that Boerger¿s tackle constituted excessive force, but neither involves facts similar to this one. In Straundlund v. Hawley, the plaintiff asserted an excessive force claim when he was tackled from behind by an officer after the plaintiff inquired as to why his nephew was being detained by the police. 2007 WL 984268 at 4 (D. Minn. 2007). The court found there were no grounds for the officer to believe the plaintiff was a threat and denied the officer¿s motion for summary judgment. Jones¿ case differs from Straundlund because of the probable cause Boerger had for believing Jones may have been involved in a crime, and Boerger¿s reasonable belief Jones was ignoring his commands to stop. In the second case Jones cites, the inmate plaintiff was tackled and pepper sprayed without warning by a correctional officer. Johnson v. Blaukat, 453 F.3d 1108, 1113 (8th Cir. 2006). The plaintiff in Blaukat was tackled with no warning but there was a history of animosity between 7 the officer and the plaintiff. Here, there is no evidence of any prior relationship at all between the parties. Further, Boerger told Jones to stop and that command was not obeyed. Accordingly, Boerger is entitled to qualified immunity on the excessive force claim. C. False Arrest Claim Against Boerger There is some confusion about the nature of Jones¿ false arrest claim. It is unclear from the face of the Complaint whether Jones raised this claim under ¿ 1983 or Minnesota law. In the Complaint, Count One, the excessive force claim, is clearly labeled as a ¿ 1983 cause of action. Count Two, the assault and battery claim, is under state law. Count Three, the false arrest claim, lacks the ¿ 1983 label of Count One and follows the state law claim of assault and battery. The Defendants addressed the false arrest claim under a ¿ 1983 analysis in their Memorandum in Support of Summary Judgment. Defs.¿ Mem. in Supp. for Mot. for Summ. J. [Docket No. 13] at 14-16. In the section of his reply brief dealing with joint and several liability, Jones recites the standard for false imprisonment and official immunity under Minnesota law. Because Jones now seems to assert the false arrest as a state law claim, the Court will address this claim under Minnesota law. ¿The action for the tort of false imprisonment or false arrest protects the personal interest in freedom from restraint of movement. The restraint may be imposed by the assertion of legal authority, and if an arrest is made without proper legal authority, it is a false arrest . . . .¿ Lundeen v. Renteria, 224 N.W.2d 132, 135 (Minn. 1974). Jones asserts there was no legal justification for his arrest. He argues that the arrest after ¿merely stepping out of his vehicle in front of his home in the Frogtown neighborhood¿ without engaging in wrongdoing creates a fact question inappropriate for summary judgment. Pl.¿s Mem. in Opp¿n of Summ. J. [Docket No. 8 16] at 10. The uncontested facts do not support this contention. In his testimony, Jones admits he did more than merely exit his car. He saw the spotlight and began to walk away from the officers. Moreover, Boerger had probable cause, as documented above, to arrest a noncompliant suspect. Although the discovery of marijuana on Jones¿ person after he was apprehended may not be considered in the probable cause determination, it does show the officers¿ suspicions were confirmed. For these reasons, Boerger is entitled to summary judgment on this claim. D. Assault &amp; Battery Against Boerger Jones also alleges Boerger¿s use of force constitutes assault and battery. Boerger argues his actions are protected by the doctrine of official immunity. ¿Official immunity is an immunity from suit and the question may be appropriately resolved on summary judgment.¿ Reuter v. City of New Hope, 449 N.W.2d 745, 751 (Minn. Ct. App. 1990). ¿Official immunity ¿prevents a public official charged by law with duties which call for the exercise of his judgment or discretion¿ from being held personally liable for damages, unless the official has committed a willful or malicious act.¿ Mumm v. Mornson, 708 N.W.2d 475, 490 (Minn. 2006) (citing Elwood v. County of Rice, 423 N.W.2d 671, 677 (Minn. 1988) (quoting Sulsa v. State, 247 N.W.2d 907, 912 (Minn. 1976))). ¿Official immunity enables public employees to perform their duties effectively, without fear of personal liability that might inhibit the exercise of their independent judgment.¿ Mumm, 708 N.W.2d at 490. An official immunity analysis requires courts to determine (1) whether the conduct at issue involves ministerial or discretionary duties, and (2) if the duties are discretionary, whether the officials acted willfully or maliciously. Id. A ministerial duty is ¿one that is ¿absolute, certain, and imperative, involving merely the 9 execution of a specific duty arising from fixed and designated facts.¿¿ Anderson v. Anoka Hennepin Indep. Sch. Dist. 11, 678 N.W.2d 651, 656 (Minn. 2004) (citations omitted). ¿In contrast, a duty is discretionary if it involves ¿more individual professional judgment that necessarily reflects the professional goal and factors of a situation.¿¿ Mumm, 708 N.W.2d at 490-91 (citation omitted). The Minnesota Supreme Court ¿has suggested, as a general matter, that police charged with the duty to prevent crime and enforce the laws are not purely ¿ministerial officers¿ in that many of their duties are of an ¿executive character involving the exercise of discretion.¿¿ Elwood, 423 N.W.2d at 678 (citations omitted). Malice, in the immunity context, ¿means ¿the intentional doing of a wrongful act without legal justification or excuse, or, otherwise stated, the willful violation of a known right.¿¿ Kari v. City of Maplewood, 582 N.W.2d 921, 924 (Minn. 1998) (citations omitted). Under this analysis, Boerger is entitled to official immunity. At the time of the incident, he was an on-duty police officer conducting an investigatory stop. By exercising his professional judgment in the context of preventing crime and enforcing the laws, Boerger was engaged in a discretionary duty satisfying the first requirement for official immunity. There is also no indication Boerger acted with malice. As indicated above, Boerger did not willfully violate a known right but instead used the amount of force a reasonable officer confronted with a 3/20/2021 Jones v. Boerger: US District Court : 1983 - officer could reasonably believe plaintiff was ignoring commands to stop, use force St. Paul Lawyer Micha… injurylawtwincities.com/messages/652.htm 4/4 non-complying suspect might feel was necessary. Accordingly, Boerger is entitled to official immunity on the assault and battery claim. E. The Claims Against Degree Jones also alleges that Degree used excessive force in violation of ¿ 1983, and committed false arrest and assault and battery. Even though there is no evidence that Degree used any force 10 or contributed to Jones¿ injuries in any way, Jones argues liability extends to Degree through a theory of joint and several liability. He cites the Minnesota Apportionment of Damages statute for the proposition that if both Boerger and Degree engaged in a common scheme or plan that resulted in his injury, or if they committed an intentional tort, they are each jointly and severally liable for the entire award. Minn. Stat. ¿ 604.02, subd. 1. While Jones misunderstands the nature of this statute as an apportionment mechanism rather than a source of liability, his argument appears to be that Degree is liable because he acted as part of a common scheme or plan with Boerger to use excessive force and engage in the intentional torts of assault and battery and/or false arrest. First, this Court can find no legal support for Jones¿ novel theory the ¿ 1983 excessive force claim would qualify as an intentional tort under the Minnesota statute. Second, Jones can cite no evidence in the record that would indicate Degree and Boerger planned or schemed to commit assault and battery or false arrest. At oral argument, Jones¿ counsel highlighted the fact Degree and Boerger were on patrol together at the time of the incident but failed to indicate how this fact was evidence of a common plan or scheme. Since Jones has presented no evidence Degree engaged in any wrongdoing or engaged in a common plan or scheme with Boerger, Jones¿ claims against Degree fail. 11 IV. CONCLUSION Based upon the foregoing, and all of the files, records and proceedings herein, IT IS HEREBY ORDERED that Defendants¿ Motion for Summary Judgment [Docket No. 11] is GRANTED. LET JUDGMENT BE ENTERED ACCORDINGLY. BY THE COURT: s/Ann D. Montgomery ANN D. MONTGOMERY U.S. DISTRICT JUDGE Dated: September 22, 2008. By visiting this page or clicking the "submit" button above, you agree that you have read and accept this "disclaimer". Copyright © 2021 Michael E. Douglas, Attorney at Law, Saint Paul MN. All Rights Reserved. Minnesota Law Firm representing Personal Injury, Car / Auto Accident, Workers Compensation, Medical Malpractice, Social Security Disability claims. Dedicated to Injured Workers, Victims of Negligence, Car Accidents, Victims of Fraud, and those in need of legal assistance.</t>
  </si>
  <si>
    <t>['https://d3n8a8pro7vhmx.cloudfront.net/cuapb/pages/270/attachments/original/1617984470/Darryl_Boerger_2_.pdf?1617984470']</t>
  </si>
  <si>
    <t>1 | P a g e Police Department - Medaria Arradondo, Chief of Police 350 S. Fifth St. - Room 130 Minneapolis, MN 55415 TEL 612.673.3000 NOTICE OF DISCIPLINE July 15, 2020 Officer James Burns Personnel Leaves Minneapolis Police Department RE: OPCR Case Number 17-21996 Notice of Written Reprimand Officer Burns, The finding for OPCR Case #17-21996 is as follows: Policy Number Sub-Section Policy Description Category Disposition 4-223 (IV)(E)(1)(a) Body Worn Camera - Activation B Merit 3-801 (III)(A)(11)(a) Off-Duty Employment - MECC Notification B Merit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Arradondo Chief of Police By: Michael Kjos, Assistant Chief of Police Henry Halvorson, Deputy Chief, Professional Standards Bureau 1338489 2 | P a g e NOTICE OF RECEIPT Acknowledgement of receipt: I, James Burns, acknowledge that I have received my Notice of Discipline for OPCR Case #17-21996. Officer James Burns Date of receipt Commander DeChristopher Granger Date CC: Personnel Cmdr. Granger OPCR 1338490 1 | P a g e Police Department - Medaria Arradondo, Chief of Police 350 S. Fifth St. - Room 130 Minneapolis, MN 55415 TEL 612.673.3000 NOTICE OF DISCIPLINE July 15, 2020 Officer Jason Wolff Personnel Leaves Minneapolis Police Department RE: OPCR Case Number 17-21996 Notice of Written Reprimand Officer Wolff, The finding for OPCR Case #17-21996 is as follows: Policy Number Sub-Section Policy Description Category Disposition 4-218 (IV)(A)(3)(B) Mobile &amp; Video Recording (MVR) - Failure to Notify Supervisor of Malfunctioning MVR Equipment B Merit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Arradondo Chief of Police By: Michael Kjos, Assistant Chief of Police Henry Halvorson, Deputy Chief, Professional Standards Bureau 1338491 2 | P a g e NOTICE OF RECEIPT Acknowledgement of receipt: I, Jason Wolff, acknowledge that I have received my Notice of Discipline for OPCR Case #17-21996. Officer Jason Wolff Date of receipt Commander DeChristopher Granger Date CC: Personnel Cmdr. Granger OPCR 1338492 4 4 ,.. Minneapolis Minneapolis Office of Police Police Conduct Review Investigative Summary Complaint Number: 17-21996 Investigator: Sergeant Rebecca Lane Officers: Officer James Burns, Badge # 0884 Officer Peter Stanton, Badge # 6762 Officer Jason Wolff, Badge # 7859 Case Type: Administrative Date of Incident: August 27, 2017 Complaint Filed: December 4, 2017 CASE OVERVIEW On 8/27/2017, Officers Burns and Stanton were working off duty at the 4th Street N/Broadway Business Beat. They were near the parking lot area of the 4th Street Saloon. Officer Stanton heard gunshots and saw muzzle flashes coming from a maroon SUV leaving the area. Officer Burns got into his squad car and was able to get behind the maroon SUV. The SUV eventually fled from Officer Burns. Officer Stanton stayed at the scene. Neither Officer Burns nor Officer Stanton had their Body Worn Cameras activated. In addition, Officer Burns failed to notify MECC of his off duty employment. On 8/26/2017, prior to his dogwatch shift, Officer Wolff checked his squad car's (P#76805) Mobile Video Recording (MVR) and found it was not functioning properly. Officer Wolff failed to immediately notify his supervisor of the non-functioning MVR. Later that the night, Officers Womble and Wolff were the second squad car in the pursuit Officer Burns was engaged in. They were involved in a squad accident crashing squad P#76805. There was no MVR recording of the pursuit or the squad accident. POLICY MPD P&amp;P §4-223 (IV)(E)(1)(a) BODY WORN CAMERA - ACTIVATION MPD P&amp;P §3-801 (III)(A)(11)(a) OFF DUTY EMPLOYMENT- MECC NOTIFICATION 1338493 MPD P&amp;P §4-218 (IV)(A)(3)(b) MOBILE AND VIDEO RECODING POLICY- FAILURE TO IMMEDIATELY NOTIFY SUPERVISOR OF MALFUNCTIONING MVR ALLEGATIONS Allegation 1: It is alleged that Officer Burns failed to activate his Body Worn Camera during a pursuit. Allegation 2: It is alleged that Officer Burns did not notify MECC of his Off Duty Employment. Allegation 3: It is alleged that Officer Stanton failed to activate his Body Worn Camera on a shots fired call. Allegation 4: It is alleged that Officer Wolff failed to immediately notify a supervisor of a malfunctioning MVR. CASE INVESTIGATION This case was referred to the Office of Police Conduct Review by the Minneapolis Police Department Pursuit Review Committee. On March 19, 2018, I was assigned this case. I reviewed the Pursuit Review report, CAPRS reports, Body Worn Camera video, Mobile Video Recording (MVR) video, and Visinet Reports. I also obtained Off Duty Employment Reports, Minneapolis Emergency Communication Center (MECC) Channel 7 Log, and MECC Part Time Log. On 8/27/2017, Officer Burns and Stanton were working an off duty job at the 4th St N/Broadway Business Beat. Officer Stanton arrived to the off duty job an hour before Officer Burns. Officer Stanton logged on to the off duty job, Call # 6430, at 0012 hrs.1 He also contacted MECC and informed them he was working an off duty job.2 At 0101 hrs, Officer Burns logged off from his prior off duty job3 and joined Officer Stanton at the 4th St/Broadway Business beat. There is no record of Officer Burns being logged on to Call # 6430 with Officer Stanton. Officer Burns and Stanton monitor the parking lots of businesses near 4th St N and West Broadway. The parking lots are used by the customers of the 4th Street Saloon. The officer's "primary function is to be a uniformed presence and deterrent for crime in and around the businesses at bar closing."4 Officer Stanton and Burns were driving separate squad cars. Officer Stanton was parked in the parking lots and Officer Burns was parked near 4th Street and 21 Av N.6 At 0158 hrs, the 4th Street Saloon was 1 Visinet Unit Activity Log, Call # 6430 2 MECC Channel 7 Log and Part Time Line Up 3 Visinet Unit Activity Log ,Call # 6423 4 MPD CAPRS Report 17-325277, Supplement by Officer Burns 5 MPD CAPRS Report 17-325277, Supplement by Officer Stanton Page 2 of 9 1338494 closing and patrons from the bar were coming into the parking lot. Officer Burns and Stanton were on foot in the parking lot.7 They were trying to get people to leave the parking lot. Officers Burns and Stanton heard gunshots from the parking lot. People in the parking lot started running away from the sound of the shots. Officer Stanton observed flashes coming from a maroon SUV.8 He aired this information on the radio. Officer Burns ran to his squad car, activated his MVR, and followed the suspect vehicle.9 Once behind the vehicle, it pulled over to the curb at 4th St N/24 Ave N. Officer Burns activated his emergency lights. The suspect vehicle speed off and fled the scene. Officer Burns pursued the fleeing vehicle through North Minneapolis. The vehicle parked in the alley near 29th Ave N and Humboldt Ave N. The occupants fled on foot from the vehicle. The vehicle pursuit last approximately 1.1 miles1° and lasted 96 seconds.1" Officer Burns gave chase to the driver, but eventually lost sight of him. Officer Burns held his position in case the suspect doubled back.12 Officer Stanton was still at the scene of the shots fired call. The scene was "very chaotic." People were "screaming and running to their cars" as Officer Stanton checked the scene for victims.13 At some point after the shots were fired, someone handed him evidence of discharged cartridge casings which they had found nearby. Officers Womble and Wolff were working their assigned Dogwatch shift the night of 8/26/2017.14 They were assigned to Squad 411.15 Officer Womble and Wolff used squad P#76805.1-6 Officer Wolff was the driver at the beginning of the shift.17 Officer Wolff turned on his Body Worn Camera and checked his MVR. He noted in his CAPRS report, the squad MVR was "not working properly." 18 On Body Worn Camera Officer Wolff states, "This is Officer Wolff, badge #7895. Our squad computer...our squad recording video is not working. Our MVR is not working. Squad 411. P# 76(inaudible)."19 Officer Wolff tells Officer Womble2° in the squad car, "It starts, but it shuts off."21 Officers Womble and Wolff were the second car in the pursuit. They subsequently crash their squad car into a tree. Officer Womble was the driver at the time of the crash.22 6 MPD CAPRS Report 17-325277, Supplement by Officer Burns 7 MPD CAPRS Report 17-325277, Supplement by Officer Stanton 8 MPD CAPRS Report 17-325277, Supplement by Officer Stanton 9 MPD CAPRS Report 17-325277, Supplement by Officer Burns 10 Google Maps 11 MVR System ID 893122 12 MPD CAPRS Report 17-325277, Supplement by Officer Burns 13 MPD CAPRS Report 17-325277, Supplement by Officer Stanton 14 Workforce Director Pct 4 Dogwatch Schedule 15 Daily Assignment Report 16 Visinet Unit Activity Log, Squad 411 17 Q&amp;A Officer Wolff Page 4 Line 13 18 MPD CAPRS Report 17-325335, Supplement by Officer Wolff 19 BWC Officer Wolff, 2017-08-26_2044 20 Q&amp;A Officer Wolff Page 3 Line 35 21 BWC Officer Wolff, 2017-08-26_2044 22 MPD CAPRS Report 17-325277, Supplement by Officer Womble Page 3 of 9 1338495 DISCUSSION It is alleged that Officer Burns failed to activate his Body Worn Camera during a pursuit The Minneapolis Police Department's Policy and Procedure Manual states in part: 4-223 BODY WORN CAMERAS (06/29/16) (07/29/17) (B-D) IV. PROCEDURES/ RULES/ REGULATIONS E. Activation (07/29/17) 1. Activation Required a. Officers shall activate their BWC for the following circumstances: i. Upon being dispatched and starting travel to a call for service. This includes assisting squads. ii. When self-initiating a call, as soon as possible but prior to contacting a person or exiting a squad. iii. Prior to taking any law enforcement action. iv. Prior to making an investigatory contact. v. When any situation becomes adversarial. Officer Burns had a Body Camera affixed to his uniform at the time of the shots fired/pursuit.23 Officer Burns was not aware of any malfunctions relating to his Body Worn Camera.24 It wasn't until, "probably after the entire incident" Officer Burns realized his Body Camera was not activated.25 Officer Burns stated he had worked the Broadway Business Beat for 15 years. He knows the patrons to have violent tendencies.26 In the past when he was working, there have been three homicides; he was involved in an officer involved shooting, and also he has wrestled five to ten people with guns in their hands.27 Officer Burns stated in his CAPRS report "due to the speed at which the shots fired incident had occurred along with the suspects fleeing the scene in their vehicle officer failed to remember to activate my BWC."28 Officer Burns stated in his interview, "I was concerned with catching the bad guy. Uh, it 23 Q&amp;A Officer Burns Page 3 Line 27 24 Q&amp;A Officer Burns Page 7 Line 33 25 Q&amp;A Officer Burns Page 7 Line 30 26 Q&amp;A Officer Burns Page 7 Line 10 27 Q&amp;A Officer Burns Page 7 Line 42 28 MPD CAPRS Report 17-325277, Supplement by Officer Burns Page 4 of 9 1338496 never even dawned on me at that point [to activate the BWC]. I think we were like one of the last precincts to get the body cameras and half the time I just, we didn't, the policy I believe was you had to turn it on before you went, you know, before you went to a call, you didn't have to have it powered up." Burns also stated, "My initial thoughts were to catch the shooter and as I'm so familiar with the squad cameras that was second nature to activate the squad camera. It wasn't second nature to activate the body cameras; it was second nature to catch the bad guy." When the suspect vehicle pulled over, Officer Burns believed the occupant(s) were going to flee on foot or he was going to have to wait for back up.29 Officer Burns exited his squad car. The suspect vehicle sped off. While getting back into the squad car Officer Burns was unable to holster his handgun. He hit his handgun on the steering wheel and "pistol whipped [himself] getting back in the squad, cutting [his] nose."3° Officer Burns said, "I was bleeding all over the front of my uniform shirt."31 Officer Burns continued to pursue the suspects in his squad car and eventually on foot. It is alleged that Officer Burns did not notify MECC of his off Duty Employment. The Minneapolis Police Department's Policy and Procedure Manual states in part: 3-801 OFF-DUTY EMPLOYMENT (05/09/00) (07/25/01) (03/07/03) (06/10/03) (04/23/04) (02/10/06) (05/16/12) (08/18/17) (A-D) III. Rules/Regulations/Procedures A. General Policies 11. Officers with marked squads at off-duty work sites shall: a. Notify MECC of their work-site location and receive a "call sign" number if one has not already been permanently assigned to that work site In an interview with Officer Burns, he stated he came from a previous part time job where he was logged on and went to the Broadway Business Beat, Off Duty # 6430. He never logged on to Off Duty #6430, when he joined Officer Stanton. Officer Burns arrived in his own squad car an hour after Officer Stanton had arrived. I asked Officer Burns if he signed on to the Broadway Business Beat and he stated, "I don't believe I did."32 Officer Burns stated he could not log on to his squad computer because Officer 29 Q&amp;A Officer Burns Page 5 Line 21 3° Q&amp;A Officer Burns Page 5 Line 26 31- Q&amp;A Officer Burns Page 6 Line 27 32 Q&amp;A Officer Burns Page 4 Line 2 Page 5 of 9 1338497 Stanton was already logged on to call # 6430. He had come from a prior part time job and had logged off that job.33 When he arrived at the Broadway Business Beat he walked through the parking lot and cleared people out of the lot that were hanging out in their cars.34 This was done to prevent an ambush or other problems. MECC Channel 7 Logs for Dogwatch on 8/26/2017 shows Badge #6762 (Officer Stanton) checking in for Off Duty job # 6430 on 8/27/2017 at 0015.36 The MECC Part Time Line Up for Saturday, 8/26/27, shows Badge #6762 (Officer Stanton) checked in.36 The MECC Channel 7 Log and Part Time Line Up cover Saturday night and Sunday Morning. There is no record of Officer Burns notifying MECC of his Off Duty work site location nor is there a record of Officer Burns signing on to an MDC. It is alleged that Officer Stanton failed to activate his Body Worn Camera during a shots fired call. The Minneapolis Police Department's Policy and Procedure Manual states in part: 4-223 BODY WORN CAMERAS (06/29/16) (07/29/17) (B-D) IV. PROCEDURES/ RULES/ REGULATIONS E. Activation (07/29/17) 1. Activation Required a. Officers shall activate their BWC for the following circumstances: i. Upon being dispatched and starting travel to a call for service. This includes assisting squads. ii. When self-initiating a call, as soon as possible but prior to contacting a person or exiting a squad. iii. Prior to taking any law enforcement action. iv. Prior to making an investigatory contact. v. When any situation becomes adversarial. 33 Q&amp;A Officer Burns Page 4 Line 6 34 Q&amp;A Officer Burns Page 4 Line 8 MECC Channel 7 Log 36 MECC Part Time Line Up Page 6 of 9 1338498 Officer Stanton wrote in his CAPRS Supplement, "This incident evolved so rapidly that I was unable to find the time to safely turn on my BWC, so no footage was captured by my camera."37 During an interview with Officer Stanton he stated he was on foot with Officer Burns in the rear parking lot of the 4th Street Saloon during bar close. There were 150 - 200 people in the parking lot. They heard 6 - 8 gun shots. Officer Stanton pulled his gun out. Officer Stanton thought he and his partner were being shot at. Officer Stanton realizes they are not being shot at. He sees muzzle flashes from the suspect vehicle leaving the scene. Officer Stanton airs the vehicle description on the radio. His attention turns towards finding a victim(s) and helping the victim(s), so he runs back to the parking lot. Officer Stanton never found a victim, however he later discovered someone drove the victim to the hospital. Officer Stanton believed everything was "All good." He stated "well after the fact" that he realized he forgot to turn his body camera on. The shooting was a "rapidly unfolding call" that was a duration of seconds.38 Officer Stanton was assigned to 5th Pct CRT at the time and had minimal experience using the BWC. Officer Stanton stated, "It is not something that is muscle memory yet for me." Officer Stanton documented the fact he forgot to turn the body worn camera on in his CAPRS supplement. Officer Stanton stated he was not trying to cover up anything. Officer Stanton stated, "I get this is a very high priority to turn [the body worn camera] on." It is alleged that Officer Wolff failed to immediately notify a supervisor of a malfunctioning MVR . The Minneapolis Police Department's Policy and Procedure Manual states in part: 4-218 MOBILE AND VIDEO RECORDING (MVR) POLICY (05/25/04)(9/19/08) (08/28/09) (08/01/11) (A-D) IV. PROCEDURES / RULES / REGULATIONS A. Conditions of Use (Digital and VHS Systems) (05/25/04) (09/19/08) (08/01/11) 3. Before placing any MVR-equipped vehicle in service, officers shall conduct an MVR Equipment Check to ensure that the equipment is working properly. (05/25/04) (09/19/08) (08/01/11) b. The officer's immediate supervisor shall immediately be notified of any missing or malfunctioning MVR equipment. (07/11/07) (08/01/11) 37 MPD CAPRS Report 17-325277, Supplement by Officer Stanton 38 Q&amp;A Officer Stanton Page 4 Line 37 Page 7 of 9 1338499 Officer Wolff stated in his CAPRS Supplement, "At the start of the shift signing on to the squad it was noted on my BWC that the squad MVR was not operating properly."39 In Officer Wolff's interview he stated he checked the MVR prior to the start of his shift by turning on the emergency lights on to "Code 3."4° He discovered the MVR, "turned on, but then it shut off without me shutting it off."41 Officer Wolff notified Officer Womble, but did not immediately notify his supervisor. It was only after the squad accident Officer Wolff notified his supervisor, Sgt. York.42 When asked why he took a squad car with a non-functioning MVR, Officer Wolff stated, "I think the fact that it turned on and shut off there...I thought there was a technical glitch. I wasn't...we weren't really trained on the MVRs. So, if it turned on with the activation of the lights, I thought it was OK to take the squad, so."43 Officer Wolff attended the Minneapolis Police Academy from April 8, 2013 - October 5, 2013. During that time Police Recruits were directed to look at the MPDNET website - Digital Squad Video Training.44 This link contains instructions on how to use the MVR. These instructions were in place at the time Officer Wolff entered the Police Academy and are currently still on the MPDNET website. CLOSING When considering allegation one, did Officer Burns fail to activate his Body Worn Camera during a pursuit? • Officer Burns was working Off Duty at the Broadway Business Beat. • During bar close at the 4th Street Saloon, he heard five to seven gunshots. • He pursued the suspect vehicle and was involved in a foot chase. • Burns stated due to the "speed" at which the shots fired and flee incident occurred he forgot to turn on his body camera. • Officer Burns admitted in an interview he forgot to turn on his body worn camera. When considering allegation two, did Officer Burns not notify MECC of his off Duty Employment? • Officer Burns stated he worked Off Duty # 6430, the Broadway Business Beat on 8/27/2018 starting at 0100 hrs. 39 MPD CAPRS Report 17-325335, Supplement by Officer Wolff 49 Q&amp;A Officer Wolff Page 2 Line 36 41 Q&amp;A Officer Wolff Page 2 Line 40 42 Q&amp;A Officer Wolff Page 3 Line 37-41 43 Q&amp;A Officer Wolff Page 4 Line 8 44 Email between Officer Jeff Parker and Sgt. Mark Koening Page 8 of 9 1338500 • There are no records showing Officer Burns checking in with MECC or logging on to Off Duty #6430. • Officer Burns admitted he did not check in with MECC or log on to an MDC. When considering allegation three, did Officer Stanton fail to activate his Body Worn Camera on a shots fired call? • Officer Stanton was working Off Duty at the Broadway Business Beat. • At the time of the incident there were 150-200 people leaving the 4th Street Saloon at bar close. • Officer Stanton heard six to eight gunshots and saw the suspect vehicle leaving the scene. • Officer Stanton was dealing with a "rapidly evolving dangerous call." • Officer Stanton admitted he forgot to turn on his Body Worn camera because he had come from CRT had did not have much experience using the Body Worn Camera. • Officer Stanton stated he understood it was a "high priority" to have the Body Worn Camera turned on. When considering allegation four, did Officer Wolff fail to notify a supervisor of a malfunctioning MVR? • Officer Wolff was working his regularly scheduled 1 3.43 shift. • Officer Wolff completed a check of the squad MVR and discovered it was not working properly. • Officer Wolff thought there was a technical glitch and believed it was "OK" to take the squad car. • Officer Wolff stated he informed his shift supervisor the MVR was malfunctioning after he and his partner were involved in a squad accident. It should be noted Officer Aaron Womble was initially a focus officer and interviewed as part of this investigation, but he was later removed from the 3401 form by the Joint Supervisors due to a possible policy failure. I confirm that my summary of this case is true to the best of my knowledge. Investigator: Sergeant Rebecca Lane Date Page 9 of 9 1338501 1338502 1338503 1338504 1338505 1338506</t>
  </si>
  <si>
    <t>['https://assets.nationbuilder.com/cuapb/pages/1509/attachments/original/1753847471/17-21996_James_Burns.pdf?1753847471', 'https://assets.nationbuilder.com/cuapb/pages/1509/attachments/original/1753847475/17-21996_Peter_Stanton.pdf?1753847475']</t>
  </si>
  <si>
    <t>['James L. Burns, badge #884', 'Peter Stanton, badge #6762']</t>
  </si>
  <si>
    <t>MINNEAPOLIS POLICE DEPARTMENT INTERNAL AFFAIRS COMPLAINT FORM #3401 COMPLAINT INFORMATION INTERNAL AFFAIRS CASE NUMBER: 14-11115 CCN: Multiple CAPRS CCNs DATE OF INCIDENT: 1012412013- 05128/2014 TIME OF INCIDENT: Various LOCATION OF INCIDENT: MPD Chem Test Facility, 300 5th Ave S, Mpls • DATE OF COMPLAINT 05/14/2014 REFERRAL METHOD: Internal COMPLAINANTS NAME (LAST, FIRST MIDDLE) SEX M F❑ RACE: DATE OF BIRTH: 13.43 - Personnel Data HOME ADDRESS: CITY / STATE /ZIP: TELEPHONE: POLICY INFORMATION POLICIES ALLEGED TO BE VIOLATED: 5-105 Professional Code of Conduct (A-D) Employees shall be decorous in their language and conduct. They shall refrain from actions or words that bring discredit to the Department. (04/01/93) 4-501 CONFIDENTIAL DEPARTMENT RECORDS, REPORTS AND INFORMATION (06121/02) (A-D)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10-423 EMPLOYEE CELL PHONES AND RECORDING DEVICES USED TO CAPTURE EVIDENCE (07/25/13) (A-D) A. All electronic data that could be considered evidence, captured by an employee's personal or MPD-owned cell phone or other recording device, generated during on-duty or off-dUty (part- time) employment while in a law enforcement capacity for the City of Minneapolis, is considered to be government data and the property of MPD, and may only be distributed in accordance with department policy. (See 4-501 Confidential Department Records, Reports and Information.) ACCUSED EMPLOYEE(S) NAMEIBADGE: Officer James W. Golgart, Badge #2317 COMPLAINT ALLEGATIONS It is alleged that Officer Golgart has used his personal cell phone to capture and forward electroni6 images of DWI arrestees during the chemical testing process. This alleged conduct occurred approximately thirteen times between 10/24/2013 and 05/28/2014. 1212057 RECOMMENDATION (Preliminary Cases Only) K Reckoning Period Expired Before Complaint was Filed K No Basis for Complaint K Closed Pending Further Information K Refer to Precinct with Coaching Documentation K Exceptionally Cleared K Policy Failure K Other COMPLAINANT SIG T E _ Z/:z .. I ' DATE 2 ...../..../c. COMMANDER REVIEW: DATE 1212058 MINNEAPOLIS POLICE DEPARTMENT Internal Affairs Unit Administrative Case #14-11115 Sgt. Jason Walters Date Submitted 12/18/2014 CASE BACKGROUND This administrative investigation was initiated after it was alleged that Officer James Golgart Jr., badge #2317, may have been capturing and distributing pictures of DWI arrestees on his personal cell phone during the chemical testing process. CASE INVESTIGATION The Minneapolis City Attorney's Office brought two incidents of this alleged misconduct to the attention of Minneapolis Police Department administration in May of 2014. In one instance, the Minneapolis City Attorney's Office sent an email to Minneapolis Police Department Deputy Chief Travis Glampe, regarding this alleged misconduct. In this email, the Minneapolis City Attorney's Office mentions that a defense attorney told them that Officer Golgart took a picture of his client on his personal cell phone and was texting that picture to others. Attached to this email was a still image from Chem Test video showing Officer Golgart capturing a digital image of Defendant Drew Dupre on 10/24/2013, CCN 13- 354171. In another instance, the Minneapolis City Attorney's Office again emailed Deputy Chief Travis Glampe on 05/29/2014 informing him that another defense attorney alleged that Officer Golgart was using a cell phone to take "cleavage shots" of his client during the DWI chem test process. This defense attorney was trying to use the officer's alleged behavior to broker a better deal for his client. The defendant in this case was Abby Zimmerman, the arrest date was 11/20/2013, and the CCN is 13-386528. 1 1212059 In this second instance, the City Attorney's Office also advised Minneapolis Police Department Deputy Chief Glampe that this defense attorney had stated his intention to demand production of any cell phone photos or video taken of his client by Officer Golgart. The City Attorney's Office stated that they have a duty to take steps to preserve any existing photos or video, and they asked that the Minneapolis Police Department assist in facilitating their preservation, if applicable, for the duration of the case. While reviewing Chem Test Unit video recordings regarding these two incidents of alleged misconduct, the Minneapolis Police Department administration happened upon video footage of a third instance that appeared to show Officer Golgart capturing an image of a third DWI arrestee, CCN 14-099794. This investigator was assigned this case on 06/09/2014. This investigator was instructed to focus this investigation on the above allegations that Officer Golgart was using his personal cell phone to capture and distribute pictures of DWI arrestees, and this investigation was to focus on this alleged misconduct going back several months to determine if there was a pattern. The Minneapolis Police Department Chem Test Unit (chemical testing unit) is located at 300 5th Ave. S. in downtown Minneapolis. The Chem Test Unit is used by officers to process and test DWI arrestees. In the Chem Test Unit are two separate rooms containing DataMaster DMT breath test machines. Also, there is an additional room used for further field sobriety testing and other investigation related to DWI arrests. These three rooms are each recorded both visually and audibly by a digital video camera (labeled MPD CHEM1, MPD CHEM2, and MPD CHEMV respectively) connected to the L3 video system used by the Minneapolis Police Department. These video / audio recordings are used by officers to record events inside each room, such as the reading of the Implied Consent Advisory, the opportunity of each arrestee to consult with legal counsel, the administration of the DataMaster DMT breath test, and/or field sobriety testing. The recordings at the Chem Test Unit are activated and terminated by officers using the facility; hence, the recordings are not a continuous recording as a surveillance system but rather individual video clips pertaining to individual arrests. This investigator began watching each and every video clip recorded by the three video cameras in the Chem Test Unit that involved Officer James Golgart beginning on 06/09/2014, the date that this investigator was assigned this case, and working backwards through dates prior. This investigator found eleven arrestees/defendants that appear to have their images captured by Officer Golgart a total of sixteen times between 06/09/2014 and 12/13/2013. Due to the inability to view video files on the L3 system back further than six months without having them reloaded onto the system and due to the fact that a clear pattern of behavior had already been established, this investigator did not expand the scope of this investigation. However, the two instances of alleged misconduct brought to the attention of the Minneapolis Police Department administration by the Minneapolis City Attorney's Office did occur prior to this timeframe, dated 11/20/2013 and 10/24/2013 respectfully. In all, thirteen defendants appear to have their image captured by Officer Golgart a total of twenty times. Some of the defendants appear to have their image captured more than one time, and it appears that Officer Golgart may have captured video of some 2 1212060 arrestees/defendants. These instances of alleged misconduct will be examined in this summary below using Exhibits A through M to represent each defendant. While checking the Chem Test videos involving Officer Golgart between the dates of 06/09/2014 and 12/13/2013, it should be noted that Officer Golgart was present in 48 Chem Test videos that did not show him using his personal cell phone to capture images of DWI arrestees. A spreadsheet of all video instances is contained within this case file. This investigator submitted a request to the Minneapolis Police Department Crime Lab to burn a copy of the video footage of each of the thirteen instances to disc. This video footage was received from the Crime Lab on four discs. • The first disc contains Exhibits A and B videos. • The second disc contains Exhibits C through E videos. Additionally, there is a fourth video that was inadvertently burned onto this disc; it is not relevant to this investigation. • The third disc contains Exhibit F video. • The fourth disc contains Exhibit G through M videos. To view videos on these discs provided by the Crime Lab, click on the "AutoPlay" application file under the DVD drive on your computer. This investigator also requested that the Crime Lab print still images from the Chem Test videos. Timestamps on still images from the Crime Lab may differ slightly from this investigator's screenshots below due to the fact that Officer Golgart's actions of taking the picture or video of the arrestee takes several seconds to do. Furthermore, the file name at the top of the Crime Lab still images has a unique structure. For example, the file name 340306 MPD CHEM1 2014-01-05 004620 20140105005658.tif should be read as (video #)_(location)_(date)_(video start time) _(still image date and time).tif During the twenty instances of alleged misconduct by Officer Golgart involving the thirteen defendants, WorkForce Director records show that Officer Golgart was sometimes working his regular duty as a atrolman on the 5th Precinct Golgart was working 13.43 Other times, Officer Officer Golgart was the arresting officer, or was one of the arresting officers, in twelve of the thirteen arrests. Officer Golgart was assisting other officers by administering the DataMaster DMT breath test to Ralph Shopek in Exhibit A. The Minnesota Bureau of Criminal Apprehension has certified Officer James Golgart as DataMaster DMT operator #8083. At the beginning of each video clip Exhibit A through M, Officer Golgart identifies himself to the camera by name and badge number. 3 1212061 Exhibit A 1) 05/28/2014 2) 0124 hours 3) 14-177526 4) Shopek, Ralph 5) Regular 6) 396274 File Image View Help GPS Lattbsde t1.0000 Longtude 0.0000 Speed 0 MPH Heading °-N General Cause: Record Button Officer: No Name DM Name: Radar Tenet Petra 0 KIM 011341 C nem MPH -Meclailme Curio/tribe: 0144:40 Maggie line: 00:05:06 Date of Incident Approximate Time Image Captured CAPRS CCN Defendant's Name Regular duty or BuyBack? Video Number on L3 Start 1201405-28 01:10150 0 Top Scale 'riddled** FlayThee ilterwat Apart Folii,11FOLCIIIEWIFir End Idni-os-adiasns4 • I communications Mobile-Vision, Inc. Video Mode Playing 4 1212062 Exhibit B 1) 05/21/2014 2) 2059 hours 3) 14-168693 4) Laduke, Joseph 5) BuyBack 6) 393441 Date of Incident Approximate Time Image Captured CAPRS CCN Defendant's Name Regular duty or BuyBack? Video Number on L3 '® rfadaiiefatiker3Str,,, File Image View Help Audio - - 1A.P1 1,1P2 In•Cer Audio Volume Lights n Sten &amp;al= n Aux'. n Aux2 GPS Latitude 10.000tl Longitude )10003 Speed /3 KPH Heading 0°-n • Cameras SwIbdi to Camera 2 !DEng&amp; PIP ['Large PIP Move to Corner * 0 0 General cause: Record Button Officer: No None DVR Barre: MPD CMSM1 Radar Target b MPH Petra 0 Media Time Current Tiroe: 20:54:08 Available Tent: 00;12;52 Top Scale Tick Marks are Play Time 1 Minute Apart Clete/Time Start :014-05-2120:%:17 1 HI &gt; • 1' 10 1014 End [2014-05-2121:17:00 communications Mobile-Vision, Inc. Video Mode Paused 5 1212063 Exhibit C 1) 05/2/2014 Date of Incident 2) 0330 and 0337 hours Approximate Time Image Captured 3) 14-142882 CAPRS CCN 4) Stenzel, Matthew Defendant's Name 5) Regular Regular duty or BuyBack? 6) 385676 Video Number on L3 Cl AiHrV4,CialraVeaarl.'•"'. File Image View Help Audio ▪ VLP 1 102 El In-Car Audo Volume ■ ■ ■ Triggers a Lights CI Siren a Brakes Aux,. Aux2 Cameras Switch to Camera 2 n End* PIP IJ Large PIP Move to Corner @ 0 O 0 GPS Latitude 0.0000 Longitude 0.0000 Speed 0 MPH Heading -N General Cause: Record Button Officer: No Name DVR Neater MKI 01141 Radar • • Target 0 MPH .13ailrel DMPH • . 0 Meda The Current-The: 03:30:03 Available Time: 00:13:42 Top Seek lidc Marks are Play Time 1 Minute Apart Dateffirne Start G014-05-0203:00:40 End 001405-0203:43:45 communications Mobile-Vision, Inc. Video Mode. Paused 6 1212064 C2 kb. Flashbaeii Player35 fiJ.. • File Image View Help Audio VLP1 Ey] vis2 In•Car Audio Volume Niggers CI lights r Skin r Brakes 17 had r Aux2 SAS Latitude Longitude 3.0000 Speed 3 MPH Heading 13* -N Cameras U • Kr Switch to Camera El Enable PIP D Large PIP Maw to Corner 4 0 0 0 3.0000 General Cause: Record Button Officer: No Name DIM Name: MPLii CHEM1 Radar Target Patrol 0 MPH Media Time Top Scale lidc Marks are Play Time 1 Minute Apart CurrentTine: 03:37:46 Available Time: 00:05:35 r7 I a ■ litt 2: 0 MPH Date/Time Start 12014-05-02021-00:40 End 2014-05-0203:43:4S communications Mobilrifision, Inc. Video Mode Playing 7 1212065 Exhibit D 1) 03/29/2014 2) 0700 hours 3) 14-099794 4) Anderson, Sydney 5) Overtime after Regular 6) 370980 Date of Incident Approximate Time Image Captured CAPRS CCN Defendant's Name Regular duty or BuyBack? Video Number on L3 !ID OGiibaaPleYee File Image View Help Audio VU,1 VLP2 Ei In-Car Auto Volume U I Riggers 171 1.1ohts Ei Sven Brakes r Aux1 r Aux2 GPS Latitude 0.0000 Longitude 0.0000 Speed E MPH Headlig 0.-N Cameras Switch to Camera 2 nEnable PIP El Large PIP Move to Corner 0 0 General Cause: Record Button Officer: No Name DWI. Name: MPD CH I1 Radar Target Patrol 0 VMPH MPH 1 1 Top Scale TIck Marks are Play Time IHnute Apart Media Time Current Time: 07:00:51 Available Time: 00:30:20 Date lime Start 2014-03-2S 06:42131 X154:t4**Ktgl'''l I End 1201403-7S 07:31: 11D communications MOblle•Vielon, Inc. Video Mode Playing 8 1212066 Exhibit E 1) 03/19/2014 Date of Incident 2) 0348 hours Approximate Time Image Captured 3) 14-087071 CAPRS CCN 4) Day-Monroe, Jory Defendant's Name 5) Regular Regular duty or BuyBack? 6) 366696 Video Number on L3 11iiilibick101403.5.6.1 File Image View Help Audio VIP1 O VLP2 In•Car Audio Volume 019gere fl Lights n sten n Brakes 1.7 Aux1 n Aux2 BPS Latitude 0.0000 Longitude 0.0000 Speed 10 MPH Heading pa- N Cameras • • Iraq Switch to Camera 2 n Enable Pr ❑Large PIP Move to Caner 00 General Cause: Record Button Oflicert No Name DVP. Name: MPD CHEM1 Radar Target 0 MPH Patrol 0 MPH 0 Meth Time Current Time: 03:48:52 Available Time: 00:35121 Top Scale 11dc Marks are Play Time 1 Minute Apart N I r It ,s Val ; s Date/rime Start 12014-0349 03:31:50 End 12014-03-1904:24:13 Video Mode Playing communications Mobile•Vialon, Inc. 9 1212067 Exhibit F 1) 02/06/2014 2) 0138 hours 3) 14-038915 4) Washington, Sean 5) Regular 6) 351405 • File Image View Help Audio VLP1 DIVLP2 1211mCar Audio Volume U ra U ntlilero r Lights r Stan El Brakes r Awa r Atria GPS Latitude 0.0000 Longitude 0.0000 speed 0 MPH Heading Cameras Switch to Camera 2 Buible PIP Dirge PiP Move to Comer 0 0 0 0 General Cause: Record Button Officer: No Name DVR Name: Date of Incident Approximate Time Image Captured CAPRS CCN Defendant's Name Regular duty or BuyBack? Video Number on L3 SM. MPD CHEM 1 Radar Media Thee Current-rine: 01138:07 Available-Wm: 00:07:31 Top Scale TIdi Marks are Play Time 1MImite Apart 14 la I' I. I. IKDI' 41 I Target 11 MPH communications Patrol b MPH Date/nine 0 Start 1i6i4-02-06 01:17:41 End 12014-0246 01:45:38 Mobile4fislion, Inc. Video Mode: Paused 10 1212068 Exhibit G 1) 02/04/2014 Date of Incident 2) 2349 hours Approximate Time Image Captured 3) 14-037688 CAPRS CCN 4) Shelito, Kevin Defendant's Name 5) Regular Regular duty or BuyBack? 6) 350944 Video Number on L3 trahtigivriiii3.5.6.1-` --: File Image View Kelp MI 1AP1 I gl vip2 Mtn-Car Audo Volume Triggers Cameras rl wits r Sten • r Brakes i Auld r Aux2 • re ■ Switch to Camera 2 , D Enable PIP IM Large PIP Move to Corner O 0 O 0 , GPS Latitude 0.0000 Longibide 0.0000 Speed 0 MPH Heading ps-N General Cause: Record Button Officer: No Name DVR. Name: MPO CHEM. Radar Target WMPH Patrol 0 MPH 0 Media The Current Time: 23:49:21 Avalable Time: 00:17:39 Top Seek Ilcir Marka are Play 'Moe 1 Minute Apart Cate/lime Start 201+02-0423:43:00 14 ► M End 701402-0500:07:00 communications Mobile-Vision, Video Mode Playing 11 1212069 Exhibit H 1) 01/17/2014 2) 0307 and 0323 hours 3) 14-017035 4) Heavens, Tyron 5) Regular 6) 344546 HI Date of Incident Approximate Time Image Captured CAPRS CCN Defendant's Name Regular duty or BuyBack? Video Number on L3 FlåabliaPirFraya-4:3:5:t"- File -Image View Ø. Audio U/1 W1 VI.P2 In-Car Audio Volume n ught sken ' rJ Drakes Auxi Cameras. ■ ■ kr1 Snitch to Camera ©Enable PIP ',Brae PIP Move to Corner (L-2') 0 0 0 , GPS Lalitude .0000 Longitude b,0000 Speed 0M1:9•1 Heading ° -N General Cause: Record Button Officer: No Name DVR Name: MPD CHIEM1 Radar Target Patrol 0 0MRH MPH Medta TS-ne Current7froe: 03:07:17 Avalable Time: 00:25:15 Top Scale Ilck Marks are Flay-rime 1 Minute Apart Date/lime Start p01Ø1-1703:02:55 Bid k01401-1703:3Z32 communications Mobile-Vision, Inc. Video Mode Playing 12 1212070 H2 Flashbaai File Image View Help Audio MI bin VE.P2 ID In-Car Audio Volume TriKlere E..1 Lights ci Stren r Erakea r Auxa GPS Latitude 0,0000 Longitude 0.0000 Speed 0 MPH Healing 0° - N .SwItch to ParnerA 10 Diable PIP in Large PIP Move to Comer ©o General Cause: Record Sutton Officer: No Name DWI Name: MPD CHEMI Radar Target Patrol 0 0 PPM tepii • , Media Tene CurrentTlme: 03:23:34 • kat:able/he: 00:00:58 • . Datelllme Top Scale Tick Marks are May The 1 Minute Apart 11 ` ' : - Start 12014-01-1703:02:55 End 12014-01-17 013132 communications MoblieNielon, Inc. Video Mode: Playing 13 1212071 Exhibit I 1) 01/05/2014 Date of Incident 2) 0056, 0057, and 0058 hours Approximate Time Image Captured 3) 14-004536 CAPRS CCN 4) Redding, Charles Defendant's Name 5) BuyBack Regular duty or BuyBack? 6) 340306 Video Number on L3 File Image View Help Audio 171 VLP2 El In-Car Audio Volume Triggers 17 Lights n Siren ri Drakes Arari K Ar2 ■ ri • Switch M Camera -X pEnal* PIP Qr Large PV Move to Corner 0 0 0 GPS Laglude 0.0000 Longlinde 134000 Speed )1 Mil Heading P-H General ' Cause: Record Sutton Officer: No Name DVR Name: MPD 0111341 Radar Tarot Patrol 0 Top Scale 'rick Markt are Play lime 1 Miraite Apart Media Time CurrentIlme: 00:55:51 Available Time: 00:34:23 Date/time Start 12014-01-0500:46:20 forio7ri-..rit:filoro--'1 Bid 1201401-05 0100:19 1(D communications MobileMalon, Inc. Video Mode Playing 14 1212072 12 !lb flai iPlaier4.-55./ File Image View Help Audio Put • V1P2 Iii In&lt;ar Audo ■ Volume Triggers 17.1 Lights r Sten 17 Brakes 17.1 Auxl Aun General Cause: Cameras CD SAit,ch to Camera 2 K Enable PIP ['Large PIP Move to Corner C) 0 Record Button Vicar: No Name DVR Name: MK: CHE141 Radar . Target 9 MPH Patrol G MPH 0 Top ScalellelcHarke aye Playllee 1 Minute Apart Mack: Ttme Current Time: 00:56:52 Available Tune: 90;33:27 Date/Tune start [2own-osoo:46:ao 1:14:•:•.1[:"I:1:11r :1PClir:°111 7* -I0: 01 I • End 2014-01-0501:30:19 Video Mode: Paused communications Mobile-Vision, Inc. 15 1212073 13 File Image View Help Audlo IZVUP1 • V1P2 17 In-Car Audio ■ Volume rJ -69 Triggers El Lights c Siren K Brakes Aux1 r Aux2 General Cause: Cameras Switch to Camera 2 ElEnable PIP Lsr9e PIP Move to Comer 10 0 Co Record Button Officer: No Name DVR Name: MPD 0115141 Radar Target MPH Patrol 110 MPH Media Tine Currentnne: 00158:28 Avallable Time: 00131:51 Top Salle TidcMarks are Playtime 1 Misube Apart riaiklkt..:*-1*10141 Dateffime Start 004O1-0500:46:20 End 12014.01-0501:30:14 D communications Mobile-Vision, Mo. Video Mode Paused 16 1212074 Exhibit J 1) 12/22/2013 2) 0403 and 0404 hours 3) 13-423221 4) Gusenius, Elizabeth 5) Regular 6) 335703 J1 Date of Incident Approximate Time Image Captured CAPRS CCN Defendant's Name Regular duty or BuyBack? Video Number on L3 File Image View Help Audio 121 AP! • VI.P2 13 VI In-Car Audio ■ Volume 71190N1 i n Ligtda ri Stan Oral= Auxt Aux2 GPS Latitude 3.0000 LonglhJde 3.0000 Speed 3 MPH Heading 13° - N El Cameras Switch to Camera 2 ID Enable PIP ID Large PIP Move to Corner @*) 0 0 General Cause: Record Button Officer: No Name DVR Name: MP!, aiau. Radar raraet )3 MPH Patrol MPH Top Sole Tick Marks are Play ame 1 Minute Apart Media Time Current Time: 04:03:31 Available 00:05111 Dateillme Start 013-12-2203:53:18 End 12013-12-2204:08:42 communications Moblle•Vlsion, Inc. Video Mode Playing 17 1212075 J2 Pleatibacialayer33.63 Me Image View Help ovun giVlP2 In{ar Audro Volume Triggers r Lights G Skert 17 wakes Auxi Aux2 General Cause: I Cameras ■ ■ ouj Snitch to Camera 2 ❑r Enable PIP E Lame PIP Move to Corner 0 Record Button Officer: No Name DVR Name: MPD CHEM1 . . Radar Target G MPH Patrol 10 MPH 0 O Media Tone CurrentTlme: 04:134:23 Available -rime: 00:134:19 Date/The Start 12013-12-22133:53:18 Top Salle Tidc Marks are Play Time 1 Minute Apart M 0,11 l) End 12013-12-2204:00:42 communications Mobile•Vislorr, Inc. Video Mode Paused 18 1212076</t>
  </si>
  <si>
    <t>['https://d3n8a8pro7vhmx.cloudfront.net/cuapb/pages/1461/attachments/original/1638122437/14-11115_Golgart_Part_1.pdf?1638122437']</t>
  </si>
  <si>
    <t>Too_Long:Over 20 PagesMinneapolis City ofLakes B r •&gt; ^ * March 17,2010 Police Department TnnothyJ.Doian Chief of Police 350 South 5th Street- Room 130 Minneapolis MM 55415-1389 Office 612 673-2853 TTY 612 673-2157 Officer Dean Milner Third Precinct Minneapolis Police Department Officer Milner, RE: CRA Case Number #05-2251 LETTER OF REPRIMAND The finding for CRA Case #05-2251 is asfollows: MPD P/P 5-303Use of Force...SUSTAINED (Category B) MPD P/P 5-103Use of Discretion...SUSTAINED (Category C) You will receive this Letter ofReprimand. This case will remain aCviolation and can be used as progressive discipline for five years until 7/3/2010, which is from the date ofincident. The case will remain inthe IA\J files per the record retention guidelines mandated by State Law. Be advised that any additional violations ofDepartment Rules and Regulations may result in more severe disciplinary action up to and including discharge from employment. Sincerely, Timothy J. Dolan Chiefof Police CityInformation and Senrices www.ci.mtnn8apoiis.inn.us Affirmative Action Employer BY: Scott Gerlicher Deputy Chief Page 2 Officer Dean Milner Letter of Reprimand CC: Inspector Gerold Personnel lAU I, Officer Dean Milner, acknowledge receipt ofthis Letter of Reprimand. Officer Dean Milner Date ofReceipt 5A5//6 Minneapolis City of Lakes Civilian Police Review Auftority 400 South 4lh SUeel - Room 1004 Minneapolis MN S5415-1424 Office 612 673-5500 Fax 612 673-5510 JUHS 16, 2006 HY 612 673-2157 ' ' CHIEF TIMOTHY DOLAN MINNEAPOLIS POLICE DEPARTMENT 130 CITY HALL 350S 5™ST MINNEAPOLIS MN 55415 RE: Complaint No. 05-2251 Dear Cliief Dolan: 1am submitting to you the Civilian Review Authority Board's Findings of Fact and Determination in this complaint. ,n accortance wrth Title 9. Chapter 1^2 ofJe M»^^ gJfo^lTS'yo^ are Minneapolis Civilian Police Review Au P . jf^fQ^mation and to provide tlie disciplinary decision. Ifyou have any questions or concerns, please contact me. Yours truly, SLR:sp enc vww.ci.nfiinneapolis.inn.us AIRnnalive Action Employer Samuel L. Reid II Interim Manager MINNEAPOLIS CIVILIAN POLICE REVIEW AUTHORITY 400 SOUTH 4TH STREET 1004 GRAIN EXCHANGE BUILDING MINNEAPOLIS, MN 55415 {612) 673-5500 NOTICE OF HEARING Complaint No. 05-2251 Complainant: Officer(s): Dearnviifner"{Baage#4807) To The Above Officer(s), His/Her/Their Counsel, Manager of Minneapolis Civilian Police Review Authority, Complainant and Panel Members; Please take Notice thata Hearing shall be held in this matter in Room 135 Grain Exchange Building, 400 South 4*^ Street, Minneapolis, Minnesota at 6:30 p.m. on May 24, 2006. At the hearing, the review authority manager shall present the investigatoryfindings offact and recommendations to the panel. No person other than the review authority manager and the, panel membars shall be present during the presentation and discussion ofthe case. At the close of the case presentation, the complainant and the police officer, ortheir representatives, shall each be permitted ten (10) minutes to address the review authority, in the presence of each other, regarding the complaint. Please be prompt. Failure to arrive atthe start of the hearing will cause you to lose your opportunity to address the panel. Ihave appointed the following members of the Authority to serve asthe Hearing Panel in this •HI^^HBiair) ANY MEMBER NOT ASSIGNED TO APANEL MAY SERVE AS ALTERNATE The hearing will be conducted in accordance with Title 9, Chapter 172 ofthe Minneapolis Code of Ordinance ofthe Minneapolis Civilian Police Review Authority, in particular with Section 172.100. For further information aboutthe hearing process, please refer totheordinance and administrative rules thatcan iDe found on the City's website: www.ci.minneapolis.mn.us/cra. On Behalf of the Minneapolis Civilian Police Review Authority, Date: April 11, 2006 rchael Weinbeck, Board Chair 08.*05/2005 07:06 FAX 612 673 ""''J MPLS PD INTERNAL AFFAIR® • CRA ilOOl MINNEAPOLIS POLICE DEPARTIVIENT INTERNALAFFAIRS UNIT GARRITY WARNING TO: Off. Dean Milner DATE: 8/2/05 FROM: Chief Willfam P. McManus RE: CRA Case05-2251 Investigator Direct phone com ihavfi iofemfidi-y-ttieXIiyiliari e.eviewLAuttorifj!,fhattheyaffijcondiicting.^ an investigation in whlcii they need your cooperation in a question/answer statement. At this time, you are being advised ofthe Garrity Warning pursuant to Department policy. Please sign and date this, as it will be your acknowledgment of your receipt and understanding ofthe Garrity Warning and this notification. Forward this notification back to lAU within five (5) days, also within these five (5) days, you mustcall the CRA investigator listed above, atthe Civinan Review Authority (CRA), at 673-5500, IWonday through Friday 0800 to 1600 hours. An appointment must be made with the investigatorfor your statement. FaHure to compfy with this orderwi/i resultin a CategoryBviolation and disciplinary action. YOU ARE BEING ORDERED TO GIVE ASTATEMENT REGARDING MATTERS PERTAINING TO THE SCOPE OF YOUR EMPLOYMENT AND YOUR FITNESS FOR DUTY. THIS STATEMENT IS COMPELLED BY GARRITY AND CANNOT BE USED IN CRIMINAL PROCEEDINGS AGAINST ~ YOU EXCEPT IN CASES OF ALLEGED PERJURY. f ^ Signature d^e^ WPM:bas TO: Off. MINNEAPOLIS POLICE DEPARTMENT INTERNAL AFFAIRS UNIT GARRITY WARNING witness RECD AUG 2 4 2005 FROM: Chief William P. McManus DATE: 8/10/05 RE: CRA Case 0^2|51 Investigator: BHHj Direct phone 612-® CCN# Ihave been informed by the Civilian Review Authority that they are conducting an investigation in which they need your cooperation in a question/answer statement. At this time, you are being advised ofthe Garrity Warning pursuant to Department policy. Please sign and date this, as it will beyour acknowledgment of your receipt and understanding of the Garrity Warning and this notification. Forward this notification back to lAU within five (5) days, also within these five (5) days, you mustcall the CRA investigator listed above, at the Civilian Review Authority (CRA), at 673-5500, Monday through Friday 0800 to 1600 hours. An appointment must be made with the investigator for your statement Failure to complywith this orderwill result in a Category B violation and disciplinary action. YOU ARE BEING ORDERED TO GIVE A STATEMENT REGARDING MATTERS PERTAINING TO THE SCOPE OF YOUR EMPLOYMENT AND YOUR FITNESS FOR DUTY. THIS STATEMENT IS COMPELLED BY GARRITY AND CANNOT BE USED IN CRIMINAL PROCEEDINGS AGAINST YOU EXCE^ INiAaESfl&amp;fttofiSDIPERJURY. f7/oS Signature WPM:bas 08/24/2005 11:49 FAX 812 673 ""13 MPLS PD INTERNAL AFFAIRS' TO: Off. MINNEAPOLIS POLICE DEPARTMENT INTERNAL AFFAIRS UNIT GARRITY WARNING Iwitness FROM: Chief William P. McManus DATE: 8/10/05 RE: CRA Investigaton^^^BI Direct phone ^2-m CCN# -^-^ave-feeefi-lfvfQrfned-by#i&amp;-Qivil^afV-R^i^w-Afcrthor-lty-they are conduct-ing- an investigation in which they need your cooperation in a question/answer statement. At this time, you are being advised ofthe Garrrty Warning pursuant to Department policy. Please sign and date this, as it wili be your acknowledgment of your receipt and understanding of the Garrity Warning and this notification. Forward this notification back to lAU within five (5) days, alsowithin these five (5) days, you must call the CRA investigator listed above, at the Civilian Review Authority (CRA). at 673-5500, Monday through Friday OBOO to 1600 hours. An appointment must be made with the investigator for your statement. Faiiure to comply with this order wiil result in a Category Bviolation and disciplinary action. YOU ARE BEING ORDERED TO GIVE ASTATEMENT REGARDING MATTERS PERTAINING TO THE SCOPE OF YOUR EMPLOYMENT AND YOUR-PITNESS FOR-EHJTY. THIS STATEMENT IS COMPELLED BY - GARRITY AND CANNOT BE USED IN CRIMINAL PROCEEDINGS AGAINST YOU PyOFPT IN CASES OF ALLEGED PERJURY. NOTICE OF COMPLAINT Civilian Police Review Authority 400 South FourthStreet, Suite 1004 Minneapolis, Minnesota 55415-1424 612-673-5500 File: 05-2251 Date: July 21,2005 OfficerDean Milner (Badge #4807): Notice is hereby given that our office has received asigned complaint alleging the following acts, which mayconstitute misconduct: Complainant alleges Officer Dean Milnerused excessive force, inappropriate language, displayed inappropriate conduct and harassed complainantwhen he came to complainants home. Officer iVIilner pounded on complainant's door and when complainant answered, ordered complainant to step outfrom behind his screen door. When complainant complied. Officer MJner nrabted complainant by the necl&lt; and slammed him down on his bacl&lt; onto the ground Officer Milner put his knee in complainant's chest. Officer Milner accus^ BushLd neighbor, asl^ed-compiainant if he had aproblem with people who voted for President Bush and called complainant "a little shit." This incidentoccun-ed on July 2,2005 at approximately 2300 hours at the location of&lt; flstreet. Copies ofthis Notice will befonwarded tothe DeputyChiefofPoliceforyourassignmentareaandthe intemai Affairs Unit. cc: DeputyChief IAD. Complainant noc 05-2251 Barbara Damchik-Dykes Manager CITY OF MHWEAPOLIS CIVILIAN POLICE REVIEW AUTHORITY 400 SOUTH FOURTH STREET, SUITE 1004 MINNEAPOLIS, MN 55415-1424 (612)673-5500 Type ofIncident • /-&lt; j Un t i-J" Excessive Force, Inappropriate Language, Inappropriate Conduct ^ pZ Location Where Occurred Charged Officer 1- Name and Badge No. Dean Milner 4807 RECD JUL 1 5 2005 COMPLAINT Race CASE NUMBER DATE REPORTED 7/3/05 Ward Date Occurred 7/2/05 Age IS 05-2251 TIME REPORTED 1730 Code ' Day of Week SAT Primary Time Occurred 2300 Race Oender Rank/Assignment Officer/Pct 3 Oft-Duty Allegations Complainant alleges Officer Dean Milner used excessive force, inappropriate language and displayed inappropriate conduct when he came to complainants home. Officer IVIilner pounded on complainant's door and when complainant answered, complainant to step out from behind his screen door. When complainant complied, Officer Milner qrabbed complainant by the neck and slammed him down on his back onto the ground. Officer Milner put his knee in complainant's chest. Officer Miiner accused complainant ofthreatening a neighbor, asked complainant if he liad aproblem with people who voted for President Bush and called complainant "a little shit." Ihereby certify that to the best of my knowledge, and under penalty ofperjury, the statements made herein are true. "7//i/o5 Date / CITY OF MINNEAPOLIS CIVILIAN POLICE REVIEW AUTHORITY FINDINGS OF FACTS AND DETERMINATION Complaint No.: 05-2251 Complainant: OfficerDean Milner (Badge #4807) Allegation #1: Allegation #2: Allegation #3: Allegation #4: Excessive Force Inappropriate Language Inappropriate Conduct Harassment Case Investigator Pursuant to Minneapolis Code of Ordinance Title 9, Chapter 172, the l\llinneapolis Civilian Police Review Authority (CRA) has the authority to hear citizen complaints of misconduct on the part of officers of the Minneapplis Police Department as provided by that section. This complaint was timely filed and has been referred to a panel of the board for hearing. _ ... I. SUMMARY OF COMPLAINT ALLEGATIONS This complaint alleges that Officer Milner used excessive force, inappropriate language and displayed inappropriate conduct. it is alleged that Officer Milner came to the complainant's home and pounded on his front door. When the complainant answered the door, Officer Milner ordered him to step out from behind his screen door. The complainant complied and was grabbed around the neck by Officer Milner and slammed down on his back onto the ground. It is alleged that Officer Milner then put his knee in the complainant's chest, accused the complainant of threatening a neighbor, asked the complainant if he had a problem with people who voted for President Bush and called the complainant a "little shit." PANEL HEARING A three-person panel was appointed by boardchair, case oi^a^4^006. The panel included and to hear this In (chair), Ji FINDINGS OF FACT Based on review of the CRA Investigation the complaint investigator finds the material facts regarding this complaint to be: 1. On July 2. 2005, the complainant resided at mmmmUPlP On this date at approximately 21:00 hours, the complainant had a verbal.. confrontation with his neighbor ^^mii^garding a President Busli"bumper sticker orTMr. 2. Later that evening at 22:17 hours, Mr. |f||H^p:allecl 9-1-1 and told them that his neighbor was harassing him about how he voted and that it was an ongoing problem. At 22:29 hours, the police dispatcher spoke with Mr. |g||||0|and told him that she was not sending a squad because it was not a "olice matter and if the male came back and was disrespectful to call the police. The dispatcher then canceled the call. Mr. j||^B^Vst3ted that the complainant never threatened himbuU^ profanity mfront oNTi^hil^en. 3. Officer Milner referred to Mr.^^B^Fas afriend and Mr. s'so stated that he and Officer Milner attend church together. telephoned Officer Milner and told him the situation. At the time^ffice^ilner was working squad 310 as a field training officer (FTO) with Officer ho was a new recruit officer. Officer Milner then contacted squaW^S^fficer advised him of the situation and asked for his assistance. According to the EGO printout, at 22:31 hours, Officer ••• toldth^iSDayjiej^o^^^ call. Officer Milner met with Officer at Mr. squad 543 advised the dispatcher that he would be out at 2620 W. 58^^ Street speaking with the threatening party. There is no indication on the printout showing squad 310 out on this call. 5. Officers Milner, complainant's residence and knocked on in^^r. The complainant responded and spoke to the officers through the screen door. Officer Milner told the complainant to step outside to talk with them. The complainant was reluctant and told the officers that he felt safer standing inside and that he could speak to them through the screen door. Officer Milner told the complainant he had to come outside. With the screen door partially open, Officer Milner grabbed the complainant by the back of his neck" and pulled him out of the house and down onto the steps, landing him on his back. Officer Milner then placed his knee in the complainant's chest, holding him down. The complainant did not struggle or resist the officer. 6. Officer Milnerspoke to the complainant about the political comments he made to the neighbor, Mr. released the complainant. The complainant retrieved ufflcefflnn^ watch and gave it to him. The watch had fallen off when Officer Milner grabbed the complainant. 7. Officer Milner returned to Mr. (HHIP residence and informed him that he had spoken to the complainant. Before leaving the scene, Officer Milner discovered that the complainant had an outstanding warrant and returned to .the complainant's residence but received no response at the door. Squad 543 "cleared the call at 23:09 hours. 8. According to the daily activity report flog), squad 31^was logged out from 22:21-23:01 hours at the location of assisting on an assault call. At 23:01 hours they responded to qp, 3 domestic abuse complaint. 9. There is nothing on the log indicating 310's contact with the complainant. IV. RECOMMENDATION Standard of Proof; The standard of proof necessary to sustain a complaint is preponderance of the evidence. Preponderance of the evidence means that the greater weight of the evidence supports the decision. Allegation #1: Excessive Force. It is recommended that this allegation be sustained. The compilinant was standing inside his residence with the screen door between him and Office Miiner. As the screen door parted, Officer IVllIner reached inside and grabbed the complainant by the back of his neck and pulled the complainant out of the house and down onto the steps, landing the complainant on his back. Officer Miiner then proceeded to place his knee down onto the complainant's chest.- There is no dispute of the facts that Officer Miiner used force on the complainant. The question is whether the force used was justified and reasonable. MPD Policy 5-303 Justified Use ofForce Minn. Stat §609.06 subd. 1 states, "When authorized. Except as otherwise provided in subdivision 2, reasonable force may be used upon or toward the person of another without the other's consent when the following circumstances exist or the actor reasonably believes them to exist: 1. When used by a publicofficer or one assisting a publicofficer under the public officer's direction: • in effecting a lawful arrest; or • In the execution oflegal process; or • In enforcing an order of the court; or • In executing any other duty imposed upon the public officer by law. The facts and circumstances of each case determine justification of the use of force. Among the factors that maybe considered are the severity of the crime at issue, whether the suspect poses an immediate threat to the safety of the officers or others, and whether the suspect is activelv resisting arrest or attempting to evade arrest by flight. When examining the severity of the crime or whether the complainant posed a threat there Is no evidence to substantiate that this was the circumstance. never accused the complainant of making threats or being verball^ggressive. Officer Miiner stated that the complainant was threatening and his family but could not recall a specific threat. This is contrary to Mr. statement and his complaint to the 9-1-1 operator and the police dispatche^TrTe complainant did not pose an immediate threat to the safety of the officers or others, and he did not actively resist arrest or attempt to evade arrest by flight because he was not under arrest. Officer Miiner stated he went to the complainant's residence to investigate a complaint of ten'oristic threats, (Officer Miner's statement to CRA Investigator^llVpg. 2), and as a result, the complainant was seized by Officer Milner and his freedom ofmovement restrained. Officer Milner's response as to why he wanted the complainant to step outside; "I- Because I usually don't make a practice to speak to someone between a screen door. Imean, this has got some decorative stuff on it and it s much easier to see face toface. Plus, Iwant to identify the person. Iwantto know who they are. I want to know if they have weapons on him, things that you can't see through a screen door. And given the, you know, the nature of the threats, Idon't know what he has on him, behind thatscreen doororwhat he has access to. I'd rather keep him in my proximity." (Officer Milner's statement to CRA Investigator pg- 5) Under the Fourth Amendment to the United States Constitution, the objective reasonableness standard applies when an officer "seizes" a "free person. Under the objective reasonableness standard an officer may use that amount of force that is objectively reasonable. The reasonableness of an officer's use of force is based upon,the totality of the circumstances as known by the officer atthe moment theforce is used. An officer's use offorce will not be judged by what "He" believes to be acceptable, rather the question is would a reasonably prudent and well trained officer believe that what the officer did was acceptable. Officer Milner had no reason to believe that the complainant was a threat to his safety. Officer Milner does not articulate seeing the complainant make any evasi^ gestures. The complainant had a verbal disagreement with his neighbor, MrJIV The complainant voluntarily responded to the officers' knock on his door, ^^^^omplainant cooperated with speaking to the officers. The forceful removal of the complainant from his residence and physically restraining him down on the ground, subjected the complainant to aseizure that was unwarranted and excessive. Allegafion: Inappropriate Conduct/Language. It is recommended that the allegations be sustained. According to CRA Administrative Rule 3; Inappropriate Language, Attitude or Conduct Is that language oraction, which under the circumstances may be rendered unnecessarily confrontational orotherwise inappropriate. According to the MPD Policy Code ofConduct 5-103 Use ofDiscretion; officers mustadhere tothe following principles In the courseoftheiremployment with the Minneapolis Police Department: Police Action - Legally Justified: Officers must act within the limits of their authority 4*!r.n ihf^rebv ensuring that the .. nfffcers shall provide fair ana mh Egua!jt^_oL^mrs^- enforcement to all citizens. Ses°S%Sn1,'5ca' seS.td "ac/.anca .he ./ss/o. of ..a llrd/ng fo MPD Po//cy 5:1°4 Officer Milner d'd "ot wi friend. ^'"^;^i*5Hons that support complainant from his rs'r; denied saying this, an .. complainant. not use profanity when speaking tot ^ 2'sS - SLTo'J-r:S1SS .ne unjustifiably removing the comp ^'^iCnSc-ls CWcouncil)««« Harassmen . with the findings of according to the analysis 609.06 Subd. 1• rnnnt He resDonded while training arecnJit)J-ac» rirr:.--'--'-"'-"-. inappropriate. nif the complainant's behavior Mllnafs o,d.,is.^d t,,»• l'"" SSwCS"to.nforcm™.=«-s-issua.c). determination Officer Milner cii'?TAlNED Excessive Force -- Ictaimed InaDMOpnateCondu^ Respectfully submitted by Panel Chaii [yinilii»»-r- City ofLakes CivUian police B-ew-V -s .u Ath citrpel • Room 1004 MiTeapolis MN 55415-1424 Ofiice 612 673-5500 Fax 612 673-5510 rrY 612 673-2157 August 17,2005 npor t -1 9005 Please review and statement given on Augus , ^ ^opy of the statement in the en „ y^u have any Than, you for your cooperation, and fee. q"®®t.ons. - -•• " wv;w.ci.n^neapons.mn.us Affirmalive Action Employer :ase Investigator statementOffllllHHpolioete.». AuE.al.M5 5-.00PM 05-2251 CASE NO: INVESTIGATORf^^^- lastnai^ Ill ANS; JffljjjjllBP^ QUES; ANS: QUES; ANS; QUES; ANS; QUES; Your ageand^ofb^ 11:00 PM, you correct, sir? Thatis correct. ANS; QUES; ANS; QUES; ANS; QUES; ANS; QUES; ANS; QUES; ANS; QUES; ANS; Yes it-was. r.--s^i;H==S=.?£?- outside. TKey^erebangmg on squad cars. sovo»»i"f"*L'rfcy««'»»»» Otoy.«dy«b«t! «.'t Idid. I S toy«""=«™" f' Well, the officer, the one _ had to step outside and speak And who was that? That was Officer Milner. uhtal. itW"-I"''"ff"yS 4807. A.dh.w didyo. fiF...d wid.bi~"-P»'"• Yeah. ' ^„„,»,..d«.eof8«*»h=«W,...o.»pou».d=« aaaaa^Basaaag •,'•'••. " .. tn soeak to the officer and you stated So.h»y»=»'«»'»wb;''° " that you were then grabbedby 5se #05-2251 ^the screen door was. ^enIopened lliatthatjsshen.his.hand shotngntm Andyou're speaking ofOfficerMilner? Officer Milner, yes. AKS; QUES: ANS: QUES; ANS; QUES: ANS: QUES; AKS; QUES; ANS; QUES: ANS: QUES: ANS: QUES: ;g||gSJS^-do«er1he^want. You say you were on yourbacl^n tte ^ ,,erme.-asaS^JW officers justkept their hgW slunea. Andwhere didhe-havehis icneeplaced onyou? Onmy chest. that's the reason he was there beca cfwS "«&gt;"-""" didn'twantto getinto anytrouDi chest?</t>
  </si>
  <si>
    <t>['https://d3n8a8pro7vhmx.cloudfront.net/cuapb/pages/270/attachments/original/1596607018/05-2251_Milner.pdf?1596607018']</t>
  </si>
  <si>
    <t>['Dean A. Milner, badge #4807']</t>
  </si>
  <si>
    <t>This opinion will be unpublished and may not be cited except as provided by Minn. Stat. § 480A.08, subd. 3 (2018). STATE OF MINNESOTA IN COURT OF APPEALS A19-0297 Little Earth of United Tribes Housing Corp., Appellant, vs. Rose Marie Rojas, Respondent, John Doe, et al., Defendants. Filed December 16, 2019 Affirmed Ross, Judge Hennepin County District Court File No. 27-CV-HC-18-5042 Christopher T. Kalla, Douglass E. Turner, Hanbery &amp; Turner, P.A., Minneapolis, Minnesota (for appellant) Julia D. Zwak, Mid-Minnesota Legal Aid, Minneapolis, Minnesota (for respondent) Considered and decided by Slieter, Presiding Judge; Ross, Judge; and Reilly, Judge. U N P U B L I S H E D O P I N I O N ROSS, Judge Little Earth of United Tribes Housing Corporation attempted to evict Rose Rojas after police raided her townhome on a search warrant, encountered ten people inside, discovered needles and a pipe but no drugs, and reported disorderly living conditions. The district court found Little Earth's key witness and documentary evidence unconvincing, 2 concluded that Little Earth failed to demonstrate any substantial noncompliance with the lease, and entered judgment for Rojas. Little Earth argues on appeal that the district court's findings are clearly erroneous and that it improperly required Little Earth to prove that Rojas knew there was drug paraphernalia in the home. We affirm because the district court's findings are not clearly erroneous and because it did not misapply the law. FACTS Tenant Rose Rojas entered into a residential rental agreement with landlord Little Earth of United Tribes Housing Corporation in April 2016. The United States Department of Housing and Urban Development (HUD) subsidized Rojas's rent. The lease agreement allowed Little Earth to terminate the lease for, among other things, "material noncompliance" with its terms or "drug[-]related criminal activity" at the home. The lease defined "material noncompliance" as "one or more substantial violations" or "repeated minor violations" that would disrupt livability; adversely affect health, safety, or quiet enjoyment; interfere with project management; or have an adverse financial effect on the project. And Rojas agreed to obey the "House Rules," which prohibited "illegal activity," including "possession of drug paraphernalia." The House Rules also provided that failing to maintain sanitary conditions or otherwise take care of the home could lead to eviction. Little Earth filed an amended eviction complaint alleging generally that Rojas had violated the lease by making or selling drugs in the home, allowing illegal guns and drug paraphernalia in the home, having unauthorized or trespassed persons in the home, and failing to maintain an orderly home. A district court referee conducted a court trial on the complaint in December 2018. Little Earth withdrew its allegations as to "breach regarding 3 guns" and "actual drugs found on the premises." It rested its eviction on its allegations of "drug paraphernalia in and about the premises, maintaining a disorderly house, allowing trespassed persons, [and] failure to maintain basic housekeeping standards." Minneapolis Police Officer Jason Schmitt testified that, in October 2018, he and other officers executed a search warrant on Rojas's home. The officers expected to find firearms and narcotics in relation to an investigation of Dominick Stevens, a man they believed was staying at Rojas's home. The warrant authorized officers to search for "[n]arcotics paraphernalia" and other illegal items. Officers discovered ten people inside Rojas's home. Asked whether the officers found "any drug paraphernalia," Officer Schmitt answered, "Yes. . . . We found a great deal of hypodermic needles in various locations throughout the residence." Officers also found cotton balls and a glass pipe. The officers did not find any drugs, and they seized "nothing." Officer Schmitt testified that they would have seized anything relevant to the search warrant. He responded ambivalently to a question as to whether his observations of Rojas's home were "consistent or inconsistent with a house where drugs are used," answering, "It's a toss[-]up. It could go either way." Officer Schmitt's written narrative described Rojas's living conditions as "disgusting," stated that the home had a "stifling" smell of body odor, and reported that it was littered with clothing, trash, and clutter. He also reported that "[h]ypodermic needles were found throughout the house" and that "[a] pipe was lying on the floor and other heroin[-]type paraphernalia such as mini cotton balls were located." His narrative indicated that police arrested Stevens for trespassing. A Minneapolis Police Department public 4 information report of the incident listed nine adults found inside. It associated Rojas's address with five of them. The Little Earth Residents Association's president testified about Little Earth's Narcan distribution program. Under that program, Little Earth distributed Narcan kits to residents to curb drug overdoses. Each kit included two hypodermic needles. Rojas testified that she lived in the home with only her daughter. She disputed the accusation that she maintained a disorderly house, saying that she hung clothing around the house because she had no dryer. She denied allowing unauthorized people to live or regularly stay in the home. She said that the people present the day of the search were visitors who had attended a family funeral the previous day. Rojas said that the needles found in the home came from any of three sources, none related to her allowing illegal drugs on the property: Little Earth's Narcan program, a methadone clinic, and the pockets of one of her guests whom police searched during the raid. She testified that needles provided through the clinic or the Narcan program were stored in plastic bags and "put up" around the home. The referee found it significant that "the police took no property into custody and found none of the items listed on the [search] warrant," which included "narcotics paraphernalia." And she found Rojas and the association president credible in describing the Narcan program. She concluded that Little Earth failed to prove that Rojas committed any substantial noncompliance breach based on drug paraphernalia. The referee also believed Rojas's representation about the condition of her home and found that Little Earth "presented no credible evidence that the property is 5 'disorderly.'" The referee rejected Officer Schmitt's description, characterizing it as "subjective," and she found that Little Earth failed to demonstrate any substantial noncompliance based on a disorderly home. The referee characterized having unauthorized guests as a "minor violation" requiring repeated incidents to warrant eviction. She accepted Rojas's testimony that the occupants were guests and declined to infer from the association between these people and Rojas's address in the information report that they lived in Rojas's home, explaining, "An address provided on a document created by a police officer is not evidence that an individual is an unauthorized guest or that the individual is impermissibly residing on the premises." She concluded that Little Earth had failed to demonstrate a repeated minor violation based on unauthorized guests. The district court countersigned the referee's analysis and entered judgment for Rojas. Little Earth appeals. D E C I S I O N Little Earth asks us to reverse the district court's dismissal of its eviction action. A landlord must prove grounds for eviction by a preponderance of the evidence. Parkin v. Fitzgerald, 240 N.W.2d 828, 832 (Minn. 1976). We will uphold a district court's findings of fact unless they are clearly erroneous. Nationwide Housing Corp. v. Skoglund, 906 N.W.2d 900, 907 (Minn. App. 2018), review denied (Minn. Mar. 28, 2018). We defer to a district court's credibility determinations. See Minn. R. Civ. P. 52.01. We consider whether there is reasonable evidence supporting the district court's findings and examine the evidence in the light most favorable to the judgment. Rasmussen v. Two Harbors Fish 6 Co., 832 N.W.2d 790, 797 (Minn. 2013). We review legal conclusions de novo. Nationwide, 906 N.W.2d at 907. Rojas's status as a federal housing subsidy recipient brings the eviction within HUD restrictions because "HUD regulations apply to all participants in HUD-subsidized housing programs." Manor v. Gales, 649 N.W.2d 892, 894 (Minn. App. 2002). Landlords may terminate HUD-subsidized tenancies for material noncompliance with the lease agreement or criminal activity by covered persons, among other grounds. 24 C.F.R. § 247.3(a) (2019). Material noncompliance includes, in part, "[o]ne or more substantial violations of the rental agreement" and "[r]epeated minor violations" that disrupt livability, interfere with project management, have an adverse financial effect on the project, or adversely affect the health, safety, or quiet enjoyment of tenants. 24 C.F.R. § 247.3(c) (2019). Little Earth argues that the district court's findings are clearly erroneous and that it misapplied the law. Rojas defends the district court's reasoning and maintains that we can affirm on an alternative, defective-notice theory. For the following reasons, we hold that the district court's findings are not clearly erroneous and that it did not misapply the law. We need not address Rojas's notice theory. I Little Earth argues that the district court clearly erred by finding that there was no drug paraphernalia in the home. Little Earth's House Rules prohibit drug-related illegal activity, including the "possession of drug paraphernalia" by residents or their guests. Little Earth argues that the district court clearly erred because the "presence of hypodermic needles is undisputed" and because Officer Schmitt's testimony and his narrative 7 "establish[] that drug paraphernalia was found in [Rojas's] home." We decline to reverse because the district court's findings are supported by the record. We preface our review of the paraphernalia-related findings with the understanding that needles and glass pipes are not per se illegal drug paraphernalia. Knowingly or intentionally using or possessing drug paraphernalia is unlawful. Minn. Stat. § 152.092(a) (2018). The operative statute defines "drug paraphernalia" in relevant part as follows: [A]ll equipment, products, and materials of any kind, except those items used in conjunction with permitted uses of controlled substances under this chapter or the Uniform Controlled Substances Act, which are knowingly or intentionally used primarily in . . . injecting, ingesting, inhaling, or otherwise introducing into the human body a controlled substance . . . . Minn. Stat. § 152.01, subd. 18(a) (2018). We have held that "[i]tems found to have the physical characteristics necessary to meet the statutory definition of drug paraphernalia must also be intended for use as drug paraphernalia, that is, with controlled substances; a finding of the intent is necessary." City of St. Paul v. Various Items of Drug Paraphernalia, 474 N.W.2d 413, 416 (Minn. App. 1991). Naloxone (Narcan) is excluded as a Schedule II controlled substance. Minn. Stat. § 152.02, subd. 3(b)(1)(i)(G) (2018). The district court here implicitly and appropriately recognized the distinction between needles intended to inject illegal substances and needles intended to inject legal substances. Because of the distinction, we conclude that the district court's no-paraphernalia finding is adequately supported by the evidence. The juxtaposition of the search warrant's directive and the officer's description of the items seized reasonably influenced the district court's finding. The search warrant directed officers to search the apartment for "narcotics 8 paraphernalia," and Officer Schmitt testified that the warrant would have led the searching officers to seize anything "relevant" to the warrant. But the officers seized "nothing" during their search. These circumstances suggest that the officers found nothing that fits the label, "narcotics paraphernalia." Officers found no illegal drugs in the home, and Officer Schmitt believed it was only a "toss-up" as to whether drugs were being used in the home, meaning that he supposed it just as unlikely as likely that the home was a site for illegal drug use. This puts in perspective the officer's report that the home contained "heroin[-]type paraphernalia such as mini cotton balls," because cotton balls are of course used for many purposes not involving heroin injection. And the record does not suggest that officers found any drug residue or other indications that the needles or pipe had been used to ingest illegal drugs. The district court's finding that no drug paraphernalia was in the home is therefore not clearly erroneous. Little Earth urges that its interpretation of the facts is more reasonable. We can say only that a fact-finder might have been persuaded that the needles and the pipe were more likely associated with illegal rather than legal substances. But our review does not involve second-guessing the district court on disputed matters of fact, and we will leave its factual findings intact even if we were to view the evidence differently. See Rogers v. Moore, 603 N.W.2d 650, 656 (Minn. 1999). Our question now is only whether the evidence is sufficient to support the district court's findings, and we hold that it is. Little Earth also poses a legal question concerning the drug-related evidence, arguing that the district court erred by requiring it to prove that Rojas knew, or had reason to know, that there was drug paraphernalia in the home. The district court stated in passing 9 that Rojas did not violate Minnesota Statutes section 504B.171 (2018), because she did not know about any prohibited activity. The district court's statement is irrelevant to our review because that statute does not apply here. The statute requires that every lease of residential property include the covenant that neither the landlord nor the tenant will "unlawfully allow controlled substances" on the premises. Minn. Stat. § 504B.171, subd. 1(a)(1)(i). The statute covers possession of controlled substances, not drug paraphernalia. And Little Earth expressly withdrew allegations about controlled substances from its bases of eviction at the start of trial. Whether or not the district court accurately opined about a scienter element in the statutorily required anti-controlled-substance covenant is therefore not a question we must answer. II Little Earth argues that the district court clearly erred by concluding that it failed to prove that Rojas's home was disorderly. Little Earth's House Rules provide that failing to maintain a sanitary home may be sufficient cause for eviction. Little Earth argues in essence that Officer Schmitt's perception of a "stifling" smell, "disgusting" conditions, numerous needles, and clutter compels (not just permits) a finding that Rojas's home was in a condition that warranted eviction. We believe the argument again asks us to play the role of fact-finder, and we decline to do so. The district court made explicit credibility determinations about the competing accounts of the condition of the home, clearly rejecting Officer Schmitt's testimony. "When evidence relevant to a factual issue consists of conflicting testimony, the district court's decision is necessarily based on a determination of witness credibility, which we 10 accord great deference on appeal." Alam v. Chowdhury, 764 N.W.2d 86, 89 (Minn. App. 2009). The district court found that Little Earth "presented no credible evidence that the property is 'disorderly.'" (Emphasis added.) It reasoned that "Officer Schmitt was at the property one[] time" and that he had "a subjective view of what constitutes 'disorderly.'" It credited Rojas's explanations regarding any alleged disorder. Little Earth insists that the district court should have dismissed Rojas's explanations as unreasonable. But the district court had little more than conclusory testimony on the issue because neither party offered photographic evidence or detailed and specific descriptions of the conditions in the home. The officer's testimony presented mostly his own generalizations. An officer's characterizing the smell inside as "stifling" without describing any observable effects on occupants or on the officers is far too thin to count as evidence that compels a finding of an eviction-justifying condition in the home. Similarly, the officer's conclusory perception that the conditions were "disgusting" might have constituted persuasive evidence if it had included details that would lead a reasonable fact-finder to share in the conclusion. The record includes far more support for the district court's credibility findings discounting the officer's conclusions than for Little Earth's contention that we should replace them with our own. Even if we were tempted to disregard the district court's credibility determinations (we are not), key portions of the record are not nearly as convincing as Little Earth asserts. For instance, Little Earth asserts that Officer Schmitt's testimony that needles inhibited the officers' search is proof of disorder. But the officer testified only that police found needles "in various locations throughout the residence." This testimony is consistent with an 11 extensive needle-distribution program and Rojas's testimony that she had "put up" the Narcan needles in "every room." Little Earth offered no evidence about where the officers found the needles-in bags? cupboards? drawers?-such that the presence of needles might support a finding of a disorderly home. Our review of the record reveals nothing that would have compelled the district court to find the disputed facts in Little Earth's favor. By choosing to rely almost entirely on generalized characterizations rather than to present specific descriptions, video-recording evidence, or photographic evidence of the home's condition, Little Earth did not develop a sufficient record for us to even consider reversing the district court's factual findings on the question of the home's alleged disorder. III Little Earth argues that the district court clearly erred by finding that Rojas did not repeatedly allow unauthorized guests in her home. The lease agreement defined "material noncompliance" to include "repeated minor violations." (Emphasis added.) The lease does not say what constitutes a minor violation or classify allowing unauthorized persons as either minor or major. HUD treats unauthorized occupants as only a minor violation. See U.S. Dep't of Hous. &amp; Urban Dev., HUD Handbook 4350.3: Occupancy Requirements of Subsidized Multifamily Housing Programs § 8-13.A.4 (2013), https://www.hud.gov/sites/documents/43503HSGH.PDF. Little Earth argues the district court's conclusion is clearly erroneous because Dominick Stevens had been previously trespassed and because a public information report associated Rojas's address with several people in her home at the time of the raid. Neither theory leads us to reverse. 12 Evidence concerning Dominick Stevens's alleged trespassing did not compel the district court to find repeated minor violations. Officer Schmitt's narrative stated that Stevens "was booked . . . for [t]respassing," but the officer acknowledged that it was only his "understanding" that Stevens had been trespassed. The officer qualified his understanding by saying that he "could not testify" to the accuracy of it. Officer Schmitt's search-warrant application indicated that it was a different officer who saw Stevens at Rojas's home and believed he was residing there. That officer did not testify in the eviction proceeding. Little Earth's property manager testified that she did not issue trespass notices, and Little Earth presented no individual-specific notice at trial. Little Earth offered little evidence on which the district court could find that Rojas repeatedly violated the rules based on her allegedly allowing trespassed guests on the premises, and that sparse evidence is certainly not sufficient for us to reverse the district court's finding that Little Earth failed to justify eviction on that basis. Little Earth's reliance on a Minneapolis Police Department "General Offense Public Information Report" is also uncompelling. The report lists the names of the individuals whom police located inside Rojas's home. Rojas's address appears next to five names. Little Earth unpersuasively implies that this is compelling evidence that those individuals were living in Rojas's home. The record itself nowhere declares that the listed addresses indicate the named individuals' actual residences, and Little Earth offered no testimony even attempting to make that point. Nor does the record say how the police gathered those addresses, who made the report, or how the report was generated. The district court was not bound to fill in details omitted by Little Earth's presentation of evidence or to draw 13 inferences in favor of eviction. Little Earth emphasizes that Rojas "did not present any of these individuals as witnesses" and did not "offer any testimony or evidence for where these five individuals lived." The argument assumes that it was Rojas's burden to disprove the bases of eviction, when in fact it was Little Earth's burden to prove them. See Parkin, 240 N.W.2d at 832. The district court was not required by the information report to find that Rojas had been allowing the listed individuals to live in her home. It might be, as Little Earth asserts as a matter of fact, that Rojas allowed paraphernalia in the home for illegal drug use, maintained a disorderly home, and accepted trespassed or unauthorized individuals to live there. But in this appeal, we do not ask whether these things might have occurred or even attempt to decide whether they in fact did occur; we ask instead only whether the evidence in the record so compellingly proves that they occurred that the district court's contrary finding is necessarily mistaken. Our review of the record leads us to conclude that the district court's findings on each eviction ground are not manifestly contrary to the weight of the evidence. See Rogers, 603 N.W.2d at 656. Nor did the district court misapply the law in deciding Little Earth's complaint. Affirmed.</t>
  </si>
  <si>
    <t>['https://d3n8a8pro7vhmx.cloudfront.net/cuapb/pages/270/attachments/original/1625872945/OPa190297-121619.pdf?1625872945']</t>
  </si>
  <si>
    <t>Friendly Fire City Pages September 9, 1997 by Britt Robson The first police bullet hit Andre Madison straight through his neck. Ripping through the strap muscles between his ear and his collarbone, the 9 mm slug created a 4-inch-by-4-inch wound in his throat, shattered the small bone at the base of his tongue, and tore through another muscle before finally exiting on the right side. But it was the next bullet that would cause Madison greater long-term pain and disability: It entered on the inside of his right forearm, fractured his ulna almost right in the middle of the bone, then travelled down the length of his arm and exited out the side of his pointer finger. Doctors used a surgical plate and seven screws to set the fracture. Madison was extremely lucky. At least 10 Minneapolis police officers pumped hundreds of rounds into his North Side apartment last November 7, yet he was only hit twice. As Madison lay in a hospital bed at North Memorial the next morning, the incident was prominently featured in both daily newspapers. But the headlines were devoted to Minneapolis Police Officer Mark Lanasa, who had been shot in the neck, treated for bruises, and released. The press accounts speculated at length about the special bulletproof vest that may have saved his life. All the major media reported essentially the same story, with details provided by Minneapolis Police Department officials: that Lanasa had been met with a shotgun blast as he and his colleagues from the Emergency Response Unit and the Public Housing Authority Unit were raiding a suspected crack house in North Minneapolis. But there were a couple of things wrong with this version of events. For one, there was no tangible evidence that the house had ever been used to sell crack. The warrant granting the ERU team entry had been obtained by an undercover purchase of marijuana at the duplex. No crack and only a minute amount of marijuana was found during the raid, and no drug charges of any sort were filed against Madison or the other two people who were in the house. As for the shotgun Madison allegedly discharged at the officers, evidence would later show that it had never been fired that night. When he goes to trial next month, the most severe charge facing Madison will be second-degree assault for pointing the shotgun at the cops. Which would mean that, unless a brand new protagonist is introduced at the trial, Lanasa was shot by his own colleagues during one of the most spectacular fiascos in recent MPD history. Because of the pending criminal trial, participants on both sides are unwilling to talk about the events of that November night. Nevertheless, numerous documents obtained by City Pages raise troubling questions about the raid and ERU operations in general. Official statements given by the officers involved contain severe inconsistencies and are occasionally contradicted by the physical evidence. In addition, videotapes taken after the raid indicate that the alleged crime scene may have been tampered with in a way that supports the MPD's version of events. The documents also show that concerns about the effectiveness of the ERU were raised numerous times before the raid but went largely unaddressed. Taken together, the evidence portrays a unit that is overworked, understaffed, inadequately trained, lacking key equipment, strategically lax, ineffective at generating criminal convictions, and hindered by acrimonious infighting. Ultimately, these issues are of greater significance than whether Andre Madison was foolish enough to point a shotgun at a cadre of heavily armed officers raiding his home. The warrant allowing the cops entry to 2216 26th Ave. N. was obtained by Officer James Novak of the MPD's public-housing unit, who was told by a snitch that marijuana could be purchased there. After Novak used him for an undercover buy at the address, the informant said that a man with a shotgun was sitting in the rear stairwell as a security measure during the purchase. Novak considered the situation dangerous enough to ask a judge for a high-risk warrant, allowing unannounced entry under cover of darkness. The raid was set for November 7; the commanding officer would be ERU Sgt. Robert Kroll. On the scheduled date, Kroll cased the house while cruising in a marked police car. Then he called a briefing of the 12 officers involved--six each from ERU and public housing--at the MPD's 4th Precinct. Diagramming the target area on a blackboard, Kroll revealed the strategy and set the assignments for the team. The raid would begin with two diversionary "flash bang" grenades being tossed by the side door near the rear stairwell, where the snitch had reported seeing the man with the shotgun. As soon as the grenades were detonated, the six ERU officers would begin ramming through the front doors of the building. Meanwhile, the six public-housing cops who had been pressed up against the side of the house would fan out along the sides and rear of the building and apprehend anyone trying to escape. The flash bangs went off as planned a few minutes past 8 p.m., and the ERU team members reported hearing gunshots shortly thereafter--though just when is not clear. According to their official statements, Kroll and Officer Scott Kossan heard shots as the team was ramming through the front door. Officers Lyall Delaney and John Bennett said it was when the team was ramming through a second door that led into the apartment from the foyer. For Officer Lanasa, it was after the team had breached both doors. Once through the doors, all of the ERU officers claimed they saw Madison standing in the kitchen/dining-room area pointing a shotgun at them. More than that, Lanasa said he saw "a muzzle flash and smoke" coming from the gun; Delaney stated he saw Madison racking the shotgun, and that the weapon "was pointed directly at me and he had just fired it." Other officers claimed they exchanged gunfire with Madison. But just about the same time the ERU officers claim Madison was shooting at them from the kitchen, the housing-unit cops at the rear of the building reported that a man with a shotgun was firing at them from a rear bedroom window. Officer Darrin Waletzki stated that he "observed a dark figure inside the residence that appeared to be holding a long object... I then heard multiple shots and saw flashes coming out of the window in my direction." Officer Novak likewise said he saw a person with a gun in the bedroom, and "observed shots coming out the window toward Officer [Arthur] Knight and Waletzki." Statements that put a suspect simultaneously in two different rooms shooting in two different directions are obviously problematic. But an even more damning rebuttal to the MPD's version of events is the absence of evidence showing that the shotgun was ever fired that night. While well over a hundred 9 mm shell casings were later found in the house, there were no casings, waddings, or pellets that could have come from a shotgun. (An area of the ceiling was damaged by a shotgun blast, but Madison's landlord and another witness say it stemmed from an incident that occurred months before.) For his part, Madison, in a voluntary statement to police phoned in from his hospital room, claimed that when he heard the flash bangs and the ramming at the door, he thought he was being robbed and picked up the shotgun leaning against the kitchen stove. And while almost every officer said that warnings of "Police! Search warrant!" were yelled as they rammed through the doors, Madison and at least one other witness said they heard no such warnings. In obtaining the warrant for the raid, the MPD specifically asked for, and received, authorization to enter the house unannounced. Madison's statement specifically said that he never aimed the shotgun at anyone. He claimed he first realized the intruders were police officers when he saw the flashlights on their guns as they were coming through the door. At that point, he said, he immediately tossed the gun and dropped to the ground. As he was dropping, he said he was shot in the neck by a bullet fired from the rear of the building, and then shot again into his right arm. After that, Madison began crawling for safety. He described the scene as "like Beirut." That was because very soon after the ERU members burst through the second door, Officer Lanasa announced he had been shot. In response, Kroll called for "suppressive fire," a technique that essentially calls on police to fire at everything in sight while an injured colleague is brought to safety. It is one of the rare occasions when MPD personnel can discharge their weapons without a clearly defined target, and the six officers at the front of the house executed Kroll's command with fervor. Kroll was carrying a submachine gun, and most of the other officers were equipped with semi-automatic handguns and plenty of ammunition. In his statement, Officer Delaney mentioned reloading his weapon with a new magazine--containing either 17 or 19 bullets, depending on the model of his gun--no fewer than three times. The overall firepower from the officers in front was extensive enough to penetrate the stucco walls of the building, which in turn prompted the officers in the back to return even more fire. Meanwhile, an announcement over the police radio that an officer was down at 2216 26th brought other MPD officers to the scene and an unspecified number of them also joined in the shooting. Given the massive amount of ammunition expended that night, it is somewhat miraculous that only two people were shot. Photos and videos of the scene depict numerous bullet holes both inside and outside the house. There were holes in the ceiling, indicating that shots could have endangered the family living in the top half of the duplex, and holes just inches away from windows in the building at 2214 26th Ave. N., meaning that Madison's neighbors to the east could have been hurt. Many elements of the evidence seem in sync with Madison's story. The bullet entered his neck at a downward trajectory, an improbable angle if Madison had been standing at the time he was shot. Most of the glass from the rear bedroom window fell inside the house, indicating that it was broken from a force from the outside. Photos show the floor between the kitchen/dining-room area and the bathroom smeared with Madison's blood. There are no blood stains in the rear bedroom, where the housing cops said he stood. But this also contradicts Madison's statement that at one point after being shot, he crawled into the rear bedroom. According to Madison's attorneys, there are also signs that police tampered with evidence in the house. For example, there is a photograph of the shotgun on the rear bedroom floor. But in his statement, Officer Bennett said that immediately after order was restored in the house, "We conducted a slow search and in the dining room area I observed a shotgun laying on the floor." Even more curious are two photographs of the rear bedroom window taken from outside the building. In the first, taken just hours after the shooting that night, the shades on the window are drawn in a way that make it highly improbable that someone could see inside. But in the second photo--taken the next morning, after MPD officers had custody of the apartment--the lower left corner of a shade has been lifted in a manner that would let someone outside get a glimpse of the bedroom. "One could speculate," says Madison attorney Joe Margulies, choosing his words carefully, "that while police officers were there for the night, someone moved the rifle and raised the blinds in a manner that was more consistent with what the police say happened." During his trial, Madison's credibility is sure to be challenged. His attorneys like to emphasize that the 37-year-old has never been convicted of a felony, and at the time of the raid was spending most of his days and nights away from the house tending to his fledgling beauty-salon business. Yet the fact remains that Madison was living in a place that was the site of an undercover drug buy; where a frequent guest has admitted to police he sold marijuana (although he has never been charged with any crime); and where it was not unusual to have a shotgun propped against the kitchen stove--where Madison found it on a moment's notice. In addition, while there are no felonies on Madison's rap sheet, it is not spotless either. He has been arrested for drunken driving and subsequently cited six times for driving after his license had been revoked. In November '94 he was charged with giving false information to police, and 11 months later was arrested for fleeing from the police. He has also been shot once before, in a domestic dispute. None of this sounds characteristic of a man who would stand down police in a drug raid. But to make the second-degree assault charges stick, the Hennepin County attorney's office need only convince a jury that Madison pointed a gun--a gun he admits was in his hands that night--at four police officers, who no doubt will testify to that effect. The legal maneuvering is not confined to the pending criminal trial, however. Madison has been preparing a civil lawsuit against the city and the police department, alleging that the cops' actions violated his civil rights. His attorney on the civil suit is Robert Bennett, whose high-profile victories against the MPD include the landmark Mike Sauro case. Perhaps it is no coincidence that the Hennepin County attorney's office has offered Madison a deal. If he goes to trial, he faces four felony charges of second-degree assault with a firearm, which together carry a presumptive sentence of 12 years. But if he pleads guilty to just one misdemeanor, reckless use of a firearm--which carries a sentence of only 90 days--the county will drop the other charges. The catch is, that guilty plea would essentially preclude Madison from suing the city of Minneapolis. Of course there is no way to be sure that city and county attorneys are working together on the matter. Hennepin County assistant attorney Caroline Lennon, the prosecutor handling the criminal case, refuses to comment on any plea-bargain proposals and says that neither the city nor its police department has interfered in the criminal proceedings. Yet Madison's attorneys suggest that it's odd for prosecutors to threaten to throw the book at Madison--especially since no one else has been charged in the case--while offering him a deal that would have no consequence except to prevent a massive lawsuit against the city. And, they add, the strategy could well work. "As offered, the plea says, 'You're not guilty of what we first came to the door for, but we want to convict you of something that would essentially deprive you of your civil rights,'" says Bennett. "I'm not sure that I could recommend trial for anyone who could escape four felonies. That's a powerful lever. The prosecutor and the police have gotten together and decided to use this tool. Whether they are using it properly is for someone else to determine." Minneapolis administrators have cause to be nervous about any civil trial that examines the ERU. The overactive, understaffed nature of the unit can be neatly dramatized by comparing its workload to what it was doing a decade ago. In 1986, the team conducted 35 raids. Until a 1992 downsizing, the unit included as many as 80 officers. In 1996, drawing on a smaller pool of just 58 trained specialists, the unit performed more than 700 raids--more than their counterparts in the LAPD. Yet despite this crushing, high-stress workload, ERU members says they rarely see their efforts result in convictions. Last December, Kroll told the Star Tribune that in five years and hundreds of raids with the unit, he has never once had to testify in court on a crack-cocaine case resulting from his ERU work. A recent internal spot-check suggested that not even half the ERU's cases produce enough evidence to justify a criminal charge. Some cops in the unit, including Kroll, speculate that rather than serving their intended function--apprehending criminals too dangerous for other cops to go after--their raids are used to pacify residents and politicians who demand visible anti-crime action. Exacerbating the internal dispute is the fact that the ERU is composed not of full-time staffers but of officers who voluntarily take monthly leaves of absence from their jobs in other units. Kroll, for example, normally works in the juvenile unit. "When I go over to ERU, other officers have to cover my work when I'm gone," he says. "That creates resentment." The heavy workload, low staff levels, and ambiguous composition of the unit made it a particularly contentious subject in relations between Chief Robert Olson and the Police Federation union. The enmity reached crisis proportions after the Madison raid and the removal by Olson of a popular commander in the unit: In December, the 58 ERU members voted to disband unless the ERU's annual $2,000 training budget was increased, and units who join them on raids (such as the community-response and crack teams, and the public-housing unit) were given more instruction. The cops took their complaint public by packing City Council chambers, and following up with a news conference near the Father of Waters statue. It was during this turbulent time that Deputy Chief Bill Jones asked Champlin Police Chief Allen Garber--a 26-year veteran of the FBI whose extensive SWAT team experience included a stint as a member of a joint federal-city high-risk entry unit in Minneapolis--to study the facts surrounding the Madison raid and provide opinions about how similar incidents could be prevented. Garber read all the relevant documents, interviewed eight officers from the ERU and one from public housing, and relied on his own experiences when drawing up his report. Among his conclusions was that "given the totality of the circumstances at 2216 26th Ave. N., ERU and the Police Public Housing Officers acted in good faith and to protect their lives." But the details of the report ratified some of the ERU members' frustrations, while at the same time chastising the unit for being strategically "lax." In the hands of a shrewd civil trial lawyer like Bennett, it could prove to be an explosive and expensive document for the MPD and Minneapolis taxpayers. In the report, Garber noted that while all the participants in the raid were present at the briefing, specific assignments for the public-housing officers on the perimeter were not given out. Nor were specific instructions provided about seeking cover and shooting protocols. It was assumed, he said, that the unit's standard operating procedures would cover those details. Later in the report he noted that no standard operating procedure existed for officers on the perimeter. He also pointed out that the public-housing cops never had a chance to do any reconnaissance: "The first they saw of their positions was when they were running to the rear of the house as the ERU Officers were executing their entry." Echoing a long-standing concern of ERU members, Garber recommended that non-ERU personnel working on raids with the unit train with ERU. And he questioned whether the ERU executes too many warrants and relies too heavily on dynamic (door-ramming) raids. "There are other alternative tactics that ERU is aware of. However when so many raids are conducted using dynamic entry, other tactics may be forgotten." Finally, Garber advanced perhaps the only plausible explanation so far of how a routine raid could have devolved into a free-for-all gunfight. Having noted that the relatively inexperienced public-housing officers found themselves running into a vulnerable, open area they had never seen before as the raid began, he wrote, "the possibility exists that the two flash diversion devices that were thrown in the rear of the house by ERU members, as a diversion, were mistaken as gunfire. "When the ERU Officers inside the residence shot and their rounds penetrated the house," he continued, "the perimeter Officers were in grave danger of being shot. Thus the perimeter Officers felt they had to shoot because they had no cover. If the Officers had cover they may not have shot into the house." In plain terms: If the raid had been better planned and coordinated, the cops in the back may not have started shooting, those at the front may not have returned fire, and no one might have been injured. In response to Garber's report and the ERU protests, the MPD has increased the budget and coordination of the unit's training programs. In February, an agreement was reached that will enable other teams to conduct the lower-risk warrants, theoretically reducing the ERU's workload. As recently as last week, ERU personnel were sent to Camp Ripley for more training. But some members of the unit, such as Kroll, remain dissatisfied. He points out that the unit continues to be staffed on a monthly, part-time basis, and claims that he executed 50 warrants in July alone. Requests for more advanced and protective equipment, including sturdier gloves, more vests, and radio-equipped helmets, also have been paid lip service, according to Kroll. "Has the chief kept his word?" he asks. "In a word, no." Numerous phone calls to Lt. Shirleen Hoffman, commander of the ERU, were not returned. Thus, until (or unless) there is a criminal or civil trial related to the Madison raid, it is difficult to determine what its legacy will be within the ERU. Given the pervasive use and high-risk nature of the unit, the stakes are no less than life and death. Yet, as Garber's report states, "The warrants have even become routine to the suspects and their friends, relatives, and associates. Instances have occurred where children in the target location seem not concerned or afraid when the Police break in the door during warrant execution." It could have been a lot worse last November 7. "I don't think anyone will ever know for sure what happened that night," Garber says now. Reached by phone last week, he seemed pained and sobered by the substance of his report. "You've got to understand what these [officers] went through," he insisted. "Picture yourself in a situation where you truly believe your life is in danger. Then you are asked to tell what happened, step by step. That's really tough; you don't know how tough until you've been there. Now everybody wants to analyze what happened and what they did wrong. It's so much easier to judge people when you have never had to face bullets flying at you, genuinely fearing for your life. We should remember that these people didn't have that luxury." Of course the same could be said for Andre Madison. Editorial Intern Michael Cowan contributed research to this article.</t>
  </si>
  <si>
    <t>['https://d3n8a8pro7vhmx.cloudfront.net/cuapb/pages/270/attachments/original/1615593079/1997_Friendly_Fire.pdf?1615593079']</t>
  </si>
  <si>
    <t>['Arthur Knight, badge #3740', 'Darrin Waletzki, badge #7454', 'James Novak, badge #5219', 'John E. Bennett, badge #406', 'Lyall B. Delaney, badge #1489', 'Mark Lanasa, badge #3948', 'Scott A. Kossan, badge #3786']</t>
  </si>
  <si>
    <t>This opinion will be unpublished and may not be cited except as provided by Minn. Stat. § 480A.08, subd. 3 (2014). STATE OF MINNESOTA IN COURT OF APPEALS A14-0841 State of Minnesota, Respondent, vs. Isaiah Triell Hall, Appellant. Filed November 16, 2015 Affirmed Rodenberg, Judge Hennepin County District Court File No. 27-CR-13-3230 Lori Swanson, Attorney General, St. Paul, Minnesota; and Michael O. Freeman, Hennepin County Attorney, Lee W. Barry, Assistant County Attorney, Minneapolis, Minnesota (for respondent) Cathryn Middlebrook, Chief Appellate Public Defender, Leslie J. Rosenberg, Assistant Public Defender, St. Paul, Minnesota (for appellant) Considered and decided by Reyes, Presiding Judge; Connolly, Judge; and Rodenberg, Judge. U N P U B L I S H E D O P I N I O N RODENBERG, Judge In this combined direct appeal from a conviction of controlled-substance crime (third degree - sale) and appeal from a denial of postconviction relief, appellant Isaiah 2 Triell Hall (1) challenges the sufficiency of the evidence; (2) argues that the district court erred in allowing the state to impeach him using prior convictions; (3) claims his trial counsel was ineffective both for failing to challenge suggestive identification procedures and for failing to advocate properly at sentencing; and, (4) argues that the postconviction court erred in denying his request for an evidentiary hearing. We affirm. FACTS On November 28, 2012, Minneapolis police officers conducted an undercover narcotics purchase as part of a long-term investigation into narcotics trafficking in and around Champions Bar. Five officers worked on this buy: Sergeant Sara Metcalf, and Officers Heather Young (formerly Jorges), Karina Landmesser, Mack Dominguez, and Christopher Kelley. Officers Young and Landmesser were the undercover officers. Sergeant Metcalf and Officer Dominguez were in unmarked squad cars observing the undercover officers from the street outside the bar. Officer Kelley was in a marked squad car and was assigned to pull over cars as directed by the other officers. At trial, Officer Young stated that she encountered appellant inside Champions Bar, where he agreed to sell her crack cocaine. Appellant and Officer Young discussed completing the sale outside. As appellant led Officer Young outside, she electronically communicated appellant's description to the other team members, describing him as "a black male approximately six three, a heavier build, wearing a red and black striped jacket, a red knit cap with dreadlocks sticking out from underneath." Appellant then sold her a substance later identified by the Minnesota Bureau of Criminal Apprehension as 0.1 grams of crack cocaine, and received pre-recorded buy money in exchange for it. 3 Sergeant Metcalf was able to see Officer Young and appellant in the parking lot from her unmarked squad car about 150 feet away. Sergeant Metcalf observed the hand- to-hand transaction, and watched appellant get into a car afterward. She communicated the license plate number to other police officers so a traffic stop could be initiated. Officer Kelley, in his marked squad, stopped the car after it ran a red light. Officer Kelley had appellant get out of the car and stand on the curb. Sergeant Metcalf then drove by and identified appellant as the person she had observed conducting the hand-to- hand transaction with Officer Young. Officer Dominguez picked up Officers Young and Landmesser to drive them past the traffic stop location. Officer Young also positively identified appellant. The officers did not arrest appellant that night because they hoped to preserve their long-term investigation into drug-dealing in and around Champions. As a result, the police never collected the pre-recorded buy money that was used to purchase the drugs from appellant. Although Officer Young wore a recording device, no conversation was audible because of the poor quality of the recording. A jury convicted appellant of controlled substance crime in the third degree. Sergeant Metcalf, Officers Young, Landmesser, and Dominguez, as well as Rebecca Willis from the Bureau of Criminal Apprehension testified for the state. Appellant waived his right to testify and called no witnesses. The district court sentenced appellant to 44 months in prison, which was the "bottom of the box" under the Minnesota Sentencing Guidelines. Appellant's trial counsel argued for a dispositional departure, urging the district court to place appellant on 4 probation. The district court noted that appellant's conviction carried a mandatory minimum sentence, which precluded a probationary sentence. Appellant directly appealed from his conviction and sentence. Appellant also filed a petition for postconviction relief with the district court, arguing that his trial counsel was ineffective because trial counsel failed to challenge the suggestive identification procedure and argued for a dispositional, rather that durational departure. The postconviction court denied appellant's petition for relief without a hearing. Appellant also appealed the denial of his petition for postconviction relief. D E C I S I O N I. Sufficiency of the evidence Appellant argues that the evidence was insufficient to prove him guilty of third- degree sale of a controlled substance. On review of a sufficiency-of-the-evidence claim, we thoroughly review the record to determine whether the evidence, when viewed in a light most favorable to the conviction, is sufficient to permit the jurors to reach a guilty verdict. State v. Webb, 440 N.W.2d 426, 430 (Minn. 1989). We assume that the jury believed evidence that supports the verdict and disbelieved conflicting evidence. State v. Moore, 438 N.W.2d 101, 108 (Minn. 1989). Minn. Stat. § 152.023, subd. 1(1) (2012), provides that "[a] person is guilty of controlled substance crime in the third degree if . . . the person unlawfully sells one or more mixtures containing a narcotic drug." Minn. Stat. § 152.01, subds. 3a and 10 (2012), define cocaine as a narcotic drug. In order to prove the crime, the state must prove that appellant sold the narcotic drug that tested positive for of cocaine. Minn. Stat. 5 § 152.023, subd. 1(1). Appellant argues that the state's evidence failed to prove beyond a reasonable doubt that he was the person who made the sale to Officer Young. He does not dispute that someone sold crack cocaine to Officer Young. The only issue in dispute at trial was identity. At trial, Sergeant Metcalf, Officers Young, Landmesser, and Dominguez, and Rebecca Willis from the Bureau of Criminal Apprehension testified for the state. Officer Young testified that (1) she was with appellant for a substantial period of time in close proximity; (2) appellant sold her the crack cocaine; (3) she accurately described appellant over the radio during the undercover operation; and (4) she identified him as the seller both during the show-up on the night of the sale and in-court. Sergeant Metcalf testified that she observed the hand-to-hand transaction between appellant and Officer Young, and that she identified appellant as the seller during the show-up. Officer Landmesser testified that she observed the events at the bar, corroborated Officer Young's version of events, and also identified appellant as the man who sold cocaine to Officer Young. Officer Dominguez testified that Officer Young identified appellant during the show-up identification. This testimony, which the jury necessarily believed, amply supports the jury's conclusion that appellant was the person who made the sale. Appellant also argues that the absence of other corroborating evidence makes the state's case insufficient to prove guilt beyond a reasonable doubt. He points out that the state produced no audible recording of the drug buy. But Sergeant Metcalf and Officer Young testified that recording devices used in undercover operations occasionally produce poor recordings. Appellant also argues that the police never recovered any of 6 the pre-recorded buy money. But Sergeant Metcalf explained that the team did not arrest or search appellant that night because doing so would have revealed the long-term narcotics investigation. Appellant also argues that the police never recovered any fingerprints or DNA and failed to conduct a photographic or in-person line-up to identify appellant. But appellant cites no authority for the proposition that DNA or fingerprint evidence is necessary where the state proves identity by eyewitness testimony. The evidence identifying appellant as the seller amply supports the jury's verdict. II. Admission of prior conviction as impeachment evidence Appellant next argues that we should reverse and remand for a new trial because the district court failed to make a ruling concerning whether the state could impeach appellant with a prior conviction if he chose to testify, and that this, in turn, chilled his right to testify in his own defense. Generally, we review evidentiary rulings for abuse of discretion. State v. Amos, 658 N.W.2d 201, 203 (Minn. 2003). But when trial counsel fails to "seek clarification" on a matter on which the district court has "reserved its ruling," we review only for plain error. State v. Word, 755 N.W.2d 776, 783 (Minn. App. 2008) (citing Minn. R. Evid. 103(a), Fed. R. Evid. 103 2000 advisory comm. note, and federal decisions to support requiring counsel to renew objections when a district court reserves its ruling). Plain error requires that the appellant show "(1) error; (2) that was plain; and (3) that affected substantial rights." State v. Strommen, 648 N.W.2d 681, 686 (Minn. 2002). 7 In response to the state's motion to impeach appellant with prior felony convictions for soliciting a juvenile and violating orders for protection, the district court stated, "The motion to impeach the defendant using his prior convictions of solicitation of a juvenile-and I believe the others were felony violation of orders for protection[.] . . . That I will reserve at this time. I need to look more into that." Then, immediately before opening statements, the district court followed-up concerning the issue, stating, "I know that I reserved the ruling, the defendant's prior convictions, and I have not made that ruling as of yet, so I will prefer to have that not be mentioned in opening." Appellant's trial counsel responded, "Oh, sure." The record does not reflect that counsel ever followed-up on the motion or that the district court ever made a final ruling on the issue. When appellant waived his right to testify in his own defense, reference was made to the possibility of his being impeached: DEFENSE COUNSEL: And you also understand that if you do choose to testify, as we have discussed, the State of Minnesota could seek to impeach you, make you look like you are something less than dishonest because they may bring up the fact that you have been involved with law enforcement before? Do you understand that? APPELLANT: Yes. But no ruling on the issue was ever made by the district court, and there was no further definition of the state's right to "seek to impeach" appellant if he testified. In Word, we held that "evidentiary objections should be renewed at trial when an in limine or other evidentiary ruling is not definitive but rather provisional or unclear." 755 N.W.2d at 783. "[A]ttorneys have an obligation to seek clarification regarding whether an in limine ruling is definitive when there is doubt on that point." Id. 8 Appellant should have obtained a "definitive ruling" from the district court. But he never did. Instead, appellant waived his right to testify on his behalf. Because the district court never made a final ruling on the state's motion to impeach and appellant never opened himself to impeachment by testifying, the district court did not err, much less plainly err, concerning whether appellant could be impeached by his prior convictions. III. Ineffective assistance of counsel Appellant challenges the postconviction court's denial of relief, arguing that his trial counsel was ineffective by failing to (1) challenge the show-up identification and (2) argue for a durational departure at sentencing. "When a defendant initially files a direct appeal and then moves for a stay to pursue postconviction relief, we review the postconviction court's decisions using the same standard that we apply on direct appeal." State v. Beecroft, 813 N.W.2d 814, 836 (Minn. 2012). To prevail on a claim of ineffective assistance of counsel, an appellant must show "(1) that his counsel's representation 'fell below an objective standard of reasonableness'; and (2) 'there is a reasonable probability that, but for counsel's unprofessional errors, the result of the proceeding would have been different.'" Nissalke v. State, 861 N.W.2d 88, 94 (Minn. 2015) (quoting Strickland v. Washington, 466 U.S. 668, 688, 694, 104 S. Ct. 2052, 2064, 2068 (1984)). "The objective standard of reasonableness is defined as representation by an attorney exercising the customary skills and diligence that a reasonably competent attorney would perform under similar circumstances." State v. Vang, 847 N.W.2d 248, 266-67 (Minn. 2014) (internal quotes omitted) (noting that "counsel's performance is presumed to be reasonable"). A 9 reviewing court need not address both elements of the Strickland test if one is dispositive. Hawes v. State, 826 N.W.2d 775, 783 (Minn. 2013). A. Failure to challenge the show-up identification Appellant first argues that his trial counsel was ineffective for failing to challenge a suggestive pretrial identification procedure. Appellant's principal trial tactic was to argue that this was a case of mistaken identity and that he was not the crack-cocaine seller. 1. First Strickland element - objective standard of reasonableness Under the first Strickland element, generally an appellate court "will not review ineffective assistance of counsel claims based on trial strategy . . . includ[ing] the selection of evidence presented to the jury." Sanchez-Diaz v. State, 758 N.W.2d 843, 848 (Minn. 2008). "[T]here are valid strategic reasons for counsel's failure to object to . . . identification evidence." State v. Heinkel, 322 N.W.2d 322, 326 (Minn. 1982). Here, counsel's trial strategy was to argue that the police mistakenly identified appellant as the seller. Appellant was identified as the seller by in-court police testimony. Counsel cross-examined the officers concerning the reliability of the show-up identification procedure, arguing that the show-up identification rendered the in-court identification untrustworthy. Trial counsel also used the officers' narratives, including the show-up identification and the decision not to arrest appellant that night, to call into question the state's motive in pursuing the case. Counsel vigorously maintained that the principal objective of the undercover operation was to close down Champions Bar rather than to precisely identify this particular crack-cocaine seller. Although ultimately 10 unsuccessful, trial counsel's decision not to challenge the show-up identification was part of his trial strategy. We conclude that it did not fall below Strickland's objective standard of reasonableness. 2. Second Strickland element - prejudice Appellant's argument also fails under the second Strickland element, as appellant has not demonstrated prejudice. He does not argue on appeal that a successful challenge to the show-up identification would have resulted in exclusion of Officer Young's in- court identification of appellant. The district court admitted the in-court identification testimony over appellant's objection, but, on appeal, appellant fails to advance any argument that the in-court identification should have been excluded because of the earlier show-up evidence. We assume the jury believed all of the state's evidence. Moore, 438 N.W.2d at 108. Under these circumstances, Officer Young's in-court identification sufficed to support the jury's guilty verdict. Therefore, even if the district court had suppressed the show-up identification testimony, the trial result would doubtless have been the same. B. Failure to argue for a durational departure Appellant also argues that trial counsel was ineffective for failing to argue for a durational departure from the sentencing guidelines. Appellant's trial counsel instead argued for a dispositional departure, urging the district court to place appellant on probation rather than sending him to prison. 11 1. First Strickland element - objective standard of reasonableness "The Minnesota Sentencing Guidelines promote uniformity, proportionality, and predictability in sentencing." State v. Hicks, 864 N.W.2d 153, 156 (Minn. 2015). A guidelines sentence is presumed to be appropriate, and the district court must impose it absent "identifiable, substantial, and compelling circumstances" that support a different sentence. Minn. Sent. Guidelines 2.D.1 (2014). Substantial and compelling circumstances to support a durational departure include whether the offense of conviction was significantly more or less serious than the typical conduct for that crime. State v. Peter, 825 N.W.2d 126, 130 (Minn. App. 2012), review denied (Minn. Feb. 27, 2013). "[O]ffender-related factors do not support durational departures." Id. Minn. Stat. § 152.023, subd. 1(1), provides that "[a] person is guilty of controlled substance crime in the third degree if . . . the person unlawfully sells one or more mixtures containing a narcotic drug." Minn. Stat. § 152.01, subds. 3a and 10, define cocaine as a narcotic drug. When the "[l]egislature's intent is clear from the statute's plain and unambiguous language," as it is here, "we interpret the statute according to its plain meaning." Meeker v. IDS Prop. Cas. Ins. Co., 862 N.W.2d 43, 46 (Minn. 2015). Here, appellant sold a $20 rock of crack cocaine. His conduct falls squarely within the plain and unambiguous language of the controlled substance crime third degree - sale statute. The pre-sentence investigation report did not identify any mitigating circumstances and recommended sentencing appellant to 51 months under the guidelines. And this was a sale of crack cocaine to a complete stranger, not a favor between friends or anything of the sort. The sale took place in a bar parking lot. There 12 was nothing remotely compelling about the circumstances that would have justified a downward durational departure. Appellant has not demonstrated that trial counsel's decision to refrain from advancing an unsupported argument for a dispositional departure amounts to objectively unreasonable representation. 2. Second Strickland element - prejudice Appellant also fails to demonstrate that his trial counsel's decision regarding sentencing arguments prejudiced him. As discussed, there were no substantial or compelling circumstances here to support a durational departure. Although trial counsel's decision to point out offender-related factors in support of an argument for a dispositional departure was ultimately unsuccessful because of appellant's mandatory minimum sentence, appellant was sentenced at the "bottom of the box." See State v. Turck, 728 N.W.2d 544, 548 (Minn. App. 2007) (holding that "mandatory sentences for repeat controlled-substance offenders . . . must prevail over the provision for departures generally"). This appears to us to have been the most favorable sentence legally available to appellant under the facts of this case. The district court noted that appellant's conviction carried a mandatory minimum sentence, which precluded the court from sentencing appellant to probation. The district court then took into consideration the presumptive guideline sentence of 51 months, with a sentencing range of 44 months to 61 months. But instead of sentencing appellant to the presumptive 51 months, the district court sentenced appellant to 44 months in prison. Absent counsel's choice to argue offender-related factors, the district court may have imposed the presumptive sentence, 13 rather than one at the "bottom of the box." Counsel's strategic choice may well have shaved seven months off appellant's sentence. Appellant fails to show on appeal that trial counsel's performance fell below an objective standard of reasonableness or that he was prejudiced. IV. Postconviction evidentiary hearing Appellant argues that the postconviction court erred by summarily denying his request for relief without an evidentiary hearing. We review a summary denial of a postconviction petition for an abuse of discretion. State v. Nicks, 831 N.W.2d 493, 503 (Minn. 2013). A district court must hold a hearing on a postconviction petition "[u]nless the petition and the files and records of the proceeding conclusively show that the petitioner is entitled to no relief." Minn. Stat. § 590.04, subd. 1 (2014). "An evidentiary hearing is not required unless there are material facts in dispute that must be resolved to determine the postconviction claim on its merits." Powers v. State, 695 N.W.2d 371, 374 (Minn. 2005). Doubts about whether an evidentiary hearing is necessary should be resolved in favor of the petitioner. Nicks, 831 N.W.2d at 504. The very experienced trial judge in this case concluded that there were no disputed material facts to be resolved by an evidentiary hearing and that the record conclusively showed that appellant is not entitled to postconviction relief. We agree. Appellant sought an evidentiary hearing for the purpose of determining his trial counsel's reasons for (1) failing to challenge the show-up identification and (2) arguing in favor of a dispositional, rather than durational departure. But there are no material and disputed fact issues. As discussed, even if the evidentiary hearing had somehow demonstrated that 14 trial counsel's representation fell below an objective standard of reasonableness, appellant would be unable to prove that the result of the proceeding would have been different. The existing record is sufficient to demonstrate that appellant's ineffective- assistance claims fail the second element of the Strickland test. In short, the "record[] of the proceeding conclusively show[s] that the petitioner is entitled to no relief." Minn. Stat. § 590.04, subd. 1. Affirmed.</t>
  </si>
  <si>
    <t>['https://d3n8a8pro7vhmx.cloudfront.net/cuapb/pages/270/attachments/original/1626110641/opa140841-111615.pdf?1626110641']</t>
  </si>
  <si>
    <t>['Christopher Kelley, badge #3680', 'Heather Young (Jorges), badge #3576', 'Karina Landmesser, badge #3955', 'Mack Dominguez, badge #1575', 'Sara Metcalf, badge #4755']</t>
  </si>
  <si>
    <t>2/22/2021 United States v. Diriye, Case No. 14-cr-236(1) (JNE/TNL) | Casetext Search + Citator https://casetext.com/case/united-states-v-diriye 1/12 From Casetext: Smarter Legal Research United States v. Diriye UNITED STATES DISTRICT COURT DISTRICT OF MINNESOTA Oct 28, 2014 Case No. 14-cr-236(1) (JNE/TNL) (D. Minn. Oct. 28, 2014) Copy Citation Download Treatment Case No. 14-cr-236(1) (JNE/TNL) 10-28-2014 United States of America, Plainti9, v. Fahad Abdihakim Diriye, Defendant. Tony N. Leung United States Magistrate Judge for the District of Minnesota Je9rey S. Paulsen, Assistant United States Attorney, United States Attorney's O:ce, 300 South Fourth Street, Suite 600, Minneapolis, MN 55415 (for the Government); and Frederick J. Goetz, Goetz &amp; Eckland PA, 43 Main Street Southeast, Suite 505, Minneapolis, MN 55414 (for Defendant). Red flags, copy-with-cite, case summaries, annotated statutes and more. Compare with Westlaw Search all cases and statutes... Help Sign In Sign Up Opinion Case details JX 2/22/2021 United States v. Diriye, Case No. 14-cr-236(1) (JNE/TNL) | Casetext Search + Citator https://casetext.com/case/united-states-v-diriye 2/12 REPORT &amp; RECOMMENDATION Je9rey S. Paulsen, Assistant United States Attorney, United States Attorney's O:ce, 300 South Fourth Street, Suite 600, Minneapolis, MN 55415 (for the Government); and Frederick J. Goetz, Goetz &amp; Eckland PA, 43 Main Street Southeast, Suite 505, Minneapolis, MN 55414 (for Defendant). This matter is before the Court, United States Magistrate Judge Tony N. Leung, on Defendant's Motion to Suppress Statements (ECF No. 20) and Motion to Suppress Evidence Obtained as a Result of Search and Seizure (ECF No. 25). These motions have been referred to the undersigned for a report and recommendation to the district court, the Honorable Joan N. Ericksen, District Judge of the United States District Court for the District of Minnesota, under 28 U.S.C. § 636 and D. Minn. LR 72.1(a)(3). A hearing was held on September 16, 2014. Assistant United States Attorney Je9rey S. Paulsen appeared on behalf of the United States of America (the Government). Attorney Frederick J. Goetz appeared on behalf of Defendant Fahad Abdihakim Diriye. The Court heard testimony from O:cer Scott Aikins of the Minneapolis Police Department. The Court received the following exhibits: Defendant's Exhibit 1, a *2 supplement report of Minneapolis Police O:cer John Staufenberg, and Defendant's Exhibit 2, a supplement report of Minneapolis Police O:cer Hien Dinh. 2 Post-hearing brie7ng is now complete and these motions are ripe for a determination by the Court. I. Based upon the 7le and documents contained therein, along with the testimony presented and exhibits received, the undersigned Magistrate Judge makes the following: FINDINGS On the evening of June 25, 2014, O:cer Aikins responded to a report of a suspicious vehicle in a parking lot at Thomas Beach near Lake Calhoun. The car was thought to be involved in an armed robbery that occurred in 1 2/22/2021 United States v. Diriye, Case No. 14-cr-236(1) (JNE/TNL) | Casetext Search + Citator https://casetext.com/case/united-states-v-diriye 3/12 downtown Minneapolis a few days earlier. The robbery had taken place on June 22 and, on June 24, suspects in the robbery had been observed in the car. At the time, no suspects were in custody. The dispatch also indicated that a gun was possibly involved in the robbery. (Def. Ex. 1.) 1 At times, this incident is referred to as a robbery and, at other times, it is referred to as a burglary. For purposes of these motions, the precise crime is irrelevant. Three squads, including O:cer Aikins, arrived at the scene and parked approximately one to two squad-lengths away from the car. According to O:cer Aikins, law enforcement "basically swarmed over the car." A man and a woman were ordered out of the car, handcu9ed, and placed in the responding squads. Approximately, 15 minutes later, while law enforcement was determining what to do with the car, another male, later identi7ed as Defendant, walked up to the car, opened the driver's door, and *3 began to get inside. (Id.) O:cers ran over to the car and ordered Defendant out. At the time, the car had not yet been searched or secured. 3 Defendant exited the vehicle with his hands up and was handcu9ed by O:cer Aikins. While Defendant and O:cer Aikins were standing next to the car, Defendant appeared to be continuously turning away from O:cer Aikins, trying to turn his right side away from O:cer Aikins. Defendant was told to settle down, but did not comply. O:cer Aikins was concerned that Defendant might be trying to grab a weapon and began patting him down. O:cer Aikins immediately felt a hard, L-shaped object in Defendant's pocket, which he recognized as a handgun. O:cer Aikins reached into Defendant's pocket and removed a loaded handgun. At the hearing, O:cer Aikins acknowledged that Defendant was not named in the dispatch, he did not observe Defendant commit any crime, he had no speci7c information linking Defendant to the car, he did not observe Defendant take anything out or put anything in the car, and Defendant did not try to 8ee. II. Based upon the foregoing Findings, the undersigned makes the following: 2/22/2021 United States v. Diriye, Case No. 14-cr-236(1) (JNE/TNL) | Casetext Search + Citator https://casetext.com/case/united-states-v-diriye 4/12 CONCLUSIONS OF LAW Defendant asserts that law enforcement lacked reasonable suspicion that he was involved in criminal activity and moves for suppression of all evidence obtained as the result of his seizure and the statements he made to law enforcement during an interview *4 the day following. Defendant argues that the dispatch on which law enforcement relied "did not contain any individual suspect description []or any other information speci7c to [him] that connected him with the robbery," only the car. (Def.'s Mem. in Supp. at 7, ECF No. 32.) Defendant also argues that law enforcement did not have reasonable suspicion that the car was involved in the earlier robbery. In addition, Defendant argues that, even if law enforcement had reasonable suspicion to stop the car, it was not "reasonable under the Fourth Amendment to seize anybody who might walk up to the vehicle and open a door some three days after the crime occurred." (Id. at 8.) 4 2 2 In Defendant's motion to suppress statements, Defendant identi7es both statements made on June 25 and during the interview on June 26. (Def.'s Mot. to Suppress Statements ¶ 1.) At the hearing, however, Defendant clari7ed that he was just challenging the June 26 statement. -------- A. Investigatory Stop "A police o:cer may conduct a brief, investigatory stop of an individual if the o:cer reasonably suspects that the individual is involved in criminal activity." United States v. Lawhorn, 735 F.3d 817, 820 (8th Cir. 2013) (citing Terry v. Ohio, 392 U.S. 1, 30 (1968)). "Reasonable suspicion must be based on speci7c, articulable facts. In determining whether an o:cer had reasonable suspicion based on speci7c, articulable facts, [courts] look at the totality of the circumstances, allowing o:cers to draw on their experience and training." Id. (quotation and citation omitted). "Reasonable suspicion does not require 'absolute[] certain[ty];' rather an o:cer must observe 'unusual conduct which leads him reasonably to conclude in light of his experience that criminal activity may be afoot.'" Id. at 821 (alteration in original) (quoting Terry, 392 U.S. at 27, 30). "While reasonable suspicion must be more than an inchoate hunch, the Fourth *5 Amendment only requires that police articulate some minimal, objective justi7cation for an investigatory 5 2/22/2021 United States v. Diriye, Case No. 14-cr-236(1) (JNE/TNL) | Casetext Search + Citator https://casetext.com/case/united-states-v-diriye 5/12 stop." United States v. Walker, 555 F.3d 716, 719 (8th Cir. 2009) (quotation omitted). "In deciding whether to conduct a Terry stop, an o:cer may rely on information provided by other o:cers as well as any information known to the team of o:cers conducting the investigation." United States v. Allen, 705 F.3d 367, 370 (8th Cir. 2013) (quotation omitted). Similarly, "[t]he Fourth Amendment permits an investigatory stop of a vehicle if o:cers have a reasonable suspicion that the vehicle or its occupants are involved in criminal activity. In such a case, o:cers may brie8y stop an individual and make reasonable inquiries aimed at con7rming or dispelling the suspicion." United States v. Smith, 648 F.3d 654, 658 (8th Cir. 2011) (quotations and citation omitted). At the time law enforcement approached the car, they knew that the car matched the description of a vehicle involved in a robbery occurring just a few days before for which no one was in custody. This information provided a reasonable basis to stop the car and its occupants to investigate possible associations with the robbery and con7rm or dispel suspicions regarding the car's involvement. Id.; see Lawhorn, 735 F.3d at 821 (reasonable suspicion existed to stop vehicle where "upon arriving at the lot[,] the o:cers found a car matching the caller's description, shined a spotlight at the car, and observed the car's occupant to look back at them wide-eyed and reach quickly into the back seat"); Allen, 705 F.3d at 370 (law enforcement had reasonable suspicion to stop SUV to investigate SUV's possible association with minivan where vehicles appeared to be travelling in tandem and large quantity of marijuana was found in minivan); see also *6 United States v. Marxen, 410 F.3d 326, 332 (6th Cir. 2005) ("[W]e conclude that police are permitted to conduct a Terry stop to investigate completed felonies if they have reasonable suspicion to believe that the vehicle stopped was involved in criminal activity and the stop may produce evidence of a crime even if o:cers do not have reasonable suspicion to believe that the owner and/or driver of the vehicle was directly involved in the criminal activity."). 6 Defendant argues that, even if there was reasonable suspicion to stop the car, there was no reasonable suspicion "that [he] was involved in or wanted in connection with the robbery." (Def.'s Mem. in Supp. at 8.) The Government essentially concedes that law enforcement "had no pre-existing 2/22/2021 United States v. Diriye, Case No. 14-cr-236(1) (JNE/TNL) | Casetext Search + Citator https://casetext.com/case/united-states-v-diriye 6/12 information tying [Defendant] to the armed robbery or the suspect vehicle." (Gov't's Mem. in Opp'n at 4, ECF No. 33.) The Government contends, however, that "[D]efendant's own actions in entering the vehicle provided all the reasonable suspicion that was needed." (Id.) The Government contends that law enforcement could reasonably assume Defendant had "some connection to the suspect vehicle or he would not have entered it. And, if [Defendant] was connected to the vehicle, there also was reasonable suspicion to believe he was connected to the robbery." (Id.) The Government also contends that because law enforcement "had reason to believe there was a gun in the suspect vehicle" and "[t]hey had not searched the vehicle yet or secured it in any way," law enforcement had "reasonable suspicion to believe [Defendant] was either trying to conceal or make o9 with evidence, or worse, attempting to access a weapon to use against the police." (Id. at 3.) *7 7 Defendant appears to be suggesting that his behavior was wholly innocent and that it is not "reasonable under the Fourth Amendment to seize anybody who might walk up to . . . [a] vehicle and open a door some three days after the crime occurred." (Def.'s Mem. in Supp. at 8.) But "[t]he behavior on which reasonable suspicion is grounded . . . need not establish that the suspect is probably guilty of a crime or eliminate innocent interpretations of the circumstances." United States v. Carpenter, 462 F.3d 891, 986 (8th Cir. 2006). Defendant walked up to a car believed to be involved in a recent armed robbery-a car which was essentially 8anked by squad cars-opened the driver's door, and began to seat himself in the vehicle. Based on Defendant's actions, it is not unreasonable to infer that he owned or had control over the car. It was reasonable for law enforcement to conclude that Defendant was associated with the car (and therefore potentially the robbery) and conduct a brief investigatory stop of Defendant to con7rm or dispel their suspicions. While there may be wholly innocent explanations for such conduct, it was not unreasonable under the circumstances for law enforcement to stop Defendant and investigate his connection to the car. Further, it was not unreasonable for law enforcement to handcu9 Defendant during the investigatory stop given the suspected use of a gun in the robbery they were investigating and the fact that law enforcement had not yet been able to clear the car (including removing any weapons present) after taking 2/22/2021 United States v. Diriye, Case No. 14-cr-236(1) (JNE/TNL) | Casetext Search + Citator https://casetext.com/case/united-states-v-diriye 7/12 the other two individuals into custody. See id. at 659 ("As part of a lawful Terry stop, o:cers may take any measures that are reasonably necessary to protect their personal safety and to maintain the status quo during the course of the stop." (quotations omitted)); El-Ghazzawy v. Berthiaume, *8 363 F.3d 452, 457 (8th Cir. 2011) ("'[F]or the use of handcu9s during a Terry stop, the Fourth Amendment requires some reasonable belief that the suspect is armed and dangerous or that the restraints are necessary for some other legitimate purpose, evaluated on the facts of each case.'" (quoting Bennett v. City of Eastpointe, 410 F.3d 810, 836 (6th Cir. 2005)). 8 Defendant likens this case to United States v. Hudson, 405 F.3d 425 (6th Cir. 2005). In Hudson, an armed robbery occurred at a convenience store in 2000. 405 F.3d at 428. Hudson, a black male, was identi7ed "from a series of suspect photographs and a warrant was issued for [his] arrest." Id. at 428, 429, 433-34. Law enforcement was unable to locate Hudson. Id. at 428. Approximately one year later, the investigator received an anonymous tip from a colleague that a woman the investigator suspected was Hudson's girlfriend was working at another convenience store in the same town. Id. The tip stated that on a certain date, Hudson's girlfriend would arrive at the convenience store around 3:00 p.m. and be accompanied by Hudson. Id. In an e9ort to corroborate the tip, the investigator con7rmed the girlfriend's employment at the convenience store through the manager and learned that the girlfriend usually arrived ten minutes before her shift began. Id. at 428- 29. It was disputed whether the manager also con7rmed the type of car-a Ford Taurus-that Hudson's girlfriend drove. Id. at 429. In addition, based on his years as a police o:cer in the community, the investigator testi7ed that he knew that Hudson and his girlfriend were romantically involved and had a child. Id. Law enforcement set up at the convenience store to wait for Hudson's girlfriend to arrive. Id. Around 3:00 p.m., Hudson's girlfriend pulled into the parking lot in a Ford *9 Taurus. Id. She was accompanied by two black males and an infant. Id. Law enforcement "approached the car with their 7rearms drawn in a so-called 'felony approach'" because "they suspected that Hudson might be armed since he had allegedly used a 7rearm to commit the robbery." Id. Only after the three individuals were searched and handcu9ed, 9 2/22/2021 United States v. Diriye, Case No. 14-cr-236(1) (JNE/TNL) | Casetext Search + Citator https://casetext.com/case/united-states-v-diriye 8/12 and crack cocaine discovered on Hudson's person, did law enforcement con7rm their identities. Hudson moved to suppress the crack cocaine. See id. at 439. The Sixth Circuit concluded that the district court erred in denying Hudson's motion because the investigative stop was not supported by reasonable suspicion. Id. The Sixth Circuit noted that "the tipster's most critical assertion-that Hudson would be in the car"-had been discredited because, "[w]hile [the investigator] testi7ed that the tip had included this prediction, [the investigator's] report, which he composed soon after receipt of the tip, makes no reference to it." Id. at 433. The Sixth Circuit concluded that law enforcement "had no more than a hunch that Hudson would be accompanying [his girlfriend] to work on the day in question and no more than a hunch that one of the passengers in [her] car was Hudson." Id. at 434. Such a "hunch" lacked the speci7c and articulable facts needed to form reasonable suspicion under the Fourth Amendment. Id.; see also id. at 438 (" [T]he tip upon which the government relies did not mention Hudson and consequently o9ers no support for the government's contention that o:cers reasonably suspected that Hudson was in the car."). The Sixth Circuit reasoned that, *10 10 [a]t most, [the investigator's] previous knowledge of Hudson and [his girlfriend] furnished the o:cers with reasonable suspicion that the two were a couple and shared a child. It is a signi7cant, and unreasonable, leap to deduce from this that the two were traveling together to the [convenience store] on [a certain date]. The leap is not made any less unreasonable by the fact that the two men accompanying [Hudson's girlfriend] were black, as the investigators knew Hudson to be. Of course, had the o:cers positively, or at least reasonably, identi7ed Hudson as a passenger before approaching [his girlfriend's] car with their guns drawn-for example, by reference to a photograph of Hudson, or a composite drawing- they would have had reasonable suspicion to seize the car and its occupants. But, lacking reasonable suspicion, the o:cers elected to seize 7rst and identify second. 2/22/2021 United States v. Diriye, Case No. 14-cr-236(1) (JNE/TNL) | Casetext Search + Citator https://casetext.com/case/united-states-v-diriye 9/12 Id. at 433-34 (footnoted omitted); see also id. at 438 ("[T]he facts that Hudson is black and once had a relationship with [the girlfriend] do not provide a particularized basis for suspecting he was in the car."). The Sixth Circuit was also "mindful that . . . [law enforcement] w[as] not attempting to solve a recently committed crime, or an ongoing one, but rather to arrest a person suspected of having committed a felony over a year earlier." Id. at 436-37. The Sixth Circuit observed that "resolution of the question whether reasonable suspicion existed in the 7rst instance must be sensitive to whether the Terry stop was made to investigate a crime committed beyond the recent past." Id. at 437. Hudson is distinguishable in several respects. First, whereas over a year had passed between the armed robbery and the investigatory stop in Hudson, only a few days had passed between the armed robbery in this case and the investigatory stop of Defendant. Second, law enforcement had no reasonable suspicion for stopping the car in *11 Hudson. Before stopping the car, they did not con7rm that Hudson was in fact one of the passengers; they did not observe any violation of a tra:c law; and there was no indication that the car was connected to the crime under investigation. In this case, the car was the connection to the armed robbery. Third, Hudson engaged in no unusual conduct-he was merely a passenger in a vehicle. Here, Defendant walked up to a car that was 8anked by police o:cers, opened the driver's door, and began seating himself in the vehicle. Under the circumstances, Defendant's behavior was highly suspicious. Moreover, there is a question of o:cer safety in the present case. 11 Based on the totality of the circumstances, Defendant's conduct provided law enforcement with reasonable suspicion to stop Defendant and investigate his connection to the car. B. Statements "If . . . [law enforcement] o:cers conduct an illegal search or detention, physical evidence from the search as well as verbal evidence obtained from the detention must be excluded as the 'fruits' of the o:cers' unlawful action." United States v. Cotter, 701 F.3d 544, 547 (8th Cir. 2012) (citing Wong Sun v. United States, 371 U.S. 471, 484-85 (1963)); accord United States v. Yousif, 2/22/2021 United States v. Diriye, Case No. 14-cr-236(1) (JNE/TNL) | Casetext Search + Citator https://casetext.com/case/united-states-v-diriye 10/12 Date: October 28, 2014 308 F.3d 820, 832 (8th Cir. 2002) ("Verbal statements obtained as a result of a Fourth Amendment violation are as much subject to the exclusionary rule as are items of physical evidence discovered during an illegal search."). Defendant's only argument for the suppression of his statements is that they were fruits of the illegal investigatory stop. (Def.'s Mem. in Supp. at 10-11.) Because the *12 Court concludes that the investigatory stop was proper under the Fourth Amendment, there is no basis upon which to suppress the statements. 12 III. Based upon the foregoing Findings and Conclusions, the undersigned Magistrate Judge makes the following: RECOMMENDATION For the reasons set forth herein, IT IS HEREBY RECOMMENDED that: 1. Defendant's Motion to Suppress Statements (ECF No. 20) be DENIED. 2. Defendant's Motion to Suppress Evidence Obtained as a Result of Search and Seizure (ECF No. 25) be DENIED. s/ Tony N. Leung Tony N. Leung United States Magistrate Judge for the District of Minnesota United States v. Diriye File No. 14-cr-236(1) (JNE/TNL) 2/22/2021 United States v. Diriye, Case No. 14-cr-236(1) (JNE/TNL) | Casetext Search + Citator https://casetext.com/case/united-states-v-diriye 11/12 Pursuant to Local Rule 72.2(b), any party may object to this Report and Recommendation by 7ling with the Clerk of Court, and by serving upon all parties, written objections which speci7cally identify the portions of the Report to which objections are made and the bases for each objection. This Report and Recommendation does not constitute an order or judgment from the District Court and it is therefore not directly appealable to the Circuit Court of Appeals. Written objections must be 7led with the Court before November 12, 2014. Make your practice more effective and ef_x0089_cient with Casetext's legal research suite. Get a Demo Pricing Switch Big _x0089_rm Coverage SmartCite Public records search Partnerships and Resources Law school access Bar associations 2/22/2021 United States v. Diriye, Case No. 14-cr-236(1) (JNE/TNL) | Casetext Search + Citator https://casetext.com/case/united-states-v-diriye 12/12 About us Jobs Blog Podcast News Twitter Facebook LinkedIn Instagram Help articles Customer support Contact sales Privacy Terms © 2020 Casetext Inc. Casetext, Inc. and Casetext are not a law _x0089_rm and do not provide legal advice.</t>
  </si>
  <si>
    <t>['https://d3n8a8pro7vhmx.cloudfront.net/cuapb/pages/270/attachments/original/1626647366/United_States_v._Diriye__Case_No._14-cr-236%281%29_%28JNE_TNL%29___Casetext_Search___Citator.pdf?1626647366']</t>
  </si>
  <si>
    <t>['Scott Aikins, badge #22']</t>
  </si>
  <si>
    <t>MINNEAPOLIS POLICE DEPARTMENT INTERNAL AFFAIRS COMPLAINT FORM #3401 • COMPLAINT INFORMATION INTERNAL AFFAIRS CASE NUMBER: 14-14903 CCN: 14-210241 DATE OF INCIDENT: 06/20/2014 TIME OF INCIDENT: 12:14 LOCATION OF INCIDENT: 818 Lowry Av N DATE OF COMPLAINT 07/02/2014 REFERRAL METHOD: Memo COMPLAINANTS NAME (LAST, FIRST MIDDLE) SEX M❑ F❑ RACE: DATE OF BIRTH: 13.43 - Personnel Data HOME ADDRESS: CITY! STATE / ZIP: TELEPHONE: POLICY INFORMATION POLICIES ALLEGED TO BE VIOLATED: 10-401 Responsibility For Inventory Of Property And Evidence ACCUSED EMPLOYEE(S) NAME/BADGE: Officer Eric Lukes, #4259 COMPLAINT ALLEGATIONS It is alleged that on 06-20-2014 Officer Eric Lukes was working squad 424 Able when he was dispatched to a report of shots fired at Star Foods, 818 Lowry Av N. Remarks to the call stated "753-GMU, SHOTS FIRED, UNK IF ANYONE HIT, WH1 CAD, LS WB." In his added remarks to the call Officer Lukes noted, "Small Cal .380," and stated in his remarks that he collected seven discharged cartridge casings, (DCC's). On 07/01/14 Sgt. House, assigned to the Weapons Investigation Unit, emailed Officer Lukes asking the whereabouts of the DCC's. Officer Lukes responded that the DCC's were in his mail box. Officer Lukes completed an offense report and inventoried the DCC's on 07-02-14. A search warrant executed at the residence the suspect vehicle, 753-GMU, listed to, resulted in the recovery of a .380 Cal. Handgun. The DCC's collected by Officer Lukes and the recovered .380 handgun were subsequently linked by way of the IBIS system to a homicide, CCN 14-132907. RECOMMENDATION (Preliminary Cases Only) El Reckoning Period Expired Before Complaint was Filed El No Basis for Complaint LI Closed Pending Further Information LI Refer to Precinct with Coaching Documentation K Exceptionally Cleared K Policy Failure K Other cot AZT SIG1Ni9Z, cF----1 DATE -.-------- COMMANDER REVIEW: DATE 1207795 MINNEAPOLIS POLICE DEPARTMENT Internal Affairs Unit Administrative Case #14-014903 Sgt. Michal CASE BACKGROUND On 06-20-2014 at 1215 hours, Officer Eric Lukes, working squad 424 Able, was dispatched to a report of shots fired at Star Foods, 818 Lowry Ave N. Remarks to the call stated, "753GMU-SHOTS FIRED, UNK IF ANYONE HIT, WHI CADI...LS WB." Officer Lukes and other officers arrived. No victim was located. Squad 424, Officer Lukes, entered remarks to the call at 12:21, "SMALL CAL .380." And then at 12:27, "RECOVERED 7 EMPTY CASINGS." Hennepin County VOTF executed a search warrant on the residence of the registered owner of the vehicle listed in the remarks to the call. The warrant was based on the information contained in the call. A .380 Cal. firearm was recovered. Hennepin County VOTF then contacted Sgt. House asking where the shell casings were. On 07-01-14, Sgt. House emailed Officer Lukes inquiring where the shell casings as he had been unable to locate 13.43 - Personnel Data Officer Lukes responded to Sgt. Houses email that there had been no victim or suspect on the call, and the casings were in his mailbox. On 07-02-14, Officer Lukes inventoried the shell casings. The recovered firearm was subsequently linked by way of the IBIS system to the .380 shell casings recovered by Officer Lukes, and to .380 shell casings recovered at the scene of a Minneapolis homicide, CCN 14-132907. A copy of the IBIS report is included with this report. Sgt. House forwarded his email exchange with Officer Lukes to Fourth Precinct day watch Lt. McGinty, who in turn forwarded the emails to IA Lt. Halvorson. Lt. Halvorson signed an IA form 3401. • 1207796 13.43 - Personnel Data The shell casings were inventoried by badge 4259, Officer Lukes, under CCN 14-210241, PI# 22065, on 07-02-14. A screenshot of the CAPRS inventory page is included with this report. Summary of Allegations: 13.43 - Personnel Data Allegation # 2 It is alleged that on 06-20-14, Officer Eric Lukes did not immediately inventory evidence in the form of shell casings. If this allegation were found to be true it would violate the following: 1207797 10-401 RESPONSIBILITY FOR INVENTORY OF PROPERTY AND EVIDENCE (12/14/07) (A-D) Definitions: • Property - any material object of value, however slight, tangible or intangible to which an owner has a legal right. • Evidence - documentary or oral statements and material objects admissible as testimony in a court of law. All MPD employees taking possession of property, whether evidentiary or non- evidentiary, shall place such property in the custody of the Property and Evidence Unit and complete the inventory prior to the end of their shift. The inventory shall include all evidence seized regardless of whether an arrest has been made. This includes sworn employees working off-duty employment. (04/01/93) (02/19/02) (12/14/07) Case Investigation: Statement of Sgt. Christopher House On 09-10-14 I took a recorded statement from witness Sgt. Christopher House in the IA office. It is summarized as follows: Sgt House said he read a Daily Intelligence Brief, (DIB), (Dated 06-20-14 and included in the exhibits) about a shots-fired incident at Star Foods. Sgt. House made note of the incident because it is one of his duties to enter a work order to have recovered shell casings processed once they are inventoried. Sgt. House received a call from Hennepin County VOTF asking for his assistance. They had drafted and executed a search warrant based on the information contained in the call. They were asking where the Shell casings were from the Star Foods shots fired incident, They wanted to conduct testing on the shell casings to compare them to the .380 handgun recovered in the warrant. 1207798 Sgt. House checked CAPRS and was unable to find inventory of the shell casings Sgt House sent Officer Lukes an email on 07-01-14 asking about the shell casings. Officer Lukes responded on 07-02-14 that there was no victim or suspect and the shell casings were in his mailbox. Sgt. House responded that the license plate of the suspect vehicle was listed in the first line of the remarks to the call, that the suspect had been arrested twice in the last three weeks while in possession of a gun, and that the shell casings needed to be inventoried as soon as possible for comparison to the gun recovered in the warrant. Sgt. House said the license plate listed in the call was part of the probable-cause used in obtaining the search warrant. 13.43 - Personnel Data Sgt. House said the delay in inventorying the shell casings may have affected the investigation. "There's a possibility that Hennepin County and Minneapolis Homicide investigators could have coordinated their investigation or their interviews with the suspects that were present when the gun was recovered differently had we had a little timelier information." Statement of Officer Eric Lukes On 09-25-14, I interviewed Officer Eric Lukes in the IAU office. I asked Officer Lukes what happened on call and he responded, "I can't even tell you what happened on that call. Basically, a shots fired call. I went there. Nobody was there, so I went into the store, talked to people in the store. They said they didn't see anything. They all ran in the store when they heard the shooting." "And also, I'm walking around. I see one shell casing, and I just walked down the street and found eight others, or I can't remember exactly how many I saw." 1207799 I asked if Officer Lukes had noticed the vehicle license listed in the call. "By the time I got the call of shots fired, I wasn't looking at the call I was just going to the area." Officer Lukes agreed he had collected shell casings and, "I put them in a brown-, little paper bag and I put them in my mailbox." I asked when he inventoried the casings and Officer Lukes responded, "Later on. I can't tell you the date. You have the dates, I know." He agreed that 07-02-14 sounded right. "I guess. Like I said, I can't tell you the date." "It could be, yes." When asked why he didn't inventory the casings right away, Officer Lukes said, "I forgot. That's why I put them in my mailbox after my shift was over... instead of throwing them away. Like, we can go through the trash cans at any of the precincts and I bet you there's evidence all in there, but I put 'em in my mailbox...with a CCN on them. So, I forgot just busy doing other things." 13.43 - Personnel Data They were in my, when they told me to property inventory the shell casings I went to my mailbox there was the shell casings. Like I said, if it was anything else, I'd have thrown them away... if I didn't think they were important, but they were sitting in my [inaudible] in a brown-, in a correction envelope with the case control number on them. So, it wasn't the fact that I was trying to hide anything. I recovered 'em 1207800 I asked Officer Lukes if he was familiar with MPD policy Policy 10-401, which states in part "all MPD employees taking possession of property whether evidentiary or not evidentiary shall place such property in the custody of the Property &amp; Evidence Unit and complete the inventory prior to the end of their shift." He responded, "Like I said before, that doesn't happen. They're just using that now. That doesn't happen cause I could take you to the Fourth Precinct lot right now in the garbage can and I can show you all kinds of property from drugs to everything else. "Knives and the whole nine yards." "But I didn't throw it away. I put in my mailbox with a CCN" 13.43 - Personnel Data I asked Officer Lukes if he had anything further to add to his statement, "No, not at all.". I advised Officer Lukes of MPD POLICY AND PROCEDURE, SECTION 5-107.8, YOU ARE NOT TO DISCUSS THIS INTERVIEW OR CASE INVESTIGATION WITH ANYONE OTHER THAN YOUR FEDERATION OR UNION REPRESENTATIVE OR ATTORNEY. I asked if he understood and he responded: "As I said, that's not gonna happen either. That's not gonna happen. I'm not-, I'm not saying I understand that either. Cause that-, you know just like I do, somethin's been discussed all day long with everyone and I'm not signing that just to say that. So, I'm saying no. Asked again if he understood what I had read to him, he responded, "I'm not even gonna answer that question." 1207801 Investigative facts: • On 06-20-14 at 1215 hours Officer Eric Lukes, squad 424 Able, was dispatched to a report of shots fired at Star Foods, 818 Lowry Ave N. Remarks to the call listed a suspect vehicle, MN Officer Lukes entered remarks to the call: "SMALL CAL.380" and "RECOVERED 7 EMPTY CASINGS. • In his statement officer Lukes said he placed the shell casings in an envelope and placed the envelope in his mailbox. • Weapons Investigator Sgt. House saw a DIB Sgt. House said he read a Daily Intelligence Brief, (DIB), (Dated 06-20-14 and included with this report) about a shots-fired incident at Star Foods. Sgt. House made note of the incident because it is one of his duties to enter a work order to have recovered shell casings processed once they are inventoried. • Sgt. House received a call from Hennepin County VOTF. They had executed a search warrant based on the Shots-fired call and recovered a .380 handgun. The VOTF investigators were asking where the shell casings were that had been recovered by Officer Lukes. • Sgt. House was unable to locate a CAPRS report of the incident or the shell casings in inventory. • On 07-01-14, Sgt. House emailed officer Lukes asking about casings he recovered. 13.43 - Personnel Data the shell • Officer Lukes responded on 07-02-14 that there was no victim and no suspect and the casings were in his mailbox. Later that day Officer Lukes inventoried the casings. 13.43 - Personnel Data 1207802 • When the casing were compared through the IBIS system they were found to be a match to the gun recovered by Hennepin county VOTF in their warrant, and to also match shell casings recovered at the scene of a Minneapolis Homicide, CCN 14-132907. • During his interview, Officer Lukes said the reason he didn't inventory the casings right away was because, "I forgot. That's why I put them in my mailbox after my shift was over... instead of throwing them away. Like, we can go through the trash cans at any of the precincts and I bet you there's evidence all in there, but I put 'em in my mailbox... with a CCN on them. So, I forgot. Just busy doing other things." • 13.43 - Personnel Data They were in my-, when they told me to property inventory the shell casings I went to my mailbox there was the shell casings. Like I said, if it was anything else, I'd have thrown them away... So, it wasn't the fact that I was trying to hide anything. I recovered 'em,.. • When I asked Officer Lukes if he was familiar with MPD policy 10-401, which states in part "all MPD employees taking possession of property whether evidentiary or not evidentiary shall place such property in the custody of the Property &amp; Evidence Unit and complete the inventory prior to the end of their shift" He responded, "Like I said before, that doesn't happen. They're just using that now. That doesn't happen cause I could take you to the Fourth Precinct lot right now in the garbage can and I can show you all kinds of property from drugs to everything else. "Knives and the whole nine yards." "But I didn't throw it away. I put in my mailbox with a CCN" 1207803 • 13.43 - Personnel Data • Sgt. House said the delay in inventorying the shell casings may have affected the investigation. "There's a possibility that Hennepin County and Minneapolis Homicide investigators could have coordinated their investigation or their interviews with the suspects that were present when the gun was recovered differently had we had a little timelier information." I confirm that the information I provided in this case is true to the best of my knowledge. Respectfully Submitted, Sgt. Jos h Michal Internal Affairs Unit 1207804 MINNEAPOLIS POLICE DEPARTMENT Internal Affairs Unit Addendum to Administrative Case 14-014903 Lt. Halvorson CASE CONTINUATION After a preliminary review of this case, it was determined that several follow up steps were necessary to conclude this investigation. I assisted the primary investigator, Sgt. Michal, with those steps. Prior to Sgt. Michal's retirement, he was unable to conclude the summary. This continuation of the investigation is the information gathered during the follow up investigatory steps. CASE INVESTIGATION Statement of Officer Steven Otteson: On 12-19-14 Sgt. Michal took a recorded statement from Officer Steven Otteson. It is summarized as follows: Officer Otteson is currently assigned to the Strategic Information Center for the MPD. Part of his duties at the Strategic information center is to manage the Daily Information Brief (DIB) and to monitor the dispatched calls to squads along with collecting any possibly video from City of Minneapolis cameras relating to incidents. Officer Otteson stated that on (06-20-14) he completed a DIB regarding this specific incident [CCN 14-132907]. He stated he heard a call dispatched on the Northside [Precinct 4] of shots fired call at Star Foods which is at 818 Lowry. He knew that there were cameras near this location which may have captured the incident on video. He also heard that dispatch air more information regarding this call. They had stated that a white Cadillac was possibly involved and that a plate number to this vehicle had been aired. He then checked the camera which was near the business (Star Foods) and saw a white Cadillac pulled into a parking lot about a block away. He then saw the vehicle pull out of the parking lot and speed away. 1207805 Officer Otteson ran the plate number which was aired during the call and it came back to a listing of a Cadillac. Another squad which was assigned to the call had added information that this Cadillac was involved in a shots fired call at this same address about 3 weeks prior. (This information is in the Visinet documentation, the squad was 8420). Officer Otteson then added the information he had seen on the video to the call for any further necessary follow up. He also made a copy of the video and placed it in a secure computer drive used by his unit. 13.43 - Personnel Data He also wanted to make a copy of the video to property inventory the incident for any possible future criminal prosecution. He kept a copy of the video on the M drive which is used by their unit. 2nd Statement of Officer Eric Lukes: On 01-08-15 Sgt. Michal and I conducted a second interview with Officer Lukes. It should be noted that at the beginning of the interview Officer Lukes did not understand and agree with some of the advisory content. After a short discussion he was able to understand these advisory statements. We attempted to get further clarification from Officer Lukes regarding the Shots call he responded. He recalled that he was the first squad to arrive on scene and that he spoke to potential witnesses. He spoke to a male who was on the street when the incident occurred but he told Office Lukes that he did not see anything. Officer Lukes also spoke to people that were inside a business but they also told him that they did not see anything from the incident. He believed that the business was called the Lowry Market. Officer Lukes did not ask the owner if he had any cameras which may have recorded the incident. Officer also was unable to recall if other officers had arrived on scene with him. He did not remember if he spoke to any other officers on this scene. Officer Lukes was unsure as to how many shell casings he recovered from the scene. He also did not remember how he secured the casings. He was only able to recall that he used a brown envelope typically used to recover evidence. Officer Lukes remembered receiving an e-mail from Sgt. House asking him about the shell casings regarding this incident. He then remembered that he had placed them in his mailbox. Officer Lukes again stated that he simply forgot to inventory the recovered shell casings when he placed them in his mailbox. He did not believe that this mistake would have a potential to affect any further criminal proceedings regarding this evidence. 13.43 - Personnel Data 1207806 13.43 - Personnel Data During our interview, Officer Lukes produced 3 MPD Property Inventory sheets. These property inventory sheets corresponded with a MPD Recovery Property report which Officer Lukes also completed. The report and property inventory sheets are included with this case file. The property inventoried under this CCN were a small amount of suspected marijuana, jam jars with lids, black handled folding pocket knife and 27 pennies. Officer Lukes stated that he had found all of these items in the squad car he was driving today (on the day of his interview). He was attempting to prove his point that either people do not always inventory items they find during their shift or either forget to inventory them. 2 After several attempts of discussing the Property Inventory policy (10-401) with Officer Lukes he stated that he knows the policy. Near the end of the interview Officer Lukes was advised of MPD Policy 5-107.8, prohibiting him from speaking to anyone other than a Federation Rep or Attorney about this case. Officer Lukes stated that this is not going to happen. I attempted to clarify with him if he simply understood the policy however, he would not acknowledge that he understood the policy. He continued to state that this does not happen. 1 Off. Lukes Stmt. Pg. 11-12 2 Off. Lukes Stmt. Pg. 12-13 1207807 MINNEAPOLIS POLICE DEPARTMENT INTERNAL AFFAIRS COMPLAINT FORM #3401 COMPLAINT INFORMATION INTERNAL AFFAIRS CASE NUMBER: 14-14903 CCN: 14-210241 DATE OF INCIDENT: 06/20/2014 TIME OF INCIDENT: 12:14 LOCATION OF INCIDENT: 818 Lowry Av N DATE OF COMPLAINT 07/02/2014 REFERRAL METHOD: Memo COMPLAINANTS NAME (LAST, FIRST MIDDLE) SEX M❑ FU RACE: DATE OF BIRTH: 13.43 - Personnel Data HOME ADDRESS: CITY/ STATE /ZIP: TELEPHONE: POLICY INFORMATION POLICIES ALLEGED TO BE VIOLATED: 10-401 Res eonsibilit For Invento Of Pro sert And Evidence 13.43 - Personnel Data ACCUSED EMPLOYEE(S) NAM E/BADG E. Officer Eric Lukes, #4259 COMPLAINT ALLEGATIONS It is alleged that on 06-20-2014 Officer Eric Lukes was working squad 424 Able when he was dispatched to a report of shots fired at Star Foods, 818 Lowry Av N. Remarks to the call stated "753-GMU, SHOTS FIRED, UNK IF ANYONE HIT, WHI CAD, LS WB." In his added remarks to the call Officer Lukes noted, "Small Cal .380," and stated in his remarks that he collected seven discharged cartridge casings, (DCC's). On 07/01/14 Sgt. House, assigned to the Weapons Investigation Unit, emailed Officer Lukes asking the whereabouts of the DCC's. Officer Lukes responded that the DCC's were in his mail box. Officer Lukes completed an offense report and inventoried the DCC's on 07-02-14. A search warrant executed at the residence the suspect vehicle, 753-GMU, listed to, resulted in the recovery of a .380 Cal. Handgun. The DCC's collected by Officer Lukes and the recovered .380 handgun were subsequently linked by way of the IBIS system to a homicide, CCN 14-132907. RECOMMENDATION (Preliminary Cases Only) K Reckoning Period Expired Before Complaint was Filed • No Basis for Complaint ti Closed Pending Further Information K Refer to Precinct with Coaching Documentation K Exceptionally Cleared LI Policy Failure • Other 13.43 - Personnel Data COMMANDER REVIEW: DATE ci---/ I ;---1 -( DATE 1207808 Minneapolis City of Lakes Police Department 350 S. Fifth St., Room 130 Minneapolis, MN 55415 TEL 612.673,2735 www.minneapolismn.gov March 22, 2016 Officer Eric Lukes Fourth Precinct Minneapolis Police Department RE: IAU Case Number #14-14903 Notice of Suspension (20 hours suspension without pay) Officer Lukes, The finding for IAU Case #14-14903 is as follows: MPD PIP 10-401 Responsiility for Inventory/Evidence SUSTAINED (Category C) 13.43 - Personnel Data As discipline for this incident you are suspended for 20 hours without pay. This case will remain in IAU files per the record retention guidelines mandated by State Law. Be advised that any additional violations of Department Rules and Regulations may result in disciplinary action up to and including discharge from employment. Sincerely, Janee Harteau Chief of Police 1440 By: Kristine Arneson Assistant Chief 1207809 Page 2 Officer Lukes Suspension Letter I, Officer Eric Lukes, acknowledge receipt of this Notice of Suspension. Officer Eric Lukes Inspector Friestleben CC: Personnel Inspector Freistleben !AU zo coo yo6 Date of Receipt -st--a01(0 Date 1207810</t>
  </si>
  <si>
    <t>['https://d3n8a8pro7vhmx.cloudfront.net/cuapb/pages/1461/attachments/original/1638153689/14-14903_Lukes.pdf?1638153689']</t>
  </si>
  <si>
    <t>From Casetext: Smarter Legal Research Arman v. Severance UNITED STATES DISTRICT COURT DISTRICT OF MINNESOTA Jan 22, 2021 Case No. 20-CV-677 (NEB/DTS) (D. Minn. Jan. 22, 2021) Copy Citation Case No. 20-CV-677 (NEB/DTS) 01-22-2021 LARRY ARMAN, CAMILLE ARMAN, and L. A. and L. A., by and through their parents and natural guardians Larry Arman and Camille Arman, Plainti9s, v. MINNEAPOLIS POLICE OFFICER MATTHEW SEVERANCE, ST. PAUL POLICE DEPARTMENT OFFICER JASON BRUBAKER, and ST. PAUL POLICE DEPARTMENT OFFICER SALIM OMARI, Defendants. Nancy E. Brasel United States District Judge ORDER ON MOTION FOR PARTIAL JUDGMENT ON THE PLEADINGS AND MOTION TO DISMISS In the execution of a no-knock search warrant, St. Paul police o:cers Jason Brubaker and Salim Omari shot and killed the plainti9s' dogs. The plainti9s, Larry Arman and Camille Arman, brought this lawsuit alleging constitutional violations and common law claims arising from this incident. The original defendants in the case included the City of Saint Paul and a number of its police o:cers who executed the search warrant (together, the "St. Paul Defendants"), as well as the City of Minneapolis and O:cer Matthew Severance, who 7led the application for the search warrant. The St. Download PDF Check Treatment Search all cases and statutes... Help Sign In Sign Up Opinion Case details JX Search Paul Defendants 7led a motion for partial judgment on the pleadings, asserting that all claims *2 against them except for the Fourth Amendment unreasonable-seizure-of-property claim against o:cers Brubaker and Omari individually should be dismissed. (ECF Nos. 22, 26 at 1.) The City of Minneapolis and Severance (together, "Minneapolis Defendants") also 7led a motion to dismiss the claims against them for failure to state a claim. (ECF Nos. 32, 34.) 2 After discussion between the parties, the Armans 7led a Second Amended Complaint, dropping the cities and all individual defendants except o:cers Brubaker, Omari, and Severance. (ECF No. 66 ("SAC").) It alleges a single count of Fourth Amendment violations of Title 42 U.S.C. Section 1983. (Id. ¶¶ 17-23.) The parties agree that Count 1 contains three Fourth Amendment claims against the o:cers: (1) unreasonable seizure; (2) excessive force; and (3) unreasonable search and seizure based on a lack of probable cause for the no-knock search warrant. The St. Paul Defendants conceded that the Armans' unreasonable-seizure and excessive-force claims should proceed but argued that the probable cause claim against Brubaker and Omari should be dismissed. (ECF No. 69 at 2.) At the hearing, the Armans informed the Court that they concede to dismissal of the probable cause claims against Brubaker and Omari. They also clari7ed that they allege only a probable cause claim against Severance. Thus, the Court will grant the St. Paul Defendants' motion for partial judgment on the pleadings *3 as unopposed. This clears all the procedural smoke, leaving only the issue of whether the Second Amended Complaint states a probable cause claim against Minneapolis O:cer Severance. 1 3 1 At the hearing, the Armans con7rmed that they no longer assert claims based on the Fourteenth Amendment, notwithstanding the reference to this amendment in the Second Amended Complaint. (SAC ¶ 2.) BACKGROUND The Court draws the following background from the Second Amended Complaint, accepting its factual allegations as true and drawing all reasonable inferences in the Armans' favor. See Topchian v. JPMorgan Chase Bank, N.A., 760 F.3d 843, 848 (8th Cir. 2014). 2 2 The Armans 7led the Second Amended Complaint in response to the defendants' motions. Where, as here, some defects raised in the original Download PDF Check Treatment Search all cases and statutes... Help Sign In Sign Up Opinion Case details JX Search motion remain in the new pleading, the court may consider the motion as being addressed to the amended pleading. Bishop v. Abbott Lab'ys., No. 19- CV-420 (NEB/ECW), 2019 WL 6975449, at *3 (D. Minn. Dec. 20, 2019) (quoting 6 Charles Alan Wright, et al., Federal Practice and Procedure § 1476 (3d ed. 2019)). Because the Armans continue to assert a probable cause claim against Severance in the Second Amended Complaint, the Court considers the Minneapolis Defendants' motion as being addressed to the Second Amended Complaint. On the morning of July 9, 2014, the Armans were in their home in St. Paul with their two sons and two dogs. (SAC ¶ 6.) Mrs. Arman was awake and moving around the house while the other family members were sleeping in the front living room. (Id. ¶ 7.) Pursuant to a no-knock search warrant, O:cers Brubaker and Omari barged through the Armans' front door and began 7ring their weapons. (Id. ¶¶ 8, 17.) They did not announce or otherwise warn that they were entering the home. (Id.) Brubaker and Omari had been briefed by other o:cers that the Armans' two dogs were aggressive, but they were not. *4 (Id. ¶ 9.) When Brubaker and Omari entered, they shot and killed the Armans' dogs in front of the family. (Id. ¶¶ 10-11.) Brubaker and Omari then zip-tied Mr. Arman's hands and searched the house, destroying the Armans' personal property, but found no evidence of criminal activity in the house. (Id. ¶ 14.) The Armans maintain that they were in fear for their safety as well as that of their children and unborn child (Mrs. Arman was pregnant at the time), that their sons feared for their own safety as well as that of their parents, and that they su9ered physical injury, post-traumatic stress disorder, property damage, and other damages as a result of the defendants' conduct. (Id. ¶¶ 13, 16, 23.) 4 Minneapolis O:cer Severance prepared the application for the search warrant that led to this incident. (ECF No. 27-1 ("Warrant").) The application includes information provided by a con7dential reliable informant ("CRI"). (Id. at 2; SAC ¶ 18.) The Armans question that CRI's reliability and honesty, and thus contend that Severance acted with reckless disregard as to whether the information was true. (SAC ¶¶ 18, 21, 22.) The Armans maintain that the statements in the search warrant-that their home contained drugs and guns-were false, and Severance acted with reckless disregard for the truth when he failed to corroborate the information of illegal activity from the CRI. (Id. ¶¶ 18- 21.) *5 5 Download PDF Check Treatment Search all cases and statutes... Help Sign In Sign Up Opinion Case details JX Search ANALYSIS I. Standard under Rule 12(b)(6) The Minneapolis Defendants move to dismiss the probable cause claim against Severance under Rule 12(b)(6) of the Federal Rules of Civil Procedure. Rule 12(b)(6) requires that the Court dismiss a complaint for failure to state a claim upon which relief can be granted if it fails to plead "enough facts to state a claim to relief that is plausible on its face." Bell Atl. Corp. v. Twombly, 550 U.S. 544, 570 (2007). When reviewing a Rule 12(b)(6) motion, a court must "tak[e] all facts alleged in the complaint as true, and mak[e] reasonable inferences in favor of the nonmoving party." Smithrud v. City of St. Paul, 746 F.3d 391, 397 (8th Cir. 2014). Although the factual allegations need not be detailed, they "must be enough to raise a right to relief above the speculative level." Twombly, 550 U.S. at 555. "A claim has facial plausibility when the plainti9 pleads factual content that allows the court to draw the reasonable inference that the defendant is liable for the misconduct alleged." Ashcroft v. Iqbal, 556 U.S. 662, 678 (2009). The facial plausibility standard "asks for more than a sheer possibility that a defendant has acted unlawfully." Id. Thus, where a complaint alleges "facts that are 'merely consistent with' a defendant's liability, it 'stops short of the line between possibility and plausibility of entitlement to relief.'" Id. (quoting Twombly, 550 U.S. at 557). Courts primarily consider the allegations in a complaint in determining whether to grant a Rule 12(b)(6) motion. Zean v. Fairview Health Servs., 858 F.3d 520, 526 (8th *6 Cir. 2017). Courts may also consider documents "necessarily embraced by the complaint" in ruling on a Rule 12(b)(6) motion, including "documents whose contents are alleged in a complaint and whose authenticity no party questions, but which are not physically attached to the pleading." Ryan v. Ryan, 889 F.3d 499, 505 (8th Cir. 2018) (citation omitted); see Zean, 858 F.3d at 526 (similar). Here, the Court may consider the search warrant and its application because they are public documents incorporated by reference into the Second Amended Complaint. (SAC ¶¶ 8, 17-18; Warrant); see Minn. R. Crim. P. 33.04(a) ("Search warrants and search warrant applications, a:davits, and inventories . . . must be 7led with the court administrator."); Ashanti v. City of Golden Valley, 666 F.3d 1148, 1151 (8th Cir. 2012) (noting the contents of a notice of seizure and intent to forfeit vehicle were alleged in the complaint and thus necessarily embraced 6 Download PDF Check Treatment Search all cases and statutes... Help Sign In Sign Up Opinion Case details JX Search by it). Moreover, no party disputes the authenticity of the warrant and application, and the Armans rely on them in their briefs. (E.g., ECF No. 58 at 2-3.) The Armans also ask the Court to consider declarations of Mr. Arman and his attorney referenced in the Second Amended Complaint. (SAC ¶ 18.) Mr. Arman's declaration seeks to add information about who he believes the CRI was, and the CRI's possible motivation for providing false information to Severance. (ECF No. 55-1 (7led under seal).) The Armans' counsel's declaration asks the Court to deny the Rule 12 motion as it relates to probable cause and the warrant, and allow discovery to proceed on this issue, pursuant to Rule 56(d) of the Federal Rules of Civil Procedure. (ECF Nos. 54- *7 2, 57); see Fed. R. Civ. P. 56(d) (providing in part that the court may allow time to take discovery if a nonmovant shows by declaration that it cannot present facts essential to justify its opposition). 7 Rule 12(d) provides that if matters outside the pleadings "are presented to and not excluded by the court, the motion must be treated as one for summary judgment under Rule 56." Fed. R. Civ. P. 12(d). "Matters outside the pleadings" include any written evidence "in support of or in opposition to the pleading that provide some substantiation for and does not merely reiterate what is said in the pleadings." McAuley v. Fed. Ins. Co., 500 F.3d 784, 787 (8th Cir. 2007) (quoted case omitted). Mr. Arman's declaration-with its new evidence regarding the CRI-presents matters outside the pleadings. The Court 7nds that it can address the arguments while excluding Mr. Arman's declaration from its analysis and declines to convert the Rule 12(b)(6) motion into a motion for summary judgment under Rule 56. Because Rule 56 does not apply to the current motion, the Armans' counsel's request to conduct discovery under Rule 56(d) is denied. See Sche;er v. Minn. Dep't of Hum. Servs., No. 14-CV-2946 (JNE/SER), 2015 WL 10488875, at *7 (D. Minn.), a9'd, 806 F.3d 448 (8th Cir. 2015) (denying motion for a continuance to conduct discovery, explaining that the court's consideration of public records speci7cally embraced by the complaint did not convert a motion to dismiss to a motion for summary judgment). The Court notes that at this stage of the litigation, it accepts as true the *8 allegation that the Armans have reason to "question the reliability and the honesty of the informant and have information as to his identity and his motivations to lie." (SAC ¶ 18.) 8 Download PDF Check Treatment Search all cases and statutes... Help Sign In Sign Up Opinion Case details JX Search II. Probable Cause Claim and Qualièed Immunity A warrant application and a:davit must "'describe circumstances showing a fair probability that contraband or evidence of a crime will be found in a particular place'" to establish probable cause. Fagnan v. City of Lino Lakes, 745 F.3d 318, 323 (8th Cir. 2014) (quoting United States v. Keele, 589 F.3d 940, 943 (8th Cir. 2009)). Here, the warrant application and a:davit recount the information Severance received from the CRI and his own investigation. (Warrant at 2-3.) The CRI told Severance that the narcotics seller was known as "Elbow" and provided a physical description. (Id. at 2.) The CRI also advised Severance that "Elbow" was using a newer model Pontiac, an older model Oldsmobile, and older model Chevy Caprice to distribute narcotics, and that "Elbow" had been convicted and served prison time for weapons and narcotics o9enses. (Id.) The CRI identi7ed the Armans' home as the residence used by "Elbow" to store and sell narcotics, and pointed out vehicles parked in front of the Armans' home as the vehicles used by "Elbow" in the distribution of narcotics. (Id.) Based on a photograph, the CRI positively identi7ed Mr. Arman as the male known to the CRI as "Elbow." (Id.) The CRI also informed Severance about drugs and guns: he told Severance that he had observed a large quantity of marijuana packaged for street sale inside the Armans' home within the last seventy-two hours, and that he had observed Mr. Arman carrying a silver semi- *9 auto handgun on his person within the last week. (Id.) Finally, the CRI advised Severance that Mr. Arman was a known gang member who kept two very aggressive pit bull dogs in the house for protection. (Id.) Severance's own investigation found that Mr. Arman has felony convictions for narcotics and weapons violations and is prohibited from possessing a 7rearm. (Id.) Severance con7rmed the home address, and the Minnesota Driver and Vehicle Services website listed the vehicles pointed out by the CRI as registered to Mr. Arman. (Id.) The warrant application notes that Severance had used information provided by the CRI in previous similar investigations, and that the CRI's information "has always proved honest and accurate." (Id.) 9 The Minneapolis Defendants argue that quali7ed immunity bars the Armans' probable cause claim against Severance. Whether an o:cial may be held personally liable for an o:cial act or protected by quali7ed immunity "generally turns on the objective legal reasonableness of the o:cial's action, assessed in light of the legal rules that were clearly established at the time it Download PDF Check Treatment Search all cases and statutes... Help Sign In Sign Up Opinion Case details JX Search was taken." Kiesling v. Holladay, 859 F.3d 529, 533 (8th Cir. 2017) (cleaned up). Where an alleged Fourth Amendment violation involves a search or seizure conducted pursuant to a warrant, the Court's analysis of quali7ed immunity is guided by Messerschmidt v. Millender, 565 U.S. 535 (2012). Id. In Messerschmidt, the Supreme Court recognized that a warrant generally confers a "shield of immunity" to o:cers acting within the scope of its authority. 565 U.S. at 547. "[T]he fact that a neutral magistrate has issued a warrant is the clearest indication that the o:cers acted in an *10 objectively reasonable manner." Id. at 546. However, an exception exists "where the warrant was based on an a:davit so lacking in indicia of probable cause as to render o:cial belief in its existence entirely unreasonable." Id. at 547 (citation and quotation marks omitted). Because the Armans do not allege that the magistrate who issued the warrant was not neutral, the warrant grants the o:cers a "shield of immunity" unless it was based on an a:davit so lacking in indicia of probable cause that it renders their belief in the existence of probable cause "entirely unreasonable." Id. at 547; see Kiesling, 859 F.3d at 534 (explaining the inquiry is "whether it was 'entirely unreasonable' for an o:cer to believe that the warrant application established probable cause"). "[T]he threshold for establishing this exception is a high one." Messerschmidt, 565 U.S. at 547. 10 3 3 The Armans ignore Messerschmidt and ask the Court to consider Minnesota state law to determine whether probable cause existed. (ECF No. 58 at 7-8 (citing State v. Albrecht, 465 N.W.2d 107 (Minn. Ct. App. 1991)).) But "a violation of state law, without more, does not state a claim under the federal Constitution or 42 U.S.C. § 1983." Colbert v. Roling, 233 F. App'x 587, 589-90 (8th Cir. 2007) (citations omitted). Thus, Severance's alleged state law violations, standing alone, do not support a Section 1983 claim. -------- The Armans question the reliability of the CRI and maintain that Severance should have known that the CRI's information was unreliable. (SAC ¶¶ 18, 21). "When an informant's information is at least partly corroborated, . . . attacks upon credibility and reliability are not crucial to the 7nding of probable cause." United States v. Gladney, 48 F.3d 309, 313 (8th Cir. 1995) (citation and quotation marks omitted). And "[w]hen an informant has provided reliable information in the past or where his tip was *11 independently corroborated, a court may deem the informant's tip su:ciently reliable to support a probable cause determination." United States v. Caswell, 436 F.3d 894, 898 (8th Cir. 2006). An "explicit and detailed 11 Download PDF Check Treatment Search all cases and statutes... Help Sign In Sign Up Opinion Case details JX Search description of alleged wrongdoing, along with a statement that the event was observed 7rsthand, entitles [an informant's] tip to greater weight than might otherwise be the case." United States v. Leppert, 408 F.3d 1039, 1042 (8th Cir. 2005) (citation omitted); see United States v. Williams, 10 F.3d 590, 594 (8th Cir. 1993) (7nding informant's information credible because it was based on his "7rst-hand observations, not merely from rumor or innuendo," and the informant had provided reliable information in the past). The corroboration of "minor, innocent details" can establish probable cause. United States v. Tyler, 238 F.3d 1036, 1039 (8th Cir. 2001) (citation omitted). The Minneapolis Defendants argue that because the Armans dropped their probable cause claim against Brubaker and Omari, they e9ectively concede that the warrant contained su:cient indicia of probable cause on its face. The Court agrees. As the Armans' counsel argued at the hearing, the claim against Severance is based on his alleged "reckless disregard" as to (1) the truth of the CRI's information that there were guns and drugs at the Arman's home, and (2) the CRI's reliability. (SAC ¶¶ 18, 21); see generally Murray v. Lene, 595 F.3d 868, 872 (8th Cir. 2010) (construing complaint to allege both a claim that plainti9 was arrested without probable cause, and "a similar, but *12 distinct, claim that defendant violated plainti9's Fourth Amendment rights by submitting a false and misleading a:davit in support of the warrant for his arrest") (cleaned up). 12 An application for a warrant based upon an a:davit containing a "deliberate falsehood" or "reckless disregard for the truth" violates the Fourth Amendment and subjects the o:cer to Section 1983 liability. Morris v. Lanpher, 563 F.3d 399, 402 (8th Cir. 2009). "Truthful in this context means that the information put forth is 'believed or appropriately accepted by the a:ant as true.'" Id. (quoting Franks v. Delaware, 438 U.S. 154, 165 (1978)). "The test for determining whether an a:ant's statements were made with reckless disregard for the truth is whether, after viewing all the evidence, the a:ant must have entertained serious doubts as to the truth of [the a:ant's] statements or had obvious reasons to doubt the accuracy of the information . . . reported." Miles v. Coleman, No. 15-CV-3696 (WMW/FLN), 2017 WL 2870498, at *4 (D. Minn. July 5, 2017) (quoting United States v. Butler, 594 F.3d 955, 961 (8th Cir. 2010)). At this stage of litigation, the Court must accept what the Armans have properly pled as being true. Although the factual allegations in the Download PDF Check Treatment Search all cases and statutes... Help Sign In Sign Up Opinion Case details JX Search *14 complaint need not be detailed, they "must be enough to raise a right to relief above the speculative level." Twombly, 550 U.S. at 555. The Armans simply have not done so regarding this claim against Severance. The Second Amended Complaint questions the credibility of the CRI but does not plead factual content allowing the Court to draw the reasonable inference that Severance recklessly disregarded the truth in connection with his application for the search warrant. *13 Iqbal, 556 U.S. at 678. It does not provide factual allegations indicating that Severance must have entertained serious doubts as to the truth of the CRI's statements or had obvious reasons to doubt the accuracy of the CRI's information. The warrant, which the Second Amended Complaint embraces, provides that Severance had received reliable information from the CRI before, and that Severance took steps to con7rm the CRI's information about Mr. Arman. (Warrant at 2.) While Mr. Arman's home address, vehicles, and criminal record might be considered minor, innocent details, such corroboration can constitute probable cause. See United States v. Faulkner, 826 F.3d 1139, 1145 (8th Cir. 2016) (7nding that where corroborated information established that the CRI was providing accurate information about veri7able details, the fact that the corroborated details were not about criminal activity did not "subtract from the probable cause analysis"). Because the Second Amended Complaint fails to allege facts supporting the conclusory allegation that Severance acted in reckless disregard of the truth, the probable cause claim against him is dismissed. 13 CONCLUSION Based on the foregoing and on all the 7les, records, and proceedings herein, IT IS HEREBY ORDERED THAT: 1. St. Paul Defendants' Motion for Partial Judgment on the Pleadings (ECF No. 22) is GRANTED; 14 2. Defendants O:cer Matthew Severance and City of Minneapolis' Motion to Dismiss (ECF No. 32) is GRANTED; and 3. The claim against Severance is DISMISSED WITHOUT PREJUDICE. Download PDF Check Treatment Search all cases and statutes... Help Sign In Sign Up Opinion Case details JX Search Dated: January 22, 2021 BY THE COURT: s/Nancy E. Brasel Nancy E. Brasel United States District Judge Make your practice more effective and ef_x0089_cient with Casetext's legal research suite. Get a Demo Casetext research Parallel Search Compose Pricing Switch Big _x0089_rm Coverage SmartCite Public records search Partnerships and Resources Download PDF Check Treatment Search all cases and statutes... Help Sign In Sign Up Opinion Case details JX Search Law school access Bar associations About us Jobs Blog Podcast News Twitter Facebook LinkedIn Instagram Help articles Customer support Contact sales Privacy Terms © 2021 Casetext Inc. Casetext, Inc. and Casetext are not a law _x0089_rm and do not provide legal advice. Download PDF Check Treatment Search all cases and statutes... Opinion Case details JX Search</t>
  </si>
  <si>
    <t>['https://d3n8a8pro7vhmx.cloudfront.net/cuapb/pages/270/attachments/original/1626186304/Arman_v._Severance__Case_No._20-CV-677_%28NEB_DTS%29___Casetext_Search___Citator.pdf?1626186304']</t>
  </si>
  <si>
    <t>MINNEAPOLIS POLICE DEPARTMENT INTERNAL AFFAIRS DIVISION COMPLAINT INFORMATION Case Number Precinct MECC - CCN Date of Incident Time Date of Complaint 14-22623 2 14-511667 11-2-2014 08:34 11-3-2014 Location of Incident City/State/Zip City of Minneapolis Minneapolis, MN. 55414 Complainant Name (Last, First, Middle Initial) Sex Race DOB 13.43 - Personnel Data Complainant Signature Home Address City/State/Zip Primary Telephone 13.43 - Personnel Data 13.43 - Personnel Data 1 3.43 BADGE/NAME ALLEGED POLICY VIOLATIONS Officer Yolanda Wilks, #7751 - 13.43 Personnel Data 3-800 Off Duty Employment ALLEGATION SUMMARY On 11-2-2015 Officer Yolanda Wilks was working a sanctioned MPD off-duty job by performing a vehicle escort of the Washington Redskins NFL team to the TCF Bank Stadium, Officer Wilks had missed the motorcades exit at Huron Blvd. and was directed by the motorcade leader to cross the median. Officer Wilks believed she could not perform the maneuver safely but did so anyway. Officer Wilks lost control of her squad car as a result of attempting to cross the median. Officer Wilks struck a guard rail and caused a secondary accident between the 2 team busses. Case investigation discovered Officer Wilks did not have authorization to work this off-duty job site. SUPERVISOR ASSESSMENT PRELIMINARY RECOMMENDATION INVESTIGATIONS K Preliminary Investigation LI Admin Investigation K Reckoning Period Expired K No Basis for Complaint K Closed Pending Further Information K Failure to Cooperate K Refer to Precinct ❑Cleared by Exception ❑Policy Failure DOther FINAL APPROVED INVESTIGATIVE REPORT ❑Refer to Deputy Chief of Professional Standards IAU Commander Date MPD Form #3401 - UPDATED 3/21 1208842 Minneapolis Minneapolis Office of Police Police Conduct Review Investigative Summary Complaint Number: 14-22623 Investigator: Sgt. Clark Goset Officer (s): Yolanda Wilks Case Type: Administrative Date of Incident: 11-2-2014 Complaint Filed: 11-3-2014 CASE OVERVIEW This administrative case resulted from a squad car crash that was a contributing factor in the second collision between 2 buses/motor-coaches. The collisions occurred on November 2, 2014. Off-Duty Minneapolis Police Officers were engaged in an authorized vehicle escort of the Washington Redskins NFL team. The escort was from the Redskins team hotel in Edina to the TCF Bank Stadium in Minneapolis, for a game against the Minnesota Vikings NFL team. As the vehicle convoy exited eastbound 1-94, Officer Wilkes missed the exit ramp to Huron Blvd. and attempted to rejoin the vehicle convoy by crossing the median/grassy-knoll separating eastbound 1-94 from the exit ramp to Huron Blvd. Officer Wilks engagement in this maneuver resulted in her loss of control over the squad car. The squad car ultimately hit the guard-rail and the squad car stopped in a position that blocked the Huron Blvd exit. With the squad car blocking the ramp the f t bus/motor-coach in the convoy could not pass and attempted to stop. The second tour bus following directly behind the first tour bus collided with the rear of the first tour bus. This collision forced the first tour bus forward and the off the roadway. The first tour bus driver was then forced to return to the roadway by driving through the roadway guard-rail. The City of Minneapolis did enter into a settlement agreement with the Lorenz Bus Service and Gotham Insurance Company. As a result of this incident, the MPD no longer allows for the escorting of NFL teams. POLICY 1. 13.43 - Personnel Data 2. 3-800 Off-Duty employment Page 1 of 10 1208843 ALLEGATIONS Allegation 1: 13.43 - Personnel Data Allegation 2: It is alleged that Officer Wilks violated the MPD policy on working part- time/off-duty by not requesting permission to work the NFL Escort Detail. (3-800) CASE INVESTIGATION This case was originally assigned to Sergeant Rolf Markstrom for investigation. As Sergeant Markstrom was preparing to leave the Internal Affairs Unit the responsibility for this case investigation was transferred to the current investigator (Sgt. Goset).. The events leading up to the collisions are recorded on squad car Mobile Video Recorder (MVR). The collisions are documented under 2 separate Minnesota State accident reports. The first state accident report # 14-511667, documents the collision of the MPD marked squad car driven by Officer Wilks. The second State accident report, #14-511668 documents the collision between the tour busses caring the Redskins NFL team. Both reports were prepared by separate state troopers who responded to the accident scene. The collision was also documented by MPD CAPRS report #14-389345, entitled MPD squad accident (SQUADA.) Pursuant to this investigation, Officer Wilks gave a statement as part of the administrative case investigation. Officer Wilks was required to give a second statement when case investigation revealed to this investigator Officer Wilks had not obtained any authorization to work the NFL Escort Detail. Review of CAPRS Report # 14-389345 Officer Wilks authored the listed CAPRS report to document the squad car accident. That report is dated November 2, 2014. Her supplement is #1 • Officer Wilks writes she was working off duty and was involved in a squad accident while driving marked squad #132, P#76558. • Officer Wilks duty was to escort busses from the NFL teams' hotel in Edina to the University of Minnesota Bank stadium. Officer Wilks states "I was instructed to cut through the grass and get in front of the 2 buses." During this maneuver, Officer Wilks lost control over the squad car and struck the guard raill2. • Officer Wilks also indicates that 2 busses were also involved in an accident following her squad car collision with the guard-rail3. 2 Officer Wilks CAPRS statement 14-389345 3 Officer Wilks CAPRS statement 14-389345 Page 2 of 10 1208844 • Officer Wilks also writes she was transported to HCMC for medical treatment for a bruised leg. The squad car was towed to the Royalston garage4. Review of State of Minnesota Accident Report # 14-511667 Minnesota State Patrol Trooper, Kfir Sherit, #515 responded and wrote this state accident report to document the crash of Officer Wilks squad car: • Officer Wilks Was involved in the motorcade escort on EB I-94 when she was ordered from the rear of the motorcade to the front by the motorcade supervisors • Officer Wilks attempted to pass the motorcade on the left in the grass median. Officer Wilks lost control of the squad car and struck the guard-rail. The squad car then came to rest blocking the ram p6. Review of State of Minnesota Accident Report # 14-511668 Minnesota State Patrol Trooper, Jared Sturgill, # 417 responded and prepared a separate accident report to document the collision between the 2 buses in the motorcade. • The Narrative portion of this accident report indicates that the squad car operated by Officer Wilks spun out, crashed into the guard rail and blocked the exit ramp. This caused the driver of the first bus to break to avoid striking the squad car. Bus #1 was then pushed forward by the second bus. The driver of first bus then drove back through the guard-rail to reenter the roadway. Review of Accident Review Committee 13A3 - Personnel Data Page 3 of 10 1208845 At the time of this incident (11/2/14) The MPD had in place a policy that allowed MPD officers to participate in the escorting of visiting NFL teams to and from Minnesota Viking's home games. At the time of this incident the MPD had in place an agreement with the NFL teams to provide the escorts of team buses and vehicles with the necessary equipment for playing the football game. Following this incident all squad escorts were suspended unless authorized by a Bureau Chief or Higher8. • Officer Wilks was listed on Personnel Order #14-348a. This was the required escort training to participate in the Large Vehicle Training Program. Review of Mobile Video Recordings of the crash incident Many of the MPD Squad cars involved in the vehicle escort had MVR systems and assisted in documenting the incident/crash(s): • P#76411, November 2, 2014, 8:29-8:30-No MVR Digital video data used in this investigation. • P#76681, November 2, 2014, 7:59-8:41-MVR Digital Video shows the escort detail leaving the Westin Hotel in Edina and proceeding along the escort route into the City of Minneapolis. This Squad is directly behind Officer Wilks squad car at the time of the crash. The video shows Officer Wilks crossing the median, losing control and striking the guard rail. The MVR video also shows the first team bus crashing back through the guard-rail and reentering the roadway. The audio is garbled in some spots but the audio recording does capture Officer Walker telling Officer Wilks to cross the median to rejoin the convoy prior to her collision with the guard-rail and subsequent bus collisions. P#76386, November 2, 2014, 7:59-8:50-Digital MVR shows the escort from the starting point through the crash (es). The MVR captures all audio Radio transmissions. • Visually, it shows part of Officer Wilks squad car spinning out and the second bus striking the first bus. • P#76558. This was the squad car driven by Officer Was and involved in the crash. It was equipped with a VHS MVR system. Sgt. Markstrom removed and viewed the VHS cassette from this squad prior to inventorying the cassette tape. None of the vehicle escort or crash is reported to be captured on cassette tape. Review of SOP for the Minneapolis Police Department vehicle escorts for visiting NFL teams: As part of this investigation, I requested and received documents pertaining to the governance of how and when MPD officers would conduct vehicle escorts for visiting NFL teams. The first document governing the escort policy is entitled "Minneapolis Police NFL Escort Standard Operating Procedure August 30, 2012." This document covers payment issues, when and where from an escort may be provided, required equipment, training, planning and operation. 8 Administrative Announcement #AA14-032 Page 4 of 10 1208846 The second document entitled "Standard Operating Procedures for the Minneapolis Police Department Escort Division 2014/' This document provides a Standard Operating Procedure (SOP) for the escorting of vehicles in a motorcade such as a line of duty funeral procession or a presidential motorcade. • Both documents provide for the requirement of participating Officers to be trained in escort/motorcade procedures. • Both documents require participating officers to wear a class "C" uniform and wear a high visibility traffic vest or jacket. • Both require a fully marked squad car with fully functional emergency equipment to include lights and siren. Squad cars shall be signed out • Both documents require participating officers to have submitted part-time requests prior to working an escort/motorcade detail. Review of Statement #1 of Officer Wilks: On 10/13/2015 Officer Wilks came to the Internal Affairs Unit and gave a statement under a Garity advisory. Officer Wilks was accompanied by MPOF Corey Fitch as allowed by contract. In summary of that interview Officer Wilks stated the following: • Officer Wilks was shown all relevant documentation for her statement to include MVR video, state accident reports, CAPRS reports, Personnel Order #14-348a and the SOP manual for the MPD Vehicle Escort Division. • Officer Wilks stated she had attended the required training for vehicle escorting.9 • This was Officer Wilks first time performing a vehicle escort.16 • Officer Wilks did attend the briefing for that days escort detail.11 • Officer Wilks stated she missed the Huron Blvd. exit and intended to proceed to the next exit and then catch up with the escort detail.12 • Officer Wilks stated she was ordered to cross the median by Officer Richard Walker13 • Officer Wilks stated her decision to cross the median did not look good, she initially chose to pass the exit. Officer Wilks stated she hesitated but states she followed orders as taught to her in training. Officer Wilks states it was a hard decision for her follow the order or to use her own discretion.14 • Officer Wilks stated she spun out of control while in the median.15 • Officer Wilks stated that as the car spun she let the car go in its own direction. Officer Wilks did not use the squad car brakes believing it would have some type of negative control effect. She also stated she tried to revert back to her training but that she felt overwhelmed by the situation.16 • Officer Wilks stated she did not remember anything after hitting the gravel!' • Officer Wilks did go to the hospital to be evaluated for injuries after the accident. • Officer Wilks stated she accepted full responsibility for her actions. She said that this was a learning experience about discretion. Officer Wilks believes she was conflicted 9 Wilks statement p.4 line 33-p.5 line 16 10 Wilks Statement p.5 line 15 11 Wilks statement p.6 line 1-3 12 Wilks statement P. 7 line 32-P.8 line 4 13 Wilks statement p.8 line 7 14 Wilks Statement p.8 line 30-35 15 Wilks statement p.9 line 18-19 Wilks statement P.9 line 30-34 17 Wilks statement p. 13 line 4 Page 5 of 10 1208847 between following a direct order (to cross the median) and using her discretion. She added that in the future she will try to think faster.18 Review of Statement #2 of Officer Wilks On 12/21/2015 Officer Wilks returned to the MPD IAU office and gave a compelled statement. During the course of this investigation it was discovered that Officer Wilks did not have prior authorization to work the NFL Escort Detail. A WFD code exists for this job site, but Officer Wilks had not requested to work this job site. Officer Wilks had requested and received permission to work at other Off-Duty sites prior to November 2, 2014. In Officer Wilks's 2nd Statement she stated and or admitted to the following: • Officer Wilks stated She was aware of the MPD off-duty employment policy and knew how to apply and receive permission on how to get permission19 • Officer Wilks admitted that she did not apply for off-duty approval for the NFL Escort Detail, on or prior to November 2, 2014. • Officer Wilks did attend the NFL Escort Detail training prior to November 2 nd 2014 for the purpose of being able to work this off-duty job. • Officer Wilks stated she had a short notice for this part-time job opening on November 2, 2014, and she believed that Sgt. Jackson had submitted her off-duty request for her because he had asked her to work this off-duty job. 20 Officer Wilks stated "It's my fault for not checking" (referring to WFD off-duty approval) and, "I do take responsibility for not checking." 18 Wilks statement p.14 line 20-26 19 Ofc. Wilks 2nd statement p. 2 Line 9-28 20 Ofc. Wilks 2nd statement p. 3 Line 18-28 Page 6 of 10 1208848 DISCUSSION The Minneapolis Police Department's Policy and Procedure Manual states in part: 13.43 - Personnel Data Officer Wilks involvement in this collision was documented by video evidence from a trailing squad car with a MVR and 2 separate Accidents reports completed by the State Patrol (MSP.) An Internal Affairs Unit (IAU investigation was also conducted to gather additional facts and gain additional information. On 11-2-2014 Officer Wilks was participating in a sanctioned MPD Off-Duty job. The purpose of this Off-Duty job was to escort the visiting NFL team from their hotel in Edina to the TCF Bank stadium for a football game against the Minnesota Vikings. To accomplish this task, MPD Officers with marked squad cars were organized into a motorcade with the tour busses rented by the visiting NFL team. Officer Wilks was performing the vehicle escorting task when the collisions occurred. Officer Wilks missed the motorcade route turn on to Huron Blvd. from eastbound 1-94. Upon missing the exit ramp Officer Wilks intended to drive to the next exit, turn around and rejoin the motorcade21. Officer Wilks stated she believed she could not safely exit at Huron Blvd. Officer Wilks received radio direction from Officer Walker (the motorcade leader) to cross the grassy median separating 1-94 from the Huron Blvd. exit ramp. Officer Wilks stated in her IAD interview22 that she started hesitating on whether to follow the order to cross the median or continue along 1-94. She struggled with the decision to either follow Officer Walker's direction or go with her initial plan of action and continue along 1-94. Officer Wilks chose to cross the median against her own discretion. Officer Wilks chose to cross the median even though she believed it was not a sound judgment call and she could not execute the maneuver safely. Officer Wilks stated if she had to do it over she would not have crossed the median and the subsequent collisions would have been avoided23. 21 Officer Wilks Statement #1 p.7 1. 32-36 22 Officer Wilks Statement #1 p.8 1. 30-35 23 Officer Wilks Statement #1 p. 10 1.28-30 Page 7 of 10 1208849 3-800 OFF-DUTY EMPLOYMENT Minneapolis Police Department employees who work off-duty are subject to the rules, regulations, ordinances, and the policies and procedures of the City of Minneapolis and Minneapolis Police Department. In all cases of off-duty employment the primary duty, obligation, and responsibility of an employee is to the City of Minneapolis and the MPD. Ill. Rules/Regulations/Procedures A. General Policies 1) All MPD employees who pursue off-duty employment must apply for and receive approval, before the off-duty employment commences. Unpaid/volunteer positions do not require completion of the Off Duty/Employer Site Approval Request Form. Due to the fact this collision occurred during the performance of a sanctioned off-duty job the off- duty approval for this job was examined during the investigation. During the course of examining Officer Wilks' Off-Duty requests, it became apparent that Officer Wilks did not apply for Off-Duty approval to work the NFL Escort Detail in Work Force Director (WFD). A second Internal Affairs interview was scheduled for Officer Wilks to provide a statement on these new allegations. Officer Wilks stated she did not request permission to work this detail through WFD. Officer Wilks attended and passed the necessary training to participate in this Off-Duty detail prior to the collision. This was Officer Wilks' first time working this off-duty job site and she had limited notice of the availability to work on this escort detail. Officer Wilks stated she believed that Sergeant Jackson would enter the request because he asked Officer Wilks to work this off-duty job on short notice24. Officer Wilks took full responsibility for not having prior approval to working at this job site25. Closing 1. The crashes that occurred on 11-2-2014 near Eastbound 194 and Huron Boulevard are related to the following facts: A. Officer Wilks received the direction from Officer Walker to cross a median. Officer Wilks believed she could not successfully cross the median, but attempted the maneuver anyway. B. Officer Wilks did ultimately lose control of the squad car as a result of attempting to cross the median and impact the guard rail. 24 Officer Wilks statement p. 3 1. 30-35 25 Officer Wilks statement p. 3 1. 18-28 Page 8 of 10 1208850 C. The squad car Officer Wilks drove stopped in a position that blocked the single lane exit ramp the motorcade was using. . The ramp being blocking by Officer Wilks' squad car was the primary cause of the bus/motor coach crash(s). 2. Officer Wilks did not request to work part-time/off-duty at this job site: A. Workforce Director (WFD) did not show an entry by Officer Wilks requesting to work at this off duty-duty/part-time job site. B. Officer Wilks stated in her IAU interview that she did not request through (WED) to work this job. Officer Wilks stated this was a "last minuet" request from Sgt. Richard Jackson. Officer Wilks had attended the required large vehicle escort training and was qualified by training to work this off-duty/part-time job site. I confirm that the information I provided in this case is true to the best of my knowledge. 20tS Investigator: Date: Page 9 of 10 1208851 EVIDENCE 1. Statements a) Officer Wilks Statement #1 b) Officer Wilks Statement #2 2. Records a) MPD CAPRS Report #14-389345 b) VisiNet Incident Report # 14-389345 c) MN Accident Report # 14-511667 d) MN Accident Report # 14511668 e) Accident Scene photos f) Video footage from squad car MVR's g) MPD Accident Review Committee Report h) NFL Escort SOP Guidelines i) Off-Duty employment report for Officer Wilks j) Settlement agreement with the City of Minneapolis Page 10 of 10 1208852 4 Minneapolis City of Lakes Police Department _lame L. Harteau, Chief of Police 350 S. Fifth St., Room 130 Minneapolis, MN 55415 TEL 612.673.3000 www.minneapolismn.gov September 29, 2016 Officer Yolanda Wilks First Precinct Minneapolis Police Department RE: IAU Case Number #14-22623 Notice of Suspension (M hours suspension without pay) Letter of Reprimand Officer Wilks, The finding for 1AU Case #14-22623 is as follows: MPD P/P 7-401 Vehicular Operation SUSTAINED (Category B) MPD P/P 3-800 Off Duty Employment SUSTAINED (Category B) As discipline for this incident you are suspended forjhours without pay. In addition, this letter will also serve as a Letter of Reprimand for 3-800 Off Duty Employment. This case will remain in IAU files per the record retention guidelines mandated by State Law. Be advised that any additional violations of Department Rules and Regulations may result in disciplinary action up to and including discharge. Sincerely, Janee Harteau Chief of Police By: Kristine Arneson Assistant Chief 1208853 Page 2 Officer Wilks Suspension/LOR Letter Officer Yolanda Wilks, acknowledge receipt of this Notice of Suspension/LOR. /J1/2 /ha Office Date of Receipt /0 - //-,:2o/( Ilivan Date CC: Personnel Inspector Sullivan IAU 1208854 MINNEAPOLIS POLICE DEPARTMENT Deputy Chief Travis Glampe Office of Professional Standards Room 130-City Hall 350 South Fifth Street Minneapolis, Minnesota 55415 612 673-2445 MEMORANDUM 09-15-2016 In reviewing the panel's decision I would note that the violations, failure to obtain approval for a part-time job and negligent driving, both fall on the discipline matrix as "B" level violations with a baseline discipline of a 10 hour suspension. I agree with sustaining both violations at a "B" level. I would recommend transposing the discipline suggested by the panel. I would recommend that the negligent driving that resulted in the collision and subsequent property damage be issued a • hour suspension. It is very fortunate that there were no major injuries or fatalities. As a result of the collision, MPD paid almost $240,000 in damage to the bus company and their insurer. This does not include the cost of repair to the guard rail and the squad, which was considered to be totaled. I would recommend issuing a letter of reprimand on the failure to obtain approval for the part time job. 1208855</t>
  </si>
  <si>
    <t>['https://d3n8a8pro7vhmx.cloudfront.net/cuapb/pages/1461/attachments/original/1638417114/14-22623_Wilks.pdf?1638417114']</t>
  </si>
  <si>
    <t>['Yolanda Wilks, badge #7751']</t>
  </si>
  <si>
    <t>7/14/2021 Minnesota police officers convicted of serious crimes still on the job - StarTribune.com https://www.startribune.com/minnesota-police-officers-convicted-of-serious-crimes-still-on-the-job/437687453/ 1/11 CONVICTED, BUT STILL POLICING SCROLL 7/14/2021 Minnesota police officers convicted of serious crimes still on the job - StarTribune.com https://www.startribune.com/minnesota-police-officers-convicted-of-serious-crimes-still-on-the-job/437687453/ 2/11 Over the past two decades, hundreds of Minnesota law enforcement officers have been convicted of criminal offenses. Most were never disciplined by the state. By Jennifer Bjorhus (http://www.startribune.com/x/34031274/) and MaryJo Webster (http://www.startribune.com/x/303594441/) • Star Tribune OCTOBER 1, 2017 - 12:00AM Jared Taylor choked a man until he blacked out. Steven Brown fired a .38 Special during a confrontation with his fiancée. Tom Bernardson punched a man so viciously that he put him in the hospital with a concussion. All three were convicted in Minnesota courts. And all three still work in law enforcement. They are among hundreds of sworn officers in Minnesota who were convicted of criminal offenses in the past two decades yet kept their state law enforcement licenses, according to public records examined by the Star Tribune. Dozens of them are still on the job with a badge, a gun and the public's trust that they will uphold the law. The cases reveal a state licensing system that is failing repeatedly to hold officers accountable for reckless, sometimes violent, conduct. In Minnesota, doctors and lawyers can lose their professional licenses for conduct that is unethical or unprofessional - even if they never break a law. Yet law enforcement officers can stay on the job for years even when a judge or jury finds them guilty of criminal behavior. "The public trusts that we're not going to act like that," said former Prior Lake Police Chief Bill O'Rourke, describing an officer who kept his state license despite being fired for a violent outburst. "The public needs to trust that those officers are going to be held accountable." Records also show that scores of the convictions stemmed from off-duty misconduct - including brawls, stalking and domestic altercations - that raise questions about an officer's temperament for a job that authorizes the use of force. Law enforcement leaders say it's important for citizens to have confidence that officers are held to the highest ethical standards - on duty or off duty. In fact, Minnesota's model code of ethics says that 7/14/2021 Minnesota police officers convicted of serious crimes still on the job - StarTribune.com https://www.startribune.com/minnesota-police-officers-convicted-of-serious-crimes-still-on-the-job/437687453/ 3/11 officers shall not discredit themselves or their agency either on-duty or off. Yet Minnesota seems to have developed a culture of second chances for those who wear a badge, said Neil Melton, a former Bloomington police officer who ran Minnesota's licensing board for 16 years. "Benefit of the doubt. Benefit of the doubt. Benefit of the doubt," Melton said. "At what point do we say enough is enough?" Records also show that Minnesota, once a pioneer in professionalizing police work, has fallen far behind other states on police discipline. Among 44 states with comparable licensing, Minnesota ranks 38th in revoking law enforcement licenses, based on numbers compiled by Seattle University criminologist Matthew Hickman. The national average for revocations is 12 times higher than Minnesota's. In Georgia, for example, the state board can revoke an officer's license for committing any act "which is indicative of bad moral character or untrustworthiness." In Minnesota, revocation almost always requires a criminal conviction. In Oregon, officers lose their licenses for any criminal conviction with an element of domestic violence. The state, which has fewer police than Minnesota, revokes about 35 licenses each year. Today, Minnesota revokes one or two. 'We were never empowered' To assess Minnesota's performance, the Star Tribune reviewed hundreds of pages of documents from the state's police oversight agency, the Peace Officer Standards and Training (POST) Board, as well as court records, victim statements and police reports. The review found more than 500 current or former licensed peace officers who have been convicted of at least one crime since 1995. About half the convictions involved drinking and driving. But dozens of others involved more serious offenses, including assault, trespassing and disorderly conduct. Three-quarters of all officers convicted are never disciplined. Only one- fifth of those officers lost their professional license - and half of those cases involved felonies, where revocation is automatic under state law. More than 140 are still on the job. RELATED: See other incidents (http://www.startribune.com/x/446218753/) of officers having criminal convictions yet keeping their police license. 7/14/2021 Minnesota police officers convicted of serious crimes still on the job - StarTribune.com https://www.startribune.com/minnesota-police-officers-convicted-of-serious-crimes-still-on-the-job/437687453/ 4/11 In an interview, POST Board Executive Director Nathan Gove expressed surprise that so many active officers have criminal convictions. Scanning a list compiled by the Star Tribune, he said nearly all the active officers had crimes that fell outside the board's jurisdiction for discipline. He also noted that the board did pull licenses in the most egregious cases, such as felonies and any level of theft. In response to the Star Tribune's findings, Gove said, the board is reviewing "approximately three" officers for possible discipline. He declined to name them. In a separate interview to discuss the findings, the board's civilian chairman, Tim Bildsoe, said it is time for Minnesota to re-examine the board's authority, specifically over discipline. "This is a '70s model," said Bildsoe, an insurance manager in Minneapolis. "We need to find ways to capture more individuals that are falling through. Now is the time for the Legislature to take this up." Gove said he believes the board's track record is appropriate for its small size and limited powers. By design, he said, it focuses on training and education rather than discipline, which it largely leaves to local police and sheriff's departments. "We're not the statewide internal affairs agency," Gove said. "We were never empowered by the Legislature 40 years ago to do that." Casting a shadow The 534 current and past officers convicted of crimes represent just a small fraction of the 10,750 sworn officers on the job today in Minnesota. Thousands of officers complete their careers with pristine records. But police officials and advocates for professional reform say the offenders cast a broad shadow, undermining public confidence toward men and women in uniform and making it harder for good officers to do their jobs. The cases show just how easy it is for a Minnesota officer to avoid state discipline. Richard Ohren, a deputy with the Mahnomen County Sheriff's Office, first came to the POST Board's attention in 1998, when he was convicted of a gross misdemeanor DWI and disorderly conduct. The board suspended his license for three years. Records show another DWI conviction in 2000 and a third in 2015, when Ohren was pulled over ELIZABETH FLORES, STAR TRIBUNE LIMITED SCOPE: Nathan Gove, head of the state's Peace Officer Standards and Training Board, said it is not "internal affairs." 7/14/2021 Minnesota police officers convicted of serious crimes still on the job - StarTribune.com https://www.startribune.com/minnesota-police-officers-convicted-of-serious-crimes-still-on-the-job/437687453/ 5/11 after employees of a Hawley, Minn., gas station called 911 about a drunken customer. He was cited for refusing to take a breathalyzer test, a gross misdemeanor. He pleaded guilty to misdemeanor drunken driving, an offense that does not trigger POST Board review. The county fired him, but Ohren and the police union fought the case, and last year an arbitrator ordered Mahnomen County to rehire him. The county had to apply for a state waiver so Ohren could drive county vehicles without an ignition interlock device, which he's required to have on his personal vehicle. Ohren declined to comment. "I'm done with it," he said. "I'm moving on with my life." In another case, Michael Ficken was on duty and in uniform for the Prior Lake Police Department the day he barged into his ex-fiancée's home, kicked in her locked bedroom door and unleashed a verbal assault, terrifying the woman and a companion. "Every time I see a Prior Lake squad car, my heart drops and I get a sick feeling in my stomach," the woman said in her victim impact statement. Ficken was convicted of disorderly conduct and fourth-degree property damage, both misdemeanors. Prior Lake Police Chief O'Rourke fired him. Yet the POST Board didn't take action because it doesn't consider those misdemeanors grounds for discipline. Ficken is now a deputy in McKenzie County in North Dakota. He did not respond to interview requests. An early leader The creation of the POST Board in 1977 made Minnesota a pioneer in police accountability. A series of highly publicized police shootings and protests at the time - similar to the incidents involving Jamar Clark and Philando Castile - galvanized state lawmakers to create one of the nation's first police licensing systems. Minnesota became the first state to require law officers to hold at least a two-year college degree - a point of pride even today. Since then, however, other states have expanded the powers of their licensing bodies, while Minnesota's board has continued to emphasize training and education. Today, the range of behavior considered grounds for state discipline in Minnesota is narrower than in many other states - and has gone nearly unchanged since 1995. A felony conviction is grounds for mandatory license revocation, and a gross misdemeanor triggers POST Board review, but not necessarily discipline. For misdemeanors, the board concerns itself with only a select group of crimes. Convictions for misdemeanor drunken driving ELIZABETH FLORES, STAR STATE REGULATOR: The Minnesota Pea Officer Standards and Training Board, sho during a meeting in April, was created by t Legislature in 1977. 7/14/2021 Minnesota police officers convicted of serious crimes still on the job - StarTribune.com https://www.startribune.com/minnesota-police-officers-convicted-of-serious-crimes-still-on-the-job/437687453/ 6/11 and 5th degree assault, for example, do not trigger a review. Neither does on-duty conduct such as excessive use of force, even when cities pay tens of thousands of dollars to victims to settle claims. "That's a big omission," said Don Moe, a retired legislator who helped create the licensing regime with Bill McCutcheon, a former St. Paul police chief and state senator. The board does have authority to discipline officers for unauthorized use of deadly force in the line of duty. But it appears to have done that only once in the past two decades - in the 1998 case of a Plymouth officer who launched a high-speed chase on Interstate 494 after a shoplifter who made off with 28 cans of baby formula. Roger Goldman, a St. Louis University law school professor who specializes in police licensing, described Minnesota's grounds for discipline as "very narrow." The state's reliance on felony convictions for revocation is "old school," he said. "The standard … should not merely be that the person has not been convicted of a serious crime," he said. "If anything, the standard ought to be stricter for someone with the power to arrest and search and use force." 'We're always on alert' Many police officers, and many in police leadership, argue that officers deserve a second chance for offenses such as drunken driving or disorderly conduct. Police are human, they say, and they have a tough job. "We're always on alert, we're always ready for bad situations. That doesn't always end when we take our uniforms off," said Madison Lake Police Chief Dan Bunde, explaining why he hired Jared Taylor despite his 2013 conviction for misdemeanor assault and disorderly conduct. 7/14/2021 Minnesota police officers convicted of serious crimes still on the job - StarTribune.com https://www.startribune.com/minnesota-police-officers-convicted-of-serious-crimes-still-on-the-job/437687453/ 7/11 "If everybody gets blackballed because of something, I think we'd lose a lot of good cops out there." Police Lt. Bob Kroll, head of the Police Officers Federation of Minneapolis, said aggressive cops are exactly the ones you need on the street. "Your SWAT guys, your heat seekers, your guys that lead in … arrests, guns recovered, shootouts … they're the ones where their personal life is a disaster," Kroll said. "They drink too much. They cheat on their wives." That view contradicts the profession's own codes of ethics. For more than half a century, the International Association of Chiefs of Police has instructed officers to "keep my private life unsullied as an example to all." Police departments in both Minneapolis and St. Paul have adopted the code and the term "unsullied." Likewise, the POST Board's model policy on professional conduct says officers shall not engage in conduct that discredits themselves or their agency, on duty or off. An arbitrator summed up the philosophy in a 2011 ruling on the firing of Stearns County Deputy Eric Grabmeier for snorting cocaine at a party: "An officer who is high on cocaine on a Saturday night may not be trustworthy in operating firearms or a vehicle on a Sunday morning," the arbitrator wrote. "By publicly engaging in unlawful behavior, the grievant's conduct … undermines public confidence in both law compliance and law enforcement." OF OFFICERS CONVICTED, 76% GO UNDISCIPLINED Only a fraction of the police officers convicted of serious crimes in Minnesota are ever disciplined by the state's top licensing authority, the Minnesota Peace Officer Standards and Training Board. Licensing discipline includes reprimands, probations, suspensions or revocations. Note: 2017 data through end of May Source: Star Tribune analysis of Minnesota district court records 7/14/2021 Minnesota police officers convicted of serious crimes still on the job - StarTribune.com https://www.startribune.com/minnesota-police-officers-convicted-of-serious-crimes-still-on-the-job/437687453/ 8/11 Grabmeier was never prosecuted, and the POST Board took no action. He's now a part-time patrol officer in Albany, where he has not been the subject of any complaints. In some cases, inaction by the POST Board leaves an officer free to commit subsequent offenses. Michael Lorsung was police chief of Frazee, Minn., in 2010, when he was put on administrative leave after an ex-girlfriend got a restraining order against him. In a court filing, she accused him of harassing and stalking her. Lorsung resigned but was never criminally charged. The POST Board never took action. Résumé intact, Lorsung moved to Colorado and became marshal of the small town of De Beque. Trouble surfaced again. This time he was charged with felony theft and embezzlement after prosecutors said he hid a Ford F-150 patrol vehicle behind a six-foot privacy fence at his home, titled it to himself, then sold it and pocketed the $5,000. Lorsung was fired and later pleaded guilty to felony embezzlement of public property. In 2016, he pleaded guilty to felony theft in a similar scam with a different truck. He did not respond to requests for an interview. 'Why can't we see?' At the POST Board's offices in St. Paul's Midway neighborhood, Gove directs a 10-person staff with an annual budget of $4 million, most of which flows to local agencies for training. Gove, a retired Golden Valley police commander, reports to a 15- member board of directors appointed by the governor. State law requires just two public members, and the board is dominated by law ON THE POST BOARD The Minnesota Peace Officer Standards and Training Board, created by the Legislature in 1977, oversees professional standards and licensing for all law enforcement officers in Minnesota. It has the power to revoke licenses, but it generally leaves discipline to local law enforcement agencies. The board's 15 members (http://www.startribune.com/446801223) include 10 law enforcement officers, two educators and two members of the public, all appointed by the governor, plus the superintendent of the state Bureau of Criminal Apprehension, who serves ex officio. 7/14/2021 Minnesota police officers convicted of serious crimes still on the job - StarTribune.com https://www.startribune.com/minnesota-police-officers-convicted-of-serious-crimes-still-on-the-job/437687453/ 9/11 enforcement officers. After the outcry over recent shootings of black men in the Twin Cities, Gov. Mark Dayton recently appointed the uncle of Philando Castile, Clarence Castile, to one of the public seats. Potential discipline cases are reviewed by a three-person complaints committee, two of whom must be sworn officers. Its meetings are closed to the public; its decisions are not published except for a mention in the regular minutes of the board. "It's really easy to see when doctors and lawyers and nurses do bad things," said Rich Neumeister, an activist for open government. "Why can't we see the bad things cops are doing?" Melton, the retired Bloomington officer who ran the POST Board for 16 years, said there has long been discussion about expanding the board's discipline authority. But, he said, there's never been a consensus or any urgency at the state Legislature. Gove said there's no current interest in expanding the board's powers and that discipline is handled best by the local police chief or sheriff. "We have a strong mechanism to ensure that the people who are out policing the rest of us meet some of the highest standards," Gove said. "I'm confident in the sheriffs and police chiefs to take appropriate discipline." Melton is less confident. "Police are not doing a good job of policing themselves under the current law," he said. That view is echoed by Michael Quinn, a retired Minneapolis police officer turned ethics advocate and author of "Walking with the Devil: The Police Code of Silence." Quinn said supervisors are even more reluctant to act when their officers have off-duty infractions. "You can't let these cops get away with this and say that we have high ethical standards," Quinn said. Questioning the system Why Minnesota's board has become an outlier nationally is not entirely clear. Gove believes it's simply that officers in Minnesota don't get into trouble as much as they do elsewhere. The state's two-year college requirement helps weed out problems on the front end, he said. TYPE OF VIOLATIONS About 60% of the convictions since 1995 involve serious driving-related offenses such as drunken driving, criminal vehicular operations and reckless driving. 7/14/2021 Minnesota police officers convicted of serious crimes still on the job - StarTribune.com https://www.startribune.com/minnesota-police-officers-convicted-of-serious-crimes-still-on-the-job/437687453/ 10/11 Hickman, the criminologist, is not convinced. He studies police licensing and compiles data for professional law enforcement groups; he said research on the role of education is "a mixed bag, at best." Hickman said states with low license revocation rates tend to be states with weak regulatory authority, strong police unions and poor methods for tracking misconduct. The bulk of Minnesota's sworn officers belong to unions. Law Enforcement Labor Services, the largest union, the Police Officers Federation of Minneapolis and the Teamsters all fiercely guard their members' interests through the courts and arbitration. Officers can tap sturdy legal defense funds when they get in trouble on duty, and for $150 a year, the Fraternal Order of Police in Minnesota covers legal expenses for off-duty problems such as drunken driving. Law enforcement groups are equally aggressive at the State Capitol, say lobbyists who have tangled with them. Minnesota also lacks a rigorous system for reporting misconduct, on duty or off duty, to the state. Any officer charged with a criminal offense is supposed to notify the board within 90 days, but Gove acknowledged that doesn't always happen. And although local police and sheriff's departments must notify the board when an officer leaves their employ, it does not require them to say why. In short, the board relies heavily on word of mouth and news reports to learn of officer misconduct. Paul Schnell, who left his spot on the board after retiring as Maplewood's police chief in June, thinks the board needs a mandatory, central tracking system for all forms of misconduct. State Rep. JoAnn Ward introduced legislation for such a system late in the 2017 Legislature to kick-start discussion. "We need to do a better job," said Schnell. "Everybody talks about the few bad apples, [but] we don't know who they are. Why don't we know? Because we have no mechanism." Cases DWI 355 Reckless / dangerous behavior 68 Violent / sexual 64 Domestic incident 55 Theft / fraud 44 Misconduct 42 Other felony / gross misdemeanor 1 Total 629 Source: Star Tribune analysis of Minnesota district court data 7/14/2021 Minnesota police officers convicted of serious crimes still on the job - StarTribune.com https://www.startribune.com/minnesota-police-officers-convicted-of-serious-crimes-still-on-the-job/437687453/ 11/11 Pennington County Sheriff Ray Kuznia, too, believes Minnesota must enforce high standards. Asked about a Pennington County deputy who lost his license after being convicted of stealing money from a desk in the office years ago, Kuznia expressed dismay that the governor pardoned the man, and that the POST Board issued him a new license. Terry Bayne now works for the Kittson County sheriff in northwestern Minnesota. Granted, the $230 that Bayne pilfered wasn't much money. That's not the point, Kuznia said. "We are held to higher standard, and we have to be," Kuznia said. "We are the ones that enforce the law." How we reported this series To assess the record of the Minnesota POST Board, the Star Tribune matched names and dates of birth of licensed law enforcement officers against conviction data from state criminal court records. The POST Board provided names, dates of birth and licensing start and expiration dates for anyone who has held a peace officer's license since Minnesota's licensing system started in the late 1970s. The data did not identify where the officers worked or any other details about their job histories. Conviction data came from the Minnesota Supreme Court. For this analysis, the Star Tribune used court records from January 1995 through March 2017, counting misdemeanors, gross misdemeanors and felonies, but only if the conviction came while the officer held a valid license. Traffic violations, petty misdemeanors and hunting and fishing violations were excluded. These stories also drew on police incident reports and discipline records, court documents and POST Board discipline records. Jennifer.Bjorhus@startribune.com 612-673-4683 MaryJo.Webster@startribune.com 612-673-1789</t>
  </si>
  <si>
    <t>['https://d3n8a8pro7vhmx.cloudfront.net/cuapb/pages/270/attachments/original/1627757085/Minnesota_police_officers_convicted_of_serious_crimes_still_on_the_job_-_StarTribune.com.pdf?1627757085']</t>
  </si>
  <si>
    <t>['Jared M. Taylor, badge #None', 'Richard D. Ohren, badge #None', 'Steven J. Brown, badge #None']</t>
  </si>
  <si>
    <t>['Department:Bloomington Police Department', 'Department:MN State Fair Police Department', 'Department:Mahnomen County Sheriffs Office']</t>
  </si>
  <si>
    <t>Too_Long:Over 20 PagesStatement o 13.43 - Personnel Data was interviewed for this investigation at the MPD Internal Affairs Unit on November 24, 2014. The following is a summary o statement taken by Sgt. Schmid and shall not be considered verbatim unless indicted by the use of quotations. Also present, and representing was POFM Representative Lt. Robert Kroll. - acknowledged he was working Squad 430 with Officer Gregory on October 4, 2014. Officer Mattson was Able officer (driver); Officer Gregory was Baker officer (passenger). - acknowledged that he was aware that he and Officer Gregory were dispatched an assault in progress call at 20:15:16 hours and that Officer Gregory had acknowledged the call on his portable radio. - acknowledged that an assault in progress call is a "Priority One" call, and stated with regards to responding to such a call, "I believe it's something to the effect of immediate without unreasonable delay." stated when he and Officer Gregory were dispatched the ASLT in Progress call, they were located at McNair Avenue/Penn Avenue (Broadway Liquor Outlet) because Officer Gregory wanted to swing by there to visit with Officer Griffin. stated he and Officer Gregory arrived at Broadway Liquor prior to being dispatched the ASLT call and were inside of Broadway Liquor. Shortly after their arrival, they were dispatched the ASLT call on Camden Ave. Officer Gregory was engaged in conversation with Officer Griffin. remembered at some point making it known to Officer Gregory, "...hey, we need to go." recalled Officer Gregory 24 1207869 saying something to the effect of, "why, the suspect's gone, this is just a report call anyway." 13.43 - Personnel Data did not know what conversation Officer Gregory was having with Officer Griffin, stating, "...I know from prior, you know, working with Officer Gregory that he usually has all kinds of different things to talk about. Subjects that are not anything I'm aware of, uh, or involved in, urn, that he wants to talk about with people." 13.43 - Personnel Data 25 1207870 13.43 - Personnel Data 26 1207871 13.43 - Personnel Data 27 1207872 13.43 - Personnel Data 28 1207873 13.43 - Personnel Data 29 1207874 13.43 - Personnel Data NO SHOW Interview w/Officer Gregory on 12/01/2014 On 11/18/2014 @ 2:22:56 PM, Officer Gregory was sent a notification letter via E- mail regarding a Focus Officer Interview with this investigator, scheduled for 12/01/2014. Officer Gregory received the E-mail on 11/18/2014 and read the E- mail that included the attached notification letter, on 11/18/2014 @ 3:35:31 PM. On 12/01/2014, Officer Gregory did not show for his scheduled interview, nor did anyone representing Officer Gregory show. This investigator waited until 1735 hours before inquiring about his whereabouts. This investigator, with the use of VisiNet, located Officer Gregory and called MECC, requesting them to send a message to Officer Gregory to call this investigator immediately. At 1745 hours, Officer Gregory called, and when asked if he was aware of his scheduled interview @1700 hours, he casually replied, "Was that today? Sorry man...I thought it was the 8th or 9th." Officer Gregory did not offer an apology or legitimate explanation regarding his dismissal of his scheduled interview. 30 1207875 Officer Gregory was then ordered to appear on 12/09/2014 @ 1700 hours for his rescheduled interview and notified that a new notification letter would be sent to him. His new notification letter was sent to him as an attachment in an E-mail, sent on 12/02/2014 @ 7:38:47 PM. Officer Gregory received the E-mail and read it on 12/02/2014 @ 7:53:28 PM. Statement #1 of Officer William Gregory Officer William Gregory, Badge #2450, was interviewed for this investigation at the MPD Internal Affairs Unit on December 9, 2014. Officer Gregory failed to show for his scheduled December 1, 2014 interview, resulting in a Second Notification Letter being sent to him, advising him that if he did not appear for the second scheduled interview on 12/09/2014, he would be in violation of MPD P/P 1-403, Compliance with Lawful Orders. Officer Gregory has been with the Minneapolis Police Department since 09/05/2006 and was assigned as a 4th Precinc 13.43 13.43 when this investigation was assigned. The following is a summary of Officer Gregory's statement taken by Sgt. Schmid and shall not be considered verbatim unless indicted by the use of quotations. Also present, and representing Officer Gregory, was POFM Representative Lt. Robert Kroll. - When asked how he prepared for his interview, Officer Gregory stated, "I guess I can't really say that I prepared...I looked at the VisiNet to remind myself of the incident." He stated he did talk to his union rep, but "just to set up our meeting." - Officer Gregory acknowledged on October 4, 2014, he was working Squad 430, with , but did not recall who was Able (driver) officer or Baker (passenger) officer. - Officer Gregory acknowledged that he was aware that he had been dispatched an assault in progress call at 20:15:16 hours, as he was the one that acknowledged the call on his portable radio; Officer Gregory didn't know i was aware of the call details, but he was standing next to Officer Gregory at the time, so he assumedM was aware of the call. 31 1207876 - Officer Gregory's understanding of an ASLT in progress call is that it is a "Priority One" call, and the expected response time is immediate/without delay. - Officer Gregory stated when he 13.43 - Personnel Data were dispatched the ASLT in Progress call, they were located at McNair Avenue/Penn Avenue (Broadway Liquor Outlet) checking on Officer Michael Griffin. Officer Gregory further stated, "it's routine for us to stop at locations where officers are working_, but because he is a friend of ours it turned into more of a social thing." When asked to explain, in as much detail as possible, what took place in the approximate 33 minute timeframe he was inside BLO, Officer Gregory stated, "Nothing more than standing inside the liquor store socializing...I don't remember any detail about what we were talking about...something that had my attention, obviously." - Officer Gregory stated he was distracted and "I just had a mental lapse in judgment and nothing more than that", when asked why he did not stop conversing with officer Griffin, and respond to the call. - Regarding him having any concerns of his delayed response to the assault in progress call, Officer Gregory stated "To be honest, I don't remember hearing the details of the call. Inside the business, it was loud and we were conversating, and I either didn't hear dispatch. I didn't hear any details of it. I knew we had been dispatched to a call and I just continued on with my conversation for some reason. I was-, we were engaged in something that had my attention for some reason." - Officer Gregory stated whatever had his attention involving his conversation with Officer Griffin, it was not more important than responding to the call that he were dispatched to. - Officer Gregory acknowledged that being in a loud environment or having outside distractions were not valid reasons for not checking up or following up on their dispatched call immediately. 32 1207877 13.43 - Officer Gregory didn't recall ever making an attempt to alert him to stop what he was doing, so that they could respond to the call, stating "I don't recall any details like that. I assume I probably would have if he would've said something...I don't remember any specific details inside the liquor store." - Officer Gregory stated, "I think it was the dispatch asking our ETA if I remember right...in response to what eventually did prompt him to leave I3LO and respond to the call. - Officer Gregory stated once he got to their squad, "well, we definitely hurried once we got to the car and we could see that they asked for the ETA a couple of times" and "I think we made mention that, hey, they had been waiting for us and ambulance left, we better hurry up." Officer Gregory acknowledged that Sgt. Liotta called him into her office later on the night of the incident, and that someone else was present at the meeting, but he could not remember who it was, but he believed it must have been another sergeant. - Officer Gregory stated Sgt. Liotta asked him for the reason of the delayed response to the assault in progress call, to which he stated, "I told her I didn't have a reason, that I basically screwed up...I wasn't thinking, this never happened before and won't happen again. She said OK and that was it. I don't think it lasted more than 90 seconds." - Officer Gregory acknowledged that Sgt. Liotta asked him open ended questions as to what happened, and did give him opportunity to explain his actions; he stated "...there's nothing more to explain other than I made a mistake because I was distracted. It's as simple as that." - With regards to addressing his concerns with his (Officer Gregory) actions specifically related to the delayed response, Officer Gregory stated, "I think later on when we got in the squad, I could see that he was upset about us getting called into the office, cause that's not how we work...It's not something that's normal for us...And again, not quoting, but to paraphrase, he said something along the lines of I don't like this, I don't like 33 1207878 the sergeants looking at us like this, or I don't like being in this kind of limelight, or something along those lines, but he made it pretty clear that he wasn't happy with the situation that we put ourselves in." - Officer Gregory stated he responded back to 1 3.43 , telling him, "I agree...we screwed that one up." - When asked if had any responsibility in the delayed response to the call, Officer Gregory stated, "I was the senior officer in the car...I'm a veteran officer so to speak....I know how to listen to the radio, I know how to do my job...I'm not going to say he's at fault, but we're both professionals. We worked in a partner capacity...you know, it's no secret that either one of us could have grabbed the other one and yanked each other out the door...I'm just as guilty of not doing that as he is, but I'm the senior officer and I'm the one that acknowledged the radio, and I'm the one that didn't take the proper steps to make it happen like I should've..." Officer Gregory denied or any other officers prior to this incident, ever addressing him with concerns regarding his actions on other calls that were same/similar to this one. Officer Gregory acknowledged that EMS has to wait for "CODE 4" from police before they can arrive onto an incident scene, so that EMS knows the scene is safe enough for medical to respond. Regarding some of the consequences of not responding to an assault in progress call in a timely manner, Officer Gregory stated, "...I suppose you could lose evidence, you could lose witnesses and suspects...you know, if you don't Code 4 it in time, EMS has a tougher time doing their job..." Officer Gregory's couldn't remember why they traveled the route from North Memorial Hospital, down to the north side of the 5th Precinct area, and then back to the 4th Precinct Station; he vaguely remembers driving down Theodore Wirth Parkway; he didn't recall if the route they drove was in direct relation to anything he had talked about earlier with Officer Griffin. 34 1207879 - Officer Gregory stated if placed in a same/similar situation like this again, "I would do what I've done every other time for my-, the rest of my career and I would get to the call in a timely manner and do my job appropriately." - Officer Gregory stated he did take into consideration the position he had put 13.43 - Personnel Data in and said, "...if I haven't, I do owe him an apology and I hope he knows that this isn't like me. He should know it's not like me. We've worked together for years and it's not something we've ever made a habit of." Statement #2 of Officer William Gregory Officer William Gregory, Badge #2450, was interviewed a second time for this investigation at the MPD Internal Affairs Unit on January 13, 2015. 13.43 - Personnel Data 13.43 - Personnel Data 13.43 - Personnel Data 13.43 - Personnel Data 13.43 - Personnel Data 13.43 - Personnel Data 13.43 - Personnel Data Officer Gregory has been with the Minneapolis Police Department since 09/05/2006 and was assigned as a 4th Precinct when this investigation was assigned. The following is a summary of Officer Gregory's statement taken by Sgt. Schmid and shall not be considered verbatim unless indicted by the use of quotations. Also present, and representing Officer Gregory, was POFM Representative Lt. Robert Kroll. When asked how he prepared for his interview, Officer Gregory stated, "I looked over my CAPRS supplement and I also had a conversation with an employee in the Business Technology Unit trying to get an understanding as to how the technological aspect of uploading cases and supplements works." - Officer Gregory stated he talked to Pam Capp and asked if there was a way to look up which squad -- which computer specifically -- a report was done from, so that he could find the proof of where, when, and how he completed his supplement, along with when and where the supplement was originally completed. 35 1207880 - Officer Gregory was provided a copy of CAPRS Report #14-353203 and acknowledged that he had time to review it and that everything in it was accurate to the best of his knowledge. - Officer Gregory was provided a copy of his Workforce Director timesheet from 10/04/2014 and acknowledged he had worked his regularly scheduled shift from 13.43 - Personnel Data 13.43 - Personnel Data Officer Gregory stated he was the one who entered the report details of CAPRS Report #14-353203 on October 4, 2014, at 2150 hours. - CAPRS Report #14-353203 was returned on October 5, 2014, but Officer Gregory stated he didn't recall the report ever being sent back to him. He looked at the CAPRS report and acknowledged that the report was sent back to him, but stated "I don't specifically recall that." Officer Gregory also didn't recall making any changes to CAPRS Report #14- 353203. He stated, "...I see that the supervisor was Sgt. Carter which tells me he's the one that sent it back, but again I don't specifically remember being told anything was wrong or making any changes." Officer Gregory was directed to his supplement in CAPRS Report #14- 353203, which was authored by him on 10/6/2014 at 2349 hours. When asked if that information was correct, Officer Gregory stated, "That is what it says, yes." Regarding his reason why his supplement was not added to the CAPRS report prior to the end of his shift on October 4, 2014, Officer Gregory stated, "I have no idea how to answer that. I completed my supplement as I had told Sgt. Liotta that I would complete it within 15 minutes. I know it wasn't completed within 15 minutes because it took me longer to actually sign on to the computer and get it going, but I do know that I typed out my supplement that night on an MDC and whatever technological errors or whatever occurred that night, I can't speak for. I don't know if I 36 1207881 uploaded it to the wrong case number. I don't know if it got stuck in the computer. I can't speak to that, but I know that my supplement was typed out by me on that night." - Officer Gregory continued and stated his supplement was typed on the MDC in a marked squad (Squad 423) with P#76416. 13.43 - Personnel Data 13.43 - Personnel Data 13.43 - Personnel Data 13.43 - Personnel Data - When asked for clarification if Sgt. Liotta authorized him to go ahead and finish his supplement , Officer Gregory stated, "For a lack of better terms, yeah. Like I said, I did tell her it would be done within 15 minutes. That was my best estimate as to how long it would take me to get the computer turned on and type up my supplement, and it-, I know for a fact, it took me longer than that, but I did make the effort to get it done." - When asked if his supplement was done prior to him leaving Officer Gregory stated "Yes...and I typed it out on Microsoft Word, and like I said, from that point forward, I can't speak as to what occurred." - When asked if he typed his supplement in Microsoft Word or directly into CAPRS, Officer Gregory stated, "Into Microsoft Word. I always type my supplements into Microsoft Word and then I copy and paste it after I do my proofread and stuff like that." Officer Gregory stated he did copy and paste 37 1207882 his supplement into CAPRS the night of 10/04/2014, and his understanding was that Sgt. Liotta was okay with that, otherwise she would have told him that he couldn't leave until it had been completed. Statement #2 of Sergeant Wendy Liotta Sergeant Wendy Liotta, Badge #0491, was interviewed a second time for this investigation at the MPD Internal Affairs Unit on February 4, 2015. Sgt. Liotta has been with the Minneapolis Police Department since 11/01/1999 and was assigned and working as a 4th Precinct 13.43 - Personnel Data when the alleged incident occurred. The following is a summary of Sgt. Liotta's statement taken by Sgt. Schmid and shall not be considered verbatim unless indicted by the use of quotations. Also present, and representing Sgt. Liotta, was POFM Representative Lt. John Delmonico. - Sgt. Liotta could not remember any conversation she had with Officer Gregory with regards to being notified by him that he would complete his supplement - Sgt. Liotta stated if she did say anything to Officer Gregory, it would have been, "either get the report done before you leave or get the report done tonight. I would not have given him authorization to do it two days later." Sgt. Liotta stated there wasn't anything that led her to believe Officer Gregory would not complete his supplement or CAPRS report by the end of his shift on 10/04/14. - Sgt. Liotta stated she had no knowledge if Officer Gregory had ever in the past failed to complete a CAPRS report or supplement by the end of his shift. 38 1207883 SUMMARY OF ALLEGATIONS Allegation # 1: It is alleged that on 10/04/2014, at approximately 2015 hours, Officer Gregory an 13.43 - Personnel Data were working Squad 430 and were dispatched to a Priority One call located at 4531 Camden Ave. N. regarding an Assault in Progress (with injuries). Squad 430's location at the time the call was originally dispatched was McNair Ave./Penn Ave. N. (Broadway Liquor Outlet). Squad 430 remained stationary at McNair Ave./Penn Ave. N. and did not begin a mobile response until approximately 2048 hours, a 00:32:45 delayed response time. If this allegation were found to be true it would violate the following: 5-106 ON-DUTY CODE OF CONDUCT (A-D) 1. Officers shall respond without delay to calls for police service unless otherwise directed by proper authority. Emergency calls for service shall take precedence. However, all dispatched calls shall be answered as soon as possible consistent with departmental procedures. If officers need to temporarily go out-of-service on a detail or otherwise be unavailable for calls, they shall notify their immediate supervisor and request permission for such details. Investigative Facts • On 10/04/2014, Officer's William Gregory and assigned to Squad 430. • Squad 430 was dispatched at 20:15:16 hours, to a Priority One call located at 4531 Camden Ave. N., regarding an Assault in Progress (with injuries); Call remarks stated "M WITH CUT HEAD FM BOTTLE!' • VisiNet's Unit Activity Log (including AVL Data) indicates Squad 430's location being at McNair Ave./Penn Ave. N. (Broadway Liquor Outlet) when the original ASLT in Progress call was dispatched. • Both and Officer Gregory acknowledged that they were aware they had been dispatched the assault in progress call. were 39 1207884 • Both 13.43 - Personnel Data and Officer Gregory acknowledged their understanding that an assault in progress call is a "Priority One" call, and response to such a call is immediate/without delay. • stated Officer Gregory was talking to Officer Griffin at Broadway Liquor Outlet when the call was dispatched to them, remembering at some point making it known to Officer Gregory that they needed to respond; recalled Officer Gregory saying something to the effect of, "why, the suspect's gone, this is just a report call anyway." • Officer Gregory stated he was standing inside Broadway Liquor Outlet, socializing with Officer Griffin, when dispatch assigned them to the assault in progress call; he did not recall what he and Officer Griffin were talking about, but he was engaged in something that obviously had his attention. • Between 20:15:16 hours and 20:43:41 hours, while Officer Gregory was conversing with Officer Griffin inside BLO, the 911 caller (Witness/Rogers), EMS Crew #733, North Memorial EMS Dispatch, and MECC Dispatch, all communicate concerns (via audio recordings) regarding the delayed police response to 4531 Camden Ave. N. • At 20:35:22, MECC relayed to North Memorial EMS Dispatch, information that Squad 430 still had not arrived, but the suspect was no longer at the scene. This information was then passed along to EMS Crew #733, who had already arrived and was staged near the incident address waiting for police to arrive and CODE 4 the scene. EMS Crew #733 made the decision, along with MFD, to respond to 4531 Camden Ave. N. prior to Squad 430's arrival/CODE 4 in order to attend to the victim's injury. • EMS Crew #733 advised North Memorial Dispatch they were transporting the victim to North Memorial Hospital CODE 2; North Memorial Dispatch notified MECC to advise police to respond to the updated secondary location. • MECC updates/dispatches Squad 430 to North Memorial Medical Center at 20:43:41 hours; VisiNet's Unit Activity Log indicates Squad 430's location still being stationary at McNair Ave./Penn Ave. N. (Time lapsed from initial dispatch time = 00:28:25) 40 1207885 • Squad 430 initiates first mobile response at 20:48:01 hours from Penn Ave N/25th Ave N to NMMC. (Time lapsed after updated secondary response notification = 00:04:20; Total time lapsed from initial dispatch time = 00:32:45) • Squad 430 arrives at North Memorial Hospital at 20:50:14 hours. (Total time lapsed from initial dispatch time to time of arrival at NMMC = 00:34:58) • • 13.43 - Personnel Data • Officer Gregory didn't recall 13.43 - Personnel Data ever making an attempt to alert him to stop what he was doing, so that they could respond to the call, stating, "it's no secret that either one of us could have grabbed the other one and yanked each other out the door...I'm just as guilty of not doing that as he is, but I'm the senior officer and I'm the one that acknowledged the radio, and I'm the one that didn't take the proper steps to make it happen like I should've..." • Officer's Gregory and 1 3.43 acknowledged that they each were called into • Sgt. Liotta's office and met individually with her in order to provide explanation regarding their delayed response to their call. 13.43 - Personnel Data 41 1207886 • Officer Gregory stated in his meeting with Sgt. Liotta, that he told her he didn't have a reason for the delayed response to the call, stating "I screwed up...I wasn't thinking...this never happened before and it won't happen again." 13.43 - Personnel Data 42 1207887 13.43 - Personnel Data 43 1207888</t>
  </si>
  <si>
    <t>['https://d3n8a8pro7vhmx.cloudfront.net/cuapb/pages/1461/attachments/original/1638130686/14-21688_Gregory_Part_2.pdf?1638130686']</t>
  </si>
  <si>
    <t>UNITED STATES DISTRICT COURT DISTRICT OF MINNESOTA TRANG NGUYEN, JANY PHRATSACHACK, and SIYHA XIONG, Plaintiffs, v. OFFICER CHRISTOPHER LOKKE, in his individual and official capacities; OFFICER SUNDIATA BRONSON, in his individual and official capacities; and CITY OF MINNEAPOLIS, Defendants. Case No. 11-CV-3225 (PJS/SER) ORDER Zorislav R. Leyderman, LAW OFFICE OF ZORISLAV R. LEYDERMAN, for plaintiffs. Sara J. Lathrop and Andrea Kloehn Naef, MINNEAPOLIS CITY ATTORNEY'S OFFICE, for defendants. This civil-rights action arises out of an encounter outside of a Minneapolis nightclub between plaintiffs Trang Nguyen, Jany Phratsachack, and Siyha Xiong, on the one hand, and defendants Christopher Lokke and Sundiata Bronson, on the other. Lokke and Bronson are police officers employed by defendant City of Minneapolis ("the City"). Although this is a relatively straightforward case, plaintiffs managed to plead 30 separate claims under 42 U.S.C. § 1983 and state law. 1 Plaintiffs' counsel is warned that "[t]his Court has repeatedly criticized the filing of 1 'kitchen-sink' or 'shotgun' complaints - complaints in which a plaintiff brings every conceivable claim against every conceivable defendant." Gurman v. Metro Housing and Redevelopment Auth., 842 F.Supp.2d 1151, 1153 (D. Minn. 2011) (collecting cases). Many of the 30 counts pleaded in the amended complaint serve no practical purpose except to delay resolution of this case and inflict needless work on the parties and the Court. CASE 0:11-cv-03225-PJS-SER Document 45 Filed 09/04/13 Page 1 of 13 This matter is before the Court on defendants' motion for partial summary judgment. Based on the parties' stipulation, the Court has already dismissed Counts 9 and 10 (Nguyen's emotional-distress claims) as well as portions of Counts 5, 15, and 25 (plaintiffs' § 1983 claims against the City). ECF No. 21. For the reasons stated on the record at the hearing on defendants' motion, the Court now dismisses the remainder of Counts 5, 15, and 25 (plaintiffs' § 1983 claims against the City), as well as Counts 19, 20, 29, and 30 (Phratsachack's and Xiong's emotional- distress claims) and Count 21 (Xiong's First Amendment retaliation claim against the officers). Likewise, for the reasons stated on the record at the hearing, defendants' motion is denied as to Counts 4, 14, and 23 (plaintiffs' Equal Protection claims against the officers). For the reasons that follow, defendants' motion is denied as to Count 1 (Nguyen's First Amendment retaliation claim against the officers), Count 3 (Nguyen's false-arrest claim against the officers), and Counts 2, 13, and 22 (plaintiffs' excessive-force claims against the officers). I. BACKGROUND The facts are sharply disputed, but, taking the record in the light most favorable to plaintiffs, a jury could find the following:2 Nguyen, Phratsachack, and Xiong are longtime friends. On March 5, 2011, the three women decided to enjoy a night out on the town. They hired a limousine to pick them up at Nguyen's home and take them to downtown Minneapolis. After stopping first at a restaurant and then at a bar, the women went to the Elixir nightclub in the warehouse district. Over the course of the evening, they each had about five drinks. The three plaintiffs' accounts differ from one another in some respects, and the timing of 2 some of the alleged events is a little unclear. For the most part, however, these discrepancies are not relevant to defendants' motion. -2- CASE 0:11-cv-03225-PJS-SER Document 45 Filed 09/04/13 Page 2 of 13 Sometime between 12:30 and 1:00 a.m., the women decided to leave Elixir and return to Nguyen's home, where they planned to spend the night. Nguyen called the limo driver and the three women went outside to wait for him. As it was a cold night, the women sought shelter from the wind in the doorway of a nearby building. The building had a recessed entryway with double glass doors that opened outward. Phratsachack Dep. 23-24. Xiong crouched in the corner of the entryway in front of one of the doors, trying to keep warm. Phratsachack Dep. 23- 24. Nguyen and Phratsachack stood in front of Xiong, and the three women chatted while waiting for the limo. Nguyen Dep. 31. Nguyen and Phratsachack noticed a figure or figures approaching from inside the building. Nguyen Dep. 31. Both warned Xiong to move out of the way. Nguyen Dep. 31. As noted, the building had double doors, and Xiong was blocking only one of the two doors. Nguyen Dep. 102. Xiong started to scoot over to make more room. Nguyen Dep. 31. Before Xiong could get up, though, the door behind her swung open. Phratsachack Dep. 25-26. Officer Lokke, who had opened the door, slammed the door into Xiong several times while saying "get the fuck up." Nguyen Dep. 32-33; Phratsachack Dep. 26-27; Xiong Dep. 31-32. Lokke's partner, Officer Bronson, then reached through the other (unblocked) door, grabbed Xiong's hair, and threw her to the ground, saying "get the fuck out of here." Nguyen Dep. 34-35. Xiong screamed, covered her face, and fell to her knees with her arms sprawled out. Nguyen Dep. 31, 3 36. Xiong believes that the same officer both slammed the door into her and grabbed her 3 hair, but she could not see what was happening. Xiong Dep. 31-32. -3- CASE 0:11-cv-03225-PJS-SER Document 45 Filed 09/04/13 Page 3 of 13 Xiong sat on the ground in shock for a few moments while her friends asked the officers why they had assaulted Xiong. Nguyen Dep. 39; Xiong Dep. 34. Lokke responded that "you bitches and whores need to get the fuck out of here." Nguyen Dep. 39; see also Xiong Dep. 35 (recalling that the officers called them "whores" and said "you bitches can't be here"). Nguyen protested that they had the right to be where they were. Nguyen Dep. 39. Lokke grabbed Nguyen's arm and pushed her away, saying "get the fuck out of here." Nguyen Dep. 39-40. Bronson likewise grabbed Phratsachack's arm and pushed her. Nguyen Dep. 39-40. Lokke also threatened to arrest the women. Phratsachack Dep. 32-33. At some point, according to Nguyen, a stranger (who Nguyen thought was a bouncer from a nearby bar) came outside and whispered to the women that they should leave because the officers "come here a lot" and "are trouble." Nguyen Dep. 40-43. The women began walking away. Nguyen Dep. 43. As they were leaving, Phratsachack decided to photograph the officers. Phratsachack Dep. 35. She took two photos with her cell phone, but was not satisfied with the quality of those photos. Phratsachack Dep. 35-36. Phratsachack then took a camera out of her purse. Phratsachack Dep. 35-36. When the officers saw Phratsachack with the camera, they ran over to the women. Nguyen Dep. 43. Lokke tried to grab the camera away from Phratsachack and scratched her chest in the process. Nguyen Dep. 44; Phratsachack Dep. 36-37. 4 Lokke then announced that the three women were under arrest. Nguyen Dep. 44. Nguyen protested that they had not done anything wrong, to which Lokke replied, "you didn't Xiong testified that it was Bronson who tried to get the camera away from Phratsachack. 4 Xiong Dep. 37-38. -4- CASE 0:11-cv-03225-PJS-SER Document 45 Filed 09/04/13 Page 4 of 13 shut your fucking mouth when I told you to." Nguyen Dep. 44-45. Nguyen threatened to file a complaint against Lokke, who responded that he had heard such threats before. Nguyen Dep. 45. Lokke also told Nguyen that she had "no fucking rights" and would be going to jail. Nguyen Dep. 45. Nguyen was then arrested. There is a factual dispute concerning who arrested Nguyen. Both Nguyen and Xiong testified that it was Lokke. Nguyen Dep. 45-46; Xiong Dep. 38-39. Bronson, however, testified that he, not Lokke, arrested Nguyen. Bronson Dep. 87-88. In any event, Nguyen testified that one of the officers twisted her hands behind her back, slammed her against the wall, and put the handcuffs on very tightly. Nguyen Dep. 45-46. When Nguyen asked for the handcuffs to be loosened, Lokke told her to "shut the fuck up." Nguyen Dep. 46. Nguyen was eventually taken to the Hennepin County Jail. Nguyen Dep. 49. After several hours, a friend bailed her out. Nguyen Dep. 49. She was later arraigned on a charge of disorderly conduct, but the charge was eventually dismissed. Nguyen Dep. 50. While Nguyen was being arrested by one officer, the other officer was trying to arrest Phratsachack. (Phratsachack believes that it was Bronson, Phratsachack Dep. 37; Bronson appears to claim that he did not interact with Phratsachack, Bronson Dep. 95.) The officer twisted Phratsachack's arm behind her back and tried to push her down into a snowbank. Phratsachack Dep. 37-38; Nguyen Dep. 58-59. Phratsachack managed to pull free from the officer's grasp and run away. Phratsachack Dep. 39-40; Nguyen Dep. 59. Xiong also ran away. Xiong Dep. 41. Xiong then called her husband, who picked up Xiong and Phratsachack and drove them home. Xiong Dep. 41. -5- CASE 0:11-cv-03225-PJS-SER Document 45 Filed 09/04/13 Page 5 of 13 II. ANALYSIS A. Standard of Review Summary judgment is appropriate "if the movant shows that there is no genuine dispute as to any material fact and the movant is entitled to judgment as a matter of law." Fed. R. Civ. P. 56(a). A dispute over a fact is "material" only if its resolution might affect the outcome of the lawsuit under the substantive law. Anderson v. Liberty Lobby, Inc., 477 U.S. 242, 248 (1986). A dispute over a fact is "genuine" only if "the evidence is such that a reasonable jury could return a verdict for the nonmoving party." Id. "The evidence of the non-movant is to be believed, and all justifiable inferences are to be drawn in his favor." Id. at 255. B. Excessive Force The Fourth Amendment prohibits unreasonable seizures. U.S. Const. amend. IV. The right to be free from an unreasonable seizure includes the right to be free from excessive force used to effect a seizure. See Andrews v. Fuoss, 417 F.3d 813, 818 (8th Cir. 2005). Plaintiffs bring unlawful-seizure claims against both Lokke and Bronson. Lokke and Bronson argue that, because they inflicted only de minimis injuries on plaintiffs, they are entitled to qualified immunity under Chambers v. Pennycook, 641 F.3d 898 (8th Cir. 2011). In Chambers, the Eighth Circuit held that a plaintiff need not show more than de minimis injuries in order to prevail on a claim of excessive force. Id. at 906-08. But because the Eighth Circuit's previous case law had not been clear on this point, the police officers who had been sued in Chambers - and who had inflicted only de minimis injuries on the plaintiff - were found to be entitled to qualified immunity. Id. at 908-09. Lokke and Bronson argue that, because their encounter with plaintiffs occurred before Chambers was decided, and because they -6- CASE 0:11-cv-03225-PJS-SER Document 45 Filed 09/04/13 Page 6 of 13 inflicted only de minimis injuries on plaintiffs, they too are entitled to qualified immunity. The Court disagrees. The problem with Lokke and Bronson's argument is that it conflates two separate questions: First, did the officers have the right to seize plaintiffs? Second, if the officers had the right to seize plaintiffs, did they use excessive force in effecting that seizure? Chambers addresses only the second question. In Chambers, it was undisputed that the police had the right to seize the plaintiff; what the plaintiff challenged was the amount of force that the police employed in the course of seizing him. As noted, before Chambers was decided, it was unclear in the Eighth Circuit whether a plaintiff who suffered only de minimis injuries in the course of an otherwise lawful seizure could sue for excessive force. In this case, however, plaintiffs allege that Lokke and Bronson did not have the right to seize them at all. When there is no right to seize a citizen - that is, when there is no right to detain a citizen even momentarily - then there is also no right to use force against that citizen. Just as "officers do not have the right to use any degree of physical force or threatened force to coerce an individual to consent to a warrantless search of his home," Hemphill v. Hale, 677 F.3d 799, 801 (8th Cir. 2012) (per curiam), officers do not have the right to use any degree of force against an individual whom the officers have no right to detain. See Smith v. Appledorn, No. 11- 2966, 2013 WL 451320, at *3 (D. Minn. Feb. 6, 2013) ("before a police officer can use physical force, the arrest or investigatory stop itself must be justified"). It has long been clearly established that a seizure without probable cause is unreasonable under the Fourth Amendment (except under narrow circumstances recognized in such cases as Terry v. Ohio, 392 U.S. 1 (1968)). See Smith, 2013 WL 451320, at *5 ("It has been clearly -7- CASE 0:11-cv-03225-PJS-SER Document 45 Filed 09/04/13 Page 7 of 13 established for many years that an officer cannot seize a person without having specific and articulable facts to justify the intrusion."). It follows, then, that a reasonable officer would know that, in a situation in which any seizure is unreasonable, the use of any force to effect a seizure would likewise be unreasonable. Cf. Hemphill, 677 F.3d at 801 (a reasonable officer would have known in August 2009 that it is unlawful to use force to coerce consent to a warrantless search). A contrary ruling would lead to absurd results. As defendants candidly acknowledged at the summary-judgment hearing, the logical implication of their position is that, prior to Chambers, an officer could reasonably have believed that it was lawful for him to stand on a street corner and, just for the fun of it, punch or kick or use a Taser on every tenth person who walked by - as long as the officer was careful to inflict no more than de minimis injury. Surely not a single police officer in the Eighth Circuit believed such a thing. Both before and after Chambers, the law was crystal clear that an officer does not have the right to effect any seizure of a citizen - and thus does not have the right to use any force against a citizen - except when there is probable cause to believe that the citizen has committed a crime (or in the narrow circumstances when probable cause is not required). Defendants insist that, absurd though it may seem, Chambers nevertheless entitles them to qualified immunity. As defendants point out, the plaintiff in Chambers was subjected to the use of force after he was already handcuffed and secured. Chambers, 641 F.3d at 902. At that point, defendants argue, there was no longer a need to use any force against him - making him comparable to individuals (such as plaintiffs) who argue that the police did not have the right to use any force against them. -8- CASE 0:11-cv-03225-PJS-SER Document 45 Filed 09/04/13 Page 8 of 13 But when a suspect is handcuffed and detained, the police are using force against him - continuously. Such a suspect has been "seized" and remains "seized" as long as he is in custody. If a § 1983 plaintiff such as Chambers concedes that he could have been lawfully detained, then the plaintiff is necessarily objecting to the amount, and not to the fact, of force being used against him. Defendants' argument to the contrary is based on the premise that each use of force in the course of a continuous detention must be parsed out and analyzed as a separate seizure. That is not how the Chambers court conducted its analysis, however. Instead, the Chambers court treated the events during and shortly after the plaintiff's arrest as one continuous use of force in the course of a single, otherwise-lawful Fourth Amendment seizure. See Chambers, 641 F.3d at 905 (holding that plaintiff's allegations would be analyzed only under the Fourth Amendment because all of the incidents "still occur[red] in [the] course of a seizure of a free citizen." (citation and quotations omitted)). The Court therefore does not read Chambers to address a case in which the officer did not have the right to detain the plaintiff at all and thus did not have the right to use any force against the plaintiff. Finally, defendants call the Court's attention to LaCross v. City of Duluth, 713 F.3d 1155 (8th Cir. 2013), in which the Eighth Circuit applied Chambers to hold that an officer who used a Taser on a suspect was entitled to qualified immunity. But implicit in the Eighth Circuit's analysis in LaCross, just as in its analysis in Chambers, is the assumption that the officer had the right to seize the plaintiff. Id. at 1157 (officer suspected that the plaintiff was an intoxicated minor); Chambers, 641 F.3d at 901-03 (plaintiff was placed under arrest during execution of a search warrant and was later convicted of a felony drug charge); see also Smith, 2013 WL -9- CASE 0:11-cv-03225-PJS-SER Document 45 Filed 09/04/13 Page 9 of 13 451320, at *4 ("Chambers did not present a situation where force was used in the course of an unreasonable seizure."). Unlike Chambers and LaCross, this case involves plaintiffs whom - at least on plaintiffs' version of the facts - the officers had no right to seize. According to plaintiffs, they 5 were waiting quietly in a doorway for their ride home when they were suddenly attacked by Lokke and Bronson. The officers make no claim that, under plaintiffs' version of the facts, they had any right to arrest plaintiffs, conduct an investigatory stop, or detain plaintiffs even momentarily. Without any right to detain plaintiffs, Lokke and Bronson also had no right to use any degree of force against plaintiffs. Because this would have been clear to a reasonable officer at the time, Lokke and Bronson's motion for summary judgment on plaintiffs' excessive-force claims is denied. C. Nguyen's Claims Against Bronson Bronson argues that, whether or not he is entitled to qualified immunity as a legal matter, the Court should as a factual matter grant summary judgment on Nguyen's First Amendment, excessive-force, and false-arrest claims against him. Bronson points out that, under Nguyen's version of the facts, Bronson did not arrest or even touch Nguyen. Indeed, Nguyen testified that she had no interaction with Bronson at all. Nguyen Dep. 45-46. If he had no interaction with The Court is aware of an even more recent Eighth Circuit case that involved the 5 application of Chambers. See Bishop v. Glazier, No. 12-2661, 2013 WL 3880208 (8th Cir. July 30, 2013). A review of the district-court opinion in Bishop, however, indicates that the plaintiff conceded at oral argument before the district court that the defendant was constitutionally permitted to seize him - i.e., to use some degree of force. Bishop v. Glazier, 11-CV-1393 (RHK/JJK), slip op. at 13 (D. Minn. June 15, 2012) [ECF No. 38]. Like LaCross, therefore, Bishop does not involve a claim (as does this case) that the police had no right to seize the plaintiff at all. -10- CASE 0:11-cv-03225-PJS-SER Document 45 Filed 09/04/13 Page 10 of 13 Nguyen, Bronson argues, then he is entitled to summary judgment on Nguyen's claims against him. As noted, however, there is a factual dispute concerning who arrested Nguyen. Although Nguyen believes that it was Lokke, Bronson testified that he, not Lokke, arrested Nguyen. Nguyen argues that a jury could credit Bronson's testimony, find that Bronson arrested her, and find that she has viable claims against him. Citing Evans v. Stephens, 407 F.3d 1272 (11th Cir. 2005) (en banc), Bronson argues that, in ruling on his motion, the Court must consider only Nguyen's version of the facts - including those portions that are not helpful to her case. In Evans, the Eleventh Circuit held that a court should not "pick and choose" among the evidence as a whole, but rather should accept the non- moving party's entire version of events, even if other evidence would in some respects be more favorable for that party. Id. at 1278. The Evans majority did not offer any rationale for this rule, but a concurring opinion reasoned that "absent some extraordinary circumstance, no reasonable jury would believe that a party was lying when he said something harmful to his own case." Id. at 1284 (Carnes, Dubina, and Hull, JJ., concurring). The problem with this rationale, though, is that a jury need not believe that a witness is lying in order to disbelieve part of that witness's testimony. Human perception and memory are imperfect; sometimes truthful witnesses just get things wrong. As this Court routinely instructs juries, "people sometimes hear or see things differently and sometimes forget things," and the jury must consider "whether a contradiction is an innocent misrecollection or lapse of memory or an intentional falsehood . . . ." 8th Cir. Model. Crim. Jury Instr. § 3.04 (2011). Based on such -11- CASE 0:11-cv-03225-PJS-SER Document 45 Filed 09/04/13 Page 11 of 13 considerations, the jury is ultimately free to "believe all of what a witness said, or only part of it, or none of it." Id. Perhaps there are circumstances under which a plaintiff's own testimony must be credited over other evidence that is more favorable to her case. But this is not such a case. There is no reason to believe that Nguyen was lying or playing games or trying to manipulate the factual record when she identified Lokke instead of Bronson as the arresting officer. Nguyen was undisputably arrested by one of the two officers, and Nguyen had nothing to gain by identifying Lokke instead of Bronson. Under these circumstances, a reasonable jury could believe all of Nguyen's testimony, except find that she was mistaken - and that Bronson was correct - about the identity of the officer who arrested her. True, it is hard to understand how Nguyen could make such a mistake, given that Lokke and Bronson differ in age, race, and size. But it is equally hard to understand how Bronson could be mistaken about whether it was he or his partner who arrested Nguyen. This is a classic factual dispute that must be resolved by a jury. See Guenther v. Armstrong Rubber Co., 406 F.2d 1315, 1317 (3d Cir. 1969) ("It is properly urged that plaintiff's testimony is simply incorrect in some of its detail; that part of what he stated is adverse to his own interest and if inaccurate is so because he is factually mistaken. This situation did not call for the summary dismissal of his claim."). Because a reasonable jury could credit Nguyen's testimony on some matters and Bronson's testimony on other matters - and, specifically, because a reasonable jury could find that Bronson arrested Nguyen, despite Nguyen's belief to the contrary - Bronson's motion for summary judgment as to Nguyen's First Amendment, excessive-force, and false-arrest claims is denied. -12- CASE 0:11-cv-03225-PJS-SER Document 45 Filed 09/04/13 Page 12 of 13 ORDER Based on the foregoing, and on all of the files, records, and proceedings herein, IT IS HEREBY ORDERED THAT: 1. Defendants' motion for partial summary judgment [ECF No. 26] is GRANTED IN PART and DENIED IN PART. 2. The motion is GRANTED as to the following counts and the following counts are DISMISSED WITH PREJUDICE AND ON THE MERITS: a. Counts 5, 15, and 25 (plaintiffs' § 1983 claims against the City). b. Counts 19, 20, 29, and 30 (Phratsachack's and Xiong's emotional-distress claims). c. Count 21 (Xiong's First Amendment retaliation claim). 3. The motion is DENIED in all other respects. Dated: September 4 , 2013 s/Patrick J. Schiltz Patrick J. Schiltz United States District Judge -13- CASE 0:11-cv-03225-PJS-SER Document 45 Filed 09/04/13 Page 13 of 13</t>
  </si>
  <si>
    <t>['https://d3n8a8pro7vhmx.cloudfront.net/cuapb/pages/270/attachments/original/1626749158/USCOURTS-mnd-0_11-cv-03225-0.pdf?1626749158']</t>
  </si>
  <si>
    <t>1The Court has addressed Defendant's non-dispositive motions in a separate Order. UNITED STATES DISTRICT COURT DISTRICT OF MINNESOTA United States of America, Crim. No. 09-34 (JNE/SRN) Plaintiff, v. REPORT &amp; RECOMMENDATION Ewell Dennis Nash, Defendant. Clifford Wardlaw, Office of the United States Attorney, 300 South Fourth Street, Suite 600, Minneapolis, Minnesota 55415, for Plaintiff United States of America Andrew Mohring, Office of the Federal Defender, 107 United States Courthouse, 300 South Fourth Street, Minneapolis, Minnesota 55415, for Defendant SUSAN RICHARD NELSON, United States Magistrate Judge The above-captioned case comes before the undersigned United States Magistrate Judge on Defendant's Motion to Suppress Evidence (Doc. No. 52) and Motion to Dismiss Indictment (Doc. No. 61). This case has been referred to the undersigned for resolution of pretrial matters pursuant to 28 U.S.C. § 636 and District of Minnesota Local Rule 72.1.1 I. FACTUAL BACKGROUND Defendant is charged with being a felon in possession of a firearm in violation of 18 U.S.C. §§ 922(g)(1) and 924(e)(1). (Indictment, Doc. No. 7.) Testifying at the criminal motions hearing were Officers Oscar Macias and Kristina Bottolfson of the Minneapolis Police CASE 0:09-cr-00034-JNE-SRN Document 68 Filed 04/15/09 Page 1 of 13 2 Department and Special Agent Martin Siebenaler of the Bureau of Alcohol, Tobacco and Firearms. Defendant submitted the following two exhibits: Defendant's Exhibit 1 - a hand- drawn map of a business located at 25th Street and Chicago Avenue in Minneapolis, with handwritten notations by Officer Macias; and Defendant's Exhibit 2 - a hand-drawn map of a business located at 25th Street and Chicago Avenue in Minneapolis, with handwritten notations by Officer Bottolfson. The Government offered no exhibits. A. Officer Macias's Testimony Officer Oscar Macias, a uniformed Minneapolis police officer, testified that while on patrol on October 23, 2008, shortly before 7:00 p.m., he received a dispatch call. The call alerted him that a person with a gun was inside a store in the 2500 block of Chicago Avenue South. The caller identified the person with the gun as a white male. Officer Macias's car was the second police car dispatched to the scene. When he arrived, officers had detained a white male in the middle of the intersection of 25th Street and Chicago Avenue. Officer Macias did not speak with the white male in the street, but learned that this person had placed a 911 call, leading to the police dispatch. The 911 caller identified the person with a gun inside the nearby store as a black male wearing a red jacket and a Baltimore Orioles baseball cap. Officer Macias approached the nearby store, which he described as a grocery store with a connected deli or restaurant. According to the officer, although it was dark outside at approximately 7:00 p.m., the store was well-lit within and he could see clearly into the windows of the business. Looking in the window, Officer Macias testified that he observed two black males inside the grocery - one wearing a red jacket and the other wearing an Orioles baseball CASE 0:09-cr-00034-JNE-SRN Document 68 Filed 04/15/09 Page 2 of 13 3 cap. According to Officer Macias, there was not an individual black male wearing both a red jacket and an Orioles cap. Officer Macias observed the man in the Orioles cap, whom he positively identified in Court as Defendant, move from the grocery side of the business to the deli, along a walkway between the two sides of the business. Officer Macias therefore moved along the sidewalk closer to the deli in order to afford a view of Defendant. Officer Macias testified that he was accompanied by fellow Minneapolis Police Officer Bottolfson. Two other officers focused their attention on the man in the red jacket. Officers Macias and Bottolfson entered the deli, at which point Officer Macias was physically close to Defendant. Officer Macias made eye contact with him and described Defendant as "nervous." Officer Macias testified that he told Defendant to relax and that he would explain what was going on. Worried that Defendant had a gun, Officer Macias noted that Defendant's left hand was placed in his left pants pocket, while his other hand was at his side. When Officer Macias asked him to take his hand out of his pocket, Defendant allegedly stated, "oh shit,"then turned and ran along the walkway connecting the deli to the grocery. Officer Macias pursued Defendant and deployed his taser. He also testified that he saw no outward visual evidence that Defendant had a gun nor did he know that Defendant was a felon. The officer's taser made partial contact with Defendant, but he continued to run. Ultimately, Defendant slipped and fell, at which point Officer Macias got on top of him and demanded that Defendant show his hands. Officer Macias testified that Defendant refused, leading to a struggle. Officer Macias applied a "drive stun, " i.e., deploying his taser without firing projectiles, to Defendant' back. Officer Macias testified that this technique proved ineffective because of the thick clothing worn by Defendant, so he applied the taser to his face. CASE 0:09-cr-00034-JNE-SRN Document 68 Filed 04/15/09 Page 3 of 13 4 At that point, Defendant complied with the officer by showing his hands. Another officer conducted a search of Defendant. Officer Macias testified that when a gun was located on his person, Defendant volunteered, "What is that? This is not mine, this is a set up." B. Officer Bottolfson's Testimony Officer Kristina Bottolfson testified that shortly before 7:00 p.m. on October 23, 2008, she received a dispatch about a white male with a gun in a business at the intersection of 25th Street and Chicago Avenue. Officer Bottolfson testified that when she arrived there, she made contact with a person standing in the middle of the intersection, which was closed for construction. The person in question was a white male, holding an object, later determined to be a cell phone, who appeared to be upset and nervous. Officer Bottolfson testified that, for officer safety, she approached the man with her gun drawn and ordered him to the ground, where she pat searched him. She found no weapons. Upon learning that this man had called 911, Officer Bottolfson questioned him and learned that he had seen a black male with a gun, wearing a red shirt and Orioles baseball cap inside the nearby grocery store/deli. When Officer Bottolfson looked into the windows of the grocery store, she observed two black males - one man wore a red shirt and the other man wore an Orioles baseball cap. At the criminal motions hearing, Officer Bottolfson identified the man in the Orioles cap as Defendant. When Defendant moved toward the deli side of the business, Officer Bottolfson moved alongside the windows, outside, in the direction of the deli. Next, Officer Bottolfson entered the deli directly behind Officer Macias. Officer Bottolfson testified that when Officer Macias made verbal contact with Defendant, he appeared nervous and ran to the other side of the store. Officer Macias was armed with a taser and Officer CASE 0:09-cr-00034-JNE-SRN Document 68 Filed 04/15/09 Page 4 of 13 5 Bottolfson testified that she had her gun drawn, at her side. When the suspect ran, Officer Macias deployed his taser, but Defendant continued to run and the officers pursued him. According to Officer Bottolfson, the officers caught up with Defendant in the walkway area between the two businesses where he had fallen to the floor. Officer Bottolfson described Defendant as non-cooperative. While Officer Macias struggled with Defendant, Officer Bottolfson provided back-up and Defendant eventually became cooperative once he was handcuffed. Officer Bottolfson patted down Defendant for weapons, due to the nature of the gun call, she testified. She testified that she was concerned for the safety of customers and other police officers. During the pat search, she felt a hard metal object under Defendant's shirt, in the waistband area. She retrieved the object, which was a small black revolver. Officer Bottolfson testified that if Defendant said anything, she did not hear it because she was concerned about taking control of the weapon and getting a bag for the gun. C. Special Agent Siebenaler's Testimony Special Agent Martin Siebenaler of the Bureau of Alcohol, Tobacco and Firearms testified that he listened to phone calls made by Defendant when Defendant was initially booked into the Hennepin County Jail. Special Agent Siebenaler testified that the recording of jailhouse calls is routine and that persons participating in the calls are informed that the calls are subject to monitoring and recording. Also, Special Agent Siebenaler testified that he investigated the background of the gun found on Defendant. Special Agent Siebenaler obtained the gun's serial number and traced its manufacture to the 1920's or 1930's in Massachusetts. Special Agent Siebenaler testified that he CASE 0:09-cr-00034-JNE-SRN Document 68 Filed 04/15/09 Page 5 of 13 6 had found no evidence that Defendant personally transported the gun across state lines into Minnesota. II. DISCUSSION A. Suppression of Evidence Obtained as a Result of Search and Seizure Defendant moves to suppress evidence obtained as a result of the October 23, 2008 search and seizure, arguing that the search and seizure was conducted without a warrant, without probable cause and lacked any exigent circumstances. In Terry v. Ohio, 392 U.S. 1 (1968), the Supreme Court held that a police officer may stop and briefly question a person if the officer has a reasonable and articulable suspicion that the person has committed or is about to commit criminal activity. Id. at 21-24. A reasonable, articulable suspicion means that there are specific and articulable facts, and rational inferences drawn from those facts, reasonably suggesting that criminal activity has occurred or is imminent. Id. at 21. An officer may rely on information known by a team of officers involved in an investigation to provide justification for a Terry stop. United States v. Ortiz-Monroy, 332 F.3d 525, 529 (8th Cir. 2003) (citing United States v. Robinson, 119 F.3d 663, 666-67 (8th Cir. 1997)). The Court finds that the officers in this case had, at minimum, a reasonable and articulable suspicion of criminal activity. They knew from the police dispatcher that a 911 caller had described a person with a gun in a store located at 25th and Chicago. While the police dispatch described the suspect as a white male, the officers quickly learned that the suspect was instead a black male, by talking to the 911 caller at the scene. The 911 caller was standing directly outside the store in question, in the middle of the intersection of 25th and Chicago. The CASE 0:09-cr-00034-JNE-SRN Document 68 Filed 04/15/09 Page 6 of 13 7 interior of the grocery store/deli was well-lit. In addition, the 911 caller provided the arriving officers with a description of the suspect's clothing, stating that the suspect was wearing a red jacket or shirt and a Baltimore Orioles baseball cap. These are specific and articulable facts that suggested the occurrence of criminal activity and the 911 caller provided a contemporaneous description of the suspect. In United States v. Terry, 400 F.3d 575 (8th Cir. 2005), a 911 caller told a police dispatcher that a man in a yellow truck was causing a disturbance and trying to enter the caller's home. Id. at 580. The Eighth Circuit found that this information provided responding officers with a reasonable and articulable suspicion that criminal activity was afoot, thus justifying a stop of the truck and requiring the suspect to exit the vehicle. Id. at 578, 580. A decision from the Ninth Circuit, United States v. Terry-Crespo, 356 F.3d 1170 (9th Cir. 2004), is also illustrative. In that case, the court found that a 911 caller had provided the police with sufficient reasonable suspicion to justify a Terry stop because the caller was not anonymous; the call involved an ongoing, exigent situation that required a prompt response; and the caller had personally and recently observed the offense. Id. at 1174-77. In the instant case, although the 911 caller's identity is not part of the Court's record, the arriving officers verified that the white male standing outside the store was the 911 caller, who had personally and recently observed a black male with a gun inside the store. He further stated the suspect wore an Orioles baseball cap and a red shirt. The 911 caller therefore provided sufficient information, much of it predictive, subject to verification and on-site questioning, to the police. "[I]f a tip has a relatively low degree of reliability, more information will be required to establish the requisite quantum of suspicion than would be required if the tip were more CASE 0:09-cr-00034-JNE-SRN Document 68 Filed 04/15/09 Page 7 of 13 8 reliable." Alabama v. White, 496 U.S. 325, 330 (1990). Furthermore, the officers were able to corroborate details of the call before approaching Defendant. They saw two black men, one dressed in red, the other wearing an Orioles baseball cap. Although there was no individual black male who wore both a red shirt or jacket and an Orioles baseball cap, as the 911 caller had described, two police officers observed the man in the red shirt or jacket and two different officers observed the man in the Orioles cap. Officer Macias observed that Defendant, wearing an Orioles baseball cap, had one hand in his pocket, indicating to Officer Macias that he might have a gun. This corroboration, although ostensibly small, added to the already reasonable suspicion that Defendant had engaged or was engaging in the criminal activity reported by the 911 caller. See id. at 331 (finding reasonable suspicion based on officers' corroboration that a woman left a certain building and got into a certain vehicle). Additionally, the 911 call, indicating the presence of a handgun, coupled with the officer's independent suspicion that Defendant was concealing a gun on his person, would certainly qualify as an exigent situation requiring a prompt response. When Officers Macias and Bottolfson approached Defendant and Officer Macias made verbal contact with him, Officer Macias testified that Defendant stated, "oh shit," then Defendant turned away and ran, further arousing the officers' suspicion. "Nervous, evasive behavior is another pertinent factor in determining reasonable suspicion, e.g., United States v. Brignoni-Ponce, 422 U.S. 873, 885 (1975), and headlong flight is the consummate act of evasion." Illinois v. Wardlow, 528 U.S. 119,120 (2000). As the Supreme Court held in Wardlow, the officer in that case was justified in suspecting that Wardlow was involved in criminal activity when he fled, and, therefore, in investigating further: CASE 0:09-cr-00034-JNE-SRN Document 68 Filed 04/15/09 Page 8 of 13 9 While flight is not necessarily indicative of ongoing criminal activity, Terry recognized that officers can detain individuals to resolve ambiguities in their conduct and thus accepts the risk that officers may stop innocent people. If they do not learn facts rising to the level of probable cause, an individual must be allowed to go on his way. But in this case the officers found that Wardlow possessed a handgun and arrested him for violating a state law. Wardlow, 528 U.S. at 119. Defendant's flight is therefore another factor, coupled with the corroborating observations of the officers and the exigent circumstances, in determining reasonable suspicion. After apprehending him, Defendant further ignored Officer Macias's demands that he show the officers his hands. Once the officers had handcuffed Defendant, Officer Bottolfson conducted a limited pat down search for weapons. She testified that she conducted the search out of concern for officer safety and public safety. A police officer may also make a limited warrantless search in order to discover weapons if the officer has a reasonable, articulable suspicion that a person might be armed and dangerous. See, e.g., Terry, 392 U.S. at 1. The test under Terry is an objective standard: the officer need not be absolutely certain that the suspect is armed, but must establish that a reasonably prudent man in the circumstances would be warranted in the belief that his safety or the safety of others was in danger. United States v. Roggeman, 279 F.3d 573, 577-78 (8th Cir. 2002) (citations omitted). "The sole justification of the search . . . is the protection of the police officer, and it must therefore be confined in scope to an intrusion reasonably designed to discover guns, knives, clubs, or other hidden instruments for the assault of the police officer." Terry, 392 U.S. at 29. Any weapons found may be seized and may be introduced in evidence against the person from whom they were taken. Id. at 29-30. In examining whether the facts and circumstances surrounding a Terry search support an officer's "reasonable suspicion," of weapons, courts examine the totality of the circumstances. CASE 0:09-cr-00034-JNE-SRN Document 68 Filed 04/15/09 Page 9 of 13 10 Roggeman, 279 F.3d at 578. Here, for the reasons discussed above, the facts and circumstances of the pat down search support the officers' reasonable suspicions that Defendant was armed. The 911 caller had indicated that a person in the store had a gun, the officers observed a man in the store closely matching the description provided by the 911 caller, the man in question had one hand in his pocket and when the officers approached him, he appeared nervous and ran. He struggled with police and initially refused to remove his hands from his pockets and show them to police. In light of the totality of the circumstances, Officer Bottolfson had an objective, reasonable suspicion justifying the pat-down search of Defendant's person. Defendant's motion to suppress should therefore be denied. B. Motion to Dismiss Indictment Defendant seeks the Indictment's dismissal for lack of federal jurisdiction, contending that the circumstances of this case fail to establish a sufficient nexus with interstate commerce for the ongoing prosecution and that the offense charged does not pass Constitutional muster pursuant to United States v. Lopez, 514 U.S. 549 (1995). Specifically, Defendant argues that although the Indictment states that he possessed a firearm in interstate commerce, no claim is made that he himself imported the gun into Minnesota from its place of manufacture, Massachusetts. Moreover, he argues, no allegation of any impact on interstate commerce is made other than the interstate shipment of the gun by someone, at some time, in the firearm's existence. The Government responds that the element of interstate commerce is satisfied by proving that the firearm was manufactured in one state and recovered in another. Pursuant to 18 U.S.C. § 922(g), "It shall be unlawful for any person . . . who has been CASE 0:09-cr-00034-JNE-SRN Document 68 Filed 04/15/09 Page 10 of 13 11 convicted in any court of a crime punishable by imprisonment for a term exceeding one year . . . [to] possess in or affecting [interstate] commerce, any firearm or ammunition . . . ." 18 U.S.C. § 922(g). The elements of the charge of felon in possession of a firearm require a showing beyond a reasonable doubt that: (1) the defendant has previously been convicted of a felony; (2) the defendant thereafter knowingly possessed a firearm; and (3) the firearm has been in or had affected interstate commerce. United States. v. Abfalter, 340 F.3d 646, 654 (8th Cir. 2003); United States v. Moore, 212 F.3d 441, 445 (8th Cir. 2000); United States v. Boyd, 180 F.3d 967, 978 (8th Cir. 1999); United States v. Anderson , 78 F.3d 420, 422 (8th Cir. 1996). For purposes of interstate commerce, it is sufficient that there be "the minimal nexus that the firearm have [sic] been, at some time, in interstate commerce." United States v. Carter, 270 F.3d 731, 735 (8th Cir. 2001) (quoting Scarborough v. United States, 431 U.S. 563, 575 (1977)). The interstate commerce element is satisfied with proof that a firearm was manufactured in one state and recovered in another. Carter, 270 F.3d at 734. A firearm possessed by a convicted felon only needs to have traveled at some time in interstate commerce - it does not need to travel with the defendant in interstate commerce. See United States v. Rankin, 64 F.3d 338, 339 (8th Cir. 1995), cert. denied, 516 U.S. 1015 (1995). In Rankin, the Eighth Circuit held that the fact that the firearm was manufactured in a state other than the one in which it was found was sufficient to meet the interstate nexus requirement. Id. at 339. Moreover, a defendant need not have any involvement in how the firearm traveled to the state in which it was recovered and ownership of the firearm is irrelevant to the issue of possession. See United States v. Sianis, 275 F.3d 731, 734 (8th Cir. 2002). Defendant cites United States v. Lopez, 514 U.S. 549 (1995), for the proposition that the CASE 0:09-cr-00034-JNE-SRN Document 68 Filed 04/15/09 Page 11 of 13 12 Indictment lacks an interstate commerce nexus sufficient to confer jurisdiction. In Lopez, the Supreme Court held that the Gun-Free School Zones Act was unconstitutional as it exceeded Congress's Commerce Clause authority, noting that the original Act lacked a "jurisdictional element which would ensure, through case-by-case inquiry, that the firearm possession in question affect[ed] interstate commerce." 514 U.S. at 561. Following Lopez, the original Act was amended to add a jurisdictional element. See 18 U.S.C. § 922(q)(2)(A). In United States v. Shelton, 66 F.3d 991, 992 (8th Cir. 1995) (per curiam), cert. denied, 517 U.S. 1125 (1996), the Eighth Circuit upheld the constitutionality of 18 U.S.C. § 922(g) (criminalizing the act of being a felon in possession of a handgun) against a Lopez challenge. The court concluded that, because 922(g) contains an interstate commerce requirement, i.e., the firearm in question must have been shipped or transported in interstate commerce, the statute ensures through case-by-case inquiry that the firearm in question affects interstate commerce. Shelton, 66 F.3d at 992; see also United States v. Bates, 77 F.3d 1101, 1104 (8th Cir. 1996), cert. denied, 519 U.S. 884 (1996). Applied to the facts of this case, the fact that the firearm in question apparently did not travel in Defendant's possession is not material to this Court's jurisdiction. The record reflects that the gun was manufactured in Massachusetts and seized in Minnesota. Because the interstate nexus requirement is met, this Court has jurisdiction. The Court therefore recommends that Defendant's motion be denied. IT IS HEREBY RECOMMENDED that: 1. Defendant's Motion to Suppress Evidence (Doc. No. 52) be DENIED; and 2. Defendant's Motion to Dismiss Indictment (Doc. No. 61) be DENIED. CASE 0:09-cr-00034-JNE-SRN Document 68 Filed 04/15/09 Page 12 of 13 13 Dated: April 15, 2009 s/Susan Richard Nelson SUSAN RICHARD NELSON United States Magistrate Judge Under D. Minn. LR 72.2(b), any party may object to this Report and Recommendation by filing with the Clerk of Court and serving all parties by April 30, 2009, a writing which specifically identifies those portions of this Report to which objections are made and the basis of those objections. Failure to comply with this procedure may operate as a forfeiture of the objecting party's right to seek review in the Court of Appeals. This Report and Recommendation does not constitute an order or judgment of the District Court, and it is therefore not appealable to the Court of Appeals. CASE 0:09-cr-00034-JNE-SRN Document 68 Filed 04/15/09 Page 13 of 13</t>
  </si>
  <si>
    <t>['https://d3n8a8pro7vhmx.cloudfront.net/cuapb/pages/270/attachments/original/1618019259/Kristina_Bottolfson.pdf?1618019259']</t>
  </si>
  <si>
    <t>['Kristina M. Bottolfson, badge #710', 'Oscar Macias, badge #4319']</t>
  </si>
  <si>
    <t>How to Spend Millions Settling Lawsuits City Pages, 2005 By G.R. Anderson Jr. and Paul Demko On 17 occasions in the past five years, the city of Minneapolis has paid out more than $50,000 in a single case to settle claims of police misconduct. City Pages examined the court records associated with 14 of these cases, as well as the personnel files of the officers involved in the incidents. (The officers involved were given the chance, through MPD spokesman Ron Reier, to comment. The only one who responded was Officer William Palmer.) The following narratives, culled from these public documents, are a sampling of the types of altercations that end up costing the city significant amounts of money. Shyanna Freeman In December 2003, the Minneapolis City Council was weighing a settlement in Shyanna Freeman's lawsuit against the city. There was more than a little reticence, since Freeman is the daughter of Alfred Flowers, who has had numerous high-profile run-ins with the police. Additionally, Alisa Clemons, sister to Flowers and Freeman's aunt, was a former Minneapolis cop who had won two separate six-figure discrimination suits against the department. Freeman herself contended that she had been roughed up by several Minneapolis cops, including Officer Gary Nelson, late on July 19, 2001, when she was 17 years old. This history prompted council member Barbara Johnson to utter disdainfully, "It seems we have a family business going," while the council pondered a settlement figure. But regardless of where the Flowers/MPD feud started, the civil complaint filed in U.S. District Court offers a glimpse at some puzzling police behavior. According to the complaint, Freeman and three step-siblings got off a bus at the corner of Central and 27th Avenue Northeast at about 9:45 p.m. After they crossed the street on their way home, a "gray unmarked car, without its headlights on, pulled up beside them, and the man in the driver's seat leaned over and yelled, 'Do you know I could have hit you?'" Freeman's complaint contends that the man, in street clothes, was Officer Nelson. He allegedly asked Freeman for a state ID and eventually got out of the car and rifled through her purse. According to the complaint, he never identified himself as a police officer. From there confusion and a scuffle ensued, with Nelson allegedly throwing Freeman, a national honor society student, up against the car and then striking her head against the car door frame while putting her in the back seat. Freeman asked a passerby to go get her father, Flowers. When Flowers arrived, Nelson called for backup, and six squads came to the scene. Shyanna Freeman was eventually handcuffed and taken to Hennepin County jail for fingerprints and mug shots. She was charged with "obstructing legal process" and released, though a city attorney dismissed the citation because "the officer was in an unmarked squad car and obstructing couldn't be proved." (Nelson's personnel and internal affairs files contain no mention of the incident.) Though Freeman sustained no permanent physical injuries, City Council members got over their misgivings, swallowed hard, and settled with Freeman to the tune of $180,000. James Strickling The civil complaint of James A. Strickling vs. the City of Minneapolis offers little help in clarifying the events of December 8, 1999. Without providing a storyline, the complaint alleges that Strickling suffered multiple injuries to his chest, neck, back, and groin. He also apparently suffered "severe facial and eye injuries, including the loss of an eye." The MPD's recitation of the facts of the case states that at 4:40 p.m., Officers Sean McGinty and Mark Bohnsack arrived at 3546 Girard Avenue North on a stabbing call. They arrived to find a party of 12 to 15 people upstairs in the house. One partygoer, Anthony Range, was bleeding profusely from the chest. Range claimed that Sheila Strickling, wife of the plaintiff, had stabbed him. He later changed his story, claiming that James Strickling had stabbed him. Yet Range and the two Stricklings, according to the defendant's statement, refused to come downstairs, away from the party. Soon, three other officers arrived at the scene. Once upstairs, the officers ordered everyone facedown on the floor, "unsure who the suspect or suspects were, or which of the people present were armed." The MPD's version of events claims that one person at the party said the Stricklings and Range "had consumed vodka, a large amount of beer, and smoked crack cocaine during the afternoon." Thinking James Strickling had a weapon, Officer Andrew Stender attempted to subdue him, which he tried to do by kicking Strickling's feet out from under him. Two other cops got involved as Strickling fell to the ground, hitting his eye on an electric space heater. After a struggle, Stender eventually handcuffed Strickling. The eyewitness claimed Strickling had "jumped" at Stender. (The eyewitness's account was later discredited, on grounds she'd given police a fake name.) Sheila Strickling was arrested for stabbing Range. Stender, who joined the MPD in March 1992, was suspended in May 2004 for 80 hours, without pay. (The union later filed a grievance and the suspension was reduced to one day.) According to his personnel file, Stender had violated "a procedural code of conduct" by giving out "confidential information regarding prisoners in confinement, suspects in a case, property held, or records of the Department." The rest of the officers involved have clean records; no officer was disciplined over the Strickling matter. The city settled, handing over $85,000 to James Strickling. John Hagen On May 23, 2002, Minneapolis police officer William Palmer responded to a call shortly before 11:00 p.m. that reported suspicious activity inside Annunciation School in the Windom neighborhood. Upon arriving, Palmer encountered John Hagen, the school's night janitor. Hagen was just locking up when the squad car pulled up behind him. According to the civil complaint filed by Hagen in U.S. District Court, Palmer exited the squad car with his weapon drawn and demanded that the custodian clasp his hands behind his head and face the wall. Hagen immediately obeyed and informed the officer that he worked at the school. Despite Hagen's compliance, according to the complaint, Palmer proceeded to grab Hagen's hands and hair and yank them downward. At the same time he planted his knee in the back of the custodian's legs. The force was sufficient to rip hair from Hagen's head and injure his shoulder, neck, and back. After requiring Hagen to sit in the squad car for five to ten minutes, Palmer released him. He was never arrested or charged with any crime. The next day Hagen visited the emergency room at Fairview Southdale Hospital and was found to have a herniated disc in his back and a torn rotator cuff. Over the ensuing months, Hagen alleges in court documents, he incurred $34,000 in medical bills. More than a year after the altercation with the officer, he was still unable to return to his $11.75 an hour job owing to the injuries. "Hagen attempted to file a complaint with the Internal Affairs division of the Minneapolis Police Department," according to one court filing by Hagen, "but was, as is almost always the case, rebuffed in that attempt." Palmer defends his actions. "The frisking technique is what Mr. Hagen's attorney alleged to have caused the reported injury to Mr. Hagen," Palmer writes in an e-mail, noting that Hagen was "cordial and completely compliant." "I have used that technique throughout 11 and a half years on the street and Mr. Hagen is the first person to complain of injury as a result." Even so, according to court records and his personnel file, Palmer has a history of notable incidents. In 2001 the 12-year veteran of the force was ordered to participate in "anger management" counseling after kicking his squad car hard enough to damage the vehicle. The next year he was suspended for 20 hours and again ordered into counseling for violating department policies on use of force. In that incident, while transporting three individuals in the back of his squad car, Palmer had slammed on the brakes of his squad car, causing one of the handcuffed suspects to slam into the Plexiglas shield and cut his eye. (This practice is known in cop parlance as "waffling.") Palmer has also been involved in a couple of incidents in which suspects died. In May 1997, a demented 38-year-old homeless man named Stewart Dogan died after a physical altercation with Palmer and another officer. The cause of death was ultimately deemed to be a cocaine-induced heart attack, and both officers were exonerated of any wrongdoing. Then in June 2000, Palmer was involved in the fatal shooting of another mentally ill person, Barbara Schneider. When officers arrived at Schneider's residence, she was brandishing a knife and screaming about Satan. There were six cops on the scene, and Palmer was one of two to fire his weapon. That shooting was ultimately ruled legitimate by department brass. However, there is a pending case in U.S. District Court regarding the Schneider incident. In February of last year, the City Council agreed to settle the Hagen case by paying him $327,375. Jessica Streich Officer Jeffrey Boeltl was working the "party" car in the early morning hours of November 3, 2002. Such a patrol had been requested by residents of the Como neighborhood owing to the large number of college parties in the area. Shortly before 2:00 a.m. Boeltl, who has been on the force since 1991, was dispatched to investigate a complaint about noise emanating from a tent set up near Como Avenue and the railroad tracks. Upon arriving, the officer began breaking up the Halloween party, informing people that they had to go home. Many of the revelers then retreated to a nearby house on 21st Avenue Southeast. When Boeltl approached the house, he was met at the door by Jessica Streich, who was a guest at the party. According to Streich, she had been drinking moderately, consuming approximately four drinks in the previous four hours. The then-33-year-old pharmacist asked the officer if he had a warrant. According to the complaint subsequently filed by Streich in U.S. District Court, his response was, "I don't need one." Around this time, Boeltl had been joined by another cop, Michael Roberts. The officers informed the partygoers, all of whom were of legal drinking age, that they needed to disperse immediately. Streich protested that many of the people had been drinking, weren't fit to drive, and intended to stay the night. Her arguments fell on deaf ears, however. The cops allegedly refused even to allow people to call cabs. At some point during this dispute, according to her complaint, Streich was grabbed by Boeltl and Roberts and dragged down the back steps of the house. At the bottom of the steps she reached back to grab a handrail with her left hand. According to court documents, Boeltl responded by violently grabbing her right arm. Everyone heard a pop. It was immediately evident that Streich's arm had been broken. At this point Streich's sister-in-law, who was also present at the party, began screaming: "Oh my god, what happened?" Streich was dispatched to Fairview University Medical Center. She was diagnosed with a fractured humerus, the largest bone in the arm. Streich eventually underwent surgery, during which a metal plate and screws were inserted into her arm. Her medical bills totaled between $15,000 and $20,000. Streich sued Roberts, Boeltl, and the city of Minneapolis in U.S. District Court in January 2003. Roberts, however, was subsequently dropped as a defendant. Boeltl's personnel file shows no disciplinary history, other than a letter of caution for a driving infraction more than a decade ago. In April 2004, the city agreed to pay Streich $235,000. Wayne and Danielle Long Crow, et al. On Sunday, September 15, 2002, at least a dozen Minneapolis police officers executed a no-knock search warrant at a residence in the Phillips neighborhood. At approximately 10:00 a.m., the cops broke into the three-story house by crashing through a glass door. Most of the eight people staying at the home, all of whom were American Indian, were asleep at the time. The search warrant had been authorized in order to look for drugs. In a complaint subsequently filed in U.S. District Court, the plaintiffs claimed the officers proceeded to assault and humiliate the residents while scouring the house for more than three hours. Elizabeth Hill and Wayne Long Crow were sleeping in a single bed on the third floor of the residence when the officers entered. Long Crow had his hands raised in the air when an unnamed officer allegedly struck his head with the butt end of a rifle, opening a bloody gash in his scalp. He was dispatched by the cops to Hennepin County Medical Center for treatment. Sleeping in the other bedroom on the third floor was Lonnie High Rock. He'd been drinking the previous night and did not wake up when the officers entered the residence. According to the complaint, officers began beating him with a baton and a rifle until he awoke and stood up. The unnamed officers then charged at High Rock, knocking him to the ground and handcuffing him. Danielle Long Crow was taking a shower on the second floor of the residence at the time the warrant was executed. She was eight months pregnant. Several officers stormed the bathroom with a battering ram. The complaint alleges that an unnamed officer proceeded to grab Long Crow by the neck and throw her down on her stomach. Nude and pregnant, she was forced to stay on her stomach for approximately 15 minutes. She too was dispatched to Hennepin County Medical Center to be treated for injuries, including abdominal trauma. The complaint documents allegations that other people present at the raid were similarly abused and humiliated. Shirley Groskruetz was kicked in the head. Her husband's head was sliced open by broken glass after he was thrown to the floor. Kurt LaPointe was kicked in the ribs. Despite this rough treatment, attempts to locate drugs in the house were initially fruitless. The complaint goes on to claim that the officers then retired to the kitchen to watch a football game. Around this time, Officer Michael Kaneko arrived at the residence. He directed one of the officers to inspect a toy box in the living room that had previously been searched. Inside the officers allegedly found "Mexican crack cocaine." The complaint claims that this evidence was planted by Kaneko. None of the people present during the search have been prosecuted for possession of drugs discovered during the search. Kaneko's personnel file reveals no disciplinary history. Some of the other officers involved in the search, however, have occasionally been punished for breaking the rules. Officer Victor Mills was issued a letter of reprimand in March of this year for violating department policies on use of force. In 2000, officer Richard Thomas was suspended for two days for ignoring guidelines regarding impartial policing and computer use. He was also required to attend training seminars on "gender communication" and "respect in the workplace." Sgt. Robert Kroll was demoted for three months in 2003 for "ethical violations." And in 1994 Kroll was initially suspended for five days for excessive use of force, but that decision was later overturned by then-Chief John Laux. No officers were disciplined for their actions during the raid on the Phillips residence. The city settled the case last year for $60,000. Kamyar Farahan Roughly a month after the World Trade Center attacks in September 2001, Kamyar Farahan was pulled over by the police at 5th Street South and Marquette Avenue in downtown Minneapolis. The officers who made the traffic stop were Robert Mooney and Patrick McCarver. According to Farahan's version of events, detailed in a complaint filed in Hennepin County District Court in May 2002, the officers proceeded to assault and mace Farahan after he protested what he believed to be an illegal search of his vehicle. During the altercation he suffered a broken nose, a deviated septum, and lost 70 percent of the vision in his right eye. In addition, the officers repeatedly disparaged Farahan, who is Jewish, for what they believed to be his Arab ethnic background. During the arrest one of the officers allegedly announced, "We've got Osama's brother here." The cops also asked Farahan and his passenger, Puya Doustan, if they had any anthrax and stated that it looked like they wore diapers on their heads. Farahan was arrested and booked into the Hennepin County Adult Detention Center. According to the civil complaint, police officers continued to harass him at the jail. He was allegedly called a "rag head" and a "towel head." At another point, according to Farahan, one of the officers proclaimed that they had prevented a jihad by arresting him. The officers denied that they engaged in any such ethnic harassment. They further stated that Farahan was only maced after he spit on officer Mooney. Farahan was initially charged with assault, assault in the fifth degree, disorderly conduct, driving without a license, and possession of marijuana. All but the last charge, however, were subsequently dismissed. Farahan's civil case against the police department was originally slated for trial in March of this year. But two weeks before the scheduled court date, the Southwest Hennepin Drug Task Force executed a search warrant on Farahan's apartment in Minnetonka. According to the warrant, police officers believed (based on the testimony of a confidential informant) that Farahan was dealing methamphetamine or crack cocaine. The search, however, turned up far less. The only charge brought against Farahan stemming from the warrant was a petty misdemeanor count for possession of marijuana. That charge was subsequently dropped. In court pleadings, Farahan's attorney speculated that the search was retaliation for filing a lawsuit against the MPD. Farahan's civil case never made it to trial. The city of Minneapolis settled the matter in April by paying him $90,000. Kevin Buford Call it the case of the parking-ramp pisser. Around 8:30 p.m. on May 12, 1999, Kevin Leroy Buford says he got off a bus in downtown Minneapolis and went to look for the public restroom in the Dayton's-Radisson parking complex. There he encountered Steven Tatro, an off-duty Minneapolis police officer working security in the ramp. According to the federal complaint filed on behalf of Buford, Tatro refused to allow Buford to use the restroom. Buford left the ramp with the intention, according to the complaint, of urinating in a nearby alley. Tatro, according to the complaint, followed Buford and threw his flashlight at him. Tatro then pulled out his handcuffs and started whipping Buford in the face and head with the cuffs, eventually landing a punch on Buford's jaw. Other officers arrived at the scene and--after allegedly holding back a crowd of onlookers--took Buford to Hennepin County Medical Center. There, he had fragments of three shattered teeth and pieces of bone removed from his jaw. The Civilian Review Authority and the MPD's Internal Affairs department both found that Tatro, who began his career with the department in September 1995, had used excessive force. Further, Tatro's police report denied that he had repeatedly struck Buford, but parking lot surveillance tape revealed that he had. By April 2000, the MPD had canned Tatro. In a strange twist, however, Tatro and Buford ended up on the same side of the subsequent court maneuvers, both claiming that the city of Minneapolis was responsible for the incident. After Tatro's employment was terminated, the city refused to represent him in court--or "indemnify" him--claiming that his actions were so egregious that they were not in line with his duties as a police officer or an employee of the city. Lawyers for both men sued. In the federal complaint, Buford's lawyer argues "that the actions of the Minneapolis City Council in flatly refusing to indemnify Officer Tatro have as their purpose the aim, goal, and effect of refusing and denying Buford any meaningful remedy for his claims against Officer Tatro." As both cases made their way through the courts, the city of Minneapolis continued to protest. His superior assigned to review the case, Doug Belton, and then-Chief Robert Olson testified that Tatro, whose prior personnel record was clean, was not entitled to defense or indemnification. Tatro never succeeded in compelling the city to defend him, but one judge ruled that he was acting as a police officer and therefore the city was liable for his actions. In 2003, the city settled with Kevin Buford, paying $125,000 to a man who just had to pee. Robert Greenberg Robert Greenberg had been arrested twice on misdemeanor charges related to civil disobedience by the time he participated in the so-called "May Day protest" on May 1, 2000. The massive WTO protests in Seattle had taken place six months earlier; subsequent gatherings around the country were marked by a heavy police presence, and many believed law enforcement agencies were gathering and sharing intelligence on groups involved in the actions. By the end of May Day, Greenberg had been arrested a third time and, he claimed later in a lawsuit, been badly beaten by several Minneapolis police officers. According to a complaint filed in U.S. District Court, several demonstrators were participating in a "labor picket and protest" outside the Minneapolis Hilton hotel on 11th Street and Marquette Avenue downtown. At 11:20 a.m., someone bumped into Greenberg and blocked his path. The person was later identified as David Menter, a Minneapolis police officer working in plain clothes. According to the complaint, Menter continued to block Greenberg's path, and then "at least three other undercover officers" jumped Greenberg and threw him into a nearby alley. "Since the officers were not wearing uniforms and did not identify themselves as police," the complaint continues, "plaintiff did not at first realize he was being assaulted by police officers." Greenberg suffered severe injuries to his back, neck, and shoulders from the skirmish, and after he was handcuffed, "one of the officers squeezed Plaintiff's testicles at least two times and then shoved his testicles into his body." An additional document filed during the suit claimed that the MPD held a briefing for all officers prior to the demonstration: "Lt. Scott Gerlicher, the coordinator of the response to the demonstration, circulated to other officers several photographs of several people who he identified as likely leaders of the demonstration," including one of Greenberg. During the pretrial period, neither the city nor Gerlicher produced any documents or evidence showing that they had prior information on Greenberg. Nevertheless, the complaint concludes, "police officers involved in the protest state that they were ordered to arrest the people in the photographs for any offense that they observed." Gerlicher is a veteran who joined the force in April 1989. His record shows three separate squad accidents, a letter of reprimand questioning whether an arrest he made inside a suspect's apartment was legal, and a two-day suspension for a sustained complaint of "excessive force." He was recently promoted to inspector and is the commander of the city's Third Precinct. Another officer in the Greenberg case, Kris Arneson, also has a lengthy employment history with the MPD, going back to January 1986. Her personnel file shows many commendations, along with a letter of reprimand for "inappropriate language." She was recently put in charge of the city's Fifth Precinct. Officer Andrew Stender has been involved in at least one other major payout the city had to make (see Long Crow, *above) but nevertheless has a clean record. None of them, or any other officers, were disciplined in the Greenberg matter, even though he was arrested but never charged with any crime. The city eventually settled out of court in 2003, paying him $75,000.</t>
  </si>
  <si>
    <t>['https://d3n8a8pro7vhmx.cloudfront.net/cuapb/pages/270/attachments/original/1614187746/How_to_Spend_Millions_Settling_Lawsuits_%28City_Pages_2005%29.pdf?1614187746']</t>
  </si>
  <si>
    <t>['Andrew Stender, badge #6791', 'David Menter, badge #4721', 'Gary R. Nelson, badge #4973', 'Jeffrey Boeltl, badge #653', 'Kristine Arneson, badge #211', 'Mark Bohnsack, badge #656', 'Michael D. Roberts, badge #6056', 'Michael M. Kaneko, badge #3620', 'Patrick McCarver, badge #4526', 'Richard K. Thomas, badge #7182', 'Robert J. Kroll, badge #3874', 'Robert Mooney, badge #4841', 'Scott R. Gerlicher, badge #2238', 'Sean McGinty, badge #4591', 'Steven Tatro, badge #7130', 'Victor Mills, badge #4800', 'William Palmer, badge #5429']</t>
  </si>
  <si>
    <t>Minneapolis Minneapolis Office of Police Police Conduct Review Investigative Summary Complaint Number: Investigator: Officer(s): 18-08779 Sergeant Marjane Khazraeinazmpour Officer Andrew Schroeder Badge #6385 13.43 - Personnel Data Lieutenant Derrick Barnes Badge #0267 Case Type: Administrative Date of Incident: March 13, 2018 Complaint Filed: May 18, 2018 CASE OVERVIEW On March 13, 2018 at approximately 1735 hours Officer Schroeder and Officer Thao responded to 2014 Glenwood Avenue North in regards to a Trespassing/Unwant call, where the 911 caller reported that 5 black males, ages 18-21 were refusing to leave her porch and wanted them trespassed. Officers located the males walking on the sidewalk approximately one block from the original location and made contact with them to advise them to stay off the caller's porch. Officer Schroeder recognized 4 out of the 5 males. When officers were attempting to identify the fifth male in the group he took off running from the officers and Officer Thao chased the male on foot. The male, who was later identified as 260B.171 Juvenile was apprehended a few blocks away. 260B.171 was searched incident to arrest by Officer Allen and Officer Thao. During the search of 260B.171, Officer Allen "felt a small, hard bundle in the rear of API's pants which I know from training and experience to be consistent with narcotics."' Officer Thao then put on a pair of latex gloves and "patted Al/ on the outside of his underpants and felt a plastic bag like substance at the bottom of his underpants."2 Officer Schroeder "walked over to the squad where officers were searching the male. The officers told him that Al had "something" concealed in his buttocks. I directed Officer Thao on how to properly search the male. Officer Thao then grabbed onto a large "lump" in Al's underwear...Officer Thao pulled the items away from Al's body. I realized that to retrieve the MPD CAPRS Report #18-080060 Supplement #3 MPD CAPRS Report #18-080060 Supplement #2 Page 1 of 15 1338507 item officers would either need to reach inside Al's underwear...which was not an option. I then made a small cut in Al's underwear and Officer Thao removed several baggier of suspected marijuana."3 Sergeant Anderson conducted a Supervisor Use of Force Review to document the injury, since hands were slightly bleeding. Officers did not use force on 260B.171 and he may have gotten a small cut from the snow or ice when he was ordered to the ground. While Sergeant Anderson "was conducting her supervisor use of force review with V1 (260B.171) when he stated that he felt that he was sexually assaulted during the search and officers had their fingers in his butt. He also stated that his "ass was out" and he didn't think that was supposed to happen."4 260B.171 allegation was captured on Sergeant Anderson's Body Worn Camera (2:10-3:30), while she was conducting the Supervisor Use of Force Review. 260B.171 Officers attempted to positively identify 260B.171 while on scene, but he kept changing his name or the spelling. Officer Schroeder and Officer Thao transported 260B.171 to his Uncle's house where he was staying to confirm his identity, but his uncle also gave a false name. Officers were able to positively identify 260B.171 with the assistance of the Chicago Police Department. 260B.171 was transported to the Minneapolis Police Department Juvenile Unit to be processed. On March 14, 2018 at 0038 hours, Sergeant Anderson and Lieutenant Barnes went to the address that 260B.171 was staying at to conduct a follow-up interview about the sexual assault allegation. When 260B.171 "was asked about the allegations that he made earlier and said that the search was weird and that he did feel that he was sexually assaulted."' He did not elaborate any more. 260B.171 was offered a SARS Exam and medical attention multiple times, which he declined. Sergeant Anderson took photographs of 260B.171 underwear that was cut and uploaded them to evidence.com. ALLEGATIONS 13.43 - Personnel Data Allegation 2: It is alleged Officer Schroeder used unnecessarily harsh language in the performance of official duties, 5-105(C)(1) Professional Code Of Conduct - Language. 13.43 - Personnel Data Allegation 4: It is alleged that 13.43 - Personnel Data Lieutenant Barnes failed to immediately notify the Internal Affairs Unit when required, 2-101(B)(1) Internal Affairs Call-Out Notification - Situations Requiring Immediate Notification. 3 MPD CAPRS Report #18-080060 Supplement #1 4 MPD CAPRS Report #18-080686 Supplement #2 5 MPD CAPRD Report #18-080686 Supplement #2 Page 2 of 15 1338508 CASE INVESTIGATION Review of VisiNet and MPD CAPRS Report 18-080060 and 18-080686 A review of VisiNet Report #18-080060 and VisiNet Report #18-080686 was completed. A review of MPD CAPRS Report #18-080060 and MPD CAPRS Report #18-080686 was completed. MPD CAPRS Report #18-080060 lists the offenses as Narcotics Violation, Flee Officer on Foot, and False Name or Information for Arrestee 1, 260B.171 Juvenile The police report also documented the Use of Force as an offense code for administrative purposes. The police report detailed the incident and the factors surrounding it. MPD CAPRS Report #18-080686 documents the sexual assault allegation made by Review of Body Worn Cameras 260B.171 Body Worn Camera footage was reviewed from Officer Schroeder, Officer Thao, Officer Allen, Officer Durand, Officer Mattsson, Officer Haugland, Sergeant Anderson, and Lieutenant Barnes. Officer Schroeder's Body Worn Camera footage showed when officers first encounter the males involved in the Trespassing/Unwant call, apprehension of 260B.171 after the foot pursuit, conversation with the resident of the house where the foot pursuit ended, K9 article search, name, conversation with 260B.171 family members, and aunt's house and to the Minneapolis Juvenile Unit. Officer Thao's Body attempting to verify transport to 260B.171 260B.171 Worn Camera footage showed when officers first encounter the males involved in the Trespassing/Unwant call, the foot pursuit and apprehension of arrest of 260B.171, K9 article search, conversation with transport to 260B.171 260B.171 260B.171 , search incident to family members, and aunt's house and to the Minneapolis Juvenile Unit. Officer Allen's Body Worn Camera footage showed the search incident to arrest of 2606.171 and attempting to identify 260B.171. Officer Durand's Body Worn Camera footage showed the apprehension of 260B.171 after the foot pursuit and a conversation with the resident of the house where the foot pursuit ended. Officer Mattson's Body Worn Camera footage showed the conversation with the resident of the house where the foot pursuit ended. Officer Haugland's Body Worn Camera footage showed his K9 article search. Sergeant Anderson's Body Worn Camera footage showed her speaking with 260B.171 to conduct her Supervisors Use of Force and the follow-up interview with 260B.171 about the sexual assault allegation. Lieutenant Barnes Body Worn Camera footage showed the follow-up interview with 260B.171 about the sexual assault allegation. Review of Mobile Video Recordings (MVR) Officer Schroeder and Officer Thao were driving Squad 410 P#76805 on March13, 2018 while on the Trespassing/Unwant call. Squad 410 P#76805 Mobile Video Recordings (MVR) device was activated during the transport of 260B.171 Juvenile to his Uncle's residence and to the Minneapolis Police Department Juvenile Unit. The in-car audio is checked, but there was no sound audible. It showed 260B.171 sitting in the rear of the squad car. Page 3 of 15 1338509 Review of Watch Commander Daily Activity Report The Watch Commander Daily Activity Report for March 13, 2018 was completed by Lieutenant Delmonico. On the Watch Commander Log it was documented that Lieutenant Barnes notified Lieutenant Wheeler and the Watch Commander at 0030 hours of the incident. The notification to the Internal Affairs Unit was approximately 6 hours after the initial allegation was made from to Sergeant Anderson. 260B.171 Juvenile Review of Sergeant Anderson's Follow-Up Email to Lieutenant Wheeler On March 14, 2018 at 0509 hours Sergeant Anderson sent a follow-up email to Lieutenant Wheeler describing the sexual assault allegation and outlining what steps she and Lieutenant Barnes took. Sergeant Anderson reviewed the Body Worn Camera footage from the call and she and Lieutenant Barnes conducted a follow-up interview with 260B.171 Juvenile about his allegation, offered him a SARS Exam and medical attention and took pictures of his cut underwear. 260B.171 13.43 - Personnel Data 260B.171 Review of Officer Schroeder's Statement Officer Schroeder was interviewed at the Internal Affairs Unit office on October 18, 2018 as a Focus Officer. Officer Schroeder reported on the search of 260B.171 Juvenile and the factors and circumstances surrounding the incident. During Officer Schroeder's interview I asked him if looking back was there anything that you would change or do different about this incident and he stated, "Uh, there's a couple things I would do differently, yes ma'am. I would, uh, keep my camera on, uh, the entire duration of the call. I would supervise my recruit in a more direct manner. I would be more cautious, uh, in the language I use and I have, um, I will not cut underwear in the future."6 Officer Schroeder's Statement Page 8 Lines 20-27 Page 4 of 15 1338510 13.43 - Personnel Data Review of Lieutenant Barnes Statement Lieutenant Barnes was interviewed at the Internal Affairs Unit office on October 25, 2018 as a Focus Officer. Lieutenant Barnes reported on 260B.171 allegation, the notification and the steps that were taken. DISCUSSION The Minneapolis Police Department's Policy and Procedure Manual states in part: 13.43 - Personnel Data Page 5 of 15 1338511 13.43 - Personnel Data 1338512 260B.171 260B.171 260B.171 13.43 - Personnel Data 1338513 The Minneapolis Police Department's Policy and Procedure Manual states in part: 5-105 PROFESSIONAL CODE OF CONDUCT C. Language (01/05/16) These provisions apply to all forms of communication, including but not limited to electronic and social networking. These provisions are in addition to the conditions in the Computer Use and Electronic policy (P/P 4-220) and the Social Networking policy (P/P 7-119). 1. (A-D) Employees shall not use derogatory, indecent, profane or unnecessarily harsh language in the performance of official duties or while representing the MPD. The Minneapolis Police Department's Policy on language states that employees shall not use derogatory, indecent, profane or unnecessarily harsh language in the performance of official duties or while representing the MPD. Body Worn Camera footage was reviewed from Officer Schroeder and all other officers that were involved in the incident. The Body Worn Camera footage captured the first encounter with the males involved in the Trespassing/Unwant call, the foot pursuit, apprehension of K9 Article Search, attempting to verify members, and transport to 260B.171 = after the foot pursuit, search of name, conversation with 260B.171 family aunt's house and to the Minneapolis Juvenile Unit. 260B.171 260B.171 260B.171 During the call, as captured on Body Worn Camera, 260B.171 was very uncooperative with Officer Schroeder and the other Officers on scene by running from Officers, not giving his information, lying about his name and how it was spelled. 260B.171 stated to another officer that he was intentionally lying to Officer Allen.11 260B.171 Uncle also provided a false name to Officer Schroeder. It was very difficult for Officers to identify 2606.171 and Officer Schroeder had to verify his identity with the assistance of the Chicago Police Department. When I asked Officer Schroeder if he thought during this call he used unnecessarily harsh language, according to MPD Policy and Procedure 5-105, Professional Code of Conduct Language, he stated, "I do not think I used harsh language. I was, uh, I guess just talking in the way that I talk to these guys all the time. It's kind of like a street lingo. The people that are, you know, the criminal element doesn't respond to - hey sir, uh, do you have, uh, narcotics in your pants. You know it's kind of like, uh, a street talk. And there's swear words that gets used to it and um, it's the same way they talk to me when they use swear words or derogatory words or, um, the "N" word is commonly used towards me. It's not in a derogatory fashion. It's just, I guess it's the way people talk in North Minneapolis often."' When I asked Officer Schroeder with everything that has been discussed today, the knowledge you have regarding the incident and your understanding of MPD Policy and Procedure 5-105 " MPD CAPRS Report #18-080060 Supplement 3 12 Officer Schroeder's Statement Page 7 Lines 14-26 Page 8 of 15 1338514 Professional Code of Conduct Language, do you believe that you violated any of this section, he stated, "Uh, now is that...no I didn't."13 13.43 - Personnel Data 13 Officer Schroeder's Statement Pate 8 Lines 9-13 14 15 16 17 13.43 - Personnel Data Page 9 of 15 1338515 260B.171 260B.171 1338516 The Minneapolis Police Department's Policy and Procedure Manual states in part: 2-101 INTERNAL AFFAIRS CALL-OUT NOTIFICATION B. Situations Requiting Immediate Notification 1. The following situations require that the Internal Affairs Unit be immediately notified: (07/11/07) • An employee is involved in a critical incident as defined by MPD Policy (see Section 7- 800). (08/17/05) • An employee is arrested, whether the event occurs in Minneapolis or another jurisdiction. (07/11/07) • An employee is alleged to have committed serious misconduct or believed to be a suspect in a criminal offense. (07/11/07) (04/30/15) • An employee is alleged to have used force resulting in great or substantial bodily harm. (07/11/07) (12/30/10) • A suspect in police custody is admitted to the hospital. (07/11/07) • An employee is alleged to have committed misconduct in a high profile incident. (07/11/07) • An employee is involved in any other event or circumstance that immediately affects his/her fitness for duty. The Minneapolis Police Department's Policy on Internal Affairs Call-Out Notification states that the Internal Affairs Unit be immediately notified when an employee is alleged to have committed serious misconduct or believed to be a suspect in a criminal offense. While Sergeant Anderson was conducting a Supervisor Use of Force Review with =, "he stated that he felt he was sexually assaulted during a search and officers had their fingers in his butt. He also stated that his "ass was out" and he didn't think that was supposed to happen."23 260B.171 Sergeant Anderson contacted her Lieutenant, Lieutenant Barnes to inform him of the allegations that were made while she was on scene. She spoke with the officers on scene about the search and what had occurred. Sergeant Anderson decided to have them go back to the station to complete reports and upload their Body Worn Camera footage, so she could view the video to see what happened on the call.24 According to the Watch Commander Daily Activity Report for March 13, 2018, Lieutenant Barnes notified the Watch Commander, who was Lieutenant Delmonico and Lieutenant Wheeler of the Internal Affairs Unit at 0030 hours about the allegation. 23 MPD CAPRS Report #18-080686 Supplement 2 24 Sergeant Anderson's Statement Page 4 Lines 3-27 Page 11 of 15 1338517 After speaking with Lieutenant Wheeler at 0030 hours, he advised them to locate and offer him a medical exam and treatment. Lieutenant Barnes and Sergeant Anderson conducted a follow-up interview on March 14, 2018 at 0038 hours with 260B.171 at his listed residence. Lieutenant Barnes stated, "I believe after Sgt. Anderson spoke with, uh, Lt. Wheeler, um, we were directed to do it, the follow up interview. We located the, the subject, um, at his, at the residence he was staying at. I don't believe that was his but, um, we talked to him and offered him, um, medical attention multiple times. If you watch the bodycam video which I believe is mine, uh, I probably did most of the talking. I was talking to 260B.171 and, and, uh, asked him how did he feel he was, um, violated, if that happened. Uh, he didn't go into a whole lot of detail, um, and he didn't seem to want to go any further with this so I continued to ask him over and over, um, if he wanted to have a SARS exam, uh, offered to transport him to the hospital, you know, um, that's pretty much (inaudible) I mean he was pretty much, you know, just wanted to be done with the whole thing."25 260B.171 Sergeant Anderson sent a follow-up email to Lieutenant Wheeler on March 14, 2018 at 0509 hours regarding CCN #18-080686 documenting the incident and the follow-up interview with 260B.171 The policy does not state whether you should view the Body Worn Camera footage before or after you notify the Internal Affairs Unit. The policy states that the Internal Affairs Unit be immediately notified. Lieutenant Barnes and Sergeant Anderson both reported that the Internal Affairs Unit was immediately notified. Lieutenant Barnes stated, "I think yes, I think as soon as, um, Sgt. Anderson realized what she had here or potentially what was alleged, um, she did follow up as soon as she could. Um, she went back, she did her research, she got her ducks in a row, let me know what was going on. Let Car 9 know what was going on and then immediately called Lt. Wheeler, now apparently it was somewhat later than he would have liked to have been contacted but I think we needed to have something to say before just calling him up because we think we might have something. Cause I'm pretty sure he would have said well why don't you guys do this you know we were given directive which we did, we did that, so. In a nutshell yes, I think that was as soon as we knew what we had."' During 13.43 - Personnel Data Lieutenant Barnes' interview I asked them both with everything that has been discussed today and the knowledge you have regarding the incident and your understanding of MPD Policy and Procedure 2-101, Internal Affairs Call Out Notification, Situations Requiring Immediate Notification, do you believe you violated any section of this policy. 13.43 - Personnel Data 13.43 - Personnel Data Lieutenant Barnes responded, "No, I do not. Um, well just like I had previous stated, um, you need to know what you have and I believe that due diligence needed to take place before you would move forward, um, especially when you have allegations of that, uh, you know, proportion, so, we wanted to 25 Lieutenant Barnes' Statement Page 4 Lines 4-14 26 Lieutenant Barnes' Statement Pa e 5 Lines 6-21 27 13.43 - Personnel Data Page 12 o 15 1338518 be able to say what we had and that's, and as soon as we found out what we had or we thought we had we called him (inaudible)."28 CLOSING When making a determination on the allegations, there are four key issues to consider: 260B.171 13.43 - Personnel Data 2. Whether Officer Schroeder used unnecessarily harsh language in the performance of official duties. • Officer Schroeder did not believe he used unnecessarily harsh language durin the call. • 260B.171 was being uncooperative to Officers by running from Officers, not giving his information, lying about his name and not spelling his name correctly. 260B.171 Uncle also provided a false name to Officer Schroeder. 260B.171 13.4J - rersonnel Data 260B.171 260B.171 28 Lieutenant Barnes' Statement Page 5 Lines 23-34 Page 13 of 15 1338519 260B.171 260B.171 260B.171 13.43 - Personnel Data 260B.171 4. Whether 13.43 - Personnel Data Lieutenant Barnes failed to immediately notify the Internal Affairs Unit when required. • Watch Commander Log for March 13, 2018 documents that Lieutenant Barnes notified Lieutenant Wheeler of the Internal Affairs Unit and the Watch Commander, Lieutenant Delmonico at 0030 hours. • The notification to the Internal Affairs Unit was approximately 6 hours after the initial allegation was made from while on scene at 260B.171 260B.171 Juvenile = to Sergeant Anderson • Sergeant Anderson sent a follow-up email to Lieutenant Wheeler on March 14, 2018 at 0509 hours regarding CCN #18-080686 documenting the incident and the follow-up interview with • Lieutenant Barnes and Sergeant Anderson both believe the Internal Affairs Unit was immediately notified. Lieutenant Barnes stated, "I think yes, I think as soon as, um, Sgt. Anderson realized what she had here or potentially what was alleged, um, she did follow up as soon as she could. Um, she went back, she did her research, she got her ducks in a row, let me know what was going on. Let Car 9 know what was going on and then immediately called Lt. Wheeler, now apparently it was somewhat later than he would have liked to have been contacted but I think we needed to have something to say before just calling him up because we think we might have something. Cause I'm pretty sure he would have said well why don't you guys do this you know we were given directive which we did, we did that, so. In a nutshell yes, I think that was as soon as we knew what we had." 260B.171 Page 14 of 15 1338520 I confirm that the information I provided in this case is true to the best of my knowledge. Investigator: Date Page 15 of 15 1338521 1 | P a g e Police Department - Medaria Arradondo, Chief of Police 350 S. Fifth St. - Room 130 Minneapolis, MN 55415 TEL 612.673.3000 NOTICE OF DISCIPLINE July 14, 2020 Lt. Derrick Barnes Pct. 4 Investigations Minneapolis Police Department RE: OPCR Case Number 18-08779 Notice of Written Reprimand Lt. Barnes, The finding for OPCR Case #18-08779 is as follows: Policy Number Sub-Section Policy Description Category Disposition 2-101 (B)(1) Situations Requiring Immediate Notification B Merit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Arradondo Chief of Police By: Michael Kjos, Assistant Chief of Police Henry Halvorson, Deputy Chief, Professional Standards Bureau 1338522 2 | P a g e NOTICE OF RECEIPT Acknowledgement of receipt: I, Derrick Barnes, acknowledge that I have received my Notice of Discipline for OPCR Case #18-08779. Lt. Derrick Barnes Date of receipt Inspector Kelvin Pulphus Date CC: Personnel Inspector Pulphus OPCR 1338523 Minneapolis City of Lakes www.mInneapolismn.gov Officer Andrew Schroeder Gun Investigations Unit Minneapolis Police Department Police Department - Medaria Arradondo, Chief of Police 350 S. Fifth St. - Room 130 Minneapolis, MN 55415 TEL 612.673.3000 NOTICE OF DISCIPLINE RE: OPCR Case Number 18-08779 Notice of Written Reprimand Officer Schroeder, The finding for OPCR Case #18-08779 is as follows: Policy Number Sub-Section Polic Descri•tion July 14, 2020 Cate: or Dis • osition 13.43 - Personnel Data 5-105 (C)(1) Professional Code of Conduct B Merit 13.43 - Personnel Data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1/V t. Medaria Arradondo Chief of Police • 6AA-4, By: Michael Kjos, Assistant Chief of Police Henry Halvorson, Deputy Chief, Professional Standards Bureau liPage 1338524 NOTICE OF RECEIPT Acknowledgement of receipt: I, Andrew Schroeder, acknowledge that I have received my Notice of Discipline for OPCR Case #18-08779. Officer 4 A. - Co man drew Schroeder der Jason Case CC: Personnel Cmdr. Case OPCR Wage 12i Zc.), Date of receipt 9- 2 Date 1338525</t>
  </si>
  <si>
    <t>['https://assets.nationbuilder.com/cuapb/pages/1509/attachments/original/1753847771/18-08779_Andrew_Schroeder.pdf?1753847771', 'https://assets.nationbuilder.com/cuapb/pages/1509/attachments/original/1753847776/18-08779_Derrick_Barnes.pdf?1753847776']</t>
  </si>
  <si>
    <t>['Andrew Schroeder, badge #6385', 'Derrick E. Barnes, badge #267']</t>
  </si>
  <si>
    <t>From Casetext: Smarter Legal Research Meehan v. Thompson UNITED STATES DISTRICT COURT DISTRICT OF MINNESOTA Jul 2, 2013 Civil No. 12-17 (DWF/SER) (D. Minn. Jul. 2, 2013) Copy Citation Download PDF Check Treatment Civil No. 12-17 (DWF/SER) 07-02-2013 Kathleen Meehan, Plainti9, v. O:cer Scott Thompson, in his individual and o:cial capacities as a police o:cer for the City of Edina, Defendant. DONOVAN W. FRANK Andrew M. Irlbeck, Esq., and Paul Applebaum, Esq., counsel for Plainti9. Daniel R. Olson, Esq., Jonathan P. Norrie, Esq., and Mark P. Hodkinson, Esq., Bassford Remele, PA, counsel for Defendant. MEMORANDUM OPINION AND ORDER Andrew M. Irlbeck, Esq., and Paul Applebaum, Esq., counsel for Plainti9. Daniel R. Olson, Esq., Jonathan P. Norrie, Esq., and Mark P. Hodkinson, Esq., Bassford Remele, PA, counsel for Defendant. INTRODUCTION Search Search all cases and statutes... Help Sign In Sign Up Opinion Case details JX This matter is before the Court on Defendant's Motion for Summary Judgment (Doc. No. 12). For the reasons set forth below, the Court denies Defendant's motion. BACKGROUND On April 28, 2011, Edina Police O:cers were dispatched to the scene of an accident, approximately 10 blocks from Plainti9's home. (Doc. No. 16, Thompson Decl. ¶ 3; Doc. No. 22, Irlbeck A9. ¶ 3, Ex. 2 ("Plainti9 Dep.") at 45.) At about 10:43 p.m., O:cer Scott Thompson ("Defendant") arrived at the scene. (Thompson Decl. ¶ 3.) *2 Plainti9 also went to the scene of the accident as a passenger in a car driven by her friend, "Kitty," as Kitty's daughter was the individual involved in the accident. (Plainti9 Dep. at 39-42, 45.) 2 When they arrived at the scene of the accident, Plainti9 and Kitty exited their vehicle and approached Kitty's daughter, but were ordered back into Kitty's car by law enforcement. (Id. at 47-48.) After performing 7eld sobriety tests, Kitty's daughter took a preliminary breath test ("PBT") which indicated a blood alcohol concentration ("BAC") of .11; Kitty's daughter was arrested for driving while intoxicated. (Id. at 48-49; Thompson Decl. ¶ 6.) Ultimately, Kitty, too, performed 7eld sobriety tests, took a PBT (which indicated a BAC of .18), and was also arrested for driving while intoxicated. (Thompson Decl. ¶ 7.) Having not brought her own phone, Plainti9 called her husband on Kitty's phone. (Id. at 51.) While she was on the phone with her husband, Defendant approached Plainti9, who was still seated in the passenger seat of Kitty's car. (Id. at 52; Doc. No. 17, Kuske Decl. ¶ 6, Ex. A ("DVD") at 22:56:30.) The facts surrounding the interaction that ensued between Plainti9 and Defendant are in dispute. Plainti9 claims that Defendant asked Plainti9 if she had been drinking, to which Plainti9 replied "yes." (Plainti9 Dep. at 52.) Plainti9 then asked if she could walk to Lund's, which Defendant would not permit. (Thompson Decl. ¶ 9; DVD at 22:57:15.) As heard on the video, Defendant then told Plainti9: "I'm not going to repeat myself. *3 You need a sober adult to come take care of you or I'm taking you to detox. That's the end of it." (DVD at 22:57:20; see 3 Thompson Decl. ¶¶ 8-9.) Plainti9 relayed this message to her husband, along with her location, via Kitty's cell phone. (DVD at 22:57:30.) At Defendant's request, Plainti9 then exited the vehicle. (Id. at 22:58:18.) The interaction between Plainti9 and Defendant after she exited the vehicle was not captured on camera. Plainti9 claims that Defendant told Plainti9 that he was "going to put [her] through a 7eld sobriety test." (Plainti9 Dep. at 56-57.) Plainti9 then allegedly stated: "I don't understand why I have to take one, I'm not driving." (Id.)Plainti9 claims that Defendant replied by ordering Plainti9 to "[g]et up against the [squad] car." (Id. at 57.) When Plainti9 "asked him why," Defendant allegedly responded: "Get up against the car or I'll put you against the car." (Id. at 57.) Plainti9 testi7ed that: "I went up against the car, his ugly black boot came between my legs, shoved them apart, I was frisked, and then he put me in the back of the squad." (Id. at 58.) Defendant denies ever having frisked Plainti9. (Thompson Decl. ¶ 12.) Plainti9 claims that Defendant had not asked her to submit to a PBT. (Plainti9 Dep. at 57.) 1 1 Defendant claims that Plainti9 was not cooperative and refused to exit the vehicle. (Thompson Decl. ¶ 9.) Defendant further testi7ed that he asked Plainti9 multiple times to 7nd someone to pick her up. (Irlbeck A9. ¶ 6, Ex. 6, Thompson Dep. at 27.) Once she was in the squad car, Plainti9 called her husband again. (Id. at 60.) Shortly thereafter, Defendant got in the car and repeated to Plainti9 that he was giving her the opportunity to 7nd a safe and sober driver, which Plainti9 claims to have again *4 repeated to her husband over the phone. (Id.) Mr. Meehan did not feel comfortable to drive himself because he had been drinking as well. (Irlbeck A9. ¶ 5, Ex. 4, T. Meehan Dep. at 32.) 4 While waiting for Mr. Meehan to arrange for a sober ride, Defendant allegedly stated: "I've lost my patience with you. I'm taking you to detox," which was nearly 10 miles away. (Plainti9 Dep. at 61-62.) According to Plainti9, Defendant waited less than four minutes for Plainti9's sober ride to arrive. (See DVD at 23:05:50-23:09:18.) Defendant testi7ed that he waited six or seven minutes from the time he put Plainti9 in the squad car to the time he drove away, about half of which she spent on the phone with her husband. (Irlbeck A9. ¶ 6, Ex. 6, Thompson Dep. at 41.) 2 (Id. at 28-29.) 2 Approximately four and a half minutes after Defendant drove away, Mr. Meehan approached one of the o:cers on the scene and inquired as to Plainti9's whereabouts. (DVD at 23:13:54.) Mr. Meehan eventually learned from Kitty that his wife had been taken to detox. (Id. at 23:14:00-23:14:30.) Defendant testi7ed that at the scene, he looked up Plainti9's address information and learned that she lived "approximately a mile to a mile and a quarter," from the scene, and acknowledged that it was only "a couple minutes away." (Id. at 31-32.) Defendant further represented that he did not suspect Plainti9 of any criminal activity at the time of the incident. (Id. at 33-34.) Defendant claims that Plainti9 was a danger to herself and that he took her to detox because: Well, 7rst I noticed the signs of alcohol in8uence. So I could smell her breath. I could listen to her speech that was slurred in my estimation. I questioned her judgment in terms of getting into the car in the 7rst place with a driver who turned out to be intoxicated at a .18. I questioned her *5 judgment into getting into a car to drive up to a police scene with a person who's intoxicated while she was also. And she wasn't cooperating with me in terms of, excuse me, getting - getting a ride. So when I put all those circumstances together, I didn't feel like she was caring for herself. That's how I felt that night. 5 Defendant claims that, "[b]ased on the totality of the circumstances, particularly [Plainti9's] apparent intoxication, lack of cooperation and inability to arrange for a ride, and the level of the driver's intoxication, I felt that she was a danger to herself or others and, without a sober, responsible person there to assume care of her, decided my only other alternative was to take her to detox." (Thompson Decl. ¶ 13.) At detox, Plainti9 was administered a breathalyzer, at which time her BAC result was .082. (Irlbeck A9. ¶ 6, Ex. 5 at I.) Plainti9's Complaint in this matter asserts the following causes of action: (1) Violation of 42 U.S.C. § 1983; (2) Battery; and (3) False Imprisonment. (Doc. No. 1, Compl. ¶¶ 21-28.) Defendant now moves for summary judgment with respect to all of Plainti9's claims. (Doc. No. 12.) DISCUSSION I. Summary Judgment Standard Summary judgment is proper if there are no disputed issues of material fact and the moving party is entitled to judgment as a matter of law. Fed. R. Civ. P. 56(a). The Court must view the evidence and the inferences that may be reasonably drawn from the evidence in the light most favorable to the nonmoving party. Enter. Bank v. Magna Bank *6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6 The moving party bears the burden of showing that there is no genuine issue of material fact and that it is entitled to judgment as a matter of law. Enter. Bank, 92 F.3d at 747. The nonmoving party must demonstrate the existence of speci7c facts in the record that create a genuine issue for trial. Krenik v. County of Le Sueur, 47 F.3d 953, 957 (8th Cir. 1995). A party opposing a properly supported motion for summary judgment "may not rest upon the mere allegations or denials of his pleading, but must set forth speci7c facts showing that there is a genuine issue for trial." Anderson v. Liberty Lobby, Inc., 477 U.S. 242, 256 (1986). II. Motion for Summary Judgment A. § 1983 Claim Plainti9 asserts her § 1983 claim against Defendant, presumably in his individual capacity. Speci7cally, Plainti9 claims that: *7 3 7 3 It is well-established that a governmental entity cannot be held liable under § 1983 on a respondeat superior theory. See Monell v. Dep't of Social Servs., 436 U.S. 658, 691 (1978) (concluding that "Congress did not intend municipalities to be held liable unless action pursuant to o:cial municipal policy of some nature caused a constitutional tort"). To the extent Plainti9 may assert her § 1983 claim against Defendant in his o:cial capacity, or against the City of Edina, Count I is properly dismissed. (Compl. ¶ 21.) By illegally detaining Plainti9 without probable cause or a reasonable suspicion of criminal activity, frisking her without a reasonable suspicion that she was armed, refusing to take her home or let her walk home, and by having her committed to the Chicago Avenue detox center, Defendant acted with speci7c intent to deprive Plainti9 of her right to be free from excessive and unjusti7ed force, illegal search and seizure, and false arrest. Defendant asserts that he is entitled to quali7ed immunity on the § 1983 claim. The doctrine of quali7ed immunity protects state actors from civil liability when their "conduct does not violate clearly established statutory or constitutional rights of which a reasonable person would have known." Harlow v. Fitzgerald, 457 U.S. 800, 818 (1982). The defense provides "ample room for mistaken judgments" as it protects "all but the plainly incompetent or those who knowingly violate the law." Malley v. Briggs, 475 U.S. 335, 341, 343 (1986). To overcome the defense of quali7ed immunity, a plainti9 must show that: (1) the facts, viewed in the light most favorable to the plainti9, demonstrate the deprivation of a constitutional or statutory right; and (2) the right was clearly established at the time of the deprivation. Parrish v. Ball, 594 F.3d 993, 1001 (8th Cir. 2010) (citation omitted). The Court has discretion to decide which quali7ed immunity prong to consider 7rst. Pearson v. Callahan, 555 U.S. 223, 236 (2009). Plainti9 7rst claims that her detention and transport to detox were unlawful under the Fourth Amendment. The Fourth Amendment prohibits unreasonable seizures. Graham v. Connor, 490 U.S. 386, 394-95 (1989). A Fourth Amendment seizure occurs when an o:cer, "by means of physical force or show of authority, terminates or restrains [an individual's] freedom of movement, through means intentionally applied." *8 v. Cal., 551 U.S. 249, 254 (2007) (internal quotations and citations omitted) (emphasis in original); see also Gardner v. Bd. of Police Comm'rs, 641 F.3d 947, 951 (8th Cir. 2011). A seizure occurs if "in view of all of the circumstances surrounding the incident, a reasonable person would have believed that he was not free to leave." United States v. Mendenhall, 446 U.S. 544, 554 (1980); see also California v. Hodari, 499 U.S. 621, 628 (1991) (noting that the test in Mendenhall has been adopted by the Supreme Court in later cases). 8 Minn. Stat. § 253B.05, subd. 2. To the extent Plainti9 contends that she was unlawfully detained and transported to detox, the Court concludes that Defendant is not entitled to quali7ed immunity notwithstanding the discretion accorded him by Minnesota statute. Minnesota Statute Section 253B.05 states, in relevant part: A peace or health o:cer or a person working under such o:cer's supervision, may take a person who is believed to be chemically dependent or is intoxicated in public into custody and transport the person to a treatment facility. If the person is intoxicated in public or is believed to be chemically dependent and is not in danger of causing self-harm or harm to any person or property, the peace or health o:cer may transport the person home . . . . There is no dispute that Plainti9 was not free to leave the scene and that her constructive arrest and transport to detox constituted a seizure. Pursuant to the statute, if Plainti9 was intoxicated in public, Defendant had the discretion to take her into custody and transport her to detox. Construing the record in the light most favorable to Plainti9, however, there is a genuine issue of material fact as to whether a reasonable o:cer in *9 Defendant's position would have believed that Plainti9 presented a threat to herself or others. Contra Winters v. Adams, 254 F.3d 758, 764 (8th Cir. 2001) (7nding seizure reasonable for community caretaking purposes where a "possibly intoxicated individual" behind the wheel of a parked car may have driven the vehicle, thereby "potentially harming himself and other citizens"); United States v. King, 990 F.2d 1552, 1560 (10th Cir. 1993) ("In the course of exercising this non-investigatory [community caretaking] function, a police o:cer may have occasion to seize a person . . . in order to ensure the safety of the public and/or the individual, regardless of any suspected criminal activity."). 9 4 4 Plainti9 contends that she was cooperative with Defendant, and that she displayed no indicia of intoxication; Defendant, however, claims that Plainti9 was uncooperative and discernibly intoxicated. A reasonable jury could 7nd that Defendant's decision to transport Plainti9 to detox, after waiting only a few minutes for her ride to arrive, was objectively unreasonable under the circumstances. Viewing the facts in Plainti9's favor, a fact-7nder could also reasonably conclude that Plainti9 was not in danger of causing self-harm or harm to others, and that the decision to take her to detox more than 10 miles away, as opposed to driving her home a few blocks away, was objectively unreasonable. Importantly, public drunkenness is not a crime in Minnesota, as speci7cally set forth by statute. Minn. Stat. § 340A.902 ("No person may be charged with or convicted of the o9ense of drunkenness or public drunkenness."). Questions of fact exist as to whether a reasonable o:cer in Defendant's position would have believed that transporting Plainti9 to detox constituted a violation of her constitutional right to be free from unreasonable *10 detention, a right which was clearly established at the time of the incident. As such, Defendant is not entitled to quali7ed immunity in this respect. 10 Plainti9 further claims that Defendant had no reasonable, articulable suspicion of criminal activity to frisk Plainti9; she thus claims that she was subjected to excessive force by Defendant. Where there has been a seizure, the Court evaluates whether an o:cer's actions constitute excessive force under an objective-reasonableness test. Graham, 460 U.S. at 397. Id. at 397. In determining whether the use of force is "reasonable" under the Fourth Amendment, a court must balance "the nature and quality of the intrusion on the individual's Fourth Amendment interests" against the government's interests at stake. Id. at 396 (citation omitted). The reasonableness of the use of force must be judged from the "perspective of a reasonable o:cer on the scene, rather than with the 20/20 vision of hindsight." See id. The proper application of the Fourth Amendment "requires careful attention to the facts and circumstances of each particular case, including the severity of the crime at issue, whether the suspect poses an immediate threat to the safety of the o:cers or others, and whether he is actively resisting arrest or attempting to evade arrest by 8ight." Id. The question is whether the "totality of the circumstances" justify a particular seizure. Id. (citing Tennessee v. Garner, 471 U.S. 1, 8-9 (1985)). *11 11 The Court's decision on the excessive force claim turns on the question of whether, taking the facts in the light most favorable to Plainti9, Plainti9 was subjected to excessive force so as to violate a constitutional right and, if so, whether that right was clearly established at the time. Defendant argues that he did not deprive Plainti9 of a clearly established constitutional right at the time of the incident because the frisk caused not even a de minimis injury. In support, Defendant argues that prior to Chambers v. Pennycook, 641 F.3d 898 (8th Cir. 2011), a section 1983 plainti9 alleging excessive force had to demonstrate more than de minimis injury to defeat quali7ed immunity. Here, Plainti9 claims to have su9ered no physical harm. The rule however, "should focus instead on whether the force applied is reasonable from the perspective of a reasonable o:cer on the scene at the time the force is used." Id. at 906. By his own admission, Defendant did not suspect Plainti9 of any crime at all. Nor does it appear that Defendant thought Plainti9 was armed or otherwise feared for his safety in any way. Contra Winters, 254 F.3d at 765 (7nding o:cers' use of force objectively reasonable where appellee was behaving erratically and violently). As such, a jury could 7nd that use of any force was objectively unreasonable under the circumstances and thus deprived Plainti9 of a clearly established constitutional right. See United States v. Carrasco, 236 F. Supp. 2d 1283, 1291-92 (D. N.M. 2002) (7nding pat- down search of a passenger in a *12 vehicle constitutionally impermissible under Terry and its progeny despite argument that o:cers were acting in a community caretaker function). 5 12 5 Defendant argues that prior to Chambers, it was not clearly established "whether an excessive force claim requires some minimum level of injury," thus entitling Defendant to quali7ed immunity. 641 F.3d at 904, 908. -------- Genuine issues of material fact exist as to whether Defendant's actions-in detaining, frisking and transporting Plainti9 to detox-were objectively reasonable under the circumstances. Taking the facts in the light most favorable to Plainti9, a reasonable juror could conclude that Defendant's actions were objectively unreasonable under the circumstances, and therefore, that he deprived Plainti9 of a constitutional right by detaining Plainti9 and utilizing excessive force. In addition, the Court concludes that these rights were clearly established at the time of the deprivation. Thus, Defendant is not entitled to quali7ed immunity, and summary judgment on Plainti9's § 1983 claim is not warranted. B. Battery Claim Plainti9 also alleges a battery claim against Defendant, as well as the City of Edina pursuant to the doctrines of respondeat superior and agency. Battery is "an intentional, unpermitted o9ensive contact with another." Johnson v. Morris, 453 N.W.2d 31, 40 (Minn. 1990). Defendant argues that Plainti9's battery claim is barred by the doctrine of o:cial immunity. Under Minnesota law, public o:cials are automatically entitled to o:cial immunity from state law claims when their duties require the exercise of discretion, so long as the o:cer is not guilty of a willful or malicious wrong. See id. at 41-42. Police o:cers are generally classi7ed as discretionary o:cers. Id. at 42. Here, there is no *13 question that Defendant's actions required the exercise of discretion. See, e.g., Pletan v. Gaines, 494 N.W.2d 38, 41 (Minn. 1992). Accordingly, to defeat o:cial immunity, Plainti9 must establish malice or willfulness. See, e.g., Mumm v. Mornson, 708 N.W.2d 475, 490 (Minn. 2006) ("O:cial immunity prevents a public o:cial charged by law with duties which call for the exercise of his judgment or discretion from being held personally liable for damages, unless the o:cial has committed a willful or malicious act.") (internal quotations omitted). Malice requires an o:cer's "intentional doing of a wrongful act without legal justi7cation or excuse." Rico v. State, 472 N.W.2d 100, 107 (Minn. 1991). 13 Here, as explained above with respect to Plainti9's excessive force claim, viewing the evidence in the light most favorable to Plainti9, a reasonable juror could 7nd that Defendant did in fact frisk Plainti9, and that Defendant knew or should have known that his actions in frisking Plainti9-whom he, by his own admission, did not suspect of criminal activity-were without legal justi7cation. Accordingly, the Court concludes that Defendant is not entitled to o:cial immunity. Thus, the motion for summary judgment with respect to Plainti9's battery claim is properly denied. C. False Imprisonment Claim Plainti9 also asserts a false imprisonment claim against Defendant and the City of Edina on the same theories articulated above. The common law regarding false imprisonment states that an individual may not, without legal justi7cation, be con7ned against her or his will. Gleason v. Metro. Council Transit Operations, 563 N.W.2d 309, *14 319 (Minn. Ct. App. 1997) (citing Kleidon v. Glascock, 10 N.W.2d 394, 397 (1943) (false imprisonment is any imprisonment that is not legally justi7able)). 14 Defendant again asserts the defense of o:cial immunity on this claim. Because Plainti9 has raised a viable argument that Defendant's actions in taking her to detox were malicious or willful, and because a reasonable juror could 7nd that Plainti9's seizure was objectively unreasonableness, fact issues remain with respect to Plainti9's claim for false imprisonment. Accordingly, summary judgment on the false imprisonment claim is denied. CONCLUSION Considering all of the facts as they are presented in the record, including the video of the incident, and taking them in the light most favorable to Plainti9, the Court is persuaded that there are genuine issues of material fact as to whether Defendant's conduct violated Plainti9's Fourth Amendment right to be free from excessive force and unreasonable seizure. A reasonable juror could conclude that the detention and seizure of Plainti9 occurred without legal justi7cation and that Defendant's frisk of Plainti9 and use of force was excessive under the circumstances. If a jury were to believe Plainti9's version of the facts, the jury could reasonably conclude that Plainti9's detention and the force used against her were unreasonable and were therefore unlawful. For the reasons that the Court denies summary judgment on Plainti9's claims under § 1983, the Court similarly concludes that summary judgment is inappropriate on Plainti9's false imprisonment and battery claims. The Court notes, however, that success *15 here does not necessarily mean success at trial and encourages the parties to engage in full and frank settlement discussions. 15 ORDER Based upon the foregoing, and the 7les, records, and proceedings herein, IT IS HEREBY ORDERED that Defendant's Motion for Summary Judgment (Doc. No. [12]) is DENIED. ______________________ DONOVAN W. FRANK United States District Judge Make your practice more effective and ef_x0089_cient with Casetext's legal research suite. Get a Demo Casetext research Parallel Search Compose Pricing Switch Big _x0089_rm Coverage SmartCite Public records search Partnerships and Resources Law school access Bar associations About us Jobs Blog Podcast News Twitter Facebook LinkedIn Instagram Help articles Customer support Contact sales Privacy Terms © 2021 Casetext Inc. Casetext, Inc. and Casetext are not a law _x0089_rm and do not provide legal advice.</t>
  </si>
  <si>
    <t>['https://d3n8a8pro7vhmx.cloudfront.net/cuapb/pages/270/attachments/original/1626787783/Meehan_v._Thompson__Civil_No._12-17_%28DWF_SER%29___Casetext_Search___Citator.pdf?1626787783']</t>
  </si>
  <si>
    <t>['Scott Thompson, badge #None']</t>
  </si>
  <si>
    <t>['Department:Edina Police Department']</t>
  </si>
  <si>
    <t>UNITED STATES DISTRICT COURT DISTRICT OF MINNESOTA Walter Louis Franklin, II, Trustee for the Estate of Terrance Terrell Franklin, Plaintiff, v. Lucas Peterson, individually and in his official capacity; Michael Meath, individually, and in his official capacity; Janeé Harteau, Chief of Police for the Minneapolis Police Department, individually and in her official capacity; and the City of Minneapolis, Defendants. Civil No. 14-1467 (DWF/JSM) MEMORANDUM OPINION AND ORDER ________________________________________________________________________ J. Ashwin Madia, Esq., Madia Law LLC, and Michael B. Padden, Esq., Padden &amp; McCollister PLLC, attorneys for Plaintiff. Susan L. Segal, City Attorney, Timothy S. Skarda, Sara L. Lathrop, Brian S. Carter, George H. Norris, Assistant City Attorneys, Minneapolis City Attorney's Office, attorneys for Defendants. ________________________________________________________________________ INTRODUCTION This matter comes before the Court on the Motion for Summary Judgment filed by Defendants Lucas Peterson, Michael Meath, Janeé Harteau, and the City of Minneapolis. (Doc. No. 47.) Plaintiff Walter Louis Franklin, II, as Trustee for the Estate of Terrance Terrell Franklin ("Plaintiff"), initiated this lawsuit after Terrance Franklin ("Franklin") was shot and killed during an altercation with Minneapolis police officers. Plaintiff CASE 0:14-cv-01467-DWF-JSM Document 64 Filed 11/10/16 Page 1 of 14 2 asserts four causes of action: excessive force under 42 U.S.C. § 1983 (Count 1); wrongful death (Count 2); intentional infliction of emotional distress (Count 3); and negligence (Count 4). (Doc. No. 2.) The parties stipulated to the dismissal of the claim for intentional infliction of emotional distress (Count 3). (Doc. No. 58.) For the reasons set forth below, Defendants' Motion is denied as to Counts 1 and 2 and granted as to Count 4. BACKGROUND This case arises out of deadly force used by police against Terrance Franklin, a young, black male, on May 10, 2013. Police became involved with Franklin after being contacted by a bystander who believed that Franklin was the person he had seen on security footage from an apartment building that had been burglarized. (Doc. No. 50 at ¶ 2, Ex. 1 at 7, 14-17.) Police officers were dispatched to a parking lot where Franklin was located. (Id. ¶ 4, Ex. 3.) Three officers initially responded. (Id. ¶ 5, Ex. 4 at 4, 11, 50.) After the officers arrived, Franklin fled the scene in a vehicle he was driving and struck the door of one of the officers' squad cars. (Id. ¶ 5, Ex. 4 at 55; id. ¶ 6, Ex. 5 at 19, 20, 33-34.) After fleeing the initial officer interaction, Franklin broke into a home and hid in the basement. (Id. ¶ 9, Ex. 8 ("Durand Dep.") at 77.) Franklin was located by a group of police officers from the Minneapolis Police Department including Officers Lucas Peterson, Michael Meath, Mark Durand, Ricardo Muro, and Sergeant Andrew Stender with his K-9 Nash. (Durand Dep. at 90.) CASE 0:14-cv-01467-DWF-JSM Document 64 Filed 11/10/16 Page 2 of 14 3 According to Defendants, Franklin was located by K-9 Nash behind the water heater in a small closet under the stairs leading to the basement. (Id. at 108.) K-9 Nash bit onto clothing that Franklin was wearing and tried to pull Franklin out from behind the water heater. (Id. at 109.) Sergeant Stender claims that he ordered Franklin to "show his hands" several times but Franklin remained in his hiding spot and did not show his hands. (Doc. No. 50 at ¶ 13, Ex. 12 ("Stender Dep.") at 70, 97.) Defendants claim that in an effort to compel Franklin to respond and comply with the officers' orders, Sergeant Stender approached Franklin and struck him in the head with a closed fist, and, when Franklin did not respond, Sergeant Stender hit Franklin with his flashlight. (Stender Dep. at 52, 70.) When Franklin continued to refuse to show his hands, Sergeant Stender moved into the closet and attempted to pull Franklin out from behind the water heater by putting Franklin into a headlock. (Id. at 71.) Sergeant Stender states that Franklin resisted. (Id.) To assist, Officer Meath attempted to subdue Franklin by grabbing onto his shoulders, pulling him backwards, and delivering two to three knee strikes to Franklin's upper body. (Doc. No. 50 at ¶ 18, Ex. 17 ("Meath Dep.") at 89-90.) Officers Peterson and Durand state that they heard Officer Meath yell "are you grabbing for my gun?" (Doc. No. 50 at ¶ 10, Ex. 9 ("Peterson Dep.") at 125-25; Durand Dep. at 113.) Officer Meath claims that Franklin then forced his way out of the closet. (Meath Dep. at 91.) Once out of the closet, Officer Peterson states that Franklin punched Officer Peterson in the face and that Officer Peterson grabbed Franklin's hair, ripping off some CASE 0:14-cv-01467-DWF-JSM Document 64 Filed 11/10/16 Page 3 of 14 4 of Franklin's dreadlocks. (Peterson Dep. at 97-98.) Franklin then turned and tackled Officer Durand, driving him into the laundry room and to the floor. (Id. at 98; Durand Dep. at 116.) Defendants claim that as Franklin and Officer Durand fell, Franklin grabbed the pistol grip of Officer Durand's MP5 sub-machine gun and pulled the trigger twice. (Durand Dep. at 117-20, 129, 130, 141.) Officers Meath and Muro were each hit by bullets. (Meath Dep. at 57; Doc. No. 50 at ¶ 16, Ex. 15 ("Muro Dep.") at 100.) Officer Durand states that a struggle ensued with Franklin over the MP5, during which the flashlight on the muzzle of the MP5 switched on and Officer Durand yelled out "he's got a gun." (Durand Dep. at 124-25, 128.) Officer Peterson states that he saw the struggle over the firearm and that Franklin gained sufficient control of the firearm to point it at Officer Peterson. (Peterson Dep. at 100, 118.) Officer Peterson claims that in response to this perceived threat, he moved toward Franklin and Officer Durand, reached out in the darkness for Franklin's head, aimed his handgun, and fired at Franklin five times. (Id. at 101, 104, 107, 111.) Officer Meath, who had been shot by the MP5, claims that he saw Franklin sitting on the ground, with his arms extended, with Officer Peterson "basically kind of on top of" Franklin. (Meath Dep. at 101.) When he spotted a gap between Franklin and Officer Peterson, Officer Meath fired his handgun. (Id. at 101, 103.) Franklin suffered gunshot wounds to the head and torso of his body and was pronounced dead at the scene. (Doc. No. 50 at ¶ 7, Ex. 6.) Plaintiff contends that there is a genuine dispute about whether the factual claims made by Defendants are accurate. Plaintiff relies on evidence from a video filmed by CASE 0:14-cv-01467-DWF-JSM Document 64 Filed 11/10/16 Page 4 of 14 5 Jimmy Gaines. (Doc. No. 50 at ¶ 25, Ex. 24. ("Gaines Video").) Plaintiff further relies upon the report of Plaintiff's expert witness, Edward Primeau, which details an analysis of the Gaines Video. (Id. ¶ 26, Ex. 25 ("Primeau Report").) Plaintiff claims that the Gaines Video and Primeau Report contradict the timeline and sequence of events set forth by Defendants. Specifically, Plaintiff claims that there is agreement that at second 11 of the Gaines Video, the phrase "officer shot" can be heard. (Primeau Report at 25; see also Doc. No. 50 at ¶ 32, Ex. 31 ("Wyatt Dep.") at 8.) At second 43, Primeau states that he heard: "Come out (unintelligible) . . . put those hands up now[.]" (Primeau Report at 25.) Primeau also states that he "believed that [he] heard gunshots" at second 53. (Id. at 26; see also Doc. No. 61 at ¶¶ 8, 10, Exs. 7, 9.) In addition, Plaintiff claims that the deposition of Geoffrey Wyatt-who radioed the "officer shot" statement-demonstrates that statement occurred approximately 30 seconds after the shots were fired. (Wyatt Dep. at 40-41.) Thus, Plaintiff claims that there was a gap of over 70 seconds between the time the first shots were fired and the time the officers fired on Franklin.1 Based largely on this gap-which Plaintiff claims is inconsistent with the 1 Plaintiff claims that other phrases Primeau identifies in his report show that Franklin was alive and talking at various points. Plaintiff, however, did not present any evidence indicating that the voice heard by Primeau is in fact Franklin. At this stage, Plaintiff must "set forth specific facts showing that there is a genuine issue for trial." Anderson v. Liberty Lobby, Inc., 477 U.S. 242, 248 (1986). As such, for the purposes of the present Motion, the Court will not rely on unsupported statements made in Plaintiff's briefing. CASE 0:14-cv-01467-DWF-JSM Document 64 Filed 11/10/16 Page 5 of 14 6 sequence set forth by Defendants' witnesses-Plaintiff asserts that there is a dispute over whether Franklin continued to pose an immediate threat when he was shot and killed. Plaintiff further argues that there are genuine issues of material fact due to inconsistencies between the officers' testimony and the facts gathered from the scene. Plaintiff asserts that neither Officer Muro nor Officer Meath observed how the MP5 discharged. (Muro Dep. at 100; Meath Dep. at 97.) Plaintiff additionally notes that the MP5, which according to testimony was the subject of an ongoing struggle when Franklin was shot, had no blood on it, despite ample amounts of blood on items in the laundry room and on Franklin. (Doc. No. 50 at ¶ 22, Ex. 21 at 11-12, 27.) Based on these inconsistencies, Plaintiff argues that a genuine factual dispute exists over whether Franklin was engaged in a struggle over the MP5 when he was shot. DISCUSSION I. Legal Standard Summary judgment is appropriate if the "movant shows that there is no genuine dispute as to any material fact and the movant is entitled to judgment as a matter of law." Fed. R. Civ. P. 56(a). Courts must view the evidence and all reasonable inferences in the light most favorable to the nonmoving party. Weitz Co., LLC v. Lloyd's of London, 574 F.3d 885, 892 (8th Cir. 2009). "Summary judgment procedure is properly regarded not as a disfavored procedural shortcut, but rather as an integral part of the Federal Rules as a whole, which are designed 'to secure the just, speedy and inexpensive determination of CASE 0:14-cv-01467-DWF-JSM Document 64 Filed 11/10/16 Page 6 of 14 7 every action.'" Celotex Corp. v. Catrett, 477 U.S. 317, 327, 106 S. Ct. 2548 (1986) (quoting Fed. R. Civ. P. 1). The moving party bears the burden of showing that there is no genuine issue of material fact and that it is entitled to judgment as a matter of law. Enter. Bank v. Magna Bank of Mo., 92 F.3d 743, 747 (8th Cir.1996); see also Anderson, 477 U.S. at 248. The materiality of a fact is determined by the substantive law governing the claim, and "a fact is material if its resolution affects the outcome of the case." Gazal v. Boehringer Ingelheim Pharm., Inc., 647 F.3d 833, 837-38 (8th Cir. 2011). Determination of materiality concerns the "identification of which facts are critical and which facts are irrelevant" to the appropriateness of judgment. Anderson, 477 U.S. at 248. Further, a factual dispute is "genuine" if "the evidence is such that a reasonable jury could return a verdict for the nonmoving party." Id. A party opposing a properly supported motion for summary judgment "must set forth specific facts showing that there is a genuine issue for trial." Id. at 250; see also Krenik v. Cty. of Le Sueur, 47 F.3d 953, 957 (8th Cir.1995). II. Count 1: Excessive Force Defendants ask the Court to grant summary judgment dismissing Plaintiff's § 1983 claim for use of excessive force in violation of Franklin's Fourth Amendment rights. Defendants argue that Plaintiff's claim fails because Defendants' actions were reasonable and because the officers are entitled to qualified immunity. CASE 0:14-cv-01467-DWF-JSM Document 64 Filed 11/10/16 Page 7 of 14 8 A. Reasonableness of Force First, Defendants claim that the amount of force used against Franklin was objectively reasonable. To establish an excessive force violation of the Fourth Amendment, a plaintiff must prove that the amount of force used was objectively unreasonable under the particular circumstances of the case. Henderson v. Munn, 439 F.3d 497, 501 (8th Cir. 2006). The test of reasonableness "is not capable of precise definition or mechanical application[.]" Graham v. Connor, 490 U.S. 386, 396 (1989). Proper application of this standard "requires careful attention to the facts and circumstances of each particular case, including the severity of the crime at issue, whether the suspect poses an immediate threat to the safety of the officers or others, and whether he is actively resisting arrest or attempting to evade arrest by flight." Id. "The reasonableness of a particular use of force must be judged from the perspective of a reasonable officer on the scene, rather than with the 20/20 vision of hindsight." Id. (quotations omitted) (citing Terry v. Ohio, 392 U.S. 1, 20-22 (1968)). "[P]olice officers are often forced to make split-second judgments-in circumstances that are tense, uncertain, and rapidly evolving-about the amount of force that is necessary in a particular situation[.]" Saucier v. Katz, 533 U.S. 194, 205 (2001). Under Eighth Circuit precedent, "[t]he use of deadly force is reasonable where an officer has probable cause to believe that a suspect poses a threat of serious physical harm to the officer or others." Loch v. City of Litchfield, 689 F.3d 961, 965 (8th Cir. 2012) (citing Tennessee v. Garner, 471 U.S. 1, 11 (1985)). As with other exercises of force, whether it CASE 0:14-cv-01467-DWF-JSM Document 64 Filed 11/10/16 Page 8 of 14 9 was reasonable for an officer to use deadly force is judged from an "on-scene perspective[,]" Saucier, 533 U.S. at 205, and is not swayed simply because, "[i]t may appear, in the calm aftermath, that an officer could have taken a different course," Estate of Morgan v. Cook, 686 F.3d 494, 497 (8th Cir. 2012). Defendants contend that the undisputed facts show that the use of deadly force by Officers Peterson and Meath was reasonable under the circumstances they faced. They claim that Franklin wrestled control of Officer Durand's MP5 and shot two officers, and that Franklin was raising the gun towards Officer Peterson when Franklin was shot. (Durand Dep. at 117-20, 129, 130, 141; Peterson Dep. at 100, 118.) Plaintiff, however, raises a genuine dispute as to whether that story is true. According to evidence presented by Plaintiff, more than 70 seconds passed between the shots fired at the officers and the shots that killed Franklin. (Gaines Video; Primeau Report at 25.) Further, Plaintiff points to evidence suggesting the absence of blood on the MP5, which would have been either in Franklin's hand or close to him when Franklin was shot. (Doc. No. 50 at ¶ 22, Ex. 21 at 11-12, 27.) This is at least circumstantial evidence that Franklin was not in possession of the MP5 when Officers Peterson and Meath used deadly force against him. See Brunsting v. Lutsen Mountains Corp., 601 F.3d 813, 821 (8th Cir. 2010) (denying motion for summary judgment based on finding a genuine issue of material fact shown through circumstantial evidence). Defendants protest that the Gaines Video-upon which Plaintiff relies-fails to create a genuine factual dispute. Specifically, Defendants contend that the Gaines Video CASE 0:14-cv-01467-DWF-JSM Document 64 Filed 11/10/16 Page 9 of 14 10 is of such poor quality that it is inadmissible. (Doc. No. 62 at 11.) If a video is so garbled that the recording as a whole is untrustworthy, such a video will be not be admitted. See United States v. Young, 488 F.2d 1211, 1214 (8th Cir. 1973). The Court finds, however, that the quality of the Gaines Video goes to the weight of the evidence, not its admissibility. Further, Plaintiff does not rely on the Gaines Video alone; in addition, Plaintiff points to the Primeau Report in which Primeau states that he created enhancements to the Gaines Video and believed he heard gunshots. (Primeau Report at 26.) Considering all evidence in the record-including the Gaines Video and the Primeau Report-the Court concludes that genuine issues of material fact preclude summary judgment as to the reasonableness of the force used against Franklin. B. Qualified Immunity Second, Defendants argue that Officers Peterson and Meath are entitled to qualified immunity. "The doctrine of qualified immunity protects government officials 'from liability for civil damages insofar as their conduct does not violate clearly established statutory or constitutional rights of which a reasonable person would have known.'" Pearson v. Callahan, 555 U.S. 223, 231 (2009) (quoting Harlow v. Fitzgerald, 457 U.S. 800, 818 (1982)). When considering qualified immunity, a court may first consider "whether the facts that a plaintiff has alleged . . . or shown . . . make out a violation of a constitutional right[,]" and second consider "whether the right at issue was clearly established at the time of defendant's alleged misconduct." Id. at 232 (citing Saucier, 533 U.S. at 201). For a constitutional right to be clearly established, its contours CASE 0:14-cv-01467-DWF-JSM Document 64 Filed 11/10/16 Page 10 of 14 11 "must be sufficiently clear that a reasonable officer would understand that what he is doing violates that right." Hope v. Pelzer, 536 U.S. 730, 739 (2002). "Officials are not liable for bad guesses in gray areas; they are liable for transgressing bright lines." Davis v. Hall, 375 F.3d 703, 712 (8th Cir. 2004). Defendants argue that Officers Peterson and Meath believed they were acting reasonably when they used deadly force against Franklin. Specifically, Defendants point out that officers may use deadly force when faced with an apparently loaded weapon, when they believe a suspect has a gun, and when they believe that a suspect is reaching for a weapon. See Thompson v. Hubbard, 257 F.3d 986, 898-900 (8th Cir. 2001); Sinclair v. City of Des Moines, 268 F.3d 594, 596 (8th Cir. 2001); Loch v. City of Litchfield, 689 F.3d 961, 966-67 (8th Cir. 2012). However, as Plaintiff notes, where a suspect "poses no immediate threat to the officer and no threat to others, the harm resulting from failing to apprehend him does not justify the use of deadly force to do so." Nance v. Sammis, 586 F.3d 604, 609 (8th Cir. 2009). Eighth Circuit precedent makes clear that officers are "on notice that they may not use deadly force unless the suspect poses a significant threat of death or serious physical injury to the officer or others." Craighead v. Lee, 399 F.3d 954, 962 (8th Cir. 2005). While it is certainly true that Officers Peterson and Meath were faced with a situation that posed a significant threat of death or serious physical injury to them or others, a factual dispute exists over whether such a situation was present at the time when the officers used deadly force against CASE 0:14-cv-01467-DWF-JSM Document 64 Filed 11/10/16 Page 11 of 14 12 Franklin. Therefore, taking all facts in the light most favorable to Plaintiff, the Court cannot conclude that qualified immunity shields Defendants. IV. Count 2: Wrongful Death Defendants next argue that Plaintiff's wrongful death claim should be dismissed. "When death is caused by the wrongful act or omission of any person . . . , the trustee . . . may maintain an action therefor if the decedent might have maintained an action, had the decedent lived, for an injury caused by the wrongful act or omission." Minn. Stat. § 573.02. Defendants assert that because Officers Peterson and Meath were facing a suspect with a loaded gun aimed at Officer Peterson, Officers Peterson and Meath committed no wrongful act or omission causing Franklin's death. (Doc. No. 49 at 30.) As discussed above, however, Plaintiff raises genuine factual disputes as to whether the sequence of events set forth by Defendants is in fact accurate and whether Franklin was threatening the officers when Officers Peterson and Meath used deadly force and caused Franklin's death. These same factual disputes preclude summary judgment as to Plaintiff's wrongful death claim. Defendants additionally argue that they are immune under the doctrine of official immunity. Under Minnesota law, "a public official is entitled to official immunity from state law claims when that official is charged by law with duties that require the exercise of judgment or discretion." Johnson v. Morris, 453 N.W.2d 31, 41-42 (Minn. 1990). Under this doctrine, "personal liability will only attach when the harmful action is made willfully or maliciously." Pletan v. Gaines, 494 N.W.2d 38, 40 (Minn. 1992). It is the CASE 0:14-cv-01467-DWF-JSM Document 64 Filed 11/10/16 Page 12 of 14 13 plaintiff's burden to provide proof of the defendant's "intentional doing of a wrongful act without legal justification or excuse." Rico v. State, 472 N.W.2d 100, 107 (Minn. 1991). Here, given the factual disputes noted above, the Court cannot conclude that Defendants are entitled to summary judgment on the issue of official immunity. V. Count 4: Negligence Finally, Defendants argue that Plaintiff's claim for negligence should be dismissed. "A defendant in a negligence action is entitled to summary judgment when the record reflects a complete lack of proof on any of the four elements necessary for recovery: (1) the existence of a duty of care, (2) a breach of that duty, (3) an injury, and (4) the breach of that duty being the proximate cause of the injury." Louis v. Louis, 636 N.W.2d 314, 318 (Minn. 2001) (citing Lubbers v. Anderson, 539 N.W.2d 398, 401 (Minn. 1995)). Defendants present evidence detailing their internal procedures regarding the training, supervision, selection, and retention of officers such as Officers Peterson and Meath. (See generally Doc. No. 51.) Plaintiff presents no evidence identifying any factual dispute with respect to this evidence. C.f., Anderson, 477 U.S. at 248 (concluding that a party opposing a properly supported motion for summary judgment "must set forth specific facts showing that there is a genuine issue for trial"). Indeed, Plaintiff does not appear to oppose Defendants' Motion for Summary Judgment with respect to his negligence claim. Therefore, the Court grants Defendants' Motion for Summary Judgment as to this claim. CASE 0:14-cv-01467-DWF-JSM Document 64 Filed 11/10/16 Page 13 of 14 14 CONCLUSION Defendants present credible evidence of the circumstances surrounding the use of deadly force against Franklin by Officers Peterson and Meath. However, with respect to Plaintiffs' excessive force and wrongful death claims, Defendants have not demonstrated that there is no genuine dispute of material fact. Indeed, Plaintiff's evidence raises fact questions regarding the sequence of events leading to the use of deadly force against Franklin, as well as the existence and nature of any threat posed by Franklin when the officers shot him. These disputes preclude summary judgment as to Counts 1 and 2. Plaintiff does not, however, contest summary judgment as to Count 4, and accordingly, the Court grants Defendants' Motion as to that claim. ORDER Based on the foregoing, IT IS HEREBY ORDERED that: 1. Defendants' Motion for Summary Judgment (Doc. No. [47]) is GRANTED IN PART and DENIED IN PART as follows: a. Defendants' Motion is GRANTED as to Count 4, Plaintiff's negligence claim. As such, Count 4 is DISMISSED WITH PREJUDICE. b. Defendants' Motion is DENIED as to Counts 1 and 2, Plaintiff's claims under 42 U.S.C. § 1983 and Plaintiff's wrongful death claim. Dated: November 10, 2016 s/Donovan W. Frank DONOVAN W. FRANK United States District Judge CASE 0:14-cv-01467-DWF-JSM Document 64 Filed 11/10/16 Page 14 of 14</t>
  </si>
  <si>
    <t>['https://d3n8a8pro7vhmx.cloudfront.net/cuapb/pages/270/attachments/original/1617895196/USCOURTS-mnd-0_14-cv-01467-0.pdf?1617895196']</t>
  </si>
  <si>
    <t>['Lucas Peterson, badge #5630', 'Michael Meath, badge #4686']</t>
  </si>
  <si>
    <t>Too_Long:Over 20 Pages1364417 1364418 1364419 1364420 1364421 1364422 1364423 1364424 1364425 Minneapolis City of Lakes Filed ByOZ:nl:11 Dateat9:13_ Police Department Janet L. Harteau Chief of Police 350 South 5th Street- Room 130 Minneapolis MN 55415-1389 612 673-2735 TTY612 673-2157 April 5, 2013 Dylan Pearson 13.43 - Personnel Data Dear Dylan, Congratulations! You have passed all of the requirements necessary for entrance into our Community Service Officer Academy. It is with great pleasure that I welcome you to the Minneapolis Police Department. Salary: Your starting salary will be Step 1 of the approved salary schedule for this position: $15.035/hour. City employees are paid bi-weekly. You will receive your first partial paycheck on May 3, 2013. Benefits: You will not receive any health coverage or life insurance, from the City of Minneapolis, while you are a Community Service Officer. You have the option to enroll for one of the City healthcare plans on your first day, but you will have to pay the full premium. Note: Community Service Officers, who are either in the latter part of SKILLS or have completed SKILLS, will be considered full time employees and are eligible for health coverage and life insurance with the City of Minneapolis. Time Off: You will accrue vacation and sick days on a prorated basis. Orientation: The Community Service Officer Academy is four full weeks of training. On Monday, April 15, 2013, please report to Sergeant Dave Burbank at the Special Operations Center (SOC Center) (formerly Hamilton School), 4119 DuPont Avenue North, Minneapolis, MN 55412. Arrive no later than 7:15 a.m., in business attire. Bring a notebook, writing utensils and either your checkbook or a debit/credit card. On the first day, Human Resources Representatives will be in attendance with your new employee paperwork, The following documents are required on the first day: 1. A document to establish your identity, such as: o A state issued driver's license with photograph, or o United States military identification. 2. A document that establishes employment eligibility, such as: o Social Security card, or o Birth certificate issued by a State, County or Municipal authority bearing a seal or certification. 3. A voided check (for direct deposit) City Information and Services If you do not have both of the above items to establish identity and employment eligibility, you will need a United States Passport, a Certificate of United States Citizenship, or a Certificate of Naturalization. www.minneapolismn.gov Affirmative Action Employer 1364426 Academy: After the first day of the academy, you will wear your CSO uniform in the classroom. During Physical Training (PT), you will wear the designated PT outfit. Except for the first day, your hours during the CSO Academy are Monday - Friday from 7:30 a.m. to 4:00 p.m. Uniforms and Equipment: The Minneapolis Police Department will cover the cost of one Community Service Officer Uniform and some accessories. Please check with Sergeant Burbank before purchasing uniforms and equipment. Keepers Uniforms, located at 1055 Westgate Drive, Suite 160, Saint Paul, MN 55114 (651-288-5199) has the required Community Service Officer uniform, and knows what equipment and accessories you will need during the CSO Academy. Note: Store hours are from 9 a.m. to 5:30 p.m. Monday - Friday with extended hours on Wednesday until 8 p.m. They also offer a discount for those items not covered by the Minneapolis Police Department. You will need to present photo ID before making any orders or purchases. College Enrollment/Courses: Officer Lisa Davis will be working on the schooling dimensions. Please email him at lisa.davis@minneapolismn.gov with your answers to the following questions: 1. Are you currently enrolled in a Law Enforcement or Criminal Justice program? If so, where and what semester/quarter are you in? 2. If you are not enrolled, do you have any college courses in your background? If so, what classes, where did you take them, and when? 3. If you are not in college, which school would you prefer to attend from the four listed below? • Minneapolis Community and Technical College-Minneapolis • Century College -- White Bear Lake • Normandale Community College- Bloomington • North Hennepin Community College -- Brooklyn Park Contact: If you have questions or concerns, feel free to call either of the following: • Sergeant Dave Burbank (612) 673-5583 • Heather Rende, Human Resources Associate (612) 673-3476 I look forward to seeing you on the first day of your new career. Sincerely, Travis Glampe Deputy Chief Office of Professional Standards Minneapolis Police Department 1364427 1364428 Filed B3cmTqr# Form City of Minneapolis Human Resources Department 250 South 4th Street, Room 100 Minneapolis, MN 5541 5-1 3 39 _...... HIRE FORM HIRE DATE (Start Date) if - I c - i - Please read the Notice of Your Rights as a Subject of Data, which is either attached to or printed on the back of this form. PERSONAL INFORMATION PATH: Workforce Administration/Personal Information/Biographical/Add a Person First Name Middle Name Last Name 1) 9 ( . AI 5(1(vIeS PenrCoN Date of Birth Ge der 13.43 - , pa e Number 13.43 City . . . Socia Securl Number Personnel Data I 13.3 - - 13.43 - Personnel Data State ZIP Code Phones (Include Area Cnrie1O Nu 13.43 - Personnel Data L' 13.43 - Personnel Data JOB INFORMATION PATH: Organizational Relationships Tab/Add Job Data Lc Is this a Permanent Hire? K -Yes DNo If temporary, indicate expected Job end date: Position Number: MCD34q {.0 Department Code j' M Location Code NOW Establishment ID I Job Code I Job Title . MPL . , `DAL arilrOt-X11 i'LA 2C-( V ice_ c ci).-v-- Supervisor ID (if not using a position): Fe9ular/Temporaiy/Seasonal Status f Regular (Permanent) D Temporary El Seasonal Hours Status O Full Time INFErt Time O Intermittent Office Code Won-Sworn OSworn (Fire &amp; Police only) Empl Class D Appointed IRCertitied (Civil Service) IIICharter Department Head ['Uncertified Other OElected ['Outside Trades OAncillary Requires SEI (Statement of Economic Interest) ONo ['Yes Standard Hours/Week 2-0 FICA Status OExempt e dicare Only ISubject Union Code ciA Classified Indicator Rtfassitied (City and Park) OGrant Employee ELeqi iative Appointment ['Permit ['Political Appointment ['Temporary (Non-Permit) ['Unclassified Pay Group •TtA 7 Salary Plan CA Salary Grade 0 .50 Salary Step 01 Compensation Rate $ I5. P35 JOB EARNINGS DISTRIBUTION Percent Earn Code Fund (5) Department (7) Task (5) Project (IS or Less) Combo Code (36 or Less) Activity (15 or Less) ICO REG 0O1 CO LOC-2ra) REG REG Length of Probation (Remember to check the Labor Contract and/or Civil Service Rules) ONone CC Month 06 Month 012 Month DOther Tax Withholding (From W-4) Fed Status Fed Withholding 13.43 - State Status State Withhol din • Personnel Data Entered in HRIS By Allowances Date .A' roved by: j A 31 •a e q-1 5 - 3 Last Updated: February 28, 2011 1364429 c_241.46.00-A li8 City of Minneapolis Human Resources Departure 250 South 4th Street, Room 100 Minneapolis, MN 55415-1339 Filed By _ t Date_a_aala HIRE FORM HIRE DATE (Start Date) ' Y -I Y-13 Please read the Notice of Your Rights as a Subject of Data, which is either attached to or printed on the back of this form. PERSONAL INFORMATION PATH: Workforce Administration/Personal Information/Biographical/Add a Person First Name n (lc :,14 Middle Name Last Name jann 95, per, rcry/V Date of Birth ' - • • - 13.43 - Personnel Social Securit Number Data 13.355 - SSN Apartme Street Addres- Number 13.43 13.43 - Personnel Data Ci State Zi. Code - t • • - • c • -s .: ode 13.43 12 d2 - Parcnnna ,I Data pormzuvirri 13.43 - Personnel Data V te ran '.. BIN° Yes 013.43 ,13.43 - Personnel Data il • B I FORMATION PATH: Organizational Relationships 13.43 - Personnel Data Tab/Add Job Data : m .I. e- ID I , - 4di il p' Is this a Permanent Hire? ,KVes DNo If temporary, indicate expected Job end date: Position Number: 00 0 D3L4CILD .epartment Code LWOM ) Location Code 0.1-O00 Establishment ID J Job Code I Job Title . MPL . '02.30 C COMm-ot 4-tA 2t-(1/ I Cc- (ACP-kr Supervisor ID (if not using a position): Regular/Temporary/Seasonal Status ,t Regular (Permanent) O Temporary O Seasonal Hours Status O Full Time Afrart Time D Intermittent Office Code grNon-Sworn ['Sworn (Fire &amp; Police only) Empl Class O Appointed ,Certified (Civil Service) ['Charter Department Head EUncertified Other ['Elected ['Outside Trades ['Ancillary Requires SEI (Statement of Economic Interest) ONo DYes Standard Hours/Week a) FICA Status DExempt edicare Only subject Union Code C..A -- Classified Indicator Classified (Cly and Park) OGrant Employee O Legislative Appointment DPermit OPolitical Appointment nTemporary (Non-Permit) ['Unclassified Pay Group .-kbIN:) Salary Plan CA Salary Grade D30 Salary Step 01 Compensation Rate $ )5.p35 JOB EARNINGS DISTRIBUTION Percent Earn Code Fund (5) Department (7) Task (8) Project (15 or Less) Combo Code (35 or Less) Activity (15 or Less) 1(1) REG OCADDI4ODWOO REG REG Length of Probation (Remember to check the Labor Contract and/or Civil Service Rules) ONone k3 Month I 06 Month 012 Month ['Other Tax Withholding at - (From W.4) 13.43 - Personnel Data A roved by: ,„, ., I I , 'WM A Aw l Bate n ere. in ' " ry qq5-13 Umtata, i a 4-14)-zolb rir z q -1O ty2_ L1114,1-1011,2 O-\? 0(1-1 Aer) coat tcl r3EX/.. Last Updated: February 28, 2011 1364430 NOTICE TO NEW HIRES: YOUR RIGHTS AS A SUBJECT OF DATA (PLEASE READ THIS IMPORTANT INFORMATION) YOUR RIGHTS AS A SUBJECT OF DATA In accordance with the Minnesota Government Data Practices Act we must inform you of your rights as a subject of data. Some of the information required on the attached Hire Form is classified as private data under the Government Data Practices Act. We need this information in order to process your payroll and benefits and to maintain employment records as required by the City Charter. Social Security Number is required as an identifier for payroll processing, tax withholding and reporting, processing benefits to which you are entitled, and maintaining employment history'records as mandated by the City Charter and other laws. Your address is required so that your paycheck or direct deposit notice can be mailed to you. Your home phone number may be used to contact you if necessary. Your Date of Birth is required for benefits and pension administration. Emergency Contact information is requested (but not required) to allow us to quickly contact the person(s) you designate in case of an emergency. Your Driver's License information may be required if you will be driving City vehicles. Data requested for the Employment Eligibility Verification Form I-9 is required by federal law. You are not legally required to supply race, gender, age, and disability data. If you supply that information, it will be used in summary form to monitor protected class employment and to meet federal, state and local reporting requirements. If you choose to withhold essential data (other than race, gender, age, disability, phone numbers or emergency contacts) we may not be able to process your hire. The data we collect about you is classified as either PUBLIC or PRIVATE. "Public" means that it is available to anyone who asks to see it. "Private" means that the data is only available to the person the information is about (you) and to staff who must see it in the normal course of conducting City of Minneapolis business, and as otherwise provided for by law. Data collected on, or in response to, your hire that is classified "Private" may be used by City of Minneapolis Human Resources and supervisory personnel who require access to the information in order to perform their job functions. It may be shared with a labor union, if applicable, with the Public Employee Retirement Association (PERA) or other organizations at your request. It may also be shared as required by current or future laws. The following data which the City of Minneapolis collects on you as an employee is "Public": Name, actual gross salary, salary range, contract fees, actual gross pension, the value and nature of employer-paid fringe benefits, the basis for and amount of any added compensation (such as expense reimbursements), job title, job description, your education and training background, previous work experience, the dates of first and last employment, your work location, work phone number, badge number, honors and awards received, payroll timesheets and other comparable data used only to account for your work time for payroll purposes (except to the extent that release of timesheet data would reveal the reasons for your use of sick leave, medical leave or other non-public data). Any information collected that is not classified as public (see above) is considered non-public, private or confidential. Some information regarding disciplinary actions is public depending on the status and results of the situation. When requests are received regarding disciplinary actions, City staff contacts the City Attorney's Office for clarification of what information is public. Be advised, any information you provide as an applicant or employee during your service with the City of Minneapolis, may be used by the City for a variety of purposes under human resources rules, collective bargaining agreements or as required by law. This includes, but is not limited to, performance appraisals and discipline. If you have any questions regarding your rights as a subject of data please contact; City of Minneapolis Human Resources Department Public Service Center - 250 South Fourth Street - Suite 100 Minneapolis, Minnesota 55415-1339 (612) 673-3982 Last Updated: February 25.2011 1364431 Hire Form - Part 2 (Supplemental Information) Employee ID or Social Security Number Employee Name Or IV ) 0 0'4 Hire Date (Start Date) (1'6 - MAILING ADDRESS (If different from home address (Optional) Panel: Workforce Administration/Personal Information/Modify a Person /Contact Information Street Address Apt # City State Zip 13.43 - Personnel Data 13.43 - Personnel Data EMERGENCY CONTACT - PRIMARY Panel: Workforce Administration/Personal Information/Personal Relationships/Emergency Contact Con ac 9 13.43 - Personnel Data EME'GENCYC•NTACT• .. . As .10 .- 10II I . .. •M. I 0 II, •• .- 00. i . . 410 0 0 II - 0 . 0 0.. 13.43 - Personnel Data DRIVER'S LICENSE INFORMATION Panel: Workforce Administration/ Personal Information/ Biographical/Driver's License Data Driver's License Number T •e of License Endorsements State Where Issued Ex iration Date 13.43 - Personnel Data ENTERED IN HRIS cY DATE ENTERED: PHONE: Distribution: Original: Department Personnel File Copy: Employee Last Updated: February 28,2011 1364432 NOTICE TO NEW HIRES: YOUR RIGHTS AS A SUBJECT OF DATA (PLEASE READ THIS IMPORTANT INFORMATION) YOUR RIGHTS AS A SUBJECT OF DATA In accordance with the Minnesota Government Data Practices Act we must inform you of your rights as a subject of data. Some of the information required on the attached Hire Form is classified as private data under the Government Data Practices Act. We need this information in order to process your payroll and benefits and to maintain employment records as required by the City Charter. Social Security Number is required as an identifier for payroll processing, tax withholding and reporting, processing benefits to which you are entitled, and. maintaining employment history records as mandated by the City Charter and other laws. Your address is required so that your paycheck or direct deposit notice can be mailed to you. Your home phone number may be used to contact you if necessary. Your Date of Birth is required for benefits and pension administration. Emergency Contact information is requested (but not required) to allow us to quickly contact the person(s) you designate in case of an emergency. Your Driver's License information may be required if you will be driving City vehicles. Data requested for the Employment Eligibility Verification Form I-9 is required by federal law. You are not legally required to supply race, gender, age, and disability data. If you supply that information, it will be used in summary form to monitor protected class employment and to meet federal, state and local reporting requirements. If you choose to withhold essential data (other than race, gender, age, disability, phone numbers or emergency contacts) we may not bd able to process your hire. The data we collect about you is classified as either PUBLIC or PRIVATE. "Public" means that it is available to anyone who asks to see it. "Private" means that the data is only available to the person the information is about (you) and to staff who must see it in the normal course of conducting City of Minneapolis business, and as otherwise provided for by law. Data collected on, or in response to, your hire that is classified "Private" may be used by City of Minneapolis Human Resources and supervisory personnel who require access to the information in order to perform their job functions. It may be shared with a labor union, if applicable, with the Public Employee Retirement Association (PERA) or other organizations at your request. It may also be shared as required by current or future laws. The following data which the City of Minneapolis collects on you as an employee is "Public": Name, actual gross salary, salary range, contact fees, actual gross pension, the value and nature of employer-paid fringe benefits, the basis for and 'amount of any added compensation (such as expense reimbursements), job title, job description, your education and training background, previous work experience, the dates of first and last employment, your work location, work phone number, badge number, honors and. awards received, payroll timesheets and other comparable data used only to account for your work time for payroll purposes (except to the extent that release of timesheet data would reveal the reasons for your use of sick leave, medical leave or other non-public data). Any information collected that is not classified as public (see above) is considered non-public, private or confidential. Some information regarding disciplinary actions is public depending on the status and results of the situation. When requests are received regarding disciplinary actions, City staff contacts the City Attorney's Office for clarificatioh of what information is public. Be advised, any information you provide as an applicant or employee during your service with the City of Minneapolis, may be used by the City for a variety of purposes under human resources rules, collective bargaining agreements or as required by law. This includes, but is not limited to, performance appraisals and discipline. If you have any questions regarding your rights as a subject of data please contact: City of Minneapolis Human Resources Department Public Service Center - 250 South Fourth Street - Suite 100 Minneapolis, Minnesota 55415-1339 (612) 673-3982 Last Updated, February 28,2011 1364433 r . MacDonald, Kimberlee S. Filed:, o/ro From: HRIS Sent: Monday, April 08, 2013 11:59 AM To: jreichert@minneepolisparks.org; Schiltz, Elizabeth M.; Keller, Kim R; jpobuda@minneapolisparks.org; 13.43 - Personnel Data ; Prins, Alecia; Robinson, Arlene G; Saenger, Janice D.; Worley, Camille A; Johnson, Julie K; Gabbard, Jennifer J.; Teresa Chaika; Denson, Linda 0.; Gallagher, Nora M.; trooney@mplspha.org; Charlton, Kelley M; Yuzna, Cheryl A.; Stachowski, Kathy J.; Effinger, Leora; Kawaters, Jennie S; Kammerer, Dennis P.; Smith, Jennifer A (Public Works); Flowers, Millicent L.; Hebner, Tina A.; Richert, Geri K.; Richardson, Linda M.; Peterson, Char A.; Misencik, Dawn M.; Haines, Dada; Jones, Karen S.; Penn, Cherie A.; MacDonald, Kimberlee S.; Land, Diana L.; Scheller, Roxanne L.; Ghatt, Irene; Lajon, Janis M.; Paulsen, Mark L; Connors-Smith, Dani J.; Stringfellow, Kimberly M.; Tracy, Pamela A.; Ruona, Anne; Brown, Judy; Caron, Karen A.; Duncan, Susan M.; Barrett, James; Kunick, Sandy A.; Delaney, Erin; Lundberg, Sandy A. Subject: Invitation - A Hire request requires processing - Dept 4000000 A Hire request requires processing. Applicant Name: Dylan Pearson Former Worker: No Employee ID: Type of Hire: Hire Comments: New Hire: 1. Verify 'Start' date 2. Review Comments section for any special notes 3. Verify data against 'Hire' form completed by the new employee and hiring manager Transfer: 1. Verify 'Type of Hire' 2. Verify 'Start' date 3. Review Comments section for any special notes 4. Verify data against Employee Job Change Form 5. If this is a Demotion or Promotion, make sure you save the Job row before you change the Action/Reason codes To process this request, visit: http://cmean315.ci.minneepolis.mn.us/psp/hris/EMPLOYEE/HRMS/c/ADMINISTER WORKFORCE (GBL).HR MANAGE H IRES.GBL?FolderPath=PORTAL ROOT OBJECT.HC WORKFORCE ADMINISTRATION.CO PERSONAL INFORMATION.HC 0 RG RELATIONSHIP.HC HR MANAGE HIRES&amp;IsFolder=false&amp;IgnoreParamTempl=FolderPathNocIsFolder 1364434 Rende, Heather From: Rende, Heather Sent: Tuesday, April 16, 2013 9:16 AM To: Davis, Lisa; Burbank, David; Porras, Kristin M. Subject: FW: Dylan Pearson #112006 Filed By Cin__ Date 5 --c9-1 Hello all- Yesterday when I met with Dylan I gave him an employee ID of 005498 and Badge# of 5498. That was incorrect. Because he was a rehire and previously had an employee number, he will get that number back. However, he will keep the Badge# that I gave him. So, his Employee # is 112006 and his Badge# is 5498. 1 don't see that he has an email yet; please let him know. Sorry for the confusion. See details in email chain below. Thank you! Heather From: Gabrish, Bertha Sent: Tuesday, April 16, 2013 9:09 AM To: Rende, Heather; Brown, Lisa M.; Henry, Glen Cc: Payton, Barbara A. Subject: RE: Dylan Pearson #112006 When an employee already has a number the employee and badge number are different -- we will still use 5498 for his badge number and 112006 for his employee number. The 5498 is for the badge only; I see Glen is answering the question also. From: Rende, Heather Sent: Tuesday, April 16, 2013 9:06 AM To: Brown, Lisa M.; Gabrish, Bertha; Henry, Glen Cc: Payton, Barbara A. Subject: RE: Dylan Pearson #112006 So the employee ID and badge of 005498 and 5498 that Bertha gave me are not valid? What is his badge number? From: Brown, Lisa M. Sent: Tuesday, April 16, 2013 9:04 AM To: Gabrish, Bertha; Henry, Glen Cc: Rende, Heather; Payton, Barbara A. Subject: Dylan Pearson #112006 Dylan already existed his HRIS. His employee id # is 112006. He has been re-hired The combination code 001004002000 is not valid. I have used 001004002100 Lisa Brown Manager, Accounting-Payroll City Hall Room 210 1/2, 350 South 5th Street Minneapolis, MN 55415-1379 612-673-3086 (fax 612-673-2849) Lisa.Brown@M innea Do lisM N.Gov 1364435 r- Rende, Heather Filed By From: Rende, Heather Date__13 ia- a I Sent: Tuesday, April 16, 2013 9:33 AM To: Brown, Lisa M. Cc: Payton, Barbara A.; Henry, Glen; Gabrish, Bertha; Krueger, Deb A. Subject: RE: Dylan Pearson #112006 Thank you all! 0 From: Brown, Lisa M. Sent: Tuesday, April 16, 2013 9:30 AM To: Rende, Heather Cc: Payton, Barbara A.; Henry, Glen; Gabrish, Bertha; Krueger, Deb A. Subject: RE: Dylan Pearson #112006 I actually attempted to hire him via manage hires, however, I see his name is still out there. Deb, can you take care of removing his name from manage hires? From: Rende, Heather Sent: Tuesday, April 16, 2013 9:29 AM To: Brown, Lisa M. Cc: Payton, Barbara A.; Henry, Glen; Gabrish, Bertha Subject: RE: Dylan Pearson #112006 Hi Lisa, So, to help me understand, I noticed that he is still in 'manage hires'. When will the hire rec show that the job is filled, which in turn closes the hire rec? In other words when will he be off the manage hire list? Thank you, Heather 1364436</t>
  </si>
  <si>
    <t>['https://d3n8a8pro7vhmx.cloudfront.net/cuapb/pages/270/attachments/original/1629744423/Dylan-Pearson-Public-Personnel-File---redacted.pdf?1629744423']</t>
  </si>
  <si>
    <t>['Dylan Pearson, badge #5498', 'Ryan Atkinson, badge #244']</t>
  </si>
  <si>
    <t>1 UNITED STATES DISTRICT COURT DISTRICT OF MINNESOTA Zachary Z. King, Craig E. Dyar, Jr., and Anthony L. Wilson, Plaintiffs, vs. City of Minneapolis; and Officer Heather Sterzinger, Officer Yolanda Wilks, Officer Kenneth Feucht, Officer Adam Lewis, Officer Michael Williams, Officer Joshua Stewart, and Sergeant Darah Westermeyer, in their individual and official capacities, Defendants. Court File No. 13-cv-01431 (DWF/JJK) FIRST AMENDED COMPLAINT WITH JURY DEMAND INTRODUCTION 1. This is an action for money damages brought pursuant to 42 U.S.C. §§ 1983 and 1988, and the First, Fourth, and Fourteenth Amendments to the United States Constitution, against Officer Heather Sterzinger, Officer Yolanda Wilks, Officer Kenneth Feucht, Officer Adam Lewis, Officer Michael Williams, Officer Joshua Stewart, and Sergeant Darah Westermeyer, police officers of the City of Minneapolis, in their individual and official capacities, and against the City of Minneapolis. 2. It is alleged that the individual Police Officer Defendants retaliated against Plaintiffs for exercising their right to free speech, thereby violating their rights under the First Amendment to the United States Constitution. It is also alleged that the individual Police Officer CASE 0:13-cv-01431-DWF-BRT Document 15 Filed 10/17/13 Page 1 of 15 2 Defendants made an unreasonable seizure of the persons of Plaintiffs, violating their rights under the Fourth Amendment to the United States Constitution. It is also alleged that the individual Police Officer Defendants discriminated against Plaintiff King on the basis of his race, in violation of the Fourteenth Amendment Equal Protection Clause. It is also alleged that these violations were committed as a result of policies and customs of the City of Minneapolis. JURISDICTION 3. Jurisdiction is based upon 28 U.S.C. §§ 1331 and 1343, and on the pendent jurisdiction of this Court to entertain claims arising under state law pursuant to 28 U.S.C. § 1367. VENUE 4. This Court is the proper venue for this proceeding under 28 U.S.C. § 1391, as the material events and occurrences giving rise to Plaintiff's cause of action occurred within the State of Minnesota. PARTIES 5. Plaintiffs Zachary Z. King, Craig E. Dyar, Jr., and Anthony L. Wilson were at all material times residents of the State of Minnesota, and of full age. Plaintiffs King, Dyar, and Wilson are African-American/Black males. 6. Defendant Police Officers were at all times relevant to this complaint duly appointed and acting officers of the police department of the City of Minneapolis, acting under color of law, CASE 0:13-cv-01431-DWF-BRT Document 15 Filed 10/17/13 Page 2 of 15 3 to wit, under color of the statutes, ordinances, regulations, policies, customs and usages of the State of Minnesota and/or the City of Minneapolis. 7. The City of Minneapolis, Minnesota, is a municipal corporation and the public employer of the Defendant Police Officers. Defendant City of Minneapolis is sued directly and also on the theories of respondeat superior or vicarious liability and pursuant to Minn. Stat. § 466.02, for the actions of its officers and officials, including Officers Sterzinger, Wilks, Feucht, Lewis, Williams, and Westermeyer. FACTS 8. On April 30, 2012, at approximately 2:00 a.m., Plaintiffs King, Dyar, and Wilson were preparing to drive home from Epic Entertainment nightclub in downtown Minneapolis after participating in a live concert performance which was held there that evening. 9. Plaintiffs Dyar and Wilson exited Epic first and started walking towards a nearby parking lot, located at the intersection of 5th Street North and 2nd Avenue North, where their vehicle was parked. Plaintiff King stayed behind for a short period to speak with someone at Epic about the concert. 10. As Plaintiffs Dyar and Wilson approached the intersection of 5th Street North and 2nd Avenue North, several of the Defendant Police Officers told them to turn right and walk on 2nd Avenue North. Plaintiffs Dyar and Wilson explained to the officers that they wanted to cross the street and continue walking on 5th Street North towards the parking lot where their vehicle was parked. The Defendant Officers refused to permit Plaintiffs Dyar and Wilson to cross the street and instructed them to turn right and walk away from the area on 2nd Avenue CASE 0:13-cv-01431-DWF-BRT Document 15 Filed 10/17/13 Page 3 of 15 4 North. The Defendant Officers also told Plaintiffs Dyar and Wilson to "get the fuck out of here." 11. Plaintiffs Dyar and Wilson followed the officers' directive, turned right onto 2nd Avenue North, and started walking away from the intersection. 12. Moments after, Plaintiff King exited Epic and also headed towards the same parking lot to meet with Plaintiffs Dyar and Wilson to drive home. Plaintiff King ran into the same officers at the intersection of 5th Street North and 2nd Avenue North and was also instructed to turn right and walk away from the area on 2nd Avenue North. Plaintiff King explained that he simply wanted to get to the parking lot, which was on 5th Street North, but the officers nonetheless refused to permit Plaintiff King to cross the street. Plaintiff King followed the officers' directives, turned right onto 2nd Avenue North, and proceeded to walk away from the area. 13. As Plaintiff King turned right onto 2nd Avenue North, he saw Plaintiffs Dyar and Wilson walking on the sidewalk a short distance away and caught up with them. 14. As Plaintiffs were walking on the sidewalk, per the Defendant Officers' instructions, Plaintiffs saw a Minneapolis Police ATV speeding down the sidewalk and headed directly towards them from behind. The ATV was occupied by Defendant Officers Williams and Lewis, was approaching Plaintiffs at a relatively high rate of speed, and the Defendant Officers were continuously honking their horn at the Plaintiffs in an apparent effort to have Plaintiffs clear the sidewalk. 15. Plaintiffs, in response to the Defendant Officers' actions, made their best effort to clear the sidewalk and allow the ATV to pass. Defendant Officers Williams and Lewis parked their CASE 0:13-cv-01431-DWF-BRT Document 15 Filed 10/17/13 Page 4 of 15 5 ATV directly next to the Plaintiffs, got out, and started harassing the Plaintiffs without justification. 16. The Defendant Officers pushed and forced Plaintiffs Dyar and Wilson off the sidewalk and into the street and, at the same time, were yelling and ordering Plaintiffs Dyar and Wilson to get back on the sidewalk. Some of the Defendant Officers were yelling at Plaintiffs Dyar and Wilson to "get out of here" and pointing away from the sidewalk while other Defendant Officers were ordering Plaintiffs Dyar and Wilson to get back on the sidewalk. Plaintiffs naturally were confused and unable to follow both orders at the same time. 17. Having realized that Plaintiffs were being harassed and mistreated by the Defendant Officers without justification, Plaintiff King started to record the encounter with his cell phone to preserve the incident as evidence of police misconduct. Plaintiff King also immediately notified the Defendant Officers that he was recording and informed them that he would be sharing the video footage with the press. 18. Plaintiffs Dyar and Wilson, making their best effort to simply leave the area, stepped away from the Defendant Officers and continued walking away from the area on 2nd Avenue North, as they had been previously instructed. Plaintiffs Dyar and Wilson expressed their discontent with the Defendant Officers' harassment and misconduct as they were walking away. The Defendant Officers then approached Plaintiff Wilson and arrested him without justification as he was attempting to simply leave the area. 19. Next, one of the Defendant Officers grabbed Plaintiff Dyar and pushed him back on the sidewalk. Plaintiff Dyar, now on the sidewalk, started to verbally express his discontent regarding the Defendant Officers' harassment and misconduct. CASE 0:13-cv-01431-DWF-BRT Document 15 Filed 10/17/13 Page 5 of 15 6 20. Plaintiff King continued to record the encounter and announced, multiple times, that he was recording and that he could share the video footage with the press. At this time, Defendant Officer Sterzinger approached Plaintiff King and began to mock and intimidate him by shaking a can of pepper-spray in front of him and stating, "Hi Channel 9 - Bye Channel 9!" 21. Defendant Officer Sterzinger then approached and arrested Plaintiff Dyar without justification while Plaintiff Dyar was expressing his discontent with the Officers' harassment and misconduct. 22. As the Defendant Officers were arresting Plaintiff Dyar, Plaintiff King continued to record. Defendant Officer Sterzinger then released Plaintiff Dyar to the other Officers and, along with Defendant Officer Stewart, turned her attention to Plaintiff King. Officer Stewart then instructed Plaintiff King to back up, and Plaintiff King immediately followed the order by backing up. Next, Defendant Officer Sterzinger placed Plaintiff King under arrest without justification and confiscated his cell phone. 23. After placing Plaintiff King under arrest, the Defendant Officers seized King's cell phone, which contained the recording of the events described above. 24. Throughout the incident, the Defendant Officers referred to Plaintiff Dyar as "Beard," as if Plaintiff Dyar was a terrorist. At the time, Plaintiff Dyar had a full beard on his face. 25. At one point during the incident, the Defendant Officers threatened Plaintiff Dyar by asking him whether he ever felt a finger going through his neck and to the back of his throat. Plaintiff Dyar was not resisting arrest or interfering with the Defendant Officers when these threats were made. CASE 0:13-cv-01431-DWF-BRT Document 15 Filed 10/17/13 Page 6 of 15 7 26. The Defendant Officers used excessive force during their encounter with the Plaintiffs when they pushed, shoved, and handcuffed Plaintiffs. As a result of this use of force, Plaintiffs endured physical pain and suffering and emotional distress. 27. While waiting to be transported to the Hennepin County Jail, Plaintiff King overheard the Defendant Officers outside. King heard the Defendant Officers talking about him and stating, "Another King, we've got another King," and then laughing at these comments. April 30, 2012, the date of Plaintiffs' arrest, was the 20th Anniversary of the Rodney King riots in Los Angeles, CA. 28. Shortly after, the Defendant Officers transported Plaintiffs and booked them into the Hennepin County Jail. 29. The Defendant Officers then falsified and fabricated their police reports to justify Plaintiffs' arrests. 30. Plaintiff Dyar suffered cuts and bruises on his face and right elbow as well as injuries to his shoulder, which required medical treatment. 31. Plaintiff King suffered cuts and bruises on his wrists, long-term numbness in his fingers for which he sought medical treatment, and a sprained ankle. 32. As a result of the Defendant Officers' arrest, Plaintiff King was unlawfully detained and jailed for 2 days. Plaintiff King was never charged with any crimes as a result of this incident. 33. As a result of the Defendant Officers' arrest, Plaintiff Dyar was unlawfully detained and jailed for 3 days. All criminal charges against Dyar were later dismissed. 34. As a result of the Defendant Officers' arrest, Plaintiff Wilson was unlawfully detained and jailed for 3 days. All criminal charges against Wilson were later dismissed. CASE 0:13-cv-01431-DWF-BRT Document 15 Filed 10/17/13 Page 7 of 15 8 35. As a result of the Defendants' unlawful arrest, Plaintiffs were featured in the "Busted" paper. 36. As a result of the Defendants' actions, Plaintiffs suffered severe emotional distress, humiliation, and embarrassment. 37. At all times during the events described above, the Defendant Police Officers were engaged in a joint venture. The individual officers assisted each other in performing the various actions described and lent their physical presence and support and the authority of their office to each other during the said events. INJURIES SUFFERED 38. As a direct and proximate result of the said acts of the Defendants, Plaintiff King suffered the following injuries and damages: a. Violation of his constitutional right to free speech under the First Amendment to the United States Constitution; b. Violation of his constitutional rights under the Fourth Amendment to the United States Constitution to be free from unreasonable seizures of his person; c. Violation of his constitutional right to equal protection of the laws under the Fourteenth Amendment to the United States Constitution; d. Physical pain and suffering, in an amount in excess of $50,000; e. Emotional trauma and suffering, in an amount in excess of $50,000; f. Unlawful confinement, in an amount in excess of $50,000; g. Past and future medical expenses, in an amount to be determined at trial. CASE 0:13-cv-01431-DWF-BRT Document 15 Filed 10/17/13 Page 8 of 15 9 39. As a direct and proximate result of the said acts of the Defendants, Plaintiff Dyar suffered the following injuries and damages: a. Violation of his constitutional right to free speech under the First Amendment to the United States Constitution; b. Violation of his constitutional rights under the Fourth Amendment to the United States Constitution to be free from unreasonable seizures of his person; c. Physical pain and suffering, in an amount in excess of $50,000; d. Emotional trauma and suffering, in an amount in excess of $50,000; e. Unlawful confinement, in an amount in excess of $50,000; f. Medical expenses, in an amount to be determined at trial. 40. As a direct and proximate result of the said acts of the Defendants, Plaintiff Wilson suffered the following injuries and damages: a. Violation of his constitutional right to free speech under the First Amendment to the United States Constitution; b. Violation of his constitutional rights under the Fourth Amendment to the United States Constitution to be free from unreasonable seizures of his person; c. Physical pain and suffering, in an amount in excess of $50,000; d. Emotional trauma and suffering, in an amount in excess of $50,000; e. Unlawful confinement, in an amount in excess of $50,000. 41. The actions of the Defendant Police Officers violated the following clearly established and well settled federal constitutional rights of Plaintiffs: a. Right to free speech; b. Freedom from unreasonable seizures of their persons; CASE 0:13-cv-01431-DWF-BRT Document 15 Filed 10/17/13 Page 9 of 15 10 c. Freedom from the use of excessive, unreasonable, and unjustified force against their persons; d. Right to equal protection of the laws. CLAIMS FOR RELIEF COUNT 1: 42 U.S.C. § 1983 - FIRST AMENDMENT RETALIATION AGAINST INDIVIDUAL DEFENDANTS 42. Paragraphs 1 through 41 are incorporated herein by reference as though fully set forth. 43. Based on the above factual allegations, the Defendant Officers, through their actions, acting under the color of state law, violated Plaintiffs' constitutional right to free speech under the First Amendment to the United States Constitution. Specifically, Plaintiffs exercised their right to free speech protected by the First Amendment when they expressed their discontent with the Defendant Officers' conduct, stated that they would report the Defendant Officers' misconduct to the press, and recorded the Defendant Officers with a cell phone. The Defendant Officers took action against Plaintiffs that was sufficiently serious to chill a person of ordinary firmness from engaging in protected speech when they pushed, shoved, threatened, intimidated, arrested Plaintiffs, and seized King's cell phone, all without justification. The Defendant Officers engaged in this conduct against Plaintiffs in retaliation for exercising their First Amendment right to free speech. 44. As a result of these constitutional violations, Plaintiffs suffered damages as aforesaid. COUNT 2: 42 U.S.C. § 1983 - FOURTH AMENDMENT UNREASONABLE SEIZURE AND EXCESSIVE FORCE AGAINST INDIVIDUAL DEFENDANTS 45. Paragraphs 1 through 41 are incorporated herein by reference as though fully set forth. CASE 0:13-cv-01431-DWF-BRT Document 15 Filed 10/17/13 Page 10 of 15 11 46. Based on the above factual allegations, the Defendant Officers, through their actions, acting under the color of state law, violated Plaintiffs' constitutional right to remain free from unreasonable seizures and use of excessive force under the Fourth Amendment to the United States Constitution when they pushed, shoved, and handcuffed Plaintiffs, all without justification. 47. As a result of these constitutional violations, Plaintiffs suffered damages as aforesaid. COUNT 3: 42 U.S.C. § 1983 - FOURTH AMENDMENT UNREASONABLE SEIZURE AND FALSE ARREST AGAINST INDIVIDUAL DEFENDANTS 48. Paragraphs 1 through 41 are incorporated herein by reference as though fully set forth. 49. Based on the above factual allegations, the Defendant Officers, through their actions, acting under the color of state law, violated Plaintiffs' constitutional right to remain free from unreasonable seizures under the Fourth Amendment to the United States Constitution when the Defendant Officers arrested Plaintiffs, took them into custody, and booked them into the Hennepin County Jail, all without a warrant and without probable cause to believe that Plaintiffs had committed a crime. The Defendant Officers also violated Plaintiff King's constitutional right to remain free from unreasonable seizures under the Fourth Amendment to the United States Constitution when they seized and confiscated his cell phone without justification. 50. As a result of these constitutional violations, Plaintiffs suffered damages as aforesaid. COUNT 4: 42 U.S.C. § 1983 - FOURTEENTH AMENDMENT VIOLATION OF EQUAL PROTECTION OF THE LAWS AGAINST INDIVIDUAL DEFENDANTS 51. Paragraphs 1 through 41 are incorporated herein by reference as though fully set forth. 52. Based on the above factual allegations, the Defendant Officers, through their actions, acting under the color of state law, violated Plaintiff King's and Plaintiff Dyar's constitutional CASE 0:13-cv-01431-DWF-BRT Document 15 Filed 10/17/13 Page 11 of 15 12 rights to the equal protection of the laws under the Fourteenth Amendment to the United States Constitution. Specifically, the Defendant Officers treated Plaintiff King, an African- American/Black minority, differently and improperly on the basis of his race/color when they unlawfully arrested him and later laughed at his name, stating, "Another King, we've got another King." The Defendant Officers treated Plaintiff Dyar, an African-American/Black minority, differently and improperly on the basis of his race/color and physical appearance when they unlawfully arrested him, assaulted him, and referred to him as "Beard." 53. As a result of these constitutional violations, Plaintiffs King and Dyar suffered damages as aforesaid. COUNT 5: 42 U.S.C. § 1983 - FIRST AMENDMENT RETALIATION AGAINST THE CITY OF MINNEAPOLIS 54. Paragraphs 1 through 41 are incorporated herein by reference as though fully set forth. 55. Prior to April 30, 2012, Defendant City of Minneapolis developed and maintained policies and/or customs exhibiting deliberate indifference towards the constitutional rights of persons in the City of Minneapolis or in the custody of the City of Minneapolis, which caused the violations of Plaintiffs' constitutional rights. 56. It was the policy and/or custom of Defendant City of Minneapolis to inadequately supervise and train its employees, including the Defendant Officers, thereby failing to adequately prevent and discourage further constitutional violations on the part of its employees. 57. As a result of these policies and/or customs and lack of training, employees of the City of Minneapolis, including the Defendant Officers, believed that their actions would not be properly monitored by supervisory employees and that misconduct would not be investigated or sanctioned, but would be tolerated. CASE 0:13-cv-01431-DWF-BRT Document 15 Filed 10/17/13 Page 12 of 15 13 58. These policies and/or customs and lack of training were the cause of the violations of Plaintiffs' constitutional rights alleged herein. COUNT 6: ASSAULT AGAINST ALL DEFENDANTS UNDER MINNESOTA STATE LAW 59. Paragraphs 1 through 41 are incorporated herein by reference as though fully set forth. 60. Based on the above factual allegations, the Defendant Officers assaulted Plaintiffs. Specifically, the Defendant Officers engaged in wrongful, malicious, unlawful, and intentional conduct intended to put Plaintiffs in immediate, imminent, and direct fear and apprehension of an offensive touching by the Defendant Officers when they threatened, taunted, physically assaulted, and arrested Plaintiffs without justification. 61. As a direct and proximate result of this assault, Plaintiffs suffered damages as aforesaid. COUNT 7: BATTERY AGAINST ALL DEFENDANTS UNDER MINNESOTA STATE LAW 62. Paragraphs 1 through 41 are incorporated herein by reference as though fully set forth. 63. Based on the above factual allegations, the Defendant Officers battered Plaintiffs. Specifically, the Defendant Officers engaged in intentional, offensive, and unpermitted contact with Plaintiffs when they physically assaulted and arrested Plaintiffs without justification. 64. As a direct and proximate result of this battery, Plaintiffs suffered damages as aforesaid. CASE 0:13-cv-01431-DWF-BRT Document 15 Filed 10/17/13 Page 13 of 15 14 RELIEF REQUESTED WHEREFORE, Plaintiffs request that this Court grant the following relief: a. Issue an order granting Plaintiff King judgment against Defendants, finding that Defendants violated his constitutional rights to free speech, to remain free from unreasonable seizures and excessive use of force, and to equal protection of the laws under the First, Fourth, and Fourteenth Amendments to the United States Constitution, and finding that Defendants are liable to Plaintiff King for all damages resulting from these violations; b. Issue an order granting Plaintiff Dyar judgment against Defendants, finding that Defendants violated his constitutional rights to free speech, to remain free from unreasonable seizures and excessive use of force, and to equal protection of the laws under the First, Fourth, and Fourteenth Amendments to the United States Constitution, and finding that Defendants are liable to Plaintiff Dyar for all damages resulting from these violations; c. Issue an order granting Plaintiff Wilson judgment against Defendants, finding that Defendants violated his constitutional rights to free speech and to remain free from unreasonable seizures and excessive use of force under the First and Fourth Amendments to the United States Constitution, and finding that Defendants are liable to Plaintiff Wilson for all damages resulting from these violations; d. Award of compensatory damages to Plaintiffs against all Defendants, jointly and severally, in an amount in excess of $50,000; e. Award of punitive damages to Plaintiffs against all Defendants, jointly and severally; f. Award of reasonable attorney's fees and costs to Plaintiffs pursuant to 42 U.S.C. § 1988; g. Award of such other and further relief as this Court may deem appropriate. CASE 0:13-cv-01431-DWF-BRT Document 15 Filed 10/17/13 Page 14 of 15 15 THE PLAINTIFFS HEREBY DEMAND A JURY TRIAL. Dated: September 12, 2013 THE LAW OFFICE OF ZORISLAV R. LEYDERMAN By: s/ Zorislav R. Leyderman ZORISLAV R. LEYDERMAN Attorney License No. 0391286 Attorney for Plaintiff The Law Office of Zorislav R. Leyderman 222 South 9th Street, Suite 1600 Minneapolis, MN 55402 Tel: (612) 876-6626 Email: zrl@ZRLlaw.com CASE 0:13-cv-01431-DWF-BRT Document 15 Filed 10/17/13 Page 15 of 15</t>
  </si>
  <si>
    <t>['https://d3n8a8pro7vhmx.cloudfront.net/cuapb/pages/270/attachments/original/1615066019/2015KingDyerWilson_Complaint.pdf?1615066019']</t>
  </si>
  <si>
    <t>['Adam Lewis, badge #4102', 'Darah Westermeyer, badge #7680', 'Heather Sterzinger, badge #4241', 'Joshua Stewart, badge #6824', 'Kenneth Feucht, badge #1968', 'Michael Williams, badge #7775', 'Yolanda Wilks, badge #7751']</t>
  </si>
  <si>
    <t>UNITED STATES DISTRICT COURT DISTRICT OF MINNESOTA Rachel E. Burns, Nicholas E. Civil No. 13-769 (DWF/SER) Magnuson, and Jacob Burns, Plaintiffs, v. MEMORANDUM OPINION AND ORDER The Boy Scouts of America, a congressionally chartered corporation, authorized to do business in Minnesota; and Central MN Council Boy Scouts of America, a Minnesota non-profit Corporation; and the County of Stearns, Minnesota, a political subdivision of the State of Minnesota, Defendants. _______________________________________________________________________ Michael A. Bryant, Esq., Bradshaw &amp; Bryant PLLC, counsel for Plaintiffs. John F. Angell, Esq., Louis A. Behrendt, Esq., Garth J. Unke, Esq., and Stacey L. Sever, Esq., Stich Angell Kreidler Dodge &amp; Unke, PA, counsel for Defendants The Boy Scouts of America and Central MN Council Boy Scouts of America. Allison A.W. Lindevig, Esq., and Jessica E. Schwie, Esq., Jardine Logan &amp; O'Brien PLLP, counsel for County of Stearns, Minnesota. _______________________________________________________________________ INTRODUCTION This matter is before the Court on a Motion for Summary Judgment brought by the County of Stearns, Minnesota ("Stearns County") (Doc. No. 59), and a Motion for Summary Judgment brought by Defendant The Boy Scouts of America ("BSA") and the CASE 0:13-cv-00769-DWF-SER Document 81 Filed 02/27/15 Page 1 of 14 2 Central Minnesota Council Boy Scouts of America (the "Council") (Doc. No. 61). For the reasons set forth below, the Court grants both motions. BACKGROUND Since 1979, the Stearns County Sheriff's Department has facilitated an Explorer Post program, which is sponsored by the Council. (Doc. No. 69, Bechtold Aff. ¶¶ 2-3; Doc. No. 71, Lindevig Aff. ¶ 2, Ex. E ("Reuter Dep.") at 14-15.) The Explorer Post Program accepted male and female adolescents aged fifteen to twenty-one years old. (Bechtold Aff. ¶ 4.) The program offered law enforcement experience, including training scenarios, skills competitions, and observation activities, such as ride-alongs. (Bechtold Aff. ¶ 5; Lindevig Aff. ¶ 2, Ex. A ("R.B. Dep.") at 131-32, 155-56; Lindevig Aff. ¶ 2, Ex. B ("N.M. Dep.") at 93-44, 98-99.) The Explorer Post was directed and overseen by Explorer Advisors from the Stearns County Sheriff's Department. (Bechtold Aff. ¶ 7.) Chief Deputy Bruce Bechtold ("Bechtold") administered the Program, which was run by approximately six to eight Explorer Advisors. (Id.) Philippe Jerome Meemken ("Meemken") was a Senior Advisor. (Lindevig Aff. ¶ 2, Ex. L ("Meemken Dep.") at 69.) The Explorer Post had an officer corps and an internal chain of command. (R.B. Dep. at 133-34, 148-50, 165-69, 193; N.M. Dep. at 51, 90, 105, 119-20, 146.) Explorers were to report issues or problems to superior officers within the Post. (Id.) Plaintiffs Rachel E. Burns ("R.B."), Nicolas E. Magnuson ("N.M."), and Jacob Burns ("J.B.") were all Explorers. R.B. became an Explorer in the fall of 2006, was CASE 0:13-cv-00769-DWF-SER Document 81 Filed 02/27/15 Page 2 of 14 3 promoted to the rank of Explorer Lieutenant in 2008 and Explorer Captain in 2009. (R.B. Dep. at 117, 119-20.) N.M. became an Explorer in the fall of 2006, was promoted to Explorer Sergeant in 2008 and Explorer Lieutenant in 2009. (N.M. Dep. at 70, 75.) J.B. became an Explorer in the fall of 2009. (Lindevig Aff. ¶ 2, Ex. C ("J.B. Dep.") at 25.) All three remained active members until December 2009, when the program was disbanded. Every fall, Explorers received training regarding Stearns County policies, including those related to sexual harassment. (R.B. Dep. at 175-76; N.M. Dep. at 102.) Meemken was employed by Stearns County in a variety of positions beginning in 1992, including as a correctional officer and a patrol officer. (Meemken Dep. at 6-7.) In 1993, Meemken became an Explorer Advisor and later, in 2004, became a Senior Advisor. (Id. at 9.) Prior to December 10, 2009, there were no reports of sexual abuse or any other inappropriate conduct or relationships between Explorers and Stearns County Sheriff's Department personnel. (Bechtold Aff. ¶ 8.) R.B. and J.B. are brother and sister. (Meemken Dep. at 18; R.B. Dep. at 64.) Meemken is both R.B. and J.B.'s uncle (Meemken Dep. at 18).1 R.B. and J.B. had frequent contact and interaction with Meemken as family members. (Meemken Dep. at 20-21.) During the relevant time period, R.B. and N.M. were romantically involved. (N.M. Dep. at 137, 288-89.) N.M. spent a considerable amount of time with R.B. and her family, including Meemken, at family gatherings and the like. (N.M. Dep. at 8, 288-89; 1 Meemken is R.B. and J.B.'s mother's brother. (Meemken Dep. at 18-19.) Plaintiffs initially asserted claims against Meemken, but later dismissed those claims. (Doc. No. 1 ("Compl."); Doc. No. 52, Ex. 1 ("Am. Compl.").) CASE 0:13-cv-00769-DWF-SER Document 81 Filed 02/27/15 Page 3 of 14 4 Meemken Dep. at 49.) N.M. first met R.B. and Meemken in the Explorer Program. (N.M. Dep. at 246, 252; Meemken Dep. at 19.) On December 10, 2009, the Stearns County Sheriff's Department received a report of sexual abuse. (Bechtold Aff. ¶ 12.) N.M. contacted Stearns County Deputy Brent Curtis ("Curtis") to make the report that Meemken had sexually abused him and R.B. (N.M. Dep. at 29-30; Lindevig Aff. ¶ 2, Ex. F ("Curtis Dep.") at 29-33; R.B. Dep. at 75, 157-158.) The matter was referred to Douglas County and ultimately to the BSA for investigation. (Bechtold Aff. ¶ 12; Curtis Dep. at 32.) Subsequent investigation led to further allegations of sexual abuse of J.B. Plaintiffs allege that Meemken sexually abused each of the Plaintiffs during the approximate time period of July 2008 to December 2009. Meemken denies the allegations.2 The allegations include the following incidents: (1) on or about July 4, 2008, Meemken sexually abused N.M. while they were both intoxicated at a party hosted at the lake home of R.B.'s uncle, who is Meemken's brother (N.M. Dep. at 14, 263, 266, 272.); (2) in August 2008, Meemken sexually abused R.B. while R.B., N.M., 2 Meemken was charged with 26 counts, including several for criminal sexual conduct. See State of Minnesota v. Phillip Jerome Meemken,73-CR-10-2753; Doc. No. 26 ("Anderson Aff.") ¶ 3.). On May 7, 2012, the district court accepted Meemken's Alford plea to one count of criminal sexual conduct in the 4th degree and two counts of furnishing liquor to a minor. See Register of Actions for State of Minnesota v. Phillip Jerome Meemken,73-CR-10-2753, at http://pa.courts.state.mn.us. All other counts were dismissed. Id. An Alford plea is a guilty plea entered as part of a plea agreement by a criminal defendant who denies committing the crime so long as he receives the benefit of the plea negotiation. Unfortunately, from the Court's point of view, Alford pleas rarely serve the interests of justice, the public, or the victims because they allow a defendant, like Meemken, to take a plea bargain yet maintain their claim of innocence. CASE 0:13-cv-00769-DWF-SER Document 81 Filed 02/27/15 Page 4 of 14 5 and Meemken were at R.B.'s mother's home (R.B. Dep. at 115-16, 249-51; N.M. Dep. at 273-75); (3) in the spring of 2009, Meemken sexually abused both R.B. and N.M. while they were at Meemken's home (R.B. Dep. at 252-255; N.M. Dep. at 17, 275-79); (4) on another occasion, Meemken sexually abused N.M. at R.B.'s mother's home (N.M. Dep. at 16); (5) in the summer of 2009, Meemken sexually abused J.B. in his mother's living room (J.B. Dep. at 143-44, 166-67); (6) in 2009, Meemken sexually abused J.B. during a family camping trip (J.B. Dep. at 147-51); and (7) in December 2009, Meemken sexually abused N.M. at N.M's apartment (N.M. Dep. at 18, 283-85). On December 10, 2009, N.M. contacted Stearns County Deputy Brent Curtis and reported the sexual abuse. (N.M. Dep. at 29.) Immediately following the December 10, 2009 allegations, actions were taken to disband the Explorer Post program. (Curtis Dep. at 34.) No Explorer Post meetings or activities were held after December 10, 2009, and the Post has been inactive since. (Bechtold Aff. ¶ 10.) Plaintiffs assert one claim, comprised of two separate counts, based on alleged violations of Plaintiffs' constitutional right to be free from sexual abuse under 42 U.S.C. § 1983. (Doc. No. 52, Ex. 1, Am. Compl. ¶¶ 13-23.) The claim is expressly asserted against Stearns County. Both parties move for summary judgment on Plaintiffs' claim in its entirety. CASE 0:13-cv-00769-DWF-SER Document 81 Filed 02/27/15 Page 5 of 14 6 DISCUSSION I. Summary Judgment Standard Summary judgment is proper if there are no disputed issues of material fact and the moving party is entitled to judgment as a matter of law. Fed. R. Civ. P. 56(a). The Court must view the evidence and the inferences that may be reasonably drawn from the evidence in the light most favorable to the nonmoving party. Enter. Bank v. Magna Bank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 Bank, 92 F.3d at 747. The nonmoving party must demonstrate the existence of specific facts in the record that create a genuine issue for trial. Krenik v. County of Le Sueur, 47 F.3d 953, 957 (8th Cir. 1995). A party opposing a properly supported motion for summary judgment "may not rest upon the mere allegations or denials of his pleading, but must set forth specific facts showing that there is a genuine issue for trial." Anderson v. Liberty Lobby, Inc., 477 U.S. 242, 256 (1986). CASE 0:13-cv-00769-DWF-SER Document 81 Filed 02/27/15 Page 6 of 14 7 II. Section 1983 Claims against Stearns County In their Amended Complaint, Plaintiffs allege two claims against Stearns County for the "Violation of Federal Civil Rights" under 42 U.S.C. § 1983: policy or custom of ignoring reports (Count One) and failure to train (Count Two). (Am. Compl. ¶¶ 13-23.) "To state a claim under § 1983, a plaintiff must allege the violation of a right secured by the Constitution and laws of the United States, and must show that the alleged deprivation was committed by a person acting under color of state law." West v. Atkins, 487 U.S. 42, 48 (1988). Here, Plaintiffs' claims are based on the alleged sexual abuse perpetrated by Meemken. In order to support a § 1983 claim against Stearns County, there must be liability on the underlying constitutional claim against Meemken. Robinette v. Jones, 476 F.3d 585, 590 (8th Cir. 2007) ("Without a direct causal link between [the city's purported unconstitutional policy or custom] and some identified constitutional deprivation, [the City] cannot be liable . . . under § 1983."). To establish such liability, Plaintiffs must demonstrate that Meemken deprived Plaintiffs of a federal right while acting under the color of state law. 42 U.S.C. § 1983; see also, Roe v. Humke, 128 F.3d 1213, 1215-16 (8th Cir. 1997). In a case involving allegations of sexual abuse, a constitutional violation will lie where a person acting under the color of state law commits the abuse. See, e.g., Moring v. Ark. Dep't of Corr., 243 F.3d 452, 455 (8th Cir. 2001) ("Intentional sexual harassment by persons acting under color of state law violates the Fourteenth Amendment and is actionable under § 1983.") (citation omitted). CASE 0:13-cv-00769-DWF-SER Document 81 Filed 02/27/15 Page 7 of 14 8 To be acting under color of state law, a defendant must have "exercised power 'possessed by virtue of state law and made possible only because the wrongdoer is clothed with the authority of state law.'" Humke, 128 F.3d at 1215 (citation omitted). "[G]enerally, a public employee acts under color of state law while acting in his official capacity or while exercising his responsibilities pursuant to state law." Id. (citation omitted). "It is clear that under 'color' of law means under 'pretense' of law. Thus acts of officers in the ambit of their personal pursuits are plainly excluded. Acts of officers who undertake to perform their official duties are included whether they hew to the line of their authority or overstep it." Id. at 1216 (citing Screws v. United States, 325 U.S. 91, 111 (1945) (plurality opinion)) (emphasis added). The record demonstrates that Plaintiffs' allegations of sexual abuse all relate to incidents with Meemken that occurred during social and family outings and none of the incidents occurred while Meemken was on duty as a police officer or in the course of any Explorer Post program activities. Instead, the undisputed facts demonstrate that the alleged incidents all occurred at family gatherings or parties that took place at Meemken's home, other family members' homes, on a family camping trip, or at N.M.'s apartment. The record is clear that Meemken was at these locations for his own "personal pursuits" and not for any purpose legitimately or even purportedly related to his duties as a police officer or Explorer Program advisor. See Humke, 128 F.3d at 1216. Moreover, there are no facts demonstrating that Meemken was on-duty or wearing his police uniform or badge. Cf. Haberthur v. City of Raymore, Mo., 119 F.3d 720, 724 (8th CASE 0:13-cv-00769-DWF-SER Document 81 Filed 02/27/15 Page 8 of 14 9 Cir. 1997) (holding plaintiff sufficiently alleged officer was acting under color of law where officer followed plaintiff home in his police vehicle and threatened to give her a speeding ticket, and later, while he was on duty and in uniform, sexually assaulted plaintiff at her place of work).3 Plaintiffs argue that Meemken "groomed" his victims for sexual abuse and that the grooming activities occurred during the Explorer Post program, thus facilitating the abuse that occurred off-duty. Specifically, Plaintiffs argue: Here, Meemken would favor the children he was grooming for sex, advancing them when others were more qualified, isolating them, getting them intoxicated in a way that made them feel partially culpable, so that they would be less inclined to report his misdeeds. According to [] psychological examinations . . . this grooming activity made the sexual assaults possible . . . [and] should have been apparent to the two defendant institutions as they had a duty to be alert to it, given its foreseeability from interaction between adult authority figures and vulnerable children. (Doc. No. 70 at 23-24.) While Plaintiffs' arguments are not backed with record citations or evidentiary support, the fact section of Plaintiffs' memorandum in opposition to the 3 The facts of this case are distinguishable from cases where courts found actions giving rise to abusive conduct occurred "under the color of law." For example, in Rogers v. City of Little Rock, 152 F.3d 790 (8th Cir. 1998), the Eighth Circuit held that a police officer acted under color of state law after he stopped a woman for a traffic violation, followed the woman home in his patrol car so she could find her insurance papers, followed her inside, and then coerced her into having sex. Rogers, 152 F.3d at 793-94, 798. In so holding, the Eighth Circuit explained that the facts showed that the police officer relied on his authority as a police officer to facilitate the assault. Id. at 798. In Rogers, unlike here, the police officer was carrying out his duties in making the traffic stop and remained in uniform, with his badge and gun, during the assault. Id. In addition, the victim testified that she felt she had to cooperate because he was a police officer. Id. CASE 0:13-cv-00769-DWF-SER Document 81 Filed 02/27/15 Page 9 of 14 10 motions for summary judgment contain allegations that appear to support Plaintiffs' grooming argument. For example, Plaintiffs allege that Meemken treated Plaintiffs favorably in the Explorer Post program, via promotions and by allowing N.M. to drive his patrol car in unpermitted circumstances. (Doc. No. 70 at 9-13.) Plaintiffs argue that it was highly foreseeable that these "grooming" activities would facilitate sexual abuse. Even accepting Plaintiffs' version of the facts-that certain "grooming" occurred during the Explorer Post program-the evidence fails to demonstrate that Meemken was acting under color of law. The facts of this case are similar to those in Humke. In Humke, the mother and guardian of Jane Doe sued a police officer (Humke) and the police chief under § 1983 for Humke's sexual assault of Doe. Humke, 128 F.3d at 1214. As part of Humke's law enforcement duties, he provided security for the local school, where he met Doe. Id. at 1214. Humke acknowledged that he was a "good will ambassador," with children and for the department, and that it was important for children to learn to trust the police. Id. at 1215. Humke was regularly assigned to Doe's school. Id. at 1214. Humke would see and talk to Doe three or four times per week, and occasionally gave her rides home. Id. Humke also bought Doe candy and sodas, gave her a pen set for Christmas, and while in his patrol car he would sometimes drive to Doe's house and talk to her from the window. Id. While on-duty at Doe's school, Humke suggested several times to Doe and her friends that they go to his farm to ride all-terrain vehicles. Id. Doe eventually agreed and Humke picked up Doe and a friend at Doe's home. Id. Humke was off-duty, driving his personal vehicle, and was not wearing CASE 0:13-cv-00769-DWF-SER Document 81 Filed 02/27/15 Page 10 of 14 11 his uniform or badge. Id. at 1214-15. When Humke picked up Doe, he met with Doe's mother and step-father and assured them that Doe would be safe. Id. While riding on the all-terrain vehicle, Humke sexually assaulted Doe. Id. In Humke, the plaintiffs argued that "Humke was acting under color of law because he abused his position and authority as an officer of the law to create circumstances under which he could sexually assault Doe." Id. at 1216. The Eighth Circuit, however, affirmed the district court's grant of summary judgment in favor of the defendants, holding that "Humke was not acting under color of law because there was no nexus between his position as a police officer and his abuse of Doe on the day in question." Id. at 1218.4 Here, there is no nexus between Meemken's position as an advisor for the Explorers' Post program or as a police officer and his abuse of Plaintiffs. The record clearly reflects that Meemken's relationship with R.B. and J.B. was familial-Meemken is both R.B.'s and J.B.'s uncle, and N.M. came to know Meemken via R.B. (with whom N.M. had a romantic relationship). (Doc. No. 70 at 16.) Thus, Meemken knew and socialized with Plaintiffs outside of the Explorer Post program. While there are 4 Similarly, in Becerra v. Asher, 105 F.3d 1042 (5th Cir. 1997), cert. denied, 522 U.S. 824 (1997), the Fifth Circuit Court of Appeals held that that sexual assault of a student by a teacher did not occur "under color of state law" where, despite evidence that the teacher first befriended and showed a special interest in the victim at school, the assaults occurred at student's home several months after the student withdrew from school, and where the contacts with student were not school-sponsored or part of the teacher's duties. Becerra, 105 F.3d at 1047. Also in Becerra, the court rejected the argument that the sexual abuse would not have occurred had the teacher not won the student's trust and affection while serving as teacher, stating that the constitutional violation "did not extend to the development of trust and affection." See id., 105 F.3d at 1047. CASE 0:13-cv-00769-DWF-SER Document 81 Filed 02/27/15 Page 11 of 14 12 allegations that Meemken treated Plaintiffs preferentially in the Explorers Post program, that treatment is not enough to create a nexus with the instances of abuse. This is not a case where Meemken used his position at the Explorer Post or as a police officer to create the opportunity for sexual contact. Cf. Dang Vang v. Vang Xiong X. Toyed, 944 F.2d 476, 479-80 (9th Cir. 1991) (holding that sufficient evidence supported jury's conclusion that state employee at the Washington State Employment Security office acted under color of state law when he raped refugees during a meeting intended to help the refugees obtain work). In fact, all instances of abuse occurred at family outings or at Meemken's or other family members' homes. Moreover, there is no evidence that Meemken was acting under the pretense of his authority during the incidents of abuse. Viewing the facts in the light most favorable to Plaintiffs, no reasonable juror could conclude that Meemken was actually acting in his official capacity or exercising his responsibilities pursuant to state law when the abuse occurred. Thus, no reasonable juror could conclude that Meemken was acting under color of law. Accordingly, Meemken's status as a police officer or Explorer Post advisor does not convert his off-duty abuses into actionable violations and Plaintiffs cannot maintain a § 1983 claim against Stearns County. III. Section 1983 Claims against BSA and the Council As an initial matter, the Court notes that none of the claims asserted in either Plaintiffs' Complaint or Amended Complaint are specifically asserted against BSA or the Council. This alone could justify the Court's dismissal of the claims against these defendants. Even so, Plaintiffs suggest that a valid claim exists against BSA and the CASE 0:13-cv-00769-DWF-SER Document 81 Filed 02/27/15 Page 12 of 14 13 Council because they were in a "symbiotic relationship" with Stearns County. However, as explained above, Plaintiffs' claim against Stearns County fails for lack of evidence that Meemken was acting under color of state law. Accordingly, any claim against BSA and the Council, even if properly asserted, fails for lack of evidence of state action.5 See Humke, 128 F.3d at 1218. Despite the Court's decision above, the Court underscores, as other courts have, that it does not condone the alleged abusive behavior of Meemken. As egregious as Meemken's alleged acts were, liability under § 1983 is limited to constitutional violations occurring under color of state law. The alleged incidents of sexual abuse of the Plaintiffs, while "reprehensible and to be condemned in the strongest possible terms, was a private tort committed by a person acting in a purely private capacity." Humke, 128 F.3d at 1218. ORDER Based upon the foregoing, and the files, records, and proceedings herein, IT IS HEREBY ORDERED that: 1. Stearns County's Motion for Summary Judgment (Doc. No. [59]) is GRANTED. 2. BSA and the Council's Motion for Summary Judgment (Doc. No. [61]) is GRANTED. 5 Because the Court concludes that any claim against BSA and the Council fails, it need not reach additional arguments made by BSA and the Council in support of their motion for summary judgment, such as the argument that they bear no § 1983 liability because they are private actors. CASE 0:13-cv-00769-DWF-SER Document 81 Filed 02/27/15 Page 13 of 14 14 3. Defendants are entitled to judgment on all claims asserted against them in Plaintiffs' Amended Complaint (Doc. No. [52, Ex. 1].) LET JUDGMENT BE ENTERED ACCORDINGLY. Dated: February 27, 2015 s/Donovan W. Frank DONOVAN W. FRANK United States District Judge CASE 0:13-cv-00769-DWF-SER Document 81 Filed 02/27/15 Page 14 of 14</t>
  </si>
  <si>
    <t>['https://assets.nationbuilder.com/cuapb/pages/1472/attachments/original/1670339538/Meemken_USCOURTS-mnd-0_13-cv-00769-0.pdf?1670339538']</t>
  </si>
  <si>
    <t>Too_Long:Over 20 PagesMinneapolis City of Lakes February 22, 2016 Officer Troy Carlson License Investigation Minneapolis Police Department RE: OPCR Case Number #14-04997 Notice of Suspension (40 hours suspension without pay) Letter of Reprimand Officer Carlson, The finding for OPCR Case #14-04997 is as follows: Police Department 350 S. Fifth St., Room 130 Minneapolis, MN 55415 TEL 612.673.2735 www.minneapolismn.gov MPD PIP 5-301.01 Use of Force SUSTAINED (Category C) MPD PIP 5-306 Use of Force Reporting in CAPRS SUSTAINED (Category C) MPD PIP 5-306 Use of Force Reporting to a Supervisor SUSTAINED (Category B) As discipline for this incident you are suspended for 40 hours without pay. In addition, this letter will also serve as a Letter of Reprimand for 5-306; Use of Force Reproting to a Supervisor. This case will remain in OPCR files per the record retention guidelines mandated by State Law. Be advised that any additional violations of Department Rules and Regulations may result in disciplinary action up to and including discharge from employment. Sincerely, Janee Harteau Chief of Police By: Kristine Arneson Assistant Chief CUAPB000001 Page 2 Officer Carlson Suspension/LOR Letter I, Officer Troy Carlson, acknowledge receipt of this Notice of Suspension/LOR. cer Troy Carlson CC: Personnel Cmdr. Johnson OPCR Commander Catherine Johnson wa5/16 Date of Receipt c2/01--3Aa / Date CUAPB000002 Minneapolis City of Lakes DISCHARGE, SUSPENSION OR INVOLUNTARY DEMOTION FORM Please enter the requested information directly into the form and provide a copy to the employee once completed and signed. Employee Name: Troy Carlson Job Title: Officer Department: Minneapolis Police Department Is this employee a Veteran? K Yes 0 No [g] Unknown Has this employee passed probation? Z Yes K No NATURE OF TRANSACTION: E Discharge: Effective Date: At 0 a.m. K p.m. Employee ID: 000998 Job Code: [11 Probationary Release: Effective Date: At 0 a.m. El p.m. Z Suspension without pay: Total Working Days (or hours): 5 Days (40 hours) Beginning on: Ending on: K Demotion: 0 Permanent - Effective Date: K Temporary - Beginning on: Ending on: Demoted to: Job Title: d/02 y/.2-0/(, - 372/ .24)1(e Job Code: at the following hourly rate of pay or annual salary: $ REASON(S) FOR THIS ACTION: (Attach Letter of Determination) Violation of Civil Service Commission Rule 11.03 - Subdivision: B-18 K A. Substandard Performance Z B. Misconduct ZViolation of the following Department Rule(s), Law(s), Ordinance(s), or Regulation(s): 5-301.01, 5-306 NOTICE TO CLASSIFIED EMPLOYEES OF LEGAL RIGHTS DISCHARGE AND PROBATIONARY RELEASE AND SUSPENSION AND INVOLUNTARY DEMOTION Probationary Non-veteran Employees - Employees who have not passed probation and are not eligible veterans do not have a right to a hearing before the Civil Service Commission (CSC). Veteran Employees (Probationary and Permanent) - Any classified employee, holding a position by appointment or employment with the City or Park Board of Minneapolis, and who is a veteran separated from the United States military service under honorable conditions, has a right to a hearing prior to discharge, probationary release, involuntary demotion, or disciplinary suspension in excess of 30 days. No City employee who is a veteran can be removed or demoted except for incompetence or misconduct shown after a hearing, upon due notice, and upon stated charges presented in writing. Temporary employees who are veterans do not have a right to a hearing. Permanent Non-Veteran Employees have a right to a hearing by the CSC upon written request. Non-veterans who have passed probation are permanent employees. Disciplinary Suspension or Demotion - Employees may be suspended without pay for disciplinary reasons for periods not to exceed 90 calendar days. Suspensions of 31 to 90 calendar days may be appealed by the employee to the CSC. Employees may be demoted for disciplinary reasons and/or for substandard performance, either temporarily (up to 180 days) or permanently. Permanent employees may appeal any permanent demotion and/or salary decrease. Distribution: EMPLOYEE, PERSONNEL FILE, HR Generalist, PAYROLL Last Updated 07.25.13) Page 1 of 2 CUAPB000003 Minneapolis City of Lakes DISCHARGE, SUSPENSION OR INVOLUNTARY DEMOTION FORM NOTICE TO CLASSIFIED EMPLOYEES OF LEGAL RIGHTS continued REQUESTING A HEARING IMPORTANT: The employee should refer to the Civil Service Rules and/or the appropriate labor contract to determine what, if any, appeal rights he or she may have. The employee may choose whether to appeal this action through the CSC or through processes available through a labor contract, but may not appeal through both. Requesting a Hearing: Non-Veterans - A written request for hearing must be mailed to the CSC within 10 calendar days of when this notice was served in person or was receipted for at the employee's last known address. The 10 days are counted from the first day after the notice was personally served or the date the notice was receipted by certified mail. If the tenth day falls on a Saturday, Sunday, or legal holiday, the request may be served on or before the following business day. The date of postmark must be within that 10-day period. The request for a hearing may be accompanied by the employee's statement of his or her version of the case. Requesting a Hearing: Veterans - A written request for hearing must be mailed to the CSC within 60 calendar days of when the notice was served in person or was receipted for at the employee's last known address. The 60 days are counted from the first day after the notice was personally served or the date the notice was receipted by certified mail. If the 60th day falls on a Saturday, Sunday, or legal holiday, the request may be served on or before the following business day. The date of postmark must be within that 60-day period. The request for a hearing may be accompanied by the employee's statement of his or her version of the case. ALL REQUESTS FOR A HEARING AND APPEALS SHOULD BE MAILED WITHIN THE REQUIRED TIMELINES TO: Minneapolis Human Resources Department/Civil Service Commission 250 South 4th Street, Room 100 Minneapolis, MN 55415 NOTIFICATION TO EMPLOYEE: El The employee was given an opportunity to respond to the written charges at a pre-determination meeting held on: Date: January 15, 2016 DThe employee failed to appear at the pre-determination meeting. El A copy of this form and relevant accompanying information was given to the employee on El A copy of this form and relevant accompanying information was sent by US mail, to the employee's address of record provided by employee. Signature of Department Head: /ka K,avY146i--- Date: Signature of Person Mailing/Delivering Notice:C-J-t. - 6q5%A Date: -7 / Entered into HRIS By: Date: Distribution: EMPLOYEE, PERSONNEL FILE, HR Generalist, PAYROLL (Last Updated 07.25.13) Page 2 of 2 CUAPB000004 Minneapolis City of Lakes Police Department 350 S. Fifth St., Room 130 Minneapolis, MN 55415 TEL 612.673.2735 www.minneapolismn.gov February 9, 2016 Officer John Haugland Canine Minneapolis Police Department Officer Haugland, RE: OPCR Case Number #14-04997 LETTER OF REPRIMAND The finding for OPCR Case #14-04997 is as follows: MPD P/P 4-218 (IV)(6) MVR Policy-Failure to Record Incident in its Entirety....SUSTAINED (Category 13) 13.43 - Personnel Data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from employment. Sincerely, Janee Harteau Chief of Police 11\,:40-AJY0400- BY: Assistant Chief Kristine Arneson CUAPB000005 Page 2 Officer John Haugland Letter of Reprimand I, Officer John Haugland, acknowledge receipt of this Letter of Reprimand. afr(9110, Offic ohn -Iaugland Date of Receipt Inspector Waite Date CC: Inspector Waite Personnel OPCR CUAPB000006 TABLE OF CONTENTS OPCR Complaint File #14-04997 [Book 1 of 2] 1) Minneapolis OPCR Form #3401 2) Complaint Form 3) Investigative Report 4) Police Reports a) Brooklyn Park Police Department #2014-00006457 b) MPD CAPRS CCN #14-044893 c) MPD CAPRS Case Report with Force #14-044893 d) VisiNet Incident Detail Report #14-044893 e) MPD CAPRS CCN #14-043854 (Motor Vehicle Theft) CUAPB000007 TABLE OF CONTENTS OPCR Complaint File #14-04997 [Book 2 Of 2] 5) Statements a) Complainant, Robert Lilienfeld (interviewed by Inv. Robin Lolar) b) Complainant, Robert Lilienfeld (interviewed by Lt. Daniels, BPPD) c) Officer Troy Carlson (09/25/2014) d) Officer Troy Carlson (05/20/2015) e) f) g) Officer John Haugland (09/24/2014) h) Officer John Haugland (05/19/2015) i) 13.43 - Personnel Data j) k) 13.43 - Personnel Data 6) Medical Records 13.384 - Medical Data 7) Media a) DVD Copy of MVR P#76353 Squad 957 b) DVD Copy of Digital Video P# 76609 c) DVD Copy of MVR P#76353 Squad 957 depicting only the arrest of the Complainant d) DVD Copy of multiple Squad Videos from Brooklyn Park Police Department e) DVD copy of SCALES interview of Complainant from Brooklyn Park Police Department 8) Correspondence 9) 13.82 - Law Enforcement CUAPB000008 POLICE CONDUCT COMPLAINT FORM CITY OF MINNEAPOLIS OFFICE OF POLICE CONDUCT REVIEW 350 S. 5TH ST. ROOM 239, MINNEAPOLIS, MN 55415 612-673-5500 Monday through Friday, 8:30 a.m. - 4:30 p.m. The completion of this form is the first step in the complaint process. This form needs to be filled out completely and accurately; attach additional pages if necessary. Sign and date the bottom, and return the form to the address at the top of this form. For more information, visit www.minneapolismn.gov/civilrights/policereview. Select Investigator Preference: You may indicate a preference as to whether a civilian or sworn officer investigates your complaint. This will be taken into consideration by managers but does not guarantee that your preference will be accommodated. csf Civilian Investigator o Police Investigator o No Preference ..',1 ,, , , . ,, 1, I c &lt;_t 1 ' 0 trk -.... 13( , 0 g•47/10 „ 9 IS ) V , U,J,d 4 . 11 ii, 1 it l'i'll ili''1' 1111611fli"I' ' 1 ' &lt;5.- O l'' '70 117711' L. i t 'i , 111 I' , I ng. ' ,,,, , . ,t.k.1 El Asian u African A White ri Latino 111 Pacific Islander o Black a Native American I I Middle Eastern o Other K Refiised '1 ' k./ (;.'r; 1'4) ig,ft, i,y , , ' 4 ,Fi rc Excessive Force o Harassment ' : :1- Irri u 111 ocroictl .r, J ,. ,:,,,,,., , , 01; ifil 10% i'41,1 , AI' 'ft kl iq,, „ lal.p;',i' LAI' il-,j' Inappropriate Language or Attitude o Discrimination Failure to Provide Protection o Retaliation Ti'/N4 A, I li : V IMO 4 , ,. l' ' " I'' . N. ' l' ' '' io Theft 0 Other ' 417,1r ' " 1 ,V,Prilrr ) , t , , , r" err 1 qe, i , ,i '1,T lir,, , , .1 , 74, lifv,z115,vr moi, ,i, ',1%-- tr, Arr, 1, v, ,, efii? ' rigr, 1, '44,11+ 1;i11 ••ii,''':' , repTTIN, t iiii T, :e , -1 ei,90,1.),:'„,,,,„,, , 1, ir 1.4, , 1, N . if, 4, 1,1, 41T,-tli,,,,,,,, A ,:,011' 'ngf I 1 itil " V ' rnril,61t ,,, ,,?1 ! 4kir-5 1//4(11,(-- ( t k ?lir I 1314N 0 0 I , l 1 ' ,11 I ". )0 1.11, tpi 7,4 111~I I ) ') FT ) 4) )). prj?.) 1 7•Nt Y. ,, i i 4T;Rh 1 0 dr 1 .1 114411e , 0 I PI LE ILDt1 ' ''' IA AMIN arka frell MT bilg filark, i :: 1 q L )1 '17 '1'14111° . oltk I, I ',r0 - 1 A i i 1A-)4, cp 0 1 C G. 1 li f m I/ e_e t . cc) 1 17 i" 06 ( &lt; eqt,t-i fs h I/ -46 c.., GI C. ie9p --V 11 vi A_ u -A- ........„ .-/- v,../a , i _4-.. 1 V14 A I 4 al 4 .- 1 . 6 v- 6 K. -A e 6 h -c. 44&gt; .. ..7 r- U....114 6 it X C-C U ( A (a_ d. , o vin?d2 Ou--\--, 41 1/) c.___ Lk., 1 14A. 7 / C.) LI i\-- c--J -t vk -c, c-c4 G-- CO c--) .' le ii) 6h 5q g f.., , ki vc.... V6 ,4Gt 04 A j_. 4 Or/A g( c4( , C. r --3-"Ljiwr OK ,p6( c,eis T61 -I, n I ex_ t/ 66 UZI 1---1 e'D /// IA c (1111 V6 - / I 6 v 11 -k (1\ ti-,c IA (-.. +44'C - 5 4 , *1 -C 17( tf) -1-, a ' $400,41$40;:,,,,,4r ,• :,to -.1i,:,:1:,,,,s.,1,e „„, w..,', . AO i',„' i„ 0.. 'dill ' , if,' , .. It , This form is available in alternative format - Please contact ADA staff, Human Resources Department 612-673- 2694. Deaf/Hard of Hearing people can call 612-673-2626 TTY for more information or to make an appointment with a certified sign language interpreter to help fill out this form. Case Number: Revised 6/2013 CUAPB000009 POLICE CONDUCT COMPLAINT FORM '313),K ot-. Zr &lt; aA y 4 1/,70kv k fr iCi\ o, u4 e G &lt; S 4 cc:, vk ykco yv( 5 64' !al 6 (L. [-Case Number: Revised 6/2013 CUAPB000010 OPCR Case #14-04997 Robert Allen Lilienfeld PANEL RECOMMENDATION Complaint Number 14-04997 Complainant: Robert Allen Lilienfeld Officer: John Haugland, Badge #2813 Jurisdiction: M.C. 0. §§ 172.20 Date of Incident: February 11, 2014 Date Filed: March 19, 2014 Date of Panel: December 15, 2015 Panelists in Attendance (Sign below) Panelist 1 Panelist 2 Panelist 3 Panelist 4 Sarah McCann Civilian 1 Michelle Monteiro Civilian 2 Lt. Erick Fors Sworn 1 Lt. Todd Gross Sworn 2 The Chair is Lt. Erick Fors Civilian/Sworn Incident Summary Allegation 2 Violation of the P&amp;P Manual Civilian 1 Vote Civilian 2 Vote Sworn 1 Vote Sworn 2 Vote Merit Merit Merit Merit On 02/11/2014, at about 02:16, officers from Brooklyn Park Police Department and State Patrol were involved in a motor vehicle flee (or pursuit) that entered the City of Minneapolis. The vehicle fleeing the officers was a reported stolen vehicle from Minneapolis. The vehicle fleeing the officers was reportedly reaching high speeds and temporarily evaded the officers in pursuit. Minneapolis Police Department marked squad #411, with Officers Jeffrey Sworski and Chad Conner located the vehicle and resumed the chase, which was soon joined by other Page 1 of 4 CUAPB000011 OPCR Case #14-04997 Robert Allen Lilienfeld PANEL RECOMMENDATION squads and State Patrol. The chase came to an end on E/B 1-394 at the end of the entrance ramp from Penn Ave, when the fleeing vehicle caught fire. The vehicle was occupied by two men, including the Complainant, who was the passenger. Both occupants quickly exited the burning vehicle. The driver immediately lay down next to the vehicle with his hands behind his back, where he was handcuffed without incident and quickly removed from the proximity of the vehicle. The passenger exited and quickly walked to the rear of the vehicle, carrying a cane and a backpack. The Complainant was ordered to the ground at gunpoint by Officer Matthew Lindquist. The Complainant lay down on his stomach, with his arms outstretched to the side, in compliance to Officer Lindquist's orders. Officer Troy Carlson ran up to the Complainant and dropped his knee into the back of the Complainant's head and neck area. Officer Carlson was unable to handcuff the Complainant. Officer Lindquist and Officer John Haugland assisted in handcuffing the Complainant. During the arrest process, the Complainant received a fracture to his left arm and cuts to his lip. Allegations 13.43 - Personnel Data 2. Violation of the Policy and Procedure Manual § 4-218 Mobile and Video Recording (MVR) Policy: It is also alleged that Officer Haugland manually deactivated the MVR and failed to record the incident in its entirety. Page 2 of 4 CUAPB000012 OPCR Case #14-04997 Robert Allen Lilienfeld PANEL RECOMMENDATION 13.43 - Personnel Data CUAPB000013 OPCR Case #14-04997 Robert Allen Lilienfeld PANEL RECOMMENDATION Allegation #2: Violation of the Policy and Procedure Manual § 4-218 Mobile and Video Recording (MVR) Policy It is also alleged that Officer Haugland manually deactivated the MVR and failed to record the incident in its entirety. Supportive Findings: Officer Haugland stated that he turned the video recording off because he felt that the incident was over. The policy requires all vehicle stops to be recorded in their entirety and the interaction with the complainant and the call was not finished. YES ■ NO K REMAND K SPLIT K This allegation has merit. This allegation does not have merit. Remand to investigation for additional information. There is no majority vote. Page 4 of 4 CUAPB000014 OPCR Case #14-04997 Robert Allen Lilienfeld PANEL RECOMMENDATION Complaint Number 14-04997 Complainant: Officer: Jurisdiction: Date of Incident: Date Filed: Date of Panel: Robert Allen Lilienfeld Troy Carlson, Badge #0998 M.C. 0. §§ 172.20 February 11, 2014 March 19, 2014 December 15, 2015 Panelists in Attendance (Sign below) Panelist 1 Panelist 2 Panelist 3 Panelist 4 Sarah McCann Civilian 1 Michelle Monteiro Civilian 2 Lt. Todd Gross Sworn 1 Lt. Erick Fors Sworn 2 The Chair is Lt. Erick Fors Civilian/Sworn Incident Summary Allegation 1 Excessive Force Civilian 1 Vote Merit Civilian 2 Vote Merit Sworn 1 Vote Merit Sworn 2 Vote Merit Allegation 2 Violation of the P&amp;P Manual Civilian 1 Vote Merit Civilian 2 Vote Sworn 1 Vote Sworn 2 Vote Merit Merit Merit On 02/11/2014, at about 02:16, officers from Brooklyn Park Police Department and State Patrol were involved in a motor vehicle flee (or pursuit) that entered the City of Minneapolis. The vehicle fleeing the officers was a reported stolen vehicle from Minneapolis. The vehicle fleeing the officers was reportedly reaching high speeds and temporarily evaded the officers in pursuit. Minneapolis Police Department marked squad #411, with Officers Jeffrey Sworski and Chad Conner located the vehicle and resumed the chase, which was soon joined by other Page 1 of 4 CUAPB000015 OPCR Case #14-04997 Robert Allen Lilienfeld PANEL RECOMMENDATION squads and State Patrol. The chase came to an end on E/B 1-394 at the end of the entrance ramp from Penn Ave, when the fleeing vehicle caught fire. The vehicle was occupied by two men, including the Complainant, who was the passenger. Both occupants quickly exited the burning vehicle. The driver immediately lay down next to the vehicle with his hands behind his back, where he was handcuffed without incident and quickly removed from the proximity of the vehicle. The passenger exited and quickly walked to the rear of the vehicle, carrying a cane and a backpack. The Complainant was ordered to the ground at gunpoint by Officer Matthew Lindquist. The Complainant lay down on his stomach, with his arms outstretched to the side, in compliance to Officer Lindquist's orders. Officer Troy Carlson ran up to the Complainant and dropped his knee into the back of the Complainant's head and neck area. Officer Carlson was unable to handcuff the Complainant. Officer Lindquist and Officer John Haugland assisted in handcuffing the Complainant. During the arrest process, the Complainant received a fracture to his left arm and cuts to his lip. Allegations 1. Excessive Force: It is alleged that Officer Troy Carlson used Excessive Force against the Complainant during the course of the Complainant's arrest when Officer Carlson used his entire bodily weight to drive his left knee into the back of the Complainant's head and neck, while the Complainant was lying on the ground in compliance with another officer's commands, forcing the Complainant's head to impact the roadway on which the Complainant was lying. It is further alleged that Officer Carlson used Excessive Force against the Complainant by striking him with a closed fist, once on the top of his head and once into his midsection. 2. Violation of the Policy and Procedure Manual § 5-306 Use of Force Reporting and Post Incident Requirements: It is alleged that Officer Carlson failed to report to his supervisor the strike to the Complainant's head and failed to document it in his CAPRS report. Page 2 of 4 CUAPB000016 OPCR Case #14-04997 Robert Allen Lilienfeld PANEL RECOMMENDATION Allegation #1: Excessive Force It is alleged that Officer Troy Carlson used Excessive Force against the Complainant during the course of the Complainant's arrest when Officer Carlson used his entire bodily weight to drive his left knee into the back of the Complainant's head and neck, while the Complainant was lying on the ground in compliance with another officer's commands, forcing the Complainant's head to impact the roadway on which the Complainant was lying. It is further alleged that Officer Carlson used Excessive Force against the Complainant by striking him with a closed fist, once on the top of his head and once into his midsection. Supportive Findings: The panel finds that the degree of forced used was unreasonable based upon the video and observations of the complainant's compliance. YES ■ NO K REMAND K SPLIT K This allegation has merit. This allegation does not have merit. Remand to investigation for additional information. There is no majority vote. Page 3 of 4 CUAPB000017 OPCR Case #14-04997 Robert Allen Lilienfeld PANEL RECOMMENDATION Allegation #2: Violation of the Policy and Procedure Manual § 5-306 Use of Force Reporting and Post Incident Requirements It is alleged that Officer Carlson failed to report to his supervisor the strike to the Complainant's head and failed to document it in his CAPRS report. Supportive Findings: The panel finds merit that the strike to the head was not reported to his supervisor and was not documented in CAPRS. YES ■ NO K REMAND K SPLIT K This allegation has merit. This allegation does not have merit. Remand to investigation for additional information. There is no majority vote. Page 4 of 4 CUAPB000018 OPCR Case #14-04997 Robert Allen Lilienfeld PANEL RECOMMENDATION Complaint Number 14-04997 Complainant: Officer: Jurisdiction: Date of Incident: Date Filed: Robert Allen Lilienfeld John Haugland, Badge #2813 M.C. 0. §§ 172.20 February 11, 2014 March 19, 2014 Date of Panel: December 15, 2015 Panelists in Attendance (Sign below) Panelist 1 Panelist 2 Panelist 3 Panelist 4 The Chair is Civilian 1 Civilian 2 Sworn 1 Sworn 2 Civilian/Sworn Incident Summary 13.43 - Personnel Data Allegation 2 Violation of the P&amp;P Manual Civilian 1 Vote Civilian 2 Vote Sworn 1 Vote Sworn 2 Vote On 02/11/2014, at about 02:16, officers from Brooklyn Park Police Department and State Patrol were involved in a motor vehicle flee (or pursuit) that entered the City of Minneapolis. The vehicle fleeing the officers was a reported stolen vehicle from Minneapolis. The vehicle fleeing the officers was reportedly reaching high speeds and temporarily evaded the officers in pursuit. Minneapolis Police Department marked squad #411, with Officers Jeffrey Sworski and Chad Conner located the vehicle and resumed the chase, which was soon joined by other squads and Page 1 of 4 CUAPB000019 OPCR Case #14-04997 Robert Allen Lilienfeld PANEL RECOMMENDATION State Patrol. The chase came to an end on E/B 1-394 at the end of the entrance ramp from Penn Ave, when the fleeing vehicle caught fire. The vehicle was occupied by two men, including the Complainant, who was the passenger. Both occupants quickly exited the burning vehicle. The driver immediately lay down next to the vehicle with his hands behind his back, where he was handcuffed without incident and quickly removed from the proximity of the vehicle. The passenger exited and quickly walked to the rear of the vehicle, carrying a cane and a backpack. The Complainant was ordered to the ground at gunpoint by Officer Matthew Lindquist. The Complainant lay down on his stomach, with his arms outstretched to the side, in compliance to Officer Lindquist's orders. Officer Troy Carlson ran up to the Complainant and dropped his knee into the back of the Complainant's head and neck area. Officer Carlson was unable to handcuff the Complainant. Officer Lindquist and Officer John Haugland assisted in handcuffing the Complainant. During the arrest process, the Complainant received a fracture to his left arm and cuts to his lip. Allegations 13.43 - Personnel Data 2. Violation of the Policy and Procedure Manual § 4-218 Mobile and Video Recording (MVR) Policy: It is also alleged that Officer Haugland manually deactivated the MVR and failed to record the incident in its entirety. Page 2 of 4 CUAPB000020</t>
  </si>
  <si>
    <t>['https://d3n8a8pro7vhmx.cloudfront.net/cuapb/pages/270/attachments/original/1581620963/OPCR_14-04997_Part_1.pdf?1581620963']</t>
  </si>
  <si>
    <t>['John Haugland, badge #2813', 'Matthew Lindquist, badge #4169']</t>
  </si>
  <si>
    <t>3/18/2021 Smith v. City of Minneapolis, 754 F.3d 541 | Casetext Search + Citator https://casetext.com/case/smith-v-city-of-minneapolis 1/13 From Casetext: Smarter Legal Research Smith v. City of Minneapolis United States Court of Appeals For the Eighth Circuit Jun 6, 2014 754 F.3d 541 (8th Cir. 2014) Copy Citation Download Treatment No. 13-1157. 2014-06-6 Bettie SMITH, as Trustee for the Next-of-Kin of Quincy Deshawn Smith, Plainti9-Appellant v. CITY OF MINNEAPOLIS; O:cer Shawn Brandt, (in his individual and o:cial capacity); O:cer Chris Humphrey, (in his individual and o:cial capacity); O:cer Timothy Devick, (in his individual and o:cial capacity); O:cer Carlos Baires Escobar, (in his individual and o:cial capacity); O:cer Nicholas McCarthy, (in his individual and o:cial capacity), Defendants-Appellees. RILEY Stephen L. Smith, argued, Minneapolis, MN, for Appellant. Christopher J. Kuhlman, on the brief, Minneapolis, MN, for Appellant. *543 Stephen L. Smith, argued, Minneapolis, MN, for Appellant. Christopher J. Kuhlman, on the brief, Minneapolis, MN, for Appellant. Kristin R. Sar9, argued, Minneapolis, MN, for Appellee. 543 Search all cases and statutes... Help Sign In Sign Up Opinion Summaries Case details JX 3/18/2021 Smith v. City of Minneapolis, 754 F.3d 541 | Casetext Search + Citator https://casetext.com/case/smith-v-city-of-minneapolis 2/13 C. Lynn Fundingsland, Sara J. Lathrop, Kristin R. Sar9, on the brief, Minneapolis, MN, for Appellee. Before RILEY, Chief Judge, MELLOY and KELLY, Circuit Judges. RILEY, Chief Judge. Bettie Smith (Ms. Smith), as trustee for the next of kin of her deceased son Quincy Smith (Smith), sued 7ve police o:cers (o:cers) and the City of Minneapolis (city), alleging violations of (1) Smith's Fourth Amendment right to be secure against unreasonable seizure, pursuant to 42 U.S.C. § 1983, and (2) the Minnesota wrongful *544 death statute, Minn.Stat. § 573.02. While the o:cers attempted to arrest Smith, he stopped breathing and was pronounced dead upon arrival at the hospital. The district court granted defendants' motion for summary judgment on all counts. Ms. Smith appeals. We a:rm. 544 1 2 1 The Honorable Donovan W. Frank, United States District Judge for the District of Minnesota. 2 We have appellate jurisdiction under 28 U.S.C. § 1291. I. BACKGROUND A. Facts In the early morning hours of December 9, 2008, city o:cers responded to a dispatch of a domestic situation involving a weapon, reportedly a ri8e, regarding a woman and her ex-boyfriend, later identi7ed as Smith. A 911 caller reported the ex-boyfriend had just been released from jail on a domestic abuse charge involving the same woman and was "getting ready to 7ght." Later in the call, the 911 caller stated, "He's standing there, and I don't know if he's getting ready to 7ght her or not." O:cer Timothy Devick responded and encountered Smith running outdoors near the 911 caller's home. O:cer Devick did not see Smith with a 3/18/2021 Smith v. City of Minneapolis, 754 F.3d 541 | Casetext Search + Citator https://casetext.com/case/smith-v-city-of-minneapolis 3/13 ri8e. O:cer Devick drew his gun, pointed it at Smith, and ordered Smith to the ground. Smith stopped and turned toward O:cer Devick. Smith's hands were in front of his face and his palms were facing out. But Smith did not drop to the ground. Smith was about 5 feet 2 inches tall and weighed approximately 315 pounds. O:cer Devick approached Smith and used force in an attempt to get Smith to the ground: O:cer Devick kicked Smith in the thigh and punched him in the head. Smith resisted and turned to run. O:cer Devick grabbed Smith's jacket, but Smith still escaped, tumbling over a wood fence. O:cer Devick pursued Smith. Four other o:cers, Shawn Brandt, Chris Humphrey, Carlos Escobar, and Nicholas McCarthy, together with O:cer Devick eventually caught Smith after Smith had run across an intersection, down a street, between two buildings, farther down the street, and 7nally up against a chain link fence. Smith continued to resist arrest. During the attempted arrest, Smith repeatedly grabbed the fence in an e9ort to pull himself up, and the o:cers used a taser on Smith multiple times, punched him in the head, kneed him in the rib area, struck him in the back with the butt of a shotgun, and lay on top of Smith in their e9orts to subdue him. The o:cers eventually succeeded in using three sets of handcu9s to connect Smith's arms behind his back and rolled Smith over on his side. At this point, O:cer Devick noticed Smith was not breathing. O:cer Devick rolled Smith onto his back and started chest compressions, and an o:cer called for an ambulance. Smith died in the ambulance on the way to the hospital. During the encounter, none of the o:cers saw any kind of weapon on Smith, and no weapon was found on his body. The "case title" of Smith's autopsy report reads, "Cardiorespiratory Arrest Complicating Physical Exertion and Law Enforcement Subdual and Restraint." The medical examiner who performed Smith's autopsy stated Smith "had a cardio respiratory arrest or a very sudden basically arrest death, which was associated with his own exertion coupled with law enforcement subduing him and restraining him." "Final Diagnoses" included the following: "[b]lunt force injuries"; "[f]eatures of recent Conducted Energy Device *545 (CED) use"; "[h]ypertensive cardiovascular disease"; and "[o]besity." The medical examiner considered Smith's death a "homicide," meaning "death in which others signi7cantly participated in his demise." 545 3/18/2021 Smith v. City of Minneapolis, 754 F.3d 541 | Casetext Search + Citator https://casetext.com/case/smith-v-city-of-minneapolis 4/13 B. Procedural History Ms. Smith, as trustee for Smith's next of kin, sued (1) the o:cers in their individual capacities, alleging an unreasonable seizure in violation of the Fourth Amendment, pursuant to 42 U.S.C. § 1983; (2) the o:cers in their individual and o:cial capacities for wrongful death under Minn.Stat. § 573.02; and (3) the city for vicarious liability on the wrongful death count, § 573.02.3 3 Ms. Smith does not appeal the district court's dismissal of a retaliation claim against O:cer Devick. The o:cers and the city moved for summary judgment, arguing the o:cers' use of force was objectively reasonable, the o:cers were entitled to quali7ed immunity on the unreasonable seizure charge, and the o:cers were entitled to o:cial immunity (meaning the city was entitled to vicarious o:cial immunity) on the wrongful death charge. The district court granted the motion for summary judgment and dismissed with prejudice all counts of the complaint. Ms. Smith timely appealed. II. DISCUSSION A. Standard of Review "The court shall grant summary judgment if the movant shows that there is no genuine dispute as to any material fact and the movant is entitled to judgment as a matter of law." Fed.R.Civ.P. 56. We review de novo a grant of summary judgment, including a "7nding of quali7ed immunity." Amrine v. Brooks, 522 F.3d 823, 830 (8th Cir.2008). We view "the evidence in the light most favorable to the nonmoving party." Id. 4 4 While we view the facts in a light most favorable to Ms. Smith, she expresses concern that the only witnesses available to tell Smith's story are the police o:cers. Ms. Smith contends, "In reaching its decision, the district court relied too heavily" on some of the o:cers' testimony, noting the o:cers "are interested parties in the litigation." Like many deadly force cases, this case "pose[s] a unique evidentiary problem because the police o:cer defendants and their colleagues are ... the only surviving eyewitnesses, while the person most likely to contradict their story is dead." Ludwig v. Anderson, 3/18/2021 Smith v. City of Minneapolis, 754 F.3d 541 | Casetext Search + Citator https://casetext.com/case/smith-v-city-of-minneapolis 5/13 54 F.3d 465, 470 n. 3 (8th Cir.1995). B. Quali7ed Immunity and Excessive Force "Quali7ed immunity shields an o:cer from suit when [the o:cer] makes a decision that, even if constitutionally de7cient, reasonably misapprehends the law governing the circumstances [the o:cer] confronted." Brosseau v. Haugen, 543 U.S. 194, 198, 125 S.Ct. 596, 160 L.Ed.2d 583 (2004) (per curiam). "[G]overnment o:cials performing discretionary functions generally are shielded from liability for civil damages insofar as their conduct does not violate clearly established statutory or constitutional rights of which a reasonable person would have known." Harlow v. Fitzgerald, 457 U.S. 800, 818, 102 S.Ct. 2727, 73 L.Ed.2d 396 (1982). Thus quali7ed-immunity analysis "involves the following two-step inquiry: (1) whether the facts shown by the plainti9 make out a violation of a constitutional or statutory right, and (2) whether that right was clearly established at the time of the defendant's alleged misconduct." Mitchell v. Shearrer, 729 F.3d 1070, 1074 (8th Cir.2013) (citing *546 Saucier v. Katz, 533 U.S. 194, 201, 121 S.Ct. 2151, 150 L.Ed.2d 272 (2001)). "[L]ower courts have discretion to decide which of the two prongs of quali7ed-immunity analysis to tackle 7rst." Ashcroft v. al-Kidd, 563 U.S. ----, ----, 131 S.Ct. 2074, 2080, 179 L.Ed.2d 1149 (2011) (citing Pearson v. Callahan, 555 U.S. 223, 236, 129 S.Ct. 808, 172 L.Ed.2d 565 (2009)). We elect to address the "clearly established" quali7ed-immunity prong at the outset here, because it is dispositive of the case. Harlow, 457 U.S. at 818, 102 S.Ct. 2727. 546 "Although the defendant bears the burden of proof for this a:rmative defense [of quali7ed immunity], the plainti9 must demonstrate that the law was clearly established." Monroe v. Ark. State Univ., 495 F.3d 591, 594 (8th Cir.2007). "A right is clearly established if its contours are 'su:ciently clear that a reasonable o:cial would understand that what he is doing violates that right.' " Mitchell, 729 F.3d at 1076 (quoting Anderson v. Creighton, 483 U.S. 635, 640, 107 S.Ct. 3034, 97 L.Ed.2d 523 (1987)). "We do not require a case directly on point, but existing precedent must have placed the statutory or constitutional question beyond debate." a l-Kidd, 563 U.S. at ----, 131 3/18/2021 Smith v. City of Minneapolis, 754 F.3d 541 | Casetext Search + Citator https://casetext.com/case/smith-v-city-of-minneapolis 6/13 S.Ct. at 2083. We are cautious "not to de7ne clearly established law at a high level of generality." Id. at ----, 131 S.Ct. at 2084. "[A]ll claims that law enforcement o:cers have used excessive force- deadly or not-in the course of an arrest, investigatory stop, or other 'seizure' of a free citizen should be analyzed under the Fourth Amendment and its 'reasonableness' standard." Graham v. Connor, 490 U.S. 386, 395, 109 S.Ct. 1865, 104 L.Ed.2d 443 (1989) (emphasis omitted). "The calculus of reasonableness must embody allowance for the fact that police o:cers are often forced to make split-second judgments-in circumstances that are tense, uncertain, and rapidly evolving-about the amount of force that is necessary in a particular situation." Id. at 396-97, 109 S.Ct. 1865. In a quali7ed-immunity analysis, 5 5 "The right of the people to be secure in their persons ... against unreasonable searches and seizures, shall not be violated." U.S. Const. amend. IV. [b]ecause the focus is on whether the o:cer had fair notice that [the] conduct was unlawful, reasonableness is judged against the backdrop of the law at the time of the conduct. If the law at that time did not clearly establish that the o:cer's conduct would violate the Constitution, the o:cer should not be subject to liability or, indeed, even the burdens of litigation. Brosseau, 543 U.S. at 198, 125 S.Ct. 596. " Graham and [Tennessee v.] Garner, [471 U.S. 1, 105 S.Ct. 1694, 85 L.Ed.2d 1 (1985),] following the lead of the Fourth Amendment's text, are cast at a high level of generality.... Of course, in an obvious case, these standards can 'clearly establish' the answer, even without a body of relevant case law." Brosseau, 543 U.S. at 199, 125 S.Ct. 596. But, as here, when a case is not "obvious," a court must "ask whether ... it was 'clearly established' in this more 'particularized' sense" that the o:cers' actions violated Smith's Fourth Amendment right. Id. at 199-200, 125 S.Ct. 596 (quoting Saucier, 533 U.S. at 202, 121 S.Ct. 2151). 1. O:cer Devick's Initial Encounter 3/18/2021 Smith v. City of Minneapolis, 754 F.3d 541 | Casetext Search + Citator https://casetext.com/case/smith-v-city-of-minneapolis 7/13 The district court granted O:cer Devick quali7ed immunity regarding his actions during his initial, solo encounter with Smith. As to the clearly established prong of the quali7ed-immunity analysis, the district court found "a reasonable o:cer faced with the same circumstances would not have known that the decision to *547 kick and hit Smith in an attempt to detain him clearly violated the Fourth Amendment." 547 Ms. Smith argues it was objectively unreasonable for O:cer Devick to approach Smith and then hit and kick him when Smith "was attempting to surrender." She contends Smith stopped and faced O:cer Devick, without a ri8e, and did not behave aggressively by approaching O:cer Devick. In support of her argument, Ms. Smith submitted an expert report by Dan Montgomery, former Chief of Police of Westminster, Colorado. Montgomery opined, "Mr. Smith appeared to be complying up until the point that O:cer Devick approached him, kicked him and then struck him in the head. At that point, Mr. Smith 8ed." While O:cer Devick readily admits Smith stopped his initial 8ight, Smith did not comply with O:cer Devick's orders to get down on the ground. O:cer Devick said Smith "took a defensive stance" and did not allow O:cer Devick to e9ectuate the arrest. Montgomery reported O:cer Devick "was only 15 feet away when he started moving towards Mr. Smith ordering him to the ground." (Emphasis added). Defendants maintain, "Devick believed it imperative to get Smith handcu9ed so that he could not reach any weapon." Montgomery acknowledged, "I can understand the necessity of getting ... [Mr. Smith] handcu9ed and under control, and I can understand the o:cers' concerns that Mr. Smith might possibly have a handgun or other weapon in his waistband." Thus in the "particularized" situation here, an o:cer attempted to e9ectuate an arrest by ordering the suspect to the ground, that is, a large and potentially armed man who was suspected of domestic abuse and making threats with a gun. The man refused to comply with the o:cer's orders. To get this suspect to the ground and apply handcu9s in order to control the suspect and protect the police and the public, the o:cer approached the suspect and attempted to subdue him with a hit and a kick, not deadly force. Ms. Smith has not cited any case that would render the "constitutional question beyond debate" and would put O:cer Devick on 3/18/2021 Smith v. City of Minneapolis, 754 F.3d 541 | Casetext Search + Citator https://casetext.com/case/smith-v-city-of-minneapolis 8/13 notice that such actions during this 7rst encounter would violate Smith's constitutional right to be free from unreasonable seizure. a l-Kidd, 563 U.S. at ----, 131 S.Ct. at 2083. Ms. Smith only cites Montgomery's obviously hindsight-based report, which does not constitute clearly established law. Because we do not 7nd any clearly established law supporting Ms. Smith's claim, and any violation is not obvious, O:cer Devick is entitled to quali7ed immunity for his actions during his initial encounter with Smith. 2. O:cers' Second Encounter Although the district court determined the o:cers' actions were reasonable and did not expressly consider whether the o:cers' conduct during the second confrontation entitled them to quali7ed immunity, we "may a:rm on any grounds supported by the record." Moyle v. Anderson, 571 F.3d 814, 817 (8th Cir.2009). As with the 7rst encounter with O:cer Devick alone, we choose to begin with the clearly established prong of the quali7ed-immunity analysis. The o:cers emphasize the fact that each o:cer's actions must be evaluated separately. " 'Liability for damages for a federal constitutional tort is personal, so each defendant's conduct must be independently assessed.' Section 1983 does not sanction tort by association." Heartland Acad. Cmty. Church v. Waddle, 595 F.3d 798, 805-06 (8th Cir.2010) (quoting Wilson v. Northcutt, 441 F.3d 586, 591 (8th Cir.2006)). "An o:cer may be held liable only *548 for his or her own use of excessive force." Smith v. Kan. City, Mo. Police Dep't, 586 F.3d 576, 581 (8th Cir.2009). 548 On appeal, Ms. Smith di9erentiates the actions of the individual o:cers. For example, she states, "Defendants Brandt and McCarthy tased [Smith] eight times for 40 seconds or more." "Devick applied six knee strikes to Smith's right side. He also attempted to apply a neck restraint to the left side of Smith's neck, laying across the top of his body and forcing his arm under Smith's chin." "Defendant Humphrey smashed the butt of his ri8e into the center of Smith's back. He also punched Smith on the right side of his face two to three times." "In addition to tasing Smith at least three times, apparently with no e9ect, McCarthy hit [Smith] three times in the right side of his head while he was lying across Smith's body." "While Defendant 6 3/18/2021 Smith v. City of Minneapolis, 754 F.3d 541 | Casetext Search + Citator https://casetext.com/case/smith-v-city-of-minneapolis 9/13 Escobar did not hit or tase Smith he assisted in keeping Smith under the load of the Defendants' bodies." 6 The o:cers dispute whether all the attempted tases made contact with Smith. For the purposes of this motion, we view the evidence in the light most favorable to Ms. Smith. As with the 7rst part of the encounter with O:cer Devick alone, Ms. Smith does not cite case law clearly establishing that any of the o:cers' actions were unconstitutional as of December 2008. The o:cers claim, correctly it seems, "Appellant's analysis of the o:cers' quali7ed immunity argument utterly misses the crucial issue: there is no case law which informs these o:cers that they were on notice that the punches, kicks, knee strikes and tasers they used on Smith were unconstitutional." 7 7 The o:cers cite several cases in their brief, including district court opinions in the Eighth Circuit, where similar or more severe actions by other o:cers were not found to be unconstitutional. See, e.g., Parks v. Pomeroy, 387 F.3d 949, 957-58 (8th Cir.2004) ("[T]he physical struggle between [arrestee and 7rst o:cer] was hostile and intense, the circumstances were extremely volatile and potentially deadly, and the events were evolving rapidly. Therefore, notwithstanding plainti9's citation of arguably contrary Fourth Amendment cases, we hold, upon de novo review, that-given the state of the law at the time and the particular facts of this case-[second o:cer] did not violate a clearly established constitutional right" when he fatally shot arrestee.); Neal-Lomax v. Las Vegas Metro. Police Dep't, 574 F.Supp.2d 1170, 1187 (D.Nev.2008) ("Plainti9s point to no clearly established law that multiple Taser applications in short succession on a struggling suspect constitute excessive force such that a reasonable o:cer in Rader's position would know Rader's conduct was unlawful."), a9'd, 371 Fed.Appx. 752 (9th Cir.2010) (unpublished memorandum opinion). Ms. Smith's counsel conceded at oral argument that the case law regarding tasers, a relatively new technology, is "evolving." We suspect, even without speci7c case law outlining a de7nitive number of constitutionally validated taser probes administered, an "obvious" case of excessive force could still be established under the clearly established prong. See Brosseau, 543 U.S. at 199, 3/18/2021 Smith v. City of Minneapolis, 754 F.3d 541 | Casetext Search + Citator https://casetext.com/case/smith-v-city-of-minneapolis 10/13 125 S.Ct. 596. But this case is not such an obvious case. Ms. Smith has not cited any case, much less any case that could cast the "constitutional question beyond debate," a l-Kidd, 563 U.S. at ----, 131 S.Ct. at 2083, such that any of the 7ve o:cers would be on notice that his actions during the second part of the arrest violated Smith's constitutional right to be free from unreasonable seizure. Because we 7nd none, and these *549 case facts do not show an obvious constitutional violation, each o:cer is entitled to quali7ed immunity for his actions during the second encounter with Smith. The alleged conduct, even if unconstitutional, was not clearly established as such when it occurred. 8 549 8 In her reply brief, Ms. Smith "point[s] us to a number of other cases ... that postdate the conduct in question.... These decisions, of course, could not have given fair notice to [the o:cers] and are of no use in the clearly established inquiry." Brosseau, 543 U.S. at 200 n. 4, 125 S.Ct. 596. Appellees moved to strike these portions of Ms. Smith's reply brief that reference cases not cited to the district court in support of her contention that the quali7ed-immunity prong is satis7ed. The motion to strike is denied as moot. C. Minnesota Wrongful Death Claim Ms. Smith also brought a wrongful death action under Minn.Stat. § 573.02. As distinguished from the "quali7ed immunity" a9orded peace o:cers when addressing 42 U.S.C. § 1983 claims, under Minnesota law a public o:cial is entitled to o:cial immunity from state law claims when that o:cial is charged by law with duties that require the exercise of judgment or discretion. Generally, police o:cers are classi7ed as discretionary o:cers entitled to that immunity. Johnson v. Morris, 453 N.W.2d 31, 41-42 (Minn.1990) (en banc) (internal citations omitted). "Discretionary conduct is clearly not protected if the o:cial committed a willful or malicious wrong," but "[t]he doctrine protects honest law enforcement e9orts." Elwood v. Rice Cnty., 423 N.W.2d 671, 679 (Minn.1988) (en banc). While the issue of malice may raise a question for the jury, Minnesota courts rule in favor of a defendant when "no reasonable jury could 7nd the [o:cers] acted with bad faith or 3/18/2021 Smith v. City of Minneapolis, 754 F.3d 541 | Casetext Search + Citator https://casetext.com/case/smith-v-city-of-minneapolis 11/13 malicious intent." Id. " 'In determining whether an o:cial has committed a malicious wrong, we consider whether the o:cial has intentionally committed an act that he or she had reason to believe is prohibited.' " Hassan v. City of Minneapolis, Minn., 489 F.3d 914, 920 (8th Cir.2007) (quoting State by Beaulieu v. City of Mounds View, 518 N.W.2d 567, 571-72 (Minn.1994) (en banc)). This determination " 'contemplates less of a subjective inquiry into malice, which was traditionally favored at common law, and more of an objective inquiry into the legal reasonableness of an o:cial's actions.' " Id. (quoting Beaulieu, 518 N.W.2d at 571). The district court found Ms. Smith "has not put forth evidence su:cient to show that the Defendant O:cers intentionally apprehended Smith in a way that they believed was prohibited by law." Based on the evidence and the reasoning we discussed previously, we agree. We a:rm the district court's grant of o:cial immunity and dismissal of the wrongful death claim against the individual o:cers. Consequently, we also a:rm the district court's dismissal of the vicarious liability claim against the city. See, e.g., Schroeder v. St. Louis Cnty., 708 N.W.2d 497, 508 (Minn.2006) (en banc) ("In general, when a public o:cial is found to be immune from suit on a particular issue, his government employer will enjoy vicarious o:cial immunity from a suit arising from the employee's conduct."). III. CONCLUSION Despite our sympathy for Ms. Smith in the loss of her son, the doctrines of quali7ed immunity and Minnesota o:cial immunity require us to a:rm the district court's grant of summary judgment to the o:cers. Make your practice more effective and ef_x0089_cient with Casetext's legal research suite. 3/18/2021 Smith v. City of Minneapolis, 754 F.3d 541 | Casetext Search + Citator https://casetext.com/case/smith-v-city-of-minneapolis 12/13 Get a Demo Casetext research Parallel Search Compose Pricing Switch Big _x0089_rm Coverage SmartCite Public records search Partnerships and Resources Law school access Bar associations About us Jobs Blog Podcast News Twitter Facebook Li k dI 3/18/2021 Smith v. City of Minneapolis, 754 F.3d 541 | Casetext Search + Citator https://casetext.com/case/smith-v-city-of-minneapolis 13/13 LinkedIn Instagram Help articles Customer support Contact sales Privacy Terms © 2021 Casetext Inc. Casetext, Inc. and Casetext are not a law _x0089_rm and do not provide legal advice.</t>
  </si>
  <si>
    <t>['https://d3n8a8pro7vhmx.cloudfront.net/cuapb/pages/270/attachments/original/1626641138/Shawn_Brandt.pdf?1626641138']</t>
  </si>
  <si>
    <t>OAH 16-6010-20978-3 STATE OF MINNESOTA OFFICE OF ADMINISTRATIVE HEARINGS FOR THE CITY OF MINNEAPOLIS City of Minneapolis, Petitioner, v. Todd Lappegaard, Respondent. FINDINGS OF FACT, CONCLUSIONS AND RECOMMENDATION The above matter came on for hearing before Administrative Law Judge Manuel J. Cervantes (ALJ) commencing at 9:30 a.m. on January 28, 2010, at the Office of Administrative Hearings, 600 Robert Street North, St. Paul, MN 55164-0620, pursuant to a Notice and Order for Hearing, filed January 4, 2010. Trina Chernos, Assistant City Attorney, appeared on behalf of the City of Minneapolis (City). Karin E. Peterson, Esq., appeared on behalf of Todd Lappegaard (Respondent); who was present. The hearing record closed on February 8, 2010, with the receipt of the parties' written memoranda of law. STATEMENT OF THE ISSUE Whether the City of Minneapolis has demonstrated, by a preponderance of the evidence, that Respondent's conduct on April 30, 2009 constituted malfeasance, willful neglect, or bad faith and hence, supports the City's decision to decline to defend or indemnify the Respondent, a former Minneapolis Police Officer, under Minn. Stat. § 466.07. The Administrative Law Judge finds that the City has met its burden of proof and that its decision to decline to defend or indemnify the Respondent was proper. Based on the proceedings herein, the Administrative Law Judge makes the following: 2 FINDINGS OF FACT 1. Respondent has been a Minneapolis Police Officer for the past seventeen years.1 Respondent was in uniform and on duty on the evening of April 30, 2009, when he executed the arrest of Rolando Ruiz (Ruiz).2 2. At approximately 11:50 p.m. on April 30, 2009, Respondent pulled into a parking lot on the north side of the Minneapolis Police Second Precinct Station. As he was exiting from his squad car (squad), Respondent heard a crashing noise coming from another police parking lot located on the west side of the precinct building. He saw Ruiz3 throwing a landscaping brick at the windshield of a personal vehicle belonging to Respondent's co-worker.4 3. Respondent immediately re-entered his squad, radioed for backup, and proceeded south out of the lot and made a right turn westbound onto 19th Avenue NE in front of the station. Respondent came upon Ruiz immediately. Ruiz was proceeding south; away from the damaged vehicle.5 Ruiz was stopped by Respondent's squad in the middle of the street. Ruiz, standing directly in front of the car, placed both hands in plain view on the hood of Respondent's squad.6 Ruiz was calm and relaxed, his hands were on the squad, and there was no evidence that Ruiz was tense.7 Respondent, still in the squad, turned on his squad light bar, thereby engaging the in-squad video camera. Respondent then exited the squad.8 The squad's windows were closed.9 4. It took two seconds from the point when Respondent closed his squad door to the point when Respondent was standing directly behind Ruiz and engaging a taser.10 Respondent gave no verbal commands.11 During this period, the only movement of Ruiz was the turning motion of his head as he watched the Respondent move around behind him. Ruiz maintained the same position throughout, keeping his hands on the hood the entire time. Ruiz did not attempt to flee, made no aggressive gestures toward Respondent, did not swear at Respondent nor offer any resistance.12 1 Testimony of Respondent. He was terminated from his job a week before the hearing in this matter. 2 Test. of Respondent, Exs. 9, 11; Respondent's case report. 3 Exs. K, 11. Respondent knew Ruiz from earlier events that evening when Ruiz was arrested for illegal drug possession. Ruiz assisted Minneapolis Police with an illegal drug buy that later that same evening. 4 Test. of Respondent, Exs. J., 11. Ruiz threw the bricks at the vehicle because he was upset with the police for confiscating about $400 in his possession when he was initially arrested. He had no way to get home. 5 Ex. 11. 6 Ex. 9. 7 Test. of Deputy Chief Scott Gerlicher, Ex. 9. 8 Test. of Respondent, Ex. 9. 9 Ex. 9. 10 Test. of S. Gerlicher, Ex. 9. 11 Ex. 9. 12 Id. 3 Ruiz had "given up."13 Ruiz uttered, "What happened?"14 Without any verbal response, Respondent engaged the taser, forcing Ruiz onto the street.15 5. Respondent deployed the taser a second time while Ruiz lay face down on the street. One second elapsed between taser cycles.16 Respondent maintained his balance with his left hand on the squad hood while he was on top of Ruiz while he engaged the taser a second time.17 Respondent's supplemental report states, "I immediately gained control of [Ruiz] with this level of force."18 There is no mention in the report that there was a struggle.19 Within sixteen seconds after the start of the video recording, a second officer appeared to assist Respondent.20 For ten of the sixteen elapsed seconds, Ruiz was subjected to taser charges.21 There is no credible evidence that Ruiz attempted to roll over onto his back or otherwise attempt to obstruct his arrest.22 There is no evidence that the second officer made any verbal commands to Ruiz while he lay on the street. The only audible sound was of Ruiz screaming in pain.23 6. Respondent's case report contains no detailed or comprehensive explanation as to why force was required relative to Ruiz's arrest. The only reference to resistance in the report is under the category titled, "Personal Description, Type of Resistance Encountered," where it states, "[Ruiz was] Tensed."24 7. There is no reference in Respondent's report that Ruiz was attempting to flee; that he was fearful Ruiz was going to attack him; that Ruiz had a history of violence; that Ruiz had slammed his hands down on the hood; or that Ruiz was swearing at him as testified to by Respondent at the hearing.25 8. It did not occur to Respondent that no use of force was an option on this occasion.26 Respondent had many options other than the use of force to effectuate the arrest of Ruiz, but Respondent did not consider them.27 Respondent could have mitigated the risk to himself by simply waiting for backup.28 13 Test. of S. Gerlicher, Ex. 9. 14 Ex. 9. 15 Id. 16 Test. of S. Gerlicher and Officer Grobove, Ex. 10. 17 Test. of Respondent; Ex. 9, 10. 18 Ex. 11. 19 Id. 20 Ex. 9. 21 Test. of S. Gerlicher. 22 Ex. 9. 23 Id. 24 Ex. 11. 25 Id. 26 Test of Respondent. 27 Test. of S. Gerlicher. 28 Test. of Officer Grobove. 4 9. A copy of the video recording of Ruiz's arrest was released to a local television station and viewed publicly in November 2009.29 10. The City of Minneapolis was served with a summons and complaint in November 2009 in the matter of Rolando Demetrio Ruiz v. City of Minneapolis and Todd Lappegaard wherein Ruiz asserts, among other causes of action, that Respondent used excessive force.30 11. The City denied Respondent's request for his defense and indemnification in the above matter.31 Respondent requested a contested case hearing and the City issued a Notice and Order for Hearing, setting this matter on for hearing on January 28, 2010.32 Based on the Findings of Fact, the Administrative Law Judge makes the following: CONCLUSIONS 1. The Administrative Law Judge and the City have jurisdiction pursuant to Minn. Stat. §§ 14.55 and 466.07. 2. The Respondent was given notice of the hearing in this matter and the City has complied with all substantive and procedural requirements of statute and rule. 3. Minn. Stat. § 466.07 specifies that subject to certain limitations set forth in section 466.04 (relating to maximum liability limits), [A] municipality or an instrumentality of a municipality shall defend and indemnify any of its officers and employees, whether elective or appointive, for damages, including punitive damages, claimed or levied against the officer or employee, provided that the officer or employee: (1) was acting in the performance of the duties of the position; and (2) was not guilty of malfeasance in office, willful neglect of duty, or bad faith. 4. Officers are trained to use the least amount of force necessary to gain control and the standard is based on how a reasonable officer would act under the circumstances.33 The potential for a threat is not enough to justify the use of force.34 29 Test. of S. Gerlicher. 30 Ex. 6. 31 Ex. 8. 32 The ALJ reserved ruling on the admissibility of Respondent's Ex. N. based on the City's objection that it contains double hearsay and that the City was deprived of the opportunity to cross-examine the affiant therein. Petitioner's objection is overruled; Exhibit N is received because its probative value outweighs its prejudicial effect. 33 Test. of S. Gerlicher and Officer Grobove. 34 Id., see. e.g., Brown v. City of Golden Valley, 574 F.3d 491, 496 (8th Cir. 2009)( where an officer's argument that two glass tumblers "could" be used as weapons and the subject "might" kick the officer "is hardly a description of an officer in fear of being physically attacked"). 5 5. Officers are trained to reassess whether a threat exists before initiating a second round of use of force.35 Even if the use of force was found necessary, with only one second between taser cycles, Respondent did not adequately assess or sufficiently deliberate as to whether a second taser cycle was necessary or appropriate.36 6. Minneapolis police officers are trained relative to and are guided by policies relating to the threatened use of force and the authorized use of force. The City's MPD Policy 5-304 relating to Threatening The Use of Force states, As an alternative and/or the precursor to the actual use of force, sworn MPD employees may verbally announce their intent to use force. Sworn employees may display an authorized weapon as a threat of force. The threatened use of force shall only occur in situations that a sworn employee reasonably believes may result in the authorized use of force….37 7. Respondent failed to follow MPD Policy 5-304 by employing the less aggressive tactic of threatening to use force prior to the use of force by either verbally announcing his intent to use force or displaying an authorized weapon as a threat of force.38 8. The City's MPD Policy 5-303 relating to Authorized Use of Force states, Minn. Stat. § 609.06, subd. 1, states, When authorized…, reasonable force may be used upon or toward a person of another without the other's consent when the following circumstances exist or the actor reasonably believes then to exist: When used by a public officer or one assisting a public officer under the public officer's direction: • In effecting a lawful arrest; …."39 In addition to Minn. Stat. §609.06, sub. (sic) 1, MPD policies shall utilize the United States Supreme Court decision in Graham vs Connor as a guideline for reasonable force. The Graham vs Connor case references that: 35 Test. of S. Gerlicher and Officer Grobove. 36 Test. of S. Gerlicher. 37 Ex. Q. 38 Respondent cites the approval of the reported use of force to his superiors in his CAPRS police report. Little weight is accorded this fact. Approval was given based solely on Respondent's written/verbal reports. His superiors were not aware of the video when approval was given the day after the incident and neither supervisor testified at the hearing. 39 Ex. 5. 6 'Because the test of reasonableness under the Fourth Amendment is not capable of precise definition or mechanical application, its proper application requires careful attention to the facts and circumstances of each particular case, including: • The severity of the crime at issue, • Whether the suspect poses an immediate threat to the safety of the officers or others, and • Whether he is actively resisting arrest or attempting to evade arrest by flight. The 'reasonableness' of a particular use of force must be judged from the perspective of the reasonable officer on the scene, rather than with the 20/20 vision of hindsight. (Emphasis original.) The calculus of reasonableness must embody allowance for the fact that police officers are often forced to make split-second judgments - in circumstances that are tense, uncertain, and rapidly evolving - about the amount of force that is necessary in a particular situation.' Authorized use of force requires careful attention to the facts and circumstances of each case. Sworn MPD employees shall write a detailed, comprehensive report for each instance in which force was used.40 (Emphasis supplied.) 9. The City has demonstrated that the crime at issue, while serious, was not severe in that it was not an act of violence toward a person but against property; that Ruiz did not pose an immediate threat to others or specifically, to Respondent; and that Ruiz was not actively resisting arrest nor did he attempt to flee. 10. In considering the cautionary language which addresses the fact that officers are often required to make split-second decisions prior to acting, the Respondent in this case had time to be more deliberative: 1) because of his proximity to the police station; 2) because Ruiz was not exhibiting aggressive behavior; 3) because Ruiz was not attempting to flee; and 4) because Ruiz had given up. Respondent could have waited for backup, could have given verbal commands upon leaving his squad, and could have threatened the use of force before actually employing the use of force. 11. Doubt is raised as to Respondent's credibility because there is no reference in Respondent's report that Ruiz had slammed his hands down on the hood; that Ruiz was swearing at him; that Ruiz had a history of violence; that Respondent was fearful Ruiz was going to attack him; or that Ruiz was attempting to flee as testified to by Respondent at the hearing. There is no detailed comprehensive report supporting the necessity to use force as required by MPD policy. 40 Ex. Q. 7 12. Minn. Stat. § 466.07 does not define "malfeasance," but guidance can be found in other Minnesota law. "Malfeasance" is defined in two other Minnesota statutes. Minn. Stat. § 351.14, subd. 2 (relating to resignations, vacancies, and removals from public office), defines "malfeasance" as "the willful commission of an unlawful or wrongful act in the performance of a public official's duties which is outside the scope of the authority of the public official and which infringes on the rights of any person or entity." Minn. Stat. § 211C.01, subd. 2, (relating to the recall of elected state officials), defines "malfeasance" as "the intentional commission of an unlawful or wrongful act by a state officer … in the performance of the officer's duties that is substantially outside the scope of the authority of the officer and that substantially infringes on the rights of any person or entity." 13. Minn. Stat. § 466.07 does not define "neglect of duty," but it has been defined in case law as "a careless or intentional failure to exercise due diligence in the performance of an official duty."41 14. Under the circumstances of this case, Respondent's duty on April 30, 2009, was to take Ruiz into lawful custody for the offense of criminal damage to property, by using the least amount of force necessary to gain control, not to subject him to an unprovoked tasing. Respondent failed to exercise due diligence in the arrest of Ruiz and hence, was neglectful of his duty as an officer. 15. Minn. Stat. § 466.07 does not define bad faith, but it has been defined in case law as "the commission of a malicious, willful wrong."42 "Malice" has been defined as "the intentional doing of a wrongful act without legal justification or excuse."43 16. Rather than deliberating on what was the reasonable thing to do under the circumstances, Respondent's hasty action makes clear what he wanted to accomplish, it was to punish Ruiz for the crime he had just committed against Respondent's co- worker's car. Respondent's act was malicious and in bad faith.44 After seventeen years of experience as a police officer, Respondent knew this conduct was wrong, but acted against his better judgment anyway. 17. Under the circumstances of this case, the elements of malfeasance, neglect of office, and bad faith have been met. The conduct of Respondent of applying force on April 30, 2009 to Ruiz, who had already given up, was outside the scope of training and practice. The force used was unnecessary, unreasonable, and malicious.45 41 In re Olson, 211 Minn. 117, 117, 300 N.W. 398, 400 (1941). 42 Mjolsness v. Riley, 524 N.W. 2d 528, 530 (Minn. App. 1994), citing Tatro v. City of Minneapolis, OAH 11-6010-15156-3. 43 Smith v. Morales, 2008 WL 4909630 *2 (Minn. App.), citing Rico v. State of Minnesota, 472 N.W.2d 100, 107 (Minn. 1991), (defined "malicious", in the official immunity context, as when an official intentionally commits an act that he or she has reason to believe is prohibited). 44 Id. 45 Test. of S. Gerlicher. 8 18. The City has demonstrated by a preponderance of the evidence that its decision not to defend or indemnify the Respondent was proper, under Minn. Stat. § 466.07. Based on the Conclusions, the Administrative Law Judge makes the following: RECOMMENDATION IT IS RECOMMENDED that the Minneapolis City Council AFFIRM the City's decision not to defend or indemnify the Respondent, Todd Lappegaard, in connection with Rolando Demetrio Ruiz v. City of Minneapolis and Todd Lappegaard. Dated: February 25, 2010 s/Manuel J. Cervantes MANUEL J. CERVANTES Administrative Law Judge Reported: Digital Recording NOTICE This report is a recommendation, not a final decision. The Minneapolis City Council will make the final decision after a review of the record and may adopt, reject or modify the Findings of Fact, Conclusions, and Recommendations. The parties should contact the City Clerk, Council Information Division, 350 South Fifth Street, Room 304, Minneapolis, MN 55415-1382, telephone (612) 673-3136, to learn when the City Council will consider this matter and whether the Respondent will have an opportunity to present argument to the City Council concerning this recommended decision. The City is requested to serve its final decision upon each party and the Administrative Law Judge by first class mail or as otherwise provided by law. MEMORANDUM The primary issue in this case is whether the City should defend and indemnify the Respondent in the state court action filed by Ruiz. Minn. Stat. § 466.07 provides for the defense and indemnification of employees as long as the employee is "not guilty of malfeasance in office, willful neglect of duty, or bad faith." The City argued that defense and indemnification should be denied under all three grounds. The ALJ agrees. The operative terms are not defined in the defense and indemnification statute. But other Minnesota law defines "malfeasance" as "the willful commission of an unlawful or wrongful act in the performance of a public official's duties which is outside the scope of the authority of the public official and which infringes on the rights of any person or entity." Similarly, "malfeasance" has been defined in another Minnesota statute as "the intentional commission of an unlawful or wrongful act by a state officer … in the 9 performance of the officer's duties that is substantially outside the scope of the authority of the officer and that substantially infringes on the rights of any person or entity." From the above authorities, it is clear that malfeasance requires that a public officer, in his or her official capacity, intentionally acts wrongfully and/or unlawfully outside the scope of the officer's authority which substantially infringes on the rights of another. In applying this standard to the circumstances of the instance case, it is clear that the City has demonstrated malfeasance on the part of Respondent. It is not disputed that Respondent was on duty on the evening of April 30, 2009, when he stopped Ruiz. Respondent exceeded the scope of his duties by using excessive force when less force would have been sufficient and appropriate. After witnessing Ruiz damage Respondent's co-worker's car, Respondent testified that he gave Ruiz a verbal command to get on the ground and to put his hands behind his back before he engaged the in-squad camera. Respondent's claim does not hold up. It appears from the video that the squad's windows were up and no commands were given while in the car.46 If no commands were given while in the squad, then when? No verbal commands were given to Ruiz by Respondent once the video was engaged. The audio portion of the recording captured the closing of the squad door. Only two seconds elapsed from the engagement of the video to the point when Respondent was tasing Ruiz the first time. Respondent had ample opportunity to use commands before using force. There is no credible evidence that Ruiz was being aggressive toward Respondent, that he was swearing at Respondent, nor did Ruiz attempt to flee. Respondent stopped Ruiz directly in front of the police station. Respondent was aware that there were numerous officers inside the building. Respondent testified that he had just seen several of them escorting Ruiz out of the west parking lot, and they waved him on before he parked. The circumstances indicate that there were officers within seconds from where Ruiz was stopped. But Respondent did not wait for backup; he did not issue verbal commands; he did not threaten the use of force if Ruiz chose not to comply with commands; nor did he display a weapon to threaten Ruiz in the event of non-compliance. Instead, within two seconds of the stop, Respondent was out of his squad and behind Ruiz. Ruiz did not attempt to resist. The only movement from Ruiz was his head. When Ruiz asked, "What happened?" Respondent said nothing, but immediately tased him. This is not the conduct of an officer who is in fear of being attacked, as Respondent testified. This is the conduct of an officer who was on a mission to punish the man he saw damage his co-worker's car. The video recording makes clear that the Respondent willfully and maliciously tased Ruiz without legal justification. This was the testimony of Deputy Chief Gerlicher. The ALJ reaches the same conclusion. Accordingly, this conduct constitutes malfeasance in office. 46 Test. of Respondent. 10 The City also argued that Respondent neglected his duty to the public by his willful and malicious conduct. "Neglect of duty" has been defined in case law as "a careless or intentional failure to exercise due diligence in the performance of an official duty".47 Under the circumstances of this case, Respondent's duty on April 30, 2009 was to take Ruiz into lawful custody for the offense of criminal damage to property, not to subject him to unprovoked punishment with a taser. Gerlicher testified as to the significance of the relationship between law enforcement and the public it serves. When police authority is abused, the public's trust and confidence is diminished. Respondent's official conduct sends the wrong message to the public, to wit, even if you cooperate with police "gets you tased."48 Abuse of police authority has a chilling effect on the public's willingness to work with the police in protecting the public. Respondent failed to exercise due diligence in the arrest of Ruiz and hence, was neglectful of his duty as an officer and also violated the public's trust. Finally, the City argues that the Respondent acted in bad faith since he intentionally committed a wrongful act without legal justification. In Mjolsness v. Riley,49 the Court of Appeals defined "bad faith" as "the commission of a malicious, willful wrong." "Malice" has been defined as "the intentional doing of a wrongful act without legal justification or excuse."50 As previously discussed, Respondent's tasing conduct was unprovoked. There was no legal justification for the use of force under the circumstances presented. As a seventeen year veteran of the police force, Respondent knew this conduct was wrong, but he pursued it anyway. Accordingly, this conduct was done in bad faith. Considering all the circumstances in this case and the evidence of record, the ALJ concludes that the City has demonstrated by a preponderance of evidence that Respondent's conduct in effecting the arrest of Ruiz on April 30, 2009 was done with malfeasance, with neglect of duty and in bad faith. M.J.C. 47 In re Olson, 211 Minn. 117, 117, 300 N.W. 398, 400 (1941). 48 Test. of S. Gerlicher. 49 524 N.W. 2d 528, 530 (Minn. App. 1994) (a case involving the Minnesota Commitment Act), citing Tatro v. City of Minneapolis, OAH 11-6010-15156-3. 50 Smith v. Morales, 2008 WL 4909630 *2 (Minn. App.), citing Rico v. State of Minnesota, 472 N.W.2d 100, 107 (Minn. 1991), (defined "malicious", in the official immunity context, as when an official intentionally commits an act that he or she has reason to believe is prohibited).</t>
  </si>
  <si>
    <t>['https://d3n8a8pro7vhmx.cloudfront.net/cuapb/pages/270/attachments/original/1625926160/601020978_Lappegard_Rpt_tcm19-163337.pdf?1625926160']</t>
  </si>
  <si>
    <t>Too_Long:Over 20 PagesSgt. McBride was advised PER MPD POLICY AND PROCEDURE, SECTION 5-107.8, HE WAS NOT TO DISCUSS THIS INTERVIEW OR CASE INVESTIGATION WITH ANYONE OTHER THAN HIS FEDERATION/UNION REPRESENTATIVE OR ATTORNEY. He acknowledged this as well. The statement was concluded shortly thereafter. On February 6th, 2015, I inter-office mailed two copies of our recorded interview to Sgt. McBride. Also enclosed was a letter asking him to review the statement for accuracy and to make any corrections. On February 13th, 2015, I received an initialed and signed copy of the statement from Sgt. McBride. On 3/10/15 at approximately 0500 hours, Sgt. Montgomery came to the MPD IAU office for a recorded statement. He was not accompanied by a MPD Federation Representative. Sgt. Montgomery was advised about Garrity and stated that he understood. Sgt. Montgomery read and signed the Data Practices Advisory otherwise known as the Tennessen Warning. I informed Sgt. Montgomery that the purpose of this statement related to an internal investigation and specifically an administrative review that was being conducted regarding allegations of Officer Gregory possibly being in violating MPD Policy and Procedure, 1-403, Compliance with Lawful Orders, an employee must always obey lawful orders given by supervisors or their designees, but all employees will be held 23 1214136 accountable for their use of delegated authority. These allegations are in regards to an incident that occurred on 9/20/14. Sgt. Liotta stated she was working as a sergeant on the 13.43 shift in the 4th Pct. on that date. On that date she gave Officer Gregory a direct order not to ask supervisors from other shifts for time off or for a change in work assignment. Officer Gregory is alleged to have violated that order on 9/21/14. Sgt. Montgomery was advised that he was being called to explain any information or knowledge he may have in regards to this event. Sgt. Montgomery was asked how long he had been a sergeant assigned to the 4th Pct. 13.43 . He stated that he had been assigned to that shift for 2 years. Sgt. Montgomery was asked if he had ever been one of Officer Gregory's supervisor's. He stated that he had not. I informed Sgt. Montgomery that I had received a memo that he had sent to Inspector Friestleben and Sgt. Liotta in regards to Officer Gregory. The memo appeared to be an account of what had transpired on September 20th, 2014. Sgt. Montgomery and I, each had a copy of the memo. Sgt. Montgomery was asked if he had indeed authored the memo. He informed me that he had. In the memo, it listed the date of the incident as September 19th, 2014. Sgt. Montgomery was asked 24 1214137 if he may have made an error about the date of the incident and that it was actually, 9/20/14. Sgt. Montgomery stated that was possible. Sgt. Montgomery and I, then viewed the Daily Assignment Logs for September 19th, 20th and 21st of 2014 for the 4th Pct. 13.43 On 9/19/14, it listed Officer Gregory as being assigned to squad 430. On 9/20/14, it showed Officer Gregory as being assigned to squad 430. On 9/21/14, it showed Officer Gregory as being assigned to the Desk. I informed Sgt. Montgomery that when I had spoken to Sgt. Liotta about this matter that she had informed me that on 9/20/14; Officer Gregory had originally been assigned to work the Desk. Because of staffing issues, she assigned Officer Gregory to work squad 430, instead. Sgt. Montgomery was asked if he recalled Officer Gregory speaking to him about working the Desk on 9/20/14. Sgt. Montgomery stated he spoke with Officer Gregory face to face at the 4th Pct. He believed it was after the 13.43 roll call. He believed the conversation probably took place between 2030 and 2100 hours that night. He stated Officer Gregory approached him and stated that Officer Peterson, from 13.43 , had agreed to relieve him from the Desk duties at 0000 hours, if it was approved by Sgt. Montgomery. 25 1214138 Sgt. Montgomery stated that he told Officer Gregory that his request was not granted at this time. Sgt. Montgomery stated he informed Officer Gregory that he would have to see what the 911 call load was at around 0000 hours. If the call load was heavy, Sgt. Montgomery may not be staffing the Desk for the remainder of the 13.43 shift. Sgt. Montgomery never informed Officer Gregory that his request had been granted. Sgt. Montgomery was asked if on 9/20/14, when he was approached by Officer Gregory about the Desk, if he had knowledge of the direct order that Sgt. Liotta had given Officer Gregory about asking supervisors from other shifts about asking for time off or for changing his work assignments. Sgt. Montgomery had no knowledge of the direct order given by Sgt. Liotta to Officer Gregory. Sgt. Montgomery stated he and Sgt. Liotta had a conversation in regards to Officer Gregory. The conversation took place at the 4th Pct., and was face to face. Sgt. Montgomery did not recall the exact day and time of that conversation, but believed it was within a few days of the above incident. Sgt. Montgomery was then informed about the direct order that Sgt. Liotta had given Officer Gregory. Sgt. Montgomery believed that Sgt. Liotta informed him that she had been told by Officer Gregory that he had been given permission to leave the Desk early on 9/20/14, by Sgt. Montgomery. Sgt. Montgomery told Sgt. Liotta that was not the case. Sgt. Montgomery informed Sgt. Liotta that when Officer Gregory told him that 26 1214139 Officer Peterson could work the Desk for him at 0000 hours on 9/20/14, that he told Officer Gregory that he would have to check the 911 call load before any decision was made about Desk relief. Sgt. Montgomery did not grant the request asked of him by Officer Gregory. Sgt. Liotta then informed Sgt. Montgomery that she had told Officer Gregory that he was not to leave early from the Desk. Sgt. Montgomery was asked if he had ever given Officer Gregory a direct order. He stated that he had not. Sgt. Montgomery was asked if he had ever spoken to Officer Gregory about him failing to follow a direct order; regardless of who had given him the order. He stated that he had not. Sgt. Montgomery stated he had spoken to Officer Gregory about his conduct. The conduct involved Officer Gregory "playing Sgt. Montgomery and Sgt. Liotta off of each other." Sgt. Montgomery stated what he meant by this was that Officer Gregory was told not to deceive the two of them. Officer Gregory was warned about telling the sergeants that it was okay with this sergeant if it was okay with the other sergeant. Sgt. Montgomery stated this conversation with Officer Gregory was not documented. Sgt. Montgomery stated he had this conversation with Officer Gregory about a day or two after he had spoken with Sgt. Liotta about the incident that had occurred on 9/20/14. 27 1214140 Sgt. Montgomery was asked if he had discussed this issue about Officer Gregory not obeying a direct order with any of the other sergeants or lieutenants in the 4th Pct. Sgt. Montgomery could not recall. Sgt. Montgomery was asked if a meeting may have been called to discuss this issue. He stated that there was not a meeting held to discuss Officer Gregory. Sgt. Montgomery was asked if he was aware of Officer Gregory allegedly failing to obey a direct order on 9/21/14. He stated that he did not recall. Sgt. Montgomery was asked if he was aware of Officer Gregory failing to obey Sgt. Liotta's direct order since the incident on 9/21/14. He was not aware of anything, but stated that he had spoken with Sgt. Liotta about other issues involving Officer Gregory. Sgt. Montgomery was asked if he had discussed this case with anyone other than the supervisors involved at the 4th Pct. He stated that he had not. Sgt. Montgomery was asked if there were any facts concerning this incident that he had knowledge of, but had not disclosed. He stated there were none. Sgt. Montgomery was asked if there was anything else that he would like to add to this statement that I had not asked him concerning this incident. He stated that he had nothing to add. 28 1214141 Sgt. Montgomery acknowledged that this was a true and accurate statement. Sgt. Montgomery was then advised PER MPD POLICY AND PROCEDURE, SECTION 5- 107.8, HE WAS NOT TO DISCUSS THIS INTERVIEW OR CASE INVESTIGATION WITH ANYONE OTHER THAN HIS FEDERATION/UNION REPRESENTATIVE OR ATTORNEY. The statement was concluded shortly thereafter. On March 12th, 2015, I inter-office mailed two copies of our recorded interview to Sgt. Montgomery. Also enclosed was a letter asking him to review the statement for accuracy and to make any corrections. As of April 29th, 2015, I had not received an initialed and signed copy of the statement from Sgt. Montgomery. On 3/31/15 at approximately 1015 hours, Officer Gregory came to the MPD IAU office for a recorded statement. He was interviewed by myself and was accompanied by Lt. Kroll, as his Federation Representative. Officer Gregory was advised about Garrity and stated that he understood. Officer Gregory read and signed the Data Practices Advisory otherwise known as the Tennessen Warning. Officer Gregory was advised that the purpose of this statement related to an internal investigation and specifically an administrative review that was being conducted 29 1214142 regarding allegations made against him. Officer Gregory was informed that he had allegedly failed to comply with a lawful order that had been given to him. The order was given by Sgt. Liotta on September 20th, 2014 and was alleged to have been disobeyed on September 21st, 2014. Officer Gregory was informed that he was being called to explain any information he may have regarding these allegations. He stated that he understood. Officer Gregory was advised that Workforce Director showed he was On-Duty, on September 20th, 2014. He stated that was correct. He was asked if he was originally scheduled to work the Desk that night. He stated that he was. He was later, assigned to work in a marked squad. Officer Gregory was asked if he recalled a message going out on the MDC that day from Sgt. Liotta. He stated that he did. He was asked to tell me what he recalled of the content. He stated that he remembered the message asking for a volunteer from 13.43 to work the 13.43 shift, because of a staffing shortage. I informed Officer Gregory that I was told that the message was asking if anyone could work the Desk for over time, during 13.43 . Officer Gregory stated that sounded accurate. 30 1214143 Officer Gregory was informed that Sgt. Liotta claimed she received a message on the MDC in response to her request. The message was believed to have been from Officer Steward's MDC. Officer Gregory was asked if he had sent a response from a MDC that Officer Steward was signed on to. Officer Gregory could not say for sure, but believed it was possible. Officer Gregory was asked if he could recall what he said to Sgt. Liotta in that MDC message. He believed it was something along the lines of "that he had the Desk." He stated that Sgt. Liotta sent a message back in response, but he did not recall the content of the message. He stated the message was in regards to 13.43 being short staffed and that a 13.43 officer was going to cover the Desk. That he would be assigned to a squad. Officer Gregory was asked if he then contact Sgt. Liotta via cell phone or in person. He stated he called her via cell phone. He was asked to describe what was said in the conversation between the two of them. He stated that he requested a more detailed answer for why he was not going to be working the Desk. He stated that he mentioned to her that he had spoken to 13.43 Sgt. Montgomery, about him receiving Desk relief. Officer Gregory was asked to explain the agreement he had obtained for working the Desk that night. Officer Gregory stated he had spoken to Officer Lauren Peterson, who was assigned to 13.43 at that time. Officer Peterson stated that she could 31 1214144 relieve him on the Desk around 2230 hours, so that he could leave for the night. Sgt. Montgomery was in agreement. Officer Gregory was asked if Sgt. Liotta gave him a direct order on 9/20/14. Officer Gregory stated that she did. Officer Gregory was asked to tell me what that direct order was. He stated that the direct order was to not go outside of his shift's chain of command to ask other sergeants for permission for things. I then quoted to him what I had been told was the direct order; "You are not to make deals with 13.43 sergeants. The only deals you will make will be with 13.43 sergeants." He stated this sounded correct. Officer Gregory was asked if this direct order had been given to him verbally. He stated that it was. He was asked if it was given to him in writing, as well. He stated that he did not recall. He was asked if the direct order issue had been put in writing in his Yearly Performance Evaluation for 2014. He stated that it had, Officer Gregory was asked if on 9/20/14, had Sgt. Liotta assigned him to work the street that night, instead of the Desk. He stated that she had. Officer Gregory followed that order. He believed that Sgt. Liotta also informed him that he could not leave his shift early. 32 1214145 He believed that he worked his entire shift that night in a squad car. He was asked if he was alone (Able) or if he had a partner. He believed that he rode with Officer Jason Wolf. Officer Gregory was asked if he discussed what had transpired between himself and Sgt. Liotta, with Officer Wolf. He did not believe that he had. Officer Gregory was asked about his telephone conversation with Sgt. Liotta. When he was speaking to her about the change of assignment that night, did he state something along the lines of "I fucking hate this place." He stated that he did not say it directly to her. He may have said something along those lines, when he thought the phone connection had been broken between them. Officer Gregory was informed that Workforce Director showed that he was On-Duty, on September 21st, 2014. He stated that was correct. He was assigned to work the Desk. He was asked if he had requested to work the Desk that night. He did not recall. Officer Gregory was asked if he had contacted 13.43 Sgt. McBride that night about leaving early. He did not recall doing this. Officer Gregory was asked if he recalled speaking with 13.43 Sgt. McCann that night. He stated that he believed he spoke with him about leaving the Desk early that night. He asked Sgt. McCann, if he was going to have anyone from his shift, cover the Desk that night or if he could find an early replacement for him that night. 33 1214146 Officer Gregory believed Sgt. McCann's reply was that he was not going to cover the Desk that night, that the shift was short staffed. Officer Gregory was asked if he recalled Sgt. McCann informing him that he was not his immediate supervisor and that he should speak with his shift supervisors about any change in his shift hours or assignment. Officer Gregory did not recall this. Officer Gregory was informed that Sgt. McBride was his 13.43 supervisor that night and that I had spoken to Sgt. McBride about that evening. Sgt. McBride had informed me that Officer Gregory had spoken to Sgt. McCann about a change in his work schedule that night. Officer Gregory was then asked if this was indeed the case, did he fail to obey Sgt. Liotta's direct order that had been given verbally to him on 9/20/14. Officer Gregory stated that he did not know if he agreed with the word, "disobey." He stated that he believed that his intentions were to make sure his "ducks were in a row" with the other shift supervisor, before he spoke with his own. He stated that he was not trying to supersede his chain of command. He felt that he wanted to know all the facts, before he spoke with his supervisor about adjusting his shift hours. Officer Gregory was asked if he had been truthful with Sgt. McBride about the conversation that had taken place between himself and Sgt. McCann. He stated that 34 1214147 he did not remember exactly what he had said to Sgt. McBride. He stated that he would not have blatantly lied to him. He was sure that he would have had good intentions, in knowing the proper information, before asking him for permission. He stated that he would have had no intentions of lying to him or to try to mislead him with any information that he either needed to know nor would he have intentionally omitted any information. Officer Gregory was asked if he tried to deceive Sgt. McBride so that he could leave early on the night of 9/21/15. He stated that he had no ill intentions or deceit in mind. Officer Gregory was asked if he had disobeyed any other Direct Orders given to him by any supervisors since this incident. He stated none that he was aware of. Officer Gregory was asked if any supervisor or supervisors had spoken with him about failing to follow the direct order given to him on 9/20/14. He stated that he spoke with Sgt. Billy Peterson about a similar matter. He did not recall when this took place. He stated that he told Sgt. Billy Peterson that he had spoken to a I. 13.43 supervisor first, before a 13.43 supervisor, in order to know if the request was even a possibility, before he spoke with his own supervisor. He again stated that he was not trying to be deceitful; he just wanted to know if a request was feasible, before he made a request with his own supervisor. 35 1214148 Officer Gregory was asked if he could understand why his supervisors would be upset with him doing this. He stated that he could understand their position. He stated that he could understand why they would want to be in the "know" before anyone else, about what was transpiring with officers on their shift. He believed this was a "communication breakdown." He again stated that he had no ill intentions. He was trying to gather information. He may have done it in an inappropriate order. He was trying to bring information, before asking for permission. He was never trying to lie, to anyone. Officer Gregory was asked if he was a full time employee with the Minneapolis Police Dept. He stated that was correct. He agreed that he also worked Off-Duty jobs, as well. Off-Duty employment that would involve him wearing the uniform of the MPD. Officer Gregory was shown a copy of the Off-Duty jobs he was listed as being approved for in Workforce Director. He stated that the list was correct. He was asked, in an average week, how many hours of Off-Duty work he was working. He believed it was around 20 hours. He was asked if he was aware that per MPD policy, officers are only supposed to work a combined 64 hours per week. He stated that he was aware of that policy and was not exceeding it. 36 1214149 Officer Gregory was asked if working these Off-Duty jobs, was effecting how he performed at his full time job as a police officer for the MPD. He did not feel it was affecting his performance. Officer Gregory was then asked if the reason he was speaking with me today, was because on September 20th and 21st of 2014, he was attempting to work an Off- Duty job. He stated that on September 20th, 2014, that he was trying to leave early to work a part-time job. As for September 21st, 2014, he did not recall working a part-time job. Officer Gregory was asked if since he was a full time employee, with the MPD, if he felt his number one priority was to perform his duties with the MPD, first and foremost, before his obligations to an Off-Duty job. He stated that was correct. Officer Gregory was asked if there were any facts concerning this incident that he had knowledge of, but had not disclosed. He stated that there were none. Officer Gregory was asked if there was anything else that he would like to add to this statement that I had not asked him concerning this incident. He stated that because of these issues in 2014, he bid and now works on the 13.43 shift. This will enable him to avoid conflicts with his duty hours and his off-duty jobs. 37 1214150 Officer Gregory acknowledged that this was a true and accurate statement and that PER MPD POLICY AND PROCEDURE, SECTION 5-107.8, HE WAS NOT TO DISCUSS THIS INTERVIEW OR CASE INVESTIGATION WITH ANYONE OTHER THAN HIS FEDERATION/UNION REPRESENTATIVE OR ATTORNEY. The statement was then concluded. On April 13th, 2015, I inter-office mailed two copies of our recorded interview to Officer Gregory. Also enclosed was a letter asking him to review the statement for accuracy and to make any corrections. As of April 30th, 2015, I have not received an initialed and signed copy of the statement from Officer Gregory. SUMMARY OF ALLEGATIONS If these allegations are found to be true, Officer Gregory could be in violation of the following Department policy: MPD Policy and Procedure 1-403: COMPLIANCE WITH LAWFUL ORDERS An employee must always obey lawful orders given by supervisors or their designees, but all employees will be held accountable for their use of delegated authority. 38 1214151 An employee who receives conflicting lawful orders shall obey the most recent given. After complying with the order, the employee should notify the next highest- ranking employee above the employee giving the conflicting orders. Employees shall truthfully answer questions or render material(s) and relevant statements in a departmental investigation when so directed, consistent with the constitutional rights of the employees, (B-D) 1 Investigative Facts It is alleged that Officer William Gregory failed to comply with a lawful order given to him by Sgt. Wendy Liotta. Sgt. Liotta gave Officer Gregory the direct order, verbally on 9/20/14. Officer Gregory disobeyed that direct order during the course of his shift on 9/21/14. From the information obtained in interviewing, Sgt. Liotta, Sgt. McCann, Sgt. McBride, Sgt. Montgomery and Officer Gregory, the information supports the fact that Officer Gregory failed to comply with the direct and lawful order given to him by Sgt. Liotta on 9/20/14. I confirm that the information I provided in this case is true to the best of my knowledge. 39 1214152 Respectfully Submitted, 7 /1•414, 77 i Sgt. Michael Heyer Internal Affairs Unit 40 1214153 MINNEAPOLIS POLICE DEPARTMENT Deputy Chief Travis Glampe Office of Professional Standards Room 130-City Hall 350 South Fifth Street Minneapolis, Minnesota 55415 612 673-2445 MEMORANDUM 02-29-2016 In my memo to AC Arneson, I stated this should be an 8 hour suspension because of Officer Gregory's assignment to an 8 hour shift. I then concluded by stating "10 Hour" suspension. That was in error and should have read "8 Hour". AC Arneson relied on this error and made the final determination of a 10 hour suspension. The final determination should be an 8 hour suspension per Gregory's assignment. 1214154 MINNEAPOLIS POLICE DEPARTMENT Deputy Chief Travis Glampe Office of Professional Standards Room 130-City Hall 350 South Fifth Street Minneapolis, Minnesota 55415 612 673-2445 MEMORANDUM 01-11-2016 On 02-24-2016 a Loudermill Hearing was held with Officer William Gregory regarding IAU#14-22128. The Loudermill panel was composed of Deputy Chief Bruce Folkens, Inspector Mike Friestleben, and I. Officer Gregory attended the hearing along with Federation representative Lt. Kroll. Following a review of the investigation, the contents of the investigative file, and the information presented at the hearing, the panel finds the following facts: -Officer Gregory was scheduled to work 13.43 in the 4th Precinct on 09-20-2014. -Gregory attempted to broker a deal to have the 13.43 officer relieve him from desk duty at midnight, instead of the normal end of the 13.43 shift, around 02:00. -Gregory reported to the 13.43 sergeant, Sergeant Liotta that he had a deal in place with the 1 3.43 sergeant, Sergeant Montgomery to get early desk relief so Gregory could leave early. -Liotta denied this request to leave early and told Gregory that he was not to make deals with 13.43 and that he needed to go through his 13.43 sergeants to make such arrangements. Gregory acknowledges in his Garrity statement that he was given a direct order by Sgt. Liotta that he was not to go outside of his shift chain of command to ask for such permissions. This is important to note, as in the Loudermill hearing, Lt. Kroll stated that no direct order was given. -Gregory was scheduled to work the desk on in the 4th Precinct on 09-21- 2014. -Gregory attempted to broker a deal with the sergeant, Sergeant McCann to leave early. 13.43 13.43 1214155</t>
  </si>
  <si>
    <t>['https://d3n8a8pro7vhmx.cloudfront.net/cuapb/pages/1461/attachments/original/1638130935/14-22128_Gregory_Part_2.pdf?1638130935']</t>
  </si>
  <si>
    <t>Uniforms and Equipment: See enclosed equipment document. Contacts: ff you have questions or concerns, feel free to call either of the following: • Sergeant Steve Bantle (612) 673-3818 • Heather Rende, Human Resources Associate Consultant (612) 673-34/6 We look forward to seeing you on your first day with the Minneapolis Police Department. Sincerely, Travis G Deputy Chief Office of Professional Standards Minneapolis Police Department Enclosure: Required Equipment for Minneapolis Police Recruits Cc: Employee Personnel file Department HRIS Administrator 1272464 REQUIRED EQUIPMENT FOR MINNEAPOLIS POLICE RECRUITS All officers are required to supply the following equipment at their own expense. It should be noted that new officers are entitled to a uniform allowance and will need their receipts for reimbursement. New Officers will receive the maximum of three years' worth of the current allowance (current allowance $937.96 x 3 = $2,813.88) as soon as receipts for the items purchased are submitted, along with the completion of a reimbursement form. New officers must also sign an agreement to pay the Police Department back on a pro-rated basis for equipment if they leave prior to completing 36 months of service. Firearm Recruits can choose from the following: Smith and Wesson • M&amp;P MP9 9mm With Night Sights • M&amp;P MP45 45ca1 With Night Sights *Recruits must also purchase a Barrel Safety Indicator with their weapon. Duty Weapons may not be purchased prior to completing the MPD Range Masters Fit-Test. Your Fit-Test is scheduled for . A firearm purchase letter will be issued upon completion of the Fit-Test. Required Equipment • Leather Duty Belt and Under Belt. (All leather gear must be black basket weave) • Two sets of Handcuffs (Smith &amp; Wesson or Peerless) • Handcuff Case(s) • Flashlight and Holder (a full size flashlight is required) • Impact Weapon and Holder (ASP Baton) • 1 Riot Baton Holder and 1 rubber Baton Grommet • 1 Mace Holder for 4 oz. container • 1 Safariland ALS Duty Holster 6360 or 6360 for handgun light • 1 Safariland ALS Off Duty Holster 6378 • Weapon. Mounted Light (Optional) Streamlight TLR-1 HL or Surefire X300 Ultra LED • Handgun Cleaning Kit • 3 Firearm Magazines (4th magazine is recommended but optional) • 1 Double Magazine Holder with flap covers secured with snaps • 1 Radio Holder • 4 Belt Keepers • I Rain Coat • I Eight Point Hat • l Winter Jacket • 1 Light Jacket (optional) • 2 Nametags: Engraved gold metal with inked print. First initial and last name • 2 Long Sleeve Uniform Shirts (Flying Cross ONLY) • 2 Short Sleeve Uniform Shirts (Flying Cross ONLY) Required Equipment (Continued) For 8/582014 Recruit Promotional Academy 1-1MR 7/14/14 1272465 K.9 I e P. fia,D Co unity Service Off i eq printed name unity ervice Officer'- atur of I up 1 ArDI 4 Date /-(o --Zo /C( inneapolis Police Department Representative Date FiledBOA Date community Service Officer Education Plan Policy Minneapolis Police Department Purpose The purpose of the Minneapolis Police Education Plan is to provide tuition assistance to those individuals who have been hired by the MPD as a Community Service Officer (CSO) and: 1) are enrolled in the Law Enforcement Program at a program approved by the Minneapolis Police Department (MPD); or 2) have graduated with a 2-year or higher degree from a Law Enforcement Program approved by the MPD. Program The program must be an accredited program that prepares you to become POST-license eligible. The program must consist of generals, theories, and Integrated Practicum (Skills). Eligibility All CSOs who are not POST eligible and are currently enrolled and/or will enroll within three months of hire. Covered Expenses The City agrees to lend up to $12,000.00 to cover the costs of tuition, text books and parking - if applicable. Any remaining costs will be the responsibility of the CSO. The City will not pay for courses that a student needs to retake in order to graduate or to obtain a grade of C or higher. Requirements • Coursework must be completed with a minimum grade of C and with a minimum combined GPA of 2.50 on a 4.0- point scale in the overall program. • Grade audits will be conducted on a regular and unannounced basis. • Students must submit proof of grades to the MPD at the end of each class session. • Should a CSO not meet the minimum grade expectations - the student will be placed on an academic review.* • CSO must maintain full semester credits (this may vary for summer session). If for some unforeseeable circumstances, i.e., personal/family illness, etc., the CSO must drop or can no longer enroll in the class- notification must be made to CSO Supervisor or Coordinator prior to withdrawal. • Must graduate from the program within three (3) years of hire. • Agree to the terms of the Loan Agreement. *Academic review includes but is not limited to CSO Supervisor or Coordinator conducting a thorough investigation into the reason for not meeting expectations. Academic review findings may result in not passing probation or disciplinary action up to and including termination of employment. Procedure for Payment/Reimbursement The following must be submitted to the Training Development Supervisor: The CSO will provide proof of enrollment and will obtain and complete the Third Party Billing Agreement form between the MPD and the educational institution. Should the CSO transfer institutions, it is the CSO's responsibility to provide notification and obtain and complete the Third Party Billing Agreement between the MPD and the new educational institution. For the City to process the CSO's reimbursement request, the CSO must provide proof of purchase. Reimbursement will not be issued again for lost or stolen items. Acknowledgment I have read and understand the requirements of the CSO Education Plan Policy. Cc: CSO Supervisor Personnel File 1272466 Filedii-y. DatealLIA *Indicates required info uity of Minneapolis Human Resources Department 250 South 4th Street, Room 100 Minneapolis, MN 55415-1339 - - Employee Job Change Form *Employee ID Number: 005775 *Employee Name: Kyle Pond *Effective date of Action: 01/06/14 *Action/Reasons: Data Change Full/Part/Intermittent Time Ch *Are these changes permanent? .. Yel K No If temporary, *Is this a Detail? IN Yes 4 No indicate expected end date: *Is this a Concurrent Job? K Yes 4 No *Dept Code: Police Department - 4000000 -,' Location Code: ]02350c 1Company Code: MPL (City and MBC) *Job Code/Job Title: 02350C Community Service Officer-C Position Number (if applicable): 100001159 REGULAR/TEMPORAY/SEASONAL STATUS HOURS STATUS Regular V 1 4 Full-Time U Part-lime (enter hours per week): K Intermittent (enter approximate hrs per week): EMPLOYEE CLASS ICLASSIFIEDADICATOR v [PAY GROUP (if Detail use postive pay group for all records): STANDARD HOURS PER WEEK (use 0 for details or intermittent): 40 Salary Adm Plan l Salary Grade I Current Step New Step Current Base Rate New Base Rate JOB EARNINGS DISTRIBUTION (Combo Code) Percent Earn Code Fund I Department Task i Project Activity 100 REG 00100 j 4004320 REG REG PROBATION PROBATION END DATE DATE LAST WORKED None 3 Months 6 months 12 months Other Union Code New Union Code I Officer Code 'FICA Status i LI Non-Sworn 1_] Sworn K Exempt 11 Medicare Only K Subject ReqUires.SEI (Statement of Econoriiic Interest) K No K Yes *Submitted By (type or print name below) *Date - enter below Heather Rende 02/07/14 *Appr Ve' B nature horized department representative below) *Date. - enter peloy / / / C i / //4 *f Tr er (Signs ptin epartment representative below) *Date ent r below I *If Transfer or Voluntary Demontion (Employee Signature below) *Date - enter below *Entered Alto HRIS b (HRIS Representative Signature below) *Date - e ter below UV( r)kt ,-) IC i Original: Department Personnel File Revised:06/2010 1272467 EMPLOYEE SIGNATURE BADGE/IDENTIFICATION AI 1MBIR: c-27 SUPERVISOR'S NAME AND SIGNATURE: Date:03/D3/i Lti Date:2) ACKNOWLEDGMENT OF Special Order S13-047 Regarding Non-Public Data By signing this Acknowledgment* I certify that I have read Special Order S13-047 and reviewed the specific Policy and Procedures listed in the Order. I further acknowledge that I am required to protect data in accordance with state and federal law and MPD policy and that the failure to do so may subject me to criminal charges as well as discipline, up to and including discharge. This Acknowledgment supplements my receipt of the electronic version of the MPD Policy and Procedure Manual. EMPLOYEE NAME: 14/V4) ki-e /9 - (please print)' Employees must sign in front of their supervi . Supervisors mus colltet the signed forms and deliver them to their respective Inspector, Commander or Dir -tfor. * Returning a signed acknowledgment form to your supervisor is mandatory. Page 3 of 3 1272468 01/040 , 20 Date .K•1 iq • 1?%. Printtd Name Applicant for Police Community Service Officer (CSO) Pijed jay POLICE COMMUNITY SERVICE OFFICER (CSO) LOAN 111 EKLE N T THIS AGREEMENT, entered into this 0 1 day of btp , 20 ILI, by and between the City of Minneapolis (hereinafter called the "City") and K'die. . (hereinafter called Community Service Officer (CSO)). WHEREAS, the City is in need of Police Officer Standards and Training (POST) Board certified people to become police officers in the City of Minneapolis Police Department; WHEREAS, the City is willing to assist people to become POST Board certified and to become police officers in the Minneapolis Police Department by assisting them in developing skills to become police officers, while they are performing CSO duties and providing education and training to interested and qualified candidates; and WHEREAS, the City is willing to provide tuition to candidates for CSO for the costs of the education and training if the candidates, after being hired as Minneapolis CSO remain with the City for the duration of the CSO program and work as police officers for an additional two years after becoming a Police Officer; NOW, THEREFORE, the City and the undersigned do mutually agree as follows: 1. The fair and reasonable cost and market value of the tuition portion of the POST training education and training program is $12,000.00. 2. The City agrees to lend up to $12,000.00 to the CSO to cover the costs of tuition. The CSO agrees to borrow up to $12,000.00 from the City to pay for the costs of tuition. 3. For every month of full time service as a Minneapolis police officer that the employee works, the $12,000.00 loan shall be reduced by $500.00. For CSOs requiring less than one year of POST training and education, the repayment loan shall reflect the actual tuition amount, but not lower than $3,000. For CSOs hired with their 2-year law enforcement degree, a separate Loan Agreement is required. At the end of the two full years of service working as a Minneapolis Police Officer, the entire $12,000.00 loan (or actual loan amount) shall be considered satisfied and paid in full. However, if the CSO voluntarily separates from the Minneapolis Police Department prior to working two full years as a police officer, the CSO shall immediately pay to the City the entire balance owing on the loan. 4. If the undersigned CSO does not return equipment, the cost of the equipment will be taken from the undersigned's last check and/or legal action taken against the undersigned. 5. Any CSO or police officer who is released from probation, involuntarily terminated or resigns in lieu of termination from the program or from employment may by the Minneapolis Police Department be excused from repayment of any outstanding loan balance. 6. CSO agrees that as soon as the Police Community Service Officer program has been completed the CSO will complete the testing process required for the position of police officer and advance to the position of police officer for the City at the next available opportunity. CSO agrees that CSO will continue with the City in the capacity of CSO from the completion of the CSO program until the CSO begins employment as a police officer recruit. CITY OF MIN : " 'OLIS Pre- ce Training Lieutenant 1272469 Minneapolis City of Lakes Police Department 350 S. Fifth St. - Room 130 Minneapolis, MN 55415 TEL 612.673.3000 www.minneapolismn.gov September 22, 2015 Officer Kyle Pond 2 nd Precinct Dear Officer Pond: Subject: Codefor Acknowledgement At a recent Codefor Meeting, Inspector Waite, recognized your initiative in identifying a passenger as a potential robbery suspect during a traffic stop. Through your knowledge of a current DIB bulletin, you completed a Field Contact report and forwarded it to the Robbery Unit. Your pro-active identification is a great representation of our officers' service to the public. Thank you for all your hard work. A copy of this recognition will be placed in your personnel file. Sinc Assistant Chief Kris Arneson 1272470 Sincerely, Chef of Police Janee Harteau Signatiu (Acknowledgment Receipt) Minneapolis City of Lakes Police Department Janet L. Harteau Chief of Police 350 South 5th Street - Room 130 Minneapolis MN 55415-1389 612673.2735 TTY 612 673-2157 All MPD Personnel: RE: Important Message Concerning Email This is a reminder that email privileges are governed by the City of Minneapolis Electronic Communication Policy. The Policy is located on the Intranet at: http://www.ci.minneapolis.mmus/policiesipolicies electronic-communications-policy. Electronic communications are public data and must reflect a positive, professional image of the City of Minneapolis. The policy covers all electronic communications, including the City's email, and internal and external websites. Every person who was given or has gained access to the City's computer system is responsible for adhering to City standards when electronic communications are sent, received, forwarded, saved or otherwise disseminated. Anyone who uses this system in a manner that is not consistent with City policies may be subject to disciplinary action, up to and including termination. Employees are prohibited from intentionally viewing, sending or disseminating inappropriate email materials, including harassing, threatening or obscene materials (any materials with ANY sexual connotation). You are encouraged to advise anyone who sends or disseminates such inappropriate materials to stop from doing so. If you view such materials or receive such materials from a City employee, vendor, volunteer or other agent of the City, report it to your Immediate supervisor, the Human Resources Generalist, or the. Minneapolis Police Department's Internal Affair Unit. Do not delete the information from your computer until appropriate authorities have had an opportunity to retrieve the information for their investigation. Employee email and/or electronic files may be audited in an attempt to determine if the policy is being violated. Name 4sjlt. Porup (Print) Employee Number by 5 , 15 Date Di/D(4.1(51g City information and Senices www.minneapolismn.gov Affermative Action Employer 1272471 City of Minneapolis Human Resources Department 250 South 4th Street, Room 100 Minneapolis, MN 55415-1339 File4B.10 nate -1'3 -I k- HIRE FORM HIRE DATE (Start Date) 011r)(01? ("0-1 Please read the Notice of Your Rights as a Subject of Data, which is either attached to or printed on the back of this form. PE SO AL INFORMATION PATH: Workforce Adminis ration/Personal Information/Biographical/Add a Person First Name Middle Name K,9 ie, Arvio Last Name Pats D D. - 0 : gi -00- ii - • 13.43 - Personnel Data Apartment Street Address Social Security Number tarcimillame Number 13.43 - Personnel Data City State z Code 13.43 - Personnel Data Race/Ethnic Grou. 13.43 - Personnel Data Veteran DO No K Yes 13.43 Phones Include Area Code) 13.43 Personnel Data JOB INFORMATION Employee ID a m/577 r ) Department Code Is this a Permanent Hire? Yes ENo Location Code Itroico ( itC1) Supervisor ID (if not using a position): PATH: Organizational Relationships Tab/Add Job Data Establishment ID MPL If temporary, indicate expected Job end date: Job Code OZY---JOC Job Title Regular/Temporary/Seasonal Status N--kegular (Permanent) El Temporary n Seasonal Pos MPH ition Number: 7.)--1q0 /4 "rrs Status Full Time RiPart Time Employment Class Certified (Civil Service) LiUncertified Other ['Outside Trades K Intermittent D Appointed ['Charter Department Head ['Elected Office Code 14-Non-Sworn ESworn (Fire &amp; Police only) Requires SEI (Statement of Economic Interest) ON° DYes Standard Hours/Week Pay Group V\i i1) JOB EARNINGS DISTRIBUTION FICA Status 3.43 Salary Plan Union Code Classified Indicator ['Casual (Outside Trades) ['Grant Employee OPermit ElPolitical Appo ntment Salary Grade Salary Step M Classified (City and Park) Legislative Appointment aremporary (Non-Permit) DUnclassified Compensation Rate $ )1) • Percent Earn Code Fund (5) Department (7) Task (8) Project (15 or Less) Combo Code (35 or Less) Activity (15 or Less) 10() REG REG 1"- ))( vipl)20)1 REG Length of Probation (Remember to check the Labor A ENone 'O'S Month Tax Withholding (From W-4) Approved by: M QJA reement or Civil Service Rules) 06 Month ate 012 Month 13.43 - Personnel Data Date Enterectin HRIS By /1t-kik 2atYL-) DOther Date Last Updated: November 15, 2013 1272472 Hire Form - Part 2 (Supplemental Information) Employee ID or Social Security Number W 5- 77. Employee Name K,Ile,,PUND Hire Date (Start Date) plibtaf9.0111 MAILING ADDRESS (If different from home address (Optional) Panel' ,Workforce Administration/Personal Information/Modify a Person /Contact Information Street Address 13.43 Apt # City State Zip - Personnel Data ADDITIONAL OR FORMER NAME 4:I _ . . _ . _ _ 13.43 . . - , _ .: . 13.43 EMERGENCY CONTACT - ADDITIONAL. (Optional) P.r-I • .r_rli.: ., , 4.3, .: _.v ±.7.5.,. _ :;: , _-.:1=-V -r---' , r (Kat _, mirtigraticin/PAeallii ormatiV o 4a 4 foal/Additional ames - Personnel Data , • _ tH--_, . ; - _ On_ ,ersc5 rick trQn .-erolial - Personnel Data t _. era t rpeA ,,-`,m. -1M i' - el a • ii• s ir saft-: . • - 1.1i I . se ''- se. i • II. *I °' el, DRIVER'S LICENSE INFORMATION Panel: Workforce Administration/ Personal Information/ Bioarachical/Driver's License Data 13.43 - Personnel Data Distribution: Original: Department Personnel File Copy: Employee Last Updated: November 15, 2013 1272473 Filed By OAT:). MacDonald, Kimberlee S. From: HRIS Sent: Monday, December 30, 2013 8:23 AM To: Nadimi, Jilla; jreichert@minneapolisoarks.orq; Richardson, Francine; Williams, Cozetta D.; jpobuda@minneapolisparks.org;1 1 3.43 - Personnel Data Prins, Alecia; Robinson, Arlene G; Saenger, Janice D.; Worley, Camille A; Johnson, Julie K; Gabbard, Jennifer J.; Teresa Chaika; Gallagher, Nora M.; trooney@mplspha.org; Charlton, Kelley M; Yuzna, Cheryl A.; Stachowski, Kathy J.; Brown, Jacob A; Wiysel, Hattie L.; Effinger, Leora; Kammerer, Dennis P.; Rucker, Melanie D; Bros, Ida M.; Smith, Jennifer A (Public Works); Flowers, Millicent L.; Hebner, Tina A.; Richart, Geri K.; Richardson, Linda M.; Frazier,Toni R.; Peterson, Char A.; Misencik, Dawn M.; Haines, Darla; Jones, Karen S.; Penn, Cherie A.; MacDonald, Kimberlee S.; Land, Diana L.; Scheller, Roxanne L.; Ghatt, Irene; Lajon, Janis M.; Paulsen, Mark L; Connors-Smith, Dani J.; Ruona, Anne; Brown, Judy; Caron, Karen A.; Duncan, Susan M.; Delaney, Erin; Lundberg, Sandy A. Subject: Invitation - A Hire request requires processing - Dept 4000000 A Hire request requires processing. Applicant Name: Kyle Pond Former Worker: No Employee ID: Type of Hire: Hire Comments: New Hire: 1. Verify 'Start' date 2. Review Comments section for any special notes 3. Verify data against 'Hire' form completed by the new employee and hiring manager Transfer: 1. Verify 'Type of Hire' 2. Verify 'Start' date 3. Review Comments section for any special notes 4. Verify data against Employee Job Change Form 5. If this is a Demotion or Promotion, make sure you save the Job row before you change the Action/Reason codes To process this request, visit: http://cmean315.ci.minneapolis.mn.uskispihris/EMPLOYEE/HRMS/c/ADMINISTER WORKFORCE (GBL).HR MANAGE H IRES.GBL?FolderPath=PORTAL ROOT OBJECT.HC WORKFORCE ADMINISTRATION.CO PERSONAL INFORMATION.HC 0 RG RELATIONSHIP.HC HR MANAGE HIRES&amp;IsFolder=false&amp;IgnoreParamTempl=FolderPathNocIsFolder 1 1272474 Minneapolis City of Lakes Filed By 1\0 (t_ Date L9N(7 Police Department Janee L. Harteau, Chief of Police 350 S. Fifth St., Room 130 Minneapolis, MN 55415 TEL 612.673.3000 www.minneapolismn.gov April 2017 Officer Kyle Pond Second Precinct 1911 Central Ave. NE Minneapolis, MN 55418 Officer Pond, Congratulations for being selected as the April, Second Precinct Officer of the Month. I'm truly impressed by your dedication to performing your job in a manner which helps the department accomplish its goals of improving Public Safety, Public Trust and Employee Engagement &amp; Morale. Again, thank you for your efforts in representing the Minneapolis Police Department in such a positive way. A copy of this letter will be placed in your personnel file. Sincerely, Janee L. Harteau Chief of Police Minneapolis Police Department JLH/drp 1272475 WorkForce Director Page 1 of 5 Training Records Training History for: Kyle Pond Employee Id: 005775 Total Continued Education Credits: 318.0 Total Instructor Credits: 0.0 Add (Add training that are not associated with an existing Event/TimeSlot) Course Start Date End Date Grade Continued Education Credits Instructor Credits Make Model Serial # Commeni Edit Delete 2019 Annual In-Service Training Program, Phase III, September - December 2019 11/5/2019 11/5/2019 Not Applicable 7.00 Edit Delete 2019 Annual In-Service Training Program, Phase III, September - December 2019 11/4/2019 11/4/2019 Not Applicable 7.00 Edit Delete 2019 40MM Operator Certification Course, June, Multiple Dates 6/6/2019 6/7/2019 Not Assigned 4.00 Edit Delete 2019 Annual In-Service Training Program, Phase II, (Apr- Aug/Sep 25- 26) 5/23/2019 5/23/2019 Not Applicable 7.00 Edit Delete 2019 Annual In-Service Training Program, Phase II, (Apr- Aug/Sep 25- 26) 5/22/2019 5/22/2019 Not Applicable 7.00 Edit Delete 2019 Annual In-Service Training Program, Phase I, January - March 2019 2/12/2019 2/12/2019 Not Applicable 7.00 Edit Delete 2019 Annual In-Service Training Program, Phase I, January - March 2019 2/11/2019 2/11/2019 Not Applicable 7.00 Edit Delete 2019 Semi- Automatic Handgun Qualification and Gas Mask Fit Testing, January - February 2019, Multipl 1/17/2019 1/17/2019 PASS 1.00 http://appwRiprod/wfd/EveritManagement/EmployeeTrainingHistory.aspx?header=false... 12/16/2019 1272476 WorkForce Director Pa 2 of 5 Edit Delete 2018 FTO Training Program November 12- 16, 2018 11/12/2018 11/16/2018 Not Applicable 35.00 Edit Delete 2018 Annual In-Service Training Program, Multiple Dates 11/8/2018 11/8/2018 Not Applicable 7.00 Edit Delete 2018 Annual In-Service Training Program, Multiple Dates 11/7/2018 11/7/2018 Not Applicable 7.00 Edit Delete 2018 Shotgun and CIT Training Program, GROUP A, Multiple dates 9/26/2018 9/26/2018 Not Applicable 7.00 Edit Delete 2018 Procedural Justice and NARCAN Training Program, GROUP B, JULY - SEPTEMBER DATES 8/16/2018 8/16/2018 Not Assigned 7.00 Edit Delete 2018 TASER Re-Certification Training Program, May Dates 5/10/2018 5/10/2018 Not Applicable 4.00 Edit Delete 2018 PIMS Basic Patrol Training Program, March 29-31, 2018, Venue 2 3/31/2018 4/1/2018 Not Applicable 7.00 Edit Delete 2018 PIMS Basic Patrol Training Program, March 29-31, 2018, Venue 2 3/30/2018 3/31/2018 Not Applicable 7.00 Edit Delete 2018 PIMS Basic Patrol Training Program, March 29-31, 2018, Venue 2 3/29/2018 3/30/2018 Not Applicable 7.00 Edit Delete 2018 Annual Handgun Qualification and Gas Mask Fit Testing, January 2 - 19, 2018 1/17/2018 1/17/2018 PASS 1.00 Edit Delete 2018 Super Bowl LII, Law Enforcement Officer Orientation, January 10, 2018 1/10/2018 1/10/2018 Not Applicable 6.00 Edit Delete 2017 FTO Trng Course (Dec 11) 12/11/2017 12/11/2017 Not Applicable 7.00 http://appwfdprod/wfd/EventMariai4ement/EmployeeTrainingHistory.aspx?header=false... 12/16/2019 1272477</t>
  </si>
  <si>
    <t>['https://d3n8a8pro7vhmx.cloudfront.net/cuapb/pages/270/attachments/original/1626065749/Kyle-Pond-Public-Personnel-File-2021-pages-14-27.pdf?1626065749']</t>
  </si>
  <si>
    <t>Four Minneapolis officers were accused of excessive force - and now train other police Cari Spencer August 7, 2025 4:00 AM Updated: August 7, 2025 1:53 PM https://www.mprnews.org/story/2025/08/07/minneapolis-officers-accused-of-excessive-force-train-police Four Minneapolis police trainers were accused of using excessive force in civil lawsuits the city settled before they received their current assignments, according to a review of federal court documents. One police trainer allegedly struck a disabled man in the head. Another allegedly beat and falsely arrested a Black man who repeated a question. A fifth officer, who now reviews use-of-force incidents, allegedly took part in the assault of a man who claimed he nearly died. That lawsuit was settled for nearly $1 million. The lawsuits were settled without a finding of fault. And many of the allegations date back a decade or more. But as the Minnesota Department of Human Rights tasks the Minneapolis Police Department with overhauling its culture and accountability processes - including uses of excessive force that disproportionately impacted people of color - advocates for police reform say these officers' leadership positions raise concerns over the department's commitment to change. The two lieutenants who oversee all of the department's training are Lt. Troy Carlson and Lt. Adam Lepinski. Carlson has been disciplined twice for using excessive force. In one of those cases, the city paid $19,500 to settle allegations Carlson slammed his knee into a man's face while the man kneeled with his arms raised. Lepinski has five open complaints dating back to 2022. It's not clear what the nature of those complaints are. In 2018, the city paid a man $25,000 to settle allegations Lepinski pepper-sprayed him for no reason. Lawsuits against at least seven officers assigned to the training division as of this spring have collectively cost Minneapolis taxpayers nearly $2 million in legal settlements. Two of these officers are also currently being sued in federal court. The division includes a total of 14 sworn officers. "This is absolutely not how you change a culture," said Michelle Gross, president of Communities United Against Police Brutality and a longtime critic of MPD. "Why would these particular individuals be selected to provide the training that is supposed to change this culture?" Chief Brian O'Hara said in an emailed statement that it is MPD's "true mission to meet the community's desires for meaningful and lasting police reform." He said "the mere existence of allegations, lawsuits, settlements or complaints should not be mistaken for, or used to suggest, proof of misconduct," but acknowledged that trust in how allegations and complaints were previously investigated is low. He said he has faith new processes will build confidence that allegations are thoroughly and fairly investigated. "MPD employs people - people who learn through experience and continue to grow over time," he said. "While I cannot speak to how officers were previously assigned, my responsibility as chief moving forward is to ensure that assignments, particularly to important roles like training, are made based on a range of factors, including an employee's skill and expertise, performance evaluations, past service as a police officer, and a review of their disciplinary history." MPR News' examination of the training division comes as MPD works to retrain the entire department on new use-of-force policies, as mandated by a state settlement agreement. The analysis follows revelations last month that the officer who fatally shot Amir Locke in 2022 had been leading that training for the department. O'Hara announced soon after that Sgt. Mark Hanneman had been reassigned, citing the "importance of maintaining community trust." Still, the presence of other officers in the training unit who have been accused of violating the civil rights of residents, including several people of color, is troublesome for advocates who have long called for significant police reform. Justin Terrell, executive director of the Minnesota Justice Research Center, said some of these appointments demonstrate "a missing filter in decision-making in MPD and in the city." Terrell has also served on the Minnesota Peace Officer Standards and Training Board and as a member of a Minneapolis civilian police oversight group. He said he encourages "both the mayor and the chief of police" to adopt a better filter. "Leadership is responsible for applying wisdom in how they select their trainers and building trust between the department and the community," he said. "And when they make decisions like this that just raise more questions and concerns, they are damaging the work that they are doing." "I absolutely believe that these officers are good choices for trainers," Lt. Sherral Schmidt, head of the union that represents Minneapolis police, said in an emailed statement. "They are extremely committed to their roles as trainers and are viewed as leaders by their peers. Many of them have spent thousands of hours in training so they could acquire the necessary skills and certifications to train others." Addressing misconduct is crucial, she said, but "judging an officer's fitness for training based solely on past complaints would be a disservice to the department and the community." Police officers enjoy broad legal protections for their on-duty activities, including qualified immunity, a legal doctrine that protects police and other officials from civil lawsuits unless they knowingly violate clearly established law. Except in rare occasions, the city also indemnifies officers named in civil rights lawsuits, meaning the officers don't pay settlements or attorneys fees out of their own pockets. Police reform advocates have pushed for ending that immunity and forcing officers to carry professional liability insurance - as doctors do - to increase accountability. Andrea Headley, associate professor at the McCourt School of Public Policy at Georgetown University, said she finds settlements, repeated complaints and disciplined behavior "definitely concerning." Headley's research has focused on police training, police-community relations and police use of force. Just because an arrest or use of force was legal, Headley said, "doesn't mean that it wasn't harmful to the individuals." She said positive police-community relations and the absence of allegations should be an important factor in determining promotions to leadership positions, especially in police departments that are trying to repair relationships and prepare officers to uphold the community's standards. Lawsuit payouts range from $200 to nearly $1 million The size of settlements the city has paid in lawsuits involving officers now or recently in the training division range from $200 to nearly $1 million. When asked over email about settlements on the lower end, police union leader Schmidt said the city's "repeated willingness to settle lawsuits without defending the actions of its officers is extremely frustrating" and creates a perception of wrongdoing that "erodes the morale" of police officers. "Our officers deserve due process, not to be scapegoated in legal agreements where they have no voice," she said. Attorney Paul Applebaum, who has filed civil rights lawsuits against police departments for almost 30 years, often on behalf of people of color, said smaller settlements are not indicative of a weak case. He said what others might see as a "relatively small amount of money" being offered by the city can be a lifesaver for low-income plaintiffs who may not be in a position to hold off for two and a half years until a case is tried and resolved. "I've sat through I can't tell you how many settlement conferences with judges who are like, 'Look, $7,500 is a lot of money and it's on the table,'" he said. Detailed below are lawsuits filed in federal court alleging excessive force and other civil rights violations by officers who were later assigned to the training division. In other instances, people who are now training officers were present during alleged misconduct but were not named participants in the misconduct. In one case, a man alleged an officer now in the training division failed to intervene as another officer beat him and shocked him with a Taser. In other cases, officers now in the training division were named in lawsuits following SWAT raids. For instance, in 2013, the city paid a family $225,000 to settle a case in which a SWAT team allegedly fired indiscriminately into a family's home, killed two dogs, traumatized girls ages one and three, and used racial slurs while beating their father. When an officer was alleged to be present during misconduct but his role was unclear, we didn't publish their name. Twice suspended for using excessive force, Lt. Troy Carlson now oversees training Lt. Troy Carlson oversees all aspects of training for the police department. He was assigned to the training unit in September 2023. He's been an instructor since 2015, according to a statement from the police department. Two people received settlements from the city of Minneapolis after alleging in lawsuits that Carlson used excessive force. In 2016, Robert Lilienfeld filed a lawsuit alleging that Carlson slammed his knee into Lilienfeld's face as then- 54-year-old Lilienfeld kneeled on the ground with his arms raised. Lilienfeld claimed Carlson punched him and shoved his face into gravel. The alleged incident took place in 2014 after a high-speed car chase in which Lilienfeld was a passenger. Later, Carlson told an investigator he thought Lilienfeld, who is white, was reaching for a gun, and that Lilienfeld became combative as Carlson used his weight to pin him down, according to public complaint investigation files obtained by Communities United Against Police Brutality. In a response to the allegations, the city agreed that Carlson held down the plaintiff with his body weight and struck him once at that time. The response did not say Carlson shoved Lilienfeld's "face into the gravel" but said Carlson did "use his knee to push on Plaintiff's head." That lawsuit settled for $19,500. Carlson was later issued a suspension for use of excessive force during the incident, according to the investigation file. Carlson was also disciplined for a 2014 incident in which he allegedly slapped a suspect in the head after handcuffing him and was captured on a recording saying, "I will f------ kill you." He admitted to striking the suspect and received a 40-hour suspension for use of excessive force during the incident and a letter of reprimand for his language, according to disciplinary documents obtained by the Minnesota Reformer. Another lawsuit - settled for $6,000 in 2015 - alleged that Carlson and a colleague beat and wrongfully arrested a 35-year-old mentally disabled Black man in 2013. In a lawsuit, Donnie Ray Wallace argued he had been asleep in a van registered to someone who had a warrant for their arrest when officers ordered him to "get the f--- out of the car," then threw him to the ground after he exited with his hands up. Wallace alleged the officers knelt on his face while handcuffing him, then closed the door of the van using his head before dragging him to their squad car by his handcuffed hands, where they continued to beat him. During this time, Wallace claimed officers told him to shut up and used a racial slur after he yelled, "I'm not resisting! I'm not resisting! Somebody help me!" Court documents show Carlson and the other officers involved denied nearly all the allegations in Wallace's recounting of the confrontation. However, the city's answer to the suit said Wallace was "placed on the ground," that one officer "put his knee on Mr. Wallace's shoulder blade to hold him to the ground," and that officers "placed Mr. Wallace temporarily on the hood of the squad." Wallace was charged with crimes that were later dismissed. He claimed he suffered from nerve and muscle damage and PTSD after the incident. In a 2021 lawsuit against the city and several officers following the fatal police shooting of Chiasher Vue, 52, Vue's family alleged that Carlson should have waited for the arrival of a trained negotiator before telling an officer to order Vue outside. Vue suffered from mental illness and had fired a gun inside the home. The family also alleged that Carlson and other officers unlawfully detained Vue's four children by keeping them in locked, unheated squad cars during the incident and did not let them out when they asked. Carlson was among the eight officers who fired after Vue exited his home with a rifle. Investigators say it is unclear who fired first. Former Hennepin County Attorney Mike Freeman cleared the officers who shot at Vue of wrongdoing, saying Vue posed a clear danger. The city settled the lawsuit for $700,000. As a SWAT team leader, Carlson helped lead the response to a 2022 call about a man later identified as Andrew Tekle Sundberg, 20, who had reportedly been firing a gun inside an apartment building. After a standoff that lasted nearly six hours, two SWAT team snipers killed Sundberg. Freeman declined to press charges in this case as well, saying the use of deadly force was "legally authorized under Minnesota law." The family filed a lawsuit against the city in July alleging Carlson and other officers were informed that Sundberg had "intellectual and mental health disabilities" but didn't consult with mental health professionals to help resolve the situation. Carlson is not a defendant, but is referred to in that lawsuit. Sgt. Garrett Parten, the department's public information officer, said in a statement that Carlson played a key role in developing and "modernizing" the training curriculum. Carlson manages a team of instructors and administrative staff. During his 21 years with MPD, Carlson received a Lifesaving Award and Medal of Commendation. In a statement, Parten emphasized Carlson's numerous certifications and trainings, including from the FBI. "His decade of SWAT experience, combined with leadership roles as both a Sergeant and Lieutenant, has given him deep operational insight that he now channels into preparing officers for real-world challenges," Parten said. Lt. Adam Lepinski accused of pepper-spraying a man for no reason Lt. Adam Lepinski oversees training for recruits, as well as the field training officer program, and manages the cadet and lateral officer programs. He was assigned an administrative role in the training division this past May, where he also monitors the training curriculum and helps interview new hires. Lepinski has five unresolved complaints against him dating back to 2022 and 15 that were closed without discipline. Lepinski has been with MPD for 21 years. The median number of complaints lodged against officers who have spent 20 years or more at MPD is six, according to an MPR News analysis of public data. Lepinski was accused in a lawsuit of pepper-spraying a man from a close distance, without warning or provocation, in 2016. Ryan Carlson alleged that he was exiting a downtown Minneapolis bar when Lepinski sprayed him in the face, temporarily blinding him. He alleged that Lepinski did not offer him assistance. Carlson claimed that when he asked Lepinski why he pepper-sprayed him, Lepinski handcuffed him and arrested him without justification. Lepinski allegedly cited him for disorderly conduct, but that charge was dismissed. In a legal reply to the complaint, Lepinski argued he used pepper spray to deliver a "one-second burst to Plaintiff's facial area in response to Plaintiff's aggressive actions." He denied his actions were "unreasonable, improper or wrongful." The city settled that lawsuit for $25,000 in 2018. A decade earlier, a woman alleged Lepinski failed to help her or intervene when another officer allegedly injured her, inappropriately touched her and took $200 from her pocket, according to a lawsuit the woman filed without a lawyer. She alleged that both officers made racist and sexist comments during this time. The officers denied all allegations against them. In 2010, the woman agreed to "compromise all of her claims" against the city in exchange for $200 - the same amount of money that she alleged was stolen from her. Lepinski was assigned to the training division in May 2025, about seven months after Davis Moturi, a Black man, was allegedly shot by his white neighbor, John Sawchak. Lepinski was one of the officers who was responsible for responding to Moturi after months of escalating, racist threats and actions from Sawchak. Sawchak has been charged with attempted murder and was found incompetent to stand trial in April. An independent review of MPD's response has not yet concluded. O'Hara said in a press conference four days after the shooting that the department "failed this victim 100 percent" and had not acted with enough urgency, but rejected accusations that the department did nothing or did not care. Moturi said in an interview with MPR News that he personally called Lepinski, as well as 911, several times and nobody showed up, or when they did, it was too late. He criticized officers for not waiting outside during the hours he said Sawchak was most likely to leave the house. Lepinski said in emails that he had conducted surveillance more than 20 times. Over the course of his career with MPD, Lepinski has been awarded the U.S. Attorney's Award for Excellence in the Pursuit of Justice, Department Award of Merit, Chief's Award of Merit, Medal of Commendation and Excellence in Investigation Awards. He's also received awards for his work in the gun investigations, violent crimes and weapons units, according to Parten's statement. Parten emphasized Lepinski's "diverse operational experience," which has included leading federal conspiracy and firearms investigations with FBI and ATF task forces, as well as his "deep commitment to officer development." Officer Matthew Hobbs named in nearly million dollar excessive force lawsuit Officer Matthew Hobbs worked in the training division from January 2021 until May 17 of this year, facilitating instruction for recruits and cadets at the Police Academy, according to a statement from the department. Hobbs has since been reassigned to the team that reviews officer use of force, according to the department. In 2004, the city paid Michael Polley and his attorney $995,000 to settle an excessive force lawsuit. It was reported to be the largest payout involving MPD at the time. Matthew Hobbs and his partner Lee Meili had responded to a domestic dispute and confronted Polley the year before. In the lawsuit, Polley claimed one or both of the officers threw him to the ground and one of them "knee dropped" him in the abdomen, even though Polley had followed their commands. Polley alleged that instead of getting him immediate treatment as needed, the officers took him to a jail instead, where jail staff called an ambulance. Polley argued he nearly died during the emergency surgery that followed, and had part of his colon and small intestine removed, leaving him with an 11-inch scar from the bottom of his sternum to his pelvis. The lawsuit didn't specify which officer allegedly used force. However, it did contend that neither officer intervened, objected to the alleged misconduct, or reported the injuries Polley sustained while in their custody. In a separate court filing, the officers denied most of the allegations, including that one of them "knee dropped" Polley and a statement in the civil complaint that said "Polley did nothing to merit this assault" by the officers. Hobbs has been with MPD for nearly 30 years. For most of that time, he was a patrol officer in the 3rd Precinct. He also spent five years with SWAT and has mentored dozens of new officers as a field training officer, according to Parten. He said Hobbs is recognized for his "subject matter expertise in defensive tactics and force policy" and is driven by a passion for the job. Family of man fatally shot by police allege Sgt. Shawn Kelly 'acted with reckless disregard' Sgt. Shawn Kelly oversees firearm instruction for sworn and civilian personnel and plays a key role in developing and delivering that training across MPD, according to the department. Kelly was assigned full-time to the unit in September 2022 and has been instructing since 2010. In 2011, a Black man named Antoine Lee alleged in a lawsuit that he is hearing impaired and that Kelly and another officer beat him after he repeated a question back to the officers. Lee claimed the officers made a racist comment during the 2009 incident, then punched and kicked him before placing him in their squad car and falsely arresting him. In the city's answer to the lawsuit, Kelly and the other officer named in the suit agreed they used force, but they denied allegations by Lee that they "severely beat him by repeatedly punching, kicking, and kneeing him about his head, face, and body." They also said they didn't know if Lee was hearing impaired and denied making racist comments and falsely arresting Lee. That lawsuit settled for $68,000 in 2012. Kelly is one of four officers currently being sued in federal court over the fatal shooting of Andrew Tekle Sundberg. Sundberg's family alleged that Kelly "acted with reckless disregard" toward Sundberg by falsely saying that Sundberg intended to shoot police, which they said led to his killing. A city spokesperson said the department's critical incident review over that shooting has not concluded. Kelly has been with MPD for 22 years. In that time, he has been awarded the Medal of Valor, Lifesaving Award, Medal of Commendation, Unit Citation Award, Department Award of Merit and twice the Distinguished Service Award. He was named Northeast Minneapolis Community Officer of the Year in 2014, according to the police department. "Sgt. Kelly's comprehensive experience, instructional credentials, and leadership make him highly qualified to serve as the department's Range Master," Parten said in a statement. Firearms instructor Jason Schmitt accused of striking man with assault rifle Officer Jason Schmitt is a firearms instructor in the training division. He was assigned full-time to the training division in May 2021 and has been a firearms instructor since 2015, according to the department. Schmitt has received 25 complaints during his nearly 28 years with MPD, all closed without discipline. That's more than four times the median number of complaints lodged against officers who have spent 20 years or more at MPD, according to an MPR News analysis of public data. Schmitt was part of a SWAT team that in 2007 allegedly beat Dennis Melvin Hill, described in his 2013 civil lawsuit as an "elderly disabled man" with "extreme difficulty walking without a cane." Hill alleged the SWAT team pointed "machine guns" at him, slammed him to the ground and handcuffed him after he struggled to follow officers' orders to walk down steps with his hands raised. Hill claimed Schmitt struck him on the head with his assault rifle as he was handcuffing him. In a response to the allegations filed in court, Schmitt denied that he struck Hill on the head. Hill argued he suffered from constant headaches, cuts on his wrist and PTSD after the incident. The city settled that lawsuit for $7,000 in 2014. In 2002, the city also settled a lawsuit for $7,026 that alleged that in 1999, Schmitt unlawfully arrested Jordan Kushner who, from a distance, voiced disagreement with how officers were attempting to arrest another person. Kushner is an attorney who has filed civil rights lawsuits against police officers. Schmitt was in the news five years ago, as one of three officers who fatally shot Dolal Idd, a 23-year-old Somali American, in December 2020. Dakota County Attorney Kathy Keena determined their actions were justified because Idd fired first. A city spokesperson said the department's critical incident review of the incident has not concluded. An ongoing federal lawsuit filed last year accused Jason Schmitt of falsifying a warrant application. Schmitt has testified that he made an unintended mistake. In a statement, Parten emphasized the "advanced shooting schools and instructor development courses" Schmitt has participated in, as well as the Medal of Honor, two Medals of Valor, the Medal of Commendation, the Award of Merit, the Lifesaving Award and Excellence in Investigation Award Schmitt has received, along with awards for his work in the weapons unit and gun investigations unit. "This broad and ongoing training background, combined with his operational experience, underscores his qualifications as a highly capable and experienced Range Instructor," Parten said in a statement.</t>
  </si>
  <si>
    <t>['https://assets.nationbuilder.com/cuapb/pages/1473/attachments/original/1754699073/Four_Minneapolis_officers_were_accused_of_excessive_force_and_now_train_other_police.pdf?1754699073']</t>
  </si>
  <si>
    <t>['Adam Lepinski, badge #4093', 'Jason Schmitt, badge #6374', 'Matthew Hobbs, badge #3023', 'Shawn Kelly, badge #3689', 'Troy Carlson, badge #998']</t>
  </si>
  <si>
    <t>Photo 19 of 21 photos taken of Officers Schwarze and Ringgenberg at the 4th Precinct Station approximately three hours after the shooting, by MPD photographer Forensic Scientist (FS) Jenna R. Christenson. This fact sheet is the first in a series that will focus on failures by the BCA to conduct a valid investigation and provide meaningful reports regarding the homicide of Jamar Clark. In light of the current practice of turning to the BCA for independent and professional investigation of officer-involved homicides, such an examination is particularly relevant. Comments, corrections, and additions to these analyses are invited. ". . . which means those keepers came loose?"1 Executive Summary: Based on the record established in this case, the movement of Officer Ringgenberg's holster and gun to the small of Officer Ringgenberg's back as he claimed, and which the BCA uncritically confirmed, and which the County Attorney and U.S. Attorney consequently found to be exactly what happened that night, defies the laws of physics. So much for the BCA's so-called independent, professional, "science-based" investigation.2 By Officer Ringgenberg's account to the BCA investigators, while he was on top of Jamar Clark on the ground his holster and revolver moved to the small of his back where Clark, according to Officer Ringgenberg, "had" his gun and Ringgenberg was unable to secure it, placing Ringgenberg and his partner Officer Schwarze in fear for their lives, thereby allegedly justifying Officer Schwarze's shooting Clark in the head, mortally wounding him. In this report, we examine Officer Ringgenberg's pivotal assertion that his holster and gun moved to the small of his back where he was unable to secure it. Our examination starts with a look at the officer's basket weave leather duty belt seen from the back after the shooting: From left to right, Photo 19 shows: 1) Part of the officer's radio sticking up over the officer's flashlight in flashlight holster; 2) Flashlight in its leather holster; 3) Right next to the flashlight, one of Officer Ringgenberg's five keepers, each of which holds the duty belt to the officer's underlying pants belt (the underlying pants belt is referred to by the BCA interviewer as the officer's "inner belt"); as explained by Officer Ringgenberg in response to questioning from the BCA Investigator: "[A keeper] holds your, your duty belt to your inner belt. So it [the keeper] holds it [the duty belt] in place so it [the duty belt] won't move around." 4) Continuing counterclockwise, we see about ten inches of basket weave leather duty belt crossing over two pants belt loops through which the officer's inner belt has been passed; under this 10 inch length of duty belt, the pants belt loops are seen narrowly sticking out below the duty belt: one about two inches to the right of the left keeper and another at the small of the back (center of the waist) two inches to the left of the right keeper;3 5) Starting to the right of the right keeper, we see approximately 2.5 inches of the duty belt completely covering the inner belt but crossing a third belt loop, of which we see a narrow bottom strip emerging below the duty belt approximately 1.5 inches to the right of the right keeper, equidistant between the right keeper and the handcuff holder; 6) Approximately 1.5 inches to the right of the third belt loop shown in this photo begins the handcuff holster; 7) Holster containing pistol at the officer's right hip. Note: As described by Officer Ringgenberg in his BCA interview, between the handcuff holder and the pistol (but blocked from view in this photo by the handcuff holder) is keeper "directly next to it [the gun]." And immediately in front of the pistol is another keeper "directly next to it [the gun]"4 Source: Transcript of BCA interview of Officer Ringgenberg at pages 251-252 of the 1277 page document entitled "BCA Reports 1-122" online at http://www.hennepinattorney.org/-/media/Attorney/NEWS/2016/jamar-clark-case/bca-reports-1-122.pdf?la=en. Analysis of the BCA's Investigation of the Shooting of Jamar Clark Fact Sheet #1 1 So what are keepers and why are they so relevant in assessing the credibility of Officer Ringgenberg's unsupported assertion5 that his holster and gun went to the small of his back? BCA Investigator: Okay. And when you say keepers, what is a keeper? Officer Ringgenberg: Ah it holds your, your duty belt to your inner belt. So it holds it in place so it won't move around. BCA Investigator: Okay. Is yours snap or Velcro? Officer Ringgenberg: Ah mine's snap they there's ah two buttons or two snaps on each keeper. BCA Investigator: Okay two snaps on each keeper. You've got four of them total. Officer Ringgenberg: Ah five total. Source: Transcript of the BCA Interview of Officer Ringgenberg, page 252 of the 1277 page document entitled "BCA Reports 1-122." And the BCA Investigator knows what keepers are and do, as well. BCA Investigator: Five total and that's designed to keep your belt stable when you have to move, run, jump do any of that stuff keep your belt stable on you're the belt around your pants? Officer Ringgenberg: Yes. Source: Transcript of the BCA Interview of Officer Ringgenberg, page 252 of the 1277 page document entitled "BCA Reports 1-122" So Officer Ringgenberg had five keepers arranged around this duty belt in all, each designed to hold the duty belt in place "so it won't move around" with each keeper held in place by two snaps, at least several of which would need to simultaneously and unprecedentedly go AWOL to allow to happen what the officer claimed happened. Ringgenberg's Account Requires Simultaneous Failure of Multiple Keepers The fact that multiple keepers would have had to simultaneously fail to allow the holster movement claimed by Officer Ringgenberg was recognized by the BCA investigator when he stated: BCA Investigator: And in this situation you're lying on your back and side and you feel the weapon is actually pulled to the small of your back which means those keepers came loose? Source: Transcript of the BCA Interview of Officer Ringgenberg, page 259 of the 1277 page document entitled "BCA Reports 1-122" The BCA investigator's understanding that for Officer Ringgenberg's holster and gun to move to the small of the officer's back it must have been that "those keepers came loose" is consistent with the physics of the situation. In addition to their power to bind the inner and duty belts together so as to prevent the duty belt to rise or rotate independently of the inner belt,6 each keeper is positioned in proximity to a pants belt loop through which the inner belt passes but the duty belt does not. Consequently, even if a duty belt could move independently of the inner belt, any rotational (horizontal) movement of the duty belt clockwise or counterclockwise would be halted as soon as any operative keeper encountered a nearby pants belt loop. Simply put, a keeper running into a belt loop can move no further and as a result any further movement of the duty belt in that direction is halted. Applying this understanding to Officer Ringgenberg's keepers, for example, the keeper to the right of the officer's flashlight would halt movement of the belt to the right (counterclockwise) when it encountered the inner belt loop to its right. Likewise, the keeper two inches to the right of the back center belt loop would halt horizontal movement of the belt to the left (clockwise) after two inches when it encountered the inner belt loop at the center (small) of the officers back, which would leave the officer's holster and gun securely in place a mere two inches back (counterclockwise) from its original position-hardly at the center or small of the officer's back, as he claimed. In such a position (two inches back from its normal position) the officer would clearly not have had the trouble he claimed to have in exerting adequate pressure on his gun to secure it. Simultaneous Failure of Multiple Keepers Even Officer Ringgenberg acknowledged the apparent incomprehensible and extreme nature of his narrative: BCA Investigator: And in this situation you're lying on your back and side and you feel the weapon is actually pulled to the small of your back which means those keepers came loose? Officer Ringgenberg: I don't remember if they came loose or not but I (sigh) it's never happened to be me before that somehow the whole, the whole gun the whole thi… BCA Investigator: Holster and everything? Officer Ringgenberg: Everything went to the small of my back. Source: Transcript of the BCA Interview of Officer Ringgenberg, page 259 of the 1277 page document entitled "BCA Reports 1-122" Note that Officer Ringgenberg himself backs away from explaining the movement of the holster and gun on a failure of the keepers, stating that he doesn't remember whether the keepers came undone or not. Since his keepers appear quite intact in the photos taken at the 4th Precinct Station after the shooting, it is highly unlikely that the officer did not know or 2 "forgot" whether the keepers came undone or not and whether he had to re-set them before the photos were taken. His retreat into simply saying only that the holster movement happened "somehow" is a retreat into mystery, where things are accepted on faith (or prejudgment) rather than on reason and empirical facts. In essence, the officer's position which the BCA accepted was: "You can take my word for it; I do not know how it happened, but it really happened." More non- science nonsense. Video Available to BCA Investigators Before They Interviewed the Officers Conclusively Refutes Officer's Account Re: Asserted Holster/Gun Movement to the Small of His Back The video taken from the rear of the ambulance clearly refutes the notion that Officer Ringgenberg's holster/gun ever moved to the small of his back as he claimed and as the BCA appears to have accepted without question. The video, which had been made available to the BCA prior to its interview of the officers and should have been processed carefully before and after the officers' interviews, indicates that the keepers that Officer Ringgenberg said he had on either side of the holster apparently did come unsnapped that night, allowing the duty belt and holster to rise vertically, straight up from his hip when Officer Ringgenberg, having regained his feet after Clark was shot, attempted to pull his gun from the holster to aim it toward the Elks Club. The video also shows the duty belt rises at a distinct 30 degree angle from the center of the officer's back, indicating that the keeper to the right of the center back belt loop remained snapped, and, as soon as it encountered the center belt loop, stopped the belt from moving horizontally (clockwise) any more than a maximum of two inches. The entire ambulance rear video is online and the sequence in question is time stamped 06:50:15 to 06:50:26.7 However, to view it clearly, the video must be subjected to a frame-by-frame analysis at key portions or important information can be missed. The BCA did not conduct or present any frame-by-frame analysis in any of its reports and its failure to do so is a major flaw in its investigation. Here are still shots from that video showing that the keepers Officer Ringgenberg placed on either side of his holster must have given way to allow the vertical rise of the duty belt (holster and gun attached) above the officers right hip, preventing him from removing his gun) but that the keeper to the right of the center back belt loop clearly held, which would have the inevitable effect of preventing the duty belt holster/gun from moving horizontally more than two inches, to the small of Officer Ringgenberg's back, as the officer claimed. 00:50:17 00:50:19 00:50:20 In addition to the implausible physics of Officer Ringgenberg's account and the clear video evidence shown above contradicting it, the BCA interviewers should have noticed that the officer's asserted "failure to remember" whether or not the keepers came unsnapped telegraphed that there was a major problem with the officer's assertion that the holster and gun had "somehow" gone to the small of his back. As shown in the video (00:50-17 - 00:50:21), because of the vertical rise of the duty belt carrying holster and gun, Officer Ringgenberg is unable to remove his gun from the holster. It is highly unlikely that an officer prevented from drawing his gun due to unsnapped keepers would not remember such an occurrence, especially when he (or someone for him) re-snapped the keepers on either side of his holster before the official photos were taken at the 4th Precinct. Instead, the BCA apparently accepted as fact that all the relevant keepers must have somehow simultaneously "come undone" allowing an occurrence that Officer Ringgenberg himself could not remember lock, stock, and barrel. Or did the BCA Investigator actually know that Officer Ringgenberg had blown that part of the interview quite utterly and rushed to change the subject? Note that the BCA investigator interrupts Officer Ringgenberg mid-sentence after hearing Officer Ringgenberg offer his implausible ("somehow") non-explanation and swiftly moves on. BCA Investigator: And in this situation you're lying on your back and side and you feel the weapon is actually pulled to the small of your back which means those keepers came loose? Officer Ringgenberg: I don't remember if they came loose or not but I (sigh) it's never happened to be me before that somehow the whole, the whole gun the whole thi... BCA Investigator: Holster and everything? 3 Officer Ringgenberg: Everything went to the small of my back. BCA Investigator: Okay. Officer Ringgenberg: So BCA Investigator: So now the things you were taught with retention, grabbing it, pushing it down, clamping it down you couldn't do it because it was in the small of your back? And you made a motion that you used the back of your hand to try to hold it? Source: Transcript of the BCA Interview of Officer Ringgenberg, page 259 of the 1277 page document entitled "BCA Reports 1-122" Even if the BCA had somehow not seen or missed the conclusive video evidence cited above before interviewing Officer Ringgenberg, the reasonable common sense approach in the course of a homicide investigation would be to assess the credibility of Officer Ringgenberg's assertion (that his holster and gun went to the small of his back so that he was unable to secure it) by seeing whether the asserted result could be replicated, including his claim that he was unable to reach and secure the gun at the small of the back even though concealed guns are routinely carried and accessed in holsters that are placed at the small of the back8 and are not unreachable or touchable only by the back of the carrier's hand, as Officer Ringgenberg stated was all he could do.9 When, for example, a scientist reports that he has had certain novel results from a particular experiment, the scientific world sets out to confirm or reject the claim by attempting to replicate the experiment. There is nothing in the BCA's reports that documents any such attempt. In this case, the officer is not even asked to give a rational explanation for the asserted occurrence. The most the officer says (and the most the BCA, the County Attorney, and the US Attorney can say) is that "somehow" this holster/gun movement happened. And they know it happened, apparently, because the officer (unconfirmed by ANY witness-see Footnote 5) says it happened. Some scientific inquiry, that. Summary Based on these photos, the video, and a basic understanding of the use and function of keepers, it is clear that any movement of the duty belt and its attached holster clockwise (in the direction of the small of the officer's back) would have been halted after about two inches movement due to the existence of keepers that were operative to the right of a belt loop. To illustrate: The keeper two inches to the right of the middle of the back inner belt loop and ten inches or so from the holster on the officer's right hip would have been sufficient in and of itself to prevent the movement of the holster to the small of Officer Ringgenberg's back after a movement of two inches, i.e., as soon as it encountered the belt loop in the middle of (small of) the officer's back.10 In short, to allow the movement claimed by Officer Ringgenberg, all three keepers would have had to simultaneously come undone, as recognized by the BCA investigator: ". . . which means those keepers came loose?" Conclusion As the record cited here shows, it is not physically possible for Officer Ringgenberg's duty belt and its accompanying holster and pistol to be moved to the degree he has claimed given the placement of keepers explicitly set in place to prevent such movement, several of which standing alone are capable of preventing such an occurrence. To accept a physically impossible scenario and present it as "what really happened that night" does not require a scientific mind, it requires a mind blinded by prejudgment, whether that prejudgment be conscious or unconscious. The BCA's failure in the course of its investigation and reports to the County Attorney and continuing silence to date to note the incredibility of the officer's claim on this pivotal point and that it is contrary to the video as demonstrated above is a major failure and has led to a cascade of injustice posing as "scientific" and "independent" analysis. Additional examples of this kind of failure will follow in subsequent fact sheets. There is no way to sugar-coat this: Based on the officer's own statements, the photos taken that night of the officer's equipment, and the video taken from the rear of the ambulance, Officer Ringgenberg's claim (supported by no other witness) that his holster and revolver went from his right hip to the small of his back so that he was unable to secure it, if needed, are not credible and any investigation worthy of the name would have said so. 4 1 Source: BCA Lead Investigator Michael Phill, Transcript of the BCA Interview of Officer Ringgenberg, page 259 of the 1277 page document entitled "BCA Reports 1-122" placed online by the Hennepin County Attorney at http://www.hennepinattorney.org/-/media/Attorney/NEWS/2016/jamar-clark- case/bca-reports-1-122.pdf?la=en. A searchable version is available at https://drive.google.com/file/d/0B5xMDzO6AKVOSWs3VDdSYnlIVUE/view 2 Note that following the BCA's inadequate investigation subsequent decisions by the County Attorney and US Attorney not to prosecute in this case were contaminated up front by the BCA's failure to hold the officer's account to the light of reasonable scientific inquiry required of any criminal investigation or even common sense inquiry. Subsequent sections of our Inquiry will address additional failures of the BCA to conduct a valid investigation into the death of Jamar Clark. 3 In Photo 19, the inner belt is completely covered by the duty belt but in Photo 13 it can be clearly seen above and behind the duty belt's plastic buckle. As it circles the officer's waist, the inner belt passes through several pants belt loops. In Photo 19, we see three such loops and in photo 13 we see two more, equidistant from the fly. The BCA requested the officers' shirts and pants for analysis in early December 2015 but in its reports has provided no photos of the pants without the duty belt to confirm whether there are or are not belt loops at the hips of the pants. Based on the spacing of the belt loops shown in Photo 19 and 13, it is likely that there are two additional belt loops (one at each hip) for a total of seven. 4 As Officer Ringgenberg described in his interview with the BCA, he had a keeper on either side of the holster, "directly next to it". He stated: ". . . On either side of my gun directly next to it I have a keeper." Source: Transcript of the BCA Interview of Officer Ringgenberg, page 259 of the 1277 page document entitled "BCA Reports 1-122" 5 No witness stated that they saw Officer Ringgenberg's holster and gun at the small of his back while he lay on top of Clark as the officer has asserted. Nor have any of them stated that they saw Officer Ringgenberg pull his gun back to his right hip after Clark was shot and Officer Ringgenberg regained his feet. Even his partner Officer Schwarze does not say that he saw Ringgenberg's holster pulled over to the small of his back during the time Ringgenberg and Clark were on the ground, nor does he say that he saw Ringgenberg, once he was back on his feet, pull the holster and gun back around from the small of his back to its normal position. Despite being prompted by the BCA Inspector to say something about Officer Ringgenberg's duty belt, all Officer Scwwarze says in describing what Officer Ringgenber did after getting up after the shooting was this: BCA Investigator: Okay. Um when you, after the shot was fired, Mark gets up do you remember seeing Mark's belt at all? Do you see his duty belt? Officer Schwarze: I remember him being disheveled. I just remember him kinda of shifting around. Like when he stood up I think he was, he was trying to, he was trying to get up so fast and when he got up I, I don't remember exactly like looking at his uniform or his belt but I just remember him trying to, trying to get his bearings back. Source: Transcript of the BCA Interview of Officer Ringgenberg, page 259 of the 1277 page document entitled "BCA Reports 1-122" 6 Note that in addition to the keepers preventing significant horizontal movement of the duty belt, Officer Ringgenberg's duty belt and holster and handcuff holster also have design features that attach them securely to the duty belt and impede them from slipping "somehow" horizontally along the duty belt. A photo taken of Officer Ringgenberg's duty belt, holster, and handcuff holster at the BCA Lab shows these features. Here is Photo 6 of 6 online at http://www.hennepinattorney.org/-/media/Attorney/NEWS/2016/jamar-clark-case/photos-BCA-crime-lab.pdf?la=en. You can enlarge the photo as needed to better see these features. First, on the right side of the duty belt, we are shown the inner lining of the belt. The inner lining's surface is conspicuously rough-textured, which impedes horizontal movement of the duty belt right or left over the inner belt, which is also a non-smooth, irregular surface. Second, the holster is held in place on the duty belt by a curved "attacher" whose legs are arched to dig in against the inner belt and belt loops and which requires the belt to weave in and out of the curved "attacher," further inhibiting slippage. Third: the handcuff holster is attached to the belt with open space at either end so that if the "attacher" or any object comes at it from holster side, the handcuff holster will be tipped, causing the far side of the handcuff holster to bend into the duty belt, bunching or pressing in against the duty belt, inhibiting slippage. This photo (as well as Photo 19 above) also shows that both the keeper (to the right of the center belt loop in Photo 19) and the handcuff holster (shown in both Photo 19 and this Photo 6) would block the holster from reaching the small of the officer's back. 7 The video is available at https://www.youtube.com/watch?v=dGol1yDU5Ho&amp;feature=youtu.be. The time stamp shows Greenwich Mean Time, which is six hours ahead of our Central Standard Time (CST). So when it says 06:50:15 it means 00:50:15 our time (CST). 8 You can google "gun holsters small of the back" and get much information and examples of this. https://www.google.com/search?q=gun+holsters+small+of+the+back&amp;ie=utf-8&amp;oe=utf-8. 9 See Transcript of the BCA Interview of Officer Ringgenberg, pages 259-260 of the 1277 page document entitled "BCA Reports 1-122" BCA Investigator: So now the things you were taught with retention, grabbing it, pushing it down, clamping it down you couldn't do it because it was in the small of your back? And you made a motion that you used the back of your hand to try to hold it? Officer Ringgenberg: I was trying, I was at such a weird angle and with him under me I was trying to get my hand back there so I could lock my gun into my holster and I would know where it, where it is. But all I could really do was get the back of my hand on top of it. 10 An additional block to movement of the holster and gun to the small of Officer Ringgenberg's back, of course, is the placement of a handcuff holster between the right keeper and the gun holster. See Photo 19 above. This information compiled by OIS Investigation Monitors, a coalition of members of Communities United Against Police Brutality, National Lawyers Guild, and others. For more information, contact oisinvestigationmonitors@gmail.com or 612-874-7867 5</t>
  </si>
  <si>
    <t>['https://d3n8a8pro7vhmx.cloudfront.net/cuapb/pages/270/attachments/original/1625857520/Jamar_Clark_Analysis_Fact_Sheet_1.pdf?1625857520']</t>
  </si>
  <si>
    <t>UNITED STATES DISTRICT COURT DISTRICT OF MINNESOTA ________________________________________________________________ Bardin Frederick Schlitz, File No. ________________ Plaintiff, v. COMPLAINT AND JURY DEMAND City of Minneapolis, Daniel Diedrich, in his individual and official capacity, Michael Terry, in his individual and official capacity, Ty Jindra, in his individual and official capacity, and Jeremy Foster, in his individual and official capacity, Defendants. ________________________________________________________________ For his Complaint against Defendants, Plaintiff states and alleges as follows: INTRODUCTION 1. Plaintiff Bardin Frederick Schlitz ("Plaintiff" or "Mr. Schlitz" herein) brings this action based on Defendants' unconstitutional seizure from his home of a number of items of personal property in December 2014, and on Defendants' subsequent deprivation of his property rights in the seized items without any due process. 2. Pursuant to 42 U.S.C. § 1983, Plaintiff seeks monetary damages, declaratory and injunctive relief, and such other relief as will redress unlawful searches, past and present deprivation, and to prevent further deprivation by CASE 0:15-cv-03240-SRN-TNL Document 1 Filed 08/07/15 Page 1 of 17 2 Defendants and their agents acting under color of law, of his rights under the United States Constitution and federal law. PARTIES 3. Plaintiff Bardin Frederick Schlitz is a resident of Hennepin County, Minnesota. 4. Defendant City of Minneapolis is a municipality located in Hennepin County, Minnesota. At all times relevant herein, the City of Minneapolis acted through its employees and agents acting within the course and scope of their employment and under color of law. 5. Defendant Daniel Diedrich is a sworn peace officer employed by the City of Minneapolis Police Department ("MPD" herein), and is sued in his individual and official capacity. 6. Defendant Michael Terry is a sworn peace officer employed by the MPD, and is sued in his individual and official capacity. 7. Defendant Ty Jindra is a sworn peace officer employed by the MPD, and is sued in his individual and official capacity. 8. Jeremy Foster is a sworn peace officer employed by the MPD, and is sued in his individual and official capacity. JURISDICTION AND VENUE 9. This Court has jurisdiction over Plaintiff's claims pursuant to 42 U.S.C. § 1983; 28 U.S.C. § 1343(a)(3); and 28 U.SC. § 1331. CASE 0:15-cv-03240-SRN-TNL Document 1 Filed 08/07/15 Page 2 of 17 3 10. Venue is proper in the United States District Court for the District of Minnesota pursuant to 28 U.S.C. § 1391(b). FACTS 11. On December 21, 2014, the Minneapolis Fire Department was called to Plaintiff's residence located at 4350 Blaisdell Avenue South in Minneapolis. 12. The MPD was called due to the discovery of a handgun by Fire Department personnel. Defendants Daniel Diedrich and Michael Terry responded to Plaintiff's residence. By the time officers arrived, there was no active fire. Officers discovered that the fire had been restricted to a two-foot radius on a couch on the ground floor. Defendant Terry reported the extent of the damage as "just the 2 ft. hole in the pillows. None of the structure itself received any smoke damage or burns." 13. Plaintiff was transported to the Hennepin County Medical Center for smoke inhalation. Fire Department personnel had reported that a loaded handgun was discovered beneath the couch. Defendant Diedrich reported that the handgun was found to be not loaded. The handgun, identified as a Smith &amp; Wesson 9 millimeter semiautomatic pistol (hereinafter "S&amp;W pistol"), was seized by officers and inventoried. Also seized were a Ziploc baggie containing two magazines, 11 rounds of .45 caliber ammunition, and 12 rounds of 9 millimeter ammunition. CASE 0:15-cv-03240-SRN-TNL Document 1 Filed 08/07/15 Page 3 of 17 4 14. After seizing the above items, Defendant Terry locked up the residence with a key. Defendant Terry then returned the key to Plaintiff personally at the Hennepin County Medical Center. 15. On December 29, 2014, Minneapolis Police Officers were called to Plaintiff's residence after a caller had reported that Plaintiff stated he was going to kill his neighbors. Defendants Ty Jindra and Jeremy Foster, as well as other officers unknown, responded to Plaintiff's residence. 16. At the residence, officers made contact with Plaintiff and ordered him out of his home at gunpoint. Plaintiff was then detained in a marked squad car. After Plaintiff was detained in a squad car, Defendants Jindra and Foster conducted a warrantless search of the residence. The following property was seized from the residence: a. J.R. Stupero blowgun b. Blowgun darts c. Knife in sheath d. 400 rounds of 9MM ammunition in four Winchester boxes e. 2,100 rounds of .45 caliber ammunition in 21 Winchester boxes f. 48 rounds of .45 caliber ammunition in Winchester box g. 11 rounds of .45 caliber ammunition in Federal box h. Kimber .45 caliber semiautomatic pistol i. Three magazines CASE 0:15-cv-03240-SRN-TNL Document 1 Filed 08/07/15 Page 4 of 17 5 j. Kimber pistol case containing booklet k. Sheridan Products 5MM pump action pellet rifle l. Walmart receipt m. Sealed envelope containing DNA swab from pistol 17. For several months following the seizures of the aforementioned property, Defendants did not provide Plaintiff with any receipt or inventory for the property seized. 18. Plaintiff made repeated written requests, through his attorney, for the return of his property. 19. By a letter dated February 11, 2015, Plaintiff's attorney requested that all of his property be returned to him. The letter was sent to the MPD's Property and Evidence Unit. A courtesy copy was sent to MPD Chief Janee Harteau. 20. By March 4, 2015, Plaintiff received no response from MPD regarding his property. By a letter dated March 4, 2015, Plaintiff's attorney again requested that his property be returned to him. The March 4, 2015 letter was sent directly to Chief Harteau. 21. On March 18, 2015, Plaintiff's attorney received a letter from the Property and Evidence Unit stating that Plaintiff's "name and basic information has been entered into our Gun Release database for review and release." The letter further stated "[a]ll persons wishing to have firearms released go through the same process in order to provide consistency and impartiality. Please have CASE 0:15-cv-03240-SRN-TNL Document 1 Filed 08/07/15 Page 5 of 17 6 your client call (612) 673-2932 X4 so that we may process his request and return items to him in a timely manner." 22. Plaintiff called the number identified in paragraph 16 and was informed that it could take up to 90 days before his firearms and ammunition would be returned to him. There was no mention of Plaintiff's other property. 23. On or about April 7, 2015, Plaintiff received an undated and unsigned letter from the Property and Evidence Unit. Enclosed with the letter was a document for Plaintiff's completion and signatures authorizing the MPD to conduct a background investigation on him and further authorizing the Minnesota Department of Human Services to provide information about Plaintiff to the MPD. The authorization stated that the "information will be used by the law agency to complete a required background evaluation relating to [Plaintiff's] request to legally acquire a firearm." 24. By a letter dated April 9, 2015, Plaintiff's attorney wrote to again request a return of Plaintiff's property. 25. On April 24, 2015, Plaintiff's attorney received a letter from the Property and Evidence Unit. The letter stated as follows: In any firearms case, the department queries the AFT (sic) by doing an E-Trace on any firearms in our custody. In both referenced cases, with both of these weapons, the ATF shows the registered owners to be someone other than your client, Mr. Bardin Frederick Schlitz. At this time we will not be releasing these firearms until true ownership can be determined. CASE 0:15-cv-03240-SRN-TNL Document 1 Filed 08/07/15 Page 6 of 17 7 26. By a letter dated April 24, 2015, Plaintiff's attorney wrote to the Property and Evidence Unit. The following is taken from the Plaintiff's April 24, 2015 letter: [T]he two above firearms were previously seized (for reasons not explained) from Mr. Schlitz's residence on November 18, 2008 (CCN 08-355, 191; PI No. 08-42415). For each firearm, Mr. Schlitz completed and executed a 'Weapons Identification Report' identifying how he came into lawful possession of each firearm. I am enclosing both reports with this letter for your reference. After identifying his ownership and possessory interest in each firearm, the same were then returned to Mr. Schlitz by your unit. I am enclosing with this letter a 'Firearm Eligibility Instructions' form with a hand-written notation approving the return of Mr. Schlitz's same firearms to him by a person identified only as 'David'. Since 2008 there has been no change in ownership over the firearms. Neither state nor federal law imposes a registration requirement on Mr. Schlitz for the firearms in question. See Minn. Stat. § 624.714, Subd. 20(d); 26 U.S.C. §§ 5841. Additionally, I would reiterate that your unit has previously returned the very same firearms to Mr. Schlitz under circumstances nearly identical to those now existing. I am therefore, again, renewing the request that Mr. Schlitz's firearms be returned to him. Additionally, I am asking that any and all other property seized from Mr. Schlitz's residence be returned to him without any further delay. 27. In mid-July, 2015, Plaintiff received correspondence identified as an "Owner Notification" dated July 8, 2015 stating "The Minneapolis Police Department has property belonging to you." Plaintiff was advised by the letter to obtain his property at 6024 Harriet Avenue South in the city of Minneapolis within 14 days of the date of the letter. The property described consisted of "blowgun w/ darts, misc. ammo, pellet rifle". The letter communicating to Plaintiff that he CASE 0:15-cv-03240-SRN-TNL Document 1 Filed 08/07/15 Page 7 of 17 8 could obtain his property (not including his two handguns) was dated 191 days after the property was seized. Count I Fourth Amendment Violations - Defendants Terry and Deidrich 28. Plaintiff incorporates the foregoing paragraphs as if set forth herein. 29. On December 24, 2014, Defendants Michael Terry and Daniel Deidrich, acting under color of law and within the course and scope of their employment with the MPD, searched Plaintiff's residence and seized a Smith &amp; Wesson 9 millimeter semiautomatic pistol. 30. The search and seizure deprived Plaintiff of his right under the Fourth Amendment to be free from unreasonable searches and seizures. Plaintiff has no other effective means of enforcing his Fourth Amendment rights other than by seeking the requested relief. 31. As a result of Defendants' unlawful conduct, Plaintiff has experienced and continues to experience economic loss, humiliation, emotional distress, pain and suffering, and continues to be otherwise damaged due to the wrongful conduct of Defendants. 32. Pursuant to 42 U.S.C. §§ 1983 and 1988, Plaintiff is entitled to compensatory damages in an amount to be determined by a jury at trial, with interest, costs, disbursements, attorneys' fees, and other requested relief. CASE 0:15-cv-03240-SRN-TNL Document 1 Filed 08/07/15 Page 8 of 17 9 Count II Fourth Amendment Violations - Defendants Jindra and Foster 33. Plaintiff incorporates the foregoing paragraphs as if set forth herein. 34. On December 29, 2014, Defendants Ty Jindra and Jeremy Foster, acting under color of law and within the course and scope of their employment with the MPD, searched Plaintiff's residence and seized all of the property identified at paragraph 11. 35. The search and seizure deprived Plaintiff of his right under the Fourth Amendment to be free from unreasonable searches and seizures. Plaintiff has no other effective means of enforcing his Fourth Amendment rights other than by seeking the requested relief. 36. As a result of Defendants' unlawful conduct, Plaintiff has experienced and continues to experience economic loss, humiliation, emotional distress, pain and suffering, and continues to be otherwise damaged due to the wrongful conduct of Defendants. 37. Pursuant to 42 U.S.C. §§ 1983 and 1988, Plaintiff is entitled to compensatory damages in an amount to be determined by a jury at trial, with interest, costs, disbursements, attorneys' fees, and other requested relief. Count III (Monell Claim) Fourteenth Amendment Violations - City of Minneapolis 38. Plaintiff incorporates the foregoing paragraphs as if set forth herein. 39. An individual is afforded Due Process under the 14th Amendment to the United States Constitution in regard to government confiscation of property. CASE 0:15-cv-03240-SRN-TNL Document 1 Filed 08/07/15 Page 9 of 17 10 40. Plaintiff's two handguns are property to which he is afforded 14th Amendment Due Process protection. 41. The City of Minneapolis, through the MPD, has a custom and policy under which it routinely and wrongfully confiscates handguns from their owners and subjects the handguns to electronic and forensic testing. 42. The two handguns at issue in this case were previously seized unlawfully by the MPD from Plaintiff's residence on November 18, 2008. On that date, the Hennepin County Sheriff's Office, assisted by the MPD, executed a search warrant at Plaintiff's residence seeking writings, computers, records, documents and the like as part of an investigation of Plaintiff for state assistance fraud. The warrant authorizing the search did not include firearms. Following the search, Plaintiff was never charged with a crime. Plaintiff's two handguns were returned to him by the MPD. While in the custody of the MPD, the handguns were subjected to federal firearm trace analysis administered by the Bureau of Alcohol Tobacco and Firearms (ATF). 43. Plaintiff's two handguns were wrongfully confiscated pursuant to MPD custom and policy on December 24 and December 29, 2014. The Smith &amp; Wesson pistol was subjected to federal firearm trace analysis administered by the ATF. The Kimber pistol was subjected to the same, along with DNA swabbing and electronic fingerprint comparison analysis. The MPD has no policy or procedure in place allowing a person deprived of their firearms to be heard on or contest these types of tests and analyses. CASE 0:15-cv-03240-SRN-TNL Document 1 Filed 08/07/15 Page 10 of 17 11 44. Both of the unlawfully seized handguns are semiautomatic pistols. The MPD has a written policy mandating that any semiautomatic pistol be test fired prior to its release to its owner. This policy is contained in MPD Policy 10- 416. The mandatory test-firing policy applies no matter how the handgun comes into the possession of the MPD. The MPD has no policy or procedure in place allowing a person deprived of their firearms to be heard on and contest this type of testing. The mandatory test-firing policy divested Plaintiff of any pre- deprivation process seeking the return of his pistols. Plaintiff was deprived of his property without a hearing before an impartial tribunal. Plaintiff continues to be so deprived. 45. As a result of the unlawful MPD custom and policy of illegally seizing and testing handguns, Plaintiff's rights were violated. Plaintiff's Due Process rights were also violated by the MPD's express policy of subjecting the firearms to several analyses all without affording the Plaintiff an opportunity to be heard on the topics of the initial seizure, the continued retention of the firearms, and the testing performed on the firearms. The retention of the handguns was undertaken pursuant to a written policy. Plaintiff is entitled to recover damages and to other relief from the City of Minneapolis pursuant to 42 U.S.C. § 1983 and Monell v. Dept. of Social Services of the City of New York, 436 U.S. 658 (1978). 46. As a result of Defendants' unlawful conduct, Plaintiff has experienced and continues to experience economic loss, humiliation, emotional CASE 0:15-cv-03240-SRN-TNL Document 1 Filed 08/07/15 Page 11 of 17 12 distress, pain and suffering, and continues to be otherwise damaged due to the wrongful conduct of Defendants. 47. Pursuant to 42 U.S.C. §§ 1983 and 1988, Plaintiff is entitled to compensatory damages in an amount to be determined by a jury at trial, with interest, costs, disbursements, attorneys' fees, and other requested relief. Count IV (Monell Claim) Fourteenth Amendment Violations - City of Minneapolis 48. Plaintiff incorporates the foregoing paragraphs as if set forth herein. 49. An individual is afforded Due Process under the 14th Amendment to the United States Constitution in regard to government confiscation of property. 50. Plaintiff's two handguns are property to which he is afforded 14th Amendment Due Process protection. 51. The City of Minneapolis, through the MPD, has a policy under which it will not return a handgun to its owner unless that same person is identified in the ATF database as the registered owner. 52. The MPD has so far refused to return Plaintiff's handguns to him because the handguns are purported to be registered to persons other than the Plaintiff. The MPD has stated that "[a]t this time we will not be releasing these firearms until true ownership can be determined." 53. The MPD has previously returned the very same handguns to the Plaintiff after they were seized from his residence on November 18, 2008. At that time, Plaintiff described how he came into possession of each handgun. The CASE 0:15-cv-03240-SRN-TNL Document 1 Filed 08/07/15 Page 12 of 17 13 MPD is now refusing to return the handguns to the Plaintiff following their seizure in 2014. 54. Plaintiff has no duty or obligation under the laws of Minnesota and the United States to register his handguns. Minn. Stat. § 624.714, Subd. 20(d); 26 U.S.C. § 5841. Plaintiff was deprived of his property without a hearing before an impartial tribunal. Plaintiff continues to be so deprived. 55. As a result of the unlawful MPD policy of refusing to return handguns to an owner to whom the handguns are not registered in the ATF database, Plaintiff's Due Process rights were violated. Plaintiff's Due Process rights were also violated by the MPD's failure to provide Plaintiff with any pre- or post- deprivation hearing before an impartial tribunal. Plaintiff is entitled to recover damages and to other relief from the City of Minneapolis pursuant to 42 U.S.C. § 1983 and Monell, supra. 56. As a result of Defendants' unlawful conduct, Plaintiff has experienced and continues to experience economic loss, humiliation, emotional distress, pain and suffering, and continues to be otherwise damaged due to the wrongful conduct of Defendants. 57. Pursuant to 42 U.S.C. §§ 1983 and 1988, Plaintiff is entitled to compensatory damages in an amount to be determined by a jury at trial, with interest, costs, disbursements, attorneys' fees, and other requested relief. CASE 0:15-cv-03240-SRN-TNL Document 1 Filed 08/07/15 Page 13 of 17 14 Count V (Monell Claim) Fourteenth Amendment Violations - City of Minneapolis 58. Plaintiff incorporates the foregoing paragraphs as if set forth herein. 59. An individual is afforded Due Process under the 14th Amendment to the United States Constitution with regard to government confiscation of property. 60. Plaintiff's property is property to which he is afforded 14th Amendment Due Process protection. 61. Numerous items of personal property belonging to the Plaintiff were seized by the MPD in violation of the Plaintiff's rights. The property is identified at paragraph 11. 62. Defendants and their agents adopted and implemented a custom and policy pursuant to which Plaintiff was deprived of his personal property without a mechanism to contest the deprivation. Plaintiff's Due Process rights were violated by the MPD's failure to provide Plaintiff with any pre- or post- deprivation hearing before an impartial tribunal. 63. Until July 8, 2015, Defendants failed or refused to return to Plaintiff the personal property seized during the unreasonable searches and seizures above averred. 64. In so doing, Defendants and their agents, acting under color of law and their authority as public officers, have intentionally violated Plaintiff's rights to CASE 0:15-cv-03240-SRN-TNL Document 1 Filed 08/07/15 Page 14 of 17 15 Due Process of law under the Fourteenth Amendment to the Constitution of the United States. 65. Plaintiff has no other effective means of enforcing his Fourteenth Amendment rights other than be seeking the requested relief. 66. As a result of Defendants' unlawful conduct, Plaintiff has experienced and continues to experience economic loss, humiliation, emotional distress, pain and suffering, and continues to be otherwise damaged due to the wrongful conduct of defendants. Plaintiff is entitled to recover damages and to other relief from the City of Minneapolis pursuant to 42 U.S.C. § 1983 and Monell, supra. 67. Pursuant to 42 U.S.C. §§ 1983 and 1988, Plaintiff is entitled to compensatory damages in an amount to be determined by a jury at trial, with interest, costs, disbursements, attorneys' fees, and other requested relief. JURY DEMAND 68. Plaintiff demands a trial by jury on all counts so triable and any other such counts which may hereafter be alleged. PRAYER FOR RELIEF WHEREFORE, Plaintiff Bardin Frederick Schlitz respectfully requests the Court grant the following relief: 1. An order declaring that Defendants' actions, practices, customs and policies and those of all persons acting on their behalf and their agents and CASE 0:15-cv-03240-SRN-TNL Document 1 Filed 08/07/15 Page 15 of 17 16 employees, as alleged herein, were illegal and violated the Plaintiff's constitutional rights as to each claim; 2. An order directing Defendants to immediately return to Plaintiff all personal property previously seized; 3. A money judgment against Defendant City of Minneapolis and all other Defendants, jointly and severally, and with respect to the individual Defendants, in their individual and official capacities, for Plaintiff's general damages in an amount to be proven at trial and reasonably believed to exceed $50,000.00; 4. An injunction prohibiting Defendant City of Minneapolis and its employees and agents from seizing handguns from citizen-owners pursuant to its custom of seizing handguns for testing and analyses regardless of the reason for the seizure, and further prohibiting Defendant City of Minneapolis and its employees and agents from executing warrantless searches on seized handguns where there is no belief that the handgun shares any relation to any crime or wrongful act; 5. An injunction prohibiting Defendant City of Minneapolis and its employees and agents from retaining firearms pursuant to the terms of its customs and policies above averred, including but not limited to its "Firearms Release Protocol" (MPD Policy 10-416) and MPD Property and Evidence Unit Policy Number 30, effective date January 23, 2013; CASE 0:15-cv-03240-SRN-TNL Document 1 Filed 08/07/15 Page 16 of 17 17 6. An award against Defendant City of Minneapolis and all other Defendants, jointly and severally, and with respect to the individual Defendants, in their individual and official capacities, of Plaintiff's reasonable attorneys' fees pursuant to 42 U.S.C. § 1988; 7. An award against Defendant City of Minneapolis and all other Defendants, jointly and severally, and with respect to the individual Defendants, in their individual and official capacities, for the costs and expenses incurred by Plaintiff in bringing this action, and for prejudgment interest; 8. Leave of Court to amend the Complaint to include a claim for punitive damages; and 9. Any further and additional relief the Court deems just and equitable. Respectfully Submitted, MESHBESHER &amp; ASSOCIATES, P.A. Dated: _August 7, 2015 By: s/ Steven J. Meshbesher Steven J. Meshbesher (# 127413) Adam T. Johnson (#390581) Richard E. Student (#390266) 225 Lumber Exchange Building 10 South Fifth Street Minneapolis, MN 55402 Phone: (612) 332-2000 Attorneys for Plaintiff CASE 0:15-cv-03240-SRN-TNL Document 1 Filed 08/07/15 Page 17 of 17</t>
  </si>
  <si>
    <t>['https://d3n8a8pro7vhmx.cloudfront.net/cuapb/pages/270/attachments/original/1614990664/2016BardinSchlitz.pdf?1614990664']</t>
  </si>
  <si>
    <t>['Daniel J. Diedrich, badge #1545', 'Jeremy Foster, badge #2076', 'Ty Jindra, badge #3291']</t>
  </si>
  <si>
    <t>Too_Long:Over 20 Pagesas defendants, based upon access identification numbers that were tied to specific officers. Among the many defendants in the lawsuit was Matthew Olson. Officer Olson was given written notice that he was being investigated by Internal Affairs by a document dated January 13, 2014. The Notification said: "It is alleged that you accessed the DVS records o on 8/23/2012 at 1754 hours."The Notice informed Sergeant Olson that he was being investigated for possible violation of "MPD Policy and Procedure 4-501, CONFIDENTIAL DEPARTMENT RECORDS, REPORTS AND INFORMATION (06/21/02)." The fact that the interview was scheduled to review an active patrol officer's inquiry into motor vehicle records of a single person on one occasion seventeen (17) months earlier is problematic. The grievant was instructed not to discuss the inquiry with anyone other than his Union or legal representative(s). If he looked at his own notes and/or records, he would not necessarily be able to ascertain from his notes and records what happened, unless the inquiry led to some official action like giving a traffic ticket. Thus, it was likely that the Officer, who made 85 DVS queries between July 1, 2012 and August 30, 2012, would have to rely upon his memory to recall why he made a single specific inquiry seventeen (17) months in the past. Officer Olson was interviewed by Sergeant Matthew McLean on January 21, 2014, to determine whether Sergeant Olson had improperly accessed= private information. Officer Olson had Union representation during the interview. The grievant was given a "Garrity Warning". In the interview he was asked whether he was aware of and understood Minneapolis Police Department Policy relating to confidential records, including policy limiting access to Motor 3 1196311 Vehicle records to official business - related reasons. He was also asked: if he knew 18 USC 2721 &amp; 2725 whether he had any type of relationship with Officer Olson said he knew of and understood policies relating to accessing Motor Vehicle records. He also said that he knew because she worked the same shift. He said he did not have a personal relationship with When shown a DVS audit line that showed the grievant accessedM information on 8/23/2012, Officer Olson acknowledged that the information was accurate to the best of his knowledge. The grievant also said that he did not perform a traffic stop of have any type of law enforcement contact with time. on that date and time nor did he on that date and Officer Olson was asked "Why did you run in DVS?" The grievant answered: The vehicle that she was driving was parked in the 2 nd Precinct parking lot. We've had issues in the past with tampering of motor vehicles of officers notably, Sgt. Sutherland at the time had his vehicle rummaged through and had told officers to be aware of people walking through and vehicles that don't belong in that area. At that date, I observed a vehicle that I didn't recognize from being, uh, working the street. I ran the vehicle and I didn't recognize the name at the time. And from the name, I ran the number through DVS, 4 1196312 and looked her up to see if she was a police officer - which I still didn't recognize her at that time. And then that's it. Officer Olson was asked "Do you recall what kind of vehicle it was, what color it was?" The grievant answered: Well, it was a pretty non-typical police vehicle, it's, you know, a bright red sports car with large, shiny, you know, rims - It kind of stood out. Following the interview, the investigator was able to determine by use of GPS technology that the inquiry made by Officer Olson was made approximately six to seven blocks away from the Second Precinct Station, not in the Precinct parking lot. The investigator in his October 23, 2015 report (Ex. 4) makes three comments that may be inconsistent with his representation that "This investigator initially believed the statement that Officer Olson gave in his interview where he stated he ran vehicle because he wanted to be sure that the vehicle belonged to a police officer." In the interview Officer Olson was shown a DVS audit line. According to the investigative report, the investigator had the following knowledge about the DVS audit line: Each of the accesses were driver's license photograph views, as indicated by the audit line "pathway/dvsinfo/dvsnewdl/CardData.asp."Ex- 4, p.3. The type of access on the audit line is "pathway/dvsinfo/dvsnewdl/CardData.asp." This investigator is aware that "Card Data" access indicates that the type of query and information provided is the driver's license photograph only, not the license plate. ... According to the S 1196313 data contained in the audit line, the first information Officer Olson ran was the name.=, not the license plate." Ex. -4, p. 6. The statement may be inconsistent, only because it is unclear whether the investigator knew and understood the nature of the audit line information at the time he showed the information to the grievant. The investigator was not called as a witness making it impossible to determine, when he became "aware of the significance of "Card Data" access. However, the investigation ultimately did establish with great certainty that Officer Olson did not check the license number of automobile on August 23. 2012. On August 30, 2012 Officer Olson ran 85 queries of which 6 queries were made of the last name ' '. The investigator concluded that Officer Olson was searching for a match between the face, as he knew it, and the picture that came up on the DVS. The investigator, after a thorough search found no search for the license plate number of vehicle. The investigator established that Officer Olson had not accurately described what he did on August 23, 2012 to access the DVS data for 13.43 - Personnel Data 6 1196314 The date of the second interview was changed by written notice on August 5, 2015 to August 14, 2015. Sergeant Olson2 appeared and was interviewed on August 14, 2015. At the time of the interview he had Union Representation. Sergeant Olson was asked whether he had made any intentionally false statements in the January 21, 2014 interview. He was asked if he gave a false statement regarding the reason why he accessed 18 USC 2721 &amp; 2725 DVS information. He said he had not made any false statements and he had given an accurate account of why he accessed the DVS information. He was asked specifically whether he had heard of whether he knew she was a police officer and what he knew about her on August 23, 2012. Sergeant Olson replied that to the best of his recollection he did not know on August 23, 2012, he did not know she was a police officer on that date and he repeated that to the best of his recollection he did not know who she was on August 23, 2012. After saying in various ways that he did not know on August 23, 2012, grievant did say that he "had heard that there was a female officer coming. I did not know if that was her or not." For the most part, the grievant's answers to the interviewer's questions over his prior explanation of what he did on August 23, 2012 confirmed the accuracy of his statement, "to the best of my recollection." Near the end of the interview the investigator confronted Sergeant Olson with the following: on August 23, 2012 the grievant said he did not know- 2 Matthew Olson was promoted from Patrol Officer to Sergeant between the dates of the two Internal Affairs interviews. 7 1196315 , and there existed no query of the license plate on that date. Nevertheless the grievant used her name in a photo query. The grievant responded "That's a vey good question. I don't have a ... I don't have an answer for that sir. Can we take a time out?" Following a break in the inquiry the grievant said: From the information that you're presenting to me, sir, urn, it appears that I have my, uh, information, uh, mixed up from, uh, from what my statement says. Urn, if this is true, I would say that I did not intentionally, uh, come forth to lie, but that maybe, uh, a scenario would be that, um, I got the name, uh, in passing or that, urn that I got my facts wrong in terms of how I accessed that, uh.. the name, urn, through the vehicle. Uh, it may have been, uh, someone telling me in passing and then I ran it, but I believe that, uh the vehicle was somehow associated with 18 USC 2721 &amp; 2725 and then I may have ran it. Uh, ran her DVS from that. The grievant continued to assert that he did not know the name of the officer who was "coming over" and he did not kno The investigator said "It seems to me like you've seen the evidence now, and now, you're tryng to tell a story that fits the evidence." The grievant responded saying, No, sir. Uh, I didn't ... I'm not here to .. I can't refute what you're giving me, um, but to the best of my recollection, urn, at how I got, um, the information and why I accessed it is still consistent. It all originated from that vehicle. It all originated from doing law enforcement specific duties. Urn, I can't say 8 1196316 specifically that I recognized the name at the time. Urn, I had never met her. I have never worked with her. Urn, but I can't refute the facts and I can only tell you that, um, what I'm looking at is that, urn, I got my facts wrong. The investigator showed Sergeant Olson the queries run on August 23, 2012, which demonstrated that grievant checked three other 18 USC 2721 &amp; 2725 with different middle names. The investigator said that the evidence suggested that grievant looked at the various driver license photographs. Officer Olson could not explain why he looked up the photographs and he said that he did not recall looking up the several names. Sergeant Olson was also confronted with the GPS tracking information that showed his squad was actually at Lowry and Jackson not 19th and Central (the precinct parking lot) at the time the inquiry was made. Sergeant Olson agreed that the GPS tracking data placed him roughly six or seven blocks from the precinct. He said that he did not consider the vehicle look up to be a high priority, which is probably why he did not make the inquiry from the precinct parking lot. At the end of the investigation Sergeant Olson made the following statement: Well, the only thing I would like to state is that, uh, uh, when I made my original statement I did not do that intentionally to lie. Urn, obviously, the facts that you presented to me at this interview, uh, clearly show through your investigations that, uh, the path through which I got the name association with that vehicle was incorrect. Urn, it was a situation that occurred over two, three years ago in which, urn was at the point, urn, or at the time seemed like a legitimate police, 9 1196317 uh interaction, and, urn, my facts are obviously wrong in terms of how I received the information. The disciplinary review panel met on April 6, 2016 and reviewed the investigation. 13.43 - Personnel Data The panel also agreed that the grievant violated MPD Policy &amp; Procedure #4-501 Confidential Department Records, Reports, and Information and recommended sustaining a Category C violation, which on the disciplinary Matrix would result in a 10-hour suspension. At the Loudermill hearing on May 2, 2016 the grievant responded to the allegationlof misconduct using an 86-page Power Point presentation. The grievant challenged the investigative findings for a number of reasons. The grievant gave his initial testimony from memory of a single DVS query that was made seventeen (17) months earlier and it is not surprising that his recollection was inaccurate. The grievant found that there was a failure of communication equipment at various times requiring a hard start. He contended that there was an equipment failure on August 23, 2012, which explains why his license plate query was lost. The grievant also pointed out that the GPS data showed that his patrol car was located six or seven blocks from the precinct, when the DVS inquiry was made. Since the patrol car was active at the time the DVS inquiry was made, Sergeant Olson's partner must have been in the squad car, when the inquiry was made. Sergeant Olson's partner, Officer Tichich, was not interviewed. 10 1196318 The grievant also presented evidence of a short interview he had with ormer husband. In the interview the former husband confirmed that 18 USC 2721 &amp; 2725 had been to the precinct shortly before her first scheduled shift at the precinct. He also confirmed information about the ownership at or around the time that DVS information about was sought. car and 13.43 - Personnel Data Chief Harteau wrote a memorandum to the disciplinary file on August 24, 2016, which said the following: 11 1196319 13.43 - Personnel Data was grieved on August 30, 2016. The parties were unable to resolve the dispute through the grievance procedure and the dispute was brought to arbitration for a final and binding determination. SUMMARY OF EMPLOYER'S POSITION: . Despite GPS data that clearly demonstrated that his squad car was located at Lowry and Jackson, six or seven blocks from the 2nd Precinct, the grievant said he accessed the DVS database from the Precinct parking lot at 19th and Central. The grievant also testified unequivocally that he looked up the license plate of 18 USC 2721 &amp; 2725 car on the DVS system. There is no evidence of any inquiry for the license plate being made on August 23, 2012. The grievant said that he did not know on August 23, 2012. However, he made multiple queries of the name with various middle names at the time. There is no evidence to support any of the grievant's testimony over how he accessed the private information of through the DVS database. When confronted with that fact that no record existed of queries of the license plate for vehicle on August 23, 2012, grievant replied "That's a very good question. I don't have a ... I don't' have an answer for that sir. Can we take a timeout?" After the break, Sergeant Olson said that he had heard there was 12 1196320 a "female officer coming to the precinct" and said that he might have heard 18 USC 2721 &amp; 2725 name by "someone telling me in passing." 13.43 - Personnel Data Given the large volume of license plates the grievant, a proactive officer at the time, would run in a month, his clear recollection of his reasoning for running one plate seventeen (17) months earlier and the specific steps he took to discover the vehicle's owner lacks credibility. Employer Brief p. 9. If the grievant, in fact, used the vehicle license plate to look up the information, he would have obtained one of the following results identifying the vehicle owner: a) 18 USC 2721 &amp; 2725 (Olson knew and that he is a Park Police officer, so this should have ended the alleged mystery about whether the red car belonged to a police officer). b) (Olson claimed he did not know so this name would not have answered whether she was a police officer. Yet, Olson left the parking lot) c) (Olson would have associated her with or could have asked at the time of the lookup) 13 1196321 d) PRIVATE (which should have prompted a query in NCIC, which shows more information than a query run in the DVS data base. Olson posited that the plate query did not return "Private," so that means he would have seen one of the three above or dual registration) 0 (Olson knew and knew that he was a Park Police Officer. Per the plate was registered to both he and on August 23, 2012. During Sgt. McLean's investigation, McLean ran the plate. The query returned information confirming and statement that the red car was co-registered to previously. City Exh. 26 p.2.) City Brief p. 12. 13.43 - Personnel Data 14 1196322 13.43 - Personnel Data SUMMARY OF POLICE FEDERATION'S POSITION: In the first interview, Sergeant Olson gave an explanation of what, why and how he accessed 18 USC 2721 &amp; 2725 information through DVS. He made his statement to the best of his 15 1196323 recollection on January 21, 2014. The data query was made on August 23, 2012 seventeen (17) months before the interview. While his memory was incorrect, being mistaken is not the same as intentionally giving false information. As he said in this second interview, he got his facts wrong but he was not intentionally misleading the interviewer. Sergeant Olson never challenged the evidence with which the interviewer confronted him. He admitted that his memory was incorrect. The City may have established that the grievant failed to adequately prepare for his interview. 13.43 - Personnel Data In response to the contention that he could have and should have prepared for the interview by going back to available records, the grievant explained there was really nothing he could review before his first interview. Because the DVS query involved no criminal activity there was no CAPRS report he could review. At the first interview, the investigator did not bring any documents to the interview. While grievant may have been poorly prepared for the interview, he was faced with a situation where he gave sworn testimony to the best of his recollection. The grievant did not accurately report what happened but he did accurately report what he recalled. However, the grievant was asked whether the statement he made on January 21, 2014 was "a true and correct statement, to the best of your [his] recollection?" The grievant answered "Yes., sir it is" City Ex. 8, 16 1196324 p. 5 L31-32. There is no evidence that the grievant made a statement that was not his best recollection. The City proved that the grievant's statement was factually incorrect and grievant, after being confronted with evidence at his second interview, acknowledged that this memory was incorrect and did not dispute the accuracy of the evidence before him. Even the rules of evidence Minn. R. Evidence. Rule 612 and Fed. Ru. Evidence 612 allow a witnesses' memory to be refreshed. For example, if a police officer makes a factual misstatement in trial testimony, he may be allowed to review a report written shortly after an incident. If the report refreshes his recollection, the record can be corrected. The officer is not arrested for perjury. At the arbitration hearing Deputy Chief Glampe was asked what he was doing on November 19, 2015, seventeen (17) months earlier. The Deputy Chief said he recalled what he was doing. It was right before Thanksgiving and he flew to London. The Deputy Chiefs testimony was detailed, straightforward and contained no hedging. Nevertheless, the Union produced an arbitration award that clearly demonstrated that the Deputy Chief was present and testified at hearing on November 19, 2015. The Deputy acknowledged his mistake and said that he had not given intentionally untruthful testimony but was simply mistaken. In rebuttal testimony, the Deputy Chief was able to determine from research that he actually flew to London on November 20, 2015. Like the grievant, the Deputy Chief was mistaken in his facts but confidently gave detailed, straightforward testimony under oath. Both the Deputy Chief and the grievant believed that their recollections were accurate and both individuals recollections were wrong. Neither grievant nor the 17 1196325 Deputy Chief were intentionally untruthful when testifying seventeen (17) months after an event they were asked to recall. The City's disciplinary decision included a biased review of Sergeant Olson's work history. Five years of the grievant's history was reviewed, except in the case of discipline. The City took into consideration a discipline imposed on grievant from a 2002 incident. 13.43 - Personnel Data year suspension. There is no dispute that the grievant was disciplined and that he engaged in serious misconduct in 2002. However, from 2002 to 2016 the grievant was never disciplined and received excellent performance reviews and commendations. He is an eighteen (18) year employee of the police department, who engaged in misconduct fifteen (15) years ago. The prior discipline was imposed fourteen (14) years ago and such stale discipline should not have been considered in this situation. 18 1196326 There were several problems with the investigation into the grievant's conduct. First, the first interview of the investigation took place seventeen (17) months after the event that was being investigated. The seventeen (17) month lapse between the event and the inquiry negatively impacted the grievant's ability to accurately recall what happened, why it happened and how it happened. The seventeen (17) month gap also made it difficult for witnesses to recall what happened, why it happened and how it happened. Also, no witnesses were interviewed by the investigator. It is clear that the grievant's squad car was located approximately six to seven blocks from the precinct at the time the DVS query was made. The grievant would have been with his partner at the time. If grievant's partner, Officer Tichich, was in the squad car at the time that the query was made, he could perhaps confirm or deny the accuracy of the grievant's testimony. Similarly, Officer Collins, who normally worked as Officer Olson's partner but had a broken hand and was working the desk at the time grievant made the DVS inquiry, was not interviewed. Officer Collins recalled that 18 USC 2721 &amp; 2725 visited the precinct several times before her first shift at the precinct. Perhaps Officer Collins would have been able to recall the date and approximate time of her visit, if he would have been interviewed shortly after grievant made his DVS inquiry. At the arbitration hearing Officer Collins was simply unable to recall dates and times so far in the past. as not 19 1196327 interviewed as part of the investigation but might have been able to shed some light on the situation. 13.43 - Personnel Data OPINION: Not only is determining a person's state of mind an inherently difficult proposition but, in this case, the question is complicated by the fact that the grievant, a proactive patrol officer, gave testimony about why and how he checked Department of Motor Vehicle Services data from a squad car seventeen (17) months prior to being interviewed about the query. The grievant was a proactive officer, which resulted in his making a large number of DVS 20 1196328 inquires during a month. Seventeen (17) months after the event he could not possibly recall the reason why he made a specific inquiry and the specific steps he took at the time. 13.43 - Personnel Data The grievant testified that he believed he had a specific recollection of the data search that he performed on August 23, 2012. He did not accurately recall what he did that day. However, he believes that he was, after seventeen (17) months, simply mistaken. The grievant's performance reviews prepared by his direct supervisors from 2000 to 2016 give a positive view of his work and reflect a person of good character, The Union points out that Deputy Chief Glampe was asked what he was doing on November 19, 2015 and the Deputy Chief clearly recalled that he was flying to London. In fact, he could not have traveled to London on November 19, 2015, because he gave testimony in an arbitration hearing on November 19, 2015. It is very possible that grievant's explanation of why and how he made the data inquiry was based upon a genuine recollection, just as the Deputy Chief's testimony about 21 1196329 where he was seventeen (17) months in the past was inaccurate but clearly a genuine recollection. It is also very possible that grievant's recollection was a conflation of a number of things that occurred at or around the time he checked the DVS data. Grievant accurately recalled the car that was being driven by 18 USC 2721 &amp; 2725 . the time and he knew that a female officer was going to be scheduled to work at the precinct in the near future. His regular partner, Officer Collins, who was on light duty at the precinct desk at the time, definitely knew from past interactions with the Minneapolis Park Police. Officer Collins was not interviewed. Perhaps Officer Collins or Officer Olson's partner that day, Officer Tichich, mentione name. If the grievant's partners had been interviewed they may have provided a clearer picture of what happened. The clearer picture may have given added support for either the City's perspective or the Union's perspective or completely changed the results of the investigation. If, as grievant testified, he observed a car that he was unfamiliar with in the parking lot, the grievant may have asked Officer Tichich the name of that transferring officer in order to determine whether the unfamiliar car in the lot was hers. As they drove on patrol, grievant may have checked the name to see, if the car was licensed to the name. It is also possible that he checked the name simply because he was curious, which would not have been a legitimate law enforcement purpose. Since Officer Tichich was not interviewed as part of the investigation, the substance of any conversation between the partners at the time Olson made the DVS 22 1196330</t>
  </si>
  <si>
    <t>['https://d3n8a8pro7vhmx.cloudfront.net/cuapb/pages/1461/attachments/original/1638333362/14-01774_Olson_Part_2.pdf?1638333362']</t>
  </si>
  <si>
    <t>['Matthew D. Olson, badge #5313']</t>
  </si>
  <si>
    <t>UNITED STATES DISTRICT COURT DISTRICT OF MINNESOTA Kelly Benjamin, Civil No. 12-220 (DWF/SER) Plaintiffs, v. MEMORANDUM OPINION AND ORDER J. Peterson, Badge 5622, in his individual capacity acting under the color of law as a Minneapolis police officer; Michael Frye, in his individual capacity acting under the color of law as a Minneapolis police officer; City of Minneapolis, a political subdivision of the state of Minnesota; City of St. Paul, a political subdivision of the state of Minnesota; Ramsey County, a political subdivision of the state of Minnesota, Defendants. Peter J. Nickitas, Esq., Peter J Nickitas Law Office, LLC, counsel for Plaintiff. Jason M Hiveley, Esq., Jon K. Iverson, Esq., and Stephanie A. Agnolkar, Esq., Iverson Reuvers, LLC, counsel for Defendants. INTRODUCTION This action arises out of Plaintiff Kelly Benjamin's arrest during the 2008 Republican National Convention ("RNC") in St. Paul, Minnesota. Defendants have moved for summary judgment (Doc. No. 21). For the reasons set forth below, the Court grants in part and denies in part Defendants' motion. CASE 0:12-cv-00220-DWF-SER Document 38 Filed 06/18/13 Page 1 of 15 2 BACKGROUND September 1, 2008 was the first day of the RNC. (Doc. No. 25, Neuberger Aff. ¶ 2.) Prior to the RNC, a Mobile Field Force ("MFF") of approximately 1,000 officers from multiple jurisdictions was organized to police the RNC events. (Id.) The MFF was divided into separate, smaller divisions which contained four to six platoons, with each platoon containing approximately sixteen officers. (Id.) Each division received assignments and information from the East RNC Commander. (Id.) Permitted marches on September 1, 2008 had ended by 3:00 p.m. (Id. ¶ 3.) After this time, officers pursued a rioting group that was moving through St. Paul. (Doc. No. 26, Angolkar Aff. ¶ 7, Ex. 6 ("Frye Report").) Minneapolis Police Sergeant Dale Burns recommended arrest of the group. (Angolkar Aff. ¶ 5, Ex. 4 ("Burns Dep.") at 40; Angolkar Aff. ¶ 3, Ex. 2 ("Neuberger Dep.") at 11; Neuberger Aff. ¶ 6, Ex. 3 ("Video").) MFF Divisions 6 and 8 pursued the group into a parking lot by 9th Street and Temperance. (Neuberger Dep. at 19; Video.) Benjamin asserts that he was covering the RNC as a journalist, and that he was wearing press credentials around his neck. (Benjamin Dep. at 19-22.) Before the group entered the parking lot, Benjamin followed the officers during their pursuit of the group and first encountered Officer Frye at a loading dock near 9th Street and Temperance. (Angolkar Aff. ¶ 2, Ex. 1 ("Frye Dep.") at 19; Frye Report.) Defendants assert that Benjamin was told to leave, and was offered a route by which to leave, but that Benjamin instead ran in the direction of the protestors and was ultimately arrested along with the group in the parking lot. (Frye Dep. at 21-24.) Benjamin claims that as the officers CASE 0:12-cv-00220-DWF-SER Document 38 Filed 06/18/13 Page 2 of 15 3 pursued the protesting group, he asked the officers which way to go and that they directed him to go towards the lot in which the arrests were made. (Angolkar Aff. ¶ 13, Ex. 12 ("Benjamin Dep.") at 32-33.)1 Benjamin asserts that there was no dispersal warning given. (Doc. No. 31, Nickitas Decl. ¶ 3, Ex. 3 at ¶ 12.) The group entering the parking lot consisted of about 100-150 people. (Frye Report; Burns Dep. at 25.) In the parking lot, Benjamin was arrested as part of the group. The parties dispute what occurred during the arrest. Defendants assert that Benjamin did not comply when he was ordered to the ground and that he resisted arrest. (Frye Dep. at 24.) Officer Frye assisted in arresting Benjamin and claims that he took hold of Benjamin's shirt and pulled him to the ground. (Frye Report; Frye Dep. at 24; Benjamin Dep. at 54-55.) Officer Frye asserts that Benjamin grabbed his arm and said "Don't tear my shirt," which required Officer Frye to reposition his grasp and use more force to get Benjamin to the ground. (Frye Report.) Defendants also assert that once Benjamin was on the ground, he kept his hands under his body and continued to resist efforts to get his hands behind his back. (Angolkar Aff. ¶ 11, Ex. 10 ("Peterson Dep.") at 22-23.) Officer Frye struck Benjamin twice on the leg with a baton and ordered him 1 Benjamin recorded part of the events leading to the arrest. The Court has reviewed the recordings that were submitted by the parties. Defendants assert that Benjamin's own video shows an officer directing Benjamin back onto the sidewalk. (Angolkar Aff. ¶ 10, Ex. 9.) Benjamin claims his only option was to go through a line of bikes and officers and into the parking lot. (Benjamin Dep. at 59-60.) Officer Frye disputes this and asserts that Benjamin could have gone in the opposite direction. (Frye Dep. at 21-22.) CASE 0:12-cv-00220-DWF-SER Document 38 Filed 06/18/13 Page 3 of 15 4 again to show his hands. (Frye Dep. at 24- 27; Frye Report.) Defendants assert that Benjamin also resisted being placed in handcuffs. (Frye Dep. at 27-28; Frye Report.) Benjamin asserts that Officer Frye struck him with a baton without warning, tossed him to the ground, and that he complied with the officers' orders. (Benjamin Dep. at 16, 52- 54 &amp; 78; Nickitas Decl. ¶ 3, Ex. 3 at ¶ 11.) Benjamin claims that when ordered to, he attempted to get to the ground, but while doing so he was also trying to prevent his video camera from being damaged and to remove his backpack. (Benjamin Dep. at 45-46, 54-55.) There is no dispute that Benjamin identified himself as "media" several times. (Id. at 45; Frye Dep. at 28.) Benjamin claims injuries due to the arrest, including a bruise to his back and pain that required three acupuncture treatments, lacerations to his elbows, wrists and arms, as well as emotional damages. (Id. at 17, 53-54.) Benjamin further alleges that his video camera was destroyed when it was thrown against a brick wall during the arrest. (Benjamin Dep. at 16, 77.) Benjamin was booked by the Ramsey County Mobile Booking Team and transported to Ramsey County Jail. (Benjamin Dep. at 68; Frye Dep. at 34, 38.) Benjamin posted bail and was released on September 4, 2008. (Benjamin Dep. at 72-74; Doc. No. 1, Compl. ¶¶ 66.4, 67.) Benjamin was charged with felony riot, but the charges were subsequently dismissed. (Benjamin Dep. at 80, 88-89.) On January 27, 2012, Benjamin filed this action, asserting the following causes of action: unreasonable seizure under the Fourth Amendment (Counts I and III); unlawful confinement under the Fourth Amendment (Count II); excessive force under the Fourth CASE 0:12-cv-00220-DWF-SER Document 38 Filed 06/18/13 Page 4 of 15 5 Amendment (Count IV); infringement of free speech (Count V); violation of his rights as a journalist under 42 U.S.C. § 2000aa (Count VI); Monell claims against the cities of St. Paul and Minneapolis (Count VII), conversion (Count VIII); negligence against the City of Minneapolis, Defendant Frye, and Defendant Peterson (Count IX); and unreasonable seizure against Ramsey County under Monell (Count X). In his opposition, Benjamin agreed to dismiss his Monell claim against Ramsey County (Count X) and did not offer an argument to support Counts III, VIII, or IX. Thus, the Court dismisses Counts III, VIII, IX, and X. DISCUSSION I. Legal Standard Summary judgment is proper if there are no disputed issues of material fact and the moving party is entitled to judgment as a matter of law. Fed. R. Civ. P. 56(a). The Court must view the evidence and the inferences that may be reasonably drawn from the evidence in the light most favorable to the nonmoving party. Enter. Bank v. Magna Bank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 Bank, 92 F.3d at 747. The nonmoving party must demonstrate the existence of specific facts in the CASE 0:12-cv-00220-DWF-SER Document 38 Filed 06/18/13 Page 5 of 15 6 record that create a genuine issue for trial. Krenik v. County of Le Sueur, 47 F.3d 953, 957 (8th Cir. 1995). A party opposing a properly supported motion for summary judgment "may not rest upon the mere allegations or denials of his pleading, but must set forth specific facts showing that there is a genuine issue for trial." Anderson v. Liberty Lobby, Inc., 477 U.S. 242, 256 (1986). II. Motion for Summary Judgment A. Claims Against Officers Peterson and Frye Benjamin asserts claims under the First and Fourth Amendments against Officers Peterson and Frye based on his arrest (Count I), confinement in jail (Count II), the officers' alleged use of excessive force (Count IV), and the alleged violation of Benjamin's First Amendment rights to freedom of the press (Count V). Defendants move for summary judgment on these claims on the basis of qualified immunity. The doctrine of qualified immunity protects state actors from civil liability when their "conduct does not violate clearly established statutory or constitutional rights of which a reasonable person would have known." Harlow v. Fitzgerald, 457 U.S. 800, 818 (1982). The defense provides "ample room for mistaken judgments" as it protects "all but the plainly incompetent or those who knowingly violate the law." Malley v. Briggs, 475 U.S. 335, 341, 343 (1986). To overcome the defense of qualified immunity, a plaintiff must show that: (1) the facts, viewed in the light most favorable to the plaintiff, demonstrate the deprivation of a constitutional or statutory right; and (2) the right was clearly established at the time of the deprivation. Parrish v. Ball, 594 F.3d 993, 1001 CASE 0:12-cv-00220-DWF-SER Document 38 Filed 06/18/13 Page 6 of 15 7 (8th Cir. 2010) (citation omitted). The Court has discretion to decide which qualified immunity prong to consider first. Pearson v. Callahan, 555 U.S. 223, 236 (2009). 1. Arrest and Confinement Benjamin argues that his arrest and confinement violated his Fourth Amendment rights (Counts I and II). Specifically Benjamin asserts that the officers lacked probable cause for his arrest. (Compl. ¶ 79.) A warrantless arrest, unsupported by probable cause, violates the Fourth Amendment. Baribeau v. City of Minneapolis, 596 F.3d 465, 478 (8th Cir. 2010). Probable cause is defined as a reasonable probability that a crime has been or is being committed. Id. at 474. In the context of qualified immunity, the Court determines whether arguable probable cause existed to arrest. Amrine v. Brooks, 522 F.3d 823, 832 (8th Cir. 2008). The touchstone of the Fourth Amendment is reasonableness under the particular circumstances presented. Samson v. California, 547 U.S. 843, 855 n.4 (2006). Thus, what is reasonable in riot conditions may not be reasonable under calmer, less chaotic circumstances. See Bernini v. City of St. Paul, 665 F.3d 997, 1003 (8th Cir. 2012). The validity of a seizure may be based on the collective knowledge of all law enforcement officers involved if communication exists between them. See, e.g., United States v. Gregoire, Crim. No., 09-275, 2009 WL 5216844, at *18 (D. Minn. Dec. 29, 2009), aff'd 638 F.3d 962 (8th Cir. 2001) (finding probable cause based on the collective knowledge of the police formed through outside information and a warranted search). In the context of a large disturbance, the Fourth Amendment may be satisfied if the officers have grounds to believe that all arrested persons were part the unit violating the law. See, e.g., Bernini, 665 F.3d at 1003 (finding it reasonable to conclude CASE 0:12-cv-00220-DWF-SER Document 38 Filed 06/18/13 Page 7 of 15 8 that individuals exhibiting similar conduct were acting as a unit); Carr v. District of Columbia, 587 F.3d 401, 408 (D.C. Cir. 2009) (finding probable cause to arrest people exhibiting behavior that would identify them as being part of the group). Defendants urge the Court to conclude that, as a matter of law, the ultimate arrest of Benjamin is inconsequential because, based on the record, the officers had a reasonable basis to believe that each person, including Benjamin, was part of the rioting crowd. Here, the record contains evidence that, from the officers' perspective, Benjamin was, indeed, one of several individuals subject to a mass arrest that occurred after officers pursued a rioting crowd through the streets of St. Paul. Benjamin, however, has pointed to record evidence that he was at the scene of the arrest as a journalist covering the RNC, he had laminated press credentials around his neck, and he announced several times that he was "media" to the arresting officers. Benjamin also asserts that no dispersal warning was given and that he asked the police for a route to leave the rioting crowd but was directed into the area where the arrests occurred. Based on the record before it, and viewing the facts in the light most favorable to Benjamin, the Court concludes that fact issues exist as to the reasonableness of Benjamin's arrest, particularly in light of the evidence that Benjamin declared that he was "media" and was wearing press credentials that were visible to the arresting officers. Thus, even if the officers initially had a reasonable belief that Benjamin was part of a rioting crowd, a reasonable juror could conclude that this belief became unreasonable CASE 0:12-cv-00220-DWF-SER Document 38 Filed 06/18/13 Page 8 of 15 9 when Benjamin identified himself as a member of the press. Accordingly, the Court denies Defendants' motion for summary judgment as to Counts I and II.2 2. Excessive Force Benjamin also asserts that Officers Frye and Peterson used excessive force in arresting him. The Court evaluates excessive force claims under an objective-reasonableness test. See Graham v. Connor, 490 U.S. 386, 394-95 (1989). In determining whether the use of force is "reasonable" under the Fourth Amendment, a court must balance "the nature and quality of the intrusion on the individual's Fourth Amendment interests" against the government's interests at stake. Id. at 396 (citation omitted). The reasonableness of the use of force must be judged from the "perspective of a reasonable officer on the scene, rather than with the 20/20 vision of hindsight." See id. The proper application of the Fourth Amendment "requires careful attention to the facts and circumstances of each particular case, including the severity of the crime at issue, whether the suspect poses an immediate threat to the safety of the officers or others, and whether he is actively resisting arrest or attempting to evade arrest by flight." Id. 2 This case is distinguishable from Bernini because the officers in Bernini contained the protest participants in a park but did not actually arrest them all. 665 F. 3d at 1002. Officers assessed the crowd and identified participants for arrest because the group appeared to stay together. Id. Roughly 200 of the approximately 400 people were released. Id. It does not appear in this case that officers attempted to discern who was actually involved in the riot and arrested everyone present in the parking lot. Furthermore, the arrestees in Bernini did not identify themselves as "media," as Benjamin did in this case. CASE 0:12-cv-00220-DWF-SER Document 38 Filed 06/18/13 Page 9 of 15 10 The Court's decision turns on the question of whether, taking the facts in the light most favorable to Benjamin, Benjamin was subjected to excessive force so as to violate a constitutional right and, if so, whether that right was clearly established at the time. Benjamin argues that Officer Frye used unreasonable force in effecting his arrest.3 Defendants contend that Officer Frye used force that was objectively reasonable. Defendants assert that the record shows that Officer Frye pulled Benjamin to the ground after Benjamin repeatedly failed to comply with orders to get on the ground,4 and that Officer Frye struck Benjamin's leg with a baton after Benjamin refused to put his hands behind his back. Defendants assert that these actions were reasonable. Defendants further assert that Benjamin's explanation as to why he was slow to comply with orders to get on the ground (because he was not sure how officers wanted him to go to the ground and because he was protecting his camera) reflect his subjective intentions and do not affect the reasonableness of the officers' actions. Finally, Defendants argue that Benjamin does not have a sufficient injury to support an excessive force claim. 3 Other than placing the handcuffs on Benjamin, Benjamin does not identify any specific use of force by Officer Peterson that could be reasonably considered excessive. Liability under § 1983 is personal and must be independently assessed against each defendant. Wilson v. Northcutt, 441 F.3d 586, 591 (8th Cir. 2006). There being no facts to support an excessive force claim against Officer Peterson, the Court dismisses Count IV as it is asserted against Officer Peterson. 4 After viewing the video footage, it is unclear exactly why Benjamin failed to immediately follow instructions to get on the ground. There is an approximately 10-12 second delay between the time Benjamin was ordered to the ground and the time he was taken to the ground. (Video.) CASE 0:12-cv-00220-DWF-SER Document 38 Filed 06/18/13 Page 10 of 15 11 In light of the Court's conclusion that a reasonable juror could conclude that Benjamin was unlawfully arrested, particularly in light of evidence that could show Benjamin identified himself as media during the arrest, the Court also concludes that fact issues remain as to whether the use of force to effect the arrest was also unreasonable. Defendants also argue that Benjamin's physical injuries-bruising to his back and lacerations to knees, elbows, and wrist-were de minimis and therefore could not support a finding of a constitutional violation. Prior to Chambers v. Pennycook, 641 F.3d 898, 901, 906 (8th Cir. 2011), it remained an open question whether an excessive force claim required a minimum level of injury. 641 F.3d at 904, 908. Even so, for purposes of the qualified immunity analysis here, the Court concludes that Benjamin's alleged injury is not de minimis. See, e.g., Copeland v. Locke, 613 F.3d 875, 881-82 (8th Cir. 2010) (finding lacerations from handcuffs and an injury to the knee not de minimis). Instead, Benjamin has pointed to sufficient evidence of actual injury to overcome Defendants' assertions of qualified immunity on his excessive force claim. For the above reasons, the Court denies Defendants' motion for summary judgment on Count IV as it pertains to Officer Frye. 3. First Amendment In Count V, Benjamin asserts that Defendants arrested him unlawfully while Benjamin exercised his First Amendment rights. A citizen's right to exercise First Amendment freedoms without facing retaliation from the government is clearly established. Kilpatrick v. King, 499 F.3d 759, 767 (8th Cir. 2007). In support of their motion, Defendants rely on their earlier arguments that Benjamin was validly arrested. CASE 0:12-cv-00220-DWF-SER Document 38 Filed 06/18/13 Page 11 of 15 12 Namely, Defendants argue that because Benjamin was validly arrested, he does not have a First Amendment claim even if Benjamin was exercising his First Amendment rights at the time of his arrest. Because the Court has denied Defendants' motion for summary judgment as to Benjamin's claim for unlawful arrest, the Court also denies Defendants' motion as to Benjamin's First Amendment claim. The Court also points out that here, unlike in Bernini, where the officers attempted to discern who was actually involved in the criminal conduct, Officer Frye proceeded to arrest Benjamin and process him for Ramsey County Jail after Benjamin identified himself as "media" and despite the fact that Benjamin's press credentials were in view and Benjamin was carrying a video camera. While a reasonable juror could conclude that the officers were motivated by the unlawful activity of the group in arresting Benjamin, viewing the facts in the light most favorable to Benjamin, a reasonable juror could also conclude that Benjamin's First Amendment rights were violated by the continued processing of his arrest and booking in jail after it became clear he was a member of the media. B. Monell Claim Against St. Paul and Minneapolis In Count VII of his Complaint, Benjamin asserts Monell claims against the cities of St. Paul and Minneapolis for their alleged failure to protect journalists' rights during the 2008 RNC. In support, Benjamin asserts that the cities failed to create, implement, or execute an adequate policy on protecting the rights of journalists and that this failure caused the alleged violations of Benjamin's constitutional rights. (Compl. ¶¶ 101-108.) It is well-established that a governmental entity cannot be held liable under § 1983 on a respondeat superior theory. Monell v. Dep't of Social Servs., 436 U.S. 658, 691 CASE 0:12-cv-00220-DWF-SER Document 38 Filed 06/18/13 Page 12 of 15 13 (1978). For a municipality to be liable under § 1983, a plaintiff must prove that a municipal policy or custom was the "moving force [behind] the constitutional violation." Id. at 694. Benjamin's Monell claims fail because Benjamin has failed to point to evidence that would demonstrate a widespread policy or custom that would require or cause an individual's constitutional rights to be violated. In support of his Monell claims, Benjamin relies on a report that was prepared by a commission formed at the request of the St. Paul Mayor and by action of the Saint Paul City Council after the RNC occurred. (Nickitas Decl. ¶ 4, Ex. 4 ("Heffelfinger Report").) The portions of the report relied upon consist of findings and legal conclusions that constitute hearsay, which cannot be relied on to oppose summary judgment. Based on the record before it, the Court concludes that there are no facts that could lead a reasonable juror to find for Benjamin on his Monell claims. Accordingly, Count VII is properly dismissed. C. 42 U.S.C. § 2000aa In Count VI, Benjamin brings a claim under the Privacy Protection Act, 42 U.S.C. §§ 2000aa, et seq. (the "Act"). The Act "generally prohibits government officials from searching for and seizing documentary materials possessed by a person in connection with a purpose to disseminate information to the public." Citicasters v. McCaskill, 89 F.3d 1350, 1353 (8th Cir. 1996). There are certain exceptions to the Act's prohibition of searches and seizures, including when "there is probable cause to believe that the person CASE 0:12-cv-00220-DWF-SER Document 38 Filed 06/18/13 Page 13 of 15 14 possessing such materials has committed or is committing the criminal offense to which the materials relate . . . ." § 2000aa(a)(1), (b)(1). In support of their motion for summary judgment on this claim, Defendants argue that Benjamin's cameras were inventoried with his other personal belongings because he was arrested and that there is no evidence that his materials were seized for any other reason. However, if a jury finds no probable cause existed for Benjamin's arrest, and in light of the fact that Benjamin was wearing press credentials, was carrying a video camera, and identified himself as "media," the jury could also reasonably conclude that the officers should have been on notice that Benjamin intended to disseminate the videotapes to the public. Defendants also argue that Benjamin had no subjective expectation of privacy in videotapes documenting public events. The Court finds this argument unpersuasive. See, e.g., Binion v. City of St. Paul, 788 F. Supp. 2d 935, 948 (D. Minn. 2011) (noting that the very purpose of the Act is to protect materials that document matters of public interest). Defendants' motion for summary judgment on Benjamin's Privacy Protection Act claim is denied. CONCLUSION The Court notes that while Benjamin might be able to establish at trial that his arrest and the subsequent force used to effect the arrest were unreasonable, Benjamin's potential damages are likely minimal. The Court also notes that prevailing at the summary judgment stage is no guarantee of victory at trial. CASE 0:12-cv-00220-DWF-SER Document 38 Filed 06/18/13 Page 14 of 15 15 ORDER Based upon the foregoing, IT IS HEREBY ORDERED that Defendants' Motion for Summary Judgment (Doc. No. [21]) is GRANTED IN PART and DENIED IN PART as follows: 1. Counts III, VII, VIII, IX, and X are DISMISSED WITH PREJUDICE. 2. Count IV is DISMISSED WITH PREJUDICE as it is asserted against Officer Peterson. Dated: June 18, 2013 s/Donovan W. Frank DONOVAN W. FRANK United States District Judge CASE 0:12-cv-00220-DWF-SER Document 38 Filed 06/18/13 Page 15 of 15</t>
  </si>
  <si>
    <t>['https://d3n8a8pro7vhmx.cloudfront.net/cuapb/pages/270/attachments/original/1626373003/USCOURTS-mnd-0_12-cv-00220-0_%282%29.pdf?1626373003']</t>
  </si>
  <si>
    <t>['Jeffrey Peterson, badge #5622', 'Michael Frye, badge #2127']</t>
  </si>
  <si>
    <t>3/18/2021 JOHNSON v. CITY OF MINNEA | Civil No. 15-2861... | 20170501m06| Leagle.com https://www.leagle.com/decision/infdco20170501m06 1/5 Home / Browse Decisions / JOHNSON v. CITY OF MINNEAPOLIS Email | Print | Comments (0) Source: PACER JOHNSON v. CITY OF MINNEAPOLIS Civil No. 15-2861 (JRT/SER). View Case Cited Cases CATRINA JOHNSON, Plainti|, v. CITY OF MINNEAPOLIS, MINNESOTA, a government entity and political subdivision of the State of Minnesota, and ROBERT HEIPLE, in his individual capacity acting under color of law as a Minneapolis Police O}cer, Defendants. United States District Court, D. Minnesota. April 27, 2017. Editors Note Applicable Law: 42 U.S.C. § 1983 Cause: 42 U.S.C. § 1983 Civil Rights Act Nature of Suit: 440 Civil Rights: Other Attorney(s) appearing for the Case Catrina Johnson, Plainti|, represented by Peter J. Nickitas . City of Minneapolis, Defendant, represented by Brian Scott Carter , Minneapolis City Attorney's O}ce &amp; Lindsey E. Middlecamp , Minneapolis City Attorney. Robert Heiple, Defendant, represented by Brian Scott Carter , Minneapolis City Attorney's O}ce &amp; Lindsey E. Middlecamp , Minneapolis City Attorney. MEMORANDUM OPINION AND ORDER DENYING DEFENDANTS' MOTION FOR PARTIAL SUMMARY JUDGMENT JOHN R. TUNHEIM, Chief District Judge. Plainti| Catrina Johnson ("Johnson") called 911 to request police response to a domestic dispute. Defendant O}cer Robert Heiple ("O}cer Heiple") and O}cer Scott Buck ("O}cer Buck") arrived at the scene. While executing a take-down maneuver on Johnson's son, Jareese Johnson ("Jareese"), O}cer Heiple felt a pain in his leg while Johnson stood behind him. O}cer Heiple assumed Johnson kicked him and arrested Johnson. O}cer Heiple later determined the leg injury was not caused by Johnson and charges against Johnson were dismissed. Upon release, Johnson commenced this civil rights action against O}cer Heiple and Defendant City of Minneapolis (collectively "Defendants") alleging eight federal and state law claims. Defendants _x007f_led a motion for partial summary judgment as to _x007f_ve claims, arguing O}cer Heiple is entitled to quali_x007f_ed immunity based on arguable probable cause at the time of Johnson's arrest. Because the Court _x007f_nds the totality of circumstances do not conclusively show O}cer Heiple had arguable probable cause to arrest Johnson, the Court will deny Defendants' motion for partial summary judgment. BACKGROUND On July 1, 2013, Johnson called 911. (Decl. of Peter J. Nickitas ("Nikitas Decl."), Ex. A ("Johnson Dep.") at 30:24-31:5, Dec. 6, 2016, Docket No. 27.) Johnson requested assistance removing Jareese from her home. (Id. at 31:6-10.) Speci_x007f_cally, Johnson "did not feel safe" because Jareese was "cursing . . . and slamming doors" and Jareese had thrown Johnson's cane somewhere. (Id. at 31:22, 32:1-12.) When police arrived at Johnson's apartment, Johnson held a hammer because "Jareese had [her] in the corner." (Id. at 66:10-12, 66:22-24.) Johnson testi_x007f_ed she picked up the hammer before her neighbor, Mark Moriarty ("Moriarty"), heard the dispute and entered Johnson's apartment. (Id. at 66:15-20; 160:23-161:1.) O}cer Heiple and O}cer Buck arrived at Johnson's apartment in response to the 911 call. (Id., Ex. C ("Heiple Dep.") at 18:16-23.) Johnson allowed the O}cers into her apartment building. (Id. at 20:8-11; 21:13-14.) Johnson led the O}cers down the hallway to her apartment where they encountered 1 2 3/18/2021 JOHNSON v. CITY OF MINNEA | Civil No. 15-2861... | 20170501m06| Leagle.com https://www.leagle.com/decision/infdco20170501m06 2/5 p g ( ; 3 4 ) J y p y Jareese. (Id. at 20:16-20; 23:13-16.) The O}cers questioned Johnson and Jareese separately. (Johnson Dep. at 63:20-64:23.) After Johnson informed O}cer Buck that Jareese threatened Johnson and Johnson wanted Jareese removed from the home, O}cer Buck went to the apartment building's hallway (directly in front of Johnson's apartment) and arrested Jareese. (Id. at 64:21-65:3, 65:15-17.) Jareese resisted and the O}cers had to take Jareese down to the _x0080_oor. (Id. at 65:1-66:6, 77:4-78:15.) At the time of the "take-down," O}cer Buck faced the doorway to Johnson's apartment and O}cer Heiple had his back to Johnson's apartment. (Id. at 83:1-14.) Johnson retreated further into her apartment to give the O}cers room. (Id. at 77:18- 79:18.) After the "take down," O}cer Heiple felt a sharp pain like an "explosion" in his right calf. (Heiple Dep. at 27:4-8.) Although not seeing Johnson, O}cer Heiple immediately assumed Johnson assaulted him. (Id. at 29:14-17; A|. of Robert Heiple ("Heiple A|.") ¶ 4, Nov. 15, 2016, Docket No. 23.) O}cer Heiple allegedly based his assumption on "Johnson's level of emotional and verbal distress before and during the arrest," O}cer Heiple's "familiarity with . . . domestic disturbance calls," and his "genuine[] belie[f] [that] . . . Johnson had stomped or kicked [O}cer Heiple] in the leg." (Heiple A|. ¶ 4.) After feeling pain in his right calf, O}cer Heiple _x007f_rst con_x007f_rmed with O}cer Buck that Jareese was handcu|ed and secured. (Nikitas Decl., Ex. E ("Buck Dep.") at 31:21-33:21.) O}cer Buck responded a}rmatively. (Id.) Once O}cer Buck had Jareese under control (id., Ex. B at 25; id., Ex. G (hereinafter "Moriarty Dep.") at 11:22-12:6; Buck Dep. at 30:21-33:21), O}cer Heiple turned around and asked Johnson "[d]id you just kick me?" (Johnson Dep. at 83:22-23.) Johnson responded "no." (Id. at 83:24.) Again, O}cer Heiple accused Johnson of kicking him. (Id. at 83:25-84:15; Heiple Dep. at 32:2.) Johnson again denied kicking O}cer Heiple and O}cer Heiple placed Johnson under arrest. (Johnson Dep. at 84:2-3; see also Heiple Dep. at 32:8-9 ("After I had stood up and asked her [why did you kick me], yes, then I said `[y]ou're under arrest.'").) There were several witnesses at the time O}cer Heiple placed Johnson under arrest. O}cer Buck, who "could see [Johnson]" during the "take down" (Buck Dep. at 32:22), did not see Johnson kick O}cer Heiple. (Id. at 33:22-23; see also A|. of Scott Buck ("Buck A|.") ¶ 4, Nov. 15, 2016, Docket No. 24.) But O}cer Buck indicated O}cer Heiple "acted consistent with a genuine belief that he had been kicked." (Buck A|. ¶ 4.) O}cer Buck con_x007f_rmed that Johnson denied kicking O}cer Heiple, (Buck Dep. at 34:4-7), described Johnson as wearing a "nightgown," (id. at 47:13-16), and indicated he did not recall Johnson wearing "hard shoes," (id. at 48:11-20). Moriarty was also present during the arrest. Moriarty testi_x007f_ed that, based on Johnson and O}cer Heiple's location, "it couldn't add up" for Johnson to kick O}cer Heiple. (Moriarty Dep. at 18:3.) Moriarty described that Johnson kicking O}cer Heiple "would defy the laws of physics." (Id. at 17:21.) Moriarty indicated Johnson "would have had to give some powerful kind of soccer kick . . . around the o}cer to kick his other side." (Id. at 17:24-18:1.) Moriarty further testi_x007f_ed that he confronted O}cer Heiple about arresting Johnson. Moriarty contends he asked O}cer Heiple "`Are you sure she kicked you?'" and O}cer Heiple responded "`Yeah, she kicked me.'" (Id. at 18:13-14.) Still not convinced, Moriarty again inquired to O}cer Heiple, stating "`It doesn't seem to make sense that she could have. Are you absolutely sure?'" to which O}cer Heiple said "`It hurts. . . . Yeah.'" (Id. at 18:14- 16.) Moriarty also described Johnson's appearance during the altercation as disabled, wearing "a slip," and not wearing "hard shoes." (Id. at 10:21-11:2.) Moriarty explained Johnson's shoes were either "thongs" or "soft slipper[s]." (Id. at 11:5-6.) Finally, Jareese was on the ground during the interaction and did not testify Johnson kicked O}cer Heiple. (See A|. of Lindsey E. Middlecamp ("Middlecamp A|."), Ex. 4 at 63-64, Nov. 15, 2016, Docket No. 22.) But Jareese indicated Johnson was upset when the O}cers took Jareese down. (Id. at 62:5-63:12.) The parties vehemently dispute the events that occurred after O}cer Heiple told Johnson she was under arrest. Johnson contends O}cer Heiple engaged in a violent, derogatory-laden arrest that ended with Johnson on the _x0080_oor fully exposed on her lower half. Johnson asserts she su|ered a number of physical injuries and damage to property because of the way O}cer Heiple arrested her. (Pl.'s Mem. in Opp'n. to Mot. for Partial Summ. J. ("Pl.'s Mem.") at 3-5, Dec. 6, 2016, Docket No. 26.) O}cer Heiple, on the other hand, insists that Johnson and O}cer Heiple fell over a co|ee table during the arrest. (Heiple Dep. at 32:19-33:17.) O}cer Heiple maintains that he then held Johnson on the _x0080_oor until additional police o}cers arrived. (Id. at 35:13-16.) Both O}cer Heiple and Johnson ended up in the hospital after the altercation. O}cer Heiple told emergency room personnel that he was "kicked in back of calf by mom of subject." (Middlecamp A|., Ex. 5 at CITY787.) Eventually, however, O}cer Heiple learned a rupture or sprain of his gastrocnemius muscle caused the pain in his right calf. (Id. at CITY762.) Defendants now admit Johnson did not kick O}cer Heiple. (See Defs.' Mem. in Supp. of Mot. for Partial Summ. J. at 11, Nov. 15, 2016, Docket No. 21 ("[L]ater facts revealed that O}cer Heiple was mistaken in his belief that Johnson had assaulted him. . . .").) Johnson spent four hours at the emergency room complaining of back and arm pain. (Buck Dep. at 43:6-19, 44:4-24.) Johnson alleges she su|ered numerous bruises along with psychological trauma. (Pl.'s Mem. at 5.) Johnson further contends she spent three days in custody and was never charged, issued a citation, or prosecuted for an o|ense. (Id. at 10.) The record contains a copy of an "Inmate Booking Sheet" that shows the O}cers charged Johnson with "Assault 4th Degree" and "Obstructing Legal Process." (Middlecamp A|., Ex. 7.) The "Inmate Booking Sheet" indicates the disposition of the o|ense was "48 hours expired" and recorded a July 3, 2013 disposition date. (Id.) On June 29, 2015, Johnson _x007f_led the operative Complaint relating to the events on July 1, 2013. (Compl., June 29, 2015, Docket No. 1.) Johnson alleged eight counts: Excessive Force under the Fourth Amendment, Fourteenth Amendment, and 42 U.S.C. § 1983 (Count I), Common Law Battery (Count II), Common Law Battery Respondeat Superior (Count III), Unreasonable Seizure under the Fourth Amendment, Fourteenth Amendment, and section 1983 (Count IV), Common Law False Arrest (Count V), Common Law False Arrest Respondeat Superior (Count VI), Common Law False Imprisonment (Count VII), and Common Law False Imprisonment Respondeat Superior (Count VIII). On November 15, 2016, Defendants _x007f_led a Motion for Partial Summary Judgment. Admitting factual disputes remain on Counts I through III, Defendants moved for summary judgment on Counts IV through VIII on the grounds of quali_x007f_ed immunity. DISCUSSION I. STANDARD OF REVIEW S j d t i i t h th i i f t i l f t d th i t d t t titl t t j d t 3 3/18/2021 JOHNSON v. CITY OF MINNEA | Civil No. 15-2861... | 20170501m06| Leagle.com https://www.leagle.com/decision/infdco20170501m06 3/5 Summary judgment is appropriate when there are no genuine issues of material fact and the moving party can demonstrate entitlement to judgment as a matter of law. Fed. R. Civ. P. 56(a). A fact is material if it might a|ect the outcome of the lawsuit, and a dispute is genuine if the evidence is such that it could lead a reasonable jury to return a verdict for either party. Anderson v. Liberty Lobby, Inc., 477 U.S. 242, 248 (1986). A court considering a motion for summary judgment must view the facts in the light most favorable to the non-moving party and give that party the bene_x007f_t of all reasonable inferences to be drawn from those facts. Matsushita Elec. Indus. Co. v. Zenith Radio Corp., 475 U.S. 574, 587 (1986). Summary judgment is appropriate if the nonmoving party "fails to make a showing su}cient to establish the existence of an element essential to that party's case, and on which that party will bear the burden of proof at trial." Celotex Corp. v. Catrett, 477 U.S. 317, 322 (1986). "To defeat a motion for summary judgment, a party may not rest upon allegations, but must produce probative evidence su}cient to demonstrate a genuine issue [of material fact] for trial." Davenport v. Univ. of Ark. Bd. of Trs., 553 F.3d 1110, 1113 (8th Cir. 2009) (citing Anderson, 477 U.S. at 247-49). II. QUALIFIED IMMUNITY The parties dispute whether O}cer Heiple is entitled to quali_x007f_ed immunity on Johnson's unreasonable seizure claim pursuant to section 1983. Quali_x007f_ed immunity shields a police o}cer from liability in a section 1983 action unless the police o}cer's "conduct violates a clearly established constitutional or statutory right of which a reasonable person would have known." Brown v. City of Golden Valley, 574 F.3d 491, 495 (8th Cir. 2009). Quali_x007f_ed immunity involves a two-step inquiry: "(1) whether the facts shown by the plainti| make out a violation of a constitutional or statutory right, and (2) whether that right was clearly established at the time of the defendant's alleged misconduct." Id. at 496. "The quali_x007f_ed immunity standard `gives ample room for mistaken judgments' by protecting `all but the plainly incompetent or those who knowingly violate the law.'" Hunter v. Bryant, 502 U.S. 224, 229 (1991) (per curiam) (quoting Malley v. Briggs, 475 U.S. 335, 343 (1986)). But "the nonmoving party is given the bene_x007f_t of all relevant inferences at the summary judgment stage, and if a `genuine dispute exists concerning predicate facts material to the quali_x007f_ed immunity issue, the defendant is not entitled to summary judgment on that ground.'" Smithson v. Aldrich, 235 F.3d 1058, 1061 (8th Cir. 2000) (quoting Pace v. City of Des Moines, 201 F.3d 1050, 1056 (8th Cir. 2000)). Defendants only contend that Johnson failed to show a violation of a constitutional right. Defendants argue no genuine issues of material fact remain regarding whether Defendants violated Johnson's Fourth Amendment rights by arresting Johnson because O}cer Heiple had arguable probable cause to believe Johnson assaulted him. "A warrantless arrest is consistent with the Fourth Amendment if it is supported by probable cause, and an o}cer is entitled to quali_x007f_ed immunity if there is at least `arguable probable cause.'" Borgman v. Kedley, 646 F.3d 518, 522-23 (8th Cir. 2011) (quoting Walker v. City of Pine Blu|, 414 F.3d 989, 992 (8th Cir. 2005)). A law enforcement o}cer has probable cause "when the totality of the circumstances at the time of the arrest `are su}cient to lead a reasonable person to believe that the defendant has committed or is committing an o|ense.'" Id. at 523 (quoting Fisher v. Wal-Mart Stores, Inc., 619 F.3d 811, 816 (8th Cir. 2010)). If an o}cer arrests a suspect under the mistaken belief that there is probable cause, arguable probable cause exists "if the mistake is `objectively reasonable.'" Id. (quoting Amrine v. Brooks, 522 F.3d 823, 832 (8th Cir. 2008)). "[P]robable cause is determined `at the moment the arrest was made,' [and] any later developed facts are irrelevant to the probable cause analysis for an arrest." Amrine, 522 F.3d at 832 (quoting United States v. Rivera, 370 F.3d 730, 733 (8th Cir. 2004)). When deciding whether to arrest a subject, "[o]}cers may `rely on the veracity of information supplied by the victim of a crime.'" Borgman, 646 F.3d at 523 (quoting Fisher, 619 F.3d at 817). An o}cer is also not required to conduct a "`mini-trial' before e|ectuating an arrest." Gilmore v. City of Minneapolis, 837 F.3d 827, 833 (8th Cir. 2016) (quoting Borgman, 646 F.3d at 523). But "[a]n o}cer contemplating an arrest is not free to disregard plainly exculpatory evidence" and cannot avoid "minimal further investigation" if it "would have exonerated the suspect." Kuehl v. Burtis, 173 F.3d 646, 650 (8th Cir. 1999). Indeed, "law enforcement o}cers have a duty to conduct a reasonably thorough investigation prior to arresting a suspect, at least in the absence of exigent circumstances and so long as" such investigation would not unduly hamper law enforcement. Id. Taking all reasonable inferences in Johnson's favor, fact issues exist as to whether O}cer Heiple had arguable probable cause to arrest Johnson. First, the record shows the circumstances did not necessarily require Johnson's immediate arrest to prevent undue hampering of law enforcement e|orts. Though the record indicates Johnson was in a heightened emotional state at the time of Jareese's arrest, Johnson, Moriarty, and O}cer Buck testi_x007f_ed that Jareese was handcu|ed and under control before O}cer Heiple confronted Johnson about the alleged assault. Because O}cer Heiple was not alone at the scene and Jareese was handcu|ed and under control, O}cer Heiple had the ability to secure the scene without immediately arresting Johnson. Further, while O}cer Heiple may have had an honest belief Johnson assaulted O}cer Heiple, any minimal amount of investigation may have exonerated Johnson. O}cer Heiple performed no investigation beyond asking Johnson repeatedly whether Johnson kicked O}cer Heiple. O}cer Heiple did not ask any witnesses if they saw Johnson kick O}cer Heiple, even after Moriarty confronted O}cer Heiple about Johnson's physical abilities. According to the record, had O}cer Heiple asked the witnesses if they saw Johnson kick O}cer Heiple, all witnesses would have answered no. In addition, nothing in the record indicates that Johnson - a 5' 4" disabled woman weighing about 140 pounds and wearing a slip and soft shoes - had her cane during the incident, making Johnson's ability to kick O}cer Heiple with su}cient force as to cause "explosive pain" improbable. Under these circumstances, fact issues exist as to the reasonableness of Johnson's arrest and the record does not conclusively show O}cer Heiple had arguable probable cause to arrest Johnson. Finally, the peculiar facts of this case present a strong occasion where a fact issue remains on whether O}cer Heiple had arguable probable cause to arrest Johnson. Speci_x007f_cally, O}cer Heiple was both the alleged victim and the sole investigator on the alleged assault of O}cer Heiple. O}cer Heiple neither personally observed the alleged assault nor corroborated his initial information with available witness accounts. For these reasons, the Court will deny Defendants' motion for partial summary judgment on Count IV. IV. OFFICIAL IMMUNITY The Court next considers whether O}cer Heiple is entitled to o}cial immunity for the state-law claims alleged in Counts V through VIII. (Compl. ¶¶ 110-23.) "Similar to federal decisions addressing quali_x007f_ed immunity in [section] 1983 claims, `the legal reasonableness of the o}cial's actions is relevant to whether the public employee committed a wilful or malicious wrong under the doctrine of o}cial immunity.'" Kelly v. City of St. Paul, No. 4 3/18/2021 JOHNSON v. CITY OF MINNEA | Civil No. 15-2861... | 20170501m06| Leagle.com https://www.leagle.com/decision/infdco20170501m06 4/5 09-461, 2010 WL 4272460, at *10 (D. Minn. Oct. 18, 2010) (quoting Rico v. State, 472 N.W.2d 100, 108 (Minn. 1991)). O}cial immunity "protects from personal liability a public o}cial charged by law with duties that call for the exercise of judgment or discretion unless the o}cial is guilty of a wilful or malicious wrong." Rico, 472 N.W.2d at 106-07. The purpose of o}cial immunity is to ensure that o}cers can "perform their duties e|ectively, without fear of personal liability that might inhibit the exercise of their independent judgment." Mumm v. Mornson, 708 N.W.2d 475, 490 (Minn. 2006). The exception to o}cial immunity for willful and malicious conduct applies only when an o}cer knows or has reason to know he or she is doing something illegal. Rico, 472 N.W.2d at 107. Willful and malicious are considered synonymous in this context, see id., and "[w]hether or not an o}cer acted maliciously or willfully is usually a question of fact to be resolved by a jury," Morris, 453 N.W.2d at 42. The Court must _x007f_rst determine whether O}cer Heiple's action was discretionary or ministerial. Kelly v. City of Minneapolis, 598 N.W.2d 657, 664 n.5 (Minn. 1999). In Minnesota, "[t]he conduct of police o}cers in responding to a dispatch or making an arrest" is a discretionary function. Id. at 665. Thus, O}cer Heiple used discretion in his capacity as police o}cer to assess the events of July 1, 2013 and arrest Johnson. Because O}cer Heiple's conduct on July 1, 2013 was discretionary, the Court next considers whether O}cer Heiple's conduct was willful and malicious such that O}cer Heiple had reason to know that Johnson's arrest was unlawful - without reasonable cause. Warrantless arrests without reasonable cause are prohibited by Minnesota law. Minn. Stat. § 629.34, subd. 1(c)(3). The Minnesota Supreme Court interprets the statutory requirement of "reasonable cause" as synonymous with "the constitutional requirement of `probable cause.'" State v. Merrill, 274 N.W.2d 99, 108 (Minn. 1978) (quoting State v. Harris, 121 N.W.2d 237, 263-64 (Minn. 1963)). As a result, reasonable cause is generally analyzed under the federal probable cause standard. See, e.g., State v. Walker, 584 N.W.2d 763, 766 (Minn. 1998) (citing and applying the federal probable cause standard). O}cer Heiple cannot be protected by o}cial immunity if the Court _x007f_nds that O}cer Heiple arrested Johnson despite having reason to know that the arrest lacked reasonable cause. See, e.g., Elwood v. Rice Cty., 423 N.W.2d 671, 678-79 (Minn. 1988) (examining whether probable cause supported o}cers' actions and holding o}cial immunity applied to plainti|'s state law claims); Baker v. Chaplin, 497 N.W.2d 314, 318 (Minn. Ct. App. 1993) (a}rming the trial court's denial of an o}cer's motion for summary judgment based on o}cial immunity because there was su}cient evidence that a factual dispute remained whether the o}cer's willful act was objectively reasonable under the circumstances); Craighead v. Lee, 399 F.3d 954, 963 (8th Cir. 2005) (holding that where the record "does not conclusively establish the reasonableness of the o}cer's actions," summary judgment on the basis of o}cial immunity is improper). For the reasons set forth in detail above, the record does not conclusively establish that O}cer Heiple had reasonable cause to arrest Johnson. Taken in the light most favorable to Johnson, the evidence shows an arrest was not necessary to prevent hampering of law enforcement e|orts; O}cer Heiple had reasonable alternatives to control the scene; and Johnson may have been exonerated had O}cer Heiple performed minimal investigation with the multiple witnesses. Therefore, the Court will deny Defendants' motion for partial summary judgment on Counts V-VIII. This case will be placed on the Court's next available trial calendar. ORDER Based on the foregoing, and all the _x007f_les, records, and proceedings herein, IT IS HEREBY ORDERED that the City of Minneapolis's and O}cer Robert Heiple's Motion for Partial Summary Judgment [Docket No. 19] is DENIED. FootNotes 1. Defendants move for partial summary judgment solely on the ground of quali_x007f_ed immunity. (Defs.' Mem. in Supp. of Mot. for Partial Summ. J. at 9, 11, Nov. 15, 2016, Docket No. 21; Defs.' Reply Mem. in Supp. of Mot. for Partial Summ. J. at 2, 4-5, Dec. 20, 2016, Docket No. 28.) While police may be entitled to quali_x007f_ed immunity from federal claims, the Minnesota Supreme Court has explicitly held that federal quali_x007f_ed immunity does not "supplant[] the Minnesota doctrine of o}cial immunity in state law claims." Elwood v. Rice Cty., 423 N.W.2d 671, 677 (Minn. 1988); see also Yowell v. Combs, 89 F.3d 542, 544 (8th Cir. 1996). Even so, because quali_x007f_ed and o}cial immunity require the same _x007f_nding regarding arguable probable cause, the Court will construe Defendants' quali_x007f_ed immunity arguments with respect to Counts V-VIII as o}cial immunity arguments under Minnesota law. See State v. Merrill, 274 N.W.2d 99, 108 (Minn. 1978) (quoting State v. Harris, 121 N.W.2d 237, 263-64 (Minn. 1963)) ("The constitutional requirement of `probable cause' and the statutory requirement of `reasonable cause' are synonymous."). 2. Defendants also submitted excerpts of Johnson's deposition testimony. (See A|. of Lindsey E. Middlecamp, Ex. 1, Nov. 15, 2016, Docket No. 22.) To the extent pages of Johnson's deposition were not submitted in the Nikitas Declaration, the pages are attached to the Middlecamp A}davit. 3. Contrary to this testimony, Defendants' counsel asserted at the motion hearing that Jareese was neither handcu|ed nor under control at the time O}cer Heiple stood to confront Johnson. The record does not support counsel's assertion. 4. At the motion hearing, Defendants' counsel argued that Johnson's arrest was substantially similar to the arrest in Ehlers v. City of Rapid City, 846 F.3d 1002 (2017). However, Ehlers is highly distinguishable. In Ehlers, the Eighth Circuit found police had arguable probable cause to arrest Ehlers for obstruction when o}cers observed Ehlers fail to obey an unequivocal police instruction to step back from the scene where his son was under arrest. Id. at 1010. Indeed, Ehlers stepped closer to the o}cers despite the instruction. Id. Johnson's case is substantially di|erent because neither O}cer Heiple nor any witness saw Johnson commit the alleged assault on O}cer Heiple or any other violation of law. While Ehlers's movement closer in proximity to the o}cers clearly constituted a violation of the law, Johnson's close proximity to O}cer Heiple at the time O}cer Heiple felt pain did not. 3/18/2021 JOHNSON v. CITY OF MINNEA | Civil No. 15-2861... | 20170501m06| Leagle.com https://www.leagle.com/decision/infdco20170501m06 5/5 Copyright © 2019, Leagle, Inc. Disclaimer | Terms of Use | Privacy Statement | Corporate Social Responsibility | About Us | Contact Us 1000 Characters Remaining Comment Your Name Your Email Comments Submit Leagle.com reserves the right to edit or remove comments but is under no obligation to do so, or to explain individual moderation decisions.</t>
  </si>
  <si>
    <t>['https://d3n8a8pro7vhmx.cloudfront.net/cuapb/pages/270/attachments/original/1626640651/Scott_Buck_.pdf?1626640651']</t>
  </si>
  <si>
    <t>['Robert Heiple, badge #2890']</t>
  </si>
  <si>
    <t>1 THE MATTER OF ARBITRATION BETWEEN ____________________________________ ) POLICE OFFICERS FEDERATION ) OF MINNEAPOLIS, ) ) Union, ) ) LEHNER TERMINATION and ) GRIEVANCE (2019) ) CITY OF MINNEAPOLIS, ) ) Employer. ) ) ____________________________________) Arbitrator: Stephen F. Befort Hearing Dates: August 28-30, 2019 Post-hearing briefs received: October 7, 2019 Date of Decision: November 6, 2019 APPEARANCES For the Union: Kevin M. Beck For the County: Trina Chernos INTRODUCTION Police Officers Federation of Minneapolis (Union), as exclusive representative, brings this grievance claiming that the City of Minneapolis (City or Employer) violated the parties' collective bargaining agreement by discharging Police Officer Blayne Lehner without just cause. The City asserts that the discharge was warranted because the grievant violated department policies concerning use of force. The grievance proceeded to an arbitration hearing at which the parties 2 were afforded the opportunity to present evidence through the testimony of witnesses and the introduction of exhibits. ISSUES 1) Was the termination of Blayne Lehner for just cause? 2) If not, what is the appropriate remedy? RELEVANT CONTRACT LANGUAGE ARTICLE 4 Section 12.01 The City, through the Chief of the Minneapolis Police Department or his/her designee, will discipline employees who have completed the required probationary period only for just cause. . . . ARTICLE 5 Section 5.4 The arbitrator shall have no authority to amend, nullify, ignore, add to, or subtract from the provisions of this agreement. The arbitrator is also prohibited from making any decision that is contrary to law or public policy. FACTUAL BACKGROUND The grievant, Blayne Lehner, has been employed as a police officer by the City of Minneapolis since 1998. He generally has received positive evaluations of his work performance, and he has received numerous commendations and awards. Pursuant to the collective bargaining agreement between the City and the Union, the grievant may be discharged only upon a showing of just cause. Officer Lehner has been disciplined on a number of occasions over the past decade. The alleged violations and the discipline imposed are as follows: ● A suspension of 20 hours for unauthorized use of force (2012); ● A letter of reprimand for unauthorized use of force (2012); 3 ● A suspension of 40 hours and remedial training for unauthorized use of force and failure to report use of force (2014); ● A discharge reduced by an arbitrator in 2016 to a suspension of 40 hours for unauthorized use of force, failure to report use of force, and inappropriate language at a 2014 incident at a Blaisdell Avenue apartment building; and ● A suspension of 40 hours reduced by a settlement to 20 hours for unauthorized use of force and failure to report use of force (2017). The incident giving rise to the Employer's termination decision arose out of a vehicle stop that occurred on December 29, 2013. At about 2:30 that morning, Fifth Precinct officers responded to a shots fired call near Nicollet Avenue S. and 37th Street E, in Minneapolis. While one of the officers was searching on foot, a vehicle drove toward and almost hit the officer. The vehicle was stopped six blocks away at Nicollet Avenue S. and 43rd Street E., and the driver was arrested. Luis Daniel Garcia-Pineda was a passenger in the vehicle. Since he appeared to be intoxicated and under the age of 21, Garcia-Pineda was arrested and handcuffed behind the back. During this time period, Officer Lehner was a passenger on patrol in squad 513 with his driving partner, Officer Steve Wuorinen. Lehner and Wuorinen responded to a call for assistance and arrived on the scene. The arresting officer turned Garcia-Pineda over to Wuorinen who conducted a pat-down search and placed Garcia-Pineda in the rear of car 513. Garcia-Pineda became very agitated and began kicking and banging his head against the rear partition. Fearing that Garcia-Pineda might injure himself, Lehner verbally commanded him to stop flailing. When that produced no results, Lehner opened the rear squad door. Garcia-Pineda responded with a kick that barely missed Lehner's leg. When Garcia-Pineda reared back with his leg as if to attempt another kick, Lehner delivered a kick of his own. 4 Lehner testified at the arbitration hearing that he used a "push-kick" designed to keep Garcia-Pineda from exiting the vehicle. Lehner further testified that he aimed the kick at Garcia- Pineda's torso but that Garcia-Pineda lunged forward at the same time causing the kick to hit him in the face. The kick briefly knocked Garcia-Pineda out, breaking his jaw and nose and dislodging two teeth. Lehner and Wuorinen removed Garcia-Pineda from the squad car and placed him face down on the street. When the officers were satisfied that Garcia-Pineda had calmed down, they placed him back in the squad car and drove him to a hospital. A use of force review was undertaken at the scene of the stop, but the review was apparently concluded two days later without any further action. Garcia-Pineda subsequently was convicted of a misdemeanor count of consumption of alcohol by a minor. Garcia-Pineda brought a civil suit against Lehner and the City of Minneapolis in 2015. The City Attorney's Office declined to defend and indemnify Lehner, and an Administrative Law Judge upheld this position on the grounds that Lehner had engaged in malfeasance and willful neglect of duty. The Minneapolis City Council then formally denied defense and indemnification, and the Minnesota Court of Appeals affirmed that decision. Meanwhile, the City initiated an Internal Affairs investigation into the 2013 incident shortly after the civil suit was filed. The investigation ceased when Lehner was fired following another use of force incident, but after an arbitrator reduced the termination to a suspension and reinstated Lehner the investigation was reopened and Lehner was placed on paid leave. On March 20, 2017, Sergeant Mathew McLean issued his Internal Affairs investigation report. The report found that Lehner was justified in using force after Garcia-Pineda kicked in his direction, but it offered no conclusion as to whether the amount of force used was reasonable under the 5 circumstances. The report also found that Lehner had received departmental training on the use of a "foot jab/front thrust kick" technique. The incident was then reviewed by the Office of Police Conduct Review (OPCR). The OPCR is a four-member body consisting of two sworn Internal Affairs officers and two community members. The OPCR's determination is not binding. The OPCR issued its recommendation on April 30, 2017. The OPCR panel described the allegation against Officer Lehner as follows: It is alleged that Officer Lehner used unauthorized force on Luis Garcia-Pineda when he kicked him in the face while Mr. Garcia-Pineda was handcuffed behind his back while in police custody. The panel report then set out the following findings and conclusions: The panel finds no merit with this allegation. Officer Lehner use[d] reasonable force based on the circumstances at the time. Officer approached vehicle and saw complainant kicking and hitting his head on the partition in the back of the squad. Officer Lehner elected to approach the complainant in the squad in order to prevent him from a self inflicted injury. Complainant kicked the officer when he opened the door to the squad. Officer properly used a push kick to separate himself from the kicking legs. The officer's statement was consistent throughout multiple interviews and documents, while the complainant's was not. The panel's recommendation was unanimous. Following this recommendation, Deputy Chief Travis Glampe sought a remand of the matter to the OPCR for a reconsideration in which the panel would have access to the transcript of proceedings before the ALJ in the defend and indemnify action. Upon reconsideration, the panel divided by a two-to-two vote with the two civilians finding merit in the allegation and the two sworn officers finding no merit. The panel's findings and conclusions were stated as follows: Half of the panel finds no merit with this allegation. The evidence provided shows the complainant was uncooperative and attempted to assault Officer Lehner during this interaction. Complainant thrashed, kicked and displayed aggressive behavior while handcuffed in the back of the squad. Complainant was a threat to his own personal well-being. Complainant escalated the situation and threatened injury to 6 Officer Lehner by kicking at him. Officer Lehner responded appropriately by delivering a push kick to the complainant's chest area to separate himself from the complainant. Unfortunately, as Lehner delivered the push kick, the complainant lunged forward and the push kick struck the complainant's face. The momentum of the complainant's lunge paired with the Officer's push kick caused enough force to injure the complainant. The other half of the panel finds merit with this allegation due to the fact that the amount of force said to have been applied in this situation does not match the severity of the injuries. As described, a "push kick" is when the officer "essentially put your foot, the whole bottom of your foot right up against the chest and physically push them" (quote from Officer Lehner on pg. 245 of the indemnification hearing). This half of the panel believes that force was necessary given the uncooperative and aggressive behavior of the complainant, even if the complainant was handcuffed. This was a close decision, however the injuries sustained by the complainant lead this half of the panel to believe that the push kick was not delivered properly and it questionable as to what technique was actually delivered. According to Officer Lehner's testimony, he was told that he was being reinstated to active duty following the second OPCR recommendation. Shortly thereafter, the City changed its mind and Lehner was directed to remain on paid leave. Approximately eleven months later, the City scheduled a Loudermill hearing for November 15, 2018, at which Officer Lehner was given the opportunity to present his side of the story. This was followed by a review conducted by the Department's internal executive teams composed of three deputy and assistant chiefs. The executive team provided the following recommendation: On 02-01-19 I [Deputy Chief Henry Halverson] convened a Discipline Panel with AC Kjos and DC Fors. We reviewed the case and believe that the allegation against Officer Lehner should be a Merit Decision. There is no dispute that the subject arrested in this incident was in handcuffs when Officer Lehner used force on him. The decision to use force on this handcuffed subject becomes more scrutinized. The "push kick" used by officer Lehner on the subject appears to be unreasonable. We recommend termination for this employee. On February 25, 2019, Police Chief Medaria Arrondando issued a termination letter to Officer Lehner. The letter set out the following rationale: At one point during your interaction with Mr. Garcia-Pineda with your squad car doors closed, while he was handcuffed and contained in the rear of your squad 7 (#513), you chose to open the rear squad car door and delivered a kick to his face that rendered him unconscious. . . . Just as disturbing about the level of force you used was that it was used against a member of our community who was secured, contained and handcuffed behind his back . . . Officer Lehner you could have utilized other options if in fact you were concerned about him harming himself. Instead you used such unreasonable force that violated both department policy and the public trust. The Union filed a grievance challenging the termination, and that grievance has now proceeded to arbitration. At the arbitration hearing, Chief Arradando testified that a push kick or a front thrust kick was not a maneuver with which he was familiar as a permissible defensive technique. Chief Arradando also testified that he does not believe that Garcia-Pineda's injuries are consistent with those likely to be inflicted with a defensive leg push. Instead, he testified that the severity of the injuries suggest that Officer Lehner used excessive force in administering the leg kick. The Union, in turn, elicited testimony from Scott Bechtold, a retired Brooklyn Center Police Chief with more than 30 years of law enforcement experience. The Union quizzed him about his assessment of the record. Bechtold testified to his conclusion that Lehner's push kick was objectively reasonable based on the facts and circumstances. More particularly, he concluded that the push kick was a reasonable and proportional response to Garcia-Pineda's act of active aggression in kicking toward Lehner. On cross examination, Bechtold acknowledged that his conclusion was based on his understanding of the factual circumstances of the incident and that his conclusions might change if those factual assumptions were shown to be inaccurate. 8 POSITIONS OF THE PARTIES Employer: The Employer contends that it had just cause to discharge the grievant for the unauthorized use of force in kicking Garcia-Pineda in the face while handcuffed and in custody. The Employer maintains that the amount of force used by the grievant constituted misconduct because it was not objectively reasonable. The Employer additionally argues that the extensive injuries suffered by Garcia-Pineda are not consistent with a defensive push-kick, but instead suggest an intentional kick to the face. In terms of the remedy, the Employer asserts that discharge is the appropriate sanction in light of the severity of the misconduct and the failure of past discipline to correct the grievant's behavior. The Employer also claims that the Union has failed to show that discharge would constitute disparate treatment. Union: The Union maintains that the Employer did not have just cause to support its discharge decision. The Union argues that Officer Lehner's use of force was authorized and objectively reasonable. More particularly, the Union contends that the grievant used a defensive push-kick aimed at Garcia-Pineda's chest to prevent him from exiting the squad car and that the push-kick resulted in injury to Garcia-Pineda's face only because Garcia-Pineda lunged forward at the same time as the grievant delivered the kick. The Union argues that in any event discharge is too severe of a sanction because it is inconsistent with notions of progressive discipline and the discipline imposed on other officers and because it fails to take into account Lehner's long and good work record. 9 DISCUSSION AND OPINION In accordance with the terms of the parties' collective bargaining agreement, the Employer bears the burden of establishing that it had just cause to support its disciplinary decision. This inquiry typically involves two distinct steps. The first step concerns whether the Employer has submitted sufficient proof that the employee actually engaged in the alleged misconduct or other behavior warranting discipline. If that proof is established, the remaining question is whether the level of discipline imposed is appropriate in light of all of the relevant circumstances. See ELKOURI &amp; ELKOURI, HOW ARBITRATION WORKS 15-23 (7th ed. 2012). A. The Alleged Misconduct The Legal Standard The County alleges that Officer Lehner engaged in misconduct by employing the unauthorized of force while interacting with Garcia-Pineda on December 29, 2013. More specifically, the Employer claims that Lehner violated section 5-301.01 of the Minneapolis Police Department (MPD) Policy and Procedure Manual which states: Based on the Fourth Amendment's "reasonableness" standard, sworn MPD employees shall only use the amount of force that is objectively reasonable in light of the facts and circumstances known to the employee at the time force is used. The force shall be consistent with current MPD training. The Supreme Court's analysis in Graham v. Connor serves as a guideline for determining whether a particular use of force is "objectively reasonable." The Court in that decision noted that because the test of reasonableness under the Fourth Amendment is not capable of precise definition or mechanical application, its proper application requires careful attention to the facts and circumstances of each particular case, including: ● The severity of the crime at issue, 10 ● Whether the suspect poses an immediate threat to the safety of the officers or others; and ● Whether he is actively resisting arrest or attempting to evade arrest by flight. The Graham Court went on to explain that the "reasonableness" of a particular use of force must be judged from the perspective of the reasonable officer on the scene, rather than with the 20/20 vision of hindsight. In 2009, the MPD issued an Administrative Announcement providing guidance on when punches and kicks meet the objectively reasonable standard. The Announcement states that strikes and kicks "are acceptable when fighting with a suspect." The Announcement goes on to state that punches, kicks, or higher levels of use of force are not appropriate when: 1. Used on defensively resistant prone subjects absent other factors; 2. Used against persons who are passively resisting; 3. Used to simply gain compliance of a defensively resistant prone subject without attempts at lesser levels of control. a. When lesser levels of control are available; b. When there are multiple officers present. The Respective Arguments Although the facts underlying this grievance are not in dispute for the most part, the parties emphasize different pieces of evidence in support of their respective positions on the misconduct issue. The Employer, for example, emphasizes the following points in arguing that Lehner's actions were not objectively reasonable: ● Garcia-Pineda was handcuffed and in custody; ● Officer Lehner had several other options available that did not entail opening the door to the squad car; ● Garcia-Pineda was not an immediate threat to Lehner's safety and well-being at the time of the kick; and ● The severity of the injuries suffered by Garcia-Pineda are not consistent with a defensive push-kick. 11 In contrast, the Union asserts the following points in arguing that Lehner's action were objectively reasonable: ● Garcia-Pineda's kick toward Lehner constituted active aggression which justified a responsive use of force; ● Garcia-Pineda's actions could reasonably be construed as an attempt to escape police custody; ● Lehner had been trained that the use of a push-kick was an appropriate defensive technique; and ● Lesser forms of intervention had not succeeded in calming Garcia-Pineda. The Union also relies on the testimony of Scott Bechtold, a retired Brooklyn Center Police Chief with more than 30 years of law enforcement experience. The Union elicited testimony in an attempt to establish his credentials as an expert. The Employer objects on the grounds that Bechtold lacks the education and the requisite experience with MPD policies to warrant accepting his testimony as an expert. I find that Mr. Bechtold's training and experience are sufficient to qualify as an expert, and I will deny the Employer's motion to exclude his testimony. Bechtold testified that he found Lehner's push kick to be objectively reasonable based on the facts and circumstances. He concluded that the push kick was a reasonable and proportional response to Garcia-Pineda's active aggression in kicking Lehner. Bechtold acknowledged, however, that his conclusion was based on his understanding of the factual circumstances of the incident and that his conclusions might change if those factual assumptions were shown to be inaccurate. My Findings After reviewing the pertinent legal standards and the parties' respective arguments, I reach the following conclusions. First, I find that Officer Lehner used questionable judgment in deciding to open the squad door in an attempt to subdue Garcia-Pineda. Lehner had a number of preferable 12 options available, including addressing Garcia-Pineda from the front door of the squad car or asking for the assistance of other officers on the scene to help subdue Garcia-Pineda. Second, once the door was opened, Garcia-Pineda's kick toward Lehner constituted active aggression which warranted Lehner to use some force in response. The crucial remaining issue is whether the amount of force employed by Officer Lehner was reasonable under the circumstances. Lehner testified that he used a defensive push-kick directed at Garcia-Pineda's torso for the purpose of preventing his exit from the squad car. But, Chief Arradondo testified that such a defensive measure could not have resulted in the very severe injuries to Garcia-Pineda that included a broken nose, a broken jaw, and two dislodged teeth. I agree with Chief Arradondo's assessment. A defensive push-kick would have pushed Garcia- Pineda backward, but would not have inflicted serious injuries even if Garcia-Pineda was lunging forward at the time of the kick. The more plausible conclusion is that Lehner delivered a kick to the face that was not defensive, but affirmatively aggressive. A deliberate aggressive kick to Garcia-Pineda's face resulting in serious injury was not objectively reasonable under the circumstances. Accordingly, I conclude that the Employer has adequately established the existence of the alleged misconduct. B. The Appropriate Remedy The remaining question is whether discharge is an appropriate sanction under the circumstances of this case. The Employer contends that it is given the severity of Garcia-Pineda's injuries and Lehner's pattern of use of force violations. The Union counters with three arguments in favor of a lesser penalty. The Union first points to Lehner's long and good work record. He has more than 20 years of service on the Minneapolis police force, and he generally has received positive performance evaluations. He also 13 has received many awards and commendations including a department award of merit, an officer of the month designation, and a medal of commendation. Second, the Union argues that the discharge of Lehner would be inconsistent with the treatment given other officers for similar uses of force. The Union particularly relies on the case of a fellow officer who kicked a suspect more than 20 times but received only a letter of reprimand. The Union maintains that discharging Lehner would constitute disparate treatment and, accordingly, not be supported by just cause. Finally, the Union argues that discharge would be inconsistent with notions of progressive discipline. In this regard, the Union correctly asserts that the principal purpose of discipline is not to punish an employee, but to correct behavior when possible. Toward that end, arbitrators generally reserve termination for severe misconduct that cannot be rectified through lesser forms of discipline. But as a corollary, it is well-recognized that the use of progressive discipline is preferable when a lesser remedy is likely to correct a grievant's behavior. See DISCHARGE AND DISCIPLINE IN ARBITRATION 184-87 (Brand &amp; Biren eds., BNA 2008). The Union contends that discipline short of discharge is appropriate so that Lehner has the opportunity to demonstrate that he has corrected his behavior. The Union points out that many of Lehner's disciplinary events occurred in 2012 which was prior to his remedial training. The Union also argues that the 2014 Blaisdell incident occurred after the Garcia-Pineda incident and, as such, should not be considered in the progressive discipline calculus. While these Union contentions are well-taken, I do not find them to be ultimately persuasive. First, while it is true that Lehner has received generally positive performance evaluations, he also has been subject to repeated discipline for improper conduct. Second, with 14 respect to the disparate treatment argument, it is not clear whether the purported comparator employee had received prior discipline or had been the beneficiary of mitigating factors. Finally, the Union's progressive discipline argument runs into the fact that Officer Lehner has been disciplined on five prior occasions for use of force violations. When the Garcia-Pineda incident is added to the mix, this amounts to six serious use of force violations in the period from 2012 to 2015. These three years represent Lehner's most recent period of service since he has been on paid leave for most of 2015 through the present. This pattern of continued use of force violations poses a significant problem for the MPD. This conduct damages police-community relations and subjects the City to the potential of significant civil liability. Moreover, this pattern belies the contention that lesser amounts of discipline are likely to correct Lehner's behavior. For the above reasons, I find that the Employer has carried its burden to show that discharge is an appropriate remedy in this case. AWARD The grievance is denied. Dated: November 6, 2019. ________________________________ Stephen F. Befort Arbitrator 15</t>
  </si>
  <si>
    <t>['https://d3n8a8pro7vhmx.cloudfront.net/cuapb/pages/270/attachments/original/1630117973/Lehner_Arbitration_2019.pdf?1630117973']</t>
  </si>
  <si>
    <t>from her. And she, she got up after me, and pushed me up against the wall, and tried to rip my phone from my hand, but somehow I got it. I broke loose and then I ran down the sidewalk into the middle of the street because I was like if there's any chance that anyone's awake they're gonna see me in the middle of the street and they're gonna see what's happening to me. And they're gonna see that I'm not doing anything. I ran into the middle of the street. In the meantime, Kimberly had-, when she pulled up to my apartment, she parked-, she didn't even park it was more on the side. She left her car running with her hazards on. So, as soon as I run into the middle of the street, she hops in her car and tries to run me over." reportecMwas "strangled" by Koutek while the struggle over the cell phone was taking place. E tood the forced against a wall. The suspect used her hangs, placed them on next and s When asked if was fightin for air, stated, "yes." elt scared while this was occurring. characterized breathing as, "uncomfortable," but did not pass out. When asked why did not call the police,. reported, "Because I was informed that if I di ow, I might get evicted. I mean that's what I understood from what he said." eported no other police officer responded to El home. did not seek medical attention and reported ustained no injury. 13.82 - Law Enforcement participated in follow-up interviews with Sgt. Ron Stenerson. informed Sgt. Stenerson about the text message correspondence had with Officer Dillard. When asked if=hada follow-up conversations with■ landlord about police calls and evictions, stated no. At the en the interview, when asked HEM -lad anything else would like to add toMI statement, eported the following, "Urn, well, I don't have copies of um, everything else just because I got a new phone and I never took any screenshots of it. Urn, but after this incident, he had been texting me and calling me trying to get me to go on a, urn, ride-along with him. He tried to get me to go out to dinner. He had said that he had been staying in a hotel in Minneapolis, tried to get me to go sleep over there, and I'm sure a couple times he brought up, um, sexual innuendos. Urn, I-, like I said, I don't have copies of the messages, but he did that. And so when I did see him, like a month ago from responding to another call, um, from a different apartment across my street, it was a little bit awkward, um, just because I hadn't taken him up on any of that dating or anything." The following questions were asked and answered b 13.82 Q: In the text message that was originally sent during the crime or while the crimes were occurring, "I like your vibe"... A: Yes. 13 1209011 Q: What did that mean to you? A: Um, I took it as kind of just like, uh, he, he was hitting on me. Um, I like your vibe kind of means like you seem really-, you know, you seem like a cool date kind of thing and... Q: You said there was some sexual innuendos used? A: Yes. Q: Describe, describe for me in detail what, what you mean by that? A: Urn, he had told me that he stayed at hotels downtown often, and, urn, I'd be welcome to sleep over there. And, urn, I can't remember the exact wording, but he was implying that he wanted to have sex and, um, wanted to go on a ride-along with me and hang out afterwards. Go to dinner and han out at his hotel afterwards. And this was earl mornin:. 13.82 - Law Enforcement And, 13.82 - Law Enforcement urn, this was-, he was asking me to come over at 4:00-4:30 a.m. to his hote Q: When, when did this-, when, when, when did these text messages start, when did they stop or-, and/or are they still occurring? A: Urn, they're not still occurring. I've cut off communication. I finally got sick of it and told him that, um, you know, in my eyes that he was just looking for a booty call and that I'm not like that. And I respect myself a lot more than that. And I kind of took it offensively because, you know, this is someone that I had trusted with this police call and my issues going on, and I felt like he just kind of brushed that off and wanted something sexually and that's not help to me. That's just a dirty cop. Q: Do you have any written documentation from your phone? A: Uh, no. I have-, I got a new... Q: About this? A: I have a new phone, and I didn't take screenshots of it, so. But I'm sure if you look on his phone records, they'd be on there. [laugh] I mean I-, the most I can do for you is printout my phone records and show text messages going back and forth. I'm not sure if it'll say the exact text messages. Q: Yes, I would-, I would like all that information. A: Yeah. Q: Can you tell me once again about when did this texting start and when did it stop approximately? A: Well, it started on the night of June 12th, early morning of June 13th, and it continued on for I would say maybe two to three weeks. And it finally ended when I told him to leave me alone. Q: Do you know about when you told him to leave you alone? 14 1209012 A: Urn, it was probably early August. Late July, maybe. Q: Has Officer Dillard made any attempts to come to your home unannounced without being called on a police call? A: I have not seen him at my home. No. So, I cannot say. He might have when I haven't seen, but from what I've seen I haven't seen him. I'm just-, I'm a little bit afraid of that. I don't know him and I know he is a police officer, so I don't know what kind of connections he has, but he-, I know he knows where I live and I hope that he's not going to use that information and what I'm sharing with you in retaliation. Q: Do you know about the number of times that he corresponded with you via text messages? A: Urn, at least six different occasions after the incident. Q: Did you respond each time? A: Um, almost every time. Yes. 1-, it started off saying, you know, it would be cool to go on a ride-along, and me, I've always kind of wanted to be a detective. And, you know, so, I kind of said, yeah, sure, you know, friendly thing, but then it-, I never did that. And he kind of like guilt tripped me a little bit, you know, oh, you don't wanna come and that's too bad, you're missing out on a good time. And then it started getting to the point where he was blatantly hitting on me and asking me to spend nights in his hotel room. And I never... Q: What do you -, what do you mean by blatantly hitting on you? A: I mean just,... Q: Describe that for me. A: Just saying things like, urn, you know, you're really good looking or, you know, you seem like a 1 3.82 and you'll have to come over and sleep over. I think one of the times that, you know, urn, I may be a big guy, but I won't hurt you in bed or something like that. Urn, so, that's obviously to me what I took from it is he was hitting on me. Q: Is there anything else you that you could recall and, and tell me and put words on that were said from him to you via text? A: Urn, no. I, I, I think I've covered everything I remember. Q: Was it clear on your description about the original police call that at least at that time that you communicated to the officer, Officer Dillard, that this was-, that you, you had recently ended this, um, domestic partnership with Kimberly Koutek? A: Yes. Q: Did you express any interest at that time in, in Officer Dillard? A: Urn, I believe I told Officer Dillard the-, I wanna say it was-, it was that morning. I believe the only thing I ever told him was that I liked his big muscles, and I, I believe 15 1209013 he took that way too far and I-, after that comment, I never led him on or said anything that was... Q: In fact, what you're telling me is you tried to shut it down? A: Yeah. Yeah. Yeah. I mean I realized after I said that that it was a mistake and I, I had no sleep and I, you know, trusted him and... Q: Did you tell him you have big muscles when you were out at the scene on 6/12 or 6/13? A: No. No, I... Q: When did you tell him that? A: I think I told him over the phone one time. Q: Did you ever talk to Officer Dillard personally on a telephone call? A: Urn, I think I did. Yeah, he called me one or two times. It was mostly texting, but one of those times I told him over the phone. Q: What did you tell him over the phone? A: I liked his muscles. And the only reason I said that was when I was kind of like looking at his muscles when he was, urn, locking my windows. And to be honest, I don't-, maybe I was lonely, maybe that's why I said that, and I had just went through this horrible thing. And, urn, I guess I just wanted some sort of attention, and at that moment, and, you know, after I said that, I regretted it because it obviously blew up into like a two or three week long thing. And, yeah... Q: So, you had communication with Officer Dillard via text, you had communication with him on the telephone a couple of different times? A: Yes. Q: Two or more times? A: I think it was just two. Q: Did you have any, any other, other than Officer Dillard responding in uniform to your house, did you ever meet with Officer Dillard one-on-one? A: No. Q: Just to-, just to be clear, I have to ask this question. Did you have some sort an intimate relationship with Officer Dillard... A: No. Q: after this call? A: Absolutely not. Q: Did you know Officer Dillard prior to meeting him when he responded to your house on 6/13/2014? 16 1209014 A: No. Q: Would you consider Officer Dillard to be a stranger to you at that time? A: Yes. Yes. 13.82 - Law Enforcement agreed to provide me with a copy of the blue case card that was issued to by Officer Dillard at the time the report was made. Moreover, agreed to send me a photo image of text message correspondence and supporting documentation. SERGEANT RON STENERSON MEMO Sgt. Ron Stenerson's work assi assigned MPD CAPRS case nment was 5th Precinct Investigations. He was on 6/13/2014 at 06:44 hours. Sgt. Stenerson completed audio recorded interviews with the victim in the case. The victim was identified as 13.82 A recorded telephone interview statement from 1 3.82 was taken on 6-16-2014 at 9:35 hours. As a result of the interview, Sgt. Stenerson created an email memo for Lt. Todd Loining. Sgt. Stenerson drafted an email dated 6/17/2014 at 11:04 hours. Sgt. Stenerson reported the following information through his chain of command: Inspector Loining, Pursuant to our discussion a few moments ago, I am sending this summary as you requested. On 6/12/14 been 1545 and 2155 hrs rro der beton. in , to 1 3.82 was removed from apartment at 13.82 - Law Enforcement It was reported to the police in the above CCN. The suspect is G/F KIMBERLY KOUTEK After the initial report by Officer Dillard, text messages occurred between him and on the evening of 6/12/14 which included information to that if as more than 3 police calls to.residence,Mcan be evicted. I have copies o e texts entered as evidence in this case. *This was discovered in a tape recorded victim Q/A interview I conducted with the victim the next day, on 6/13/2014. Also discovered during that interview was that KIMBERLY KOUTEK returned to apt. on 3 occasions on the early morning of 6/13/14 between 030 30 hrs. KOUTEK was intoxicated and harassed, threatened and assaulted during the ni ht includin trying to run . 3,ver with a MV, and STRANGULATION. didn't call police during this long episode because Ildidn't want to be evicted. These facts are discovered and documented in my case and the county attorney is aware of these facts and KOUTEK is being charged with FELONY STRANGULATION and FELONY DOMESTIC ASLT. 17 1209015 *A CD of the recorded interview was recovered for the case reference ' ob 11915," telephone interview. The verbatim interview was typed. 1 3.82 as reviewed to view and copy print-outs of text messages. DOCUMENTS RECOVERED/REVIEWED FROM/BY 13.82 - Law Enforcement • During the IAU interview on 9/08/2014, 13.82 viewed an image of Officer Troy Dillard. Mdentified Officer Dillard by name and • si ned dated the rear of the image. sent this investigator emails containing several attachments. The emails were printed. The attachments included an image of text message print-outs, a call log and an image of the MPD Blue card eceived from Officer Dillard. The emails (dated 9/10/2014) and images were placed a CD for the IAU case. The text message log had 7 text correspondence type messages and the call ID log documented 13 telephone calls. The MPD blue case had squad 514, 13.82 - Law Enforcement Precinct 5 and "Dillard #1547 13.43 on it. • 13.82 drafted an email to this investigator dated 10/20/2014. The email was sent by.to me after I made a request for more detailed information regarding cell phone data. In that email, 13.82 =ted the following: 13.82 "I am emailing you to let you know that I will not be in this morning. Thank you for taking the time to take care of a problem with an officer that I encountered, officer Troy. It was nice to meet you and let you know all the details of the issue. However, my desicion comes to me after a week of thinking about it. I can no longer continue to involve myself in old situations that were very very hard for me. I cannot tell you how bad of a time that was for me, and the day that I would never have to talk about it again couldn't come soon enough. I hope the information I shared with you was sufficient enough to complete the investigation and use in court. Ifyou are going to use this email in evidence, just know that I believe officer Troy Dillard does not deserve to have a job many work so hard to get. He took advantage of many people including his own team. Thank you for your understanding. Have a wonderful day and good luck to you." 13.82 - Law Enforcement Email dated 10/20/2018, 08:23am CAPRS AND VISINET REPORTS The MPD CAPRS reportliplwas dated 6/13/2014 at 00:40 hours. The author of the report was icer roy Dillard. Officer Dillard drafted the report. 18 1209016 The VisiNet report documented that 13.82 made two calls for service. The first call was taken by MECC at 21:59 hours and the second call was taken at 22:48 hours. The second call was an inquiry about estimated time of arrival (ETA) of a squad. A CD of the 911 audio was captured and saved to a CD for the IAU case. WORKFORCE DIRECTOR RECORDS On 9/08/2014, a check of MPD Work Force Director showed Officer Dillard had two phone numbers listed on his member roster information. The phone numbers were: • City Cell • Home 13.43 - Personnel Data DAILY ASSIGNMENT AND EMPLOYEE WORK LOG The daily assignment log for Precinct 5 1 3.43 on 6/12/2014 showed Officer Troy Dillard working 514 (Able) from 16:30 to 02:30 hours. The employee work log for call sign 514 (Officer Troy Dillard # 1547) for 6/12/2014 showed Officer Dillard was dispatched to 13.82 the dispatch time was 23:02 hours and the clear time was 6/13/2014 at 02:13 hours. The disposition was a report on a Burglary of Dwelling. MNCIS, CRIMINAL CHARGES, OFP INFORMATION The suspect in the criminal case was identified as KOUTEK, KIMBERLY KAY DOB 6/29/1979. The suspect was charged with Domestic Assault- by Strangulation. An order for protection was entered on the record, dated 7/14/2014. SUMMARY OF ALLEGATIONS Allegations Investigative Facts Allegation # 1: It is alleged that Officer Troy Dillard provided his personal cell phone number to the victim of a burglary. After leaving the call for service, hours after the call, the crime victim contacted Officer Dillard via text message. The crime victim informed Officer Dillard via text message, "She' back now." Officer Dillard provided corresponded via text message that read, "Well you have to understand you're your landlord will get a copy of any incidents to your apartment. Usually the 3rd call and 19 1209017 they (landlord) can start the eviction. This girl is bad for you 13.82 think with your head and not with your heart!" The crime victim alleged did not call the police as a result of the text message from Officer Dillard. The crime victim reported was strangulated and the suspect used a vehicle to attempt to run over the victim. If this allegation were found to be true it would violate the following: 5-103 (A-D) USE OF DISCRETION •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Investigative Facts • Officer Dillard responded to a burl la call on 6/12/2014 at 22:55 hours. The crime victim was identified as . The CAPRS case was The call was cleared on 6/13/2014 at 01:30. Officer Dillard was the aut or of the offense report. • Officer Dillard provided a blue case card to the victim prior to leaving the burglary scene. He provided his personal cell phone number to by printing it on the blue case card. • contacted Officer Dillard via text message. sent, "She's back now." • received the following text correspondence from Officer Dillard that read, "3:44am, Well you have to understand that your landlord will get a copy any incidents to your apartment. Usually the 3 rd call and they (landlord) can start the eviction. This girl is bad for you Think with your head and not your heart!" • did not call the olice or additional service as. was concerned about an eviction. was physically assaulted by the suspect Kimberly Koutek after confronting her outside the apartment. • eported the attempt strangulation and assault (car as weapon) to the case investigator (Sgt. Ron Stenerson) on 6/16/2014 during a follow-up interview. • provided print out copies of the text correspondence between and Officer Troy Dillard. • Officer Tro Dillard confirmed he sent the text messages from his cell phone number 13.43 to 13.82 reported 13.82 - Law Enforcement 13.82 - Law Enforcement 13.82 13.82 13.82 20 13.82 - Law Enforcement 1209018 Allegation # 2: It is alleged by 13.82 - Law Enforcement. was contacted by Officer Dillard via text messages, in the weeks, following the arrest. The complainant alleged Officer Dillard implied he was seeking a sexual relationship with .during mutual text conversations. If this allegation were found to be true it would violate the following: 5-105 (A-D) PROFESSIONAL CODE OF CONDUCT (section 3) • Officers shall use reasonable judgment in carrying out their duties and responsibilities. They need to weigh the consequences of their actions. (04/01/05) (05/03/05 Investigative Facts 13.82 - Law Enforcement received a text message from Officer Dillard on 6/13/2014 at 3:52 hours that read in part, "I like your vibe. Minus the drama of course." • and Officer Troy Dillard reported they engaged in mutual text and phone calls that lasted two weeks to a month after the original call for service. • remarked to Officer Dillard, something to the effect liked his big muscles. This statement was made at the time of the initial call for service at the resident on 6/12/2014 when Officer Dillard was locking windows. clarified and stated, "I was lonely, maybe that's why I said that, and I had just went through this horrible thing. And, urn, I guess 1 just wanted some sort of attention, and at that moment, and, you know, after I said that, l regretted it because it obviously blew up into like a two or three week long thing." • 13.82 provided a call ID log that documented 13 telephone calls and Officer Dillard. • 13.82 provided a printout of the text message exchange between and Officer Dillard. • Officer Dillard reported to MPD IAU that 1 3.82 was a stranger to him prior to responding to. home for a burglary call. between 21 1209019 • Officer Dillard confirmed he had conversations with 13.82 about going on a police ride-along, going out to dinner, staying the night at a hotel and sleeping over. • Officer Dillard reported he was seeking a "date" with 1 3.82 and denied sexual innuendos. Officer Dillard stated, "the only thing that I can recall is that we both said we were-, we had attraction towards one another. Um, and I don't-, I don't recall any act-, like actual requests for sex, I guess I should say." • 13.82 reported that Officer Dillard "implied he wanted to have sex" during text conversations." 13.82 did not provide text message printouts for any correspondence beyond 6/13/2014. I confirm that the information I provided in this case is true to the best of my knowledge. Respectfully Submitted, Sgt. Thomas Wheeler Internal Affairs Unit 22 1209020 From the desk of: Medaria Arradondo Deputy Chief - Chief of Staff Minneapolis Police Department 350 South 5th Street, Room 130 Minneapolis, MN 55415 (612) 673-3550 DCOS Arradondo Date: April 2, 2015 Re: IAU Case #14-16927 Recommendation:ELetter of Reprimand After reviewing IAU case #14-16927, it was determined within the case findings that the precinct panel found the MPD Policy and Procedure allegations of #5-103 Use of Discretion and MPD Policy and Procedure #5-105 Professional Code of Conduct (Use of Reasonable Judgment) Not Sustained. The precinct panel's decision was based in part because the complainant asked for a MPD business card and Officer Dillard did not have any MPD business cards to provide3t the time of his report. The precinct panel also believed that because the complainant initiated texting Officer Dillard looking for advice as it related to.domestic situation. The precinct panel believes Officer Dillard did provide the complainant information as it pertained to public housing but never told the complainant not to call the police if assistance was needed. Lastly the precinct panel noted the complainant claimed to have informed Officer Dillard that■ had been assaulted by the suspect in the past and that bothEand the suspect had been involved in domestic assaults; however the complainant never followed up with landlord which Officer Dillard told .to do. After all information and evidence from this IAU case was taken into account I am recommending a Category with a Letter of Reprimand based on the following reasons: The fact that the complainant requested a MPD business card there is a reasonable belief that the complainant was expecting a business telephone number as opposed to the personal cell phone number of Officer Dillard forEto follow-up with MPD personnel as it related to the Burglary and Domestic Assault ■just reported. The fact that the complainant initiated texting Officer Dillard looking for advice from him specific to the criminal incidents. reported does not relinquish his responsibility to maintain his professional code of conduct with the complainant/victim in this case. 1209021 While Officer Dillard did provide information to the complainant regarding public housing and what occurs if multiple calls to the police happen, it appears from the IAU case statements that the victim believed that through Econversations with Officer Dillard that .was to call him first so that he could guide Ethrough the process. Because Officer Dillard's professionalism became entangled with his personal comments and suggestions to nit's reasonable to believe the complainant would have contacted him first before calling the police (911) if Eneeded assistance. This could have jeopardized the complainant's personal safety especially since Officer Dillard knew that Ehad been the victim of domestic violence recently and in the past. Lastly the complainant had made it known to Officer Dillard that had been assaulted by the suspect .. in the past. The fact that the complainant never followed up with landlord does not appear to be a relevant factor based on the totality of actions carried out and construed by Officer Dillard. This incident could have had a very different and serious outcome specifically to the complainant's personal safety. In reading the IAU case materials I did not come across statements that revealed at any time the victim initiated contact to Officer Dillard based on. wanting solely to converse on a personal or social level. All initiated communication by the complainant shows a concern and that.was seeking professional advice and guidance by Officer Dillard to assist nwith next steps after experiencing Domestic Assault and Burglary. It should be noted Officer Dillard also received a Sustained finding for a MPD Policy and Procedure violation for Discretion or Judgment on 11/6/11. This incident occurred on 6/12/14. Respectfully submitted ,,,,,, 0&lt;tiL,Q4 DCOS Medari Arradondo 1209022 Minneapolis City of Lakes Police Department _lame L. Harteau, Chief of Police 350 S. Fifth St., Room 130 Minneapolis, MN 55415 TEL 612.673.3000 www.minneapolismn.gov July 1, 2016 Officer Troy Dillard Fifth Precinct Minneapolis Police Department Officer Troy Dillard, RE: IAU Case Number #14-16927 LETTER OF REPRIMAND The finding for IAU Case #14-16927 is as follows: MPD P/P 5-103 Use of Discretion .SUSTAINED (Category B) MPD P/P 5-105 Professional Code of Conduct SUSTAINED (Category B)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Sincerely, Janee Harteau Chief of Police &amp;c, BY: Assistant Chief Kristine Arneson 1209023 Page 2 Officer Troy Dillard Letter of Reprimand I, Officer Troy Dillard, acknowledge receipt of this Letter of Reprimand. 0/ficer T ar Date of Receipt Inge oining Date CC: Inspector Loining Personnel IAU 1209024</t>
  </si>
  <si>
    <t>['https://d3n8a8pro7vhmx.cloudfront.net/cuapb/pages/1461/attachments/original/1638085784/14-16927_Dillard_Part_2.pdf?1638085784']</t>
  </si>
  <si>
    <t>Too_Long:Over 20 Pages 1 In Re the Veteran's Preference Hearing: BMS Case No. 20-VP-2373 Geoffrey Wyatt, Veteran, OPINION AND DECISION And Metropolitan Council, Employer.ision • The removal of Veteran, Geoffrey Wyatt, from his employment as a Metropolitan Transit Police Sergeant by his employer, the Metropolitan Council is contested pursuant to Minnesota Statutes Section 197.46 (a). • The Veteran elected to have a hearing before a neutral arbitrator in accordance with Minnesota Statutes Section 197.46 (c). • James A. Lundberg was selected by the parties as their neutral arbitrator, as required by Minnesota Statutes Section 197.46 (c). • The Veteran was removed from his employment by letter dated March 18, 2020. • An evidentiary hearing was conducted on August 25 and August 26, 2020. • The parties agreed to have the hearing conducted remotely using Zoom software. 2 • The parties submitted closing briefs by e-mail transmission on September 25, 2020 and the record was closed. APPEARANCE ON BEHALF OF: THE EMPLOYER THE VETERAN Margaret Jacot, Mark Schneider, General Counsel Associate General Counsel Jessica Mabin Metropolitan Council Law Enforcement Labor Services 390 Robert Street North 2700 Freeway Blvd., Suite 700 Saint Paul, MN 55101 Brooklyn Center, MN 55430 ISSUE: Whether the proposed discharge of the Veteran, Sergeant Geoffrey Wyatt, was for incompetency or misconduct under Minnesota Statutes Section 197.46. If not, what is the appropriate remedy? FACTUAL BACKGROUND: The Veteran, Sergeant Geoffrey Wyatt, was hired by the Metropolitan Transit Police on or about May 14, 2003. The Veteran was promoted to the rank of Sergeant in 2014. Sergeant Wyatt's employment history includes positive reviews, commendations and disciplinary actions. Sergeant Wyatt was notified of removal from his employment by letter dated March 18, 2020. The discharge was effective March 20, 2020, if Sergeant 3 Wyatt chose not to attend his Loudermill hearing. Sergeant Wyatt did not participate in the Loudermill hearing scheduled for March 20, 2020. The Employer's notice of discharge cited three (3) policy violations: MTPD POLICY 340.58 (l) - Any act on-or off-duty that brings discredit to this department. SUSTAINED. MTPD POLICY 340.5.7 (a) - EFFICIENCY - Neglect of Duty - SUSTAINED. MTPD POLICY 340.3.2 (a) - SUPERVISOR RESPONSIBILITIES - Failure to be reasonably aware of the performance of their subordinates or to provide appropriate guidance and control. - SUSTAINED. At approximately 3:45 AM on January 19, 2020 the Rail Central Control (RCC) received a call from the Emergency phone on the Lake Street Station platform. The platform is elevated and has access shelters at the North and South ends. The Incident Detail Report comments say "an E-TEL from a native male- very DK (drunk) and slurring his speech - wearing a green sweater - on the platform." The dispatch to Sergeant Wyatt, the overnight supervisor, provided him with essentially the same information and asked the Sergeant to check on the welfare of the man on the platform, hereinafter identified as M. 4 Officer S was the first to respond to the dispatch. As she approached M from the North Tower of the platform, M got up from the floor and stood facing the officer. As M got to his feet, he appeared from the video to be having difficulty with his balance. Sergeant Wyatt arrived at the Lake Street Platform, after Officer S had already interacted with M. Prior to Sergeant Wyatt's arrival, Officer S learned that M wanted to go to detox, a request she denied. M also informed Officer S that he was going to commit suicide. When M walked toward the edge of the platform and tracks, Officer S led M by his arm away from the track to the center of the platform. Sergeant Wyatt approached M and Officer S on the platform. In a conversation with Sergeant Wyatt, M asked to be taken to "Mission Farms", a detox facility, "1800 Chicago", a detox facility and "Special Care". Sergeant Wyatt told M that they do not drive out to Plymouth, where "Mission Farms" is located. The Sergeant said that "1800 Chicago" was full and he told M that he was not drunk enough to go to "Special Care". Sergeant Wyatt admitted that M talked about wanting to commit suicide. Sergeant Wyatt claims that he had in the neighborhood of fifty (50) interactions with M over the past ten (10) years. Recently, M had told him that he 5 had a home in the "Little Earth" community, which is approximately one-half mile from the Lake Street Station. It was Sergeant Wyatt's belief that M was trying to manipulate him. He contends that M knew that some statements trigger certain responses from police officers. For example, by saying he was going to commit suicide M believed the officer would be required to transport him to a hospital. Sergeant Wyatt believed that M was trying to manipulate the police to get him to a warm, safe and comfortable place. When M walked off the platform, onto the tracks and laid down in the snow, Sergeant Wyatt saw what M had done and walked away. Officer Wyatt had Officer S go with him to the north tower (the access shelter at the North end of the Lake Street platform). Sergeant Wyatt and Officer S stood, conversed and paced about in the north tower shelter. While they were positioned in the north tower shelter, M was laying in the snow on the tracks. From time to time the Sergeant and Officer S looked out of the glass enclosure toward the area of the platform, where M was laying on the track. An employee from the Rail Control Center was watching the scene at the Lake Street station. When M laid down on the track, the RCC employee announced over the public address system that the individual should get off of the track. Sergeant Wyatt called the Transit Control Center (TCC), asked that no 6 more announcements regarding the individual on the track be made and said that he was aware of the situation. While M laid on the track, a rail customer who had accessed the platform from the South Tower, walked on the platform adjacent to the area where M was laying and engaged M in conversation. As the customer talked with M, M stood up, climbed off the track and on to the platform. Once M climbed back on to the platform from the track, the Sergeant and Officer S left the platform by way of the north tower exit. M continued to be on the platform for a significant period of time, after the Sergeant and Officer S left the Lake Street Station. On the morning of January 19, 2020 Sergeant Wyatt: • Did not take any action to remove M from the track, including a simple request or command to get off the track. • When a Public Address announcement was made telling M to get off the track, Sergeant Wyatt asked the TCC to have the RCC stop making announcements and informed TCC that he was aware of the situation. • Made no attempt to determine whether any unscheduled trains were traveling on the Blue Line, while M was lying on the track. 7 • Did not request that Blue Line train traffic be halted, while M lay on the track. An Internal Affairs Unit Complaint Form was completed and submitted on January 23, 2020 by MTPD Captain Grates. The Captain had been sent an e-mail by Sergeant Blakey, the Executive Officer, regarding a Special Situation Report forwarded by the Deputy Chief Operating Officer, Mr. Humphrey. The Internal Affairs Case Executive Summary said that the Special Situation Report stated "an intoxicated male was at the Lake Street Station and subsequently entered the LRT right of way and laid down on the north bound Blue line tracks. MTPD Sergeant Wyatt and Officer S allegedly observed this behavior and took no action to remove the male from the LRT right of way." Captain Grates had video pulled and made a brief viewing. Following a preliminary review, Captain Grates moved the complaint to Internal Affairs. Internal Affairs conducted a brief review of available evidence and described the incident to MTPD Chief Frizell. The Chief ordered an investigation into the conduct of Sergeant Wyatt and Officer S. Sergeant Wyatt and Officer S were notified of the investigation, informed of their rights and Garrity statements were scheduled in accordance with the MTPD policies and Minnesota Peace Officer's Bill of Rights. 8 The evidence obtained during the investigation included video and audio recordings, e-mails, statements from employees who viewed the video, witnesses who observed the actions on the Lake Street platform on January 19, 2020, and statements under Garrity made by Sergeant Wyatt and Officer S. The evidence did not include any statements or interviews of M or members of the public, who were at the Lake Street Station between 3:45 and 4:30 AM on January 19, 2020. The Veteran's employment records were reviewed as part of the process of evaluating the complaint against Sergeant Wyatt. Upon review of the investigation and the Sergeant's employment records, Chief Frizell issued the March 18, 2020 letter removing Sergeant Wyatt from employment as of March 20, 2020. Sergeant Wyatt is a Veteran and challenges his removal from employment claiming that the Metropolitan Council did not establish that his discharge was for incompetency or misconduct under Minnesota Statutes Section 197.46. SUMMARY OF THE EMPLOYER'S POSITION The Employer proved that Sergeant Wyatt engaged in the misconduct alleged in his letter of discharge. Not only was the Veteran's misconduct related to the Veteran's job performance but the Employer's response in discharging the Veteran was reasonable. The Veteran's misconduct negatively impacted the 9 workplace, the work environment and demonstrated incompetence and a lack of fitness for the job. It is undisputed that the Sergeant knew and understood the Law Enforcement Code of Ethics and the Specific Standards of Conduct which he violated. The Sergeant worked as a licensed peace officer for seventeen (17) years and made no claim that he did not know and understand the fundamental Standards of Conduct under which he was discharged. The Law Enforcement Code of Ethics defines as a fundamental duty, the duty to safeguard lives and property and to be constantly mindful of the welfare of others. Standard of Conduct 340.7 (a) prohibits an MTPD officer from neglecting a duty. On January 19, 2020 the Sergeant was dispatched to the Lake Street Station to check on the welfare of M. The Sergeant had a duty to protect M's life, safety and welfare. By walking away from M, while M is lying on the tracks, the Sergeant placed himself in a position, wherein he was unable to take any steps to intervene and assist or protect M from harm. If an unscheduled train approached, the Sergeant would not be able to help M get off the track. If M slipped on the icy track, he could have been injured and the Sergeant was not available to render aid. After M 10 climbed off the track, he could easily have gone back onto the track but Sergeant Wyatt left, he could not have rendered any form of assistance. The Sergeant thought it would be imprudent to go "hands on", if he went onto the tracks to remove M. In support of his argument, he contends that M fought with another civilian on January 19 in the south vestibule. However, the video shows no fight. The video shows M "Who is clearly intoxicated --- slurring his speech and staggering around the vestibule and, at one point losing his pants - approach the individual with the white circle on his shirt, start trying to talk to the individual, poke him in the chest, and stumble against him", as M tells the individual that his mother and sister died. The individual responds that his children died last month and leaves the vestibule. M's actions were those of an annoying intoxicated person but there was no fight. The videos taken on January 19, 2020 do not reveal any signs that M might respond aggressively to assistance offered by a police officer. If Sergeant Wyatt truly believed that M was likely to act aggressively toward anyone, he should have stayed at the scene to be sure that M did not assault the several civilians on the platform and south vestibule. If Sergeant Wyatt and Officer S feared that prior injuries made them vulnerable to being injured while providing assistance to M, they should have 11 notified MTPD of their situation and sought light duty assignments, until able to perform all of the responsibilities of their jobs. Sergeant Wyatt made no attempt to stop any trains from coming through the Lake Street Station. While no train was scheduled to go through the station at the time of the incident, trains needing maintenance and repair make unscheduled trips across the tracks during the late hours of the night and early morning hours. Even the two witnesses called in Sergeant Wyatt's defense testified that they would have called RCC to stop trains under the circumstances that arose on January 19, 2020. Of the six (6) officers who testified at hearing, only Sergeant Wyatt would have handled the situation, as he did. Sergeant Wyatt said that he assumed the RCC was monitoring the situation. In fact, he did not know and did not check, whether RCC continued to monitor the situation. Moreover, Sergeant Wyatt called and asked RCC not to make any additional announcements telling M to get off the track. He also let RCC know that he was aware of the situation and that it was being dealt with. If anything, Sergeant Wyatt had reason to believe that RCC would not continue to monitor the situation. By leaving the platform once M climbed off the tracks Sergeant Wyatt abandoned his duty to M. The tracks are open and exposed to the platform. 12 Sergeant Wyatt had no reason to believe that M would not return to his position on the tracks at any time. M most definitely could have returned to the tracks at any time and he had demonstrated a propensity to do so. Sergeant Wyatt abandoned his duty to remove M from the tracks and abandoned his duty to prevent M from returning to the tracks. Instead, M's welfare was left to the discretion and good intentions of a few civilians on the platform that early morning. Fortunately, the civilians who were present, recognized the perilous situation. They coaxed M off the track and kept him from returning to the track. The civilians had no problem assisting M without going "hands on." The MTPDs' Mission Statement and Core Values states that officers "hold [them] selves to the highest ethical standard and treat all [they] encounter with courtesy, dignity and respect." Sergeant Wyatt failed to protect M's dignity. Instead, he walked away from a man who was intoxicated, slurring his speech, stumbling about, lying down and rolling on the ground and losing his pants. M clearly needed assistance and the Sergeant simply walked away. Sergeant Wyatt brought discredit to the MTDP and impaired the public trust in the MRPD in violation of the Law Enforcement Code of Ethics and Standard of Conduct 340.8(i) by his failure to render aid and assistance to M in 13 response to M climbing out onto the track. Nearby civilians were clearly troubled by what they saw. In fact, one civilian could be heard on the video saying: "they don't give a f…." in reference to M being abandoned on the track. Eventually, the civilians placed themselves at risk and rendered M aid and interpersonal support. RCC employees, who reported M's situation and used the Public address system to ask M to leave the tracks, were told to stop telling M to leave the tracks. Those RCC employees lost faith in the MTPD's ability to protect, their interest. Similarly, the ability to protect train operators was brought into question. Sergeant Wyatt's misconduct brought discredit on the MTPD in violation of Standard of Conduct 340.8 (i). Sergeant Wyatt violated Standard of Conduct 340.3.2 (a) by not giving appropriate guidance to a subordinate. The standard of conduct requires that a supervising officer "be reasonably aware of the performance of their subordinates or to provide appropriate guidance and control." In this case, Sergeant Wyatt had an opportunity to demonstrate by example the appropriate way to provide assistance and appropriately intervene with an individual claiming to be suicidal. Walking away from the situation was the wrong action to take and failed to meet Standard of Conduct 340.3.2 (a). 14 The investigation into Sergeant Wyatt's conduct was thorough, fair and even-handed. The investigator, Sergeant Keyes, followed his standard internal investigation procedures. He gathered evidence relevant to the complaint, interviewed the complaining persons, Officer S and Sergeant Wyatt. He obtained statements from persons affected and under his control and obtained and reviewed relevant video, audio and e-mail evidence. At every stage of the investigation Sergeant Wyatt was notified of his rights. He was given a Garrity warning before his interview. He also was offered a Loudermill hearing. There is no evidence that Sergeant Wyatt was treated any differently than other officers during the internal affairs investigation. Sergeant Keyes and Chief Frizell did watch some surveillance video before the internal affairs investigation was authorized. However, the viewing does not suggest that the outcome of the investigation was predetermined. As sometimes happens, the video evidence is compelling and happened to be gathered in the early stages of the investigation. The fact that the evidence was gathered early does not mean that the evidence should be discounted or dismissed. The evidence is relevant and probative and reliance upon the evidence does not support a claim of bias or predetermination. 15 The investigator obtained all relevant information. The civilians at the station were not interviewed because they could not identify them. M's interview was not needed because the video showed what happened on the platform and track. Also, Sergeant Wyatt and Officer S gave the substance of their conversation with M to the investigator. The investigator accepted the statements of the officers as true. Finally, it was not Sergeant Keye's responsibility to review Sergeant Wyatt's employment record. Review of Sergeant Wyatt's record was the responsibility of the Chief and he reviewed Sergeant Wyatt's record. Discharge was the only reasonable action that the Employer could take in this situation. The Sergeant failed in the most basic of police duties - to protect the welfare and safety of a member of the public. He left an intoxicated and suicidal individual lying on an active train track. He failed to protect the individual by causing train traffic to be halted, he unjustifiably assumed that RCC would continue to monitor the track and he left the care and safety of a man in jeopardy to the whim of on lookers. Finally, Sergeant Wyatt showed no remorse for his misconduct and gave no indication that he would act any differently, if faced with the same circumstances in the future. While Sergeant Wyatt has some positive commendations and evaluations, he also has been disciplined in the past. He was disciplined for a data practices 16 violation, a property handling violation and for making statements that were misleading or inaccurate. The misconduct for which Sergeant Wyatt's employment was terminated is not comparable to examples submitted by the Veteran for comparison. Moreover, there are no compelling mitigating factors. The Employer proved that Sergeant Wyatt was removed from his employment for incompetency or misconduct under Minnesota Statutes Section 197.46 and the discharge from employment should be upheld. SUMMARY OF VETERAN'S POSITION: The discharge of Sergeant Wyatt is based on the erroneous assumption that the Sergeant was unkind and dismissive, when he and Officer S took a position to observe M from the north tower of the Lake Street Station on January 19, 2020. The investigation was not complete, thorough and fair and the Chief did not receive or review substantial evidence to support the discharge. The determination was made by Chief Frizell prior to viewing all of the video evidence and without knowing that Sergeant Wyatt did not leave M but took up an observatory position in the north tower. In his testimony Chief Frizell was not familiar with the facts of this case. For example, he indicated that M got down on the tracks "twice". The Chief became aware of the incident when he viewed the video showing Sergeant Wyatt walking 17 away from M on the tracks. The Chief was also briefed in the early stages of the investigation on January 31, 2020, which tainted his review of the facts. Witnesses were asked to make impact statements without being provided with the video showing Sergeant Wyatt taking an observatory position in the north tower, which introduced more bias into the investigation. In fact, one witness testified that had he viewed more of the video evidence prior to responding to the investigation, his opinion might have changed. According to Officer S, the Chief's Executive Officer, Sergeant Blakey, had a conversation with Officer S wherein the officer understood the Executive Officer to mean that if Officer S put "it all on Sergeant Wyatt" she would be fine. The Executive Officer's comments reflect bias against Sergeant Wyatt. The investigation was not thorough. The investigator did not take a statement from DCOO Humphrey, despite the fact that Humphrey submitted the complaint to XO Blakey. Also, the investigator did not follow up with and take a statement from OX Blakey. Captain Grates was not interviewed by the investigator. Finally, neither the members of the public who were at the Lake Street Station on January 19, 2020 nor M were interviewed by the investigator. The records technician searched for the number of contacts Sergeant Wyatt had with M and only found a handful. However, the records technician was not 18 asked to search for alternative spellings of Ms' last name. The records technician was not confident enough to "sign my name all over it and say that this is everything…" Consequently, the record technician's search evidence should be discounted. The investigator did not review Sergeant Wyatt's performance reviews prior to making his recommendations nor did the Chief. Thus, no consideration was given to possible mitigating factors. The investigator did not consider other MTPD discipline nor did the Chief and, consequently, the Sergeant was treated disparately. The investigator did not address the crucial fact that Sergeant Wyatt and Officer S positioned themselves in the north tower where they could observe M. Similarly, the investigation did not address the fact that Sergeant Wyatt and Office S did not leave the area, until M moved off of the tracks. In addition to the omission of important facts and inaccuracies in the investigation, the investigator relied upon an error in the transcription of Officer S' Garrity statement where she called Sergeant Wyatt "intense" but the transcript calls Sergeant Wyatt "unkind". The investigation was biased, full of factual errors and should not be used as the basis for Sergeant Wyatt's discharge. The expert testimony of Lieutenant 19 Ruberto supports the position that the investigation was biased. In fact, the Lieutenant expressed a positive opinion of Sergeant Wyatt's character. Sergeant Fraser also came forward to testify on Sergeant Wyatt's behalf. He expressed respect for Sergeant Wyatt's intelligence, knowledge and his skill as a supervisor. The Employer did not establish that it applied a reasonable rule or standard to Sergeant Wyatt that it has consistently applied and enforced in the workplace and that the rule was widely disseminated. The Employer did not identify a specific rule or standard violated by Sergeant Wyatt. Witnesses confirmed that the Employer has the following: • No policy or directive that requires that all intoxicated people requesting transport to detox, be transferred to a facility; • No policy or directive that requires all intoxicated individuals on trains who have not paid or who loiter in vestibules must be ticketed for trespass or removed from the property; • Officers are to allow individuals to remain on the property to seek shelter, especially during cold weather months; • No policy or directive that requires an officer to transport an individual or call a medic, if the individual says he/she will commit suicide. 20 It is not practical to transport all individuals who request transport or who are intoxicated to a facility. As witnesses testified, transporting an individual like M would merely be passing on problems unnecessarily to detox or hospitals that are already overburdened. It is within the officer's discretion to determine, whether the individual can care for his or herself by observing whether the subject is walking, talking, and dressed appropriately. Sergeant Wyatt's discipline was disparate, when compared to findings and discipline imposed in other situations. For example, the termination of two (2) other officers were for more egregious conduct, falsifying work-related records and insubordination. Additionally, one officer received a "Warning Letter" for a sustained violation of Policy 340 Code of Conduct, where the officer's comments to a citizen did not reflect favorably on the MTPD. Sergeant Wyatt's conduct, if it did violate policy was more akin to the misconduct that resulted in a "Warning Letter" than insubordination that resulted in job termination. The Employer argued that a new Chief gets to set new disciplinary standards. There is no arbitrable precedent to support the proposition. In this situation, Sergeant Wyatt was not given notice that his actions could lead to job termination. In fact, the Employer did not establish there were set rules or</t>
  </si>
  <si>
    <t>['https://d3n8a8pro7vhmx.cloudfront.net/cuapb/pages/270/attachments/original/1632221767/2020-Geoffrey_Wyatt-Metro_Transit.pdf?1632221767']</t>
  </si>
  <si>
    <t>['Geoffrey Wyatt, badge #None']</t>
  </si>
  <si>
    <t>Too_Long:Over 20 Pages13.43 - Personnel Data - Sgt. Montgomery stated that there have not been any new incidents since the 12/03/2013, involving Officer Boyd failing to respond to a call in a timely manner. Statement of Officer Cheng Chang Officer Cheng Chang, Badge #1071, was interviewed for this investigation at the MPD Internal Affairs Unit on December 2nd, 2014. Officer Chang has been with the Minneapolis Police Department since 09/11/2006 and was assigned as a 4th Precinct 13.43 Patrol Officer when the alleged incident occurred. The following is a summary of Officer Chang's statement taken by Sgt. Schmid and shall not be considered verbatim unless indicted by the use of quotations. Also present, and representing Officer Chang, was POFM Representative Officer Cory Fitch. - Officer Chang prepared for his interview by reviewing VisiNet Report #13- 402469. - Officer Chang acknowledged that on 12/03/2013, he was working Squad 431 with Officer James Boyd. - Officer Chang acknowledged the VisiNet data to be accurate regarding a sound of shots fired call had been dispatched to Squad 431 at 21:02:56 hours. Regarding whether he was aware that the call had been dispatched to him, Officer Chang stated he didn't remember because the incident occurred over a year ago. Officer Chang gave the same response regarding his knowledge on who actually acknowledged the dispatched call. Officer Chang's understanding regarding a "Sound of Shots Fired" call is that it is a Priority One, and the expected response time is, "To respond there in an immediate fashion once you are dispatched." - Officer Chang stated the Holiday Gas Station is located at 24th Avenue North/Washington Avenue North. He stated that he would have been getting 22 1196359 a drink or using the bathroom; that this location is a primary location to do such activities. - After reviewing Squad 431's AVL data with Officer Chang, pointing out to him the 8 minute delayed response time to the "Sounds of Shots Fired" call, Officer Chang could not explain or remember anything regarding the following questions: o What took place o If he had any concerns regarding the delayed response o If he made any attempts to stop what he was doing, so he and Officer Boyd could respond to the call o If he made any attempts to alert Officer Boyd to stop what he was doing, so they both could respond to the call o If there was anything specific that happened that eventually did prompt him and Officer Boyd to initiate their mobile response to the incident address o if anyone talked to him regarding their concern on the lack of an appropriate response time regarding this particular call Officer Chang cited he could not explain or remember because the incident had occurred over a year ago. After reviewing Squad 431's AVL data with Officer Chang, pointing out to him the total time between being dispatched the call to the time of their arrival was 12 minutes and 30 seconds, Officer Chang stated that amount of time was not a reasonable response time. He further stated, "This is Priority One, call, sir. We should be responding to it in an immediate fashion once dispatched." - Officer Chang acknowledged that the added remarks in the call "nothing seen, but heard people yelling", would play a significant part in the officer's decision to even expedite the response to a shots fired call. - Officer Chang acknowledged that a "Sound of Shots Fired" call in the Fourth Precinct is a common occurrence, stating on average there are an average of 40 to 50 of these calls per month. 23 1196360 - Officer Chang could not recall if he ever had been dispatched to a "Sound of Shots Fired" call that ended up being an actual shooting or first-degree assault. - Officer Chang stated some of the consequences of not responding to this particular type of call in a timely manner could result in, "There could be actual victims there, sir." He also acknowledged the loss of apprehending a suspect and the potential for losing evidence. - Officer Chang could not recall what he did with reference in checking the immediate area after arriving to the incident location, but stated, "We immediately check the area and make sure there's nobody around." - After reviewing Squad 431's AVL data with Officer Chang, pointing out to him a 16 second time frame between arriving on the call and calling it CODE 4, Officer Chang stated he thought that was enough time to check the area. - Officer Chang acknowledged that there was another gas station located at 41st Avenue and Lyndale Avenue North, but he could not recall what he was doing there. Squad 431's AVL data shows them being stationary at that location for 17 minutes. 13.43 - Personnel Data Officer Chang stated there wasn't anything that night prohibiting him from fulfilling his ability to respond to the "Sound of Shots Fired" call in a timely manner. Officer Chang acknowledged he is familiar with the MPD Policy and Procedure Manual and was familiar with P/P 5-106(1) and either stated or acknowledged the following: o Nobody of proper authority gave him any other directions that night that could explain the delay of police service involving this incident o He did not answer this particular dispatched call as soon as possible consistent with MPD department procedures o He was not out of service or on a detail at the time this call was dispatched 24 1196361 13.43 - Personnel Data Statement of Officer James Boyd Officer James Boyd, Badge #0725, was interviewed for this investigation at the MPD Internal Affairs Unit on December 11th, 2014. Officer Boyd has been with the Minneapolis Police Department since 03/10/1997 and was assigned as a 4th Precinct 13.43 Patrol Officer when the alleged incident occurred. The following is a summary of Officer Boyd's statement taken by Sgt. Schmid and shall not be considered verbatim unless indicted by the use of quotations. Also present, and representing Officer Boyd, was POFM Representative Lt. Robert Kroll. - Officer Boyd prepared for his interview by reviewing his notification letter and VisiNet Reports 13.43 - Personnel Data #13-402469. 13.43 - Personnel Data 25 1196362 Officer Boyd acknowledged he was working Squad 431 on 12/03/2013 with Officer Chang, stating that he was most likely "Baker" officer while riding with Officer Chang. - Officer Boyd stated it was most likely him that was responsible regarding radio acknowledgements. Regarding whether he was aware of being dispatched the "Sounds of Shots Fired "call, Officer Boyd stated he wasn't sure, that ..."sometimes -- and I don't know if that happened here -- but very often if we go to that 24th and Wash, which we don't do anymore, my MO is I pretty much sometimes grab a drink, coffee, a little splash of diet coke, and I go into the bathroom. Very typical. And I readjust myself just cause I like to get a little bit sharper from roll call. That's very typical. I can't say if that happened or not, but if that call came out I don't remember if I said go ahead or if Chang did, - Officer Boyd stated that either he or Officer Chang would have acknowledged the dispatched call, on their portable, if they were in the gas station. - Officer Boyd acknowledged the Holiday Gas Station is located at 24th Avenue North/Washington Avenue North and stated, "Well, we don't go there anymore like I said or I don't much, but it would just be for, you know, maybe coffee, hit the bathroom, readjust, whatever." - After reviewing Squad 431's AVL data with Officer Boyd, pointing out to him the 8 minute delayed response time to the "Sounds of Shots Fired" call, Officer Boyd's response to what he was doing during this time frame was, "if we do get a drink, or pop, or anything to eat, which I don't recall if we did or 13.43 - Personnel Data 26 1196363 not -- I can't tell ya -- but we have to check it out. Sign a slip. Urn, if there's something we need to pay, we need to pay. You know, I have bought things there. I don't just get things. So, I can't really tell ya, honestly...I mean we're just not in there for a break. People ask us questions -- I'm not saying that happened or didn't happen -- and we give them directions. We talk to them. That happens and has happened many times." - With regards to having any concerns at the time with the delayed response to the "Sound of Shots Fired" call, Officer Boyd stated, " No...You know, I see from the VisiNet that it was a shots call, but I just don't remember other than it didn't have a Shot Spotter thing and that's common. Sometimes, we do. A lot of times, we do, but this one didn't...and it sounds like people shouting and I saw that....yeah...typical call that we get. I do have a tendency to be a little talky as you can probably tell. I wouldn't be surprised if that I was probably talking to an employee, but I don't recall exactly what took place like that. Like I said...If only I had a crystal ball, I guess." - Regarding if he recalled making any attempts to stop what he was doing so he and/or Officer Chang could respond to the call, Officer Boyd stated, "Our typical thing is if we get a call and we're in the middle of somethin', you know, we try and finish up. We try and pay, you know, sign whatever we have to do; hey, we got a call, we gotta go... I can tell you this, I don't sit back on a chair and a table, and kick my feet back, and say, ah, they can wait. I never do that. Never have done that in my 20 some plus years if you add up Richfield, Cannon Falls, and here. Never." - Regarding if he recalled anything specific that occurred that eventually did prompt him and Officer Chang to initiate a mobile response to the incident, Officer Boyd replied, "No, I'm sure when we would've got done, you know, checkin' out or tellin"em we got this and that and out the door we would've got in the car and started. I wasn't aware that it took that long..." - Officer Boyd stated occasionally there are times when you're in the middle of doing something, that you have to stop what you're doing, leaving your food 27 1196364 behind or say "hey, can you put us down for a couple"; this occasionally would occur, such as an in-progress domestic or somebody shot in the street. 13.43 - Personnel Data .He said, hey, what took you guys so long and I remember being a bit surprised not realizing it took us that long or what the deal. And I said, hey, we had a-, we get a million of these shots calls. This one had no Shot Spotter. I'm not saying that's why I or that I took my time because of that. I'm just saying we get a lot of these. I guess I wasn't aware that it took us this long, you know, and I said this certainly wasn't our intention. It won't happen again. And he goes that could've been my family member. remember him saying that. I said you're right and it could've been mine, too." 13.43 - Personnel Data Officer Boyd explained the "Sounds of Shots Fired" call did not have a verified Shot Spotter activation "and the fact that it didn't have one was significant enough that it probably didn't require a drop your drink and bolt out the door kind of thing." After reviewing Squad 431's AVL data with Officer Boyd, pointing out to him the total time between being dispatched the call to the time of their arrival 28 1196365 was 12 minutes and 30 seconds, and then asking him if that was an appropriate response time, Officer Boyd stated, "That's a tough question...Overall, I say no, of course not, but I don't know what we were doing in the store, who was talking...bothering us...bathroom...but of course, just on the face of it, the prima facie of it, no, of course not, and I don't operate like that." - Regarding the significance of the VisiNet comments, "nothing seen, but heard people yelling", Officer Boyd stated that was even more of indication that the call "was probably not a real shots...in my book." - Officer Boyd stated sound of shots fired call in the Fourth Precinct is "extremely common", and happens multiple times per night. Officer Boyd stated he has responded to a "Sound of Shots Fired" call where the call did end up being an assault and/or shooting, but said that those happen only a small percentage of the time. - Officer Boyd acknowledged that witnesses, suspects, and evidence could be lost as a consequence of not responding to a "Sound of Shots Fired" call in a timely manner. - Regarding what he did to verify if the "Sound of Shots Fired" call was legitimate, Officer Boyd stated "...very typical and what we would've done from what I can remember, is we check the actual intersection first to make sure there's no people laying in the ground...and then once we see that then we check further. We may look around the area, alley, you know, things like that just makin' sure that we're not missing anything...we see people, hey, did you hear anything...done that a million times." Officer Boyd could not recall if he had done any of those on the night of the incident. - Officer Boyd stated he sometimes has in the past, followed up with the caller for more information, but he did not do that on this call. - Regarding if calling the scene CODE 4, 16 seconds after arriving, was a reasonable amount of time for the area to be checked, Officer Boyd stated, "getting in the area and not seeing a body, it might take a couple seconds. And then looking around and if we did asked somebody -- and I've done it a 29 1196366 million times -- it's not-, I didn't hear anything and, you know, we're not seeing anything and then we check further. We may Code 4 it and it doesn't mean we're gone. It just means that we may still be checking...it doesn't mean that some people might check everything out and then Code 4 it. Some people may Code 4 it. I just wanted to let them know there is nobody laying there, that we need to call the EMS or I need to start to do CPR and God knows I've done that before." - Officer Boyd acknowledged there is a gas station located at 41st Ave N/Lyndale Ave N. He stated many officers go there, often right after roll call. Officer Boyd stated, "Why Chang and I stopped at 24th is kind of a mystery even to me cause that-, it's not like we hit both of them. In fact, I don't even go to 24th hardly anymore and not cause of this incident. I just don't do that." - Officer Boyd could not recall what he was doing for 17 minutes while at the gas station located at 41st Ave N/Lyndale Ave N. - Officer Boyd could not recall anything that would have prohibited him from fulfilling his ability to respond to the "Sound of Shots Fired" call in a timely manner, stating "I guess I didn't realize it was that long." - Officer Boyd acknowledged a "Sound of Shots Fired" call is a Priority One call and the response time should be, "...as soon as possible." - Officer Boyd stated he was familiar with MPD Policy Procedure 5-106 (1), stating "I'm sure I've read it as..." Officer Boyd was very ambiguous when asked if anyone of property authority gave him any other directions that could explain the delay for police service involving this incident. His reply was, "...well, there is one possibility, and this happens a lot, too, where other squads would be like I'm only a couple blocks away -- and I can't say that they were, but I'm saying -- I'm goin', too, you know...and the Mid Shift kind of covers for us also because they know that we are coming out of roll call and they know that if we sometimes don't get our drink we're done for, you know, until maybe OTL time." - Regarding whether he believed he answered this particular dispatched call as soon as possible, consistent with departmental procedures, Officer Boyd 30 1196367 stated, "...looking at the time and everything, it probably wouldn't be, you know, what they would want, you know. Um, I-, I'm, I'm seeing that as well looking at it. I'm just rather surprised myself." Officer Boyd agreed that his response time to the call could've been less, stating, "I think we could've done it." Officer Boyd stated he was not out of service or on a detail at the time that the call was dispatched to him and Officer Chang. When asked directly, if his actions/delayed actions regarding the "Sound of Shots Fired" call violated P/P 5-106 1, Officer Boyd responded, "...I can't really answer that right off the cuff because given the circumstances that might have had happened at that time at that gas station...It's just so individual. You know each call is so different and they were all circumstances involved, so I can't say I just violated a policy, but, yes, I wish we had gone a lot faster and I wish it had not been this much from the time we got the call till the time we arrived. That's not how we operate, so I don't quite understand it myself, but, you know, I don't believe everything's black and white either. You know...those exceptions of a supervisor are...were you on time or was there some exception...no, but again that doesn't mean there isn't-... I can't think of any explanation." When asked for clarification on whether he was saying he hadn't violated P/P 5-106(1), Officer Boyd stated, "I don't know how to answer that....I just-, I don't know what to say to on that." When asked what he would do differently the next time he is placed in a situation similar to this one, Officer Boyd stated, "...I'm not so sure this didn't occur...Hey, we gotta get goin'. Uh, maybe ask the clerk can you check us out later after the call and we'll come back. Um, things of that nature. Uh, generally, you gotta grab your belt even though it's not all ready and we can come back and primp later if that occurred. You know all those kinds of things would improve that. Uh, hey, CC -- Chang, which is what I call him -- instead of going 40 or 45 even though its 30, step it up and let's go 60 to it. All that would improve it, urn, and we look a lot better." 31 1196368 - Officer Boyd added, "...the fact that nobody else assigned to it is even more indication that it's a more...People jump on these calls, especially if it's gonna be. And I get shots or I'm now getting two calls on it, BAM, you'll have nine squads on that thing. And the fact that nobody else came is maybe what we were feeling at the time. I'm just trying to bring myself back cause I don't remember, but that is even more indication of squads would've jumped on that if they thought that was, you know, a shooting." 13.43 - Personnel Data Officer Boyd stated Sgt. Montgomery handles his stuff in-house unless it is a fireable offense. He was also surprised he was being questioned regarding the allegation pertaining to the "Lost Child" report call. 13.43 - Personnel Data - Officer Boyd stated he understood that these new allegations could be 13.43 a "B" 13.43 - Personnel Data 32 1196369 13.43 - Personnel Data SUMMARY OF ALLEGATIONS Allegation #1: With regards to Officer James Boyd, it is being alleged 13.43 - Personnel Data on 12/03/2013, while working Squad 431 with Officer Chang, Officer Boyd did not respond without delay to a call for police service 13.43 - Personnel Data 13.43 - Personnel Data violation: Category B level 5-106 ON-DUTY CODE OF CONDUCT (A-D) 1. Officers shall respond without delay to calls for police service unless otherwise directed by proper authority. Emergency calls for service shall take precedence. However, all dispatched calls shall be answered as soon as possible consistent with departmental procedures. If officers need to temporarily go out-of-service on a detail or otherwise be unavailable for calls, they shall notify their immediate supervisor and request permission for such details. Investigative Facts • • 13.43 - Personnel Data 33 1196370 • • • • • • 13.43 - Personnel Data • On 12/03/2013, Officer James Boyd was working Squad 431 with Officer Cheng Chang, and was dispatched to 39th Ave N/Lyndale Ave N to a "Sound of Shots Fired" call at 21:02:56 hours. • Between 21:02:56 and 21:10:46 hours, Squad 431 remains stationary at the Holiday Gas Station located at 24 Ave N/Washington Ave N, a 7 minute 50 second mobile response delay. • Squad 431 begins mobile response to "Sound of Shots Fired" call at 21:10:46 hours. • Squad 431 arrives at 39th Ave N/Lyndale Ave N at 21:15:26 hours, a 12 minute 30 second response time. • Squad 431 spends 16 seconds checking the area after arriving and then heads to 41 Ave N/Lyndale Ave N (Marathon Gas Station), where the squad remains stationary there for 18 minutes 17 seconds. 34 1196371 • Squad 431 clears AQT at 21:38:37 hours, for a total call time of 35 minutes 41 seconds; 30 minutes 47 seconds of that time, Squad 431 was stationary. • Officer Boyd could not recall what he was doing at the Holiday Gas Station when the call was dispatched, but stated when there, his "MO" usually entails grabbing some coffee, a little splash of diet coke, going to the bathroom, and readjusting his uniform because he likes to get a little bit sharper from roll call. • Officer Boyd stated he has a tendency to be a "little talky" and wouldn't be surprised if he was talking to an employee, or if he was in the middle of something, would try to finish up and pay, or sign a slip at checkout. • 13.43 - Personnel Data • Officer Boyd was surprised and did not realize it had taken so long to respond to the call. He stated the 12 minute 30 second delay was not an appropriate response time and that he doesn't operate like that. • Officer Boyd acknowledged a "Sound of Shots Fired" call is a Priority One call and the response time should be, "...as soon as possible." • Officer Boyd stated he did not know how to answer the question on whether he had violated P/P 5-106(1), but did state he wished he had gone a lot faster and wished the time between when they were dispatched the call, and their arrival time, was much less. 35 1196372 13.43 - Personnel Data 36 1196373 13.43 - Personnel Data I confirm that the information I provided in this case is true to the best of my knowledge. Respectfully Submitted, Sgt. Thomas Schmid Internal Affairs Unit 37 1196374 4 Minneapolis City of Lakes www.minneapolismn.gov Officer James Boyd Precinct 5 Dogwatch Minneapolis Police Department RE: IA #14-02302 Officer James Boyd, Police Department -Janee L Harteau, Chief of Police 350 S. Fifth St. - Room 130 Minneapolis, MN 55415 TEL 612.673.3000 NOTICE OF DISCIPLINE 13.43 ettlement Agreement) December 4, 2017 As a result of the Settlement Agreement following grievance #16-10, the final discipline for IA Case #14- 02302 is as follows: Policy Number Sub-Section Policy Description 5-106 The discipline On-Duty Code of Conduct Category Disposition B SUSTAINED 13.43 - Personnel Data 13.43 - Personnel Data Category B violation; 20 hours unpaid suspension. This case will remain in IAU files per the record retention guidelines mandated by State Law. Be advised that any additional violations of Department Rules and Regulations may result in more severe disciplinary action up to and including discharge. Melissa Chiodo Commander Internal Affairs Division CC: Personnel file IAU Deputy Chief of Professional Standards 1196375 IN RE: THE MATTER OF THE CITY OF MINNEAPOLIS (Minneapolis Police Department) and Settlement Agreement (Grievance # 16-10) POLICE OFFICERS' FEDERATION OF MINNEAPOLIS (James Boyd, Grievant) This Settlement Agreement ("Agreement") is made and entered into by and between the City of Minneapolis ("City"), the Police Officers' Federation of Minneapolis ("Federation") and Officer James Boyd, Badge No. 0725 ("Grievant"). RECITALS A. The City and the Federation are parties to a collective bargaining agreement ("Labor Agreement") that governs the relationship between them. B. The Grievant is employed by the City in its Police Department ("MPD"). C. The Federation is the Grievant's sole and exclusive certified bargaining representative. D. The MPD suspended Grievant James Boyd 13.43 - Personnel Data 13.43 - Personnel Data violation of the MPD's Policy and Procedure Manual under Section 5-106 (1), On Duty Code of Conduct, following an investigation by MPD Internal Affairs case 14-02302. E. The Federation grieved the suspension, Grievance # 16-10, citing a violation of Section 4.2 of the 2016 Labor Agreement. F. The Chief of Police has the full authority of the City Council to resolve the grievance, Page 1 of 3 1196376 G. The Federation and the City wish to resolve this matter amicably and without resort to arbitration. NOW THEREFORE, the City and the Federation agree as follows: AGREEMENT 1. The Federation withdraws Grievance # 16-10, with prejudice. 2. The City shall impose and the Federation, on behalf of the Grievant, shall accept a 20 hour suspension Category B violation of the MPD's Policy and Procedure Manual under Section 5-106 (1), On Duty Code of Conduct. 3. 13.43 - Personnel Data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the circumstances of this case and the discussions leading toward this Agreement will not be referred to, directly or indirectly, in any future arbitration, hearing, trial, appeal or other proceeding involving any City employee, other than the Grievant; and this Agreement shall be of no value as evidence, and shall not be submitted or received as evidence, in any arbitration, hearing, trial, appeal or other proceeding involving any City employee, other than the Grievant. Page 2 of 3 1196377 ACCEPTED AND AGREED TO: FOR THE FEDERATION: Bob Kroll President, Police Officers' Federation FOR THE CITY OF MINNE OLIS T 6,12"-Al Medar' Arradondo Chief otPolice Date: Page 3 of 3 1196378</t>
  </si>
  <si>
    <t>['https://d3n8a8pro7vhmx.cloudfront.net/cuapb/pages/1461/attachments/original/1638067883/14-02302_Boyd_Part_2.pdf?1638067883']</t>
  </si>
  <si>
    <t>Too_Long:Over 20 PagesCity of Lakes Civilian Police Review Authority 400 South 4lh Street - Room 1004 Minneapolis MN 55415-1424 Office 612 673-5500 Fax 612 673-5510 TTY 612 673-2157 Officer .Minneapo^^^oI^^D^artment Second Precinct 1911 Central Ave NE Minneapolis MN 55418 Dear Officer Septeinber 21, 2005 Enclosed are two copies of your statement given on August 23, 2005 at the Civilian Police Review Authority's office. Please review and initial any corrections you wish to make. Sign and return one copy by interoffice mail. Thank you for your cooperation, and feel free to contact our office if you have any questions. www.ci.minneapolis.mn.us Affirmative Action Employer Sincerely, Case Investigator STATEMENT OF Officer PLACE: Minneapolis Civilian Police Review Authority Offices DATE: August23,2005 TIME: 3:55 PM CASE NO: 04-2153 INVESTIGATOR: QUES: ANS: Officer, what is your full name? QUES: How do you spell, ANS: What's your present rankanddutyassignment? Patrolman, Second Precinct, Dogwatch Andhowlong have you been aMinneapolis poHce officer? Five years. And were you ordered by the department to appear here and give a statement regarding matters pertaining to the scope ofyour employment as provided by the Garrity Decision? Yes I was. And are you aware that you may have a Federation Representative or attorney with you at this time? Yep. Are youwilling to proceed without suchrepresentation? Yes. And finally please be advised that should any of your answers in this statement be found to be untnithfiil, department disciplinary proceedings may be taken against you. Mhmm. Okay. Referring then back to May 14, 2004 at approximately 11:30 at night, were you working with Officer^jHHkt night? Yes sir. Okay. And do you responding to some sort of-either a help - a fight call or an officerneeds help calloverat Dusty's Bar? Officer CRA Case #04-2153 ANS: Yep. QUES: Okay. Why don't you tellmewhat you remember asyou andOfficer- ANS: QUES: Hanson pulledup there. ANS: I was driving, I believe. I remember getting the call. We weren't that far away. I came out. I'm notreally sure what it came out asinitially. Butwegot a tone shortly after. QUES: It was toned, huh? ANS: Yeah. A quick beep, like an officer needs help and you know right away we-you know you always perk up but we didn't know it was our call. And then they said- The call we were going to there were off-duty officers involved. So, ofcouree, you know, we high tail itthere and then we arrived and then it'sjustkind ofabig melee, you know. QUES: What didyou seeasa melee, doyouremember? ANS: At first I couldn't see the officers. Ijustsaw a couple guys getting attacked. I mean, theywere in plain clothesso- QUES: Okay. Andwhatdidthatlookliketo you, doyou remember? ANS: Yeah. Just people being pushed around and hands wailing and you know itwas just land ofmess. QUES: Okay. ANS: And then when I pulledup, I get out and then I lookedat the crowd and thenI saw what I refer to inmyreport I think it was a PoHce Victim 2,that's Sergeant Kroll. QUES: Okay. And what- ANS: I know him so I saw his face. QUES: Sois he the- Do you remember what he was wearing? ANS: Oh gosh. QUES: Probably don't. It's been a long time. ANS: No. No. Officer f|||H|||||||||[| CRA Case #04-2153 Yeah. I wasn't even there andI have it in my mind . But you're pretty sure so you're looking at Kroll versus-- Yeah, I mean, I know him from justaround stuff, seeing him around. I saw him right away. What was he doing? He was fending offa couple guys thatwere coming athim. Okay. And then that's-We ran, my partner and I ran towards the crowd and we juststarted pushing people away. You loiow, justphysically moving people back. Were you thefirstsquad car, you think? Yep. Okay. I'm pretty sure we were. Someone else showed up right, right after, I think. Yeah, but we were the first oiies there. And since we're talking about this right now, do you remember who it would have been who showed up right after you? Do you remember anybody climbing out or anything? I know -1 mean, I know some of the other guys that were there but I guess I don't know the order they arrived. Okay. So what about- Alright. So you saw Sergeant Kroll getting-fending off a couple of guys. And what- When you say fending off were they in Ms face, what were they doing? Yeah. Oneguyswung. I don'tknow if he connected. What didthatguylook lilce, do you remember? Oh geez. A lot of questions but- No, that's alright. OfficeiMHWi CRA Case #04-2153 Ifyou remember. It wasn't the guy I think that we ended up arresting. Okay. My partner ended up having that guy down on the ground behind me. Okay. Actually, he had two guys down on the ground. And they kind of-I'm not sure how he got them down. If theywent down or if he put- I don't know, I wasn't looking but he had a couple-aguy or two on the ground andthen heard Sergeant Kroll say, "That's guy right there," that initially attacked him. And so I quick, you know, I pushed a couple guys back so I had some space between me and the crowd. So then I went and assisted mypartner in handcuffmg this AP. Is thatj Yeali. I doyou remember that? Okay. I vaguely remember what he looked like. Do you remember what, kind of, maybe it would help to try identify him a little bit, what do you remember him looking like? Kind of-kind of unkept. Just kind of dark, kind of dirty clothes. If I remember he kind ofhad some longhair maybe. Like I said it was a long time ago. How about do you have any sense- Kind oftaller and thinner, I thinlc. That's just what I was going to ask you. Yeah. Yep. Okay. Anyway, what about- Okay. Why don't you continue if you kind of want to just- Yeah, and'then- Like I said, then we stood that guy up and we walked him over to-1 think we put him in our car. And you loiow we do the typical quick pat search him down. He's in handcuffs at that point. Officer flHHHIi CRA Case #04-2153 Whatwere youarresting for? Did you realizeat thattime or no? No. We justhad- Detaining him? Yeah, we were justdetaining him because wedidn'tknow what we had. It was kind of a crazy situation but- We got him in the car, you know. And everyone kind of stopped fighting at that point because the cop show up. But then we got a large crowd. All the guys that were fighting, I assume, were his people that were in Dusty's. Do you mean,J|HI^|people? Yeah. Yeah. And so we- And then we had-we got Sergeant Kroll and I believe. SergeantKrueger. Yeah. Do you know what he looks like? Yeah. Did you remember seeing himthere thatnight then? After. I didn't-1 don't remember seeing him during the scuffle- Okay. -because it was kind ofspread out a little bit. Okay. And we have a littlebit of a- You have a little drawing. A little diagram. Yeah. Where were- This isthat, do youthinlc, about where your car was? Exactly. Yep. Okay. We pulled up. There was a parked vehicle here. Right. This was us. So we wereaway. I get out. I run across here andwe wereabout right-I Officer CRA Case #04-2153 QUES; ANS: QUES: ANS: QUES: ANS: QUES: was about right here at the comer ofthe building. OfDusty's? Yep. Okay. And then we arrested API about right here. Right in the front, just a little bit to the nght over where Sergeant Kroll and Iwere trying to get people offofus, you know. Kroll or- Sergeant Kroll, yeah. You wererightnextto himatthattime? ' Yeah. When Igot out ofthe car and Iwent to his aid Iwas~I went right- Because I finally saw-1 saw someone Irecognized and Iknew he was acop. Yeah, okay. over there and I start pushing two, three guys away and then my partner, i^Hlhad acouple guys on the ground and then Ijustwent right to them. Where were they on the ground? Right where the X is. Oh there. Right. Yeah, right-1 was doing this and there was guys right here. Aaron was right there. And then, like Isaid, Ididn't see Sergeant Krueger until after and when Idid I think hewas kind ofbehind me over here. And I beheve- TothenorthofDusty's? Yep, to the north. And Itliinlc he had- He had acouple ofguys on him too that were tiying to-Like Isaid, Ididn't see that so Icouldn't say what they were doing. Okay. And we got the guy in the back ofthe car. And lilce Isaid, we had acrowd here and theyweretaunting us. Like how? Officer CRA Case #04-2153 ANS; rmean, Ican't quote him butjust- QUES: ANS: QUES: ANS: Were theyupset? "Are those cops? Are those cops?" Right. You Imow Md we di^'t say anything. We just- We're just trying to malce it safe- maice tne situation safe. Right. Md they were, "What's your badge numbers? What's your badge numbers?" And I tonk we gave, you know, we gave them out. We said our numbers. I don't know if they got them dom but I assume they did. Yeah. ^d it was getting-Started to get alittle hostile again. They were getting angry. And ey were all We were outnumbered. We had several oops there. So we quick sot Sergeant Krueger and Sergeant Kroll ina car- Was it this SUV? Yep. A dark- Well, no. I thinlc- Was It parked over on the other side of the street or this is just where- Or was it more like here? Well, it doesn't really matter butIwas just curious. Ican't quite remember to be honest with you. But was it an SUV? Itoew he had adark vehicle. Yeah. Icouldn't tell you what malce but auywa^ we got them ^ys out of there as quick as we could and we went down the street and then we called for an ambulance to check- Because they were-both got hit Ibelieve or one of them got hit. Well, Iknow it's alleged that Sergeant Krueger got, Ithink his what, right eye but I m not sure. ® j Yeah, he had some kind of- or something under it? Yeah, he had like a scuff or a puiple-l don't know, something. Like I said, we didn't- We took photos ofit and it wasinventoried, mypartner andI. But you didn't see him getting any-I know you've spoken to it but just to double check these things. Did you see Sergeant Krueger at any time, while he was interacting with anybody- When did you fot see him? Well, you said he was up here. It was land oflike- It was after I- North ofDusty's. Yeah, I whatyousaid. Well, yeah. Itwas- During thewhole thing, ithappened sofast butI didn'treally see him until it kind of was coolingdown. You know and then I looked over and I saw him and I could see that he had been in a physical confrontation with- You know how you look? Yeah. He was winded and stuffbut that's all I saw. Okay. When you said he hada couple of guys on him, didyou lookat those guys at aU? No. Anybody youcankindof describe or anytliing? I know a guy that I pushed back what hekind of looked like. What was that? Hewasprobably a guymaybe about mysize. Smaller. I don't mean- Yep. Yep. How tall are you? I'm 5'8". Yeah. Maybea littlebigger than me. How heavy are you. I'm about 145 andhe might havebeen a littleheavierthanme. It doesn't takemuch. Officer^imHi CRA Case #04-2153 Yeah. Well- Anyway. But- About your- About your size. Yeah, the one guy that I pushed back. And then I think I pushed another guy back but I don't remember what he looked like. What about- You know I've interviewed some of the people who were there as witnesses and I know some of them havejust distinguishing features. And one of the guys, is he the-He's the so-called victim in this complaint alleges that he got punched by Officer Krueger sort of retaliatory thing orwhatever. And I know what he looks lilce. That'sHHactually. YouImow I'm not sure if any of the guys that I put hands on if they endedup being complainants or not. Okay. There was numerous guys fighting. Anywith piercings and stuff? I mean, some piercings in his like, I Any with piercings and stuff? I mean, some piercmgs m bs like, I think, well in his face somewhere. No. I don't thinlc it was- No, This guylooked a little more average. I thinkhe maybe he even had a baseball cap on. And then another guy I wanted to ask you about is the complainant andhe alleges that af^er, well, I don't knowwhen butpretty soon into itbuthe was sitting on a curb with his withfjftKKf sister and that Sergeant Kroll came up, I guess, sort of behind him and kicked him in the side of the face and knocked him to the curb and then maybe lacked him again and then hebroke a tooth. Before we were or after? Don'tlaiow. I'm pretty sure it was alleged thatthings had calmed down. They were sort of Code4ish and that the two Sergeant's Krueger and Kroll were walking around agitated. Okay. That's theallegation thatKroll walked upandkicked him. Yeah, I don't- Officer CRA Case #04-2153 Did you see anything like that? Nope. Okay. I- No, not at all. Like I said, we pushed a couple guys back. We're kind of getting these people back. I help my partner arrest API. We immediately stood him up, brought him overtothesquad car. So,I mean, that's allI wasfocused on. And you- Did you have a pretty good eye on- I mean, did you kind of- Were you aware ofwhere Sergeant Kroll was prettymuch the whole timethat you werethere? I don't wantyouto readtoomuch into thatquestion but- I mean, I guess after I turned myback to Sergeant Kroll then I turned, bent over to helpmypartner, I guess I can't saywhathappened, youknow, where he-1 assume, I thought he was with-near us thewhole time. Because shortly afterwe gothim inthe rear ofthe squad, we all left the area. Right. Tliat's kind of what I was getting at. So there was some time that you weren't-didn't have your eyes on liim? Right. Yeah. Right. Right. And lets take a look at some of these other questions. So, I guess what I've gleamed from talldng to other officers and maybe from OfficerH|^®nparticular, Imean that's you- Yes. Officer get you guys mixed up. Sorry. Officei^BBJ- Did you guys, you two offers and the-Kroll and Krueger go to aparking lot briefly after that? Yeah. We- Down on 13^^ behind the Old Grain Beh Brewery. Okay. It was only about two blocks away from the incidentand that's where we calledfor the ambulance for the two. Yeah. Officer BHHHl CRA Case #04-2153 QUES: Did Officer-Sorry, Sergeant Knieger seem intoxicated toyou? ANS: No. QUES: Whatabout Sergeant Kroll? ANS: Nope not at all. QUES: Didyousmell anyalcohol or anything? ANS: No. QUES: Did you witaess either oftheofficer tlirow upinthe parking lot? ANS: No. QUES: What damage, ifany, did you witness tothe vehicle, Ithink itwas Krueger's V£;hicle, Do you remember? ANS: Iknow I-1 took a-1can't remember what the damage looked like. I know they say to me they got hit. Someone threw abagorsomething atthe truck. I probably ended up talcing a photo of it but I don't remember. I don't know if it was a dent or a cracked window or what, I can't recall. Yeah. 3UES: Right. WS: I didn't put that partin my-fhe statement. That's ahight. What about API, intoxicated? Yes. He actually was tlie one that vomited. How didhe appear to you? Didhe appear He threw up? Yeah, we opened the car-He said hewas going to besick so we opened the rear, tht^ right rear door, I remember and I think hethrew up intheparking lot. That's not fon to cleanthatout in the backseatofyour car.It happens often. Yeah. Okay. Is thereanything elseyou care to comment aboutthis incident*^ No. Ithink that's probably all Ihave for you by way ofquestions unless I come with any here at the end. I'll just take a moment to look this over. Oh yeah. Did you see- I don't think you would have butI'll just askyou. It's alleged that Victim #2 went out OfOcei^^BBPIH CRA Case #04-2153 to help I helieve they're brother and sister, he was-she alleges getting assaulted by the officers but anyway when they were interacting-. Referring to us? You mean the uniformed officers? No. No. I'm referring to the sergeants. Okay. And that-and I'm pretty sure this would have been before you got there but I'm not positive- Probably, yeah. And then she alleged that she went out and trying to help her brother that Sergeant Krueger turned around and punched her in the head. Yeah, I didn't see that and ifit occun-ed.Did she have dark hair? She had kind ofshorter- - • Like a bob? Was it black? No, it was more like dirty blonde, dark blonde. Okay. I vaguely remember her there after the situation but yeah, I didn't see- I didn't see that. Ahight. And then, yeah, it's also alleged that somebody, I think pretty soon after that- Yeah, that was the allegation that prettysoon after that somebody stepped out of the crowd and it wasn't one of these art people with such and said something to Sergeant Krueger about not punching women or something like that and then punched him. Punched him? Yeah. It may- Yeah, it musthave beenbefore we- Yeah, that had to all happenbeforewe got tliere. I didn't see any ofthat anyway. Alright. I better-1 better address this. Allegation "C" says- Says, "Failure toprovide adequat^)r timely police protection." This may include you and may include ^BHPVfficer^ill^cause you were sort ofFirst Responders. But it's alleged under "C - And did you get a chance to look at this? You should have seen Ais. CRA Case #04-2153 Well, no. ANS: No, I haven't. QUES: You're a witnessing officer. Okay. ANS; Yep. QUES: So these are unknown officersthough. So, be aware that it could- ANS: It could be us. Yeah. QIJES: It couldturn to you. It saysthe complaint alleges that certain unknown officers failed to provide complainant with adequate or timely police protection. When standing in close proximity to complainant, they failed to inteivene and stop Sergeant Kroll continuing to kick complainant. YouVe spoken to that already. ANS: Yep. I- Oh, so they're saying that we didn't come to their aid, is thatwhat they're sajdug? 3UES: Yeah. ANS: We- We- Like I say- You know, our call to comes to us, Officer needs help. The first thing I do- You look. You're looking for who you laiow. Who do you Imow that's an officer getting assaulted, you Icnow. They think they're the victims. We think our guys are the victims. 3UES: Sure. \NS: You know so... JUES: Butyou didn't- You statedthatyou didn't see SergeantKroll- ^S: No. JUES: -Kick anybody? O^S: No. Alright. I guess thaf11 do it. Officer. Anything else, just this last chance diat you want to add? Nope. Alright. Has this been a true and correct statement tothe best ofyour knowledge? Yes sir. CRA Case #04-2153 QUES: And when it's transcribed and sent to you, will you read it, make any necessary corrections, sign it andreturnit to us? ANS: Yep. QUES: Okay. That'll conclude the statement. It's now approximately 4;16 PM. Signature:. Date: Pa^cs- O STATEMENT OF Officer PLACE: Minneapolis Civilian Police Review Authority Offices DATE: December 9,2004 TIME: 1:25 PM CASE NO: 04-2153 INVESTIGATOR^MHBH^MV pi:RECn FEB 1 f 2005 QUES: Officerplease state your full name forthe record, AKS: QUES; And what's your present rank and duty assignment? ANS: Patrol Officer at Second Precinct. QUES: How long have you been aMinneapolis police officer? ANS: I started in '96. QUES: ANS: QUES: ANS: Okay. And you were ordered by the department to appear here and give a statement regarding matters pertaining to the scope ofyour employment as provided by the Garrity decision. Is that correct? Correct. Okay. And do you know that you can have aFederation representative present with you or an attorney ifyou wish? Correct. QUES: And you're willing to proceed without such representation? ANS: Yes. QUES: ANS: QUES: ANS: Okay. Also Officer, please be advised should any ofyour answers in this statement be found untruthfal, department disciplinary proceedings may be taken against you. Do you understand this? Yes. Okay. AMght, referring back to May 14,-2004, I believe it was approximately 11:30PM, do you remember responding to a fight call. I think it was actually an officer needs help call at 13^ and Marshall northeast? Yes. QUES: Okay. And you were alone. You were in your own squad car that night? ANS: Correct. QUES: Okay. I've taken a look at your report, your supplemental report here and you say Officer CRA Case 304-21 ANS: QUES: ANS: QUES: ANS: QUES: ANS: you pulled up while there were already some squads there*? Yes. Let's see. Looking a^your report here, "It says Iairived two squads were already on ffle scene. . andmj^^ppeaxed to have one person in custody" Okav Hi^i^us^^an- Well, what did you see. first of all, where were Officer Do yo" remember? Idon't have adiagram prepared although I cou dIsuppose draw one out pretty easy. But it might be helpful for future -1think we 11 just go offrecord fora second here. Back on record. Officer, you've help me prepare adiagram here of- not to scale or anythmg but gives us an idea ofwhat we're looking at. Andjust to describe it for the record, you've showed the northbound lane ofMarshall as being the one being the one ftat was closest to Dusty's Bar. And you've shown me where there were a couple ofparked cars along the curb, you've drawn that and then where three squad cars were - two squad cars were when you pulled ip and then you've shown where your squad car was. And these were aU in the northbound lane and I suppose what eastern most lane? ' ' Yes. Md Aen in die southbound lane ofMarshall, youVe shown approximately where Sgt. ^eger s SUY was at the curb in the southbound lane roughly in the same position, opposite your vehicle? Something hke that? It wasjust on the otherside ofthe street. Other side ofthe street. Yeah. QUES: When you pulled up and you say you saw Officei vvue;u yuu puiiea up ana you say you saw Ottice^^ffrom your report anyway- Im^g to let you say it but do you remember where Officer]H|rand Officer Hmwere roughly? They were on inside, towards the parked vehicle and they had someone in custody. ANS: QUES: ANS: Right about there? Mmhmm. QUES: Okay. And what were they doing with that person? Did they have them handcuffed Officer CRA Case 304-2153 at that point? Do you remember? I think I saw them searching him. That was about it. Was the person Ij^g down, standing up? Do you remember? I believe he was standing up leaningagainst the car. Did you get an understanding ofwho that person was? No, not at that point. How about afterwards? Who do you understand that to have been? Do you know? Thatwas the guy thatwas swinging the bag at the cars,standingin the roadway. Alright. So that's - We'll just call him API Does that stand for Arrested Person by the way or Apprehended Person? Yes. Okay. I mean, I always assumed it did. Okay. Alright. So we've got, looking at the diagram here, API and the two officers, show me where that is relatively between their squad and a parked car. Do you remember where the sergeants were at this point, Kroll and Kruegerwhenyoupulledup? They were on the sidewalk. They were amongst us over here and they looked kind of tucked in here?? Eventually, I got Kroll into my car and we went over to a parking lot here because there was a group ofpeople on the sidewalk. What about Krueger? Did he accompany you? No, he and his wife moved the SUV over to here. That makes sense. So when you first pulled up the two sergeants were on the sidewalk? Ah no. I don't- When I first pulled up ... I think they were in the street,, standing near the squad car. CRA QUES; ANS: Right in here somewhere? Yeah. That was the first time I saw them. That's good to know. Did they go over on the sidewalk then are you saying? I thought you mentioned just a second ago that they were on the sidewalk at some point orwas itjust the people thatwere onthesidewalk? It wasjust thepeople on thesidewalk. Okay. Ahight. I misheard you. What about the other officers? Did you know where islandfj^^Hl^ere? NoJ^^ the other squad car. There was alarge group ofpeople out there. Ijustsaw sure. But I know j|H| ^nd were out there. I spottedthem at some point during the scene. But that's about it. spotted them atsome pointduring thescene. Butthat's about it. Okay. How long would you say you were on the scene before you left with Sergeant Kroll and went to the parking lot? - - , . , It was relatively quick as far as timeframe goes. There was agroup there. They kept coming out the sidewalk and mp were trying to control somebody and since the crowd was kind oFunruly and Iwas going to like command to go to the curb, Ijust said, let's get out ofhere, we'll go right around the comer to where we can talk and ask them what had happened. So, I wasn't able to do much right there onthescene so we got out ofthescene. Did you, we'll just kmd ofgo through some ofthese ofScers that were on the scene. You've mentioned Bennett. You mentioned.. .Who was®|^pfwith?mV Yeah;They're partners. What about Officer^^^liDidyou see him? Do you know himj flHHHV I don't even knowthis person. Really? Yeah. I couldn't evenpoint him out. I don't even know a Gosset. Officer Do you know him? Yeah. We got a I don't remember seeing him or him even working thatnight.~So I didn't have anycontact with himthat I recall. •sts," cJeSJ^^ J^ Y^SI2t:fiic. /-.. .^&gt;1/Vsk ChfSAC^^^ -pSCr^^ r-i^ cUsax-^ (U/d^S" -•'V.ir' Z)"^ ^ ^^&amp;ej.\i&gt; ^kJ/^v7?^^ jU'j-r Cc£s*ty&amp;. •j^a^'!? 6^-^ y&lt;9j.vi^ C/M^^ifZ^Vy OJi^ C£i^ • Did you- Did anybody in the crowd tell you sort of like a different version or what- This unruly crowd, what did they say happened? Were people saying- pointing? I remember somebody pointing at Kroll, and saying I want him under arrest or something like that but that's about it. Did they tell you why? No. Male or female? Do you remember? I think it was a male. ; Now the complainant, I'm wondering if it wasn't the complainant who was saying that. Hepointed to Kroll or Krueger, didyousay? Well, we could play it back. I couldn't reallytell who he waspointing at 'cause he was pomtmgat one ofthem. The complainant in this complaint had real distinctive tattoos, sort of like a beard tattoo. ' A beard tattoo? Believe it or not, yeah, I don't even recall that. There's one of the alleged victims in this complaint, fairly tall guy, blonde hak, thin with like a piercing or two. He alleged thathe got hitby one of tlie sergeants too. I don't recall anybody with injuries. What kind of injuries did he have? Other than- I know Krueger had a welt over his eye and took a photograph of that and that Kroll had some scratches on his neck. Did they say what kind of injuries they had at the time? Yeah, one of them had a broken tooth. Thatwouldhave beenthe complainant. The other one was like punched in the t^ck of the head and knocked down. So whatever that kind of injury that would leave. I didn't see the broken tooth at all or no one came to me and complained of injuries or requested an ambulance.</t>
  </si>
  <si>
    <t>['https://d3n8a8pro7vhmx.cloudfront.net/cuapb/pages/270/attachments/original/1596604344/04-2153_Kroll_and_Krueger_Pt_3.pdf?1596604344']</t>
  </si>
  <si>
    <t>['Robert J. Kroll, badge #3874', 'Wallace M. Krueger, badge #3883']</t>
  </si>
  <si>
    <t>7/14/2021 Spann v. City of Minneapolis, Civil No. 08-41 (DWF/JJK) | Casetext Search + Citator https://casetext.com/case/spann-v-city-of-minneapolis 1/13 From Casetext: Smarter Legal Research Spann v. City of Minneapolis United States District Court, D. Minnesota Mar 25, 2009 Civil No. 08-41 (DWF/JJK) (D. Minn. Mar. 25, 2009) Copy Citation Download Treatment Civil No. 08-41 (DWF/JJK). March 25, 2009 DONOVAN FRANK, District Judge Karl E. Robinson, Esq., Winthrop Weinstine, counsel for Plaintiff. Darla Jo Boggs, and Timothy S. Skarda, Assistant Minneapolis City Attorneys, Minneapolis City Attorney's Office, counsel for Defendants. MEMORANDUM OPINION AND ORDER INTRODUCTION This matter is before the Court on a Motion for Summary Judgment brought by Defendants City of Minneapolis, Karl Olson, Steven J. Herron, and Calvin D. Cook (collectively, "Defendants"). In his Amended Complaint, Plaintiff Anthony Ray Spann asserts violations of 42 U.S.C. § 1983 for unlawful arrest, excessive force, and denial of medical treatment. In addition, Spann asserts state-law claims for assault, battery, and *2 false 1 2 Search all cases and statutes... Help Sign In Sign Up Opinion Case details JX 7/14/2021 Spann v. City of Minneapolis, Civil No. 08-41 (DWF/JJK) | Casetext Search + Citator https://casetext.com/case/spann-v-city-of-minneapolis 2/13 arrest. For the reasons set forth below, Defendants' motion is granted in part and denied in part. 1 In Count Four of his Amended Complaint, Spann asserts a cause of action for false imprisonment under 42 U.S.C. § 1983. In his opposition, however, Spann's false imprisonment arguments focus only on a state-law claim of false imprisonment. The Court therefore treats it as such. In addition, Spann has agreed to the dismissal of his claims for conspiracy to violate civil rights under 42 U.S.C. § 1985 (Count Five), the Monell violation under 42 U.S.C. § 1983 (Count Six), and failure to prevent a violation of constitutional rights under 42 U.S.C. § 1986 (Count Seven). BACKGROUND On January 13, 2006, Plaintiff Anthony Spann was arrested by Minneapolis Police Officers Steven J. Herron and Calvin D. Cook. Shortly before his arrest, at approximately 12:15 a.m., Spann was standing with a group of people near 11th Street and Currie Avenue North in Minneapolis. (Aff. of Darla J. Boggs in Supp. of Defs.' Mot. for Summ. J. ("Boggs Aff.") ¶ 3, Ex. A (Dep. of Calvin Cook ("Cook Dep.")) at 36-37.) At the time, Spann was homeless and planned to sleep at the Salvation Army shelter located at 1010 Currie Avenue North. Spann asserts that he was standing on the public sidewalk next to the parking lot of Hy's Pawn Shop. (Spann Decl. ¶ 2; Aff. of Karl E. Robinson ("Robinson Aff.") ¶ 2, Ex. A (Dep. of Anthony Spann ("Spann Dep.")) at 69-70.) Defendants assert that Spann was standing with others in the parking lot. Defendants also assert that the parking lot was marked with no trespassing signs and was known to be an area of high crime and illegal drug transactions. (Boggs Aff. ¶ 5, Ex. C (Dep. of Steven J. Herron ("Herron Dep.")) at 10, 14); Cook Dep. at 41.) *3 2 3 2 Defendants assert that Spann originally testified at his deposition that he was standing in the parking lot and only asserted that he was standing on a public sidewalk in his declaration in opposition to summary judgment. While Spann was standing in the group, Spann asserts that Officers Herron and Cook "came speeding from around the corner" in a squad car and "bolted from their vehicle." (Spann Decl. ¶ 3.) The officers then asked the group what they were doing. (Spann Dep. at 70.) Spann asked Officers Herron and Cook to stop harassing him and said something to the effect: 7/14/2021 Spann v. City of Minneapolis, Civil No. 08-41 (DWF/JJK) | Casetext Search + Citator https://casetext.com/case/spann-v-city-of-minneapolis 3/13 "Why don't you leave us the fuck alone?" (Spann Decl. ¶ 4; Spann Dep. at 70.) Defendants assert that when they drove up, Spann ran away. (Cook Dep. at 43; Herron Dep. at 10-11.) Both Officers Herron and Cook assert that they ran after Spann and observed Spann reach into his pocket and throw what appeared to be baggies onto the roof of the pawn shop. (Herron Dep. at 10- 12; Cook Dep. at 44-47.) In his declaration, Spann claims that he neither fled from the police nor threw anything from his pockets. (Spann Decl. ¶¶ 11-13.) The officers claim that they caught up to Spann in an alley and pushed him from behind, causing him to fall forward onto the ground. Spann denies that he ran, but claims that he was struck by surprise and that his knee and head hit the pavement. (Spann Dep. at 31.) Spann asserts that the officers then repeatedly kicked and punched him. (Spann Decl. ¶ 6; Spann Dep. at 31-32.) Spann also asserts that the officers grabbed his thumb and violently twisted it and that one of the officers said "let's break his thumb." (Spann Decl. ¶ 7; Spann Dep. at 28.) Defendants assert that Spann was directed, but refused, to put his hands behind his back and that they struck Spann's torso to get his hands out from underneath his body. (Cook Dep. at 51, 55-56, 61; Herron Dep. at 22-23.) Spann contends that the officers beat him continuously until he was placed in the squad car, and *4 that he was beaten while handcuffed in the squad car. (Spann Dep. at 68.) 4 After Spann was placed in the squad car, Officer Cook climbed up to the roof of the pawn shop, but was unable to find the items that he believed Spann threw up there. (Cook Dep. at 71, 74.) The officers also called Sergeant Karl Olsen who came to the scene. Spann asserts that he requested that his handcuffs be loosened and that he asked to see a doctor. (Spann Dep. at 30, 32.) Spann further asserts that Sergeant Karl Olsen, Officer Cook, and Officer Herron all refused to adjust his handcuffs and failed to provide medical assistance. (Spann Dep. at 30.) Spann was arrested and charged with loitering with intent to possess narcotics and with fleeing an officer on foot. Spann was booked into the Hennepin County Adult Detention Center. Spann asserts that he requested to be transferred to the Hennepin County Medical Center due to the injuries he suffered from the alleged assault by the police officers. (Spann Decl. ¶ 17.) Defendants assert that Spann refused medical treatment at the Hennepin 7/14/2021 Spann v. City of Minneapolis, Civil No. 08-41 (DWF/JJK) | Casetext Search + Citator https://casetext.com/case/spann-v-city-of-minneapolis 4/13 County Adult Detention Center. (Cook Dep. at 79; Boggs Aff. ¶ 7, Ex. E.) Spann was released on January 13, 2006, and sought medical attention that same afternoon. At the hospital, the medical staff observed multiple contusions and abrasions to Spann's face, back, and hand. (Boggs Aff., Ex. F.) In addition, the medical examination revealed a possible sprain to his right thumb, but no fractures. ( Id.) Spann's thumb was placed in a splint. Spann alleges that he has suffered injuries to the back of his head, neck, lower back, right thumb, left shoulder, left arm and left knee as a result of the encounter with *5 Officers Herron and Cook. (Spann Dep. at 37-38.) Spann asserts that he has received continuing medical treatment for these injuries. Spann also asserts that he suffers from emotional injuries and that the alleged assault caused and exacerbated other mental health issues, for which he continues to obtain treatment. 5 DISCUSSION I. Standard of Review Summary judgment is proper if there are no disputed issues of material fact and the moving party is entitled to judgment as a matter of law. Fed.R.Civ.P. 56(c). The Court must view the evidence and the inferences that may be reasonably drawn from the evidence in the light most favorable to the nonmoving party. Enter. Bank v. Magna Bank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Fed.R.Civ.P. 1). The moving party bears the burden of showing that there is no genuine issue of material fact and that it is entitled to judgment as a matter of law. Enter. Bank, 92 F.3d at 747. The nonmoving party must demonstrate the existence of specific facts in the record that create a genuine issue for trial. Krenik v. County of Le Sueur, 47 F.3d 953, 957 (8th Cir. 1995). A party opposing a properly supported motion for summary judgment "may not rest upon mere allegations or denials of his pleading, but must set *6 forth specific facts 6 7/14/2021 Spann v. City of Minneapolis, Civil No. 08-41 (DWF/JJK) | Casetext Search + Citator https://casetext.com/case/spann-v-city-of-minneapolis 5/13 showing that there is a genuine issue for trial." Anderson v. Liberty Lobby, Inc., 477 U.S. 242, 256 (1986). II. Qualified Immunity and Federal Claims Spann asserts several federal claims against Defendants, including unlawful arrest, excessive force, and denial of medical treatment. Defendants contend that they are protected by qualified immunity against Spann's federal claims. Qualified immunity shields government officials as well as private individuals from civil liability under 42 U.S.C. § 1983. Wilson v. Layne, 526 U.S. 603, 614 (1999). A defendant is shielded from civil liability if it is shown that his or her "conduct does not violate clearly established statutory or constitutional rights of which a reasonable person would have known." Harlow v. Fitzgerald, 457 U.S. 800, 818 (1982). On a motion for summary judgment, the Court employs a three-part test to determine whether qualified immunity exists. Goff v. Bise, 173 F.3d 1068, 1072 (8th Cir. 1999) (citing Habiger v. City of Fargo, 80 F.3d 289, 295 (8th Cir. 1996)). First, the plaintiff must assert a violation of a constitutional right. Id. Second, the alleged right must be clearly established. Id. Third, taking the facts in the light most favorable to the plaintiff, there must be no genuine issues of material fact as to whether a reasonable official would have known that the alleged action violated the plaintiff's clearly established rights. Id. "Qualified immunity is available `to all but the plainly incompetent or those who knowingly violate the law.'" Avalos v. City of Glenwood, 382 F.3d 792, 798 (8th Cir. 2004) (quoting Malley v. Briggs, 475 U.S. 335, 341 (1986)). *7 A. Unlawful Arrest under 42 U.S.C. § 1983 7 Spann asserts that he was unlawfully arrested in violation of his Fourth Amendment rights. There is no dispute that Spann's arrest occurred without a warrant. A warrantless arrest violates the Fourth Amendment unless it is supported by probable cause. Smithson v. Aldrich, 235 F.3d 1058, 1062 (8th Cir. 2000) (citing Hannah v. City of Overland, Mo., 795 F.2d 1385, 1389 (8th Cir. 1986)). Probable cause exists if the totality of facts, based on reasonably trustworthy information, would justify a prudent person in believing the individual arrested had committed an offense at the time of the arrest. Id. Officers are entitled to qualified immunity if they arrest a suspect under the 7/14/2021 Spann v. City of Minneapolis, Civil No. 08-41 (DWF/JJK) | Casetext Search + Citator https://casetext.com/case/spann-v-city-of-minneapolis 6/13 mistaken belief that they have probable cause, so long as the mistake is objectively reasonable. Id. (explaining that the issue for immunity purposes is whether there is arguable probable cause). Defendants assert that Officers Herron and Cook reasonably believed that Spann was engaged in unlawful conduct. Specifically, Defendants contend that the officers relied on their own observation that numerous individuals were standing together in a "no trespassing" area, that Spann fled and threw something onto the roof of Hy's Pawn Shop, and that Spann resisted arrest. Spann, however, has a different version of the facts; specifically, that he did not flee, he did not remove and throw anything from his pockets, and he did not resist arrest. Even accepting Spann's facts as true, Defendants assert that a reasonable officer would have concluded that Spann committed an unlawful act because he was loitering in a "no trespassing" area in an area known for high crime and drug *8 transactions. Spann, however, counters that he was standing on a public sidewalk. Finally, Defendants maintain that even if the Court concludes that Officers Herron and Cook lacked probable cause, the officers are still entitled to qualified immunity because they reasonably, though mistakenly, believed that probable cause existed. 8 For purposes of this motion, the Court accepts that Spann was simply standing on a public sidewalk in an area known for high crime and drug transactions, did not flee, and did not throw anything from his pockets. Viewing the facts in the light most favorable to Spann, the Court finds that an officer of reasonable competence would have known that there was no arguable probable cause to arrest Spann. Accordingly, Defendants' motion for summary judgment is denied with respect to Spann's claim for unlawful arrest. B. Excessive Force Under 42 U.S.C. § 1983 Spann asserts excessive force claims against Officers Herron and Cook. Specifically, Spann asserts that Officers Herron and Cook used force when no force was necessary. Defendants, on the other hand, assert that they are entitled to qualified immunity on Spann's claim of excessive force. Defendants acknowledge that the facts as recited by Spann (that he was doing nothing other than standing on a public sidewalk when officers 3 7/14/2021 Spann v. City of Minneapolis, Civil No. 08-41 (DWF/JJK) | Casetext Search + Citator https://casetext.com/case/spann-v-city-of-minneapolis 7/13 approached him and began to beat him without provocation) would demonstrate inappropriate use of force. (Defs.' Reply Mem. in Supp. of Mot. for Summ. *9 J. at 4.) However, Defendants contend that Spann's recitation of the facts is supported entirely by self-serving declarations and testimony and that objective evidence in the record is not consistent with the facts as described by Spann. Defendants further contend that, even accepting Spann's factual recitation, Spann's excessive force claim fails because Spann's injuries were de minimus in nature. 9 3 Originally, Spann asserted his excessive force claim against all defendants. However, because Spann has agreed to dismiss his Monell claim, Spann's excessive force claim is against Officers Herron and Cook only. The right to be free from excessive force is clearly established under the Fourth Amendment's prohibition of unreasonable seizures of the person. Graham v. Connor, 490 U.S. 386, 394-95 (1989). The Court evaluates excessive force claims under an objective-reasonableness test. Id. at 397. In determining whether the use of force is "reasonable" under the Fourth Amendment, a court must balance "the nature and quality of the intrusion on the individual's Fourth Amendment interests" against the government's interests at stake. Id. at 396 (citation omitted). The reasonableness of the use of force must be judged from the "perspective of a reasonable officer on the scene, rather than with the 20/20 vision of hindsight." See id. The reasonableness determination also must make allowances for the fact that police officers make split-second judgments in oftentimes tense situations. Id. at 396-97. Therefore, the United States Supreme Court has set out the reasonableness inquiry as one that requires courts to determine "whether the officers' actions are `objectively reasonable' in light of the facts and circumstances confronting them, without regard to their underlying intent or motivation." Id. at 397 (citing Scott v. United States, 436 U.S. 128, 137-39 (1978)). "An officer's evil intentions will not make a Fourth Amendment violation out of an objectively reasonable use of *10 force; nor will an officer's good intentions make an objectively unreasonable use of force constitutional." Id. at 396 (citations omitted). 10 Courts also consider the result of the force in analyzing a claim for excessive force. Crumley v. City of St. Paul, 324 F.3d 1003, 1007 (8th Cir. 2003.) 7/14/2021 Spann v. City of Minneapolis, Civil No. 08-41 (DWF/JJK) | Casetext Search + Citator https://casetext.com/case/spann-v-city-of-minneapolis 8/13 Assuming without deciding that a plaintiff must demonstrate some minimum level of injury, the Eighth Circuit has ruled that the necessary level of injury required for a Fourth Amendment excessive force claim is "actual injury." Lambert v. City of Dumas, 187 F.3d 931, 936 (8th Cir. 1999); Dawkins v. Graham, 50 F.3d 532, 535 (8th Cir. 1995). The Eighth Circuit has held that the following examples constitute "actual injury": (1) "bruises and a facial laceration"; (2) "bruised knees and elevated blood pressure"; (3) "posttraumatic stress disorder"; or (4) a "single small cut of the lateral right eyelid and small scrapes of the right posterior knee and upper calf." Lambert, 187 F.3d at 936 (citations omitted). However, the Eighth Circuit has ruled that "a de minimus . . . injury is insufficient to support a finding of a constitutional violation." Crumley, 324 F.3d at 1007. Thus, not every push or shove violates the Fourth Amendment. Id. The evidence before the Court demonstrates that Spann suffered, at minimum, multiple contusions and abrasions to his face, back, and hand. In addition, Spann has pointed to evidence that he suffered a sprain to his right thumb, as well as injuries to the back of his head, neck, lower back, left shoulder, left arm, and left knee as a result of the encounter with Officers Herron and Cook. Spann receives continuing medical treatment for his injuries and for mental health issues that he asserts were caused or exacerbated by *11 the alleged assault. Consequently, the Court determines that Spann has presented sufficient evidence of actual injury to overcome Defendants' assertions of qualified immunity and thus to survive summary judgment. The Court notes that in so holding, the Court is not concluding that, as a matter of law, excessive force was used by Officers Herron and Cook. Rather, the Court simply concludes that a reasonable jury could find, on the facts at issue here, that excessive force was used by the officers in their treatment of Spann. 11 C. Denial of Medical Assistance Spann also asserts that Officers Herron and Cook and Sergeant Olson violated his right to medical assistance. The law recognizes deliberate indifference to a prisoner's serious medical needs under the Eighth Amendment. Estelle v. Gamble, 429 U.S. 97, 104 (1976). To establish a constitutional violation based on deliberate indifference to medical needs, 4 7/14/2021 Spann v. City of Minneapolis, Civil No. 08-41 (DWF/JJK) | Casetext Search + Citator https://casetext.com/case/spann-v-city-of-minneapolis 9/13 Spann must demonstrate that (1) he suffered from an objectively serious medical need; and (2) that the defendants knew of the need and deliberately disregarded it. Id. at 106. Deliberate indifference requires proof of a reckless disregard of a known risk. Coleman v. Parkman, 349 F.3d 534, 539 (8th Cir. 2003). A serious medical need is one that has been diagnosed by a physician as requiring treatment or one that is so obvious that even a lay person would easily recognize the necessity for a doctor's attention. *12 Coleman v. Rahija, 114 F.3d 778, 784 (8th Cir. 1997). In addition, when considering a claim for the denial of medical assistance under the Eighth Amendment, the Court also looks at the effect of a delay in medical treatment. Id. at 784. 12 4 In his Amended Complaint, Spann asserts his denial of medical assistance claim under both the Fourth and Eight Amendments. However, Spann only addresses the Eighth Amendment in his opposition to the present motion. Therefore, the Court will analyze the viability of Spann's claim under the Eighth Amendment only. Spann argues that he suffered from a serious medical need and that the defendants knew of his medical need but deliberately disregarded it. In particular, Spann asserts that he complained to defendants that he was in pain and that they laughed and refused treatment. Spann further asserts that he asked for medical treatment when he was booked, but again he was refused. Here, Spann has not submitted evidence that he was suffering from an objectively serious medical need when he was detained and booked, or that that need was deliberately disregarded. Although Spann was injured during the incident with Officers Herron and Cook, the record does not demonstrate that his injuries were serious enough to establish an Eighth Amendment violation. In addition, Spann has not pointed to record evidence to show a detrimental effect of a delay in his medical treatment. Therefore, even viewing the facts in the light most favorable to Spann, the Court finds that no reasonable juror could conclude that Spann was denied medical care in violation of his Eighth Amendment rights. Accordingly, Spann's claim for denial of medical treatment is dismissed. III. Official Immunity and State-Law Claims 7/14/2021 Spann v. City of Minneapolis, Civil No. 08-41 (DWF/JJK) | Casetext Search + Citator https://casetext.com/case/spann-v-city-of-minneapolis 10/13 Under Minnesota law, public officials are automatically entitled to official *13 immunity from state law claims when their duties require the exercise of discretion, so long as the officer is not guilty of a willful or malicious wrong. Johnson v. Morris, 453 N.W.2d 31, 41-42 (Minn. 1990); Elwood v. Rice County, 423 N.W.2d 671, 677 (Minn. 1988). Malice, in the official immunity context, means intentionally committing an act that the official has reason to believe is legally prohibited. This is an objective inquiry that examines the legal reasonableness of an official's actions. State by Beaulieu v. City of Mounds View, 518 N.W.2d 567, 571-72 (Minn. 1994). 13 Spann asserts state law causes of action for assault and battery against Defendants. Defendants contend that they are entitled to official immunity on the assault and battery claims. An assault is an unlawful threat to do bodily harm to another with the present ability to carry out the threat. Johnson, 453 N.W. 2d at 41. Battery is "an intentional, unpermitted offensive contact with another." Id. at 40. As discussed above with respect to Spann's § 1983 claim for unlawful arrest and excessive force, there is sufficient record evidence to allow a reasonable juror to conclude both that Spann's arrest occurred without legal justification and that the force used in arresting Spann was excessive. For the reasons that the Court denied summary judgment on Spann's claims *14 for unlawful arrest and excessive force under § 1983, the Court similarly concludes that summary judgment is inappropriate on his state law claims of assault and battery. 5 14 5 Spann asserts that the City of Minneapolis is liable on each of the state law tort claims because the claims occurred within the scope of the officer's employment. Under the doctrine of respondeat superior, an employer is vicariously liable for the torts of an employee committed within the course and scope of his or her employment. Fahrendorff v. N. Homes, Inc., 597 N.W.2d 905, 910 (Minn. 1999). There is sufficient record evidence that the alleged torts of Officers Herron and Cook occurred within the course and scope of employment so as to survive summary judgment. Spann also asserts a cause of action for false arrest against Defendants. The elements of a claim for false arrest are: (1) an arrest performed by the defendant, and (2) the unlawfulness of such arrest. Lundeen v. Renteria, 224 N.W.2d 132, 135 (Minn. 1974). For the reasons discussed above with respect 7/14/2021 Spann v. City of Minneapolis, Civil No. 08-41 (DWF/JJK) | Casetext Search + Citator https://casetext.com/case/spann-v-city-of-minneapolis 11/13 to Spann's federal claim for unlawful arrest, there are genuine issues of material fact that preclude summary judgment on this claim. Finally, Spann asserts a claim of false imprisonment against all Defendants. The common law regarding false imprisonment states that an individual may not, without legal justification, be confined against her or his will. Gleason v. Metro. Council Transit Operations, 563 N.W.2d 309, 319 (Minn.Ct.App. 1997) (citing Kleidon v. Glascock, 10 N.W.2d 394, 397 (1943) (false imprisonment is any imprisonment that is not legally justifiable)). Spann claims that because there was no probable cause supporting Defendants' arrest of Spann, Spann's imprisonment was likewise legally unjustifiable. Again, because there are factual issues with respect to the legality of Spann's arrest, fact issues remain with respect to Spann's claim for false imprisonment. Accordingly, summary judgment on Spann's false imprisonment claim is denied. CONCLUSION Accordingly, IT IS HEREBY ORDERED that: 1. Defendants' Motion for Summary Judgment (Doc. No. 21) is GRANTED *15 IN PART and DENIED IN PART as follows: 15 a. Defendants' Motion for Summary Judgment as to Plaintiff Anthony Spann's claims of unlawful arrest, excessive force, assault, battery, false arrest, and false imprisonment (Counts One, Two, Four, Eight, Nine, and Ten of the Amended Complaint, Doc. No. 14) is DENIED; b. Defendants' Motion for Summary Judgment as to Plaintiff Anthony Spann's claims of denial of medical treatment, conspiracy to violate civil rights, Monell claim, and failure to prevent a violation of constitutional rights (Counts Three, Five, Six, and Seven of the Amended Complaint, Doc. No. 14) is GRANTED. These claims are DISMISSED WITH PREJUDICE. 7/14/2021 Spann v. City of Minneapolis, Civil No. 08-41 (DWF/JJK) | Casetext Search + Citator https://casetext.com/case/spann-v-city-of-minneapolis 12/13 Make your practice more effective and efficient with Casetext's legal research suite. Get a Demo Casetext research Parallel Search Compose Pricing Switch Big firm Coverage SmartCite Public records search Partnerships and Resources Law school access Bar associations About us Jobs Blog Podcast 7/14/2021 Spann v. City of Minneapolis, Civil No. 08-41 (DWF/JJK) | Casetext Search + Citator https://casetext.com/case/spann-v-city-of-minneapolis 13/13 News Twitter Facebook LinkedIn Instagram Help articles Customer support Contact sales Privacy Terms © 2021 Casetext Inc. Casetext, Inc. and Casetext are not a law firm and do not provide legal advice.</t>
  </si>
  <si>
    <t>['https://d3n8a8pro7vhmx.cloudfront.net/cuapb/pages/270/attachments/original/1626269583/Spann_v._City_of_Minneapolis__Civil_No._08-41_%28DWF_JJK%29___Casetext_Search___Citator.pdf?1626269583']</t>
  </si>
  <si>
    <t>['Calvin Cook, badge #1295', 'Karl M. Olson, badge #5306', 'Steven Herron, badge #2975']</t>
  </si>
  <si>
    <t>My name is Carlotta Madison. My brother, Andre Madison, was shot by Minneapolis police officers in November 1996 during a botched raid on his apartment over the word of an informant that there was $5 worth of marijuana in the apartment. Robert Kroll led the team that raided my brother's apartment. Over 400 rounds were fired by police and my brother was hit in the neck, leaving a 4" hole in his throat, and in his arm. Despite his extensive injuries, he managed to survive. After my brother was shot, Kroll and the other officers yelled racial epithets at him as they beat him. Bob Kroll has been criminalizing police brutality victims for many years. In 1998 he used his smear campaign against my brother Andre Madison and another victim, Lawrence Miles Jr, who was also shot by the police. I am in awe of how he is still able to use these tactics after all these years. Both Andre and Lawrence Jr lived to tell the truth of what happened to them, yet still were victims of vilification by Bob Kroll. Bob Kroll's racist attacks on victims have been extremely hurtful to families. He uses this tactic to justify shooting, hurting and murdering black people as if they somehow deserved it. We all know no one deserves to be treated this way. I work hard and understand the need for union representation. But the police federation can do better than racist Bob Kroll! Six years later, Minneapolis Police settle brutality case with Andre Madison Incident a rallying point against police abuse "It is bittersweet," said Andre Madison, commenting on the recent settlement of his police brutality lawsuit against the City of Minneapolis. Madison was the victim of a police shooting in 1996 stemming from a botched police raid on a North Minneapolis apartment. The suit charged that police violated Madison's civil rights by beating him and using racist insults after they shot him during the raid. In settling the case, the City admits no wrongdoing. Madison and the City settled the federal lawsuit for $15,000-plus, to include attorney's fees and costs. On November 8, 1996, Minneapolis police officers from the Emergency Response Unit (ERU) and Housing police carried out a raid based on evidence from an informant claimed Madison had purchased $5 worth of marijuana on the premises. During the course of the operation, police fired over 400 rounds of ammunition into the apartment building, shooting Officer Mark Lanasa in the process. Officers fired as they entered the apartment, hitting Madison two times -- once in the neck and in the arm. Madison's injuries were extensive. Madison was subsequently convicted on charges of second degree assault against the police who shot him. His case garnered wide local attention and national exposure, and was at the center of a community protest campaign to win justice for him. Madison fights to clear name. Madison has consistently maintained his innocence and said that he will continue to fight to clear himself. "Clearly, this civil case is significant, because it shows that there was no evidence that Andre fired a shotgun at the officers involved in the incident. The evidence shows that Officer Lanasa was hit by a bullet fired from another police officer," said Goins, commenting on the fact that much of the initial media coverage focused on the incorrect assumption that it was Madison who shot Officer Lanasa. "The concern I have is that if the prosecution knew this information, they should have informed Andre's lawyers," said Goins. "The prosecution has an obligation to disclose information which could be used to prove the defendant's innocence." City Pages September 9, 1997 Friendly Fire by Britt Robson The first police bullet hit Andre Madison straight through his neck. Ripping through the strap muscles between his ear and his collarbone, the 9 mm slug created a 4-inch-by-4-inch wound in his throat, shattered the small bone at the base of his tongue, and tore through another muscle before finally exiting on the right side. But it was the next bullet that would cause Madison greater long-term pain and disability: It entered on the inside of his right forearm, fractured his ulna almost right in the middle of the bone, then travelled down the length of his arm and exited out the side of his pointer finger. Doctors used a surgical plate and seven screws to set the fracture. Madison was extremely lucky. At least 10 Minneapolis police officers pumped hundreds of rounds into his North Side apartment last November 7, yet he was only hit twice. As Madison lay in a hospital bed at North Memorial the next morning, the incident was prominently featured in both daily newspapers. But the headlines were devoted to Minneapolis Police Officer Mark Lanasa, who had been shot in the neck, treated for bruises, and released. The press accounts speculated at length about the special bulletproof vest that may have saved his life. All the major media reported essentially the same story, with details provided by Minneapolis Police Department officials: that Lanasa had been met with a shotgun blast as he and his colleagues from the Emergency Response Unit and the Public Housing Authority Unit were raiding a suspected crack house in North Minneapolis. But there were a couple of things wrong with this version of events. For one, there was no tangible evidence that the house had ever been used to sell crack. The warrant granting the ERU team entry had been obtained by an undercover purchase of marijuana at the duplex. No crack and only a minute amount of marijuana was found during the raid, and no drug charges of any sort were filed against Madison or the other two people who were in the house. As for the shotgun Madison allegedly discharged at the officers, evidence would later show that it had never been fired that night. When he goes to trial next month, the most severe charge facing Madison will be second- degree assault for pointing the shotgun at the cops. Which would mean that, unless a brand new protagonist is introduced at the trial, Lanasa was shot by his own colleagues during one of the most spectacular fiascos in recent MPD history. Because of the pending criminal trial, participants on both sides are unwilling to talk about the events of that November night. Nevertheless, numerous documents obtained by City Pages raise troubling questions about the raid and ERU operations in general. Official statements given by the officers involved contain severe inconsistencies and are occasionally contradicted by the physical evidence. In addition, videotapes taken after the raid indicate that the alleged crime scene may have been tampered with in a way that supports the MPD's version of events. The documents also show that concerns about the effectiveness of the ERU were raised numerous times before the raid but went largely unaddressed. Taken together, the evidence portrays a unit that is overworked, understaffed, inadequately trained, lacking key equipment, strategically lax, ineffective at generating criminal convictions, and hindered by acrimonious infighting. Ultimately, these issues are of greater significance than whether Andre Madison was foolish enough to point a shotgun at a cadre of heavily armed officers raiding his home. The warrant allowing the cops entry to 2216 26th Ave. N. was obtained by Officer James Novak of the MPD's public-housing unit, who was told by a snitch that marijuana could be purchased there. After Novak used him for an undercover buy at the address, the informant said that a man with a shotgun was sitting in the rear stairwell as a security measure during the purchase. Novak considered the situation dangerous enough to ask a judge for a high-risk warrant, allowing unannounced entry under cover of darkness. The raid was set for November 7; the commanding officer would be ERU Sgt. Robert Kroll. On the scheduled date, Kroll cased the house while cruising in a marked police car. Then he called a briefing of the 12 officers involved--six each from ERU and public housing--at the MPD's 4th Precinct. Diagramming the target area on a blackboard, Kroll revealed the strategy and set the assignments for the team. The raid would begin with two diversionary "flash bang" grenades being tossed by the side door near the rear stairwell, where the snitch had reported seeing the man with the shotgun. As soon as the grenades were detonated, the six ERU officers would begin ramming through the front doors of the building. Meanwhile, the six public-housing cops who had been pressed up against the side of the house would fan out along the sides and rear of the building and apprehend anyone trying to escape. The flash bangs went off as planned a few minutes past 8 p.m., and the ERU team members reported hearing gunshots shortly thereafter--though just when is not clear. According to their official statements, Kroll and Officer Scott Kossan heard shots as the team was ramming through the front door. Officers Lyall Delaney and John Bennett said it was when the team was ramming through a second door that led into the apartment from the foyer. For Officer Lanasa, it was after the team had breached both doors. Once through the doors, all of the ERU officers claimed they saw Madison standing in the kitchen/dining-room area pointing a shotgun at them. More than that, Lanasa said he saw "a muzzle flash and smoke" coming from the gun; Delaney stated he saw Madison racking the shotgun, and that the weapon "was pointed directly at me and he had just fired it." Other officers claimed they exchanged gunfire with Madison. But just about the same time the ERU officers claim Madison was shooting at them from the kitchen, the housing-unit cops at the rear of the building reported that a man with a shotgun was firing at them from a rear bedroom window. Officer Darrin Waletzki stated that he "observed a dark figure inside the residence that appeared to be holding a long object... I then heard multiple shots and saw flashes coming out of the window in my direction." Officer Novak likewise said he saw a person with a gun in the bedroom, and "observed shots coming out the window toward Officer [Arthur] Knight and Waletzki." Statements that put a suspect simultaneously in two different rooms shooting in two different directions are obviously problematic. But an even more damning rebuttal to the MPD's version of events is the absence of evidence showing that the shotgun was ever fired that night. While well over a hundred 9 mm shell casings were later found in the house, there were no casings, waddings, or pellets that could have come from a shotgun. (An area of the ceiling was damaged by a shotgun blast, but Madison's landlord and another witness say it stemmed from an incident that occurred months before.) For his part, Madison, in a voluntary statement to police phoned in from his hospital room, claimed that when he heard the flash bangs and the ramming at the door, he thought he was being robbed and picked up the shotgun leaning against the kitchen stove. And while almost every officer said that warnings of "Police! Search warrant!" were yelled as they rammed through the doors, Madison and at least one other witness said they heard no such warnings. In obtaining the warrant for the raid, the MPD specifically asked for, and received, authorization to enter the house unannounced. Madison's statement specifically said that he never aimed the shotgun at anyone. He claimed he first realized the intruders were police officers when he saw the flashlights on their guns as they were coming through the door. At that point, he said, he immediately tossed the gun and dropped to the ground. As he was dropping, he said he was shot in the neck by a bullet fired from the rear of the building, and then shot again into his right arm. After that, Madison began crawling for safety. He described the scene as "like Beirut." That was because very soon after the ERU members burst through the second door, Officer Lanasa announced he had been shot. In response, Kroll called for "suppressive fire," a technique that essentially calls on police to fire at everything in sight while an injured colleague is brought to safety. It is one of the rare occasions when MPD personnel can discharge their weapons without a clearly defined target, and the six officers at the front of the house executed Kroll's command with fervor. Kroll was carrying a submachine gun, and most of the other officers were equipped with semi-automatic handguns and plenty of ammunition. In his statement, Officer Delaney mentioned reloading his weapon with a new magazine--containing either 17 or 19 bullets, depending on the model of his gun--no fewer than three times. The overall firepower from the officers in front was extensive enough to penetrate the stucco walls of the building, which in turn prompted the officers in the back to return even more fire. Meanwhile, an announcement over the police radio that an officer was down at 2216 26th brought other MPD officers to the scene and an unspecified number of them also joined in the shooting. Given the massive amount of ammunition expended that night, it is somewhat miraculous that only two people were shot. Photos and videos of the scene depict numerous bullet holes both inside and outside the house. There were holes in the ceiling, indicating that shots could have endangered the family living in the top half of the duplex, and holes just inches away from windows in the building at 2214 26th Ave. N., meaning that Madison's neighbors to the east could have been hurt. Many elements of the evidence seem in sync with Madison's story. The bullet entered his neck at a downward trajectory, an improbable angle if Madison had been standing at the time he was shot. Most of the glass from the rear bedroom window fell inside the house, indicating that it was broken from a force from the outside. Photos show the floor between the kitchen/dining-room area and the bathroom smeared with Madison's blood. There are no blood stains in the rear bedroom, where the housing cops said he stood. But this also contradicts Madison's statement that at one point after being shot, he crawled into the rear bedroom. According to Madison's attorneys, there are also signs that police tampered with evidence in the house. For example, there is a photograph of the shotgun on the rear bedroom floor. But in his statement, Officer Bennett said that immediately after order was restored in the house, "We conducted a slow search and in the dining room area I observed a shotgun laying on the floor." Even more curious are two photographs of the rear bedroom window taken from outside the building. In the first, taken just hours after the shooting that night, the shades on the window are drawn in a way that make it highly improbable that someone could see inside. But in the second photo--taken the next morning, after MPD officers had custody of the apartment--the lower left corner of a shade has been lifted in a manner that would let someone outside get a glimpse of the bedroom. "One could speculate," says Madison attorney Joe Margulies, choosing his words carefully, "that while police officers were there for the night, someone moved the rifle and raised the blinds in a manner that was more consistent with what the police say happened." During his trial, Madison's credibility is sure to be challenged. His attorneys like to emphasize that the 37-year- old has never been convicted of a felony, and at the time of the raid was spending most of his days and nights away from the house tending to his fledgling beauty-salon business. Yet the fact remains that Madison was living in a place that was the site of an undercover drug buy; where a frequent guest has admitted to police he sold marijuana (although he has never been charged with any crime); and where it was not unusual to have a shotgun propped against the kitchen stove--where Madison found it on a moment's notice. In addition, while there are no felonies on Madison's rap sheet, it is not spotless either. He has been arrested for drunken driving and subsequently cited six times for driving after his license had been revoked. In November '94 he was charged with giving false information to police, and 11 months later was arrested for fleeing from the police. He has also been shot once before, in a domestic dispute. None of this sounds characteristic of a man who would stand down police in a drug raid. But to make the second-degree assault charges stick, the Hennepin County attorney's office need only convince a jury that Madison pointed a gun--a gun he admits was in his hands that night--at four police officers, who no doubt will testify to that effect. The legal maneuvering is not confined to the pending criminal trial, however. Madison has been preparing a civil lawsuit against the city and the police department, alleging that the cops' actions violated his civil rights. His attorney on the civil suit is Robert Bennett, whose high-profile victories against the MPD include the landmark Mike Sauro case. Perhaps it is no coincidence that the Hennepin County attorney's office has offered Madison a deal. If he goes to trial, he faces four felony charges of second-degree assault with a firearm, which together carry a presumptive sentence of 12 years. But if he pleads guilty to just one misdemeanor, reckless use of a firearm--which carries a sentence of only 90 days--the county will drop the other charges. The catch is, that guilty plea would essentially preclude Madison from suing the city of Minneapolis. Of course there is no way to be sure that city and county attorneys are working together on the matter. Hennepin County assistant attorney Caroline Lennon, the prosecutor handling the criminal case, refuses to comment on any plea-bargain proposals and says that neither the city nor its police department has interfered in the criminal proceedings. Yet Madison's attorneys suggest that it's odd for prosecutors to threaten to throw the book at Madison--especially since no one else has been charged in the case--while offering him a deal that would have no consequence except to prevent a massive lawsuit against the city. And, they add, the strategy could well work. "As offered, the plea says, 'You're not guilty of what we first came to the door for, but we want to convict you of something that would essentially deprive you of your civil rights,'" says Bennett. "I'm not sure that I could recommend trial for anyone who could escape four felonies. That's a powerful lever. The prosecutor and the police have gotten together and decided to use this tool. Whether they are using it properly is for someone else to determine." Minneapolis administrators have cause to be nervous about any civil trial that examines the ERU. The overactive, understaffed nature of the unit can be neatly dramatized by comparing its workload to what it was doing a decade ago. In 1986, the team conducted 35 raids. Until a 1992 downsizing, the unit included as many as 80 officers. In 1996, drawing on a smaller pool of just 58 trained specialists, the unit performed more than 700 raids--more than their counterparts in the LAPD. Yet despite this crushing, high-stress workload, ERU members says they rarely see their efforts result in convictions. Last December, Kroll told the Star Tribune that in five years and hundreds of raids with the unit, he has never once had to testify in court on a crack-cocaine case resulting from his ERU work. A recent internal spot-check suggested that not even half the ERU's cases produce enough evidence to justify a criminal charge. Some cops in the unit, including Kroll, speculate that rather than serving their intended function--apprehending criminals too dangerous for other cops to go after--their raids are used to pacify residents and politicians who demand visible anti-crime action. Exacerbating the internal dispute is the fact that the ERU is composed not of full-time staffers but of officers who voluntarily take monthly leaves of absence from their jobs in other units. Kroll, for example, normally works in the juvenile unit. "When I go over to ERU, other officers have to cover my work when I'm gone," he says. "That creates resentment." The heavy workload, low staff levels, and ambiguous composition of the unit made it a particularly contentious subject in relations between Chief Robert Olson and the Police Federation union. The enmity reached crisis proportions after the Madison raid and the removal by Olson of a popular commander in the unit: In December, the 58 ERU members voted to disband unless the ERU's annual $2,000 training budget was increased, and units who join them on raids (such as the community-response and crack teams, and the public-housing unit) were given more instruction. The cops took their complaint public by packing City Council chambers, and following up with a news conference near the Father of Waters statue. It was during this turbulent time that Deputy Chief Bill Jones asked Champlin Police Chief Allen Garber--a 26- year veteran of the FBI whose extensive SWAT team experience included a stint as a member of a joint federal- city high-risk entry unit in Minneapolis--to study the facts surrounding the Madison raid and provide opinions about how similar incidents could be prevented. Garber read all the relevant documents, interviewed eight officers from the ERU and one from public housing, and relied on his own experiences when drawing up his report. Among his conclusions was that "given the totality of the circumstances at 2216 26th Ave. N., ERU and the Police Public Housing Officers acted in good faith and to protect their lives." But the details of the report ratified some of the ERU members' frustrations, while at the same time chastising the unit for being strategically "lax." In the hands of a shrewd civil trial lawyer like Bennett, it could prove to be an explosive and expensive document for the MPD and Minneapolis taxpayers. In the report, Garber noted that while all the participants in the raid were present at the briefing, specific assignments for the public-housing officers on the perimeter were not given out. Nor were specific instructions provided about seeking cover and shooting protocols. It was assumed, he said, that the unit's standard operating procedures would cover those details. Later in the report he noted that no standard operating procedure existed for officers on the perimeter. He also pointed out that the public-housing cops never had a chance to do any reconnaissance: "The first they saw of their positions was when they were running to the rear of the house as the ERU Officers were executing their entry." Echoing a long-standing concern of ERU members, Garber recommended that non-ERU personnel working on raids with the unit train with ERU. And he questioned whether the ERU executes too many warrants and relies too heavily on dynamic (door-ramming) raids. "There are other alternative tactics that ERU is aware of. However when so many raids are conducted using dynamic entry, other tactics may be forgotten." Finally, Garber advanced perhaps the only plausible explanation so far of how a routine raid could have devolved into a free-for-all gunfight. Having noted that the relatively inexperienced public-housing officers found themselves running into a vulnerable, open area they had never seen before as the raid began, he wrote, "the possibility exists that the two flash diversion devices that were thrown in the rear of the house by ERU members, as a diversion, were mistaken as gunfire. "When the ERU Officers inside the residence shot and their rounds penetrated the house," he continued, "the perimeter Officers were in grave danger of being shot. Thus the perimeter Officers felt they had to shoot because they had no cover. If the Officers had cover they may not have shot into the house." In plain terms: If the raid had been better planned and coordinated, the cops in the back may not have started shooting, those at the front may not have returned fire, and no one might have been injured. In response to Garber's report and the ERU protests, the MPD has increased the budget and coordination of the unit's training programs. In February, an agreement was reached that will enable other teams to conduct the lower-risk warrants, theoretically reducing the ERU's workload. As recently as last week, ERU personnel were sent to Camp Ripley for more training. But some members of the unit, such as Kroll, remain dissatisfied. He points out that the unit continues to be staffed on a monthly, part-time basis, and claims that he executed 50 warrants in July alone. Requests for more advanced and protective equipment, including sturdier gloves, more vests, and radio-equipped helmets, also have been paid lip service, according to Kroll. "Has the chief kept his word?" he asks. "In a word, no." Numerous phone calls to Lt. Shirleen Hoffman, commander of the ERU, were not returned. Thus, until (or unless) there is a criminal or civil trial related to the Madison raid, it is difficult to determine what its legacy will be within the ERU. Given the pervasive use and high-risk nature of the unit, the stakes are no less than life and death. Yet, as Garber's report states, "The warrants have even become routine to the suspects and their friends, relatives, and associates. Instances have occurred where children in the target location seem not concerned or afraid when the Police break in the door during warrant execution." It could have been a lot worse last November 7. "I don't think anyone will ever know for sure what happened that night," Garber says now. Reached by phone last week, he seemed pained and sobered by the substance of his report. "You've got to understand what these [officers] went through," he insisted. "Picture yourself in a situation where you truly believe your life is in danger. Then you are asked to tell what happened, step by step. That's really tough; you don't know how tough until you've been there. Now everybody wants to analyze what happened and what they did wrong. It's so much easier to judge people when you have never had to face bullets flying at you, genuinely fearing for your life. We should remember that these people didn't have that luxury." Of course the same could be said for Andre Madison. Editorial Intern Michael Cowan contributed research to this article.</t>
  </si>
  <si>
    <t>['https://d3n8a8pro7vhmx.cloudfront.net/cuapb/pages/270/attachments/original/1613596936/Carlotta_Madison_Statement_and_City_Pages_article_re_Kroll.pdf?1613596936']</t>
  </si>
  <si>
    <t>UNITED STATES DISTRICT COURT DISTRICT OF MINNESOTA Civil No. 09-1920(DSD/AJB) Derrick Boone, Plaintiff, v. ORDER City of Saint Paul, John Harrington, Saint Paul Police Chief, an individual, Defendant. Andrew P. Muller, Esq., Muller &amp; Muller, 3109 West 50th Street, Suite 362, Minneapolis, MN 55410 and John A. Klassen, P.A., 10 South Fifth Street, Suite 700, Minneapolis, MN 55402, counsel for plaintiff. Judith A. Hanson, St. Paul City Attorney, 15 West Kellogg Boulevard, Suite 570, St. Paul, MN 55102, counsel for defendants. This matter is before the court upon the motion for summary judgment by defendants City of St. Paul and St. Paul Police Chief John Harrington. Based on a review of the file, record and proceedings herein, and for the reasons stated, the court grants the motion. BACKGROUND This dispute arises out of two unrelated investigations involving the gang unit of the St. Paul Police Department (SPPD) in 2007 and 2008. Plaintiff Derrick Boone is an African-American CASE 0:09-cv-01920-DSD-TNL Document 37 Filed 05/02/11 Page 1 of 18 police officer who began work with the SPPD in 2001. Boone was a member of the gang unit in 2007 and 2008. I. Investigation of the Gang Unit Commander The first investigation began in 2007, when a female officer complained about sexual harassment by the head of the gang unit. In response, the SPPD hired an outside investigator, who interviewed nearly all gang-unit officers, including Boone. Compl. ¶¶ 12-13; Boone Dep. 75. During his December 2007 interview, Boone complained about racially offensive screen-saver images on a gang- unit computer. Boone Dep. 46-47, 53; see Compl. ¶¶ 12, 14. The screen-saver images were removed several days later. See Boone Dep. Ex. 37; Nalezny Dep. 33. On February 25, 2008, the SPPD gave Boone an erroneous oral reprimand for failing to participate in mandatory training. Boone 1 Dep. Ex. 17. On February 28, Boone showed documentation that he had attended the training. The SPPD rescinded the oral reprimand and removed it from his personnel file. Id. Exs. 18-19. The outside investigator issued a final report on April 28, 2008. The report included the names of those interviewed. Le 2 Oral reprimands are the lowest level of discipline and are 1 given in writing. See Boone Dep. 116; Flynn Dep. 34. The investigator prepared three versions of the report. The 2 first version, dated February 21, 2008, did not identify witnesses. Le Aff. ¶ 3; Nalezny Dep. 24. The second version, dated March 26, 2008, included the number of witnesses, but not their names. Le Aff. ¶ 4; Nalezny Dep. 24. Harrington received all three versions (continued...) 2 CASE 0:09-cv-01920-DSD-TNL Document 37 Filed 05/02/11 Page 2 of 18 Aff. ¶ 5; id. Ex. A; Nalezny Dep. 24. Boone is listed as witness number 37. See Le Aff. Ex. A. Harrington claims that he recalls the complaint regarding racist screen-saver images but did not know that the complaint came from Boone. Harrington Dep. 24-27. 3 II. Investigation of Boone The second investigation arose out of Boone's off-duty work at the Dorothy Day Center, a homeless shelter. On June 18, 2008, Boone notified the SPPD that a female resident of the shelter reported to her counselor that she had exchanged text messages with Boone, that Boone had driven her in his vehicle, that she had performed oral sex on Boone and that Boone had given her a prepaid phone card. See Moore Dep. 31; DiPerna Aff. ¶ 5, Ex. A. The resident claimed that the sexual encounter occurred in an SPPD vehicle in a public parking lot while Boone was in uniform. See DiPerna Aff. Ex. A; Boone Dep. Ex. 37. Boone denied the accusations, but admitted that he exchanged text messages with the resident, gave her a phone card, and twice gave her rides in his (...continued) 2 of the report. See Nalezny Dep. 17, 23-25. Boone's attempt to use Angela Nalzeny's deposition testimony 3 to create a fact dispute about Harrington's knowledge is without merit. Nalzeny testified that attributions were "much broader" than "John said X." Nalzeny Dep. 35. Nalzeny testified that she did not know that the screen-saver report came from Boone, and there is no evidence that Harrington was aware of any information that connected Boone to the complaint. 3 CASE 0:09-cv-01920-DSD-TNL Document 37 Filed 05/02/11 Page 3 of 18 vehicle without notifying dispatch. See Boone Dep. 85-91. The 4 SPPD began an investigation. As a result, the SPPD assigned Boone to office duty and suspended his off-duty, overtime and vehicle privileges. DiPerna Aff. ¶¶ 6-7. The SPPD first conducted a criminal investigation, and sought video from the parking lot where the alleged sexual encounter occurred. The video available did not contain "criminal elements" and the SPPD cleared the case as "unfounded" on June 25, 2008. Klassen Aff. Ex. 13; DiPerna Aff. ¶¶ 5, 8. On July 8, 2008, the Internal Affairs Unit (IA) began an investigation to determine whether Boone violated SPPD policies. DiPerna Aff. ¶ 8; Wuorinen Aff. ¶ 6. On July 16, 2008, Sergeant David Gora completed the IA report and recommended that the complaint against Boone "be classified as Not-Sustained." Wuorinen Aff. Ex. D, at 11. Gora sent the report to internal affairs commander Kathleen Wuorinen and Harrington for review. On July 24, 2008, Boone wrote a two-page, single-spaced letter to Harrington. Boone first stated that he was "saddened and embarrassed by the lack of communication within this department as it pertains to higher echelon commanders, the assistant chief, and the chief in communicating with their officers." Boone Dep. Ex. 25. Boone then complained that no one had explained "the reason for assigning One of the texts Boone received included a photo of the 4 resident "in a bra or bikini." Boone Dep. 89. Boone later told the resident that she should stop sending him text messages. Id. 4 CASE 0:09-cv-01920-DSD-TNL Document 37 Filed 05/02/11 Page 4 of 18 [him] to a desk, not allowing [him] to work ... as a gang officer, confiscating [his] work phone, [and] taking [away] all of the overtime opportunities" and that removal of these privileges was a hardship. Id. Boone next complained that the discipline appeared "to be personal," that "someone in [his] chain of command has a personal problem with [him]" and that he was receiving harsher punishment than other officers accused of more serious conduct. Id. Boone then stated: "[t]he way I have been punished before the facts are heard is inconsistent with the way that other complaints have been handled, the only difference I see separating me from these other officers is race." Id. The letter then complains about the Assistant Chief and others involved in the investigation. On July 30, 2008, Harrington responded by orally reprimanding Boone for insubordination because the letter violated the chain of command and contained "false statements and accusations." Id. Ex. 26. In the oral reprimand, Harrington rebutted Boone's allegations regarding the department's lack of communication. Harrington stated that Boone had "been treated fairly under the circumstances" and explained that Harrington "could have discharged [Boone] from duty pending outcome of the internal affairs investigation" but "chose not to do so." Id. Harrington noted that Boone's letter included "derogatory statements about [Harrington] and the command staff of this department." Id. Harrington further stated that he was "disappointed" that Boone "alleged that race plays a factor 5 CASE 0:09-cv-01920-DSD-TNL Document 37 Filed 05/02/11 Page 5 of 18 here, as it does not." Id. The oral reprimand informed Boone of his right to appeal the reprimand. On August 18, 2008, Wuorinen reviewed the IA report and concurred with the recommendation. Wuorinen Aff. Ex. D, at 11. Harrington did not concur with the recommendation. According to Harrington's affidavit, he believed that the complainant was credible and that some of the allegations had not been sufficiently reviewed. Wuorinen Aff. ¶ 8; Harrington Dep. 41. Harrington 5 directed IA to gather additional evidence and investigate more completely. See Wuorinen Aff. ¶ 8; Harrington Dep. 44-45. IA continued its investigation, and in December 2008 determined that the "information was inconclusive." Harrington Dep. 45; see also Wuorinen Aff. ¶ 8. On February 26, 2009, Harrington sent the investigation to the Police Civil Internal Affairs Review Commission (Commission) for review. Boone Dep. Ex. 29; Harrington Dep. 45; Wuorinen Aff. ¶ 8. On May 6, 2009, the Commission voted 4 to 3 to recommend classifying the improper conduct complaint as "not sustained." Harrington Dep. Ex. 8. On May 13, 2009, Harrington concurred that the complaint of improper conduct was not sustained, but sustained an improper-procedure violation for transporting a civilian in a department vehicle. Id. Investigators inspecting Boone's vehicle found that the two 5 front seats were damp and it had an odor of deodorizer. See Shackle Aff. ¶ 5. Evidence showed that Boone exchanged twelve text messages with the shelter resident over the course of approximately six weeks. See Harrington Dep. Ex. 8, at STP 00324. 6 CASE 0:09-cv-01920-DSD-TNL Document 37 Filed 05/02/11 Page 6 of 18 Boone received an oral reprimand for the improper procedure violation. See id. Ex. 9. Harrington transferred Boone to patrol duty from the gang unit. On July 22, 2009, Boone filed this action alleging deprivation of equal protection under 42 U.S.C. § 1983; retaliation under 42 U.S.C. § 1981 and Title VII of the Civil Rights Act of 1964 (Title VII), 42 U.S.C. § 2000e-3(a); and reprisal and aiding and abetting reprisal under the Minnesota Human Rights Act (MHRA), Minnesota Statutes §§ 363A.14 - 363A.15. Defendants moved for summary judgment. The court now considers the motion. 6 DISCUSSION I. Standard of Review Summary judgment is appropriate "if the pleadings, the discovery and disclosure materials on file, and any affidavits show that there is no genuine issue as to any material fact and that the movant is entitled to judgment as a matter of law." Fed. R. Civ. P. 56(c); see Celotex Corp. v. Catrett, 477 U.S. 317, 322 (1986). A fact is material only when its resolution affects the outcome of the case. Anderson v. Liberty Lobby, Inc., 477 U.S. 242, 248 (1986). A dispute is genuine if the evidence is such that it could Boone does not challenge summary judgment with respect to 6 his claims under 42 U.S.C. §§ 1981 and 1983. See Pl.'s Mem. Opp'n 26 n.1. Therefore, the court grants summary judgment as to those claims. 7 CASE 0:09-cv-01920-DSD-TNL Document 37 Filed 05/02/11 Page 7 of 18 cause a reasonable jury to return a verdict for either party. See id. at 252. On a motion for summary judgment, the court views all evidence and inferences in a light most favorable to the nonmoving party. See id. at 255. The nonmoving party, however, may not rest upon mere denials or allegations in the pleadings but must set forth specific facts sufficient to raise a genuine issue for trial. See Celotex, 477 U.S. at 324. Moreover, if a plaintiff cannot support each essential element of his claim, the court must grant summary judgment because a complete failure of proof regarding an essential element necessarily renders all other facts immaterial. Id. at 322-23. "While employment discrimination cases are often fact intensive and dependent on nuance in the workplace, they are not immune from summary judgment, and there is no separate summary judgment standard for employment discrimination cases." Fercello v. Cnty. of Ramsey, 612 F.3d 1069, 1077 (8th Cir. 2010) II. Retaliation A plaintiff in an employment action may survive a motion for summary judgment through direct evidence or through an inference of unlawful retaliation under the burden-shifting analysis of McDonnell Douglas Corp. v. Green, 411 U.S. 792, 802-04 (1973)). See Humphries v. Pulaski Cnty. Special Sch. Dist., 580 F.3d 688, 692 (8th Cir. 2009). Under McDonnell Douglas, a plaintiff must first establish a prima facie case of retaliation. See id. If the 8 CASE 0:09-cv-01920-DSD-TNL Document 37 Filed 05/02/11 Page 8 of 18 employee does so, the burden then shifts to the employer to articulate a legitimate, nondiscriminatory reason for its actions. See id. at 692-93. If the employer puts forth such a reason, the burden of production shifts back to the employee to show that the employer's reason is pretext for unlawful discrimination. See id. at 693. The employee bears the burden of proof throughout the action as to the ultimate question of whether an employer's conduct was motivated by retaliatory intent. See Fercello, 612 F.3d at 1077. To establish a prima facie case, Boone must show that (1) he engaged in statutorily protected conduct, (2) he suffered a materially adverse employment action, and (3) the materially adverse action was causally linked to the protected conduct. See id. at 1077-78. Statutorily protected conduct includes opposing 7 any employment practice that is unlawful under the MHRA or Title VII. See 42 U.S.C. § 2000e-3(a); Minn. Stat. § 363A.15. Boone argues that he engaged in protected conduct in December 2007 and July 2008. The court addresses each claim in turn. A. December 2007 Screen-Saver Complaint The parties agree that Boone's complaint about the screen-saver images was protected conduct. The court analyzes Title VII and MHRA retaliation claims 7 under the same framework. See Thorn v. Amalgamated Transit Union, 305 F.3d 826, 830 (8th Cir. 2002). 9 CASE 0:09-cv-01920-DSD-TNL Document 37 Filed 05/02/11 Page 9 of 18 1. February 25 Reprimand Boone first argues that the February 25, 2008, oral reprimand was an adverse employment action. To determine whether an action is materially adverse, the court "consider[s] whether a reasonable employee in the plaintiff's position might have been dissuaded from making a discrimination claim because of the employer's retaliatory actions." Weger v. City of Ladue, 500 F.3d 710, 726 (8th Cir. 2007) (citation and internal quotation marks omitted). As a result, the court must "separate significant from trivial harms." Id. "A reprimand is an adverse employment action only when the employer uses it as a basis for changing the terms or conditions of the employee's job for the worse." Elnashar v. Speedway SuperAmerica, LLC, 484 F.3d 1046, 1048 (8th Cir. 2007). In this case, the SPPD rescinded the oral reprimand and removed it from Boone's file upon learning that the reprimand was erroneous. It did not alter the terms of Boone's employment. There is no evidence of any negative impact on Boone. As a result, a reasonable employee would not have been dissuaded by the rescinded reprimand, and it does not constitute an adverse employment action. Moreover, Boone offers no evidence of a causal connection between his December 2007 complaint and reprimand. A plaintiff can show a causal connection between protected conduct and an adverse action through circumstantial evidence. See Jackson v. Flint Ink 10 CASE 0:09-cv-01920-DSD-TNL Document 37 Filed 05/02/11 Page 10 of 18 N. Am. Corp., 370 F.3d 791, 798 (8th Cir. 2004). "On rare occasions, a close temporal connection between a protected activity and an adverse employment action may be sufficient to create an inference of retaliation." Strate v. Midwest Bankcentre, Inc., 398 F.3d 1011, 1019-20 (8th Cir. 2005) (citation omitted). However, "[g]enerally, more than a temporal connection between the protected conduct and the adverse employment action is required to present a genuine factual issue." Id. at 1020 (quoting Kiel v. Select Artificials, Inc., 169 F.3d 1131, 1136 (8th Cir.) (en banc)). The erroneous reprimand occurred two months after the December 2007 complaint, thereby weakening any inference of causal connection. See Kipp v. Mo. Highway &amp; Transp. Comm'n, 280 F.3d 893, 897 (8th Cir. 2002). Boone offers no other evidence of causal connection. Therefore, Boone's claim fails as to the February 25 reprimand. 2. Misconduct Investigation Boone next argues that the June 2008 sexual misconduct investigation and associated loss of privileges were retaliation for his December 2007 screen-saver report. Defendants argue that Boone fails to establish a causal connection between the two events. The court agrees. The six-month gap between the complaint and June 2008 misconduct investigation undermines an inference of causation. See Kipp, 280 F.3d at 897. Moreover, the sexual- misconduct complaint is an intervening event that "erode[s] any 11 CASE 0:09-cv-01920-DSD-TNL Document 37 Filed 05/02/11 Page 11 of 18 causal connection" that could have existed. Tenkku v. Normandy Bank, 348 F.3d 737, 742 (8th Cir. 2003) (citation omitted). Therefore, Boone fails to establish a prima facie case of retaliation based on his reports about racially-charged screen- saver images, and summary judgment is warranted. B. July 24 Letter Boone next argues that defendants unlawfully retaliated against him for sending the July 24, 2008, letter to Harrington. "[C]omplaints do not constitute protected activity for purposes of a retaliation (or reprisal) claim unless they implicate race or some other illegitimate criterion." See Colenburg v. STARCON Int'l, Inc., 656 F. Supp. 2d 947, 957 (D. Minn. 2009). Boone's letter complains about financial hardship due to loss of overtime privileges and about stress caused by the investigation. These general complaints of hardship do not implicate race and are not protected conduct. Boone does, however, mention race and allege that the "only difference" he sees between his treatment and that of other officers "is race." Viewing the letter in the light most favorable to Boone, the court assumes for purposes of the present motion that it constitutes protected conduct. 1. July 2008 Reprimand Boone first argues that the July 30 oral reprimand was an adverse employment action. An oral reprimand is the lowest form of discipline, but is "not a good thing" and "nobody wants those in 12 CASE 0:09-cv-01920-DSD-TNL Document 37 Filed 05/02/11 Page 12 of 18 their files." Flynn Dep. 34. Boone offers no evidence that the oral reprimand materially altered the terms or conditions of his employment. See Elnashar, 484 F.3d at 1048. However, formal discipline, even the lowest level of discipline, might dissuade a reasonable employee from making the complaint. See Weger v. City of Ladue, 500 F.3d 710, 726 (8th Cir. 2007) (citation omitted). Oral reprimands "are more than petty slights or minor annoyances that often take place at work and that all employees experience." Young-Losee v. Graphic Packaging Int'l, Inc., 631 F.3d 909, 913 (8th Cir. 2011) (citation and internal quotation marks omitted). Therefore, the court finds that the July 30 oral reprimand is a materially adverse employment action. Defendants, however, articulated a legitimate, nondiscriminatory reason for the oral reprimand. Harrington gave Boone the oral reprimand "for insubordination," "false statements" and "derogatory statements" made about superior officers which violated department rules of conduct and civil service rules. The record shows that Boone violated these rules. See e.g., Flynn Dep. at 16. Title VII and the MHRA do not insulate Boone from rule violations. Cf. Kiel, 169 F.3d at 1136. Boone offers no evidence that defendants' proffered reason is pretext for unlawful retaliation. Therefore, Boone does not establish an inference of discrimination for the July 30 reprimand. 13 CASE 0:09-cv-01920-DSD-TNL Document 37 Filed 05/02/11 Page 13 of 18 Boone further argues that the July 30 oral reprimand constitutes direct evidence of discrimination. "Direct evidence is evidence showing a specific link between the alleged discriminatory animus and the challenged decision, sufficient to support a finding by a reasonable fact finder that an illegitimate criterion actually motivated the adverse employment action." Gallagher v. Magner, 619 F.3d 823, 831 (8th Cir. 2010) (citation and internal quotation marks omitted). Direct evidence does not include "statements by decisionmakers unrelated to the decisional process itself." Id. "Direct refers to the causal strength of the proof, not whether it is circumstantial evidence." Young-Losee, 631 F.3d at 913 (citation and internal quotation marks omitted). Boone fails to show that the oral reprimand was motivated by race. Harrington issued the oral reprimand because Boone violated department rules of conduct and civil service rules by making false statements about supervisors and violated the chain of command. Harrington's statement that he was disappointed by the racism allegation is not sufficient to demonstrate a causal link between the oral reprimand and Boone's isolated statement that "the only difference separating [Boone] from ... other officers is race." Therefore, summary judgment is warranted. 2. Sexual Misconduct Investigation Boone next argues that the sexual misconduct investigation was reprisal for the July 24 letter. The sexual misconduct 14 CASE 0:09-cv-01920-DSD-TNL Document 37 Filed 05/02/11 Page 14 of 18 investigation materially altered the terms and conditions of Boone's employment, and therefore constitutes an adverse employment action. Boone fails, however, to show a causal connection between the letter and the sexual misconduct investigation. First, the sexual misconduct investigation began over a month before Boone sent the letter. "[A]lleged retaliation which precedes protected conduct cannot logically be used to show causation because a prior event cannot be caused by a later event." Stewart v. Indep. Sch. Dist. No. 196, 481 F.3d 1034, 1042-43 (8th Cir. 2007). To the extent that Boone argues that the sexual misconduct investigation was prolonged in retaliation for the letter, he provides no grounds from which the court can draw an inference of causation. Weeks passed between Boone's letter to Harrington and Harrington's instruction to IA to investigate more fully. Therefore, Boone fails to make out a prima facie case of retaliation based on the July 24 letter, and summary judgment is warranted. Moreover, even if Boone had met his prima facie burden, defendants articulated a legitimate non-discriminatory reason for the prolonged investigation. The allegations against Boone were serious. IA identified evidence that supported the need for further investigation, including the number of text messages exchanged, the content of those messages, the statements of social workers at the Dorothy Day Center and the fact that the interior of Boone's vehicle was damp and deodorized soon after the alleged 15 CASE 0:09-cv-01920-DSD-TNL Document 37 Filed 05/02/11 Page 15 of 18 incident. The narrow margin by which the Commission voted to recommend that the complaint be classified as "not sustained" further supports defendants' legitimate, non-discriminatory reasons for continuing the investigation. Boone argues that defendants' proffered explanations are pretext for discrimination because Harrington lied about his knowledge that Boone complained about the screen savers. The court has already determined that the record does not support Boone's bare assertion: Nalezny's testimony does not "squarely contradict" Harrington nor does it place it in doubt. Boone further argues that Harrington lied about his belief that further investigation was warranted. The record does not support this accusation. Lastly, Boone argues that he was treated differently than others. At the pretext stage, evidence that employees who were similarly situated in every relevant way but treated differently may support an inference of retaliatory motive. See Koons v. Aventis Pharm., Inc., 367 F.3d 768, 779 (8th Cir. 2004) (citation and internal quotation marks omitted). Boone argues that "white officers, who were the subject of far more serious allegations" were treated less seriously. Pl.'s Mem. Opp'n 36. In support, he suggests that two officers were accused of sexual misconduct, one of whom was accused of sexual assault of a female whom he was transporting. These vague assertions provide no basis upon which the court could conclude that they were similarly situated in every 16 CASE 0:09-cv-01920-DSD-TNL Document 37 Filed 05/02/11 Page 16 of 18 relevant way. Therefore, Boone fails to show that defendants' proffered reasons are pretextual, and, for this additional reason, his claim fails. Accordingly, summary judgment is warranted on the retaliation claims.8 C. Aiding and Abetting Reprisal Boone also claims that Harrington aided and abetted reprisal. The MHRA states in relevant part, "[i]t is an unfair discriminatory practice for any person: (1) [i]ntentionally to aid, abet, incite, compel, or coerce a person to engage in any of the practices forbidden by this chapter." Minn. Stat. § 363A.14. As a result, retaliatory acts are necessary to prevail on a claim of aiding and abetting discrimination. See Smith v. DataCard Corp., 9 F. Supp. 2d 1067, 1081 (D. Minn. 1998); Lussier v. Wal-Mart Stores, Inc., No. 06-CV-1395, 2007 WL 2461932, at *6 (D. Minn. Aug. 28, 2007). The court rejected Boone's underlying retaliation claim, and the aiding and abetting claim fails for the same reasons. Boone also argues that the SPPD's refusal to return him to 8 the gang unit constitutes retaliation. The court has already determined that removing Boone from the gang unit was not retaliatory. Boone has similarly failed to show that preventing him from returning to the gang unit was unlawful retaliation. Although Boone may believe that this decision is unfair, the anti- discrimination statutes do "not impose a general rule of fairness on employers." Washington v. Kroger Co., 671 F.2d 1072, 1077 (8th Cir. 1982) (internal quotation marks omitted). Moreover, "federal courts do not serve as super-personnel departments, sitting in judgment of an employer's business decisions absent evidence of discrimination." Anderson v. Durham D &amp; M, L.L.C., 606 F.3d 513, 522 (8th Cir. 2010) (citation and internal quotation marks omitted). 17 CASE 0:09-cv-01920-DSD-TNL Document 37 Filed 05/02/11 Page 17 of 18 CONCLUSION Accordingly, based on the above, IT IS HEREBY ORDERED that defendants' motion for summary judgment [ECF No. 23] is granted. LET JUDGMENT BE ENTERED ACCORDINGLY. Dated: May 2, 2011 s/David S. Doty David S. Doty, Judge United States District Court 18 CASE 0:09-cv-01920-DSD-TNL Document 37 Filed 05/02/11 Page 18 of 18</t>
  </si>
  <si>
    <t>['https://d3n8a8pro7vhmx.cloudfront.net/cuapb/pages/270/attachments/original/1617987176/Derrick_Boone.pdf?1617987176']</t>
  </si>
  <si>
    <t>['Derrick D. Boone, badge #67500']</t>
  </si>
  <si>
    <t>Too_Long:Over 20 PagesOfficermifjHH CRA Case#0«153 QUES: ANS: QUES: ANS: QUES: ANS: QUES: ANS: QUES: ANS: QUES: ANS: QUES: ANS: Did you see any-any ofthe other people who appeared to be injured? The one that-lady it was either alady or aguy said they had a-did they say a tooth or aswollen, I don't remember exactly what I asked 'em what they wanted done. They just said they didn't want anything done. So I think I put that in my report. Yeah I did. They were asking for the badge numbers. I don't know what they are. Right. So you remember somebody complaining about atooth? Ah yeah. Ithink that was one ofthe ones that said they don't want to do nothing. Right now. They don't want make-they'll -they'll make acomplaint later. Do you remember what I don't remember what their names were? Do yourememberwhattheguy-wasitaman, youthink? ^ Idon't-I don't remember. Idistinctly remember aguy and awoman came up and they were bitching atme. Bitching or-It was afight. Like I said, I didn't- Well, just so you-the complainant,JHBBBh, he alleges, he's the one who alleges that he got kicked by one of the sergeants while he was just sitting there, okay. And he alleges that he got his tooth cracked or whatever and so that's probably whatever-we don't know, but that may have well been the one.-Do you remember what the fella ... By the time these guys talked to me, everybody was gone. Okay. So Idon't know ifthat was the guy or not. But Iremember as soon as this guy or these guys all started crowding around and I started getting their info, then everybody -everybody left, I don't know where they went. Just the car that was in the lot up there. The person who was complaining about the tooth, what did they look like? Um. I want to say he was abig guy, taller than me. I'm a big guy but he's taller than me, more, I think he was more muscular. QUES: Do you remember any tattoos oranything? Officer CRA Case #04-2153 Okay. Alright. I'm going to refer to your police report here and see if there's anything I want to ask you about that. Do you remember when Sergeant Kroll, you say that screaming at Sgt. Kroll. Do you remember what he was screaming? Somethmg about lettin' somebody go. Do you remember whatSgt. Kroll was sayingifanything? Ah, no. It was-^Like I saidthough, (chuckles) everybody was yellin' and-^it was a large group of people there. But I remember somebody came up and saidthere was more people there that left before we got there. Which-I don't know if I've asked you this aheady butyou say in the last paragraph, ^jBHHftated that an officer hit hun for no reason." Which officer did he say hit him for no reason? I don't-I don't-^He doesn't know their names, I don't think. I mean did he point them out though? No, because I didn't see 'em. They were already gone? I mean, originally when I gotthere I saw them backing up, you know getback or whateve^rad the crowd was just like even closing in and I distinctly saw the one guy, I think I put it in the beginning, "screaming and yelling and like he was going to hit one ofthe sergeants". I think it was Kroll. Okay. And like I said it was pretty wild. Okay. So do you remember seeing anybody sitting on acurb, any ofthese kids, you know, putthem allinone class that sort ofanarty looking kids. Did they -1 mean, did you remember seeing anybody sitting on a curb? No. Okay. So you didn't see any attack on any ofthe kids from any officers? Nope. There was too many-There was too many people crowding aroimd me, Officer CRA Case #04-2153 QUES: ANS: QUES: ANS: yelling at me. Did you ever see any ofthese, you know, young people other than the officers on the ground as far as like being, either restrained or attended to by theofficers? No, like I said, I was more to the -whatwould be north ofthem. And then I looked over and saw the other cars that were there and I didn't-I was-Like I said, Iwas watching from the perimeter kind oftomake sure nobody else would run in. Like I said, I even pulled out my mace. I didn't know what was going on. Okay. Let's see^j^w between the people" [reading report to self] You say you ah, you saw your report here, began to go through the crowd yelling at other people in his group. And then what? Did he -Was this before or after he talked to youabout an officer hitting him? I think it was before. QUES: Okay. So then hecame back and talked to you later? ANS: YeaL QUES: Alright. ANS: Ifit was him. Ican't-I don't remember. There was alot ofpeople there and they were all yelling. I just basically 'Okay, next.' QUES: Okay. ANS: Next, you know, "Next." i •' QUES: What did you do with those notes? ANS: Threw them away. QUES: You did? ANS: When mybooks getfull, Ijustthrow them away. QUES: Okay. Ahight. I'll just look at this quickly. I'll just run down the notice of complaint here and this may seem sort of rhetorical but we'll ask you anyway. So did you see Sgt. Kroll or Sgt. Krueger punch or strike anybody in that evening? ANS: No. I don't recall that. QUES: Alright. That wouldinclude kicking? OfHcer CRA Case #04-2153 ANS: Nope, I didn't see that. Too many people around. QUES: Alright. Now I could ask you where -just ask you one other thing about -we'll get a sense of where you were in relation-Were you on what, the east side of, was it Marshall? Does Marshall run north and south there? ANS: up on the sidewalk. QUES; So you were on the east side? ANS; Yep. QUES: And you say you were sort ofnorth ofthe main melee as it were? ANS: Yep. 3UES: Alright. WS; When I got there- 3UES: Yeah. WS; I pulled up to the curb, the crowd was surrounding the two sergeants, off duty sergeants. As soon as I got out ofthe car, I could see 'em where they back, kind of backing up you know and the crowd was like coming towards 'em. JUES: When you say they were in kind of a comer, what, was there a vehicle behind 'em or was there- lNS: No, it was a building. )UES: A building. i^S; Yeah. fUES: Okay. NS: I think its Dusty's Bar. UES; Alright. So they were on the sidewalk? NS: Yeah. Alright, Now there's several officers who were onthe scene. I'd kind of likeyour recollection ofwhere everybody was. (chuckles) I came-Iwas north ofthem. OfflcerHHmjj CRA Case #04-2153 QUES: ANS: QUES: ANS: QUES: ANS: •QUES: ANS: Okay. I saw the one guy, like I said I was watching to see if-that nobody else would run in and get a suckerpunch or Yeah. One guy-my attention was drawn to the guy that was yelling at Kroll who was clenching his fists and the crowd then moved in closer and by then the other cops had arrived. There was no need for me to go in -wade into there-'cause I don't know what's going on. And specifically, um if I'm going to put my hands on somebody ormace somebody, I want to do a report. Okay, that's why, I don't know what's going on. You know what I mean? All I know is an officer needs help. What good does it do me to wade into a crowd of people arid I don't know-I don't know what's going on. Sure. I'm going to stay back and make sure, you know, 'cause these other guys were already there. I mean they were akeady got there or they might have been there before I don't remember. They were akeady over there. There was no need for me to go in there. QUES: Akight So do you remember seeing-^Do you know Officer ^y sight? QUES:- Okay. Do yourememberseeing him on the scene? Yep. Where was he? Ah, he was parked south ofme. Okay, where was he standing orinteracting withthe crowd? Right inthe middle ofit,I think. 'Cause I remember-Was he-Who was he with? Officer CRA cSe#0^15^^^ ANS: Yeah, yeah, that's right. That's hispartner. QUES: Yeah. So they were sort of inthe middle ofit? ANS: I saw him but-just assume he went right into the crowd. Like I said, it was a large crowd. QUES: Okay. How about-Do you know Officer^^^Hto ANS: Yep- Good cop. QUES: Andwhere -Do you remember seeing himthatnight? ANS: Ah, no. I mean, I could sit here and say, yeah I remember 'cause it was in the report but I-. QUES: Well, only ifyou do I don't want you to tiy and-^If you remember seeing him on the scene, like you said you remember seeingUK and^^HHV ANS: "• No.^"" QUES: Alright. Let's see.How about officer .. .Doyou know ANS: Yep. ^ QUES: Okay, Do youremember seeing himthat night? ANS: No. QUES: ANS: QUES: ANS: QUES: ANS: QUES; ANS: You don't. Oh yeah I do. Sorry. Theyprobably used 227. Way southeast district. Does he have a partner? Yep. Yeah. Yep. Okay. And where were they on the scene? Ah, they were probably one of the cars that was parked north of me. Or south of QUES: South ofyou? OfficerBBBHI CRA Case #04-2153 'ANS: QUES: ANS: QUES: ANS; QUES: ANS: Did you see 'emout and interacting? I think I saw them get out of the car but like Isaid, I'm telling you, ofthe crowd was large. Did you see, isitLt.||^^H|y Yep. Did you see him on the scene? I think he came after. Okay.But did you see him? Yeah. I talked to him. Oh, you did. Mmhmm. [Yes.] Okay. What did you say tohim? What do you remember- Itold him what happened. What these guys were saying. He told me to do areport So I did. Okay. Do what-He didn't say this but what my role in this is-that's what I do. I don't-I don't-Like Isaid, I'm on the perimeter, trying to see what's going on.* How about Officer Who's that? fllM Did you see him? Probably know him by face. He's not inour precinct. He's not. You're right. Medium size guy, dark hair. He supposedly was on the scene as well. See when they tone acall, okay, like, you probably got the printout ofall the guys that were there. When they tone acall, everybody goes. Officer needs help. Okay, ifthey cancel, it doesn't mean that they were there. Itjust means that they said, hey Officer CRA Case #04-2153 Signatu I'm going. They could be coming from the south side and start racing over to help on the whatever the call is, afight, an officer being assaulted because that's what's going through your mind, just thenature ofthe call. Ofcourse on the ECC report ifitsays arrived, that means you were there right? Yep. Mmhmm. Okay Officer, anything else notable that you want to comment on about this incident that maybe I haven't asked you? Nope. Okay. Has this been atrue and correct statement to the best ofyourknowledge? Yes sir. And when it is transcribed and sent to you, will you read it and make any necessary corrections,sign it and return it to us? ...... Yes sir. 10:12 AM. Minneapolis City of Lakes Civilian Police Review Authority 400 South 4th Street • Room 1004 Minneapolis MN 55415-1424 Office 612 673-5500 Fax 612 673-5510 TTY 612 673-2157 January 1, 2 005 Officer Minneapolis Police Department First Precinct 19 North 4''^ St. Minneapolis, MN 55401 Dear Officer ^^1^^ Enclosed are two copies of your statement given on December 6, 2004 at the Civilian Police Review Authority's office. Please review and initial any corrections you wish to make. Sign and return one copy by interoffice mail. Thank you for your cooperation,, and feel free to contact our office if you have any questions. Since^e&gt;v, _ www.ci.minn6apolis.nin.us Affirmative Action Employer Case Inves^^c STATEMENT OF Officer! Minneapolis Civilian Police Review Authority Offices December 6,2004 3:30 PM 04-2153 Officer, please state vour full name forthe record. And what'syour present rank and duty assignment? Officer, First Precinct, Middlewatch. Minneapolis Police Department. And howmany years have you been a Minneapohs Police officer? Five years. And you were ordered by the department to appear here and give a statement regarding matters pertaining to the scope of your employment as provided by the Ganity decision. And are you aware that you could have a Federation representative or a lawyerwith youtoday? Yes, I am. Are youwilling to proceed without suchrepresentation? Yes I am. Very good. And also officer, please be advised should any of your answers in this statement be found untruthful, department disciplinary proceedings may be taken againstyou. Do you understand this? I do. Okay. Referring back to May 14, 2004, it was approximately 10:30 PM. Do you remember responding a- I'm not sure how itwould have gone out to you. But afight disturbance at IS**^ andMarshall in the Northeast. Yeah, it cameout as a help calltheydispatchedoverall radio channels. Okay. Why don't you pickupwhere you and what you didinresponse toit. I just- I was near the north loop area in the First Precinct. I proceeded across Broadway or Lowry Bridge. Broadway Bridge. Lowry Bridge was closed. Broadway Bridge to Marshall Street and went north on Marshall Street until I found this location where all the squad cars were at. Were you alone in your squad car? Officer CRA Case #04-2153 ANS: QUES: ANS: QUES: ANS: QUES: ANS: QUES: ANS: QUES: ANS: QUES: ANS: Yes I was. Okay. And what did you see when you first pulled up to this incident? Agroup ofsquad cars on the curb lane ofthe street and agroup ofpeople outside of row ofbusinesses, abar and look like maybe acraft shop or something. Whatdidyoudo when yougotthere? I got out ofmy car and made sure eveiybody was okay andjust chatted with afew of the cops and few of the people were not too happy about what had happened. And tried to tell them that I had no understanding ofwhy somebody was arrested. Ijust drove up and that was the extent ofmy action there. I left pretty quick after that. When you arrived, what was happening at that point? I guess, you just told me basically what you saw when you got there but did you see either of-There's two charged officers in this case, Sgt. Kroll and Sgt. Krueger. Did you see either one of them at the time? No. Not at the scene, no. Okay. Did you see ablack SUV, it would have been sergeant Krueger's, I beheve, parked along the curb orwas itjust squad cars atthat point? It wasjust squadcars along theimmediate lane there. Okay. Do you remember- Would you be able to recall some ofthe officers that you spoke with? Ibelieve^^BBHI^as there. Officer over there. Idon't recall-1 know Italked toa couple ofcops there. I don'trecall who theywere. Do you know Officer Kitzerow? No. QUES: You don't know him? Okay. ANS: Not by name, no. QUES: What about Officer Kurth? ANS: Yeah, I know Officer Kurth. He trained downtown. QUES: Did you see him that night? Officer CRA Case #04-2153 ANS: I believe he was there as well. QUES: And do you know an Officer, ANS: QUES: What do yourecall theofficers telling you happened? Just there was a fight. They arrested somebody and that was about the extent of it and that the crowdwas unhappythat the person that got arrested got arrested. Why was that? Do you know? I remember talking with a gentleman who believed that because the person that- I ^ess there were two people fighting and this other person fighting was let.go because he was SUV driver. He was of- I don't know what you want to call it. For lack ofa better ofword, maybe a hippie. The guy that you were talking to about it? Yeah. Yeah. Alright. And he told you that the guy was let go because he was an SUV driver? Yes. Yes. He was convinced that's why. Do you rememberwhat this fellow looked like that you were talking to? No, not -1 know he was a Caucasian male. Hair color or anj^hing like that? I think it was dark hair. Okay. Now one of the allegations in the complainant's complaint is that he was attacked by one of the off-duty officers while he was just sitting there on the curb. Did you see any- Was there any fighting going when you were at the scene? As I drove up, it was -either what had happened had already been taken care of or this event didn't occur. I don't know what to tell you. Yeah. Okay. Did you talk to anyoneelse in the crowd other than this fellow? CRA Case #04-2153 There were a few people with him and Ijusttried to explain to him that Ijustpulled up. And they saw me get out ofthecar and I told them "Didn'tyou just see me get out ofthe car? I have no idea." Did any of the people express that they thought that there were police officers involved in the incident other than the uniformed? Yeah, I think somebody did make some mention ofsome undercover type ofactivity being done.'And that was about the extent ofit. I had no idea there was or wasn't. Now are you- You say when you pulled up, you actually spoke with Offic^KP do you think? Yeah, I think I said,"Hi" and"How's it going? Is everybody alright?" Do you know what he was doing at that time? I think he was just like the rest of us, just trying to explain it to the crowd and get everybody understanding whathad happenedand returnpeaceto the scene. I'm just going to refer to OfficerJUjlBupplemental statement here. How many people would you say were, other than police officers, were there when you got there? Itwas a good size group, maybe 1/5 of theblock long on thesidewalk, maybe 50-80 people or so. I'm hoping it's under 100 that were people fi:om thebar, craft shop or whatever it was there. Did you see Lieutenant, I don't recall that, no. You know who that is? Yes I do. fon the scene? Okay. What did you do- How did your involvement in this end? I just- It just dispersed and it was CODEFOR and I got back in the car and came back downtown. About how long were you on the scene? Under five minutes I would say, if that. Officerf^^mm CRA Case #04-2153 ANS: Okay officer. Let me check. I think that's all Fve got; Was the arrested party still there when you got there or were they gone? I think there was somebody in a SecondPrecinctsquad car. I can't say if therewas or wasn't. QUES: Did you talk to anybodywho allegedly had injuries while you were on the scene? ANS: Nope. QUES: Didthe fellow that you described as the hippy- ANS: For lack of a better of word. QUES: Yes. Did he alleged that he'd been assaulted himself? ANS: I don't believe so, no. QUES: Is there anything else you'd like to add about this incident? ANS: Nope. QUES: Alright. Has everything you told metoday beentrue and correct to thebestof your knowledge? ANS: Yes. QUES: ANS: Okay. And once this statement has been transcribed and sent to you, will you read it and make any necessary corrections, sign it and return it to us? Yes I will. QUES: Very good. That concludes this statement. It's not approximately 3:41 PM. Signature:. Date: STATEMENT OF Off]cer|HHH|||^^M PLACE: Miniieapoli^mliS^oIic^leview Authority Offices DATE: November 12,2004 TIME: 1:17 PM CASE NO: 04-2153 INVESTIGATOR: RFCT RECD NOV 29 2004 QUES: ANS: QUES: ANS: Officer, please state your full name and I guess you can spell your first name. Aad what isyour present rank and duty assignment? I'm an officer inthesecondprecinct What watch are you? daywatch. Okay. And how long have you been aMinneapolis police officer? Seven years. And you were ordered by the department to appear here and give a statement regarding matters pertaining to the scope of your employment as provided by the Garrity decision. And please be advised that any answers that you give in this statement can not be used against you in criminal proceedings except in cases of alleged peijuiy.Do youunderstand this? Yes. Okay. And are you willing to proceed today without aFederation representative? Yes. Alright. And finally please be advised should any ofyour answers in this statement be found untruthful, department disciplinary proceedings may be taken against you. Do you understand this? Yes. Okay Officer, referring back to May 14, 2004, it was approximately 11:30 PM, I believe. You responded to a fight call at 1300 Marshall Avenue NE. Isthatcorrect? That is correct. Okay. Could you tell me where you were when got the call, furst ofall? Do you remember? Can I look at my report or do youwant me to have- OfficerfllHHHI CRA Case #04-2153 QUES: ANS: QUES; ANS; QUES; ANS; QUES: ANS: QUES; ANS; QUES: ANS; QUES: ANS: QUES: ANS: Yeah, you sure can look at it. Okay. I don't know where we were but we got a tone over our police radio which means that an officer is in a fight or that they need help so we were on om: way to Dusty's Bar. And out ofcuriosity, what does that sound like when it comes over radios? Is itjust -doessomebody say this isatone oristhere actually a tone? There's atone, it's about atwo second tone that's a consistent tone A(-U Sothatgets your attention, I suppose? Yep. Okay. Alright. And who is-Youwere riding with Officer isit Yes.flHBBil^B at night? What did you first see when you pulled up tothe scene atDusty's there? Well, when we arrived we saw that there was a large fight outside infiront ofthe bar. Okay. Were you driving doyou remember? Ali7ii3BHe5£e^w^|)assenger. Yep,-defiBit©iy. Okay. Why don't you just ah, go ahead and recount what you remember seeing and what youremember happening. Are you okaywith me doing this? Yeah, if you want-don't know-^Are youjustgoing to- I'm not going to do itword, but I'mjust-so I canjust- QUES: Ofcourse. Ofcoutse. Go ahead and read fi*om your report. ANS; upon arrival we saw alarge fight. It was going onto the street in fi-ont ofDusty's Bar. Dusty's Bar4s-A=Ihfiie4s^It^s asidewalk and then the bar. So there's only like eight to ten feet of sidewalk and then you're out in the street, Marshall Street. AndI sawatthatpoint in time. Sergeant Kroll, Bob Kroll, he's one oftheFederation guys. I've known-one of the important guys in the police department. I saw him immediately under-he hadhis regular clothes on. I saw thathe was involved with a fight. That therewerepeople trying to go after him. Officer CRA Case #04-2153 QUES: Do youremember whathe was wearing? ANS: No. No. I remember he wasn't in a policeuniform. QUES: Alright. So, you sawpeople goingafter him, you say. ANS; Yes. And like I putinthereport, I remember him trying topush people away. I thinV he was trying to get his space. I think he was you know in fear so he was trying to get away from the angry people. QUES: How many people did you see? ANS: That I don't know. I thought it was multiplepeople. It seemed like when we arrived it was chaos, in my eyes. That it was more than a one on one fight. It was multiple people. QUES: Where was-^Did you -Do you remember seeing, I guess it was sergeant -First of all, did you see Sgt. Krueger as well as you putted up? ANS: I didn't notice Sgt. Krueger immediately. He looks completely different than what I remembered him. He's lost I betchya 150 pounds so I didn't know it was Sgt. Krueger until the whole deal was over. QUES: Really? ANS: Yeah. He looks completely different.150 is probably more but he's a lot of weight and I didn't even recognize him. QUES: Yeah. Where-Did you see Sgt. Krueger's vehicle? I think it was a black Envoy SUV. ANS: I remember seeing a vehicle. Yeah. I don't remember whereit wasparkedthough. QUES: I'm just trying to see-^trying to get a feel for the scene. ANS: Okay. QUES: But you don't remember where it was parked in relation to Dusty's? ANS: I'm thinking it was in front ofDusty's. QUES: Okay. ANS: Yeah. QUES; And was it-Now I'm going to sort of for the benefitof the record too, let's saythis offlcermm CRA Case #04-2153 ANS: QUES: ANS: QUES; ANS: QUES: ANS: Marshall and let's say Dusly's is in this section here the little cut out orprotrusion ofthe folder-this is where Dusty's is And let's say, this is south, this is north so south is toward you. Urn Idon't know ifthi&lt;: ' accurate ornot but is Dusty's on the east side ofMarshall^ ^ Yes. Okay. And um, I don't know where it was alleged mavbe it mth^ ^ere-which way they were supposed to be heading in their truck, Kruege^Md Kroll. Imjust wondering where the truck ended up. Okay. Iguess they were driving southbound on Marshall. Okay. And that's when API Was out in the middle ofthe street supposedly*? Yes. » -W» i. o. 4= „ Imthinkmg it was in the middle ofthe street, juststopped. Yeah, I suppose that would make sense Yes. ^s there acon^egation ofpeople around that truck at all when -Now Imess LckSrSu'ty's? --^'bfthe Solved"'' though. Imean, the truck was Kind ofsitting there somewhere? Yeah. And Ithink there was -there was afemale in the truck. Do you know who that was? It ended up being Sgt. Krueger's girl-ah, wife. Wife. That's whatIthought. Okay. And this group ofpeople ifSgt. Kroll trying to officerm^mmim CRA Case #04-2153 ANS: QUES: ANS: QUES: ANS: get his space and eveiything, do you think they were in the street or were they on the sidewalk? Do you have recollectionofthat? It endedup going intothe street. Okay. Like I said, there wasn't much room on the sidewallc so when we arrived neoDle were definitelyon the street. Okay. Alright. Ihadn't had anybody set the scene for me before really So Okay. Um, okay. And do you remember-Where did you guys, you and Officer Bennett,end upparking? We parked south, okay, we parked south of Dusty's, facing northbound So we amved- Did you comeup north on Marshall? Yep. Yep. We came going west- This part here? We were coming from around University NE and Broadway. So we came west on Broadway and then went north on Marshall. Parked, lets I would sav 100 feet south of Dusty's. Okay. And walked up? Yes. Ran up. Ran up. Okay. Alright, why don't you continue now I've got the scene sort ofset What happened after you saw Sgt. Kroll interacting with people? That's when um, Iobserved afemale-Sgt. Kroll was facing the other way and a female was about to grab onto him from behind and Ipushed her out of the way and she fell to the ground. I felt like she was going to attack Sgt. Kroll so Ipushed her to the ground. Didyou ever fmd out hername or know who thatwas? No I didn't. Idon't think she was arrested. Ithink she cooled down and ended up working out. Did she make the complaint? Officer HHIH CRA Case #04-2153 QUES: ANS: QUES; ANS: QUES: ANS: QUES; ANS: QUES: ANS: QUES: ANS: QUES: ANS: No. It wouldn't have been her. Just trying to keep-there's some witnesses I'd kind oflike to keep straight so I'mwondering which person that was. Yeah, I definitely -I pushed her away and then she fell to the ground. Okay, what happened after she fell to the ground? Do you remember? And then at that point, I believe I said, 'Get away' and she went back with the crowd in front ofDusty's bar. Okay. Inoticed in your statement you wrote that you say you quickly grabbed her and threw her to the ground. Yes. That's not what you remember happening however? Threw her to the ground. Do you think your statement is accurate? The statement's accurate. Threw her to the ground-yes. She fell definitely to the ground. I do remember that. Okay. Do you remember~-I mean, do you remember throwing her to the ground? Takingher to the ground? Boy... No, butI remember her -We landed on the ground. Were you on the ground as well? Yeah. QUES: Oh. Alright. Okay. And then, so you say she went -she rejoined the crowd on the sidewalk? ANS; Yeah. I don't believe there was anymore incidents with her. I think she backed off. She didn't want to get involved anymore and she wasn't injured or anything like that. So. QUES: Okay. What happened next? ANS: I got-this is a paragraph I have toread, ifyoudon't mind. QUES: Okay. Sure, go ahead. I think we'll just go off record for amoment while you're</t>
  </si>
  <si>
    <t>['https://d3n8a8pro7vhmx.cloudfront.net/cuapb/pages/270/attachments/original/1596604368/04-2153_Kroll_and_Krueger_Pt_4.pdf?1596604368']</t>
  </si>
  <si>
    <t>Too_Long:Over 20 PagesThe Office of Police Conduct Review Review Panel Session Sign-in Sheet Case # 14-10235 Date July 27, 2015 Time 1:00 p.m. Location City Hall Room 239 PANELISTS NAME SIGNATURE Civilian 1 Ngoc Nguyen Civilian 2 Sarah McCann Sworn 1 Lt. Melissa Chiodo Sworn 2 Lt. Arthur Knight Chair is: SWORN 444 VA Chair's Name: 1\A-e- 1 S OAZ 1279923 OPCR Case #14-10235 Robert James McCullough PANEL RECOMMENDATION Complaint Number 14-10235 Complainant: Officer: Jurisdiction: Date of Incident: Date Filed: Date of Panel: Robert James McCullough Jarrod Silva, Badge #6551 M.C. 0. §§ 172.20 April 09, 2014 May 08, 2014 July 27, 2015 Panelists in Attendance (Sign below) Panelist 1 Panelist 2 Panelist 3 Panelist 4 The Chair is Ngoc Nguyen Civilian Sarah McCann Civilian 2 Arthur Knight Sworn 1 Melissa Chiodo Sworn 2 Melissa Chiodo Civilian/Sworn Incident Summary Allegation 1 Violation of the P&amp;P Manual Civilian 1 Vote Civilian 2 Vote Sworn 1 Vote Sworn 2 Vote Merit Merit Merit Merit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04/15/2014, six Page 1 of 3 1279924 OPCR Case #14-10235 Robert James McCullough PANEL RECOMMENDATION days after Robert McCullough's arrest. McCullough filed a complaint with the Office of Police Conduct Review alleging theft; this complaint was signed by Robert McCullough on 05/08/2014. Robert McCullough later received a notification letter form the Minneapolis Police Department Property and Evidence Unit dated 05/08/2014. Robert McCullough retrieved his cash from the Property and Evidence unit on 05/09/2014. Allegations 1. Violation of the Policy and Procedure Manual: that Officer Silva of the First Precinct CRT Unit failed to property inventory Robert McCullough's $97.00 cash until six days after arresting him for Disorderly Conduct. Page 2 of 3 1279925 OPCR Case #14-10235 Robert James McCullough PANEL RECOMMENDATION Allegation #1: Violation of the Policy and Procedure Manual That Officer Silva of the First Precinct CRT Unit failed to property inventory Robert McCullough's $97.00 cash until six days after arresting him for Disorderly Conduct. Supportive Findings: Officer Silva admitted he did not inventory the cash before the end of his shift when he made the initial arrest. The CAPRS report supports that the cash did not get inventoried until 6 days after the arrest. MPD policy states that property and evidence shall be inventoried prior to the end of an officers shift and Officer Silva did failed to do this. These support the findings of merit by the panel. YES ■ NO K REMAND K SPLIT K This allegation has merit. This allegation does not have merit. Remand to investigation for additional information. There is no majority vote. Page 3 of 3 1279926 Minneapolis Police Department Case Finding Memorandum 1St Precinct - Inspector Michael Kjos OPCR Case #14-10235 Case Finding Memorandum OPCR Case #14-10235 To: Assistant Chief Arneson From: Inspector Michael Kjos (Panel Chair) Subject: (Case Finding Memorandum) Involved Employee: Officer Jarrod Silva, Badge 6551 Date: 10/9/2015 Alleged MPD Policy Violation: 10-401 Responsibility for Inventory of Property and Evidence Category (A-B) Discipline Panel Members: Inspector Michael Kjos Lt. Raymond Witzman Lt. Erick Fors Summary of Case and IAU Investigation: Discipline Panel Preliminary Findings: (Panel Chair) Discipline Panel met on September 17th, 2015 at 1800 hours in the 1st Precinct Inspector's Office. Prior to this panel taking place all three panel members had an opportunity to review the Office of Police Conduct and Review (OPCR) investigative file on this case. Panel members discussed the investigative findings as reported in the case file: Discussion Points: 1. Complainant Arrested at 1St Av. N. and 6th Street N. 2. Charge was disorderly conduct (Misdemeanor Arrest). Allegation of being intoxicated, standing in the street and cursing at passersby. 3. Arrested Person is a ticket scalper and was in the process of purchasing 4 tickets for a game when he was arrested. 4. AP had given cash to another ticket scalper and tickets were in AP's hand. 5. Other scalper alleged AP had not paid in full for the tickets. Officer Silva returned tickets back to the other scalper and recovered AP's cash and secured it on his person. 1279927 Minneapolis Police Department Case Finding Memorandum 1st Precinct - Inspector Michael Kjos OPCR Case #14-10235 6. AP is transported back to 1St Precinct by Officers Hamilton and Courtois and placed in the booking cell. 7. Booking van Officer Kingdon transports AP to HCJ. 8. AP is booked into Jail with approximately $3.00 in cash in his possession. 9. Officer Silva later realizes he still has AP's cash in his possession; he places it in a cash envelope for inventory and secures it in his locked desk drawer in the Community Response Team office. 10. Officer Silva fails to inventory AP's cash in the property room until 6 days later after receiving a phone message regarding the cash. 11. Officer Silva takes full responsibility in this case and says it was an "oversite" on his part not to inventory the property before the end of his shift. 12. Date Timeline: a. Arrest 4-9-2015 b. Property Inventory 4-15-2015 c. Complaint filed 5-8-2015 d. Property Room sends notice to AP about cash waiting 5-9-2015 e. AP recovers cash from property room 5-19-2015 i. Timeline significance is that complainant believed the inventory was prompted by complaint; he stated this in his official statement. 13. MPD Policy involved a. 10-401 Responsibility for Inventory of Property and Evidence i.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b. 10-401.1 Property and Evidence Acquired or Temporarily Stored at Precincts. i. Only property held for safekeeping and items obtained as the result of misdemeanor arrests shall be inventoried in the temporary precinct lockers. c. In this situation the property was held for safekeeping and was for a Misdemeanor arrest. 14. Panel felt it was significant that the second policy regarding temporary storage in precincts be reviewed, because it was not mentioned in the case investigation. a. All property inventoried at a precinct would in fact be in violation of 10- 401 as it is written and described by the investigator in this case. b. This is not correct and there are exceptions, such as described in MPD Policy 10-401.1. Where it specifies property held for safekeeping on Misdemeanor arrests may be inventoried in the Precinct Lockers. c. Officer Silva did not place the cash in the precinct evidence locker, but it is common for Community Response Teams to have a system in place to temporarily store items when inventory is not feasible as a case is in progress or unfolding. The CRT offices are more secure than the precinct property lockers, as only a select few have access to CRT offices. 1279928 Minneapolis Police Department Case Finding Memorandum 1st Precinct - Inspector Michael Kjos OPCR Case #14-10235 The panel determined the facts presented in this case met the standard of "preponderance of the evidence" to move forward with a Sustained Violation in this case. Panel Findings on Policy Violations related to OPCR Case# 14-10235: 10-401 Responsibility for Inventory of Property and Evidence Sustained at a Category (A) Level Mitigating and/or Aggravating Circumstances: In addition to the standard 10 factors identified for mitigating and aggravating circumstances the panel felt there was an additional element in this particular case that is significant. During the period when this incident occurred the officers working in the 1st Precinct Community Response Team were operating without an immediate supervisor. The supervisor, Sgt. Straus was out for several weeks training and then vacation. This became apparent as the panel discussed the case and recognized there was no supervisor mentioned throughout the investigation and none interviewed regarding this incident or the general operations within this particular CRT unit. 1. Commendations or Service Recognition from Department or Community a. No department awards listed in case file. 2. Prior Discipline - nothing on the employee profile in the reckoning period. 3. Seniority - 9 years on MPD 4. Rank - Officer 5. Circumstances of the Incident a. Employee was on-duty and conducting official department business. 6. Culpability a. It appears this employee's behavior and actions were intentional with the process he used; but it does not appear the policy violation was intentional or reckless in nature. 7. Employee Attitude a. Positive attitude, accepts full responsibility for this, does not place blame on anyone but himself. 8. Performance Evaluations - received above average performance reviews annually. 9. Training - This is a trainable moment; a thorough review of the MPD property and evidence policy by this employee with his immediate supervisor will ensure future compliance. 10. Liability - no liability in this case, all funds were returned to the complainant. 1279929 Minneapolis Police Department 1st Precinct - Inspector Michael Kjos Case Finding Memorandum OPCR Case #14-10235 Panel Recommendation for Discipline: 13.43 - Personnel Data Respectfully Submitted, Ipaftectot %chid 7, R7:14, 1prri '7/2 Inspector Michael Kjos (Panel Chair) CC: Panel Members and Internal Affairs Unit 1279930 MINNEAPOLIS POLICE DEPARTMENT INTERNAL AFFAIRS UNIT DISCIPLINE WORKSHEET Category B-C Violations Officer Jarrod Silva #6551 4-9-2014 14-10235 Employee's Name and ID Number Policy Number Description Date of Incident STEP 1 - CHARGES IAU Case Number Cate 0 (A-D 10-401 Responsibility for Inventory of Property and Evidence A-D STEP 2 - PRECINCT PANEL HEARING Compose Findings Letter 10-28-2015 13:00 Date of Hearing Policy Number Description Time of Hearing Room 130 City Hall Location of Hearing Cateaory S NS E U P 10-401 Responsibility for Inventory of Property and Evidence B KA K K ■ El ❑•❑ K K ■ K S = Sustained NS = Not Sustained E = Exonerated U = Unfounded P = Policy Fa'lure Deputy Chief Travis Glampe Commander's Signature/Employee Number Commander Troy Schoenberger_ Panel Member in Attendance x Concur K Not Concur Date Deputy chief Bruce Folkens Panel Member in Attendance x Concur K Not Concur 1279931 Minneapolis Police Department Internal Affairs Unit Disciplinary Worksheet, page 2 of 3 STEP 3 - LOUDERMILL HEARING Compose Discipline Letter Date of Hearing Time of Hearing Location of Hearing Recommended Discipline Was the employee present at the hearing? Has the employee been advised of the final recommendation? K K Yes Yes K No K No AGGRAVATING AND/OR MITIGATING FACTORS Commander's Signature/Employee Number Date Panel Member in Attendance Panel Member in Attendance K Concur K Not Concur K Concur K Not Concur 2 1279932 Minneapolis Police Department Internal Affairs Unit Policy Number Description Category S NS E U P 1-1 • S = Sustained NS = Not Sustained E = Exonerated U = Unfounded P = Policy Failure STEP 5- CHIEF- FINAL DISPOSITION Chief of Police Signature Date MP-1408 (Revised 12/10) 3 1279933 Minneapolis City of Lakes NOTICE OF DISCIPLINE PANEL MEETING Police Department la nee L. Harteau Chief of Police 350 South 5th Street Room 130 Minneapolis MN 55415-1389 612 673-2735 TTY 612 673-2157 Officer Jarrod Silva Minneapolis Police Department 1st Precinct - CRT 19 North 4th Street Minneapolis, MN 55401 November 10, 2015 Officer Silva: Re: IAU Case Number 14-10235 This letter is to inform you the Discipline Panel has reviewed IAU Case #14-10235 and recommends the finding(s) as follows: MPD 10-401 Responsibility for Inventory of Property &amp; Evidence, Category (B)..... ..... Sustained. The Discipline Panel will meet on Thursday, December 3, 2015, at 0900 hours in the Chief's conference room 130 City Hall, 350 South 5th Street. At this time, you will be given an opportunity to address the Discipline Panel. If you choose not to attend the Discipline Panel meeting you are ordered to notify the panel chair in writing by November 30, 2015. You may have a union/federation representative or an attorney present during the meeting. You are also entitled to review this case file prior to your Discipline Panel Meeting. Contact Internal Affairs for further information at 612-673-3074. City information and ServIceg www.minneapolismn.gov Affirmative Action Employer Deputy Chief Folkens Commander Schoenberger Police Federation Internal Affairs Unit Sincerely, I ff) Acane-Pod t Travis Glampe, Panel Chair Deputy Chief Minneapolis Police Department 1279934 MINNEAPOLIS PUCE DEPARTMENT INTERNAL AFFAIRS UNIT DISCIPLINE WORKSHEET Category B-C Violations Officer Jarrod Silva, Badge #6551 04/09/2014 14-10235 Employee's Name and ID Number Policy Number Description 10-401 Date of Incident STEP 1 - CHARGES Responsibility For Inventory of Property and Evidence OPCR Case Number Category (A-D) A - D 711 Star-, /7 2 Date of Hearing Policy Number Description STEP 2 - PRECINCT PANEL HEARING Compose Findings Letter /00 Time of Hearing c- 7/7er- Location of Hearing Cateaory S NS E U P 10-401 Responsibility For Inventory of Property and Evidence , I I S = Sustained NS = Not Sustained natu eft nel Member in Attendance Concur El Not Concur ee Number E = Exonerated U = Unfounded P = Policy Fa-lure /7/261/S Da Panel Membe-i - Attendance [Concur K Not Concur 1279935 Minneapolis I- Department Internal Affairs Unit Disciplinary Worksheet, page 2 of 3 STEP 3 - LOUDERMILL HEARING Compose Discipline Letter 01 - - A_ _oko (.4V r ,)'3 SysTtf=1i.)iZ0 Date of Hearing Was the employee present at the hearing? Time of Hearing Location of Hearing 0 Yes -g:No AGGRAVATING AND/OR MITIGATING FACTORS 5/-1- _ F/A.IpiAJC-5 it-l • 12. -1 04A-40 Li._1----t . Policy Number Description Category S NS E U P 10-401 Responsibility For Inventory of Property and Evidence lit ix ri n S = Sustained NS = Not Sustained Recommended Disciplin E = Exonerated U = Unfounded Has the employe been advis d of the final recommendation? 0 Yes ) Com snder's ure/Employee 14-umber Panel Member in Attendance (Concur 0 Not Concur 7//7/2 6 2 c ate Panel Memb,e in Attendance i-Concur 0 Not Concur 2 1279936 Minneapolis Department Internal Affairs Unit Disciplinary Worksheet, page 3 of 3 STEP 4 - BUREAU HEAD REVIEW Policy Number Description Cateaory S NS E U P 10-401 Responsibility For Inventory of Property and Evidence K T1 K K K K K ❑1-1❑1- 1❑ S = Sustained Comments NS = Not Sustained E = Exonerated U = Unfounded P = Policy Failure Bureau Head Signature/Employee Number Date STEP 5- CHIEF- FINAL DISPOSITION Chief of Police Signature MP-1408 (Revised 12/13) Date 3 1279937 Minneapolis Police Department Discipline Matrix Rev: August 2012 Policy e,of•Violation- • . - ange3: ' - Discipline- Compliance with Lawful Orders &amp; Supervition Range Mitigating Baseline Aggravating 1-403 Compliance with lawful orders in administrative and routine situations B-C WR 10 hours 20 hours 1-406; 5-307 Supervisory responsibility: fail to supervise C 10 hours 20 hours 40 hours 1-403 Compliance with lawful orders repeated violations or critical orders D Termination IAU &amp; CRA Procedures . , Range Mitigating Baseline ggravating 2-109 CRA/lAU: fail to return Garrity notice or set up appointment with investigator B WR 10 hours 20 hours 2-101, 5-105.7 Failure to notify !AU of arrest or being a suspect in criminal offense D Termination 5-105.7 Failure to notify !AU of OFP which invokes the Lautenberg amendment D Termination Training Range Mitigating Baseline Aggravating 5-410.02; 2-502-E Failure to attend mandatory or requested training B WR 10 hours 20 hours Equipment Range Mitigating Baseline Aggravating 3-200 Failure to carry required equipment B WR 10 hours 20 hours 3-201 Unauthorized equipment carried but not used, excludes firearm C 10 hours 20 hours 30 hours Overtime 8, Court . Range Mitigating . ,Basettrle Aggravating 3-706, 3-707 Failure to appear in court or standby violations, any criminal case B WR 10 hours 20 hours Off-Duty Employment Range Mitigating Baseline AggraVating 3-800 Failure to sign on to off duty job/buyback B WR 10 hours 20 hours 3-800 No prior approval to work job site (Does not include failure to renew previously approved sites) B 10 hours 10 hours 20 hours 3-800 Working a prohibited site or denied site C lo hours 20 hours 40 hours 3-800 Working while on restricted status C-D 10 hours 40 hours Termination MVR Violations/Email Violations Range Mitigating Baseline Aggravating 4-218 MVR: no start up checks B WR 10 hours 20 hours 4-218 MVR: microphone not worn or not turned on B WR 10 hours 20 hours 4-218 MVR: failure to record vehicle stops B 10 hours • 20 hours 30 hours 4-218 Altering or destroying MVR equipment or recordings D 30 hours Termination 4-220 Unprofessional or offensive email (protected class) D 30 hours 40 hours Termination , . • Truthfulness Range Mitigating Baseline Aggravating 5-101.01 Untruthful to supervisor or falsify unofficial documents D 30 hours 40 hours Termination 2-106, 5-101.01 Garrity violations; perjury; falsify official documents or CAPRS reports D Termination 1279938 Minneapolis Police Department Discipline Matrix Rev: August 2012 Code of Ethics Range, Mitigating Baseline Aggravating 5-102 Criminal activity: Any felony crime, domestic assualt, sex crimes, narcotics, steroids. interfere with 911 D Termination call, theft, discharge weapon or repeat DWI. 5-102 Criminal activity: Gross misdemeanor or misdemeanor (other than those listed in other categories) C 10 hours 30 hours Termination 5-102 Identify self as officer with intent to gain special consideration C-D 10 hours 40 hours Termination 5-102 Misuse of police powers: search warrants, administrative subpoenas, credit checks, etc D Termination 5-102, 3-800 Working off-duty while still on city time D Termination 4-501 Access confidential records (DVS, NCIC, etc.) not related to assigned job duties/no official law enforcement purpose-no known personal gain C WR 10 20 4-501 Access confidential records (DVS, NCIC, etc.) not related to assigned job duties/no official law enforcement purpose-for personal gain D 10 40 Termination i Code of Conduct/Professional Code of Conduct Range Mitigating Baseline . Aggravating 5-105.10 Unprofessional conduct, indecorous language (not protected class) B WR 10 hours 20 hours 5-106, 3-302 Remain on duty until relieved; put self on detail without supervisor permission B WR 10 hours 20 hours 5-105.18 Association with known criminals C 20 hours 40 hours 50 hours 5-105.2, 5-106.1 Failure to take appropriate police action B-D WR 40 hours Termination 5-105.15 Language: biased based on protected class D 30 hours 40 hours Termination 5-105.20 Possession of duty weapon or other firearm while consuming alcohol, no criminal action C 20 hours 40 hours 50 hours 5-105, 5-102 Referral to outside business with personal benefit to employee D Termination 5-101.02 Failure to meet minimum job qualifications (some discretion on OFF with Lautenberg Amendment) D Termination Reports • Range Mitigating Baseline Aggravating 5-307 Failure of supervisors to complete force review report in compliance with policy when the subject of forces incurs any injury at the level of substantial bodily injury or greater. B-C WR 10 hours 20 hours 5-306 Failure to report use of force in CAPRS B-D WR 40 hours Termination 5-306 Failure to notify supervisor of use of force resulting in injury B-C WR 20 Hours 40 Hours News Media Range Mitigating Baseline ' Aggravating 6-202 Responsibility of MPD employees regarding news media I B-D 10 hours I 20 hours I Termination 1279939 Minneapolis Police Department Discipline Matrix Rev: August 2012 Vehicle Operation, Range Mitigating Baseline Aggravating 4-411 Preventable accident after remedial training B WR 10 hours 30 hours 7-401/7-403 Preventable accident with negligent driving violation resulting in damage or injury (less than substantial bodily harm) B WR 10 hours 30 hours 7-401/7-403 Preventable accident with negligent driving violation resulting in injury of substantial bodily harm C 20 hours 40 hours 60 hours 7-401/7-403 Preventable accident with driving violation resulting in great bodily harm or death D 50 hours Termination 7-401/7-403 Lights/siren use violation; speed; unsafe vehicle operation (no preventable accident involved) B WR 10 hours 30 hours 7-406.01 Pursuit policy: failure to announce reason for pursuit B 10 hours 20 hours 30 hours 7-402 Pursuit policy: too many squads in pursuit B 10 hours 20 hours 30 hours 7-406.04 Pursuit policy: violation of supervisory responsibilities C 20 hours 30 hours 40 hours 7-405 Failure to terminate pursuit as required in policy or when ordered by a supervisor (no resulting injury or property damage) C 20 hours 30 hours 40 hours . . . ' Property a&amp; Evidence Range Mitigating- Baseline Aggravating, 10-401 Failure to property inventory evidence acquired in a criminal case C 10 hours 20 hours 30 hours si`e 10-401 Failure to properly dispose of non-evidentary property A-B WR 40 Hours Special Notes on Matrix: These are general guidelines. Chief of Police makes all final determinations on discipline. A- Level violations are not listed in matrix and are considered coaching, not discipline. Repeat violations may result in enhanced discipline up to and including termination. The matrix is not an all inclusive list of policy violations. 1279940 TABLE OF CONTENTS OPCR Case #14-10235 00- Discipline Worksheet with Matrix 01- Table of Contents 02- OPCR Form #3401 03- OPCR Complaint Filed by Robert McCullough 04- Written Statement from Witness Daniel Romig 05- Case Summary 06- Statement of Officer Jarrod Silva 07- Statement of Complainant Robert McCullough 08- Statement of Witness Daniel Romig 09- Statement of 10- Statement of 11- Statement of 12- Statement of 13- CAPRS Report CCN#14-113711 14- Minneapolis Police Department Property Inventory Records 15- Robert McCullough's HCJ Booking Photographs and Booking Sheet 16- Hennepin County Jail Sally Port Video 17- VisiNet Report 14-113711 18- Workforce Director Records - First Precinct CRT schedule 19- First Precinct CRT Officer Photographs 20- Hennepin County Jail Check 21- Telephone Records 22- Envelope with Post Mark of 05/08/2014 23- MPD Policy and Procedure 24- Employee Profile 13.43 - Personnel Data 1279941 CITY OF MINNEAPOLIS OFFICE OF POLICE CONDUCT REVIEW „: ............ ., .. - . ..., COMPLAINT;INFORMATI ,s ,,, ,,:- 1' 4, , .. y.1,,, , ,..,,. Case: Number ,,, Preference Precinct ediri. , ,; , :=.f.. c. '-' 61.:6 , Incidents ,i , ,IJ...,,,, ,,,,,,,,,n,-,,,,,,,, • ' ,- ,., .. .,. 14-10235 1 14-113711 April 09, 2014 11:05 AM No Preference LOCatiiiiiii Incident - ' , . . .. ., i .§..qK i.. , ,,, '' '' , ..f ' , ,. , , „ . ,'4,*O Complaint. -,, 100 5thST Minneapolis 55403 May 27, 2014 Complainant Name,(Last, First, id Ohl la ' ' ' ,- 'Race- '00 r McCullough, Robert James Male White May 11, 1958 000-10-A re - -. ' '' , .': . ig. , tate I - ' 7 ' Primary Telepho :,. 435 University Ave E(?} St. Paul, MN 55130 (651) 335-3575 BADGE/NAME . ALLEGED-POLICY-VIDLATO 6551; Silva, Jarrod OPCR Ord. § 172.20(8) - Violation of the P&amp;P Manual MPD P&amp;P § 10-401 Responsibility for Inventory of Property and Evidence: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 ALLEGATION SUMMARY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 Y MEDIATION K Refer to Mediation COACHING Refer to Precinct INVESTIGATIONS Preliminary Investigation: Investigator K Admin Investigation: Investigator DISMISS K Reckoning Period Expired K No Basis 0 Failure to State a Claim K Failure to Cooperate K Exceptionally Cleared K Lack of Jurisdiction K Withdrawn K Duplicate FIN a L APPROVED INVESTIGATIVE REPORT 1 'efer to Panel IAU Commander 4/ Date _ -2 ---) - i S /(4 Dir ctor - Offic of Pol' Cond Review Date •-., 9,, zorf5. ________ Complaint Form #3401 1279942</t>
  </si>
  <si>
    <t>['https://d3n8a8pro7vhmx.cloudfront.net/cuapb/pages/270/attachments/original/1638757671/OPCR_14-10235_Silva_Part_1.pdf?1638757671']</t>
  </si>
  <si>
    <t>Minneapolis City of Lakes www.minneapolismn.gov Police Department - Medaria Arradondo, Chief of Police 350 S. Fifth St. - Room 130 Minneapolis, MN 55415 TEL 612.673.3000 NOTICE OF DISCIPLINE June 26, 2020 Sgt. Deanna Rivard Juvenile Investigations Minneapolis Police Department RE: OPCR Case Number 18-03004 Notice of Written Reprimand Sgt. Rivard, The finding for OPCR Case #18-03004 is as follows: Policy Number Sub-Section Policy Description Category Disposition 4-202 Equipment Employee Responsibility B Sustained 4-220 Computer Use and Electronic Communication B Sustained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Arradondo Chief of Police By: Michael Kjos, Assistant Chief of Police Henry Halvorson, Deputy Chief, Professional Standards Bureau Wage 1329083 NOTICE OF RECEIPT Acknowledgement of receipt: I, Deanna Rivard, acknowledge that I have received my Notice of Discipline for OPCR Case #18-03004. Commander Giovanni Veliz SgQ_e na Rivard CC: Personnel Commander Veliz OPCR 2IPage Date of receipt Date 1329084 CITY OF MINNEAPOLIS OFFICE OF POLICE CONDUCT REVIEW Complaint Form #3401 COMPLAINT INFORMATION Case Number Precinct CCN Date of Incident Time Preference 18-03004 Juvenile Invest. February 9, 2018 11:08 AM No Preference Location of Incident City/State/Zip Date of Complaint 350 5th ST Minneapolis 55415 February 20, 2018 Complainant Name (Last, First, Middle Initial) Sex Race DOB Joint Supervisors Home Address City/State/Zip Primary Telephone JURISDICTION CATEGORY OPCR Ord. § 172.20(8) VIOLATION OF THE POLICY &amp; PROCEDURE MANUAL BADGE/NAME ALLEGED POLICY VIOLATIONS 7905 ; Rivard, Deanna MPD P&amp;P § 4-202 EQUIPMENT - EMPLOYEE RESPONSIBILITY (08/13/02) MPD P&amp;P § 4-220 COMPUTER USE AND ELECTRONIC COMMUNICATION (12/21/01) (09/19/08) (08/01/11) (05/23/12) ALLEGATION SUMMARY It is alleged that Sgt. Rivard violated the above listed policies on 02/09/2018, 02/14/2018, and 02/15/2018, by attempting to download/view the series "Scandal" through an illegal internet streaming website. SUPERVISOR ASSESSMENT INQUIRY (INTAKE - COMPLAINT FILED) MEDIATION Refer to Mediation COACHING Refer to Precinct INVESTIGATIONS Preliminary Investigation Civilian Investigator: ___________________ Sworn Investigator: ____________________ Admin Investigation: Investigator Stephen McKean FINAL APPROVED INVESTIGATIVE REPORT Refer to Panel 3401 Draft Final approved DISMISS Reckoning Period Expired No Basis Failure to State a Claim Failure to Cooperate Exceptionally Cleared Lack of Jurisdiction Withdrawn Duplicate Refer to Dispatch Refer to EIS Refer to: _______________ IAU Supervisor Date Director - Office of Police Conduct Review Date 1329085 CITY OF MINNEAPOLIS OFFICE OF POLICE CONDUCT REVIEW Complaint Form #3401 1329086 J Minneapolis Office of Police Conduct Review INVESTIGATIVE REPORT Complaint Number: 18-03004 Investigator: Stephen J McKean Officer (s): Sergeant Deanna Rivard Case Type: Administrative Date of Incident: February 14, 2018 Complaint Filed: February 21, 2018 4 -_,--- Minneapolis Police CASE OVERVIEW On February 9, 2018, at about 11:08 AM, the City of Minneapolis IT Department began receiving multiple alerts from the City's malware detection software, Bitdefender Endpoint Security Tools. The software detected an attempt to infect a computer on the City's network with malware. The malware was identified in the alerts as "Application.BitCoinMiner.AAM". The alerts identified the computer involved as "COM32000521". It also identified the person logged into the computer with User ID " 1 3.37 , which is assigned to Sgt. Deanna Rivard. 13.43 - Personnel Data was present in the IT Department when the alerts began arriving. He attempted to contact the user and, when that failed, he remotely logged into the computer to communicate with the user. 13.43 learned that the computer in question had only one website open while the alerts were being received. This website was called "The Solar Movie" and it was open to view the television series "Scandal." When attempts to communicate with the user failed, logged out of the computer. The IT Department received additional identical alerts on February 14th and 15th, originating from the same computer, using the same User ID. The alerts received stated that the malware attempting to infect the computer was blocked by the anti-malware software. In total, approximately 400 emails were generated by the Bitdefender software during the attempts to infect the user's computer. 13.43 POLICY 1. MPD Policy and Procedure Manual § 4-202 EQUIPMENT - /**EMPLOYEE RESPONSIBILITY (08/13/02) 2. MPD Policy and Procedure Manual § 4-220 COMPUTER USE AND ELECTRONIC COMMUNICATION (12/21/01) (09/19/08) (08/01/11) (05/23/12) 3. City of Minneapolis Electronic Communications Policy Page 1 of 9 1329087 ALLEGATIONS Allegation 1: It is alleged that Sergeant Rivard violated the above listed policies on 02/09/2018, 02/14/2018, and 02/15/2018, by attempting to download/view the television series "Scandal" through an illegal internet streaming website. There is no CCN for this incident. CASE INVESTIGATION This complaint originated through the City of Minneapolis Ethics Line, after it was reported by the IT Department. A screenshot from the computer involved, captured by an employee of the IT Department, along with a sample of the email alerts received from the computer's Bitdefender software, were forwarded to Commander Chiodo, Minneapolis Police Department Internal Affairs. The Joint Supervisors reviewed the data received and assigned the case for investigation through the Office of Police Conduct Review. 13.43 - Personnel Data was interviewed and provided a statement on May 10, 2018. He later provided copies of several of the email alerts received by his department. Sgt. Rivard was interviewed and provided her statement on his matter on June 5, 2018. DISCUSSION The Minneapolis Police Department's Policy and Procedure Manual states in part: 4-202 EQUIPMENT - EMPLOYEE RESPONSIBILITY (08/13/02) All employees are responsible for the department equipment they use. When an employee transfers from an assignment that issues individually-assigned equipment to an assignment that does not issue individually-assigned equipment, they shall return the equipment to MPD Stores. Any misuse or unauthorized use of City property or supplies shall constitute a violation of this policy. 4-220 COMPUTER USE AND ELECTRONIC COMMUNICATION (12/21/01) (09/19/08) (08/01/11) (05/23/12) All use of the City's computer system shall comply with the City of Minneapolis Electronic Communications Policy. Users are responsible for maintaining security of any computer to which they have logged on. When users leave the computer, they shall log off the system. Domain passwords are selected by individual users and are not to be shared. Users should protect their password against unauthorized use. Passwords can be stolen, guessed or inadvertently made available, therefore BIS will prompt users when to change their password. Users are required to change their passwords every 30 days and will have to supply a new password in order to log on. (09/19/08) Security levels based on the user's position determine access to programs. If a user requires a different security clearance to perform functions beyond their current security level, a request shall be made in writing to the supervisor of the Business Technology Unit. Internet and E-mail systems do not provide private or confidential electronic communications. Users must understand that any communications created, received or backed up on the City systems are considered public documents and are subject to legal requests for public disclosure. This includes communications that users might think are of a personal and private nature. Page 2 of 9 1329088 Use of the Internet will be monitored by Business Information and Technology Services (ITS) (BIS). Inappropriate or questionable use will be reported to the supervisor of the Business Technology Unit, and if necessary, referred to the Internal Affairs Unit for investigation. This monitoring will include external links and services being accessed by employees. (09/19/08) All Internet business that requires a fee or connects to an inappropriate site (i.e. pornographic material, sites that could violate the City's Sexual Harassment Policy, etc.) shall be pre-approved by the employee's supervisor. A memo stating the reason and approval for access shall be retained by the precinct, unit or division commander, who shall forward a file copy to Internal Affairs for review, if needed. (09/19/08) Internal Affairs may investigate reported violations of the City's Electronic Communications Policy, with the assistance of BIS ITS personnel. Any employee whose user name and password is determined to have been in use during any violation may be subject to an Internal Affairs investigation and held accountable. (09/19/08) The City of Minneapolis Electronic Communications Policy states in part: I. Purpose and Scope of the Policy C. Applies To: This policy applies to all City employees, elected officials, contractors, consultants, volunteers, agents or any other persons who have gained or are given access to the City's computer system (hereafter referred to as "users"). Ill. General Conditions D. Acceptable / Unacceptable Use: 4. Network Security: Users shall respect the integrity and security of the electronic communications system. Users are responsible for knowing and understanding the content of any information published on the City's Intranet by the City's information technology department describing procedures, guidelines and best practices for ensuring network security. c. Users shall not knowingly download, develop or use electronic files or software programs that introduce viruses or other disruptive or destructive software into City computing systems. E. Copyrighted Information: Users shall not use the Electronic Communications System to copy or transmit any documents, images, software or other information protected by a copyright owned by someone other than the City of Minneapolis, without proper authorization from the copyright owner. 1. Copyright protection applies to any document, image, software or information unless it is specifically marked as public, not copyrighted, or freeware. In the absence of any specific copyright markings, material or information should be assumed to be copyright protected. 2. It is the user's responsibility to obtain proper authorization from the copyright owner prior to using the electronic communications system to copy or transmit copyrighted material and the City assumes no responsibility for a user's failure to obtain the proper authorization. Page 3 of 9 1329089 13.43 - Personnel Data His interview, 13.43 13.43 said that he was in the IT Department working as usual when alerts began coming in from the anti-virus software that is installed on most of the city's computers. The software detects when malware or other exploits are running on a specific computer and it delivers alerts to the IT Department in the form of emails. He said that this was not just a single alert, but continuous alerts coming in nearly every second. said that he looked to determine the nature of the alert and learned that a "crypto mining malware" was being detected; however, it was being blocked by the anti-virus software. Each of these alerts was from the same computer.' explained what crypto mining malware is and what it does. He said that there are numerous websites that "are not legitimate websites" which do not have a lot of security. These sites, either intentionally or through malicious attacks, have specific code embedded within. When someone opens these websites, this code causes multiple attempts to download malware onto that user's computer.2 explained: "... (What crypto mining does ... is it tries to harness your resources, your computer resources like memory and CPU and use 'em to do, ah, ah, cryptic currency mining for some specific entity, malicious entity that they harvest your, your, ah, resources and use 'em to, ah, mining cryptic currency or like, ah, bit coin or whatever." 3 said that the email alerts identify the User ID and the specific computer being affected. After seeing this information, he looked up the employee assigned to the User ID that was identified in the email and learned it belonged to Sgt. Rivard. He attempted to contact her; however, after getting no response, he remotely logged into the computer by using a program called Bomgar: "Bomgar is like a tool that we use to support other, other computers if they are not physically close to us. We just do like a, like a, ah, virtual, ah, you know, we, virtual presence on the computer. We'll remote into it and we can see the same thing the users sees." 4 explained how he can communicate with a computer user with Bomgar after he logs into their computer: "There's some chat exchange in there too. Yep, there's a chat. So, this Bomgar, Bomgar allows us to remote into the computer and then we can chat with the user and, ah, you know, it will give their phone number or we can tell them if we want them to do something or, or, you know, just to communicate. "And in this chat, if you look in here, it says the time that the, the session was initiated and it says that I sent an email saying 'Hello, or I sent a message saying 'Hello, and I didn't get anything and then I said, 'This is 13.43 - Personnel Data 'and then I haven't gotten anything so." 5 When he virtually entered the other computer, saw that the user was on a website for watching a television show. Since this was the only website open on the computer while the alerts were being received, he identified that website as the source of the malware.6 He made a screenshot of the website in question.' Sgt. Rivard did not acknowledge the remote login to her computer. said he spoke to his supervisor, and sent her an email explaining what occurred. Interview Transcript for 13.43 13.43 , dated 06/05/2018, Page 1, line 50 to Page 2, line 5 2 Ibid., Page 2, lines 12-20 Ibid., Page 2, lines 23-27 4 Ibid., Page 2 line 36-38 5 Ibid., Page 7, line 45-53 6 Ibid., Page 2, line 41-44 7 Capture.JPG - Windows Photo Viewer (showinghttps://thesolarmovie.co/episode/scandal-season-7-episode-9/) Page 4 of 9 1329090 13.43 was asked to explain why this site is alleged to be an "illegal" website. He stated: "So, these, ah, these sites like, sites that stream videos like Netflix or Hulu or, or, um, HBO Go, those are legal sites that purchase the, the rights to the specific TV show and they, and they stream it and they can watch it by having a subscription. However, in this case and the website was the Solar Movie dot CO. That's the name of the website... This website is not a, it's not a, a legitimate site that buys, um, the rights for a specific TV show and posts it, they just download these TV shows and have 'em hosted in their storage and then people can go watch them. "... [S]o we don't have to pay. It's like, it's like a pirated version of the, of the, of the show and then that's why these urn, these sites have a lot of advertising that goes in and then they have a lot of code that gets added to the, to the, to these, to these, ah, ah, sites. That's why that crypto mining malware was trying to run because it was added as a piece, another extra code that was, eh, like embedded in the code, in the, in the site's code itself. "It's like you go into the Pirates Bay or like one of these, urn, there is a bunch of these instances and a bunch of 'em in Eastern Europe, a bunch of 'em in like China and even in the U.S. where they're like the FBI or whatever in our country, they cannot crack down on these and get them off-line. There is a lot of instances in these." 8 The television show "Scandal" originated on the ABC network. It is available for viewing on the ABC website at https://abc.go.com/shows/scandal. Additionally, it is available to subscribers on Netflix and it is available for rent on Amazon Video. Following his interview on May 10, 2018, Mr. 13.43 provided to the Office of Police Conduct Review a sampling of the emails received by the IT Department from the Bitdefender software.9 In his email to the Office of Police Conduct Review, he attached eight (8) of the emails that were received. Mr. stated that approximately four hundred (400) emails were generated during the attack on Sgt. Rivard's computer. The subject title on these emails was "Detected Malware Notification". The emails were received on three (3) separate dates: February 9, 2018, beginning approximately 11:08 AM; February 14, 2018, beginning approximately 1:01 PM; February 15, 2018, beginning approximately 10:19 AM. 13.43 Sergeant Deanna Rivard: During her interview, Sgt. Rivard acknowledged that she worked on February 9th, 14th, and 15th, and that she used her computer.'° She confirmed that her computer login User ID is " 1 3.37 11 Sgt. Rivard said that she does watch the TV show "Scandal" on her work computer during her lunch time and said, "1 have a really bad memory but I do watch the show Scandal so I'm pretty sure I was trying to watch it. I wouldn't. I wouldn't doubt it." 12 Sgt. Rivard said she was not familiar with the website "Solar Movie". She stated that she knows that "Scandal" is an ABC network show and usually goes to the ABC website to view it. She said she has the ABC app on her TV at home. "1 searched Scandal in the, in the queue and then I search for what season that I'm on, then I go to the ABC website 'cause I, sometimes I don't know which episode I'm on 'cause I watch it on my iPad at home or I watch it on my internet ready TV 'cause I have the ABC app on my TV."13 8 Interview Transcript for 13.43 13.43 , dated 05/10/2018, Page 4, lines 15-36 9 Email from 13.43 13.43 , dated May 10, 2018, 2:18 PM, with eight (8) attachments m Interview Transcript for Sgt. Deanna Rivard, dated 06/05/2018, Page 1, line 57 to Page 2, line 7 " Ibid., Page 3, line 45 12 Ibid., Page 2, lines 34-35 13 Ibid., Page 3, lines 34 -36 Page 5 of 9 1329091 Sgt. Rivard stated that she is not familiar with "Bomgar". ("I am not computer savvy. I have never heard of Bomgar or seen Bomgar.") 14 She added that if she had seen that pop up on her computer screen, she would probably just close it out. She said she was not aware that anyone had tried to communicate with her about the security issue. Sgt. Rivard said she may have been away from her computer when Mr. 13.43 was attempting to contact her: "And if this during lunch I always, I always bring my lunch. I'm a good girl. (laugh) But, I always throw it in the microwave in the, in the lunchroom for two minutes, grab my water and then go sit back at my desk. But, no one's ever at anyone else's computer in our unit 'cause there's only four of us, sometimes three. But, so acknowledge, sorry. So I had no intention to not communicate with them but I never saw that." 15 During her interview, Sgt. Rivard states several times that she did not know how she ended up on the "Solar Movie" website. She said that she clicked a link after searching "ABC Scandal": "1 don't know what the Solar Movie dot com or the Solar Movie dot net or... Like I said, it was never my intention to go outside of the ABC website." 16 During Sgt. Rivard's interview, a question was presented by her representative, Sgt. Anna Hedberg. She asked if Sgt. Rivard had to be on the Solar Movie website on June 14th and 15th to generate the email alerts from Bitdefender on those specific dates or if it could have been some "residual effect" (1E: cookies) that caused the alerts.17 Since that was a question best answered by an expert from the IT department, the Investigator deferred the question to after the conclusion of Sgt. Rivard's statement. On June 6, 2018, the Investigator initiated an email conversation with Investigator: "Just one question to clarify. Does the user have to be on the website at the time the malware is trying to infect the computer? Did she need to open the website each day the alerts were received or is it possible she was only on it the first day the alerts were sent?" 13.43 eply: "Yes." Investigator: "So she needed to open an infected website each date Bitdefender sent the alerts?" "Exactly. This malware needs a carrier and the web browser is the carrier." 18 CLOSING 1. Between February 9th and February 15th, the IT Department received approximately 400 email alerts via the Bitdefender Endpoint Security Tools software, which is the anti-malware software installed on City-owned computers. 2. These emails were generated as an alert that malware was being detected on a single computer identified as COM32000521. The alerts were identifying "Application.BitCoinMiner.AAM" as the malware targeting the computer. 14 Ibid., Page 3, line 1 15 Ibid., Page 6, lines 29-39 16 Ibid., Page 7, lines 45-47 17 Ibid., Page 10, line 41 to Page 11, line 5 18 Email exchange between stephen.mckeangminneapolismn.gov and 06/06/2018, between 12:41 PM and 12:47 PM Page 6 of 9 13.43 - Personnel Data 1329092 3. The emails from Bitdefender are configured to identify the current user logged into the identified computer. The User ID given in each of these emails is SIM". This User ID is assigned to Sergeant Deanna Rivard. 4. The emails in this incident originated on three (3) separate dates: February 9, 2018, beginning approximately 11:08 AM; February 14, 2018, beginning approximately 1:01 PM; February 15, 2018, beginning approximately 10:19 AM. 5. 13.43 13.43 was working in the IT Department when the alerts began. He attempted to contact the identified user. When he was not successful in contacting Sgt. Rivard, he remotely logged into the computer. He continued to try contacting Sgt. Rivard through the chat capability of the Bomgar software used to remotely access the computer. He received no reply from the chat messages he typed. 6. Mr. 13.43 found that the user had opened a web browser and accessed a website called Solar Movie. The browser was open to the television series "Scandal". 7. Mr. 13.43 described this website as one that does not purchase the rights to these shows and offers pirated versions for viewing. He explained that these kinds of sites often have malware embedded in the site's code. 8. The television show "Scandal" originated on the ABC network. It is available for viewing on the ABC website at https://abc.go.com/shows/scandal. Additionally, it is available to subscribers on Netflix and it is available for rent on Amazon Video. 9. In her interview, Sgt. Rivard acknowledged that she sometimes views the TV show "Scandal" from her office computer during her lunch time. She said she knows that this show is produced by the ABC network and views it from an ABC app on her television at home. 10. Sgt. Rivard acknowledged that she viewed the show on the dates described above; however, she did not intentionally use the Solar Movie website. 11. Sgt. Rivard said, "I'm not computer savvy a hundred percent." She said she did not know how she ended up on the Solar Movie website. She said she searched for the specific show and clicked on the link that resulted from the search. 12. The City of Minneapolis Electronic Communications Policy states, in part, that "Users shall not knowingly download, develop or use electronic files or software programs that introduce viruses or other disruptive or destructive software into City computing systems." 13. This policy also states, "Users shall not use the Electronic Communications System to copy or transmit any documents, images, software or other information protected by a copyright owned by someone other than the City of Minneapolis, without proper authorization from the copyright owner," 14. Additionally, "It is the user's responsibility to obtain proper authorization from the copyright owner prior to using the electronic communications system to copy or transmit copyrighted material and the City assumes no responsibility for a user's failure to obtain the proper authorization." Page 7 of 9 1329093 I confirm that the information I provided in this case is true to the best of my knowledge. October 15, 2018 Date: Page 8 of 9 1329094 EVIDENCE 1. Statements a) Witness, 13.43 13.43 b) Sergeant Deanna Rivard 2. Records a) Screenshot image from asset # COM32000521, showing a web browser with an open website (https://thesolarmovie.CO/episode/scandal-season-7-episode-9/) and a Bomgar conversation box b) (9) sample emails from Bitdefender anti-malware software c) Copy of the City of Minneapolis Electronic Communications Policy Page 9 of 9 1329095 CITY OF MINNEAPOLIS OFFICE OF POLICE CONDUCT REVIEW COMPLAINT INFORMATION Case Number Precinct CCN Date of Incident Time Preference 18-03004 Juvenile Invest. February 9, 2018 11:08 AM No Preference Location of Incident City/State/Zip Date of Complaint 350 5th ST Minneapolis 55415 February 20, 2018 Complainant Name (Last, First, Middle Initial) Sex Race DOB Joint Supervisors Home Address City/State/Zip Primary Telephone JURISDICTION CATEGORY OPCR Ord. § 172.20(8) VIOLATION OF THE POLICY &amp; PROCEDURE MANUAL BADGE/NAME ALLEGED POLICY VIOLATIONS 7905 ; Rivard, Deanna MPD P&amp;P § 4-202 EQUIPMENT - EMPLOYEE RESPONSIBILITY (08/13/02) MPD P&amp;P § 4-220 COMPUTER USE AND ELECTRONIC COMMUNICATION (12/21/01) (09/19/08) (08/01/11) (05/23/12) ALLEGATION SUMMARY It is alleged that Sgt. Rivard violated the above listed policies on 02/09/2018, 02/14/2018, and 02/15/2018, by attempting to download/view the series "Scandal" through an illegal internet streaming website. SUPERVISOR ASSESSMENT INQUIRY (INTAKE - COMPLAINT FILED) MEDIATION K Refer to Mediation COACHING K Refer to Precinct INVESTIGATIONS K Preliminary Investigation ❑Civilian Investigator: 3401 a DISMISS K K K K K K K K K K K Draft Final approved Reckoning Period Expired No Basis Failure to State a Claim Failure to Cooperate Exceptionally Cleared Lack of Jurisdiction Withdrawn Duplicate Refer to Dispatch Refer to EIS Refer to: ❑Sworn Investigator: N Admin Investigation: Investigator Stephen McKean FINAL APPROVED INVESTIGATIVE REPORT Refer to Panel / IAU Supervisor hi 'i vt, Date /0ilit Date Director - Office of Poli - a i4; t Review _--- - Complaint Form #3401 1329096</t>
  </si>
  <si>
    <t>['https://assets.nationbuilder.com/cuapb/pages/1509/attachments/original/1753847544/18-03004_Deanna_Rivard.pdf?1753847544']</t>
  </si>
  <si>
    <t>['Deanna Rivard, badge #7905']</t>
  </si>
  <si>
    <t>3/28/2021 United States v. McMillan, Case No. 15-cr-200 (JNE/TNL) | Casetext Search + Citator https://casetext.com/case/united-states-v-mcmillan-40 1/13 From Casetext: Smarter Legal Research United States v. McMillan UNITED STATES DISTRICT COURT DISTRICT OF MINNESOTA Oct 21, 2015 Case No. 15-cr-200 (JNE/TNL) (D. Minn. Oct. 21, 2015) Copy Citation Case No. 15-cr-200 (JNE/TNL) 10-21-2015 United States of America, Plainti9, v. Ryan William McMillan, Defendant. Tony N. Leung United States Magistrate Judge District of Minnesota Je9rey S. Paulsen, Assistant United States Attorney, United States Attorney's O:ce, 300 South Fourth Street, Suite 600, Minneapolis, MN 55415 (for the Government); and Shannon R. Elkins, Assistant Federal Defender, O:ce of the Federal Defender, 300 South 4th Street, Suite 107, Minneapolis, MN 55415 (for Defendant). REPORT &amp; RECOMMENDATION Je9rey S. Paulsen, Assistant United States Attorney, United States Attorney's O:ce, 300 South Fourth Street, Suite 600, Minneapolis, MN 55415 (for the Government); and Shannon R. Elkins, Assistant Federal Defender, O:ce of the Federal Defender, 300 South 4th Street, Suite 107, Minneapolis, MN 55415 (for Defendant). Download Treatment Search all cases and statutes... Help Sign In Sign Up Opinion Case details JX 3/28/2021 United States v. McMillan, Case No. 15-cr-200 (JNE/TNL) | Casetext Search + Citator https://casetext.com/case/united-states-v-mcmillan-40 2/13 This matter is before the Court, United States Magistrate Judge Tony N. Leung, on Defendant's Motion to Suppress Evidence Obtained through Illegal Search and Seizure (ECF No. 19). This motion has been referred to the undersigned for a report and recommendation to the district court, the Honorable Joan N. Ericksen, District Judge of the United States District Court for the District of Minnesota, under 28 U.S.C. § 636 and D. Minn. LR 72.1. Defendant is charged with one count of Felon in Possession of a Firearm in violation of 18 U.S.C. §§ 922(g)(1), 924(a)(2). (Compl., ECF No. 1). Defendant 7led his Motion to Suppress Evidence Obtained through Illegal Search and Seizure (ECF No. 19), seeking to suppress physical evidence obtained as a result of a March 13, 2015 tra:c *2 stop. The Government opposes the motion. A motions hearing was held on August 26, 2015. (See ECF No. 22). Assistant United States Attorney Je9rey S. Paulsen appeared on behalf of the United States of America (the "Government"). Assistant Federal Defender Shannon R. Elkins appeared on behalf of Defendant Ryan William McMillan. 2 The Court heard testimony from Minneapolis Police Department O:cers Brian Bennett and Michael Meath. The parties o9ered and the Court received: Government Exhibit 1: police squad car video; Government Exhibit 2: three photographs of the search of Defendant's vehicle; and Defendant's Exhibit 1: aerial map of tra:c stop location. Post-hearing brie7ng is complete and this motion is ripe for a determination by the Court. Based upon all the 7les, records, and proceedings herein, along with the testimony and exhibits presented, the undersigned Magistrate Judge recommends that Defendant's motion be denied. I. FINDINGS OF FACT O:cer Brian Bennett is a licensed peace o:cer with approximately twelve years of law enforcement experience. O:cer Michael Meath is a licensed peace o:cer with approximately thirteen years of law enforcement experience. O:cers Bennett and Meath were on duty in di9erent vehicles on March 13, 2015. At about 1:10 a.m., O:cer Bennett was near the intersection of Humboldt Avenue North and 49th Street North in north Download Treatment Search all cases and statutes... Help Sign In Sign Up Opinion Case details JX 3/28/2021 United States v. McMillan, Case No. 15-cr-200 (JNE/TNL) | Casetext Search + Citator https://casetext.com/case/united-states-v-mcmillan-40 3/13 Minneapolis, Minnesota. The area around Humboldt Avenue and 49th Street is considered a high-crime area due to a high prevalence of narcotics, violent crime, guns, and gang activity. *3 3 O:cer Bennett observed a vehicle come to a complete stop at the intersection of Humboldt Avenue and 49th Street. The vehicle was facing westbound on 49th Street. The vehicle, after having already stopped, then put on its right turn signal and made a right turn, heading northbound on Humboldt Avenue. O:cer Bennett initiated a tra:c stop because he perceived a violation of Minnesota Statute § 169.19, subd. 5, which requires turn signals to be in continuous operation 100 feet leading up to a turn. O:cer Bennett observed that the vehicle did not signal throughout the 100 feet prior to turning. Instead, the vehicle only signaled upon coming to a stop at the intersection. After O:cer Bennett initiated a tra:c stop, the car complied promptly and pulled over. The vehicle was stopped two blocks north of the tra:c violation. (Def.'s Ex. 1). On cross-examination, O:cer Bennett testi7ed that he routinely makes this type of tra:c stop. O:cer Bennett does not recall the last time he wrote a ticket for failing to signal within 100 feet of a turn. Instead, O:cer Bennett uses the stop to advise motorists of the law requiring them to use their signal. O:cer Bennett testi7ed that this is a routine violation. The squad video shows O:cer Bennett informing Defendant he made an "improper turn." (Gov't Ex. 1, at 01:11:11). O:cer Bennett testi7ed that, after the vehicle pulled over, he approached the driver's side of the vehicle and his partner approached the passenger side. O:cer Bennett testi7ed that he saw four individuals in the car, with none of them wearing a seatbelt. Upon approaching the vehicle, O:cer Bennett testi7ed that he could smell a strong odor of marijuana coming from the vehicle. O:cer Bennett also observed a shiny object in the fold- down armrest of the rear seat between the two rear passengers. O:cer Bennett *4 testi7ed that he was concerned about this shiny object because he could not determine what the object was from his point of view. O:cer Bennett asked the driver for his identi7cation and then informed the driver he had been pulled over for an improper turn. (Gov't Ex. 1, at 01:10:51). 4 Download Treatment Search all cases and statutes... Help Sign In Sign Up Opinion Case details JX 3/28/2021 United States v. McMillan, Case No. 15-cr-200 (JNE/TNL) | Casetext Search + Citator https://casetext.com/case/united-states-v-mcmillan-40 4/13 After being at the side of the vehicle for about seventy-7ve seconds, O:cer Bennett is seen nodding and signaling to his partner. (Gov't Ex. 1, at 01:12:03). O:cer Bennett then asked all occupants of the vehicle to keep their hands up. (Gov't Ex. 1, at 01:12:06). O:cer Bennett testi7ed that he decided to remove the occupants from the vehicle given the odor of marijuana, the high-crime nature of the neighborhood, and the shiny object. O:cer Bennett had the four occupants exit the vehicle one at a time. (Gov't Ex. 1, at 01:12:10, 01:14:20, 01:16:42, 01:18:58). At the point when two occupants had been removed, with Defendant and another remaining in the vehicle, O:cer Bennett is heard saying "Alright, step out, keep your hands up" to Defendant. (Gov't Ex. 1, at 01:16:49). Immediately thereafter, in response to an inaudible question from one of the two remaining occupants of the vehicle, O:cer Bennett says: "Yeah, you can put your seatbelt [indistinguishable]." (Gov't Ex. 1, at 01:16:51). As each occupant exited the *5 vehicle, they were pat searched, handcu9ed, and placed in squad cars. (Gov't Ex. 1, at 01:12:10, 01:14:20, 01:16:42, 01:18:58). 1 5 1 It is not clear whether the statement is "Yeah, you can put your seatbelt on" or "Yeah, you can put your seatbelt o9." To the Court, it sounds like "on," but the Court cannot rule out "o9." One problem with the interpretation of "on," however, is that it does not make sense if said to Defendant due to the context where he was about to exit the vehicle, but might make sense if said to the remaining passenger. If the word is "o9," it makes sense if said toward Defendant because he would have to take his seatbelt o9 (if he had been wearing one) to exit the vehicle. The video shows Defendant holding his hands up, but lowering his hands upon O:cer Bennett's statement. O:cer Bennett likely misspoke at the tra:c stop when using the word "put" in connection with taking a seatbelt "o9." Thus, if O:cer Bennett was speaking to Defendant, and not the passenger, it would imply that Defendant had his seatbelt on at that moment. The Court notes that, on crossexamination, O:cer Bennett was confronted with the squad video recording and testi7ed that he could be heard on the video saying "take the seatbelt o9." But on redirect, O:cer Bennett stood by his testimony that none of the passengers was wearing a seatbelt when the vehicle was stopped. In the six minutes between the car being pulled over and Defendant exiting, seatbelts could have been put on or taken o9 by any of the passengers, including Defendant. As noted in their briefs, however, both parties agree that it is irrelevant for Fourth Amendment Download Treatment Search all cases and statutes... Help Sign In Sign Up Opinion Case details JX 3/28/2021 United States v. McMillan, Case No. 15-cr-200 (JNE/TNL) | Casetext Search + Citator https://casetext.com/case/united-states-v-mcmillan-40 5/13 purposes whether Defendant was wearing his seatbelt or not. (Def.'s Mem. in Supp. of Mot. to Suppress Evidence, at 2 n.1; Gov't's Mem. in Opp. at 34). If anything, this confusion might call into question O:cer Bennett's memory as to a detail of the incident. But given the entirety of his testimony and the fact that, on the whole, his testimony comports with the squad car audio and video despite not having reviewed it prior to the hearing, the Court 7nds O:cer Bennett a credible witness. O:cer Meath responded to the scene of the tra:c stop as backup. O:cer Meath testi7ed that O:cer Bennett informed him of a silver object in the back seat of the vehicle. O:cer Meath testi7ed that he, too, smelled the odor of marijuana coming from the vehicle. O:cers Bennett and Meath testi7ed that, after the occupants were removed, the purpose of the search was to identify the source of the marijuana odor. As O:cer Meath performed the search, O:cer Bennett and other o:cers attempted to identify the occupants. Defendant Ryan William McMillan was identi7ed as the vehicle's driver, with one passenger in the front seat, and two remaining occupants in the rear seats. One occupant, Christopher Washington, had a misdemeanor warrant for his arrest. All four occupants were in squad cars during the search of the vehicle. During the search of the vehicle, O:cer Meath found a loaded handgun underneath the driver's seat cushion. O:cer Meath testi7ed that he saw a tear in the seat cushion of the driver's seat. Upon looking in the torn seat, O:cer Meath located the handgun between the metal frame of the seat and the seat cushion. (Gov't Ex. 2, at 2). *6 O:cer Meath stated that he did not damage the seat to reach the gun and that the handgun was loaded with a chambered round. 6 Defendant was arrested for possession of a 7rearm without a permit and for being a felon in possession. O:cer Bennett testi7ed that an individual's driver's license would show if they had a valid handgun permit. O:cer Bennett's testimony indicates that Defendant's license had no such information, but O:cer Bennett did not ask Defendant if he had any other documentation showing he had a valid handgun permit. Nothing in the record shows that Defendant had any such permit on his license or otherwise. O:cer Bennett testi7ed that another o:cer reported that he found marijuana on Mr. Washington. Although no marijuana was found in Download Treatment Search all cases and statutes... Help Sign In Sign Up Opinion Case details JX 3/28/2021 United States v. McMillan, Case No. 15-cr-200 (JNE/TNL) | Casetext Search + Citator https://casetext.com/case/united-states-v-mcmillan-40 6/13 Defendant's vehicle itself, o:cers did subsequently 7nd marijuana debris and a ripped plastic bag in the squad car in which Mr. Washington and Defendant were transported. O:cer Bennett testi7ed that he does not know what was the shiny object that initially caught his attention, only that it ended up being nothing notable. O:cer Meath also testi7ed on cross- examination that nothing shiny was discovered in the back seat and that he does not know what the shiny object might have been. II. CONCLUSIONS OF LAW Defendant moves to suppress physical evidence obtained as a result of a warrantless search of his vehicle on March 13, 2015. Defendant argues that he was "unlawfully seized when he was taken out of his car, searched, handcu9ed and placed in a police squad car." (Def.'s Mem. in Supp. of Mot. to Suppress Evidence, at 1, ECF No. 23). Defendant argues that, at the time o:cers began searching his vehicle, "the o:cers *7 lacked probable cause to believe that [Defendant] had committed a crime or that evidence of a crime would be found in his vehicle." (Def.'s Mem. in Supp. of Mot. to Suppress Evidence, at 1). 7 A. Probable Cause for the Traêc Stop and Seizure of Defendant The Fourth Amendment guarantees the "right of the people to be secure in their persons, houses, papers, and e9ects, against unreasonable searches and seizures." U.S. CONST. amend. IV. "Temporary detention of individuals during the stop of an automobile by the police, even if only for a brief period and for a limited purpose, constitutes a 'seizure' of 'persons' within the meaning" of the Fourth Amendment. Whren v. United States, 517 U.S. 806, 809-10 (1996) (citations omitted). The "decision to stop an automobile is reasonable where the police have probable cause to believe that a tra:c violation has occurred." Id. at 810 (citations omitted). "It is well established that even a minor tra:c violation provides probable cause for a tra:c stop." United States v. Williams, 429 F.3d 767, 771 (8th Cir. 2005). O:cer Bennett testi7ed that he observed Defendant violate Minnesota Statute § 169.19, subd. 5. This statute requires that "signal of intention to turn right or left shall be given continuously during not less than the last 100 feet traveled by the vehicle before turning." MINN. STAT. § 169.19, Download Treatment Search all cases and statutes... Help Sign In Sign Up Opinion Case details JX 3/28/2021 United States v. McMillan, Case No. 15-cr-200 (JNE/TNL) | Casetext Search + Citator https://casetext.com/case/united-states-v-mcmillan-40 7/13 SUBD. 5. O:cer Bennett observed Defendant's vehicle, traveling westbound on 49th Street, come to a complete stop upon reaching Humboldt Avenue. O:cer Bennett then observed Defendant signal his intent to make a right turn only after he stopped at the intersection. After signaling, Defendant turned northbound on Humboldt Avenue where shortly thereafter O:cer Bennett initiated the tra:c stop. *8 Thus, O:cer Bennett's credible testimony establishes that Defendant did not give a continuous signal during the last 100 feet traveled prior to turning as required under Minnesota law. Therefore, the Court 7nds that O:cer Bennett had probable cause to believe a tra:c violation had occurred. Because O:cer Bennett had probable cause, the initiation of the tra:c stop was reasonable under the Fourth Amendment. 8 An "investigative stop can grow out of a tra:c stop so long as the o:cer has reasonable suspicion to expand his investigation, even if his suspicions are unrelated to the tra:c o9ense that served as the basis for the stop." United States v. Long, 320 F.3d 795, 800 (8th Cir. 2003) (citing United States v. Gregory, 302 F.3d 805, 809 (8th Cir. 2002). The o:cer must have a "particularized and objective basis for suspecting the particular person stopped of criminal activity" in light of all the circumstances from which "a trained o:cer draws inferences and makes deductions . . . that might well elude an untrained person." United States v. Cortez, 449 U.S. 411, 417-18 (1981). O:cers conducting such investigative stops "may take steps reasonably necessary to protect their personal safety." United States v. Stachowiak, 521 F.3d 852, 855 (8th Cir. 2008) (quoting United States v. Shranklen, 315 F.3d 959, 961 (8th Cir. 2003)). Here, O:cer Bennett and his partner approached a vehicle with four occupants after e9ectuating a proper tra:c stop at about 1:10 a.m. in a high crime area. After approaching the driver, O:cer Bennett could smell a strong odor of marijuana coming from the vehicle. He also testi7ed to observing a shiny object in the fold-down armrest of the rear seat. O:cer Meath testi7ed that, upon responding to the scene, O:cer Bennett informed him of a silver object in the back seat of the vehicle. The strong marijuana odor, *9 a shiny object in the fold-down armrest of the rear seat within close reach of the two backseat passengers, and the time and location of the tra:c stop in a high-crime area with a prevalence of guns, narcotics, 9 Download Treatment Search all cases and statutes... Help Sign In Sign Up Opinion Case details JX 3/28/2021 United States v. McMillan, Case No. 15-cr-200 (JNE/TNL) | Casetext Search + Citator https://casetext.com/case/united-states-v-mcmillan-40 8/13 violent crime, and gang activity combined to provide law enforcement with a reasonable, articulable suspicion that Defendant was engaged in criminal activity. This context justi7ed law enforcement's removal of the occupants, handcu:ng them, and placing them in squad cars as steps reasonably necessary to protect the o:cers' personal safety in order to search the vehicle. B. Probable Cause to Search "[S]earches conducted outside the judicial process, without prior approval by judge or magistrate, are per se unreasonable under the Fourth Amendment-subject only to a few specially established and well-delineated exceptions." Katz v. United States, 389 U.S. 347, 357 (1967) (footnotes omitted). "[T]he 'automobile exception' permits the warrantless search of a vehicle if the police 'had probable cause to believe the vehicle contained contraband or other evidence of a crime before the search began.'" United States v. Vore, 743 F.3d 1175, 1179 (8th Cir. 2014) (quoting United States v. Wells, 347 F.3d 280, 287 (8th Cir. 2003)). "Probable cause su:cient to justify a search exists where, in the totality of the circumstances, there is a fair probability that contraband or evidence of a crime will be found in a particular place." United States v. Kennedy, 427 F.3d 1136, 1141 (8th Cir. 2005). "In making the probable-cause determination, [courts] 'apply a common sense approach and consider all relevant circumstances.'" Vore, 743 F.3d at 1179 (quoting Kennedy, 427 F.3d at 1141). *10 10 1. Odor of Marijuana Supports Probable Cause to Search The Eighth Circuit "has held numerous times that the smell of marijuana coming from a vehicle during a proper tra:c stop gives an o:cer probable cause to search for drugs." United States v. Smith, 789 F.3d 923, 928 (8th Cir. 2015); see United States v. Barry, 394 F.3d 1070, 1078 (8th Cir. 2005) (o:cer's observation of a mist in the vehicle, along with the smell of marijuana and air freshener gave the o:cer reasonable suspicion to detain defendant); United States v. Peltier, 217 F.3d 608, 610 (8th Cir. 2000) (deputy had probable cause to search a truck where the deputy smelled odor of burnt marijuana coming from the cab); United States v. McCoy, 200 F.3d 582, 584 (8th Cir. 2000) (the odor of burnt marijuana on the suspect and the smell of Download Treatment Search all cases and statutes... Help Sign In Sign Up Opinion Case details JX 3/28/2021 United States v. McMillan, Case No. 15-cr-200 (JNE/TNL) | Casetext Search + Citator https://casetext.com/case/united-states-v-mcmillan-40 9/13 air freshener in the car gave o:cer probable cause to search the vehicle); United States v. Neumann, 183 F.3d 753, 756 (8th Cir. 1999) (o:cer's detection of the smell of burnt marijuana gave him probable cause to search the entire vehicle for drugs); United States v. Gipp, 147 F.3d 680, 685 (8th Cir. 1998) (7nding that a continued stop based on an o:cer's detection of the odor of burnt marijuana on a person is not unlawful because the odor gives the o:cer a "particularized and objective basis for suspecting [the person] was or had recently engaged in criminal activity") (internal quotation omitted). Here, O:cer Bennett approached the vehicle after e9ectuating a proper tra:c stop. After approaching the driver, O:cer Bennett could smell a strong odor of marijuana coming from the vehicle. O:cer Meath also smelled the odor of marijuana prior to conducting his search. Under the circumstances of this case, the smell of marijuana provided law enforcement with probable cause to search the vehicle for drugs. *11 11 Defendant argues that, given the vehicle's four occupants, the odor of marijuana alone did not create probable cause to believe that the automobile contained contraband or evidence of criminal activity. In United States v. Brown, upon approaching a parked car, two deputies "each smelled the distinct odor of burnt marijuana emanating from [a] vehicle" holding three occupants. 634 F.3d 435, 439 (8th Cir. 2011). The passenger in the back seat "sat up and admitted smoking marijuana." Id. at 436. After receiving consent from the driver, the deputies searched the trunk of the vehicle for the backseat passenger's bag. Id. The deputies found no marijuana in the bag, but the odor of marijuana still emanated from the vehicle. Id. Given the odor, the deputies searched the entire vehicle, 7nding a loaded handgun underneath a bag on the 8oor in the front passenger seat. Id. at 436-37. Given that there was a "reasonable probability marijuana was located inside the vehicle . . . the o:cers had probable cause to search the entire vehicle for illegal drugs." Id. at 438. In the instant case, unlike in Brown, no passenger admitted to law enforcement that he was the source of the marijuana odor. Instead, O:cer Bennett and his fellow o:cers needed to determine the odor's source themselves. The odor of marijuana indicated to law enforcement a fair probability that contraband or evidence of a crime would be found within Download Treatment Search all cases and statutes... Help Sign In Sign Up Opinion Case details JX 3/28/2021 United States v. McMillan, Case No. 15-cr-200 (JNE/TNL) | Casetext Search + Citator https://casetext.com/case/united-states-v-mcmillan-40 10/13 the vehicle. While law enforcement did not 7nd marijuana within the car itself, it was later discovered in a search of one of the occupants and in the squad car used to transport that occupant and Defendant. The later discovery of marijuana comports with O:cers Bennett and Meath's testimony that they smelled an odor of marijuana coming from the vehicle. Their testimony is credible on this important point. *12 Therefore, the Court 7nds that the search is valid notwithstanding the fact that the vehicle held multiple occupants. 12 2. Totality of the Circumstances Supports Probable Cause to Search As concluded above, the smell of marijuana alone in the context of this case provided O:cer Bennett with probable cause to search the vehicle for drugs. But, O:cer Bennett did not detect the odor of marijuana alone. He also testi7ed to observing a shiny object in the fold-down armrest of the rear seat. Thus, under the totality of the circumstances, the combination of the strong marijuana odor, a shiny object in the fold-down armrest of the rear seat within close reach of the two backseat passengers, and the location of the tra:c stop in a high-crime area with a prevalence of guns, narcotics, violent crime, and gang activity, also provided O:cer Bennett with su:cient probable cause to believe there was a fair probability that contraband or evidence of a crime would be found within the vehicle. Based on the foregoing analysis, the Court concludes that law enforcement had probable cause for the initial tra:c stop and to remove Defendant from the vehicle, handcu9 him, and place him in the back of the squad car while the o:cers searched the vehicle. Further, law enforcement had probable cause to believe there was a fair probability that contraband or evidence of a crime would be found within the vehicle, justifying the search of the vehicle. Therefore, the Court recommends that Defendant's Motion to Suppress Evidence Obtained through Illegal Search and Seizure (ECF No. 19) be denied. *13 13 III. RECOMMENDATION Based upon the foregoing, and all 7les, records, and proceedings herein, IT IS HEREBY RECOMMENDED that Defendant's Motion to Suppress Download Treatment Search all cases and statutes... Help Sign In Sign Up Opinion Case details JX 3/28/2021 United States v. McMillan, Case No. 15-cr-200 (JNE/TNL) | Casetext Search + Citator https://casetext.com/case/united-states-v-mcmillan-40 11/13 Evidence Obtained through Illegal Search and Seizure (ECF No. 19) be DENIED. Date: October 21, 2015 s/ Tony N . Leung Tony N. Leung United States Magistrate Judge District of Minnesota NOTICE Filing Objections: This Report and Recommendation is not an order or judgment of the District Court and is therefore not appealable directly to the Eighth Circuit Court of Appeals. Under Local Rule 72.2(b)(1), "a party may 7le and serve speci7c written objections to a magistrate judge's proposed 7nding and recommendations within 14 days after being served a copy" of the Report and Recommendation. A party may respond to those objections within 14 days after being served a copy of the objections. LR 72.2(b)(2). All objections and responses must comply with the word or line limits set for in LR 72.2(c). Under Advisement Date: This Report and Recommendation will be considered under advisement 14 days from the date of its 7ling. If timely objections are 7led, this Report and Recommendation will be considered under advisement from the earlier of: (1) 14 days after the objections are 7led; or (2) from the date a timely response is 7led. Make your practice more effective and ef_x0089_cient with Casetext's legal research suite. Download Treatment Search all cases and statutes... Help Sign In Sign Up Opinion Case details JX 3/28/2021 United States v. McMillan, Case No. 15-cr-200 (JNE/TNL) | Casetext Search + Citator https://casetext.com/case/united-states-v-mcmillan-40 12/13 Get a Demo Casetext research Parallel Search Compose Pricing Switch Big _x0089_rm Coverage SmartCite Public records search Partnerships and Resources Law school access Bar associations About us Jobs Blog Podcast News Twitter Facebook LinkedIn Download Treatment Search all cases and statutes... Help Sign In Sign Up Opinion Case details JX 3/28/2021 United States v. McMillan, Case No. 15-cr-200 (JNE/TNL) | Casetext Search + Citator https://casetext.com/case/united-states-v-mcmillan-40 13/13 Instagram Help articles Customer support Contact sales Privacy Terms © 2021 Casetext Inc. Casetext, Inc. and Casetext are not a law _x0089_rm and do not provide legal advice. Download Treatment Opinion Case details</t>
  </si>
  <si>
    <t>['https://d3n8a8pro7vhmx.cloudfront.net/cuapb/pages/270/attachments/original/1617888234/Brian_Bennett.pdf?1617888234']</t>
  </si>
  <si>
    <t>['Brian Bennett, badge #405', 'Michael Meath, badge #4686']</t>
  </si>
  <si>
    <t>IN THE MATTER OF THE ARBITRATION BETWEEN ANOKA COUNTY and BMS #20PA0300 LAW ENFORCEMENT LABOR SERVICES, INC. ARBITRATOR: Marlin O. Osthus DATE OF HEARING: December 10, 2019 DATE RECORD CLOSED: December 10, 2019 DATE OF THIS AWARD: December 30, 2019 APPEARANCES FOR THE EMPLOYER: Bryan Franz, Attorney Anoka County Attorney's Office Anoka, Minnesota FOR THE UNION: Scott Higbee, Attorney Law Enforcement Labor Services, Inc. Brooklyn Center, Minnesota 2 This matter concerns a grievance filed by Detention Deputy Steve Cater on July 19, 2019, alleging that Anoka County (Employer) violated the collective bargaining agreement between the Employer and Law Enforcement Labor Services, Inc. (Union) when the Employer issued a 20-hour suspension to Cater on July 17, 2019. The Union and Employer presented testimony by witnesses who were under oath, as well as documentary evidence during a hearing held in Anoka, Minnesota on December 10, 2019. The parties also filed briefs with the undersigned. After carefully considering witness testimony, the exhibits in evidence, as well as the parties' post-hearing briefs, I conclude that the Employer established that it had just cause to support its decision to discipline Steve Cater. However, I also find that the level of discipline imposed by the Employer is not appropriate in light of all relevant circumstances. This decision consists of six sections. The first section describes the Employer's operation and the collective bargaining relationship between the Union and Employer, including the collective bargaining agreement in dispute. The second section sets forth the issue in dispute, as well as the parties' agreement that the issue is properly before me. The third section details the facts of this matter. The fourth section summarizes the Union's position that the collective bargaining agreement has been violated. The fifth section reviews the Employer's position that it has not violated the agreement. Finally, I explain my conclusion that while the Employer established that it had just cause to discipline employee Cater, that the discipline imposed is excessive, as well as the remedy in light of my conclusions. 3 THE EMPLOYER'S OPERATION AND RELATIONSHIP WITH THE UNION While the Employer is Anoka County, Mr. Cater's location of work is the Anoka County Sheriff's Office. The collective bargaining unit represented by the Union in this case is composed of all essential employees of the Sheriff's Office whose positions do not require that they be licensed as police officers by the State of Minnesota, excluding employees who work an insufficient number of hours as defined in the agreement, part- time employees who are not included in the definition of "public employee," supervisory and confidential employees. Among the employees in the unit are deputies employed at the Anoka County Jail, including Deputy Cater. Part of the Sheriff's Office is the Marine Unit. The Marine Unit deals with water- related accidents or issues. One example of the work of the unit is when it was called to assist when the I-35W bridge collapsed. The Marine Unit does not have any dedicated employees. Rather, about 15 individuals employed in various jobs in the Sheriff's Office work for the Marine Unit when necessary. David Wiley, a licensed sergeant who oversees a day shift of deputies for the Sheriff's Office, is also responsible for the operation of the Marine Unit. Until the discipline at issue in this case, Deputy Cater was part of the Marine Unit. The current collective bargaining agreement is effective from January 1, 2018 through December 31, 2020. The parties to the agreement are the Union, the Employer and the Sheriff's Office. Article 13 of the agreement states that, "The employer will discipline employees for just cause only," with discipline being defined as discharge, demotion, suspension, written reprimand and oral reprimand. According to the 4 Employer's Personnel Rules and Regulations while the Employer considers its system of discipline is progressive, it reserves the right to take any disciplinary action it deems appropriate under the circumstances. According to those same rules, the Employer considers violating departmental or County rules or policies (among other matters) as cause for issuing disciplinary action. The Employer also has a policy regarding the use of sick leave that is relevant to this matter. It states in part, "Employees on sick leave shall not engage in other employment or self-employment or participate in any sport, hobby, recreational activity or other activity that may impede recovery from the injury or illness (see the Outside Employment Policy)." THE ISSUE IN DISPUTE AND MY AUTHORITY TO DECIDE THE ISSUE The parties agree that the issue before me is, "Whether the twenty-hour suspension without pay issued to Steve Cater on July 17, 2019 was for just cause and, if not, what is the appropriate remedy?" The Employer and Union also agree that the grievance is properly before me and that I have the authority to decide the issue. They further agree that the Employer has the burden of proof in this matter. THE FACTS Nearly all of the facts related to deciding the merits of the grievance in this case are not in dispute. Steve Cater has been an employee with the sheriff's office since 1994. On June 10, 2019, Mr. Cater went to see his doctor. According to Cater's testimony, he was suffering from back spasms, and had been since the previous Friday. His doctor 5 determined that Cater should not work until after the doctor saw Cater again on June 17. According to Cater, the doctor told him that with a combination of muscle relaxants and certain exercises, Cater's back issues would likely resolve within 2 - 5 days. Cater followed Employer policies and properly notified the Employer of his need for sick leave from June 10 through June 17. Cater further testified that in fact by Thursday or Friday of the week of June 10, he was much better, and perhaps could have returned to his job early. However, he did not attempt to get the doctor to evaluate him before June 17. On Saturday, June 15, 2019, the Marine Unit was notified that a drowning was in progress on Lake George. Sergeant Wiley immediately went to the scene. Wiley also "paged" the members of the Marine Unit, which involves the use of an APP on the cell phones of members of the unit. Consistent with his general practice, Wiley did not limit the page to certain members of the unit, rather every member of the unit was called to the scene. According to Wiley, eleven members of the unit showed up, including Steve Cater. Cater was put to work on the sonar boat, and performed all duties assigned to him without any problems. According to Wiley, the duties assigned to Cater were not physically challenging. Recovery of the drowning victim required two days; thus, the Marine Unit (including Cater) worked on June 15 and 16. There is no dispute that Sergeant Wiley had no knowledge that Cater was on medical leave through June 17. There is also no dispute that Wiley had no reason to know about the medical leave as he did not directly supervise Cater. Finally, there is no dispute that Cater did not inform Wiley that he was on medical leave when he reported for Marine Unit duty on June 15 and 16. According to Wiley's testimony, had he known 6 that Cater was on medical restrictions, he would have told Cater that he could not participate in the Marine Unit work on June 15 and 16. According to the testimony of Operations Lieutenant David Tedrow, on June 18, 2019, the grievant submitted a slip to his immediate supervisor claiming a total of 20 hours of overtime pay for his work with the Marine Unit on June 15 and 16. Cater's immediate supervisor called Lieutenant Tedrow and told Tedrow that he did not believe Cater's request was "right" since he was on medical leave from June 10 through June 17. This was the first notice Lieutenant Tedrow received of the grievant working on June 15 and 16. As a result of the call from the immediate supervisor, Mr. Tedrow conducted a brief investigation. He asked the grievant whether the dates on the slip for the claimed overtime were correct (Tedrow noted in his testimony that sometimes employees make mistakes on the dates involved). When Mr. Cater confirmed that the dates were correct, Tedrow asked whether Cater had a new doctor's note. Cater responded negatively. Tedrow then reviewed the doctor's note dated June 10 and the return-to-work authorization from the doctor dated June 17, authorizing Cater to return to work on June 18. On July 10, 2019, Lieutenant Tedrow met with the grievant to further investigate his conduct. Present at the July 10 meeting were Tedrow, Cater, Union Steward Michael Turnbom, Union Business Agent Jessica Mabin and Detention Sergeant Meverden. Subsequently, on July 17, 2019, Lieutenant Tedrow issued a three-page disciplinary notice, suspending Cater for 20 hours without pay. The disciplinary notice summarizes the facts, as well as Cater's July 10 responses. In addition, Tedrow informed Cater that had Sergeant Wiley known that Cater had not been cleared to work, 7 Wiley would not have allowed Cater to work, regardless of how Cater was feeling at the time because there was no medical authorization for Cater to work. The July 17 disciplinary notice states that Cater violated two policies of the Employer. First, Cater violated General Order 340.5.8 (c) which prohibits employees from (among other things) omitting material information to a supervisor or other person in a position of authority, in the reporting of any office-related business. Second, Cater violated General Order 1014.3 which prohibits employees on sick leave from engaging in employment (among other things). Thus, by failing to tell Wiley about his medical restrictions when paged to go to Lake George, Cater failed to provide important information, and by working on June 15 and 16, Cater worked when he was prohibited from doing so. At the end of the disciplinary notice are four "Conditions" imposed on Cater in order to continue his employment. The first three relate to following Employer policies, to not violating any work restrictions, and to notify any supervisor of any limitations that are in place related to work performance. The fourth "Condition," unlike the first three, is not really a condition imposed for continued employment; rather it states: "You will be suspended from the Marine Unit activities and specialty pay through October 2019 at which time your reinstatement will be reviewed." According to the Union the result of the suspension from the Marine Unit has been the loss of special pay, the loss of participation in training and the pay associated with the training, and the loss of income due to call outs of the Marine Unit. For example, employees who are part of the Marine Unit receive an extra $45/pay period, according to Section 17 of Article 7 of the current collective bargaining agreement. To date, Cater has not been reinstated to the Marine 8 Unit, either because the Employer has decided reinstatement is not appropriate or because the Employer is delaying consideration of reinstatement until the merits of this grievance are decided (the Employer is not certain which reason accounts for Cater's lack of reinstatement to the Marine Unit). Finally, both the Union and Employer are unaware of any similar conduct by an employee in the past. Thus, there is no precedent - this is the first time the Employer has dealt with the question of what to do when an employee engages in employment while on medical leave from the employee's regular job. UNION ARGUMENTS THAT THE EMPLOYER LACKS JUST CAUSE The Union maintains that the discipline imposed by the Employer is too severe, and in effect argues that there are a number of extenuating circumstances. First, (and the Employer does not dispute this point), Cater since first challenged about his conduct has been straightforward and honest about what he did. Second, Cater did not abuse his sick leave - he had the sick leave and no one has disputed that he had a bona fide medical reason for his leave. Third, while Cater did indeed work for the Marine Unit on June 15 and 16, these dates were a Saturday and Sunday, which are not normal workdays since Cater's regular schedule is 8 a.m. - 4:40 p.m., Mondays through Fridays. Thus, his employment fell outside the scope of his regular hours. Fourth, because Cater was much improved by Thursday or Friday of the week of June 10, he simply did not think about the fact that he was technically on medical leave when he was summoned to work for the Marine Unit - rather he responded to an emergency 9 situation promptly - as he was trained to do. Finally, the Union argues that Cater's inadvertent error caused no harm, that in fact Cater performed well on June 15 and 16. EMPLOYER ARGUMENTS THAT THE COLLECTIVE BARGAINING AGREEMENT HAS NOT BEEN VIOLATED The Employer maintains that it had just cause to discipline Cater, and more specifically to suspend him for 20 hours because of his conduct on June 15 and 16. First, according to the Employer, it followed its progressive discipline policy, as Cater's record includes an undated oral reprimand, a written reprimand dated April 15, 2002, a one-day suspension dated May 25, 2004 (amended 7/1/2004), a two-day suspension dated October 14, 2004 and a five-day suspension dated March 20, 2008.1 Second, even Cater's rendition of the facts establishes that he violated the two Employer policies cited in the July 17 discipline. Third, the Employer contends the sick leave policy that Cater violated exists for a number of valid reasons and the Employer cannot ignore conduct like Cater engaged in. The reasons include safety (what if Cater had been asked to do something by Wiley that he was not physically capable of), liability (what if Cater had suffered further back injuries while with the Marine Unit), protecting the employee on leave (what if an employee came back early without authorization from a doctor and was injured or caused injury to other employees), all of which could lead to even longer or more absences imposing burdens on remaining employees, including forced overtime. Finally, the Employer points to the facts that it suspended Cater for less time (20 hours) than his 2008 discipline which was five days (and presumably 40 hours) and that it paid Cater overtime pay for his work on June 15 and 16. This means 1 The Employer acknowledges that there has been no discipline issued to Cater since March 20, 2008. 10 that Cater did not suffer a financial penalty since he was paid for 30 hours of work (counting overtime) compared to the 20-hour unpaid suspension. DISCUSSION AND ANALYSIS As the collective bargaining agreement makes clear, the Employer bears the burden of establishing that it had just cause to support its decision to discipline Cater. Analysis of whether the Employer has met its burden involves two steps: (1) Has the Employer submitted sufficient proof that the employee engaged in the alleged misconduct or behavior warranting discipline; and (2) If the Employer provides such proof, has the Employer established that the level of discipline imposed is appropriate in light of all relevant circumstances. See, Elkouri &amp; Elkouri, How Arbitration Works, 15-25 (8th ed., 2016). As to the first step, there is no question that grievant Cater engaged in the conduct that led to his discipline and that the conduct warranted discipline. Since the Employer discovered Cater's conduct until the date of the hearing in this matter, Cater has acknowledge two key facts that make clear that he engaged in the conduct that led to discipline: (1) Cater worked on June 15 and 16, (2) Cater was on medical leave and restricted from working his regular job from June 10 through June 17. Moreover, there is no question that Cater did not inform Sergeant Wiley, who is in charge of the Marine Unit, that Cater was reporting to work on June 15 and 16 in spite of being on medical leave, that Cater's engagement in employment while on medical leave violated the Employer's sick leave policy, and that Cater was or should have been aware of the Employer's sick leave policy. In fact, the Union appears to concede that some level of discipline is warranted, but contends that the discipline imposed is too severe. 11 On the other hand, in reviewing the July 17, 2019 Disciplinary Notice, I conclude that the Employer has not established that that the discipline imposed is appropriate in light of all relevant circumstances particularly with regard to Condition 4 on page 3 of the Disciplinary Notice.2 In effect, Condition 4 constitutes an indefinite suspension of Cater from working with the Marine Unit, which entails loss of specialty pay, training and other opportunities connected with the Marine Unit. Neither at the hearing nor in its post-hearing brief, has the Employer attempted to justify Condition 4. In fact, part of the Employer's defense of the issuance of a twenty-hour suspension is that the penalty imposed is less than the five-day suspension issued to Cater in 2008. However, taking into account Condition 4, the Employer's actions are not more lenient than in 2008. Moreover, the Jail Commander (the person of highest authority at the detention center), in response to Employer counsel's question whether a 20-hour suspension was reasonable, responded that it was because the discipline was less than that imposed in 2008 and because in fact Cater did not lose any money (since he was paid 30 hours of pay for working on June 15 and 16 when he should not have worked, and the suspension was for twenty unpaid hours). The Jail Commander's testimony in this regard is accurate only if one ignores Condition 4 of the suspension that the Employer 2 I recognize that the issue as framed by the parties is limited to whether the twenty-hour suspension without pay was for just cause. However, I decline to be limited to that narrow question since in my view the discipline imposed by the Employer was more than a twenty-hour suspension - it included an indefinite suspension from the Marine Unit. I view it as my responsibility to review the entirety of the level of discipline. In its post-hearing brief the Employer also argues that management has the right to withhold assignment of work - including work to the Marine Unit. While the Employer does not say so explicitly, presumably it means it has the unfettered right to unilaterally assign or withhold assignment of work. However, neither Sections 10 or 17 of Article 7 of the collective agreement, which are cited by the Employer, explicitly give the Employer the right to unilaterally withhold assignments. Even if the Employer possesses the right to unilaterally assign (or withhold assignment) of work, I do not interpret that right to include the right to impose inappropriate discipline. If the Employer's argument were accepted, it would eliminate the role of the arbitrator in assessing whether the level of discipline is appropriate. 12 issued. At no time did the Commander or anyone else who testified for the Employer attempt to justify the indefinite suspension from the Marine Unit. Moreover, both the Commander and Detention Lieutenant made clear that someone above them decided on the discipline to be issued to Cater. While I consider the issue somewhat close, I conclude that the twenty-hour suspension is an appropriate level of discipline in light of all the circumstances. Those circumstances include the following: 1. The Employer utilized progressive discipline, although as the Union points out, the most recent discipline issued to Cater prior to 2019 occurred eleven years ago. Moreover, the Employer imposed a lesser suspension than it did in 2008 (if the indefinite suspension from the Marine Unit is ignored). It appears that discipline - no matter how long ago it was - remains in an employee's file and may be considered by the Employer when deciding to issue subsequent discipline. 2. As the Employer points out (if the indefinite suspension from the Marine Unit is ignored), while Cater should not have worked on June 15 and 16, he was in fact paid 30 hours of pay for twenty hours of work, consistent with Cater's request for overtime pay for his work on June 15 and 16. Thus, Cater suffered no financial penalty as a result of the twenty-hour suspension. 3. While Cater has always been honest about what he did and forthrightly explained why he acted as he did, even as of the date of the hearing he did not believe that he violated any Employer policy. Cater was asked at the hearing whether he felt that he violated the Employer's sick leave policy, and responded that he did not because the doctor took him off of work as a formality, not because he needed the time off. This response ignores the fact that whether a formality or not, Cater was on medical leave when he worked on June 15 and 16. Moreover, his response is inconsistent with his conduct on June 17 when he kept his appointment with his doctor and obtained the necessary release to return to work. In reaching the conclusion that the twenty-hour suspension is an appropriate level of discipline, I have carefully considered various Union arguments, including its position that by working on Saturday and Sunday, Cater did not violate the Employer's sick leave policy because his regular hours of work are Mondays through Fridays. The wording of the Employer's sick leave policy does not support this argument. The 13 language is not limited as the Union would like it to be - rather it prohibits other employment or participation in sports, hobbies or any other activity "that may impede recovery from the injury or illness," without limitation to certain days of the week or times of the day.3 While I find that the twenty-hour suspension is appropriate in light of the above circumstances, I do not believe that the Employer should be able to use the July 17, 2019 suspension against Cater indefinitely. In this regard, it is clear that the Employer considers the disciplinary history of an employee when deciding subsequent discipline regardless of how long ago the discipline issued. Thus, based on the Employer's practice, as long as Cater is employed by the Employer, the July 17 discipline could be used against Cater should he have subsequent disciplinary issues. Yet there is no evidence that Cater deliberately flouted the Employer policies as opposed to acting without thinking about the consequences of his action. It appears that he did not appreciate the fact that the weekend days of June 15 and 16 were covered by the medical restrictions. Moreover, since no other employee has ever been disciplined for similar conduct, Cater had no frame of reference other than the existence of the two policies he violated, which he may have last reviewed two and three years ago.4 3 Neither party litigated the question whether Cater's work during the weekend impeded his recovery from the injury. In fact, it is not clear that the Employer even investigated that issue. While I do not believe (as the Employer contends) that any employment while on medical leave is prohibited by its policy, the Union has never contended that the discipline is inappropriate because Cater's conduct did not impede his recovery. 4 In this regard, the Employer presented evidence establishing that Cater electronically "signed" that he had reviewed the sick leave policy on October 26, 2017 and the standards of conduct policy on August 16, 2016. 14 ORDER On the basis of the entire record and the foregoing discussion and analysis, I deny the grievance insofar as the Union suggests that the level of discipline should be a written warning. On the other hand, I find that the level of discipline imposed inappropriate. I therefore order that: 1. The Disciplinary Notice issued to Steve Cater dated July 17, 2019 be amended by striking any reference to suspending Cater from the Marine Unit, including striking the fourth Condition on page 3 of the Notice in its entirety. The effective date of the Disciplinary Notice shall remain July 17, 2019. The Disciplinary Notice currently in either Cater's personnel file or any other file maintained by the Employer shall be removed, and shall be replaced by the amended Disciplinary Notice. Any other references to Cater's suspension from the Marine Unit contained in any other notes, memoranda, or other written documents maintained by the Employer shall be deleted. 2. The Employer immediately reinstate Steve Cater to the Marine Unit, and the Employer make Steve Cater whole for any wages, pay or remuneration lost as a result of his suspension from the Marine Unit on July 17, 2019. This includes specialty pay, pay lost as a result of not be invited to attend training sessions held by the Marine Unit, or pay lost to the extent the Marine Unit was activated to deal with water-related issues, for the period of time from July 17, 2019 until the date of Cater's reinstatement to the Marine Unit. 3. To the extent that Cater's inability to attend training sessions held by the Marine Unit during the time of his suspension in any way affect his status as a member of the Marine Unit, provide training to Cater so that he is qualified as a member of the Marine Unit with the same standing he had prior to July 17, 2019. 4. Expunge the July 17, 2019 Disciplinary Notice from Cater's personnel file and from any other files maintained by the Employer on July 17, 2022, which is three years from the date the Disciplinary Notice issued. Effective July 17, 2022 the Employer may no longer consider the July 17, 2019 Disciplinary Notice issued to Cater as part of Cater's disciplinary history when reviewing what level of discipline to issue should Cater be disciplined on or after July 18, 2022. Issued and ordered this 29th day of December, 2019 in Mendota Heights, Minnesota. /s/ Marlin O. Osthus Marlin O. Osthus Arbitrator 15 16</t>
  </si>
  <si>
    <t>['https://d3n8a8pro7vhmx.cloudfront.net/cuapb/pages/270/attachments/original/1632230211/2019-Steve_Carter-Anoka_County.pdf?1632230211']</t>
  </si>
  <si>
    <t>['Steve Carter, badge #None']</t>
  </si>
  <si>
    <t>Too_Long:Over 20 PagesMINNEAPOLIS POLICE DEPARTMENT INTERNAL AFFAIRS COMPLAINT FORM #3401 INTERNAL AFFAIRS CASE NUMBER: 14-22128 CON: DATE OF INCIDENT: 09/21/2014 TIME OF INCIDENT: 2230 hours LOCATION OF INCIDENT: 4 th Pct., 1925 Plymouth Ave. N. DATE OF COMPLAINT 11/03/2014 REFERRAL METHOD: COMPLAINANTS NAME (LAST, FIRST MIDDLE) SEX ME FE1 RACE: DATE OF BIRTH: 13.43 - Personnel Data HOME ADDRESS: CITY I STATE I ZIP: TELEPHONE: 13.43 - Personnel Data POLICIES ALLEGED TO BE VIOLATED: 1-403: COMPLIANCE WITH LAWFUL ORDERS An employee must always obey lawful orders given by supervisors or their designees, but all employees will be held accountable for their use of delegated authority. An employee who receives conflicting lawful orders shall obey the most recent given. After complying with the order, the employee should notify the next highest-ranking employee above the employee giving the conflicting orders. Employees shall truthfully answer questions or render material(s) and relevant statements in a departmental investigation when so directed, consistent with the constitutional rights of the employees. (B-D) NAME/BADGE: Officer William Gregory, #2450 COMPLAINT ALLEGATIONS It is alleged that Officer Gregory failed to comply with a lawful order given to him by Sgt. Liotta. The order was given on September 20th, 2014. The order was to only ask 4th Pct. 13.43 supervisors for permission to change his work hours or assignments. It is alleged that the order was disobeyed on September 21st, 2014. ECOMMENDATION ' Case§ 00y) El Reckoning Period Expired Before Complaint was Filed K No Basis for Complaint 111 Closed Pending Further Information El Refer to Precinct with Coaching Documentation K Exceptionally Cleared El Policy Failure K Other 13.43 - Personnel Data DATE p DATE 1214113 MINNEAPOLIS POLICE DEPARTMENT Internal Affairs Unit Administrative Case #14-22128 Sgt. Michael Heyer Date: April 30th, 2014 CASE BACKGROUND It is alleged that Officer William Gregory failed to comply with a lawful order given to him by Sgt. Wendy Liotta. I received memos from Sgt. Liotta, Sgt. Ryan McCann, Sgt. McBride and Sgt. Montgomery in regards to this matter. The summary of the memo from Sgt. Liotta stated the following. Sgt. Liotta was the only sergeant on her shift working on the night of 9/20/14. Sgt. Liotta was assigned to the 4th Pct. 13.43 The shift was under staffed for patrol officers on that day. An officer had volunteered to work the shift for overtime, but had to cancel due to family issues. Sgt. Liotta sent out a message via MDC to the 13.43 officers working that day, asking if anyone would work the Desk for over time. Officer Tschida, from 13.43 , volunteered to work. 1 1214114 A message was received on the MDC from Officer Steward stating that he had the Desk. Sgt. Liotta was confused by this message, because Officer Gregory was scheduled to work the Desk for the shift. Sgt. Liotta sent a message back over the MDC stating that Officer Steward had a recruit for the shift and Officer Gregory had the Desk. Sgt. Liotta then received a phone call from Officer Gregory. Officer Gregory stated that "he had a deal with the Montgomery was the 13.43 13.43 sergeant." Sgt. Liotta believed that Sgt. sergeant that Officer Gregory was referring to. Officer Gregory informed Sgt. Liotta that he had Officer Peterson from coming in to relieve him at midnight so that he could leave early. Sgt. Liotta informed Officer Gregory that "he does not make deals with 13.43 13.43 sergeants, the only deals he is to make is with his sergeants, which is the 13.43 13.43 sergeants." Sgt. Liotta stated she told Officer Gregory that he would not be working the Desk, but working the street. Officer Gregory stated he had a part time job scheduled for midnight that night and that was why he had to leave early. Sgt. Liotta informed Officer Gregory that he would not be leaving early that night. After moments of silence, Sgt. Liotta heard Officer Gregory say, "I fucking hate this place." The connection was then disconnected. Sgt. Liotta informed Lt. Friestleben about the interaction with Officer Gregory. Later that evening, Sgt. Liotta spoke with Sgt. Montgomery. Sgt. Montgomery stated he 2 1214115 did not give Officer Gregory permission to leave early. He stated he informed Officer Gregory that he could not give him as answer because he did not know how busy it was going to be that night. CASE INVESTIGATION On 11/03/14, I received this case for investigation from Lt. Halvorson. The case originated from an inter-office memo that the Internal Affairs Unit received from 13.43 - Personnel Data I was given four memos. The memos were from Sgt. Liotta, Sgt. McBride, Sgt. Montgomery and Sgt. McCann. The summary of the memo from Sgt. Liotta stated the following. Sgt. Liotta was the only sergeant on her shift working on the night of 9/20/14. Sgt. Liotta was assigned to the 4th Pct. 13.43 . The shift was under staffed for patrol officers on that day. An officer had volunteered to work the shift for overtime, but had to cancel due to family issues. Sgt. Liotta sent out a message via MDC to the 13.43 officers working that day, asking if anyone would work the Desk for over time. Officer Tschida, from 13.43 volunteered to work. 3 1214116 A message was received on the MDC from Officer Steward stating that he had the Desk. Sgt. Liotta was confused by this message, because Officer Gregory was scheduled to work the Desk for the shift. Sgt. Liotta sent a message back over the MDC stating that Officer Steward had a recruit for the shift and Officer Gregory had the Desk. Sgt. Liotta then received a phone call from Officer Gregory. Officer Gregory stated that "he had a deal with the 13.43 sergeant." Sgt. Liotta believed that Sgt. Montgomery was the 13.43 sergeant that Officer Gregory was referring to. Officer Gregory informed Sgt. Liotta that he had Officer Peterson from coming in to relieve him at midnight so that he could leave early. Sgt. Liotta informed Officer Gregory that "he does not make deals with 13.43 13.43 sergeants, the only deals he is to make is with his sergeants, which is the 13.43 13.43 sergeants." Sgt. Liotta stated she told Officer Gregory that he would not be working the Desk, but working the street. Officer Gregory stated he had a part time job scheduled for midnight that night and that was why he had to leave early. Sgt. Liotta informed Officer Gregory that he would not be leaving early that night. After moments of silence, Sgt. Liotta heard Officer Gregory say, "I fucking hate this place." The connection was then disconnected. Sgt. Liotta informed Lt. Friestleben about the interaction with Officer Gregory. Later that evening, Sgt. Liotta spoke with Sgt. Montgomery. Sgt. Montgomery stated he 4 1214117 did not give Officer Gregory permission to leave early. He stated he informed Officer Gregory that he could not give him as answer because he did not know how busy it was going to be that night. Sgt. Liotta later informed the other 13.43 sergeants (Sgt. McBride and Sgt. Billy Peterson) about what had transpired between her and Officer Gregory. Sgt. McBride was not aware of Sgt. Liotta's direct order to Officer Gregory until after the incident on 9/21/14. The summary of the memo I received from Sgt. McBride stated the following. On 9/21/14, Sgt. McBride was working as a 13.43 sergeant in the 4th Pct. On that date, Officer Gregory had volunteered to work the Desk. At approximately 2230 hours, Sgt. McBride received a phone call from Officer Gregory. Officer Gregory informed him that he had spoken to Sgt. McCann, a sergeant on the 4th Pct. 13.43 about leaving the Desk early that night. Officer Gregory informed Sgt. McBride that he asked Sgt. McCann if 13.43 could relieve him on the desk early. Officer Gregory informed him that Sgt. McCann told him that 13.43 13.43 was short and he was not planning on staffing the Desk with a officer that night. Officer Gregory stated he asked Sgt. McCann if he would mind if he still left early if no one was going to be on the Desk anyway. Officer Gregory stated that Sgt. McCann told him he didn't care. Officer Gregory then 5 1214118 stated that if it was already okay with Sgt. McCann would it be okay for him to leave early. Based on this information, Sgt. McBride then told him it was okay to leave. Sgt. McBride stated on 9/22/14, he was informed by Sgt. Liotta of the incident that had occurred on 9/20/14. Sgt. McBride was informed that Officer Gregory had tried to leave early on that day. Officer Gregory was informed by Sgt. Liotta not to "deal" with 1 3.43 supervisors about leaving his shift early. Officer Gregory was informed to only deal with his 13.43 supervisors. Sgt. McBride stated in the memo that based on Officer Gregory's actions on 9/21/14, it appeared to him that Officer Gregory did not follow a direct order given by Sgt. Liotta. The summary of the memo I received from Sgt. Montgomery stated the following. Sgt. Montgomery stated on 9/19/14, Officer Gregory was assigned to work the Desk for the 4th Pct. 13.43 . Sgt. Montgomery stated Officer Gregory approached him and told him that Officer Peterson agreed to relieve him from the Desk duties if it was approved by Sgt. Montgomery. Sgt. Montgomery stated he informed Officer Gregory that the answer was "no." He stated he informed Officer Gregory that he would not grant his request at that time. Sgt. Montgomery stated he informed Officer Gregory that a decision would not be made until 0000 hours approached and the 911 call load could be evaluated. 6 1214119 Sgt. Montgomery stated at no time did he inform Officer Gregory that his request was granted. The summary of the memo I received from Sgt. McCann stated the following. On 9/21/14, Sgt. McCann received a request from Officer Gregory to close the Desk between 2100 and 2200 hours. Sgt. McCann stated on that night, he advised Officer Gregory that 13.43 would not be covering the Desk until 0130 hours. If personnel levels were low; he would not be staffing the Desk. Sgt. McCann stated he informed Officer Gregory it was not his direct concern whether Officer Gregory closed the Desk, because he was not his direct supervisor. He informed Officer Gregory that he would need to speak with a 13.43 supervisor regarding his request. Sgt. McCann stated he was not aware that Officer Gregory was attempting to leave work. Sgt. McCann stated at no point did he give Officer Gregory permission to leave work. On 1/16/15 at approximately 1730 hours, Sgt. Wendy Liotta came to the MPD IAU office for a recorded statement. She was interviewed by myself and also present was Lt. Delmonico of the MPD Federation. 7 1214120 Sgt. Liotta was advised about Garrity and stated that she understood. Sgt. Liotta read and signed the Data Practices Advisory otherwise known as the Tennessen Warning. I informed Sgt. Liotta that the purpose of this statement related to an internal investigation and specifically an administrative review that was being conducted regarding allegations of Officer Gregory possibly being in violating MPD Policy and Procedure, 1-403, Compliance with Lawful Orders, an employee must always obey lawful orders given by supervisors or their designees, but all employees will be held accountable for their use of delegated authority. These allegations are in regards to an incident that occurred on 9/20/14. Sgt. Liotta stated she was working as a sergeant on the 13.43 shift in the 4th Pct. on that date. On that date she gave Officer Gregory a direct order not to ask supervisors from other shifts for time off or for a change in work assignment. Officer Gregory is alleged to have violated that order on 9/21/14. Sgt. Liotta was advised that she was being called to explain any information or knowledge she may have in regards to this event. Sgt. Liotta was asked to refer to the memo she had sent to the Internal Affairs Unit. Sgt. Liotta was asked to describe what had transpired between her and Officer Gregory. 8 1214121 Sgt. Liotta stated on 9/20/14, she was working as the only sergeant on the 4th Pct. 13.43 She stated that Lt. Friestleben was also working. She stated when she arrived at work that afternoon, she checked to see how many officers were assigned to work. She stated the shift was under staffed by two officers. She stated that overtime had been offered for the shift, but the officer that had volunteered to work the shift had cancelled. She did not recall the name of that officer. Sgt. Liotta stated it was common practice that if the shift was under staffed that they would offer, 13.43 13.43 officers the opportunity to extend their shifts into 13.43 for over time. Sgt. Liotta had a message sent over the squad MDC's about the overtime opportunity to work the Desk at the precinct. Sgt. Liotta stated on that date; 9/20/14, Officer Gregory was scheduled to work the 4th Pct. Desk for 13.43 . She stated because her shift was short staffed, she was going to have Officer Gregory work the street, instead. Sgt. Liotta stated after the MDC message was sent out, Officer Tschida sent a message back stating that he would work the Desk for 13.43 for overtime until 0000 hours. Sgt. Liotta stated a few minutes later, she received an MDC message. The message appeared to be from Officer Steward. Sgt. Liotta stated that when an officer signs on to an MDC their name and badge number are recorded. Therefore when a message 9 1214122 is sent from that MDC, the recipient will see the name that had signed on to the MDC. Sgt. Liotta believed that Officer Gregory may have sent the message that she received on her MDC. The message stated that "he was on the desk." This was initially confusing for Sgt. Liotta because she knew that Officer Gregory was assigned to work the Desk that night. Sgt. Liotta sent a message back on the MDC stating that Officer Steward had a recruit with him for that shift and that Officer Gregory was assigned to work the Desk for that shift. Sgt. Liotta stated she then received a phone call from Officer Gregory. She stated that Officer Gregory stated "he had a deal with the 13.43 sergeant." She informed me that Sgt. Montgomery was the 13.43 sergeant that Officer Gregory was referring to. Sgt. Liotta stated that Officer Gregory had told her that he had Officer Peterson from 13.43 coming in to relieve him at the Desk at 0000 hours, so that he (Officer Gregory) could leave early. Sgt. Liotta informed me she told Officer Gregory, "he does not make deals with 13.43 his sergeants, which is the sergeants, the only deals he is to make is with 13.43 sergeants." She stated that she then informed him that he would not be working the Desk for that shift, that he would be working the street. Officer Gregory then informed her that he was scheduled to work a part time job that night at midnight and that was why he needed to leave early. Sgt. Liotta stated she told Officer Gregory that he was not leaving his shift early that night. 10 1214123 Sgt. Liotta stated she did not immediately hang up her phone. She stated that there was a long pause. She then heard Officer Gregory state, "1 fucking hate this place." Officer Gregory then broke the phone connection. 13.43 - Personnel Data 13.43 - Personnel Data Sgt. Liotta stated she informed Lt. Friestleben about what had transpired between her and Officer Gregory, shortly after she had spoken to Officer Gregory. She was asked if Lt. Friestleben gave her any advice on how to handle the situation. She believed that Lt. Friestleben instructed her to write up a memo to document what had happened. Sgt. Liotta stated when Sgt. Montgomery reported for duty that night she spoke with him. She asked Sgt. Montgomery if he had given Officer Gregory permission to leave the Desk early that night. Sgt. Liotta stated Sgt. Montgomery informed her that he had told Officer Gregory that he did not know if he could leave early that night or not. They would have to wait to see how busy it was, before a decision was made. Sgt. Liotta was asked if Officer Gregory followed the order to work the street for his shift on 9/20/14. She stated that he did and that Officer Tschida worked the Desk until 0000 hours. 11 1214124 Sgt. Liotta was asked if she could recall when she spoke with her fellow 13.43 13.43 sergeants; Sgt. McBride and Sgt. Billy Peterson, about Officer Gregory's behavior. She stated that she spoke with Sgt. McBride and Sgt. Billy Peterson about the incident, but could not recall when that conversation took place. Sgt. Liotta stated when she spoke with Sgt. McBride; he informed her that Officer Gregory on the night of 9/21/14, had contacted a 4th Pct. 13.43 sergeant about leaving his shift early that night. Sgt. McBride was not aware at the time that Sgt. Liotta had spoken to Officer Gregory about not asking for requests from supervisors on other shifts. Sgt. McCann was working as a 13.43 sergeant that night. Sgt. Liotta was asked if she knew of any other additional incidents where Officer Gregory had disobeyed a direct order that she had given him. She believed that in November or December of 2014, that Officer Gregory had sent a MDC message to Sgt. Montgomery asking if he could leave the Desk early. She believed that she and Sgt. Billy Peterson were working that night. She believed that when Officer Gregory asked Sgt. Montgomery, she was tied up on a call. She stated that she believed Sgt. Montgomery spoke with Sgt. Billy Peterson about the request made by Officer Gregory. Sgt. Billy Peterson informed Officer Gregory that his request was being denied. Sgt. Liotta was asked if the direct order that she had given Officer Gregory was given both verbally and in writing. She stated that the order was given verbally only. She 12 1214125 stated it was put in writing as part of Officer Gregory's yearly performance evaluation done in October of 2014. Sgt. Liotta was asked if she ever brought Officer Gregory in again, to speak with him about failing to obey a direct order. She did not recall if that had occurred or not. Sgt. Liotta was asked if there were any facts concerning this incident that she had knowledge of, but had not disclosed. She stated that there were not. Sgt. Liotta was asked if there was anything else that she would like to add to this statement that I had not asked her concerning this incident. She stated there was not. She acknowledged that this was a true and accurate statement. Sgt. Liotta was informed that PER MPD POLICY AND PROCEDURE, SECTION 5-107.8, SHE WAS NOT TO DISCUSS THIS INTERVIEW OR CASE INVESTIGATION WITH ANYONE OTHER THAN HER FEDERATION/UNION REPRESENTATIVE OR ATTORNEY. She acknowledged this as well. The statement was concluded shortly thereafter. On January 22nd, 2015, I inter-office mailed two copies of our recorded interview to Sgt. Liotta. Also enclosed was a letter asking her to review the statement for accuracy and to make any corrections. On February 3rd, 2015, I received an initialed and signed copy of the statement from Sgt. Liotta. 13 1214126 On 1/27/15 at approximately 1100 hours, Sgt. McCann came to the MPD IAU office for a recorded statement. He was interviewed by myself and did not bring a Federation Representative. Sgt. McCann was advised about Garrity and stated that he understood. Sgt. McCann read and signed the Data Practices Advisory otherwise known as the Tennessen Warning. Sgt. McCann was advised that the purpose of this statement related to an internal investigation and specifically an administrative review that was being conducted regarding allegations made against Officer William Gregory. It is alleged that Officer Gregory did not obey a direct order that had been to him by Sgt. Liotta. The incident dates were September 20th and 21st of 2014. Sgt. McCann was informed that he was being called to explain any information he may have regarding this event. Sgt. McCann was asked how long he had been a Sergeant assigned to the 4th Pct. 13.43 . He stated he had been assigned to that position since April of 2013. 13.43 14 1214127 Sgt. McCann was asked if he had ever been one of Officer Gregory's direct supervisor's. He stated he had not been one of his direct supervisor's, but had supervised him after the 13.43 supervisors had finished their shifts. I informed Sgt. McCann that I had received a copy of the memo he had sent to Inspector Friestleben, Sgt. Liotta, Sgt. McBride and Sgt. Billy Peterson in regards to Officer Gregory. The memo appeared to be an account of what had transpired on September 21st, 2014. I gave Sgt. McCann a copy of the memo. Sgt. McCann and I, then discussed the content of the memo. Sgt. McCann was asked if Officer Gregory had requested his permission to close the Desk on 9/21/14 between 2100 and 2200 hours. Sgt. McCann stated that was correct. Sgt. McCann stated on that night, he advised Officer Gregory that 13.43 would not be covering the Desk until 0130 hours. If personnel levels were low; he would not be staffing the Desk. Sgt. McCann stated he informed Officer Gregory that since he was not on his shift and he was therefore not his direct supervisor; Officer Gregory would need to speak with his immediate supervisor about his request. Sgt. McCann also confirmed on that night, he was not aware that Officer Gregory was attempting to leave his shift early. Sgt. McCann did not give Officer Gregory permission to leave work early that night. 15 1214128 Sgt. McCann was asked if on 9/21/14, if he had been aware of Sgt. Liotta having given Officer Gregory a Direct Order to not ask supervisors from other shifts for time off or for a change in work assignments on 9/20/14. Sgt. McCann stated on 9/21/14, he was not aware of the direct order that Sgt. Liotta had given Officer Gregory on 9/20/14. Sgt. McCann stated he later found out about the direct order given by Sgt. Liotta. He could not recall exactly when he was given that information. Sgt. McCann stated he was given that information from Sgt. Liotta. Sgt. Liotta gave him this information in person. He believed it was probably on his next scheduled shift. Sgt. McCann stated Sgt. Liotta told him that Officer Gregory had recently left work early, several times. Sgt. Liotta told him she had made it clear to Officer Gregory that he needed to speak with her or another 13.43 supervisor about changing his work schedule. Sgt. McCann stated he told her about what had transpired with Officer Gregory on 9/21/14. Sgt. McCann stated that Sgt. Liotta asked him to document the incident. Sgt. McCann was asked if he had ever given Officer Gregory a direct order. He stated that he had not. He was asked if he had ever spoken to Officer Gregory about him failing to follow a direct order. He stated that he had not. Sgt. McCann was asked if he had discussed this issue about Officer Gregory not obeying a direct order with the other sergeants or lieutenants in the 4th Pct. He 16 1214129 believed that the issue had been discussed amongst them. He did not know when this discussion had taken place, but believed it was close to 9/21/14. Sgt. McCann was asked if he was aware of Officer Gregory failing to obey Sgt. Liotta's direct order since the incident on 9/21/14. He was not aware of anything beyond 9/21/14. Sgt. McCann stated he had a previous issue come up with Officer Gregory, but it did not relate to this allegation of not obeying a direct order. Sgt. McCann was asked if there were any facts concerning this incident that he had knowledge of, but had not disclosed. He stated that there was not. Sgt. McCann was asked if there was anything else that he would like to add to this statement that I had not asked him concerning this incident. He stated that there was not. Sgt. McCann acknowledged that this was a true and accurate statement. Sgt. McCann was advised PER MPD POLICY AND PROCEDURE, SECTION 5-107.8, HE WAS NOT TO DISCUSS THIS INTERVIEW OR CASE INVESTIGATION WITH ANYONE OTHER THAN HIS FEDERATION/UNION REPRESENTATIVE OR ATTORNEY. He acknowledged this as well. The statement was concluded shortly thereafter. On February 6th, 2015, I inter-office mailed two copies of our recorded interview to Sgt. McCann. Also enclosed was a letter asking him to review the statement for accuracy and to make any corrections. As of April 29th, 2015, I have not received an initialed and signed copy of the statement from Sgt. McCann. 17 1214130 On 1/29/15 at approximately 0500 hours, Sgt. McBride came to the MPD IAU office for a recorded statement. He was interviewed by myself and did not bring a Federation Representative. Sgt. McBride was advised about Garrity and stated that he understood. Sgt. McBride read and signed the Data Practices Advisory otherwise known as the Tennessen Warning. Sgt. McBride was advised that the purpose of this statement related to an internal investigation and specifically an administrative review that was being conducted regarding allegations made against Officer William Gregory. It is alleged that Officer Gregory did not obey a direct order that had been to him by Sgt. Liotta. The incident dates were September 20th and 21st of 2014. Sgt. McBride was informed that he was being called to explain any information he may have regarding this event. Sgt. McBride was asked when he was assigned as a sergeant on the 4th Pct. 13.43 13.43 He stated he did a rotation on that shift for the month of January 2014 and then was assigned there from March of 2014 through December of 2014. He then moved to the 13.43 shift for the year 2015. 18 1214131 Sgt. McBride was asked how long he was one of Officer Gregory's direct supervisor's. He stated for the time frame he was assigned as a 4th Pct. 13.43 sergeant. Sgt. McBride was asked to refer to a copy of the memo he had composed in regards to an incident that transpired on 9/21/14 that involved Officer Gregory. Sgt. McBride acknowledged writing the memo. Sgt. McBride was asked if on 9/21/14, he was working as a 4th Pct supervisor. He stated that he was. 13.43 Sgt. McBride confirmed that on 9/21/14, Officer Gregory had volunteered to work the Desk that night. I showed Sgt. McBride a copy of the Daily Assignment log for 9/21/14. It listed Officer Gregory as car 400. Sgt. McBride clarified that 400, would mean the Desk. Sgt. McBride stated at approximately 2230 hours on 9/21/14, he received a phone call from Officer Gregory. Officer Gregory informed him that he had spoken to the 13.43 supervisor working that night; Sgt. McCann. Officer Gregory stated he asked Sgt. McCann if the 13.43 officer that was going to be covering the Desk that night, could come in early to relieve him from the Desk. Officer Gregory told him that Sgt. McCann said he was not going to be staffing the Desk that night for 13.43 . Therefore, no one would be relieving him from the Desk at 0100 hours. 13.43 19 1214132</t>
  </si>
  <si>
    <t>['https://d3n8a8pro7vhmx.cloudfront.net/cuapb/pages/1461/attachments/original/1638130940/14-22128_Gregory_Part_1.pdf?1638130940']</t>
  </si>
  <si>
    <t>MINNEAPOLIS POLICE DEPARTMENT INTERNAL AFFAIRS COMPLAINT FORM #3401 COMPLAINT INFORMATION INTERNAL AFFAIRS CASE NUMBER: IAU 14-24187 CCN: 14-419086 DATE OF INCIDENT: 11-28-2014 TIME OF INCIDENT: 2221 LOCATION OF INCIDENT: Freeway System, North Metro DATE OF COMPLAINT 12-1-2014 REFERRAL METHOD: Internal COMPLAINANTS NAME (LAST, FIRST MIDDLE) SEX • K 1 MD F WI/ RACE: DATE OF BIRTH: CITY! STATE / ZIP: TELEPHONE: POLICY INFORMATION POLICIES ALLEGED TO BE VIOLATED: 7-405 INITIATING OR CONTINUING A PURSUIT (11120101) (B-D) Whenever any non-MPD employees are in a police vehicle, officers may only initiate a pursuit under the following conditions: (05/03/02) (12/14/07) Homicide, 1st and 2nd degree assault, aggravated robbery, sexual assault involving the use or threatened use of a dangerous weapon, kidnapping. ACCUSED EMPLOYEE(S) NAM E/BADGE: Officer James Golgart, Badge #2317 COMPLAINT ALLEGATIONS It is alleged that Officer Golgart initiated and continued in a pursuit while a non-MPD employee (ride along) was with him in a marked squad as part of a Toward Zero Deaths (TDZ) buyback shift. RECOMMENDATION (Preliminary Cases Only) K Reckoning Period Expired Before Complaint was Filed K No Basis for Complaint K Closed Pending Further Information K Refer to Precinct with Coaching Documentation K Exceptionally Cleared K Policy Failure K Other COMPLAINANT SIGNATURE: DATE COMMANDER REVIEW: DATE 1195337 MINNEAPOLIS POLICE DEPARTMENT Internal Affairs Unit Administrative Case #14-24187 Sergeant Matt McLean Pursuit, Officer James Golgart Date April 7, 2015 CASE BACKGROUND This case involves a pursuit which was initiated and continued while Officer James Golgart had a non-MPD employee ride along with him. There were no injuries or property damage in the pursuit. Officer Golgart was working a metro-wide buy back shift on a "Towards Zero Deaths" (TDZ) detail, and was driving a fully marked MPD Ford Explorer Police vehicle. The pursuit took place on the freeway system of the north metro, with a marked Blaine squad eventually taking over as the primary vehicle. The pursuit lasted approximately 15 Minutes, and ended when the suspect exited the freeway and the Blaine squad lost sight of the suspect and terminated the pursuit. 1 1195338 CASE INVESTIGATION MPD CCN 14-419086 At 2221 hours on 11-28-2014, a 911 caller, 13.82 reported to Minneapolis Dispatch that a male was slumped in the driver's seat of MN 193-PUA, a dark in color Chrysler Sebring, which was parked at Fremont Ave. N. and Broadway Ave. N. Minneapolis Fire responded first, and when they knocked on the window, the driver awoke and immediately fled from the area of Fremont Ave. N. and West Broadway, entering 1-94 westbound. The 911 caller, 1 3.82 is friends with Officer Golgart's ride along, Tony John Partyka. knew that Partyka was participating in a ride along with Officer Golgart as part of a metro-wide anti-drunk driving initiative that evening. called Partyka, and told him about the possible drunk driver and advised that he was still behind the possible drunk driver in his vehicle and was following him on the freeway. 13.82 continued to follow the suspect vehicle, and gave turn by turn directions to Partyka, who in turn relayed this information to Officer Golgart, who was in the area of the suspect vehicle, and began to attempt to locate him. At this point, no pursuit had been initiated. Officer Golgart turned northbound on 1-35W, and then eastbound on Highway 36, and then northbound on Snelling. Officer Golgart reported that he caught up to the suspect vehicle at Country Road C2. At this point 13.82 hung up. Officer Golgart attempted to stop the suspect vehicle using emergency lighting and siren, but the driver did not stop, and instead accelerated away from Officer Golgart, who then aired that he was in a pursuit over PTAC-4. Officer Golgart gave the reason for the pursuit, and the speed, which he reported as being 100 mph. He also asked for a Minneapolis Supervisor to acknowledge the pursuit. Car 9, Lt. Christensen, did come on the air, but there was radio confusion which prevented effective communications between Car 9 and Officer Golgart. The pursuit continued northbound on Snelling to westbound 694, and from there the suspect vehicle exited onto Central Ave. and continued into Blaine. A short time after the suspect vehicle crossed under Highway 10, a Blaine PD squad took over as primary, and Officer Golgart became the secondary squad. The suspect vehicle then exited onto Main St. in Blaine and extinguished his headlights and shortly after, the Blaine PD squad aired that he had lost the suspect and was terminating the pursuit. Officer Golgart reported that he turned off his lights and siren and aired that he was discontinuing the pursuit as he crossed the first intersection on Main St. 2 1195339 MPD Form MP-3009, Ride-Along Program Release and Indemnity Agreement This investigator obtained both a copy and the original Ride-Along Program Release and Indemnity Agreement for Officer Golgart's ride along on 11-28-2014. This document is summarized below: • Participant: Tony John Partyka, DOB 6-8-1988, 764 63rd Ave. NE, Fridley, MN, 612-366-4656. Mr. Partyka lists his occupation as "Tow Truck Driver", and gives the reason for his participation in the program as "In School for Law Enforcement." • Supervisor: Sgt. Joel Pucely, Badge #5832, release valid from 2100 hours to 0300 hours, starting 11- 28-2014. • Officer: Officer James Golgart signed the release with his badge #2317 and listed his squad assignment as 981, vehicle P# of 76695. WorkForce Director CSO Tony Partyka WorkForce Director Records show that Officer Golgart's ride along, Tony John Partyka, was hired as a CSO on 1-5-2015, and is currently in the CSO program. However, at the time of the pursuit, Partyka was not a City of Minneapolis employee. Minneapolis Police Dispatch, 911 Call, Adam Hagen This investigator reviewed the 911 call placed by 1 3.82 which is summarized below: 22:21:10: Caller: Ah, I'm at Plymouth and Freemont in North Minneapolis and I'm at a light and there's a person who's slouched over in their car. Ah, they appear to be breathing, I didn't want to open their car, they appear to be breathing, it's a dark blue Chrysler Sebring Touring Edition. The license plate is 193-PUA. 22:21:47: Dispatch: It's a male? 22:21:48: Caller: Yeah, looks like it. They're slouched over, well maybe not, they've got earrings, so maybe not, maybe it's a female with a short haircut. African American. There's a fire truck right there, too. 22:22:06: Dispatch: Name? 22:22:08: Caller: My name's 13.82 I just pulled out on a fire truck. And they are not responding, so. (Laughter)... maybe they're coming around. 22:22:15: Dispatch: They are on another run. We are going to start somebody else over there to help out. 22:22:27: Okay. Do you want me to stay here? 3 1195340 22:22:28: Dispatch: If you want to, you can. 22:22:31: Okay, yeah, I can do that. End of call. This recording was copied to a CD which is included in this report in Section 16. Minneapolis Fire Dispatch, Radio Traffic, Slumper Call This investigator obtained a recording of the fire dispatch to the slumper. That radio traffic is summarized below: 22:22:25: MFD: Engine 14, for one slumping in a vehicle, Fremont Avenue North, Plymouth Avenue North at 404 Foxtrot inside of a dark blue Chrysler Sebring. Engine 14, with Police and EMS for a slumper, Fremont Avenue North and Plymouth Avenue North at 404 Foxtrot inside of a dark blue Chrysler Sebring, at 2222 hours. 22:23:01: Dispatch, Engine 4, we'll take that run 22:23:05: Received, Engine 14 can cancel. 22:25:56: Dispatch, this is Engine 4, the vehicle has left the scene, possible DK, we advised Police the vehicle is a blue Chrysler, license number PUA-193, was heading into downtown on west 7th. 22:26:29: Engine 4, received. This radio traffic was copied to a CD, which can be found in Section #16 of this report. PTAC 4 Radio Traffic, Squad 981, MSP Dispatch This investigator requested a copy of the radio traffic for Squad 981 from Marcy Dearing, Minnesota State Patrol Radio Communications Supervisor. Dearing provided the .wave files via email. Dearing did state that the State Patrol Dispatch "kind of dropped the ball" in the communications in this case, and the problems experienced were not the fault of the officer. Dearing further stated that they have taken steps to address those problems. The files were copied to CD, which is included in Section #16. That radio traffic is summarized below: Note: In the format provided by the State Patrol, there is no time stamp on the radio transmissions. Each numerically listed item below is a radio transmission. 1. 981: Minneapolis 981, I'll be in pursuit of a vehicle, northbound on Snelling, coming up on Champlin unintelligible, Minneapolis, could you let State know, coming up on 694 here, Minnesota 193 PUA. 2. 981: And 981, I'm going to be getting on 694 west, if you could let Minneapolis know to have a supervisor acknowledge the pursuit. 3. 981: 981 do you copy? 4. MSP Dispatch: Minneapolis copies PTAC-4. 4 1195341 5. 981: Continuing 694 westbound, coming up on 35W, speeds are 110 mph, light traffic, reason for the pursuit was the vehicle was slumped over. 6. MSP Dispatch: Copy 7. 981: And 981, again, if you could let State know to get some assistance. Crossing 35W continuing westbound, entering New Brighton. 8. MSP Dispatch: I'll advise 'em. 9. MSP Dispatch: And PTAC-4 patched with ATAC-1 for a pursuit with one 694 from 35W. 10. 981: 981 coming up on Silver Lake Road, again, light traffic, continuing westbound. 11. MSP Dispatch: Westbound 694 from Silver Lake. 12. 981: 981 continuing westbound, coming up on Central Avenue. 13. MSP Dispatch: Westbound coming up on Central. 14. 981: 981 we are going to be going northbound on Central. 15. MSP Dispatch: Northbound Central. 16. 981: Again the plate is 193-PUA, occupied by one male driver. 17. MSP Dispatch: One male driver, plate 193-PUA. 18. Car 9: Car 9, is a supervisor monitoring this call? 19. 981: 981 I haven't heard any Minneapolis supervisor acknowledge yet; I'm working TZD. 20. Car 9: Car 9 copies. What's the reason for the flee? Or for the stop? 21. 981: Male was slumped over at Freemont and Broadway in Minneapolis; I caught up to him in St. Paul. 22. Car 9: And what's the speed and conditions? 23. 981: 981 we are continuing northbound 24. MSP Dispatch: Northbound over 50. 25. Car 9: Are you able to ID this guy otherwise? 26. 981: 981 continuing northbound, crossing 73rd. 27. MSP Dispatch: Northbound from 73rd. 28. 981: And 981, coming up on Osborne. 29. Car 9: Car 9, has Anoka County been notified of this? 30. MSP Dispatch: And Car 9, do you want Minneapolis dispatch to take this over? We'll let Anoka County know. 31. Car 9: Ah, yes please. 32. 981: 981 crossing 81't, coming up on County Road 10. 33. MSP Dispatch: Crossing 80, coming up on County Road 10. 34. 981: 981, it looks like I have another squad coming up behind me, probably Spring Lake Park. 35. Unintelligible: I'm in the area of the pursuit. 36. 981: 981, we are now north of Highway 10 in Blaine. 37. MSP Dispatch: Anoka has been advised. 38. MPD Dispatch: Anoka County, it's Minneapolis, do you want us to take the pursuit? 39. 981: If someone can get up in front of me to call it; if not I'm okay right now still. 40. 981: 981 we're going through 99th. 41. MSP Dispatch: Crossing 99th. 42. Unknown: David 34, 6500 arrive. 43. 981: 981 crossing 105th. 44. MSP Dispatch: Crossing 105th. 45. Unknown: Description of vehicle? 46. 981: 981, he's probably up by 95th right now. 47. David 34: Is it a black Chrysler Sebring? He just shut off the lights passing 114th. 48. MSP Dispatch: Anoka's behind you. 5 1195342 49. MSP Dispatch: Anoka cars behind the suspect. 50. Chan 30: I can set up sticks at Bunker and 65. 51. David 34: 10-4, passing 117th going northbound, my speeds are 95; he's got his lights off, right lane. 52. MSP Dispatch: Northbound from 117th, 90 miles an hour . 53. David 29: I'm trailing. 54. David 34: He got off on Main, going eastbound. 55. MSP Dispatch: Eastbound Main. 56. David 34: I lost him on Main Street. 57. MSP Dispatch: Lost on Main. 58. 981: 981 at what point did you lose him at? 59. David 34: It was just when he got off the freeway; I couldn't see if he went on the frontage road or continued east. 60. 981: Minneapolis 981 copies. 61. 981: 981, I'm going to be discontinuing this pursuit. 62. Car 9: Minneapolis Car 9 copies 981 discontinuing the pursuit. 63. MPS Dispatch: Discontinuing the pursuit, eastbound Main from 65, 2250. 64. MSP Dispatch: Removing patches from ATAC-1 at 2250. Based on these recordings, the total elapsed time of Officer Golgart's radio transmissions was 9 minutes and 54 seconds. This corresponds with the squad video from the pursuit, which was 9:44 seconds in length. This radio traffic was copied to a CD, which can be found in Section #16 of this report. Squad Video, Squad 981 This investigator reviewed the squad video from the pursuit and copied the video to 2 DVD's , which are included in this report in section #15. That video is summarized below: The video opens at 22:40:09. The lights and siren triggers are displayed in the "on" position. 22:40:09: Just visible is the exit sign for West 694 and West Highway 10. Officer Golgart exits onto West 694 at this time. He appears to be approximately 6 car lengths behind the suspect vehicle. There appears to be light rain falling, as the wipers are set on intermittent. No speeds are displayed in the data. 22:40:28: The suspect completes the exit turn, and has increased his lead on Officer Golgart to approximately 20 car lengths. 22:40:40: The suspect accelerates away from Officer Golgart as they proceed westbound on 694. The suspect maintains his lead. Traffic is very light; there are no other cars encountered in the pursuit up to this point. 22:40:57: The first traffic is encountered. The suspect and Officer Golgart are in the left lane. All traffic moves to the right, as the pursuit continues unimpeded. 22:41:12: The suspect foolishly weaves between lanes; Officer Golgart holds steady in the left lane. The suspect appears to be trying to decide to exit at 35W. 6 1195343 22:41:17: The suspect and Officer Golgart pass exit #41B, for south 35W. At this time, Officer Golgart is approximately 8 car lengths behind the suspect. There is some traffic at this freeway junction. Traffic appears to be able to see the emergency lighting, and is yielding to the squad. 22:41:45: The pursuit passes the Silver Lake Road exit. Traffic is light. The separation between the vehicles remains approximately the same. 22:42:30: While the suspect weaves across lanes needlessly, Officer Golgart remains steady in the left lane. Traffic remains lights. 22:42:55: The suspect exits abruptly onto State Highway 65/Central Ave. Officer Golgart negotiates this change of course with no danger. 22:43:11: The suspect turns right from the left hand lane at the bottom of the exit, but traffic is light and Officer Golgart follows, approximately 8 cars lengths back. Traffic is light on Highway 65 at this time. 22:43:44: Car 9 can be heard on the radio asking for the reason for the flee. At this time Officer Golgart is still northbound on Highway 65, past E. Moore Lake Drive. Officer Golgart is approximately 1/8 of a mile behind the suspect. The suspect is hitting green lights along 65. 22:44:25: The pursuit crosses railroad tracks just north of 68th Ave. NE. Traffic is light. Officer Golgart remains 1/8 of mile back. 22:44:58: Car 9 is heard to ask dispatch if Anoka County had been notified. The separation between the cars remains 1/8 of a mile. 22:45:32: The pursuit passes the exit for West Highway 10. The suspect has increased his lead over Officer Golgart. Traffic remains light. 22:46:35: Minneapolis Dispatch asks if State Patrol Dispatch wants them to take the pursuit. 22:48:38: The Blaine squad calls that the suspect exited on Main St. 22:48:47: Officer Golgart exits onto Main St. 22:48:57: The Blaine squad calls that he lost the suspect on Main St. 22:49:21: Officer Golgart secures his lights and siren and he reduces speed and his driving returns to normal operation. 22:49:54: Car 9 airs that the copies that the pursuit is terminated and the squad video ends. 7 1195344 Case Statements Statement of Officer James Golgart On March 31, 2015, Officer James Golgart came to Internal Affairs and provided a statement in this case. That statement is summarized below: Officer Golgart verified that he was working a Toward Zero Deaths buyback detail on 11-28- 2014 and was driving a pursuit rated, marked squad with P#76695. Officer Golgart stated that on 11-28-2014, he had a ride along with him, who he identified as Tony Partyka. Officer Golgart stated he has known Tony Partyka for approximately 4 years from Partyka's work at Miller Towing, and stated that Partyka is now in the MPD CSO program. Officer Golgart was asked if Tony Partyka was in the CSO program at the time of his ride along, and Officer Golgart stated, "No, sir." Officer Golgart was asked if he was familiar with the MPD Pursuit Policy, specifically section 7- 405, which addresses initiating or continuing a pursuit, including the section which lists the types of offenses where an officer may initiate a pursuit with a non-MPD employee in the squad and Officer Golgart responded, "I thought I was, yes." Officer Golgart was asked if he initiated a pursuit of a vehicle during his shift on 11-28-2014, and he responded, "Yes." Officer Golgart was asked what the original nature call of the suspect vehicle which he pursued was, and he responded, "It was a slumper call on the Northside." Officer Golgart was asked if there was any mention of homicide, felony assault, robbery, sexual assault or kidnapping, and he responded, "No, sir." Officer Gol art was asked if his ride along knew the original 911 caller, 1 3.82 and if called his ride along, Tony Partyka to tell him about the possible drunk driver, and Officer Golgart responded, "Yes." Officer Golgart was asked if Hagen was following the suspect vehicle, and relaying this information to Partyka, who in turn told him where the vehicle was, and Officer Golgart responded, "He did." Officer Golgart was asked if he eventually located the suspicious vehicle, and he stated, "I did" and gave the location as northbound on Snelling at approximately County Road C2. Officer Golgart was asked if he attempted to stop the suspicious vehicle using emergency lighting and siren, and Officer Golgart responded that he did. He was asked if the suspect vehicle stopped, and Officer Golgart responded that the suspect "continued northbound on Snelling at a high rate of speed...and then went westbound 694." Officer Golgart was asked if he would consider himself in a pursuit at this time, and he stated, "Yes." 8 1195345 Officer Golgart was asked if the ride along was still in the squad at this time, and he responded, "Yes." Officer Golgart was asked how long the pursuit went, and he stated he terminated his participation in the pursuit at Main Street and Central Avenue in Blaine because the Blaine squad which had taken over as the primary squad had lost the suspect. Officer Golgart was asked if he thought that since he was working a Towards Zero Deaths detail, that the MPD policies governing pursuits did not apply, and he responded, "No, sir." Officer Golgart was asked why he engaged in a pursuit for a slumper call when he had a non- MPD employee with him, and he responded, "I was under the impression that, um, policy read that when you have a ride along you can pursue and then when a second car enters, that's when you drop out." Officer Golgart was asked if he could do things differently in hindsight, what would he do, and he responded, "Uh, aired out the description and said the vehicle took off and then not pursued." Officer Golgart was asked what made him change his thinking on that, and he responded that after the pursuit he returned to the 5th Precinct and read the policy and "and I was just under the impression that I was misinterpreted (sic) the policy." The interview was then concluded. 9 1195346 SUMMARY OF ALLEGATIONS Allegations Investigative Facts Allegation # 1: It is alleged that while working a TZD buyback detail in a fully marked MPD squad, Officer James Golgart initiated and continued a pursuit while another non-MPD employee (ride along) was with him in the squad. The nature call which lead to the pursuit was a "slumper" who had been observed at Freemont and Plymouth Avenues north, who then fled in his vehicle when MFD personnel responded. There was no mention of homicide, aggravated assault, aggravated robbery, sexual assault involving the use of a weapon or kidnapping in the original call, or at any point in the call during the duration of the pursuit. If this allegation were found to be true, it would violate the following: 7-405 INITIATING OR CONTINUING A PURSUIT (11/20/01) (B-D) Whenever any non-MPD employees are in a police vehicle, officers may only initiate a pursuit under the following conditions: (05/03/02) (12/14/07) • Homicide • and 2" degree assault • Aggravated robbery • Sexual assault involving the use or threatened use of a dangerous weapon • Kidnapping Investigative Facts • Officer Golgart was working a Towards Zero Deaths (TDZ) detail on 11-28-2014. • A focus of this detail is arresting drunk drivers. • The detail operates metro wide. • This detail is considered buyback, not a part time job. • Officer Golgart was driving P#76995, which is a fully marked IVIPD Ford Explorer, which is in service regularly as marked squad 525. • Officer Golgart had a ride along with him during this shift. • The ride along participant, Tony Partyka, completed the ride along indemnity and release form. • Officer Golgart had completed the ride along indemnity and release form. 10 1195347 • , The supervisor of the shift, Sgt. Pucely, signed the form. • Officer Golgart initiated a pursuit after learning that a possible drunk driver had fled Minneapolis Fire personnel and entered 1-94 from the area of Broadway and Fremont Ayes. N. • Officer Golgart was working a metro-wide detail, so permission to pursue outside the City of Minneapolis was not required. • Officer Golgart was receiving turn by turn updates on the suspect vehicle from the 911 caller, who was friends with his ride along and was talking to him on his cell phone. • Officer Golgart located the suspect vehicle on Snelling Ave. at County Road C2, and began his pursuit. • Squad video shows Officer Golgart pursuing the suspect video at the exit from Snelling Ave. onto westbound 1-694. • Squad video shows that Officer Golgart operated his lights and siren in a continuous manner throughout the pursuit. • Officer Golgart was-using radio channel PTAC-4 as assigned. • Audio recordings from the State Patrol dispatch show that Officer Golgart gave the location, speed, direction of travel and reason for the pursuit to dispatch. • Audio recordings show that Officer Golgart asked MSP Dispatch if a Minneapolis Supervisor had been notified of the pursuit. • Audio and video recordings show that a Blaine Police Department squad became the primary squad in the pursuit. • Audio and video recordings show that when the Blaine Officer transmitted that he lost the suspect, Officer Golgart secured his lights and siren and terminated the pursuit 24 seconds later. • Video showed that during the pursuit, Officer Golgart did not engage in any excessively unsafe or dangerous maneuvers or actions. • Officer Golgart completed all CAPRS reports as required by MPD Policy 7-411. • Officer Golgart admitted that he initiated a pursuit for a simper call with a non-MPD employee ride along in the squad with him. • Officer Golgart stated that he thought he understood the pursuit policy to allow the initiation of a pursuit with a non-MPD employee in the squad, and then when another squad joined the pursuit, he was required to' drop out. • Officer Golgart stated that when he read the policy after the pursuit, he discovered he had misinterpreted the policy. 11 1195348 I confirm that Resp= f Sgt. atthew M -an Internal Affairs Unit e informat ovided in this case is true to the best of my knowledge. 12 1195349 MINNEAPOLIS POLICE DEPARTMENT INTERNAL AFFAIRS UNIT DISCIPLINE WORKSHEET Category B-C Violations Officer James Golgart, Jr., Badge #2317 11-28-2014 IAU 14-24187 Employee's Name and ID Number Date of Incident STEP 1 - CHARGES Polic Number Description Cate• or (A-D) 7-405 - Date of Hearing Policy Number IAU Case Number Initiating or Continuing a Pursuit Description STEP 2 - PRECINCT PANEL HEARING Compose Findi s Letter a 9,1c1 Time of Hearing B-D Location of Hearing Cateaory S NS E U P 7- .4/0 s-- fi;;;;,; 471,-zj .p,t Z..1 4/ 01 . 0 , Aj ' it 1 0er.0 0'," D IX S = Sustained 40.016/ J NS = Not Sustained E = Exonerated Commander's Signature/Empl6Yee Number Panel Member in Attendance,) Concur II Not Concur U = Unfounded P = Policy Failure 4 / - Date 44(vAf a u,L Panel Member in Attendance X) Concur Li Not Concur 1195350 Minneapolis Police Department Internal Affairs Unit Disciplinary Worksheet, page 2 of 3 - Date of Hearing STEP 3 - LOUDERMILL HEARING Compose Discipline Letter cf- 4-1 Was the employee present at the hearing? Time of Hearing Location of Hearing Pes Li No AGGRAVATING AND/OR MITIGATING FACTORS 0,49.to VA 74 oti f f ab 43) di; eat4Aie eb -to _Sir,: • et, • fr" • A 1.-J,1-1 AV/1. Policy Number Descri tion Cateaory S NS E U P .7- vac ....2N .. 7 1 /47 1 tl OIL ^ fr f' ,, t1 At /'1,14-Piet ', " bo k. K n K S = Sustained NS = Not Sustained E = Exonerated U = Unfounded P = Policy Failure Recommended Disciplirle _cr,o/Accil .g. o-ree, ..) 07 (. I -9.6 / over liv d".. Has the employee been ad istd of the final recommendation? irYes K No A Y"' Command ignatur / mployee f nber f - 0- 0D (._:)_-12--tas•-5 Panel Membe in Attendance /.Concur E Not Concur / -/J Date V,/ Pape! Member in Attendance . -Concur LI Not Concur 2 1195351 Minneapolis Police Department Internal Affairs Unit Disciplinary Worksheet, page 3 of 3 STEP 4 - BUREAU HEAD REVIEW Policy Number Description Cateaory S NS E U P 7- 9 05 24v. Pet.,/-1'v) en Coadkaivi.,) c.. Pyrsv, f' 0 E Fl K E ri S = Sustained Comn , yirts NS = Not Sustained „..,/ /Le E = Exonerated U = Unfounded P = Policy Failure Bureau Head-Sign:re/Employee Number Date STEP 5- CHIEF- FINAL DISPOSITION --8,,,,, tc,,,',._ b 'to 10-4-10%._ Li-6 k-t0Q1-_. &amp;tAp- ,L.,- 1 o,-- l '-`,/ C i/kn-woo - Chief of Police Signature MP-1408 (Revised 12/13) (c\ ZO'6 3 1195352</t>
  </si>
  <si>
    <t>['https://d3n8a8pro7vhmx.cloudfront.net/cuapb/pages/1461/attachments/original/1638123206/14-24187_Golgart.pdf?1638123206']</t>
  </si>
  <si>
    <t>UNITED STATES DISTRICT COURT DISTRICT OF MINNESOTA James Keten and Aisha Keten, Civil No. 11-1520 (DWF/JSM) individually and o/b/o minor child, K.K.K., Plaintiffs, v. MEMORANDUM OPINION AND ORDER Sergeant Steven Mosey, and Officers Aaron Morrison, Chad Fuchs, Steven Lynch, Chris Garbisch, and George Peltz, in their individual and official capacities, and the City of Minneapolis, Defendants. Andrew M. Irlbeck, Esq., and Paul Applebaum, Esq., counsel for Plaintiffs. Andrea Kloehn Naef, Sara J. Lathrop, Timothy S. Skarda, Assistant City Attorneys, Minneapolis City Attorney's Office, counsel for Defendants. INTRODUCTION This matter is before the Court on a Motion for Partial Summary Judgment brought by Defendants City of Minneapolis (the "City"), Sergeant Steven Mosey ("Sergeant Mosey"), Officers Aaron Morrison ("Officer Morrison"), Chad Fuchs ("Officer Fuchs"), Steven Lynch ("Officer Lynch"), Chris Garbisch ("Officer Garbisch"), and George Peltz ("Officer Peltz) (together, "Defendants"). (Doc. No. 28.) For the reasons set forth below, Defendants' motion is granted in part and denied in part. CASE 0:11-cv-01520-DWF-JSM Document 44 Filed 03/08/13 Page 1 of 15 2 BACKGROUND The Minneapolis Police Department requested and received a warrant to search the residence of Plaintiff James Keten ("J. Keten"). (Doc. No. 33, Lynch Aff. ¶¶ 2, 4-8.) The warrant was a "knock and announce" warrant, which requires police to knock and announce their presence prior to making entry. (Doc. No. 31, Lathrop Aff. ¶ 2, Ex. 1 (Lynch Dep.) at 25.) J. Keten is the brother of Lamont Keten, an identified suspect in a shooting that occurred in a North Minneapolis home on April 3, 2011. (Lynch Aff. ¶¶ 3, 4.) The police learned that, at the time of the shooting, Lamont Keten was staying at J. Keten's home. (Id. ¶ 4.) The search warrant sought to recover the assault rifle used in the shooting. (Id.; Lynch Dep. at 17; Lathrop Aff. ¶ 3, Ex. 2 (Mosey Dep.) at 16.) During the warrant's execution, Lamont Keten remained in custody. Sergeant Mosey led the Minneapolis Police Department Special Weapons and Tactics ("SWAT") team, which consisted in part of Defendants Sergeant Mosey and Officers Morrison, Fuchs, Garbisch, and Lynch. (Lathrop Aff. ¶ 4, Ex. 3 (Warrant Service Log).)1 Prior to the execution of the warrant, Officer Lynch briefed the SWAT team on the context in which the warrant arose. (Lynch Dep. at 27; Lynch Aff. ¶¶ 13-14; Mosey Dep. at 16, 43.) He also informed the SWAT team that one item sought was an assault rifle used in the April 3, 2011 shooting, that small children lived at the residence 1 The Warrant Service Log does not indicate that Officer Garbisch was part of the team, but the parties do not dispute that he was there. CASE 0:11-cv-01520-DWF-JSM Document 44 Filed 03/08/13 Page 2 of 15 3 to be searched, and that there were potentially four aggressive Pit Bull dogs at the location. (Lynch Aff. ¶¶ 13-14.) On the morning of April 13, 2011, J. Keten, his wife Plaintiff Aisha Keten ("A. Keten"), and their two young children, K.K. (age three) and Z.K. (infant), were present in the Keten home. (Lathrop Aff. ¶ 5, Ex. 4 (J. Keten Dep.) at 23-25; Lathrop Aff. ¶ 6, Ex. 5 (A. Keten Dep.) at 27-28.) J. Keten was in the living room, K.K. was at the kitchen table eating cereal, Z.K. was sleeping in a bedroom, and A. Keten was in the bathroom getting ready for work. (Id.) The SWAT team arrived around 9:00 a.m. to execute a knock and announce, daytime warrant. (Lynch Dep. at 25; J. Keten Dep. at 18; A. Keten Dep. at 26.) The SWAT team entered through a slightly ajar front door, which opens directly into the living room. (Mosey Dep. at 19; Lathrop Aff. ¶ 9, Ex. 8 (Morrison Dep.) at 23.) Officer Morrison announced "Police!! Search warrant!!" (Morrison Dep. at 23.) Upon entering through the living room, Officer Morrison shot one of the Keten's dogs, a 60-pound Pit Bull-mix named "Kano." (Morrison Dep. at 23; J. Keten Dep. at 28-30.) Kano had been walking near J. Keten in the living room when the police entered. (J. Keten Dep. at 36-37.) Officer Morrison testified that the dog charged him. (Morrison Dep. at 23.) J. Keten testified that the dog was shot immediately and did not "have a chance to look" before he was shot. (J. Keten Dep. at 37.) Officers Morrison and Garbisch took J. Keten to the ground. (J. Keten Dep. at 44.) J. Keten asserts that the officers threw a pillow and sweatshirt over his head and beat him by kicking and stomping on him, and that they yelled racial slurs. (J. Keten Dep. at 44-46, 50.) CASE 0:11-cv-01520-DWF-JSM Document 44 Filed 03/08/13 Page 3 of 15 4 Officer Fuchs entered the home and went into the bathroom/kitchen area. (Mosey Dep. at 30.) Officer Fuchs passed A. Keten, who was getting ready for work in the bathroom, and then Officer Fuchs moved to the kitchen where K.K. was eating breakfast at the table. (A. Keten Dep. at 27-28, 148-50.) Plaintiffs allege that Officer Fuchs fired several shots into the kitchen, hitting the floor several feet in front of the table, hitting the wall behind a kitchen chair, and shooting and killing another dog, a 40-pound German Shepard and Pit Bull-mix named "Remy." (J. Keten Dep. at 77-78; Lathrop Aff. ¶ 8, Ex. 7 (K.K. Dep.) at 7-11; A. Keten Dep. at 148-49.) At the time, Remy was sitting near the feet of K.K. as she ate cereal at the kitchen table. (K.K. Dep. at 7-11; A. Keten Dep. at 148.) Due to her close proximity to Remy, blood splattered on K.K.'s pajamas. (A. Keten Dep. at 36.) K.K. did not move after the officer shot Remy, but remained motionless in her seat. (A. Keten Dep. at 148, 151.) K.K. later testified that she was afraid and thought that "[t]hey would shoot me." (K.K. Dep. at 7.) Officer Fuchs claims that he believed the dog to be threatening, while K.K. and her mother stated that Remy did not bark or growl at the officer, but merely sat begging for K.K.'s food. (Doc. No. 39, Fuchs Decl. ¶ 4; A. Keten Dep. at 143-152.) After hearing the first round of gunfire from the living room, A. Keten attempted to rush to the kitchen to grab K.K., but officers kept her back in the bathroom. (A. Keten Dep. at 35, 37, 42, 55.) The raid lasted less than ten minutes. (Mosey Dep. at 36.) Minneapolis Police Officers from the investigative team then entered the Keten home to conduct the search. (Id. at 35.) Defendants did not find a gun or any ammunition. (Irlbeck Aff. ¶ 13, Ex. 12.) CASE 0:11-cv-01520-DWF-JSM Document 44 Filed 03/08/13 Page 4 of 15 5 Plaintiffs assert that Defendants destroyed or damaged many family belongings, including dressers, beds, window blinds, speakers, stereo equipment, carpet, and the kitchen walls and floors. (A. Keten Dep. at 60-61.) Plaintiffs allege that they have suffered damages as a result of the search. J. Keten claims that he has suffered a bruised back, sore neck, and emotional distress. (J. Keten Dep. at 115-16.) J. Keten went to the emergency room at North Memorial for treatment roughly twelve hours after the search, where he reported back pain and a headache. (Id.; Lathrop Aff. ¶ 10, Ex. 9 (J. Keten Medical Records) at 3.) At the emergency room, there were no "obvious bruises to document photographically," a spinal X-ray found "normal alignment of the lumbar spine" and "no acute fracture," and he was prescribed pain medication and told to follow up with his primary physician in one week. (Id. at 6-7.) A. Keten claims that her blood pressure has increased since the incident. (A. Keten Dep. at 104.) She missed work due to the incident and suffered some lost wages and bonuses. (Id. at 88-92.) K.K. has seen a family therapist for counseling roughly once every 30- 45 days. (J. Keten Dep. at 119-20; A. Keten Dep. at 94-96.) K.K. has been diagnosed with Post-Traumatic Stress Disorder ("PTSD"). (Irlbeck Aff. ¶¶ 2, 3, Exs. 1, 2.) In their Amended Complaint, Plaintiffs assert the following causes of action: (1) unreasonable search and seizure, including claims for excessive force against Officer Fuchs for shooting into the kitchen, and against Officers Morrison and Garbisch for use of force against J. Keten; (2) substantive due process violation against Officers Lynch, Fuchs, Garbisch, Morrison, and Sergeant Mosey, for unreasonable shooting in the kitchen; (3) battery; (4) assault; (5) conversion; (6) negligent infliction of emotional CASE 0:11-cv-01520-DWF-JSM Document 44 Filed 03/08/13 Page 5 of 15 6 distress; and (7) intentional infliction of emotional distress. (Doc. No. 23, Second Am. Compl.)2 Defendants now move for partial summary judgment. DISCUSSION I. Legal Standard Summary judgment is proper if there are no disputed issues of material fact and the moving party is entitled to judgment as a matter of law. Fed. R. Civ. P. 56(a). The Court must view the evidence and the inferences that may be reasonably drawn from the evidence in the light most favorable to the nonmoving party. Enter. Bank v. Magna Bank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 Bank, 92 F.3d at 747. The nonmoving party must demonstrate the existence of specific facts in the record that create a genuine issue for trial. Krenik v. County of Le Sueur, 47 F.3d 953, 957 (8th Cir. 1995). A party opposing a properly supported motion for 2 Plaintiffs stipulated to voluntarily dismiss their conversion claim, as well as claims asserted against several originally named defendants. (Doc. No. 26.) The remaining claims are set forth in chart form in the parties' stipulation. (Id.) The Court did not include all of the facts of this case in the Background section, as some facts are only relevant to claims not presently before the Court. CASE 0:11-cv-01520-DWF-JSM Document 44 Filed 03/08/13 Page 6 of 15 7 summary judgment "may not rest upon mere allegations or denials of his pleading, but must set forth specific facts showing that there is a genuine issue for trial." Anderson v. Liberty Lobby, Inc., 477 U.S. 242, 256 (1986). II. Excessive Force Under 42 U.S.C. § 1983 Defendants argue that both K.K.'s excessive force claim against Officer Fuchs and J. Keten's excessive force claim against Officers Morrison and Garbisch fail as a matter of law. A. K.K.'s Claim Against Officer Fuchs Plaintiffs assert that Officer Fuchs used excessive force when he fired his weapon into the kitchen where K.K. was eating breakfast. Defendants argue that this claim fails because in shooting the dog in the kitchen, Officer Fuchs did not seize K.K. under the Fourth Amendment. The Fourth Amendment prohibits unreasonable seizures. Graham v. Connor, 490 U.S. 386, 394-95 (1989). Here, Defendants argue that Plaintiffs' excessive force claim fails as a matter of law because there was no seizure of K.K. In particular, Defendants argue that an officer must have a subjective intent to seize a person to be liable for an unreasonable seizure under the Fourth Amendment. Plaintiffs assert that the excessive force claim survives summary judgment because Officer Fuchs did not act with the intent to seize the dog, but rather to seize K.K. In support, Plaintiffs submit evidence that the dog was not acting aggressively and was sitting at K.K.'s feet when Officer Fuchs shot the dog. Plaintiffs argue that because the dog was not aggressive, Officer Fuchs had no CASE 0:11-cv-01520-DWF-JSM Document 44 Filed 03/08/13 Page 7 of 15 8 legitimate reason to intend to seize the dog and that the use of force constitutes a seizure of K.K. Plaintiffs also argue that K.K. was seized for Fourth Amendment purposes because a reasonable person would have interpreted Officer Fuchs' actions as a seizure. A Fourth Amendment seizure occurs when an officer, "by means of physical force or show of authority, terminates or restrains [an individual's] freedom of movement, through means intentionally applied." Brendlin v. Cal., 551 U.S. 249, 254 (2007) (internal quotations and citations omitted) (emphasis in original); see also Gardner v. Bd. of Police Comm'rs, 641 F.3d 947, 951 (8th Cir. 2011). Thus, an "unintended person . . . [may be] the object of the detention," so long as the detention is "willful" and not merely the consequence of "an unknowing act." Brendlin, 551 U.S. at 256. "The intent that counts under the Fourth Amendment is the 'intent [that] has been conveyed to the person confronted,' and the criterion of willful restriction on freedom of movement is no invitation to look to subjective intent when determining who is seized." Id. at 260-61 (internal citations omitted). A seizure occurs if "in view of all of the circumstances surrounding the incident, a reasonable person would have believed that he was not free to leave." United States v. Mendenhall, 446 U.S. 544, 554 (1980); see also California v. Hodari, 499 U.S. 621, 628 (1991) (noting that the test in Mendenhall has been adopted by the Supreme Court in later cases). Here, viewing the facts in the light most favorable to Plaintiffs, and therefore accepting that the dog in the kitchen was not acting aggressively, a reasonable juror could conclude that by firing multiple shots into the kitchen where K.K. sat, Officer Fuchs seized K.K. More specifically, a reasonable juror could conclude that Officer Fuchs CASE 0:11-cv-01520-DWF-JSM Document 44 Filed 03/08/13 Page 8 of 15 9 willfully fired his gun so as to make K.K. reasonably believe that she was not free to leave. Where there has been a seizure, the Court evaluates whether an officer's actions constitute excessive force under an objective-reasonableness test. Graham, 460 U.S. at 397. In determining whether the use of force is "reasonable" under the Fourth Amendment, a court must balance "the nature and quality of the intrusion on the individual's Fourth Amendment interests" against the government's interests at stake. Id. at 396 (citation omitted). The reasonableness of the use of force must be judged from the "perspective of a reasonable officer on the scene, rather than with the 20/20 vision of hindsight." See id. The proper application of the Fourth Amendment "requires careful attention to the facts and circumstances of each particular case, including the severity of the crime at issue, whether the suspect poses an immediate threat to the safety of the officers or others, and whether he is actively resisting arrest or attempting to evade arrest by flight." Id. The question is whether the "totality of the circumstances" justify a particular seizure. Id. (citing Tennessee v. Garner, 471 U.S. 1, 8-9 (1985)). Here, Plaintiffs have put forth evidence that the Defendant Officers, including Officer Fuchs, entered the Keten's residence without knocking and announcing (despite executing a "knock and announce" warrant), and then fired multiple shots into a small kitchen in close proximity to where a three-year-old sat eating breakfast with her dog nearby. Again, viewing the facts in the light most favorable to Plaintiffs, and therefore CASE 0:11-cv-01520-DWF-JSM Document 44 Filed 03/08/13 Page 9 of 15 10 accepting that the dog in the kitchen was not acting aggressively, a reasonable juror could conclude that Officer Fuchs' actions were objectively unreasonable.3 B. J. Keten's Excessive Force Claim Defendants argue that Officers Morrison and Garbisch are entitled to summary judgment because, at the time of the incident, it was not clearly established that Officers Morrison and Garbisch violated J. Keten's constitutional right by applying force because the force only caused de minimis injury. In support, Defendants argue that prior to Chambers v. Pennycook, 641 F.3d 898, 901, 906 (8th Cir. 2011), it was not clearly established "whether an excessive force claim requires some minimum level of injury." 641 F.3d at 904, 908. Here, Plaintiffs assert that J. Keten sustained bruising to his neck and back, lasting pain in his neck, back and head, and a decreased range of motion in the lumbar region of his spine. Plaintiffs point out that J. Keten was treated at the hospital for his injuries on the day of the incident. For purposes of its qualified immunity 3 Defendants also argue, in the alternative, that Officer Fuchs is entitled to qualified immunity on the excessive force claim. The doctrine of qualified immunity protects state actors from civil liability when their "conduct does not violate clearly established statutory or constitutional rights of which a reasonable person would have known." Harlow v. Fitzgerald, 457 U.S. 800, 818 (1982). The defense provides "ample room for mistaken judgments" as it protects "all but the plainly incompetent or those who knowingly violate the law." Malley v. Briggs, 475 U.S. 335, 341, 343 (1986). To overcome the defense of qualified immunity, a plaintiff must show that: (1) the facts, viewed in the light most favorable to the plaintiff, demonstrate the deprivation of a constitutional or statutory right; and (2) the right was clearly established at the time of the deprivation. Parrish v. Ball, 594 F.3d 993, 1001 (8th Cir. 2010) (citation omitted). As discussed above, a reasonable juror could conclude that Officer Fuchs' actions were objectively unreasonable, and therefore, that he violated K.K.'s Fourth Amendment rights. In addition, the Court concludes that these rights were clearly established at the time of the deprivation. Thus, Officer Fuchs is not entitled to qualified immunity. CASE 0:11-cv-01520-DWF-JSM Document 44 Filed 03/08/13 Page 10 of 15 11 analysis, the Court concludes that this injury is not de minimis as a matter of law. See, e.g., Copeland v. Locke, 613 F.3d 875, 881-82 (8th Cir. 2010) (finding lacerations from handcuffs and an injury to the knee not de minimis). Plaintiffs have pointed to sufficient evidence of actual injury to overcome Defendants' assertions of qualified immunity. III. Substantive Due Process Plaintiffs also assert a Fourteenth Amendment substantive due process claim against Officers Lynch, Fuchs, Garbisch, Morrison, and Sergeant Mosey. Specifically, Plaintiffs allege that by firing multiple rounds directly into the kitchen while K.K. ate her breakfast, Defendants engaged in "conscience-shocking" behavior. (Sec. Am. Compl. ¶ 24.) Defendants move for summary judgment on this claim, arguing that: (1) Officer Fuchs was not inspired by malice or sadism when he shot the dog in the kitchen; and (2) Officers Lynch, Garbisch, Morrison, and Mosey did not fire their weapons into the kitchen.4 Plaintiffs do not dispute that it was Officer Fuchs who fired his weapon into the kitchen. Because there is no evidence that Officers Lynch, Garbisch, Morrison, or Sergeant Mosey fired their weapons near K.K., Plaintiffs' substantive due process claim against them fails as a matter of law. 4 To establish a substantive due process violation, K.K. must show that Defendants' conduct: (1) was "conscience shocking"; and (2) violated "one or more fundamental rights that are deeply rooted in this Nation's history and tradition, and implicit in the concept of ordered liberty, such that neither liberty nor justice would exist if they were sacrificed." Terrell v. Larson, 396 F.3d 975, 978 n.1 (8th Cir. 2005) (quotations omitted). CASE 0:11-cv-01520-DWF-JSM Document 44 Filed 03/08/13 Page 11 of 15 12 Plaintiffs' substantive due process claim, as it is asserted against Officer Fuchs, is based on the same facts that support Plaintiffs' Fourth Amendment excessive force claim against Officer Fuchs. Excessive force claims must be analyzed under the Fourth Amendment's "objective reasonableness standard." Graham, 490 U.S. at 395 (holding that "all claims that law enforcement officers have used excessive force-deadly or not- in the course of an arrest, investigatory stop, or other 'seizure' of a free citizen should be analyzed under the Fourth Amendment and its 'reasonableness' standard, rather than under a 'substantive due process' approach") (emphasis in original). Therefore, Plaintiffs cannot base their substantive due process claim on their alleged excessive-force claims, and Plaintiffs' substantive due process claim, as asserted against Officer Fuchs, fails as a matter of law. See, e.g, Smithson v. Aldrich, 235 F.3d 1058, 1064 (8th Cir. 2000). Accordingly, Defendants are entitled to summary judgment on Plaintiffs' substantive due process claim. IV. Negligent and Intentional Infliction of Emotional Distress K.K. asserts a claim for intentional infliction of emotional distress ("IIED"); and both K.K. and A. Keten assert claims for negligent infliction of emotional distress ("NIED"). Under Minnesota law, there are four elements for an IIED claim: (1) the conduct must be extreme and outrageous; (2) the conduct must be intentional or reckless; (3) the conduct must cause emotional distress; and (4) the distress must be severe. Hubbard v. United Press Int'l, Inc., 330 N.W.2d 428, 438-39 (Minn. 1983) (citing Restatement (Second) of Torts § 46(1) (1965)). CASE 0:11-cv-01520-DWF-JSM Document 44 Filed 03/08/13 Page 12 of 15 13 To establish a claim for NIED under Minnesota law, a plaintiff must prove the four elements of a negligence claim-duty, breach, injury, and causation. Engler v. Ill. Farmers Ins. Co., 706 N.W.2d 764, 767 (Minn. 2005). In addition, a plaintiff claiming NIED must establish that he or she: (1) was within a zone of danger of physical impact; (2) reasonably feared for his or her own safety; and (3) suffered severe emotional distress with attendant physical manifestations. Id. The physical manifestation requirement "is designed to assure the genuineness of the emotional distress." Silberstein v. Cordie, 474 N.W.2d 850, 857 (Minn. Ct. App.1991). A. K.K.'s Claims K.K. asserts a NIED claim against Officers Fuchs, Morrison, Garbisch, Lynch, Sergeant Mosey, and the City of Minneapolis. Defendants assert that they are entitled to summary judgment on this claim because K.K. has not presented evidence of an "attendant physical manifestation." Plaintiffs dispute Defendants' argument and assert that there is evidence in the record that K.K. has somatization, which could be directly related to symptoms of PTSD. (Irbeck Aff. ¶ 3, Ex. 2 at 6.) Viewing the evidence in the light most favorable to Plaintiffs, the Court finds that there are genuine issues of material fact with respect to whether Plaintiffs have established the necessary element of an attendant physical manifestation of severe emotional distress. Given this, the Court denies Defendants' motion with respect to the K.K.'s NIED claim. K.K. also asserts a claim for IIED against Officers Fuchs, Garbisch, Morrison, Lynch, Sergeant Mosey, and the City of Minneapolis. Defendants move for summary judgment insofar as the claims are asserted against Officers Garbisch, Morrison, Lynch CASE 0:11-cv-01520-DWF-JSM Document 44 Filed 03/08/13 Page 13 of 15 14 and Sergeant Mosey. Specifically, Defendants argue that there is no evidence that these officers intended to cause K.K. severe emotional distress, or that they proceeded with the knowledge that it was substantially certain, or highly probable, that severe emotional distress would occur. In support, Defendants point out that Officers Garbisch, Morrison, Lynch, and Sergeant Mosey did not fire their weapons into the kitchen. The Court agrees and concludes that Officers Garbisch, Morrison, Lynch, and Sergeant Mosey are entitled to summary judgment on K.K.'s IIED claim. B. A. Keten's Claim A. Keten also asserts a NIED claim against Officers Fuchs, Garbisch, Morrison, Lynch, Sergeant Mosey, and the City of Minneapolis for the allegedly unreasonable shooting in the kitchen and the alleged use of excessive force on J. Keten. A plaintiff may recover damages for distress caused by fearing for another person's safety or by witnessing serious injury to another person if the plaintiff can show: (1) she was in the zone of danger of physical impact; (2) she had an objectively reasonable fear for her own safety; (3) she had severe emotional distress with attendant physical manifestations; and (4) she stands in a close relationship to the third-party victim. Engler, 706 N.W.2d at 700-71. In addition, the plaintiff must show that the negligent conduct caused serious bodily injury to the third-party victim. Id. Defendants argue that this claim fails because A. Keten was not in the zone of danger, cannot establish that she had an objectively reasonable fear for her own safety, and because neither J. Keten nor K.K. suffered "serious bodily injury." With respect to the issue of whether there was a "serious bodily injury" to either K.K. or J. Keten, CASE 0:11-cv-01520-DWF-JSM Document 44 Filed 03/08/13 Page 14 of 15 15 Plaintiffs respond that K.K. suffers from PTSD with somatization and J. Keten suffered "actual injury." Even accepting these assertions as true, Plaintiffs have not made any compelling argument or showing that either of these injuries constitutes "serious bodily injury." Accordingly, Defendants are entitled to summary judgment on A. Keten's claim for NIED. CONCLUSION For the reasons discussed above, IT IS HEREBY ORDERED that Defendants' Motion for Partial Summary Judgment (Doc. No. [28]) is GRANTED IN PART and DENIED IN PART as follows: 1. Count Two (Substantive Due Process) of Plaintiffs' Second Amended Complaint (Doc. No. [23]) is DISMISSED WITH PREJUDICE. 2. Count Six (Intentional Infliction of Emotional Distress) of Plaintiffs' Second Amended Complaint (Doc. No. [23]) is DISMISSED WITH PREJUDICE insofar as it is asserted against Officers Garbisch, Morrison, Lynch, and Sergeant Mosey. 3. Count Six (Negligent Infliction of Emotional Distress) of Plaintiffs' Second Amended Complaint (Doc. No. [23]) is DISMISSED WITH PREJUDICE insofar as it is asserted by Aisha Keten. 4. All other disputed claims remain for trial. Dated: March 8, 2013 s/Donovan W. Frank DONOVAN W. FRANK United States District Judge CASE 0:11-cv-01520-DWF-JSM Document 44 Filed 03/08/13 Page 15 of 15</t>
  </si>
  <si>
    <t>['https://www.govinfo.gov/content/pkg/USCOURTS-mnd-0_11-cv-01520/pdf/USCOURTS-mnd-0_11-cv-01520-0.pdf']</t>
  </si>
  <si>
    <t>['Joseph Klimmek, badge #3735', 'Tobias Anderson, badge #132']</t>
  </si>
  <si>
    <t>3/18/2021 STATE v. SMITH | No. A18-1635. | By LARKIN | 20190617231 | Leagle.com https://www.leagle.com/decision/inmnco20190617231 1/5 Home / Browse Decisions / STATE v. SMITH Email | Print | Comments (0) STATE v. SMITH No. A18-1635. View Case Cited Cases State of Minnesota, Respondent, v. Willie Alonso Smith, Appellant. Court of Appeals of Minnesota. June 17, 2019. Attorney(s) appearing for the Case Keith Ellison , Attorney General, St. Paul, Minnesota; and John Choi , Ramsey County Attorney, Thomas R. Ragatz , Assistant County Attorney, St. Paul, Minnesota, for respondent. Cathryn Middlebrook , Chief Appellate Public Defender, Jessica Merz Godes , Assistant Public Defender, St. Paul, Minnesota, for appellant. Considered and decided by Larkin, Presiding Judge; Bratvold, Judge; and Slieter, Judge. UNPUBLISHED OPINION This opinion will be unpublished and may not be cited except as provided by Minn. Stat. § 480A.08, subd. 3 (2018). LARKIN, Judge. Appellant challenges his conviction of _x007f_fth-degree possession of a controlled substance, arguing that the district court erred by denying his motion to suppress. We a}rm. FACTS Respondent State of Minnesota charged appellant Willie Alonso Smith with _x007f_fth-degree possession of a controlled substance after the police found marijuana in a bag, on the ground, near a vehicle that Smith had been driving. Smith moved the district court to suppress the marijuana evidence, and the district court held a contested evidentiary hearing on Smith's motion. Smith limited the contested issues to "whether law enforcement had probable cause to stop and seize [him] and his vehicle[,] and whether the subsequent warrantless search of [his person] and the vehicle was in violation of his constitutional rights." At the hearing, the state presented the testimony of former St. Paul Police O}cer Anthony Spencer and St. Paul Police O}cer Matthew Bravo. At around 6:00 pm on February 23, 2016, O}cer Spencer was on patrol and observed a vehicle that he visually estimated to be traveling in excess of 40 miles per hour in a 30-mile-per-hour zone. O}cer Spencer testi_x007f_ed that as he pursued the vehicle, he believed that the vehicle's driver could see his marked squad car in the vehicle's rearview mirror. The vehicle quickly turned into a driveway that led to a residence. O}cer Spencer testi_x007f_ed that at that point, he thought that the driver might be attempting to evade him, that the driver might be in the process of committing a crime, or the vehicle might be stolen. O}cer Spencer passed the vehicle, turned around, and continued to observe the vehicle. He saw the driver exit the vehicle and approach the residence, but the driver did not make contact with anyone at the residence. The driver returned to the vehicle and entered it through the driver's door. O}cer Spencer continued to observe the vehicle and realized that, although he had not seen any of the vehicle's doors open, he could no longer see anyone in the driver's seat. O}cer Spencer testi_x007f_ed that he could only "see ankles and feet on the passenger's side" and that he considered this behavior suspicious when combined with the high rate of speed at which the vehicle had been traveling the quick turn into the driveway the lack of 1 3/18/2021 STATE v. SMITH | No. A18-1635. | By LARKIN | 20190617231 | Leagle.com https://www.leagle.com/decision/inmnco20190617231 2/5 behavior suspicious when combined with the high rate of speed at which the vehicle had been traveling, the quick turn into the driveway, the lack of contact with the homeowner at the address, and the driver's exit of the vehicle on the passenger side, where O}cer Spencer could not see him. O}cer Spencer drove toward the vehicle and called the driver, later identi_x007f_ed as Smith, down into the street. As Smith approached, O}cer Spencer observed that his _x007f_st was closed, concealing an unknown object. O}cer Spencer testi_x007f_ed that Smith was "belligerent and uncooperative," refused to identify himself, and refused to answer when asked why he had exited the vehicle through the passenger side. Smith denied that he had been in the vehicle that O}cer Spencer had seen him driving. Based on Smith's attitude and his denial, O}cer Spencer thought that Smith might have been engaged in illegal activity. O}cer Spencer asked Smith to open his _x007f_st, but Smith refused. O}cer Spencer pried open Smith's hand and saw that he was holding a key. O}cer Spencer took the key, handcu|ed Smith, placed Smith in his squad car, and explained that he was detaining Smith while he conducted an investigation. O}cer Spencer determined that the key _x007f_t the door of the vehicle that he had seen Smith driving. O}cer Spencer testi_x007f_ed that he called for backup based on Smith's refusal to cooperate. O}cers Matthew Bravo and Pil Jeon of the St. Paul Police Department arrived on the scene. O}cer Bravo approached Smith's vehicle and found a black plastic bag on the ground near the rear tire, on the passenger side. O}cer Bravo opened the bag and observed what appeared to be marijuana. The o}cers subsequently searched Smith's vehicle, but they did not _x007f_nd any contraband. The district court denied Smith's motion to suppress, and Smith stipulated to the prosecution's case to obtain review of the court's pretrial ruling under Minn. R. Crim. P. 26.01, subd. 4. The district court found Smith guilty, entered judgment of conviction, stayed imposition of sentence, and placed him on probation for _x007f_ve years. Smith appeals. DECISION I. The United States and Minnesota Constitutions guarantee "[t]he right of the people to be secure in their persons, houses, papers, and e|ects" against "unreasonable searches and seizures." U.S. Const. amend. IV; Minn. Const. art. I, § 10. "The touchstone of the Fourth Amendment is reasonableness." State v. Johnson, 813 N.W.2d 1, 5 (Minn. 2012) (quotation omitted). Generally, warrantless searches and seizures are per se unreasonable. State v. Horst, 880 N.W.2d 24, 33 (Minn. 2016). But a police o}cer may stop and detain a person without a warrant for investigative purposes based on speci_x007f_c and articulable facts that create a reasonable suspicion of illegal activity. State v. Britton, 604 N.W.2d 84, 87 (Minn. 2000) (citing Terry v. Ohio, 392 U.S. 1, 21, 88 S.Ct. 1868, 1880 (1968)). "[T]he reasonable suspicion standard is not high," but it requires more than an unarticulated "hunch." State v. Timberlake, 744 N.W.2d 390, 393 (Minn. 2008) (quotations omitted). An o}cer may not stop a person based on "mere whim, caprice, or idle curiosity." Marben v. State, Dep't of Pub. Safety, 294 N.W.2d 697, 699 (Minn. 1980) (quotation omitted). In determining whether reasonable suspicion exists, Minnesota courts "consider the totality of the circumstances and acknowledge that trained law enforcement o}cers are permitted to make inferences and deductions that would be beyond the competence of an untrained person." State v. Richardson, 622 N.W.2d 823, 825 (Minn. 2001). This court reviews a district court's determination of reasonable suspicion de novo, but accepts the district court's factual _x007f_ndings unless they are clearly erroneous. State v. Smith, 814 N.W.2d 346, 350 (Minn. 2012). "[E]ach incremental intrusion during a stop must be `strictly tied to and justi_x007f_ed by the circumstances which rendered [the initiation of the stop] permissible.'" State v. Askerooth, 681 N.W.2d 353, 364 (Minn. 2004) (alteration in original) (quoting Terry, 392 U.S. at 19, 88 S. Ct. at 1878) (other quotation marks omitted). Under the Minnesota Constitution, "an intrusion not strictly tied to the circumstances that rendered the initiation of the stop permissible must be supported by at least a reasonable suspicion of additional illegal activity." Smith, 814 N.W.2d at 350. Smith argues that "the stop of [his] vehicle was justi_x007f_ed at its inception because O}cer Spencer observed [him] speeding" and that "Spencer expanded the scope and duration of the stop beyond its original purpose when he seized Smith not for the purpose of investigating the speeding but for the purpose of investigating his `very suspicious' behavior after he pulled into and parked in the driveway." See State v. George, 557 N.W.2d 575, 578 (Minn. 1997) ("[I]f an o}cer observes a violation of a tra}c law, however insigni_x007f_cant, the o}cer has an objective basis for stopping the vehicle."). Smith further argues that "Spencer lacked a reasonable, articulable suspicion that [he] was engaged in criminal activity" and that O}cer Spencer unlawfully seized him by "direct[ing] him to approach Spencer and respond to questions." Under the Minnesota Constitution, a seizure occurs when, given the totality of the circumstances, "a reasonable person in the defendant's shoes would have concluded that he or she was not free to leave." In re Welfare of E.D.J., 502 N.W.2d 779, 783 (Minn. 1993); see also Askerooth, 681 N.W.2d at 362 (explaining that article I, section 10 of the Minnesota Constitution provides greater protection than the Fourth Amendment, under which a seizure only occurs when the police use physical force or a person submits to a show of authority by the police). Smith's argument suggests that there were two seizures in this case: "the stop of [his] vehicle" and O}cer Spencer's act of "direct[ing] him to approach [the o}cer] and respond to questions." As to Smith's reference to "the stop of [his] vehicle," there is no evidence that O}cer Spencer stopped Smith's vehicle. O}cer Spencer did not use his squad car lights-or any other means-to lead Smith to conclude that he was required to stop his vehicle. See State v. Hanson, 504 N.W.2d 219, 220 (Minn. 1993) (noting that an o}cer's use of _x0080_ashing squad lights in many situations "would signal to a reasonable person that the o}cer is attempting to seize the person for investigative purposes"). Instead, the record indicates that Smith pulled o| of the roadway, parked, and got out of his vehicle based on his own volition. Thus, Smith's seizure did not begin with a "stop" of his vehicle. Instead, Smith's seizure began when O}cer Spencer approached Smith, as Smith stood outside of his vehicle, and directed Smith to approach the o}cer for questioning. See E.D.J., 502 N.W.2d at 782-83 (stating that although the police generally may approach an individual and ask questions without seizing that individual, it is a seizure where the police direct the individual to stop); State v. Day, 461 N.W.2d 404, 407 (Minn. App. 1990) (holding that police o}cer's action of "summoning" defendant to "approach the o}cer's squad car to provide identi_x007f_cation and to respond to questioning" constituted a seizure under the Fourth Amendment), review denied (Minn. Dec. 20, 1990). We therefore disagree with Smith's suggestion that this case i l l f l i f hi l " t " O} S did t t S ith' hi l h i d S ith ft S ith k d d it d hi 3/18/2021 STATE v. SMITH | No. A18-1635. | By LARKIN | 20190617231 | Leagle.com https://www.leagle.com/decision/inmnco20190617231 3/5 involves an unlawful expansion of a vehicle "stop." O}cer Spencer did not stop Smith's vehicle; he seized Smith after Smith parked and exited his vehicle. We therefore consider whether O}cer Spencer had reasonable, articulable suspicion when he did so. O}cer Spencer testi_x007f_ed that Smith's evasive conduct caused him to suspect that he "may have interrupted a crime in progress." Evasive behavior is a pertinent factor in a reasonable-suspicion determination. Illinois v. Wardlow, 528 U.S. 119, 124, 120 S.Ct. 673, 676 (2000). In fact, evasive conduct alone may give rise to reasonable suspicion justifying an investigative seizure. See State v. Petrick, 527 N.W.2d 87, 87-89 (Minn. 1995) (concluding that o}cer articulated su}cient grounds for tra}c stop based solely on evasive driving conduct). For example, in State v. Johnson, the supreme court reasoned: As we see it, the issue is partly a semantic question depending on what one means when one says that the defendant engaged in evasive conduct. On the one hand, if a driver merely appears startled at the sight of a police o}cer passing him and then slows down a bit and if a reasonable police o}cer would not infer any wrongdoing from the driver's response, then the o}cer does not have a particular and objective basis for suspecting the driver of criminal activity and may not stop the driver. On the other hand, if the driver's conduct is such that the o}cer reasonably infers that the driver is deliberately trying to evade the o}cer and if, as a result, a reasonable police o}cer would suspect the driver of criminal activity, then the o}cer may stop the driver. 444 N.W.2d 824, 826-27 (Minn. 1989) (emphasis added). The supreme court in Johnson concluded that evasive driving conduct justi_x007f_ed an investigative seizure, reasoning: In this case, the trooper did not base his decision to stop on mere whim, caprice, or idle curiosity. Moreover, the trooper did not base his decision to stop solely on the fact that the defendant made a quick turn o| the highway seconds after he looked the trooper in the eye. The trooper also observed the defendant turn o| the secondary street into a driveway or side street and then resume his driving on the highway within a minute after turning o| the highway. While [the] defendant's behavior may have been consistent with innocent behavior, it also reasonably caused the o}cer to suspect that [the] defendant was deliberately trying to evade him. In short, the record we have on appeal in this case indicates that the trooper reasonably inferred that [the] defendant was deliberately trying to evade him and that, as a result, the trooper reasonably suspected petitioner of wrongdoing. Id. at 827 (quotation omitted). Like the driver in Johnson, Smith deviated from the direction that he had been traveling after he noticed a police presence. Smith turned into a driveway, approached a residence, returned to his vehicle without contacting anyone in the residence, and later exited the vehicle on the passenger side, where O}cer Spencer was less likely to see him. That evidence of evasive conduct is as strong as the evasive conduct in Johnson. Moreover, Smith's initial seizure was not based on evasive conduct alone; it was also based on his tra}c violation. Smith's tra}c violation, combined with his evasive conduct, created reasonable suspicion of criminal activity, justifying his seizure for investigatory purposes. Smith relies on State v. Davis, 910 N.W.2d 50 (Minn. App. 2018), to argue that O}cer Spencer did not have reasonable suspicion to seize him. In Davis, police saw a vehicle turn without signaling. 910 N.W.2d at 53. The o}cers lost sight of the vehicle, and when they saw it again, it was pulling away from a curb. Id. The o}cers saw Davis standing in a yard and suspected that he had been a passenger in the vehicle. Id. Davis looked away from the o}cers and started walking away quickly. Id. An o}cer grabbed Davis, handcu|ed him, and began asking him questions. Id. This court stated that Davis's suspected presence in a vehicle that had failed to signal a turn, combined with his actions indicating he did not want to interact with police, "support[ed] nothing more than a hunch, a mere whim, or a guess that Davis had violated or was about to violate some law." Id. at 54. This court a}rmed the district court's ruling that the stop was unconstitutional because the circumstances "fell far short of constituting speci_x007f_c and articulable facts that create a reasonable suspicion of illegal activity." Id. Davis is distinguishable from this case. In Davis, the police handcu|ed the defendant and began questioning him based on his suspected presence in a vehicle that had been used in the commission of a minor tra}c violation and on his apparent lack of interest in speaking to police. Id. at 53. Here, Smith himself violated a tra}c law and then engaged in evasive conduct after noticing a police presence. Unlike Davis, the circumstances here created reasonable suspicion of criminal activity, which justi_x007f_ed Smith's seizure for investigative purposes. II. Smith contends that "because Spencer lacked probable cause to believe [he] had committed or was about to commit a crime," he was subjected to "an unlawful de facto arrest when, moments after seizing him, Spencer searched [him], handcu|ed him, and con_x007f_ned him in a squad car." "[A] district court's legal conclusions related to a Fourth Amendment search and seizure are reviewed de novo." State v. Zornes, 831 N.W.2d 609, 621 (Minn. 2013). [T]here is a _x007f_ne line between an arrest and an investigatory detention. It is not always apparent at what precise moment an arrest occurs. The action of the police o}cers must be judged according to the circumstances existing at the time. But the determination whether an arrest occurs at the initial stop should not be decided solely by the conduct of the arresting o}cers or the amount of force they exhibit at the time. State v. O'Neill, 216 N.W.2d 822, 827-28 (Minn. 1974) (citations omitted). "The ultimate test to be used in determining whether a suspect was under arrest is whether a reasonable person would have concluded, under the circumstances, that he was under arrest and not free to go." State v. Beckman, 354 N.W.2d 432, 436 (Minn. 1984) (citing Florida v. Royer, 460 U.S. 491, 103 S.Ct. 1319 (1983)). But as explained below, courts also consider o}cer safety when determining whether police conduct turned an investigative seizure into an arrest requiring probable cause. There is no bright-line test separating a legitimate investigative stop from an unlawful arrest. Instead, common sense and ordinary human experience must govern over rigid criteria. In determining whether a police o}cer's conduct turned an investigative stop into an unlawful arrest, courts must speci_x007f_cally consider the aggressiveness of the police methods and the intrusiveness of the stop against the justi_x007f_cation for the use of h t ti i h th th } h d } i t b i t f f hi h f t 2 3/18/2021 STATE v. SMITH | No. A18-1635. | By LARKIN | 20190617231 | Leagle.com https://www.leagle.com/decision/inmnco20190617231 4/5 such tactics, i.e., whether the o}cer had a su}cient basis to fear for his or her safety. State v. Balenger, 667 N.W.2d 133, 139 (Minn. App. 2003) (quotation and citations omitted), review denied (Minn. Oct. 21, 2003). "Unduly intrusive police conduct may, but does not automatically, transform an otherwise legitimate investigative stop into an unlawful arrest." Id. The trend has been to grant o}cers greater latitude in using force in order to "neutralize" potentially dangerous suspects during an investigative stop. Id. (quotation omitted). "Thus, the use of force reasonable under the circumstances will be permitted without a showing of probable cause when force is necessary for the protection of the investigating o}cers and the degree of force used is reasonable." Id. This case is somewhat similar to State v. Carver, in which an o}cer stopped the defendant's vehicle after observing it speeding. 577 N.W.2d 245, 247 (Minn. App. 1998). The o}cer ordered the defendant to get out of his vehicle and assume the prone position on the road. Id. The o}cer then approached the defendant, handcu|ed him, and placed him in the o}cer's patrol car. Id. The o}cer testi_x007f_ed that he took those precautions because of the way the vehicle went speeding past his patrol car without slowing down, because it was not clear to the o}cer why the defendant was speeding, and because the o}cer did not know the location of the nearest backup. Id. The district court granted the defendant's motion to suppress evidence obtained after the defendant had been handcu|ed and placed in the squad car. Id. On appeal, the state argued that the Carver defendant was not under arrest when he was ordered to assume the prone position on the roadway and handcu|ed. Id. This court reasoned that although ordering the defendant to lie on the ground did not constitute an arrest, the o}cer's additional action of handcu}ng the defendant "su}ciently restrained freedom of movement so as to give a reasonable person the belief that he was not free to go." Id. at 248. Like the circumstances in Carver, the police seized Smith, in part, for speeding, handcu|ed him, and placed him in a squad car. But the circumstances here provide greater justi_x007f_cation for the use of handcu|s and the squad-car detention because Smith's seizure was also based on his evasive conduct and his uncooperative, belligerent behavior. In addition, O}cer Spencer told Smith that he was being detained for an investigation, which undercuts Smith's argument that a reasonable person would have concluded, under the circumstances, that he was under arrest. See State v. Mo|att, 450 N.W.2d 116, 117, 119-20 (Minn. 1990) (holding that hour-long detention in squad cars was investigative seizure, and not de facto arrest, in part because suspects were told that they were being detained and were not under arrest). We are also in_x0080_uenced by the short duration of Smith's seizure. "[B]rie_x0080_y handcu}ng a suspect while the police sort out the scene of an investigation does not per se transform an investigatory detention into an arrest, nor does placing the suspect in the back of a squad car while the investigation proceeds." State v. Munson, 594 N.W.2d 128, 137 (Minn. 1999). We note that the record indicates that the police found the marijuana outside of Smith's vehicle not long after Smith was detained in the squad car for investigatory purposes. Smith does not dispute that the discovery of that marijuana provided probable cause for his arrest. State v. Carlson, 267 N.W.2d 170, 173 (Minn. 1978) ("Probable cause exists where the facts would lead a person of ordinary care and prudence to entertain an honest and strong suspicion that the person under consideration is guilty of a crime."). Thus, the record does not indicate that Smith's pre-probable-cause investigatory detention was unreasonably prolonged. Ultimately, we must determine whether, under the totality of the circumstances, the facts available at the moment of the stop "would cause a person of reasonable caution to believe that the action taken was appropriate." Balenger, 667 N.W.2d at 139. Given the circumstances, it was reasonable for O}cer Spencer to temporarily handcu| Smith and detain him in the squad car while O}cer Spencer completed his investigation, which quickly led to the discovery of marijuana and probable cause for an arrest. O}cer Spencer's act of prying open Smith's clenched _x007f_st does not tip the balance in favor of a conclusion that his use of force was unreasonable and therefore resulted in a de facto arrest. See id. (stating that "use of force reasonable under the circumstances will be permitted without a showing of probable cause when force is necessary for the protection of the investigating o}cers and the degree of force used is reasonable"). In sum, Smith's investigative seizure was supported by reasonable suspicion, and O}cer Spencer's actions during the seizure did not convert it to a de facto arrest. We therefore reject Smith's argument that the marijuana should have been suppressed as the fruit of an illegal seizure or an illegal arrest. See State v. Jackson, 742 N.W.2d 163, 177-78 (Minn. 2007) ("Generally, evidence seized in violation of the constitution must be suppressed."). III. Smith contends, for the _x007f_rst time on appeal, that "[e]ven if [he] was lawfully detained, and even if the marijuana was not suppressible as fruit of the poisonous tree, the warrantless seizure and search of the black plastic bag in which the marijuana was found was unconstitutional." Smith "acknowledges he did not make this speci_x007f_c argument in the district court" but nonetheless argues that this court can review the seizure and search of the bag. Appellate courts generally do not decide issues that are raised for the _x007f_rst time on appeal. State v. Roby, 463 N.W.2d 506, 508 (Minn. 1990). Moreover, when a defendant stipulates to the prosecution's case to obtain review of a dispositive pretrial ruling, as is the case here, this court's review is limited to that pretrial ruling. See Minn. R. Crim. P. 26.01, subd. 4(a) ("When the parties agree that the [district] court's ruling on a speci_x007f_ed pretrial issue is dispositive of the case, . . . the following procedure must be used to preserve the issue for appellate review." (emphasis added)); id., subd. 4(f) (stating that "appellate review will be of the pretrial issue"). The district court's order indicates that Smith limited the pretrial issues to "whether law enforcement had probable cause to stop and seize [him] and his vehicle and whether the subsequent warrantless search of [him] and the vehicle was in violation of his constitutional rights." Smith did not separately challenge the search of the black plastic bag; instead, he relied on the theory that the contents of the bag were suppressible as the fruit of his illegal seizure. Thus, the legality of that search is not properly before this court on appeal. Smith argues that we should consider the search of the black plastic bag because we are obligated to decide cases in accordance with law. He relies on State v. Hannuksela, in which the supreme court said that "it is the responsibility of appellate courts to decide cases in accordance with law, and that responsibility is not to be diluted by counsel's oversights, lack of research, failure to specify issues or to cite relevant authorities." 452 N.W.2d 668, 673 n.7 (Minn. 1990) (quotation omitted). In Hannuksela, the defendant challenged, in district court, the legality of a search, arguing that the underlying search warrant was not adequately particular. Id. at 670, 672. On appeal, the supreme court agreed that one line in the warrant allowed unconstitutional "rummaging" and was not adequately particular. Id. at 673. The parties had not briefed whether the severance doctrine should be applied to limit the suppression of evidence based 3/18/2021 STATE v. SMITH | No. A18-1635. | By LARKIN | 20190617231 | Leagle.com https://www.leagle.com/decision/inmnco20190617231 5/5 Copyright © 2019, Leagle, Inc. Disclaimer | Terms of Use | Privacy Statement | Corporate Social Responsibility | About Us | Contact Us 1000 Characters Remaining q y p 73 p pp pp on the unlawful search to evidence discovered as a result of the single unconstitutional line. Id. at 673 &amp; n.7. In sum, the new issue that the supreme court considered related to the remedy for the constitutional violation that was properly before the court. Those are not the circumstances here. Smith attempts to assert an entirely new constitutional violation as a basis for suppression: the constitutional validity of the search of the black plastic bag. Smith may not do so in this appeal. A}rmed. FootNotes 1. Even though Spencer was no longer a police o}cer at the time of the evidentiary hearing, we refer to him as O}cer Spencer in this opinion. 2. The search to which Smith refers is O}cer Spencer's act of prying his hand open. Although Smith contends that O}cer Spencer's act was an unconstitutional search, he does not argue that he is entitled to suppression on that ground. Instead, he argues that the act was a use of force that contributed to the conversion of his investigatory seizure to a de facto arrest. Comment Your Name Your Email Comments Submit Leagle.com reserves the right to edit or remove comments but is under no obligation to do so, or to explain individual moderation decisions.</t>
  </si>
  <si>
    <t>['https://d3n8a8pro7vhmx.cloudfront.net/cuapb/pages/270/attachments/original/1618062278/Matthew_Bravo_.pdf?1618062278']</t>
  </si>
  <si>
    <t>['Anthony T. Spencer, badge #651650', 'Matthew J. Bravo, badge #74560']</t>
  </si>
  <si>
    <t>MINNEAPOLIS POLICE DEPARTMENT INTERNAL AFFAIRS COMPLAINT FORM #3401 COMPLAINT INFORMATION INTERNAL AFFAIRS CASE NUMBER: 14-16927 CCN: • • DATE OF INCIDENT: 6/12/2014 TIME OF INCIDENT: 21:58 • i •,. • \ • \ 8/22/2014 REFERRAL METHOD: Internal 13.82 - Law Enforcement T MIDDLE) 13.43 - Personnel Data SEX RACE: DATE OF BIRTH: M• F❑ WORK ADDRESS: 11111. 1 TELEPHONE: POLICY INFORMATION POLICIES ALLEGED TO BE VIOLATED: 5-103 USE OF DISCRETION (A-D) &amp; 5-105 PROFESSIONAL CODE OF CONDUCT ACCUSED EMPLOYEE(S) NAMEIBADGE: Officer Troy Dillard # 1547 COMPLAINT ALLEGATIONS It is alleged that Officer Troy Dillard used poor judgment and discretion in the performance provided service on a burglary, domestic strangulation case. It is alleged that Officer personal cell phone number to the complainant. It is alleged Officer Dillard used his personal with the crime complainant. It is alleged that Officer Dillard provided direction to the crime message that 3 calls t residence can start the eviction process. It is alleged that to call 911 to report tha as victimized; the complainant was concerned about being The complainant alleged was contacted by Officer Dillard via text messages, for weeks, The complainant alleged Officer Dillard implied he was seeking a sexual relationship withi3.82during conversations. of his Troy Dillard cell complainant the complainant evicted following duties when he provided his phone to text via text chose not from the home. the arrest. mutual text RECOMMENDATION (Preliminary Cases Only) CI Reckoning Period Expired Before Complaint was Filed CI No Basis for Complaint K Closed Pending Further Information K Refer to Precinct with Coaching Documentation CI Exceptionally Cleared CI Policy Failure 0 Other 13.43 - Personnel Data DATE //- -/-7, COMMANDER REVIEW: DATE 1208998 ) MINNEAPOLIS POLICE DEPARTMENT Internal Affairs Unit Administrative Case #14-16927 Sgt. Thomas Wheeler 12/10/2014 CASE BACKGROUND It is alleged that Officer Troy Dillard used poor judgment and poor discretion in the performance of his duties when he provided service on a burglary, domestic strangulation case. It is alleged that Officer Troy Dillard provided his personal cell phone number to the complainant while on the call. It is alleged Officer Dillard used his personal cell phone to text with the complainant. It is alleged that Officer Dillard ril pr • ed direction to the crime victim/complainant via text message that three calls to residence can start the eviction process. It is alleged that the complainant chose not to call 911 to report that was victimized; the complainant was concerned about being evicted from the home. The complainant alleged ■ was contacted by Officer Dillard via text messages, for weeks, following the arrest. The c lainant alleged Officer Dillard implied he was seeking a sexual relationship with during mutual text conversations. The date of the ori inal call for service was 6 12/2014, . The CAPRS case was 13.82 - Law Enforcement 1 1208999 CASE INVESTIGATION SUMMARY STATEMENT OF OFFICER TROY DILLARD Officer Troy Dillard was sent an IAU notification letter on 11/04/2014. He was interviewed in MPD IAU on 11/12/2014. Lt. Kroll was present from the Federation for the interview. The interview was recorded and taken under Garrity. Officer Dillard was assigned as a 1 3.43 officer on 6/12/2014. Officer Dillard was employed by the MPD since 11/26/2006. Just prior to the interview, Officer Dillard viewed a hoto image of a 13.82 named 1 3.82 • He viewed MPD CAPRS report Workforce Director record of two telephone numbers, a MPD blue card, cell phone call ID logs and cell phone text message printouts. Officer Dillard confirmed he was working on duty (6/12/2014,) in MPD uniform (short sleeves,) assi ned to s uad 514-Able. He reported res . ondin: to a bur:la of dwelling call at The location of the call was 13.82 - Law Enforcement I. He recalled meeting the victim, outside the apartment entry. He reported the call for service involved the girlfriend of the victim. The girlfriend/suspect entered into the victim's apartment and stole a PlayStation, TV and money from a dresser drawer. Officer Dillard viewed a printout image of . Officer Dillard informed this investigator that the image was the person he knew from the call as Officer Dillard met for the first time at the call for service and he statedMwas a stranger to him prior to the call. Once on the call, Officer Dillard reported he walked through the apartment and there was no forced entry to the apartment. The scene was not processed for evidence and the MPD Crime Lab was not contacted to process the scene. Officer Dillard reported 13.82 - Law Enforcement were present at the apartment during the call for service. Officer Dillard stated made a statement about his physique. The following questions were asked about the verbal exchange: Q: While on the scene during the call for service, did state to you at any time while you were face-to-face, "I like your big muscles?" A: I do not recall. Um, I recallEmake mention of my physique, yes, but I don't know if those were the exact same words. Q: Without maybe using those words, maybe your own words, could you describe what■ had said to you? 2 1209000 A: I believe, uh, Mwas-, I believe was a ologizing actually and I said, nope, that's what we're here for, and, um, then made mention that, uh, something about an officer your size don't need help or something to that effect. I just don't recall exactly. Q: What were you doing, if anything, inside the dwelling when Esaid this to you? A: Uh, I believe I was-, I believe I closed the window that Elcouldn't close. Q: And can you describe this dwelling for me? What type of a structure was it? A: It's on the basement floor. It's a one bedroom apartment. Urn, as you enter the apartment, you immediately walk into what is the living room and would be a dining room. Small hallway, urn, small kitchen, and, uh, one small bed-, one small bedroom. Officer Dillard recalled he was at the location of the burglary call for 20-25 minutes. He reported his intention was to complete an offense report. Officer Dillard provided a MPD Blue Card. He stated, "I wrote my squad number, the case number, uh, the precinct lived in and the assault took place, and, urn, my name, badge number, and my phone number. My number wasn't, uh, written on there until actual! I was leaving the apartment." Officer Dillard stated the phone number was his, "work number." The following questions were asked and answered by Officer Dillard: Q: What information did you provide to you provided • the blue card? A: Um, after I had given the blue card, urn, I was getting ready to leave. At that point, had screamed out loud and I asked was everything OK. And. just said needed to vent causeM was worried about rent money, so I allowedMto vent for three to five minutes. And at that time, I was getting ready to leave again; said do I have a card. I said, no, I i i n't have a card, but I had wrote my cellphone number-, my work cellphone number 1 3.43 , uh, next to my name and badge number on the blue card. 13.82 - Law Enforcement while on the scene after Q: It appears on the blue card that an arrow was connected between two pieces of information. Can you juiltell, tell me about that? A: Yes, sir. I informed.. that if had any more information that=wanted to add to the report that can call Property Crimes at 673-5715 and I drew an arrow to reference the case number. Q: Can you tell me about the phone number Director as City cell under type and phone number 13.43 . I'd like to show you a copy of that. Is that accurate? A: Yes, sir. I have, uh, two phones. Uh, the 13.43 number, that's the number that was given to me when I joined the department. Urn, since then, that number-, or excuse me, the phones have been taken away, urn, so I just ported that number over to another phone. That I still use as my City number where if I'm on an accident and 13.43 ? It is listed in Workforce 3 1209001 it's on my-, it's on my work card-, my, urn, work card alon: with the precinct number. Um, I do have a personal number which is 13.43 Q: In Workforce Director where it says City cell, is the-, is the cellphone issued to you? A: No, sir. It's, it's my own personal cellphone, um, meaning I bought it and I just had the number switched over. Q: Under phone number number? A: No, sir, I am. 13.43 , is the City currently paying for that phone Q: So, what you're telling me is that you ported that phone number when you had an assigned phone into your own personal service? A: Yes. Yes, sir. Q: Is that accurate? A: Yes, sir. Officer Dillard reported he cleared the burglary scene and his shift was secured and he logged off at 02:15 hours. When asked about correspondence he had with Britney Grimm on 6/12/2014, Officer Dillard gave the following account about exchanging text messages with Grimm. Q: Do you know, based on your memory, what time you received that text message? A: Uh, I'm gonna guess, uh, it would've had to have been between I'd say 2:45 and 3:30, probably on my way home. Q: So, did you receive that text message during your off-duty time? A: Yes. Q: Do you know based on your memory can you specifically remember the, urn, exact words, or text, or just-, are you just talking about a general texting conversation? A: It-, uh, best to my knowledge, it was just general in terms o 13 82•ituation. Q: The complainant in this case provided me with some screenshots of some texting information- A: [clears throat] Excuse me. Q: -and the claim was that there was some text correspondence on 6/13/2014. Start time of roughly 3:34 a.m. with an end time of about 3:55 a.m. I'd like to show you copies of that and we'll go through these line-by-line. At 3:34 a.m., did you receive the text, "She's back now?" A: Yes. 4 1209002 Q: What was your response? If you could read verbatim what your response was based on the text message information I have in front of your. A: No, it will go to investigation next. Back doing what? Q: And did you receive more correspondence at 3:41 a.m.? A: Yes. Q: And what was-, what correspondence did you receive? A: Yelling. If, if I don't go outside, she won't stop buzzing me. Loudly and walking me-, waking me -- excuse me -- 13.82 . Well, I guess I'll file for that tomorrow. How much is it and where do I go? Q: And did you respond at 3:44 a.m.? A: Yes. Q: What did you respond with? A: Well, you have to understand that if you-, if your landlord will get a cop-, that your landlord will get a copy of any incidents to your apartment, usually the third call, and they-, and they (landlord) can start the eviction. This girl is bad for youl . Think, think with your head and not your heart. 13.82 Q: Based on what you're viewing here, based on your memory, and based on viewing this, is this accurate in terms of the texting back and forth that you had with 13.82 A: Yes, sir. Q: On or about 6/13/2014? A: Yes, sir. Q: And at 3:47 a.m., did you receive an additional text? A: Yes. Q: And what did that say? A: Yes, I know. I'm done and I just want her out of my life. It's like I'm a prisoner to myself. I can't even sleep a proper night, but I'm damned if I get the police involved because then I might get evicted. Nobody should ever have to live like this. Q: And did you respond at 3:52 a.m.? A: Yes. Q: What did you respond with? A: Government Center. When you get there, tell the Deputy you want to file a restraining order. They will help you. I think this, this is what's best for you I wish I could help out more. I like your vi -- excuse me -- I like your vibe minus the drama of course. That was at 3:52 as well. 13.82 5 1209003 Q: And at 3:55, was another text sent by you? A: They'll help you with the unlawful detain, too. Q: And then did you receive a response from 13.82 ? A: Uh, yes. Q: What was. response? A: Thank you. Do you-, do you think I like this dramer-, drama. Me do not need to be evicted from an apartment and I will not have that on my record. I will also be filing for a restraining order because then if she does come here at least I will have some sort of protection and I can't be evicted. Q: In addition to the texting back and forth- A: [clears throat] Excuse me. Q: -did you have a telephone conversation with A: At that time, no. Not that I recall. No. 13.82 at that time? Q: Based on that text exchange between you and 13.82 what was your understanding about what was going on with at that point? A: Urn, that was asking information about, urn, a restraining order. Urn, also, urn, when I asked =what they were doing,Mwas telling me that she was just there basically keepinl 1 3.82 eighbors up. Q: Based on what you were corresponding about, was this somethin: that would've caused you to make a phone call to request further assistance fo A: Uh, no. Q: In the correspondence about, quote, "Well, you have to understand that your landlord will get a copy of incidents to your apartment, usually the third call, and they (landlord) can start eviction," can you explain what you meant by that or what type of advice were you giving at that time to 13.82 ? A: What I was trying to explain tonthat in public housing, uh, -- it's always been Aim knowledge anyway -- that, urn, after the third call for service -- tive call meaning a, a loud music or, you know, some-, something wher doesn't need actual help -- that the landlord can actually start a petition to have victed from the building. And I was g to just advise.of that and I just didn't do a good job of explaining that t Q: Was it your intent to deny ■ police service based on that response? A: Not at all, no. Q: At any time during that text exchange, did, did. request from you some additional I olice response? A: 1 3.821id not. Not that I'm aware of. 6 1209004 Q: When you processed this information in this text exchange during that time, did you interpret this information to mean thatiEneeded immediate police response? A: No. Q: And as a result of processing that information based on what you just told me was the texting information and no person-to on phone call, did you make any phone calls to assist ? To assist meaning did you call the dispatch center, did you call the precinct, did you call any of your partners to let them know that an additional squad needed to go out to that house to assess? A: No, sir. Q: And what, what is the reason for not doing so? A: Urn, my understanding, um, if, if I remember correctly, I think lid actually go out and confront the suspect and that the suspect either left or at some point the suspect left, sc. didn't need-, and didn't need police assistance.= needed to know what can Edo next to keep the suspect away from Q: Did you have any more correspondence with 6/13/2014, after 3:55 a.m.? A: Not that I'm aware of. Q: That night? A: No, sir. 13.82 13.82 that night, Officer Dillard reported he continued to correspond with 13.82 after 6 13 2014. He recalled corresponding via text messa:es for two weeks with Officer Dillard reported he asked 13.82 via text if wanted to go on a ride along and going out to dinner. He reported, "there was texting back on forth." After viewing co lies of text message print-outs, Officer Dillard identified his cell phone number 13.43 - Personnel Data on Grimm's text message log. In addition, he stated he spoke wit 13.82 *n the telephone once or twice he stated, "I believe I spoke t once or twice an' it was because I wanna say 13.82 was busy at work or didn't have time to text." Officer Dillard viewed a call ID log documenting 13 telephone calls, provided by 13.82 . The following follow-up questions were asked and answered: Q: Could you account for 13 entries on the call log? A: Urn... [short pause] Yes, sir. Those are my numbers. Yes, sir. 13.82 Q: Do those 13 entries-, do they represent talking 13 different times or just 13 times that 13 82 phone was called? 7 1209005 A: Uh, it looks like 13 times the phone was called. Both-, it says incoming and outgoing. And from your-, from your memory, how many times did you-, did you talk to A: Uh, I believe once or twice. It couldn't have been more than twice that I'm aware of. Officer Dillard was asked a series of questions about staying at a hotel and sexual innuendos: Q: Can you tell me about texting or talking to 13.82 about staying in a hotel in Minn lis and sleeping over there? A: I told I had, uh, part-time, urn, and I don't really know, but it was something coming u -iii I hadi ar r me and -- which I've done before -- I just get a room, and I just tell M-, I told could stop by if wanted to. Q: What was the timeframe in relation to the call on 6/12/2014? Was it days or weeks- A: I, I would... Q: -since, since the call took place? Could you give me an estimate if you know? A: I would guess it would be with that weeks' time cause we texted back and forth quite a bit. : Can you tell me about any sexual innuendos or remarks you made to 13.82 A: Urn, the only thing that I can recall is that we both said we were-, we had attraction towards one another. Urn, and I don't-, I don't recall any act-, like actual requests for sex, I guess I should say. Q: Can you tell me about a conversation you had with stated.' was welcome to sleep over A: =had mentioned that, uh, 13.82 - Law Enforcement had a hard time slee sin! at the a • artment cause was so scared of this-, the suspect And I believe I had mentioned that i 13.82 - Law Enforcement could come stay at the hotel that I was going to get, which I subsequently didn't end up renting. 13.82 Q: So, what you're saying is you did not get a hotel room? A: No, sir. in which you Q: Can you tell me if you stated to , "You're really good looking. You seem like a cool and ou'll have to come over and sleep over?" A: I do recall telling good looking., um, but this was established after, uh, we, we made it clear that there was an attraction to one another. Urn, and 8 1209006 sleep over was always a-, probably a poor choice of words in my-, on my part, because it was more that continued to say that Ehasn't been getting much sleep. Q: Did you ever state to bed?" A: [coughs] Excuse me. "I may be a big guy, but I won't hurt you in Q: Do you want me to repeat that? Did you ever state to big guy, but I won't hurt you in bed?" A: I believe I said, "I'm a big guy, but I won't hurt you." I don't recall the "in bed." "I may be a 13.82 Q: Have you ever stated something like this in those words to A: Um, I do recall a time where we were just going back and forth, uh, texting and, uh,Mhad referenced about size and, urn, so I, I just don't recall quite honestly. Q: Can you tell me if you were on or off-duty when you either talked or exchanged text messages with 13.82 A: Off-duty. Q: And once again, can you give me a timeframe based on the date of the call 6/12/2014? Was it within days, weeks, or months? A: Urn... Q: How long did this all take place? A: Urn, from beginning to end? Q: Yes. A: Um, I'd say texted me that night and it prob-, we probably text back and forth at least a good -- I'm just gonna guess -- a good month, you know, maybe a little longer. I'm not sure. When asked, if 13.82 asked him to leave a response. Officer Dillard stated, "it was never mentioned to leave me alone or anything like that. um, at the most, Meyer said was that=was just going through a hard ti use we had-, we had arrangements to, urn, go out and grab a bite to eat. 1 think.mentioned.was tired of being cooped up in the house" 13.82 alone, Officer Dillard provided When asked how the texting ended, Officer Dillard stated, "to the best of my knowledge, had mentioned something to the effect about office-, other officers hitting on and I don't believe it was Minneapolis police officers -- and that had, uh, looked them up, tracked them down, and was able to, uh, um, I guess catch them as far as being married or having a girlfriend or something like that." Officer Dillard reported he never met with professionally or socially. When asked if he drove past 13.82 address 13.82 post 6/12/2014) either 9 1209007 since responding to the burglary call on 6/12/2014, Officer Dillard provided a response. He stated, "Approximately every day since that I've been working because that's part of the sector that I'm assigned to-, was assigned to." Officer Dillard stated he had not stomd at 13.82 home when driving past. He stated he did not drive past II home during his off-duty time. When asked to explain why the texting back and forth took place, Officer Dillard reported the following answers to questions: Q: Can you tell me why this behavior occurred between you and A: Urn, you mean... Q: Just in a general sense? A: I, I mean-, what I mean is the texting or the-, um, I don't understand the question I guess. Q: Why, why did you begin to text back and forth? A: I think it initially started out, uh, with having concerns and questions about situation, and from there, we just, I guess I wanna say, got to know each other, but just started out as friendly texts and then once we, we both acknowledged that there was an attraction that we probably tried to see if there's anything that could came out of it. Q: Were you seeking a relationship with 13.82 A: No. Q: Was seeking a relationship with you? A: No, not that I'm aware of. No.. didn't mention that Wanted a relationship. Q: Then why this was occurring? A: Urn, just, just I guess innocent texting and mean dating I mean-, I don't mean this is my once in a while. OS sibl , uh, dating. I mean when I I mean like go out every When asked how his incident could have been avoided with , Officer Dillard stated "I could've just simply kept it work-related and, urn, after the initial, um, contact with. maybe taken the report, urn, I should've just referred everything to the investigation unit and to Property Crimes." When asked to tell me about his discretion in this matter, Officer Dillard provided th 'lowing statement. "I should've used better judgment and not only, um, engage in in conversation, o continue on. Um, I should've simply forwarded everything, urn, any of oncerns, to whether if it's a need for se e right away call 911 or if it's something t at awanted added to the report or felt needed to be added to the report.could call the investigation unit." 10 1209008 13.82 SUMMARY STATEMNT 0 13.82 - Law Enforcement res onded to a notification letter that was mailed toMon 9/03/2014. greed to meet with me in MPD IAU to • rovide a recorded interview. was a resident of proved a statement to MPD IAU on 9/08/2014, in room 112, City Hall. The interview was audio recorded. reported a burglary/theft case to the MPD on 6/12/2014 at about 2300 hours. The incident was a domestic related burglary, involving Mlomestic partner, Kimberly Koutek. _stated was the person who called 911 to make the report. met with Officer Troy Dillard and completed an offense report for the crime. viewed a photo image of Officer Dillard and identified him. reported Officer Dillard took no photos at the scene to document how the scene appeared. Officer Dillard assisted at the scene by securing windows. reported Officer Dillard s rovided a blue card to along with his personal cell phone number 13.43 - Personnel Data written on the card. did not make a request for Officer Dillard's hone number, he wrote the telephone number on the blue case card. Hours later, eported that the suspect from the original 911 call had returned and was at the front door of the apartment complex. reporteMcontacted Officer Dillard via a text is - A 014 at 03:34 hours) to let him know the suspect returned and 13.82 as seeking advice from Officer Dillard. In part, Officer Dillard responded via text message that 3 police calls to the home could start the eviction process. Moreover, Officer Dillard remarked, "I like your vibe, minus the drama." 13.82 - Law Enforcement The following questions were asked of responses: provided the following Q: I see you have your phone in front of you. Do you still have copies of those text messages? A: Yes. Q: OK. Can you-, can you just read me verbatim? A: Um. Q: Just go right down what you sent, what his response was. A: Yes. Urn, I texted Officer Troy Dillard at about 3:34 a.m., and I said: She's back now. And he said: No, it will go to investigation next. Back doing what? I responded at 3:41: Yelling. If I don't go outside, she won't stop buzzing my apartment loudly and waking up m 13.82 At 3:44, I texted him again and said: Well, I guess I'll 11 1209009 file for that tomorrow. How much is it and where do I go? And I think, urn, filing, I was talking about, urn, filing something where she's no longer allowed at my, my house. And he said at 3:44 a.m.: Well, you have to understand that your landlord will get a copy of any incidences to your apartment, usually the third call, and they, and then in, um, parenthesis he put landlord, can start the eviction. This girl is bad for you 13.82 Think with your head and not with your heart. And that was at 3:44. Q: Was there anymore texting correspondence? A: Yes. Q: OK. Can you read those to me also? A: Sure. 3:47, this is what I responded, I said: Yes, I know. I'm done. I just want her out of my life. It's like I'm a prisoner to myself. I can't even sleep a proper night, but I'm damned if I get the police involved because then I might get evicted. Nobody should ever have to live like this. At 3:52, he responded with: The government center when you get there tell deputy you want to file a restraining order, they will help you. I think this is what's best for you . Wish I could help out more. I like your vibe minus the drama, of course. He texted me again and said: They'll help with the unlawful detainee, too. And what I had said, I responded with: Thank you. Do you think I like this drama? Me do not need to be evicted from an apartment and I will not have that on my record. I will also be filing for a restraining order because then if she does come here at least I will have some sort of protection and I can't be evicted. I think that's all I have. Q: Can you tell me the, the phone number that Officer Dillard provided that was his own? A: Yes, I believe I still have it. Um 13.43 Q: And again, what was your cellphone number that he sent the text to? A: 13.82 Q: The texts that you just read to me, are you willing to provide me with a printout of those? A: Yes. 13.82 reported the following, "The first time I think she came there, I went outside, and yelled at her, and told her to stop buzzing my apartment, et away from here, I'm going to file a restraining order against you tomorrow. And she had all my belongings that she took in her car, and she was begging me, you know, she said, let me inside, ifyou let me inside, I'll give you all your property back And I said, no, no way, you're not coming inside. She was extremely intoxicated. And from my understanding, you know, I've been with her a couple years, so she has a alcohol problem. 13.82 - Law Enforcement so, I was sitting down and I was-, I was, uh, text messaging Troy. And she asked w o I was talking to, and I said it's none ofyour business. And that is when she tried to grab my phone and I backed away 12 1209010</t>
  </si>
  <si>
    <t>['https://d3n8a8pro7vhmx.cloudfront.net/cuapb/pages/1461/attachments/original/1638085789/14-16927_Dillard_Part_1.pdf?1638085789']</t>
  </si>
  <si>
    <t>Too_Long:Over 20 Pages UNITED STATES DISTRICT COURT DISTRICT OF MINNESOTA Jared Goyette, On behalf of himself and other similarly situated individuals, Plaintiff, Court File No. _______________ v. City of Minneapolis; Minneapolis Chief of Police Medaria Arradondo in his individual and official capacity; Minneapolis Police Lieutenant Robert Kroll, in his individual and official capacity; Minnesota Department of Public Safety Commissioner John Harrington, in his individual and official capacity, Minnesota State Patrol Colonel Matthew Langer, in his individual and official capacity; and John Does 1-2, in their individual and official capacities. Defendants. CLASS ACTION COMPLAINT AND DEMAND FOR A JURY TRIAL For his Complaint, Plaintiff states and alleges as follows: INTRODUCTION The press is under assault in our City. Over the past week, the Minneapolis Police and the Minnesota State Patrol have tear-gassed, pepper-sprayed, shot in the face with rubber bullets, arrested without cause, and threatened journalists at gunpoint, all after these journalists identified themselves and were otherwise clearly engaged in their reporting duties. These are not isolated incidents. CASE 0:20-cv-01302-WMW-DTS Document 1 Filed 06/02/20 Page 1 of 42 2 The past week has been marked by an extraordinary escalation of unlawful force deliberately targeting reporters. The ostensible leaders of our law enforcement agencies have been unable to curb this unlawful violence. Governor Walz and others have repeatedly issued statements apologizing for the violence against reporters and the unlawful arrests. But these statements, and whatever behind-the-scenes actions have accompanied them, have proven toothless. This pattern and practice of conduct by law enforcement tramples on the Constitution. It violates the sacrosanct right to freedom of speech and freedom of the press that form the linchpin of a free society. It constitutes a pattern of unreasonable force and unlawful seizures under the Fourth Amendment. And it deprives liberty without a modicum of due process protected by the Fourteenth Amendment. Plaintiff brings this action and asks the Court to restrain Defendants from further violence and unconstitutional conduct. PARTIES 1. Plaintiff Jared Goyette is a Minnesota resident who lives in the city of Minneapolis. Plaintiff is a freelance journalist who works for national and international news publications. 2. Defendant City of Minneapolis is a municipality incorporated in the State of Minnesota. 3. Defendant Medaria Arradondo is the Minneapolis Chief of Police and a Minnesota resident. CASE 0:20-cv-01302-WMW-DTS Document 1 Filed 06/02/20 Page 2 of 42 3 4. Defendant Robert Kroll is a Lieutenant in the Minneapolis Police Department, the president of the Minneapolis Police Federation, and a Minnesota resident. 5. Defendant John Harrington is the Minnesota Commissioner of Public Safety with supervisory responsibility over Colonel Matthew Langer and the Minnesota State Patrol. Commissioner Harrington is a Minnesota resident. 6. Defendant Colonel Matthew Langer commands the Minnesota State Patrol. Colonel Langer is a Minnesota resident. 7. Defendants John Does are unidentified individuals who committed the acts and omissions set forth below as agents of Defendants City of Minneapolis and Minnesota State Patrol. JURISDICTION 8. Plaintiff's claims arise under 42 U.S.C. § 1983, the Fourteenth Amendment to the United States Constitutions, and the First and Fourth Amendments, as incorporated against the States, their agencies, and their municipal divisions through the Fourteenth Amendment. 9. Jurisdiction is proper in this Court according to 28 U.S.C. § 1331 because Plaintiff's claims arise under the United States Constitution and federal law. BACKGROUND A. GEORGE FLOYD'S MURDER AND THE ENSUING UNREST. 10. On Monday May 25, 2020, George Floyd, a citizen of Minneapolis, was murdered by an officer of the Minneapolis Police Department ("MPD"). The events of Floyd's arrest and murder were captured on video by multiple bystanders as well as CASE 0:20-cv-01302-WMW-DTS Document 1 Filed 06/02/20 Page 3 of 42 4 individual officers' body cameras. The videos depicted Mr. Floyd pinned on the street, face down and increasingly unresponsive, while MPD Officer Derek Chauvin knelt on Mr. Floyd's upper back and neck, two officers held him down, and another stood by. All four officers were soon fired by the City. Derek Chauvin has been charged with third-degree murder and manslaughter. 11. The videos were widely and rapidly disseminated around the world via social media and news media platforms. Mr. Floyd's murder became international breaking news. 12. Over the next five days and nights, thousands of people gathered across Minneapolis to protest and mourn Mr. Floyd's murder. Some of the protests grew in intensity, and isolated bad actors used the protests to engage in the looting and burning of hundreds of buildings in Minneapolis and Saint Paul. 13. The public unrest became international breaking news. Numerous members of the news media arrived to cover the demonstrations and unrest and the government response. 14. Many confrontations occurred during this period between the MPD and State Patrol, and groups of demonstrators in which law enforcement, without any forewarning, deployed less-lethal ballistics and chemical irritants against the demonstrators. 15. It is abnormal in situations of public unrest for law enforcement to engage in potentially injurious riot control tactics without issuing clear warnings and orders to disperse. CASE 0:20-cv-01302-WMW-DTS Document 1 Filed 06/02/20 Page 4 of 42 5 16. In addition to confronting civilian demonstrators, the MPD and State Patrol also aggressively confronted members of the news media providing on-the-scene coverage. Numerous journalists reported injuries sustained as a result of law enforcement's unforewarned, indiscriminate use of riot control tactics against clearly identifiable members of the news media. In one high-profile incident, CNN correspondent Omar Jimenez was arrested on national television despite asking the State Patrol to "put us back where you want us, we are getting out of your way."1 Mr. Jimenez was only released after a personal phone call from CNN president Jeff Zucker to Minnesota Governor Tim Walz.2 17. Governor Walz acknowledged that arresting members of the news media providing coverage of breaking news stories was improper and said that "there is absolutely no reason something like this should happen . . . . In a situation like this, even if you're clearing an area, we have got to ensure that there is a safe spot for journalism to tell this story. The issue here is trust, the community that's down there that's terrorized by this, if they see a reporter being arrested, their assumption is something is going to happen that they don't want to be seen so that is unacceptable."3 18. Despite Governor Walz's assurances that the role of the media would be fostered and respected, the MPD, State Patrol, and other law enforcement authorities continued to target and intimidate members of the news media in a concerted effort to chill protected First Amendment activity. 1 https://apnews.com/eadfe65c7ce593d04c0aef7eb0276e22. 2 https://www.startribune.com/cnn-reporter-arrested-on-live-tv-let-go-after-gov-tim-walz- intervened/570860202/ 3 https://www.cnn.com/2020/05/29/politics/tim-walz-minnesota-cnn-arrest/index.html CASE 0:20-cv-01302-WMW-DTS Document 1 Filed 06/02/20 Page 5 of 42 6 B. CURFEWS ESTABLISHED BY EXECUTIVE ORDER. 19. Due to widespread threat to personal safety and property, Governor Walz mobilized the Minnesota National Guard. As a result of this order, Defendants all began to conduct planning and operations in concert as one cohesive law enforcement agency. 20. Governor Walz also issued an executive order establishing a curfew, effective from 8:00 p.m. to 6:00 a.m. on Friday, May 29 and Saturday, May 30.4 The Governor re-issued the curfew order for Sunday, May 31. ("Curfew Orders").5 The Curfew Orders apply to "all public places within the City of Minneapolis and the City of Saint Paul[.]" 21. The Curfew Orders mandate that "[d]uring the curfew, all persons must not travel on any public street or in any public place." 22. The Curfew Orders contain exceptions to the travel prohibition, however: "All law enforcement, fire, medical personnel, and members of the news media . . . are exempt from the curfew. Individuals traveling directly to and from work, seeking emergency care, fleeing dangerous circumstances, or experiencing homelessness are also exempt." 23. The City of Minneapolis implemented a similar curfew order that exempted members of the news media. 4 Minn. Exec. Order No. 20-65 (May 29, 2020), https://mn.gov/governor/assets/EO%2020-65%20Final_tcm1055-434123.pdf. 5 Minn. Exec. Order No. 20 68 (May 31, 2020), https://mn.gov/governor/assets/EO%2020-68%20Final_tcm1055-434218.pdf. CASE 0:20-cv-01302-WMW-DTS Document 1 Filed 06/02/20 Page 6 of 42 7 24. Upon information and belief, there is no system in place for members of the media to apply for or obtain official credentials from the Minneapolis Police Department or the State Patrol. C. DEFENDANTS' UNCONSTITUTIONAL ACTIONS AGAINST THE PRESS COVERING THE RECENT PROTESTS. 25. Even though members of the news media were expressly exempt from the Curfew Orders, Defendants ignored the exemption. Even when members of the news media clearly identified themselves, Defendants continued to target and intimidate the press by threatening, spraying chemical irritants, and firing less-lethal ballistics designed for riot control directly at members of the media. Defendants further interfered with the news media's right to cover public events by refusing access to areas where events were unfolding and creating obstacles to reporters' movement about the city. These incidents constitute flagrant infringements on the constitutional rights of individual reporters, as well as the public's interest in the dissemination of accurate information and accountability of government for its actions. The unlawful actions of the Defendants include but are not limited to the following incidents. ARRESTS 26. On May 30, a Minnesota State Patrol trooper forced WCCO videographer Tom Aviles to the ground and arrested him even though Aviles had identified himself as a member of the press and was carrying a large video camera.6 Aviles's producer Joan 6 https://www.startribune.com/wcco-cameraman-arrested-on-video-while-covering- unrest-in-minnesota/570902742/ CASE 0:20-cv-01302-WMW-DTS Document 1 Filed 06/02/20 Page 7 of 42 8 Gilbertson was with him at the time. She also identified herself as a journalist. A State Patrol trooper told her, "You've been warned, or the same thing will happen to you. Or you're next." Aviles spent two hours in custody. Earlier police had shot Aviles with a less-lethal projectile even though he was filming them with a large video camera at the time and was clearly identifiable as a member of the press.7 27. On May 29, a Minnesota State Patrol trooper handcuffed and arrested CNN reporter Omar Jimenez and his news crew during a live broadcast. It was daytime, there were no protesters around, and Jimenez asked the State Patrol where they should position themselves prior to being arrested, stating, "Put us back where you want us, we are getting out of your way, just let us know." When Jimenez further pressed the trooper who arrested him why he was being arrested, the trooper stated, "Look, I don't know man, I'm just following orders." The crew was readily identifiable as a CNN news crew and identified themselves as such repeatedly before being handcuffed and arrested.8 The crew was detained for an hour. 28. On May 30, European Press Photo Agency photojournalist Tannen Maury and professional photojournalist Craig Lassig were arrested and charged with curfew violations despite having identified themselves as members of the press.9 29. While covering the protests on May 31, Star Tribune reporter Liz Sawyer identified herself as a journalist to Minneapolis Police. She was told, "we don't care, we'll 7 https://twitter.com/WCCO/status/1266920992946954241 8 https://www.nytimes.com/2020/05/29/business/media/cnn-reporter-arrested-omar- jimenez.html 9 https://twitter.com/MJKauz/status/1267273646621499392 CASE 0:20-cv-01302-WMW-DTS Document 1 Filed 06/02/20 Page 8 of 42 9 arrest you."10 Earlier that evening, Sawyer was standing with Star Tribune reporter Chao Xiong, two Kurdish journalists, and one Japanese journalist. Minneapolis Police officers told them to go home. When the group identified themselves as press and showed their credentials, an officer said, "Your cards are bullshit."11 30. On May 30, NBC reporter Simon Moya-Smith was arrested by the Minneapolis Police despite identifying himself multiple times as a reporter and displaying his press badge for the arresting officer.12 Moya-Smith was pepper sprayed during the arrest. 31. Early on the morning of May 31, an Australian television news team led by Tim Arvier was detained and searched by Minneapolis Police after identifying themselves as members of the press. During this detention the news team's cameraman was handcuffed despite clearly being a member of the news media and being no threat to anyone.13 USE OF PHYSICAL FORCE 32. On May 29, veteran AP photojournalist John Minchillo was shot with a less- lethal projectile. He stated in a social media post, "No distinctions were made . . . when I and my colleagues were hit by officers. Last night was full force in a wide spread. This is a protocol that I've not seen elsewhere."14 10 https://twitter.com/ByLizSawyer/status/1266984068765409280 11 https://twitter.com/ChaoStrib/status/1266959110265856000 12 https://twitter.com/SimonMoyaSmith/status/1267054164774916096 13 https://twitter.com/TimArvier9/status/1266969637817909250 14 https://twitter.com/johnminchillo/status/1267116569223725059 CASE 0:20-cv-01302-WMW-DTS Document 1 Filed 06/02/20 Page 9 of 42 10 33. On May 30, Minnesota State Patrol troopers backed Los Angeles Times reporter Molly Hennessy-Fiske and photographer Carolyn Cole against a wall and fired tear gas and less-lethal projectiles at them. The two were wearing their press credentials, and Cole wore a flak jacket labeled "Press." Hennessy-Fiske shouted "Press" at the officers and waved her notebook at them before they fired.15 They asked the officers where to go but received no answer. When they tried to flee, the officers chased them and fired more less-lethal projectiles at them. Hennessy-Fiske was bleeding and saw another reporter next to her stunned and bleeding from the face. Hennessy-Fiske stated she has covered protests in Ferguson, Baton Rouge, Dallas and Los Angeles, and covered the military in Iraq and Afghanistan, but had never been fired on until her reporting in Minnesota.16 34. On May 30, Star Tribune reporters Ryan Faircloth and Chao Xiong were trying to leave the protests in Faircloth's car. They mistakenly turned down a street that was blocked off at the end. Before they could turn around, the State Patrol fired less-lethal projectiles at the car, without warning. Later, when Faircloth was driving alone out of the area, officers again fired less-lethal rounds at Faircloth's vehicle, injuring Faircloth and blowing out the windows of the car.17 35. On May 30, freelance journalist Linda Tirado was photographing the protests when police or troopers shot her in the face with a less-lethal projectile. She is now permanently blind in her left eye.18 15 https://twitter.com/mollyhf/status/1266979120686260224?s=20 16 https://www.latimes.com/world-nation/story/2020-05-30/la-reporter-tear-gas-police 17 https://twitter.com/RyanFaircloth/status/1266954131324928003 18 https://www.nytimes.com/2020/05/30/us/minneapolis-protests-press.html CASE 0:20-cv-01302-WMW-DTS Document 1 Filed 06/02/20 Page 10 of 42 11 36. On May 30 Minneapolis Police fired less-lethal projectiles at CBS reporter Michael George and his news crew, hitting sound engineer John Marschitz and severely bruising his arm.19 The crew was not standing within 500 feet of any protesters at the time and had their credentials displayed and their cameras out.20 37. On May 30, police or troopers fired less-lethal projectiles at an MSNBC news crew, including reporter Ali Velshi, hitting Velshi in the leg.21 After this incident, Velshi and another TV crew were confronted by police in a nearly deserted parking lot. The group informed the police that they were news media. The officers responded, "we don't care," and began firing on the group with less-lethal projectiles. 38. On May 30, Reuters TV cameraman Julio-Cesar Chavez was filming police when one aimed a less-lethal projectile gun at directly at Chavez. Later that evening, in a separate incident, police fired directly at Chavez and his crew with less-lethal projectiles.22 Chavez was hit in the back of his neck, under his left eye, and in his arm. A member of his crew was also hit. They were clearly identifiable as press at the time.23 19 https://twitter.com/MikeGeorgeCBS/status/1266919447970942986 20 https://twitter.com/MikeGeorgeCBS/status/1266916104951214080 21 https://www.washingtonpost.com/lifestyle/media/journalists-at-several-protests-were- injured-arrested-by-police-while-trying-to-cover-the-story/2020/05/31/bfbc322a-a342- 11ea-b619-3f9133bbb482_story.html 22 https://www.reuters.com/article/us-minneapolis-police-protest-update/reuters-camera- crew-hit-by-rubber-bullets-as-more-journalists-attacked-at-us-protests-idUSKBN237050 23 https://www.washingtonpost.com/lifestyle/media/journalists-at-several-protests-were- injured-arrested-by-police-while-trying-to-cover-the-story/2020/05/31/bfbc322a-a342- 11ea-b619-3f9133bbb482_story.html CASE 0:20-cv-01302-WMW-DTS Document 1 Filed 06/02/20 Page 11 of 42 12 39. On May 30, photojournalist Lucas Jackson was pepper sprayed in the face and also shot in the back with a less-lethal projectile.24 Lucas stated in a social media post, "It's not that we were being shot because we were between cops and protesters. It's that we were shot at if we were anywhere in line of sight. I've been hit because I was in the wrong place before. I've never been aimed at so deliberately so many times when I was avoiding it."25 40. On May 30, CBC senior news correspondent Susan Ormiston was hit in the shoulder by a less-lethal projectile and in the back by a tear gas canister. At the time she was shot, she was in a parking lot that had been cleared of protesters, and she and her crew were clearly identifiable as media.26 41. On May 30, Minneapolis Police fired a flash bang grenade directly into an MSNBC news crew led by reporter Morgan Chesky, despite the fact that Chesky was live on television and he and his crew were clearly identifiable as news media.27 42. Among the munitions used against journalists were the 40mm Skat Shell (which is a delivery device for chemical agents) and the Direct Impact LE 40mm Extended Range Round. 43. According to Defense Technology, Inc., the manufacturer of the 40mm Skat Shell: "The 40mm Skat Shell® is designed for outdoor use and has fire producing 24 https://twitter.com/Lucas_Jackson_/status/1266666583012892672 25 https://twitter.com/Lucas_Jackson_/status/1267114291532046338 26 https://twitter.com/mcquillanator/status/1266915485741993996 27 https://twitter.com/AndyRowell/status/1266946038373347328 CASE 0:20-cv-01302-WMW-DTS Document 1 Filed 06/02/20 Page 12 of 42 13 capability. It is not intended for barricade penetration. Do NOT fire directly at personnel, as serious injury or death may result."28 44. Defense Technology, Inc., also manufactures the Direct Impact 40mm Extended Range Round. It states: "The Direct Impact® Extended Range Round should only be used at ranges beyond 10 meters, targeting the subject's lower torso or extremities. Impacts closer than 10 meters or targeting the subject's head, neck, or upper torso can result in serious injury or death."29 45. On information and belief, MPD and the Minnesota State Patrol fired both the Skat Shell and the Direct Impact Round at journalists in a manner contrary to the manufacturer's warnings and likely to cause injury, and in fact resulting in injury in numerous instances. USE OF CHEMICAL AGENTS 46. On May 30, Minneapolis Police aimed a rifle directly at Vice magazine journalist Michael Adams while Adams was covering the protests. At the time, Adams and other journalists clustered near him were holding up their press passes. Shortly thereafter, a Minneapolis Police officer approached Adams with a weapon pointed directly at him and threw him to the ground. He was displaying his press pass and shouting "press." The officer responded, "I don't care." Adams was on his knees, alone, clearly not a threat, 28 https://www.defense-technology.com/on/demandware.static/-/Sites-DefenseTech- Library/default/dw66a06e0e/product-pdfs/less-lethal/40mm_Skat_Shell.pdf 29 https://www.defense-technology.com/on/demandware.static/-/Sites-DefenseTech- Library/default/dw7cc762e7/product- pdfs/40mm%20Direct%20Impact%20LE%20Extended%20Range%20Round.pdf CASE 0:20-cv-01302-WMW-DTS Document 1 Filed 06/02/20 Page 13 of 42 14 and was surrounded by more than a dozen officers.30 The officer who threw Adams down told him not to move. Adams complied. Another officer slowly walked by Adams. When Adams again said "I'm Press," and held up his credential, this officer casually pepper sprayed Adams directly in the face from several inches away, then continued strolling while Adams writhed on the ground in agony.31 47. KSTP investigative reporter Ryan Raiche, his photographer, and his producer, were gathered together with a group of other media members during protests on the evening of May 30 outside the Fifth Precinct. Most had large cameras, boom mikes, or visible press credentials. The group was clearly identifiable as media. They were pinned against a wall together as a police line advanced. Police walked up to the group and indiscriminately pepper sprayed the entire group.32 48. On May 28, Star Tribune columnist Jennifer Brooks was standing at a light rail station on S. 5th Street documenting the protests in a group of other media members. Several Minneapolis Police squad cars drove by unimpeded. As Squad Car 181 passed the journalists, the driver's side window rolled down and the driver indiscriminately pepper sprayed Brooks, other media members, and nearby protesters.33 49. On May 29, USA Today reporter Tyler Davis was covering the protests in downtown Minneapolis. Several squad cars pulled up at his location, police got out and began indiscriminately spraying pepper spray canisters in every direction and telling people 30 https://twitter.com/MichaelAdams317/status/1267203751913422849 31 https://twitter.com/MichaelAdams317/status/1266945268567678976?s=20 32 https://twitter.com/ryanraiche/status/1267021649959845888 33 https://twitter.com/stribrooks/status/1266186985041022976 CASE 0:20-cv-01302-WMW-DTS Document 1 Filed 06/02/20 Page 14 of 42 15 to move north. Davis was filming two young women being pepper sprayed to his left, when the officer doing the spraying turned to Davis. Davis identified himself as a member of the media, and the officer "laid on the trigger for a few seconds" spraying Davis directly in the face.34 50. On May 30, Star Tribune photographer Anthony Souffle was tear gassed by police or troopers.35 USE OF THREATENING LANGUAGE AND GESTURES 51. On May 31, Minneapolis Police officers in a truck pulled up to a group of reporters, including Star Tribune reporter Andrew Mannix, pointed a "large gun" at the group and shouted, "do you know what curfew is?" After notifying the officers that they were journalists and walking to their cars, the police ordered them to leave the area.36 52. On May 30, Star Tribune reporter Chris Serres was twice ordered at gunpoint by Minneapolis Police to "hit the ground," and warned that "if [he] moved an inch [he'd] be shot," despite prominently displaying his Star Tribune press badge for the police.37 He had already been tear gassed and shot in the groin with a less-lethal projectile earlier in the day. 53. Maggie Koerth, a reporter for the website FiveThirtyEight was covering the protests from a sidewalk on May 30. A Minneapolis Police officer drew a weapon on 34 https://www.usatoday.com/story/opinion/2020/05/29/george-floyd-protests-leave-usa- today-reporter-hit-chemical-spray/5282374002/ 35 https://twitter.com/AnthonySouffle/status/1267122936105893892 36 https://twitter.com/AndrewMannix/status/1266968276481052672?s=20 37 https://twitter.com/ChrisSerres/status/1267098060938776581 CASE 0:20-cv-01302-WMW-DTS Document 1 Filed 06/02/20 Page 15 of 42 16 Koerth and Plaintiff Jared Goyette. Koerth and Goyette said "press, press" and held up their press badges. The officer continued to point the gun at Koerth and told Koerth to "Shut up."38 54. On May 30, MPR reporter Madeleine Baran was covering the protests with American Public Media journalist Samara Freemark. A Minneapolis police officer pointed a weapon at their heads. When they identified themselves as press, the officer did not lower his weapon, so they ran for cover and ended their reporting for the night.39 55. Graphic images taken during the protests show the trauma wrought by Defendants' unconstitutional actions. 38 https://www.nytimes.com/2020/06/01/business/media/reporters-protests-george- floyd.html?smid=tw-share 39 https://twitter.com/madeleinebaran/status/1266610933071138816 CASE 0:20-cv-01302-WMW-DTS Document 1 Filed 06/02/20 Page 16 of 42 17 56. Below is a photograph of NBC video and photojournalist Ed Ou, who was pepper sprayed and shot with a less-lethal projectile: CASE 0:20-cv-01302-WMW-DTS Document 1 Filed 06/02/20 Page 17 of 42 18 57. Below is a photograph of freelance journalist Linda Tirado. The Minneapolis Police permanently blinded Ms. Tirado in her left eye with a less-lethal projectile. CASE 0:20-cv-01302-WMW-DTS Document 1 Filed 06/02/20 Page 18 of 42 19 58. Below is a photograph of KSTP reporter Ryan Raiche after being pepper sprayed despite identifying himself as a member of the press: CASE 0:20-cv-01302-WMW-DTS Document 1 Filed 06/02/20 Page 19 of 42 20 59. Below is a photo that Reuters cameraman Julio-Cesar Chavez took of police taking direct aim at him despite his being clearly identifiable as a member of the press: CASE 0:20-cv-01302-WMW-DTS Document 1 Filed 06/02/20 Page 20 of 42</t>
  </si>
  <si>
    <t>['https://d3n8a8pro7vhmx.cloudfront.net/cuapb/pages/270/attachments/original/1597995866/Goyette_v_Minneapolis.pdf?1597995866']</t>
  </si>
  <si>
    <t>Too_Long:Over 20 Pages Investigative Summary Matter Number: 19-03501 Investigator: Sergeant Andy Canadeo Officer(s): Officer Ashley Bergersen, Officer Kyle Pond, and Officer Dylan Pearson Case Type: Administrative Date of Incident: March 3, 2019 Complaint Filed Date: March 18, 2019 CASE OVERVIEW On March 3rd, 2019, Officer Ashley Bergersen, Officer Kyle Pond, and Officer Dylan Pearson were dispatched to a domestic disturbance at . The Visinet Report stated the chief complaint as being "Physical Family Disturbance" with weapon involved, listed as "Machete." The caller, , called 911 and reported to dispatch that the suspect was her boyfriend, , who was still on scene. When the Offices arrived on scene, was taken into custody for an outstanding DWI warrant issued on 10/28/2016. The original call for service did not include following the MPD domestic assault protocol. called 911 a second time approximately ten hours later to request a domestic report be completed by MPD. Officer Christopher Lange and Officer Kyle Ruud responded to the scene and completed a report following MPD domestic protocol. The complaint was brought to the attention of MPD Internal Affairs. ALLEGATIONS Allegation 1: Officer Ashley Bergersen, Officer Kyle Pond, and Officer Dylan Pearson failed to follow the MPD's Domestic Abuse Incident Response Protocol after making the arrest on for an outstanding traffic warrant. MPD P&amp;P 7-314 DOMESTIC ABUSE PROTOCOL Page 2 of 16 CASE INVESTIGATION This investigation was initiated by way of patrol supervision reporting the matter. A patrol lieutenant learned of a domestic assault report from that was taken by Daywatch Patrol Officers Kyle Ruud and Officer Christopher Lange on March 3, 2019 at approximately 13:40 hours. PIMS Report #19-061069 was taken documenting the domestic assault, a weapon (machete) was recovered, and photos were taken of the injuries the victim had sustained. The patrol lieutenant had observed that Officers Dylan Pearson, Kyle Pond, and Ashley Bergersen had all responded to the same address approximately ten hours earlier for a domestic disturbance with a weapon involved with the same caller. Officer Bergersen booked the suspect involved in the domestic for an unrelated warrant and completed PIMS Report #19-060892. The patrol lieutenant observed through the PIMS Report and body- worn cameras that the domestic disturbance with a weapon originally reported was never handled by officers indicating that Officers Pearson, Pond, and Bergersen failed to follow MPD Domestic Protocol Policy. MINNEAPOLIS POLICE DEPARTMENT RECORDS PIMS Report The incident occurred on March 3, 2019, at approximately 03:00 hours at in Minneapolis. The PIMS Report was titled WARRANT. Officer Bergersen is the primary reporting officer and Officer Pond and Officer Pearson were the assisting officers. The public information section documents that "ARRESTEE WAS TRANSPORTED AND BOOKED AT HCJ FOR A GROSS MISDEMEANOR WARRANT. THE WARRANT CONFIRMED THROUGH CHANNEL 7".1 The public information section of Officer Bergersen's PIMS Report made no mention of the domestic call officers responded to. However, in the non-public, Officer Bergersen stated that officers responded to a domestic and that stated it was an argument only.2 MECC/Dispatch Records 1 PIMS Report 19-060892, Page 6, Public Narrative. 2 PIMS Report 19-060892, Page 7, Non-Public Narrative. 13.43 Page 3 of 16 Officer Bergersen was signed on as Squad 411 Able and Officers Pond and Pearson were signed on as Squad 425. Squad 411 was dispatched to a Domestic Abuse with Weapons at , a multi-unit apartment building. The caller, , called from the incident location reporting that the domestic disturbance was physical and that a machete was involved and the suspect, , was still on scene. also informed dispatch that had a machete and it was currently located above the stove. Body-Worn Cameras Officers on scene had been wearing body-worn cameras (BWC's) and all three officers' BWC's were activated. Officer Pearson advised Officer Pond when they arrived on scene that has a gross misdemeanor warrant.3 When officers made initial contact with they immediately took into custody and was advised there was a warrant for him from a prior charge. Officer Pond stated to "Do you just want him out of here?"4 In viewing the BWC, the domestic assault was never addressed by any of the officers on the scene. Officer Pond was seen on video holding the machete and Pond told to, "Just throw it away."5 While Pond held up the machete, Officer Pearson stated, "Oh there's the machete. Look at that."6 Officer Bergersen appeared to be dealing with while he put his shoes on and located a coat. Interview of Officer Dylan Pearson On May 23, 2019, I interviewed Officer Pearson in the MPD Internal Affairs Office under Garrity. Officer Pearson had Union Representative Officer Dean Milner with him for the interview. I provided Officer Pearson a copy of the Visinet Report, PIMS Report, Domestic Protocol Policy, and allowed him to view his body-worn camera. Officer Pearson acknowledged that he had responded to on March 3, 2019. Pearson read the Visinet Report and noted the following comments, "callers boyfriend assaulted caller", and that a, "machete", was involved.7 Pearson acknowledged he was the passenger and Pond was the driver when they responded to the listed call. Pearson confirmed he ran a check on as Pearson and Pond arrived and had a gross misdemeanor warrant. Pearson stated, "So, prior to entering the 3 Officer Pond's BWC, 1:07 mark. 4 Officer Pond's BWC, 2:21 mark. 5 Officer Pond's BWC, 3:14 mark. 6 Officer Pearson's BWC, 2:51 mark. 7 From digital dispatch (VISINET) records. Page 4 of 16 house we already knew we were definitely going to be placing him into custody and arresting him just for his warrant."8 Officer Pearson confirmed Officer Bergersen transported to Hennepin County Jail. I asked Officer Pearson if he was familiar with Domestic Protocol and he responded, "Yeah, I guess I am fairly familiar with it."9 I asked Officer Pearson, based on the call of an assault involving a weapon, if he or anyone on scene took any initiative to inquire about the call being domestic related. Officer Pearson responded he did not recall if Pond or Bergersen inquired about the call being a domestic. As far as himself inquiring, Officer Pearson responded, "That one I don't know to be honest. I don't believe that I did ask any questions about that at all."10 Officer Pearson stated Officer Pond spoke to on scene and Officer Pearson did not hear what Pond spoke to about. When I asked Officer Pearson if he had any knowledge of Officers Pond, Bergersen, or himself completing a risk assessment for domestic protocol or asking if the disturbance was physical and Pearson stated, "To my knowledge, no."11 Officer Pearson acknowledged the lack of communication between officers at the scene and stated, "I should have pursued it farther, just trying to make sure we covered our bases here and just went hey so what really is going on here, I mean what's the story."12 Officer Pearson advised he got caught up on the warrant for and wanted to make sure was taken to a squad outside rather than inquire about the domestic incident. Pearson said, "Whatever happened, I should have taken more initiative and really dug into it a bit farther."13 Interview of Officer Kyle Pond On May 28, 2019, I interviewed Officer Kyle Pond in the MPD Internal Affairs Office, the statement was taken under Garrity. Officer Pond had Union Representative Officer Dean Milner with him for the interview. I provided Officer Pond a copy of the Visinet Report, PIMS Report, Domestic Protocol Policy, and allowed him to view his body-worn camera. Officer Pond acknowledged that he had responded to domestic disturbance with a weapon involved at on March 3, 2019, and that the weapon mentioned was a machete. Pond confirmed that he was working with Officer Pearson, who ran a warrant check on as he arrived on scene with Officer Pearson. Officer Pearson's check came back with a positive hit confirmation that had an outstanding arrest warrant. 8 Interview of Officer Dylan Pearson, page 2, lines 36-37. 9 Interview of Officer Dylan Pearson, page 3, line 36. 10 Interview of Officer Dylan Pearson, page 3, lines 41-42. 11 Interview of Officer Dylan Pearson, page 6, line 40. 12 Interview of Officer Dylan Pearson, page 8, lines 18-20. 13 Interview of Officer Dylan Pearson, page 8, lines 26-27. Page 6 of 16 information."21 Officer Bergersen was asked if there was any reason why and she replied, "We didn't slow down the call, we should have slowed down the call and actually talked to her, it didn't seem like anybody talked to her on the call."22 Officer Bergersen stated that she "Absolutely"23 would have handled the call differently looking back on how things were handled originally. Officer Bergersen said she would have talked to about what had happened and that she would have, "Pulled him away first and talk to her, cause maybe since he was still in the house, he, she was scared and she didn't want to willingly give out any information in front of him and that is what I did, I pulled him out of the house but I never went back to talk to her."24 DISCUSSION It is alleged that Officer Dylan Pearson, Officer Kyle Pond, and Officer Ashley Bergersen failed to follow the Minneapolis Police Department's Domestic Abuse Protocol. As a result, the victim, , had to call police back to the scene to document the incident. Because of calling police back the scene, MPD case #19-061069,25 was charged for Terroristic Threats and Domestic Assault by Strangulation by Sergeant Walter Alvarado of the MPD Domestic Abuse Unit. The Minneapolis Police Department's Policy and Procedure Manuel states in part: 21 Interview of Officer Ashley Bergersen, page 3, line 19. 22 Interview of Officer Ashley Bergersen, page 3, lines 22-23. 23 Interview of Officer Ashley Bergersen, page 4, line 14. 24 Interview of Officer Ashley Bergersen, page 4, lines 20-23. 25 PIMS Report 19-061069. 7-314 DOMESTIC ABUSE (03/14/12) (A-D) I. PURPOSE 13.43 Page 7 of 16 The purpose of this policy is to establish departmental protocol and procedures for responding to and processing information regarding domestic violence in accordance with Minnesota State Statutes. II. POLICY It is the policy of the Minneapolis Police Department to: A. Thoroughly investigate all allegations of domestic violence, make appropriate referrals, and take action according to the totality of the information known. B. Aggressively utilize the arrest powers granted by the State Legislature. Criminal laws will be enforced without regard to the relationship of the parties involved. C. Discourage dual arrests in Domestic Abuse situations, in accordance with Minnesota Statute 629.342. III. DEFINITIONS Bodily Harm: Physical pain or injury, illness, or any impairment of physical condition. Dangerous Weapon: Any gun, whether loaded or unloaded, or any device designed as a weapon and capable of producing death or great bodily harm, any combustible or flammable liquid or other device or instrumentality that, in the manner it is used or intended to be used, is calculated or likely to produce death or great bodily harm, or any fire that is used to produce death or great bodily harm. (01/12/15) Domestic Abuse: Physical harm, bodily injury, assault, or the infliction of fear of imminent physical harm, bodily injury or assault, terroristic threats, criminal sexual conduct, or interference with an emergency call, when committed between family or household members. Domestic Abuse No Contact Order: An order issued by a judge in a pending criminal case or during the probationary period following a conviction, prohibiting a defendant from having contact with a victim or his/her address. The CAPRS code to use for a violation of a Domestic Abuse No Contact Order is VDNCO. (01/12/15) Domestic Assault in the 1st Degree: Assaulting another and inflicting great bodily harm. The CAPRS code to use is DASLT1. Page 8 of 16 Domestic Assault in the 2nd Degree: Assaulting another with a dangerous weapon. The CAPRS code to use is DASLT2. Domestic Assault in the 3rd Degree: Assaulting another and inflicting substantial bodily harm. The CAPRS code to use is DASLT3. Domestic Assault in the 5th Degree: Assaulting a family or household member by (1) committing an act with intent to cause fear in another of immediate bodily harm or death; or (2) intentionally inflicts or attempts to inflict bodily harm upon another. The CAPRS code to use is DASLT5. Domestic Assault by Strangulation: Intentionally impeding normal breathing or circulation of the blood by applying pressure on the throat or neck or by blocking the nose or mouth of a family or household member. The CAPRS code to use is DASTR. Family and Household Members: Spouses, former spouses, parents and children, persons related by blood (1st cousins or closer), and persons who are presently residing together or who have resided together in the past, and persons who have a child or are currently expecting a child in common regardless of whether they have been married or have lived together at any time, a man and a women if the women is pregnant and the man is alleged to be the father regardless of whether they have been married or have lived together at any time, and a person involved in a significant romantic or sexual relationship (10/21/93) (07/01/95) (03/14/12) Great Bodily Harm: Bodily injury which creates a high probability of death, or which causes serious permanent disfigurement, or which causes a permanent or protracted loss or impairment of function of any bodily member or organ or other serious bodily harm. Harassment/Restraining Order: Violating any term of a Harassment/Restraining Order issued by a judge or referee. The CAPRS code to use for a violation of a Restraining Order is RORDER. Interference with Emergency Call: Intentionally interrupts, disrupts, impedes, or interferes with an emergency call or who intentionally prevents or hinders another from placing an emergency call. The CAPRS code to use for Interference with Emergency Call is 911INT. PC Felony Enhanced List: The Minneapolis City Attorney's Office maintains a list of all defendants whom they know to be chargeable with a felony for assault, domestic assault or violation of an Order for Protection, violation of a Harassment/Restraining Order or violation of a Domestic Abuse No Contact Order. The list is on MPDnet and in a physical book at the jail. The CAPRS code to use for an enhanced domestic assault is DOMEN, for an enhanced 5th Degree Page 9 of 16 assault is ASLTEN, and for an enhanced violation of an Order for Protection, Restraining Order or Domestic Abuse No Contact Order is OFPEN. Primary Aggressor: The following criteria shall be considered as a guideline when attempting to determine the primary aggressor: (10/21/93) (03/14/12) • Whether one person in the dispute was acting in self-defense; • Whether a violation of an Order for Protection or a Violation of a Domestic Abuse No Contact Order has occurred; • The extent of injuries, if any, to any person involved; • Who initiated the first act of physical violence; • The existence of a fear of physical injury, because threats were made; • The history of physical violence perpetuated by one party against the other; and • The physical stature or physical ability of the persons involved. Risk Assessment: A series of questions officers ask a victim, pertaining to domestic violence history and the potential threat of future violence. Significant Relationship: Minnesota State Statute 518B.01 subd. 2 states the following when deciding if a "significant" relationship exists, "In determining whether persons are or have been involved in a significant romantic or sexual relationship the court shall consider the length of time of the relationship; type of relationship; frequency of interaction between the parties; and, if the relationship has terminated, length of time since the termination. (07/01/95) (03/14/12) Substantial Bodily Harm: Bodily injury which involves a temporary but substantial disfigurement, or which causes a temporary but substantial loss or impairment of the function of any bodily member or organ, or which causes a fracture of any bodily member. Violation of an Order for Protection: Violating any term of an Order for Protection issued by a judge or referee. The CAPRS code for violation of an Order for Protection is POVIOL. IV. PROCEDURES / RULES / REGULATIONS A. Domestic Abuse - Preliminary Investigation (03/14/12) 1. In the event a domestic 911 call is cancelled officers shall respond to the location and check welfare. (03/14/12) 2. Officers shall attempt to determine the Primary Aggressor in a domestic assault. 3. Arrests for domestic abuse, based on probable cause, are expected if any of the following circumstances exist: • Signs of injury or impairment; • Dangerous weapon involved; Page 10 of 16 • Alleged assault - no signs of injury; • Victim alleges to be in fear of immediate bodily harm; • Terroristic threats (Minn. Stat. §609.713 sub.1) (07/01/95) (03/14/12); • Criminal sexual conduct (refer to Minn. Stat. §609.342, 609.343, 609.344, 609.345) (07/01/95) (03/14/12) 4. A police officer may arrest a person without a warrant, even at the person's own residence, if the officer has probable cause to believe that in the preceding 72 hours a domestic assault occurred. (11/03/14) (06/06/16) a. The 72 hour time period begins at 0001 hours the day after the incident occurred. (06/06/16) b. Officers must have an independent reason to enter the suspect's residence, such as exigent circumstances or consent. Minnesota State Statute 629.341 does not provide independent authorization to enter a suspect's residence. (06/06/16) c. An officer may make an arrest for a misdemeanor domestic assault even if the assault did not occur in their presence. (11/03/14) 5. An officer may not issue a citation in lieu of arrest and detention for a defendant charged with harassment, domestic abuse, violation of an Order for Protection, or violation of a Domestic Abuse No Contact Order. See Minnesota State Statute 629.72, subd. 1(a). 6. Officers shall follow the MPD's Domestic Abuse Incident Response Protocol when responding to all domestic abuse related calls. (01/12/15) 7. Officers shall check the PC Felony Enhanced List on all domestic calls including cases where the suspect is gone on arrival (GOA). Failure to do so will result in a notification to the officer's commander. B. Domestic Abuse - MPD's Domestic Abuse Incident Response Protocol (03/14/12) (01/12/15) 1. The Minneapolis Police Department has adopted the following protocol for patrol officers responding to adult arrest and suspect cases for the following offenses: (01/12/15) Page 11 of 16 • Felony 1st degree assault, if the parties are family or household members; • Felony 2nd degree assault, if the parties are family or household members; • Felony 3rd degree assault, if the parties are family or household members; • Felony domestic assault by strangulation; • Felony terroristic threats, if the parties are family or household members; • Misdemeanor, gross misdemeanor or felony domestic assault; • Misdemeanor, gross misdemeanor or felony violation of an Order for Protection; • Misdemeanor, gross misdemeanor or felony violation of a Domestic Abuse No Contact Order; • Misdemeanor, gross misdemeanor or felony violation of a Harassment/Restraining Order, if the parties listed in the order are family or household members; • Gross misdemeanor or felony stalking, if the parties are family or household members; and • Gross misdemeanor interference with an emergency call. 2. As part of this protocol, patrol officers shall complete the following preliminary investigative tasks when responding to any calls as described above: a. Check for existence of Order for Protection or Domestic Abuse No Contact Order on every domestic related 911 call. b. Ask victim if suspect or arrestee has access to any guns or ammunition or if there are any in the home. (01/12/15) i.If victim indicates yes, ask if victim has any safety concerns. Document responses in the report. (11/03/14) ii.ii. If the victim has safety concerns, officers may property inventory the guns and ammunition for safe keeping. (01/12/15) c. Obtain a signed medical release with shaded areas completed from victim if victim is seeking medical treatment. d. Ask victim to complete domestic violence victim's supplement. Property inventory supplement on completion. e. Document in CAPRs report the victim's answers to risk assessment questions listed on domestic violence victim's supplement and ask any follow-up questions. f. Take photographs. Examples of things to photograph include, but are not limited to: the arrestee; victim; injuries; scene, including any damaged property; and the arrestee in an Order for Protection or Domestic Abuse No Contact Order case at a prohibited address. g. Collect any physical evidence and property inventory it. h. Obtain contact information from witnesses to the incident including name, address, and phone number. i. Question witnesses regarding the incident. Page 12 of 16 j. If suspect is gone on arrival, remind victim to call police if suspect returns within 72 hours of the incident. (11/03/14) k. Inform victim of domestic violence resources on blue card and call the 24-Hour Domestic Violence Hotline at 612-874-7100 to inform them of incident. (01/12/15) l. If the case is misdemeanor or gross misdemeanor level, check the PC Enhanced Felony. Follow the instructions pertaining to the arrested party or suspect if they are on the list and add the additional charge listed. (01/12/15) m. If the case is misdemeanor or gross misdemeanor level, obtain a squad video Mirandized Scales statement from suspect or arrestee. Document results of the interview in the CAPRS report. (Miranda statements DO NOT need to be taken on felony level cases). (01/12/15) C. Arrests for Violation of Domestic Abuse No Contact Order (12/19/91) (03/14/12) 1. Officers shall verify the existence of the Domestic Abuse No Contact Order. (03/14/12) 2. If the suspect or the victim does not have a valid copy of the Domestic Abuse No Contact Order, the existence of the court order may be verified by contacting the Hennepin County Jail Records Unit 612-596-8080. (03/14/12) 3. If no telephone is available to the officer, the officer may ask the MECC (Channel 7) for assistance. 4. Domestic Abuse No Contact Orders are stored in the same database as Orders for Protection, and can be verified by following the procedures described in 7.314.01 Order for Protection - Short Form Notification. (03/14/12) 5. If an officer determines an individual is in violation of a Domestic Abuse No Contact Order, an arrest shall be made. (03/14/12) 6. Officers shall complete a CAPRS report and supplement entitled "Violation of a Domestic Abuse No Contact Order" (VDNCO). Include the Hennepin County Jail SILs number (HCJ's computer ID# of the arrestee) and the original charge which the arrestee had been previously booked on and released. (03/14/12) D. Domestic Abuse and Domestic Violence - Reporting Requirements (03/14/12) (01/12/15) 1. In all cases of domestic violence or alleged acts of domestic abuse, a CAPRS report and supplement shall be completed immediately. (03/14/12) 2. If no arrest is made, the supplement shall clearly show sufficient reasons for not making the arrest. (12/10/2004) (03/14/12) 3. Officers shall notify the 24-Hour Domestic Violence Hotline at 612-874-7100 whenever completing a CAPRS report (in both arrest and suspect cases) for: (04/17/91) (10/21/93) (05/18/99) (03/14/12) (01/12/15) • 1st degree domestic assault; • 2nd degree domestic assault; • 3rd degree domestic assault; Page 13 of 16 The Minneapolis Police Department's Domestic Abuse Incident Response Protocol sets specific steps that officers must take when responding to incidents of domestic abuse. In this instance, BWC confirmed officers failed to make any attempt to determine if a domestic abuse had occurred. Officers failed to document the domestic incident in the PIMS Report. The deficiencies captured on BWC are as follows: 1. Officers Pearson, Pond and Bergersen did not ask the victim if an assault had occurred. 2. Officers Pearson, Pond and Bergersen did not check to see if the victim had injuries or was in fear. 3. Officers Pearson, Pond and Bergersen failed to photograph or collect any evidence at the scene. 4. Officers Pearson, Pond and Bergersen did not complete a Risk Assessment or a Medical Release Form. 5. Officers Pearson, Pond and Bergersen failed to complete a PIMS Report titled DASLT2 under #19-060892. • Domestic assault by strangulation; • Domestic threats; • Domestic stalking; • Domestic assault enhanced; • Interference with an emergency call; • Violation of an Order of Protection; • Violation of a Domestic Abuse No Contact Order; • Violation of a Restraining Order (if domestic related); or • Violation of an Order for Protection Enhanced 13.43 Page 14 of 16 Page 15 of 16 CLOSING 1. Did Officer Dylan Pearson, Officer Kyle Pond, and Officer Ashley Bergersen fail to follow the Minneapolis Police Department's Domestic Abuse Protocol 7-314? a. Officers Pearson, Pond, and Bergersen made a gross misdemeanor warrant arrest on the suspect of the domestic abuse. The suspect was booked for the warrant at Hennepin County Jail and Officer Bergersen titled the PIMS Report "WARRANT" only with no PIMS code of "DABUSE." Page 16 of 16 b. Body-Worn Camera footage documented that the officers failed to acknowledge that this was a domestic related incident on scene. The officers did not take any action to investigate the incident as a domestic related call per policy. c. Approximately ten hours after the original incident, Officer Kyle Ruud and Officer Christopher Lange responded to the same listed address and took a 2nd Degree Domestic Assault report from the victim. Officers documented the incident, took photos of the victim's injuries, and located the machete in the snow which they inventoried into evidence. d. The suspect was charged by Sergeant Alvarado of the MPD's Domestic Abuse Unit for Terroristic Threats and Domestic Abuse Strangulation based off Officer Ruud and Officer Lange's PIMS Report and collected evidence. e. Officers Pearson, Pond, and Bergersen all stated that they were familiar with MPD's Domestic Abuse Protocol 7-314. I confirm that information I provide in this case is true to the best of my knowledge. Investigator: Sergeant Name Date July 11, 2019 13.43</t>
  </si>
  <si>
    <t>['https://assets.nationbuilder.com/cuapb/pages/1509/attachments/original/1753848032/19-03501_Ashley_Bergersen.pdf?1753848032', 'https://assets.nationbuilder.com/cuapb/pages/1509/attachments/original/1753848275/19-03501_Dylan_Pearson.pdf?1753848275', 'https://assets.nationbuilder.com/cuapb/pages/1509/attachments/original/1753848310/19-03501_Kyle_Pond.pdf?1753848310']</t>
  </si>
  <si>
    <t>['Ashley Bergersen, badge #3302', 'Dylan Pearson, badge #5498', 'Kyle Pond, badge #5775']</t>
  </si>
  <si>
    <t>Minneapolis Office of Police Conduct Review Complaint Number: Investigator: Officer(s): Case Type: Date of Incident: Complaint Filed: Investigative Summary 18-14315 Sergeant Marjane Khazraeinazmpour Officer Alex Nonnemacher Badge #5157 Administrative August 12, 2018 August 15, 2018 Minneapolis Police CASE OVERVIEW On August 12, 2018 Officer Nonnemacher and Officer Johansson were assigned to Call Sign 260 (Driving Marked Squad 250 P#76827) with Officer Nonnemacher driving and Officer Johansson the passenger. At approximately 2058 hours they were on routine patrol and drove through the Super America parking lot at 300 Broadway Street Northeast. They ran NCIC checks for the license plate , which came back with a KOPS Alert on the vehicle for a PC Pick-Up and Hold for Fleeing from Maple Grove Police Department. Officer Johansson ran the OLN of the registered owner and the NCIC photograph matched the description of the driver. failed to yield to traffic that was travelling southbound on University Avenue Northeast, while exiting the Super America parking lot. also turned left onto 8th Street Northeast, cutting off traffic that was travelling northbound on University Avenue Northeast. Officer Nonnemacher then activated his squad lights and the Mobile Video Recordings (MVR) in attempts to conduct a traffic stop. Officer Johansson aired to dispatch that they were going to be conducting a traffic stop eastbound on 8th Avenue Northeast from University Avenue Northeast with 18 USC 2721 &amp; 2725 (failed to stop and made a sharp right turn into the alley between University Avenue Northeast and 4th Street Northeast. Officer Nonnemacher then activated his siren and started driving at a fast rate of speed in attempts to evade police officers. Dispatch aired over the radio that was a stolen vehicle (Later to be determined that it was not a stolen vehicle). Officer Johansson aired to dispatch the vehicle pursuit and the direction of travel. Squad 204, Sergeant Schmid acknowledged the vehicle pursuit. continued to flee from police and at one point travelled 14 blocks the wrong way on a one-way street. crashed head on with a vehicle as it was fleeing Eastbound on 4th Street Southeast, which is a Westbound one-way street. The driver of this vehicle was seriously injured and had to be transported to Hennepin County Medical Center (HCMC). caused a motor vehicle crash involving Page 1 of 15 1338526 four other vehicles. The driver of then fled on foot from police officers and was taken in to custody in the front yard of 1711 University Avenue Southeast without incident. The driver of was identified as Glasco Lonnie Wortham, and suspected ecstasy was found on him. A search warrant was obtained for a blood draw for Mr. Wortham. Once he was medically cleared from HCMC he was booked into Hennepin County Jail for PC Criminal Vehicular Operation, Flee in a Motor Vehicle, Narcotics, Flee on Foot and his Warrants. It is alleged that Officer Nonnemacher drove down a one-way street without due consideration for the safety of the officers and/or the public during the vehicle pursuit. 13.43 - Personnel Data ALLEGATIONS 13.43 - Personnel Data Allegation 2: It is alleged Officer Nonnemacher drove down a one-way street without due consideration for the safety of the officers and/or the public during a vehicle pursuit, 7-405 Initiating Or Continuing A Pursuit. CASE INVESTIGATION Review of VisiNet and MPD PIMS Report GO #18-271350 A review of VisiNet Report #18-271350 was completed. A review of MPD PIMS Report GO #18- 271350 was completed. MPD PIMS GO Report #18-271350 lists the offenses as Narcotics Violation, Flee Police In Motor Vehicle, Criminal Vehicular Injury/Death, Warrant and Flee Officer On Foot for Arrestee 1, Glasco Lonnie Wortham. The police report details the incident and the factors surrounding it. Review of Body Worn Cameras 13.43 - Personnel Data Officer Johansson's Body Worn Camera footage was reviewed and shows the vehicle pursuit, quickly checking the suspect vehicle and other vehicles involved in the crash, the foot chase, 1 Officer Nonnemacher's Body Worn Camera (BWC) footage 00:46 - 00:59 Page 2 of 15 1338527 apprehension of the suspect driver, and the accident scene. Other vehicular and pedestrian traffic is not visible and there is limited visibility outside of the squad car. Officer Johansson can be heard on his Body Worn Camera footage clearing the intersections for pedestrian and vehicular traffic for Officer Nonnemacher, to allow him to proceed. 13.43 - Personnel Data 13.43 - Personnel Data Review of Mobile Video Recordings (MVR) Officer Nonnemacher was driving Squad 250 P#76827 during the vehicular pursuit on August 12, 2018. Squad 250 P#76827 Mobile Video Recordings (MVR) device was activated during the Code 3 vehicular pursuit and was reviewed. It shows Officer Nonnemacher driving Code 3 during the entire vehicle pursuit with the lights and siren activated. The weather was clear and the roads are dry. It was dark outside with the street lights illuminating the city streets. The traffic on the city streets was moderate and the vehicles are observed reacting to the squad car by pulling over to the side of the street and stopping. Review of Milestone Video A review of the Milestone Video for the camera located at 4th Street Southeast and 13th Avenue Southeast on Sunday, August 12, 2018 was completed. At 9:00:10 to 9:00:20 the vehicle pursuit is captured traveling through this intersection. There is light traffic at this intersection. It appears that there is light pedestrian traffic in this area. Review of Active Vehicle Locator (AVL) A review of the Active Vehicle Locator (AVL) was completed for #18-271350 Unit 260. The Active Vehicle Locator (AVL) for #18-271350 Unit 260 documented Officer Nonnemacher's locations and speeds while driving Code 3 during the vehicle pursuit. Squad 260's speeds ranged from 11 MPH to 89 MPH on the city streets during the Code 3 vehicular pursuit route.4 Motor Vehicle Crash Report #18-271350 A review of the Motor Vehicle Crash Report #18-271350 was completed. Sergeant Will completed the Motor Vehicle Crash Report. In this report it documented that the suspect vehicle, was travelling eastbound on 4th Street Southeast against traffic on a westbound one-way 13.43 - Personnel Data Active Vehicle Locator (AVL) #18-27 50 Unit 260 Page 3 of 15 1338528 street and caused a motor vehicle accident involving four other vehicles. The report also stated that the contributing factors for the suspect vehicle/driver were: operated vehicle in a careless, negligent, or erratic manner, driver speeding, and fleeing police. The driver of was Glasco Lonnie Wortham. There were no contributing factors listed in the report for the other vehicles involved. The driver of one of the vehicles involved in the accident was seriously injured and was transported to the hospital. Review of the Pursuit Review Committee Memo for #18-271350 A review of the Pursuit Review Committee memo for #18-271350 was completed. The Pursuit Review Committee reviews all MPD vehicle pursuits per MPD Policy and Procedure. The Pursuit Review Committee submitted a memo to the Internal Affairs Unit, which included general information about the vehicle pursuit, pursuit information available, pursuit summary, committee recommendation and issues noted by the committee. The Pursuit Review Committee's recommendation was a referral to IAU and referral to Training. The issues they pointed out were Squad 260 going through two red lights at speeds of 39 MPH and 56 MPH, the pursuit travelling approximately 14 blocks the wrong way on a one-way street prior to the crash, Officer Nonnemacher not having his Body Worn Camera (BWC) activated during the pursuit and the speeds not being aired. Review of Emergency Vehicle Operations Course (EVOC) Training According to training records, Officer Nonnemacher last attended the Emergency Vehicle Operations Course (EVOC) on October 10, 2018. I obtained the power point presentation from Sergeant Klukow that was presented during the 2018 Minneapolis Police Academy and the Fall 2018 Emergency Vehicle Operations Course (EVOC), which was reviewed. The 2018 EVOC Course is in compliance with POST requirements and personnel will be instructed in the classroom prior to practical driving exercises and mock police pursuits in a controlled environment.5 Review of Officer Johansson's Statement Officer Johansson was interviewed at the Internal Affairs Unit office on October 29, 2018 as a Witness Officer. Officer Johansson reported on the Code 3 driving during the vehicle pursuit and the factors and circumstances surrounding the incident. Review of Officer Nonnemacher's Statement Officer Nonnemacher was interviewed at the Internal Affairs Unit office on November 11, 2018 as a Focus Officer. Officer Nonnemacher reported on his Code 3 driving during the vehicle pursuit and the factors and circumstances surrounding the incident. 13.43 - Personnel Data 5 2018 Fall EVOC Training Program Training Announcement Page 4 of 15 1338529 13.43 - Personnel Data , going through pursuit training just a month ago, when the speeds got to that eighty mile an hour mark at 3rd Avenue NE and then coming through the wrong way on the one-way, um, looking back hindsight could have terminated the pursuit earlier than waiting until the crash that had happened."6 DISCUSSION The Minneapolis Police Department's Policy and Procedure Manual states in part: 13.43 - Personnel Data 1338530 13.43 - Personnel Data 1338531 13.43 - Personnel Data 1338532 13.43 - Personnel Data 7-405 INITIATING OR CONTINUING A PURSUIT (11/20/01) Officers involved in a vehicular pursuit shall exercise caution and due consideration for the safety of the public. Fully marked, low profile and unmarked squads can initiate a pursuit. Low profile and unmarked squads shall discontinue their involvement once a fully marked squad is involved. Motorcycles and other police vehicles shall not be used in pursuits. Officers shall use red lights and siren in a continuous manner for any emergency driving or vehicular pursuit. The use of red light and siren does not exempt officers from the need for caution. (12/14/07) Officers will not engage in pursuits outside the corporate city limits of Minneapolis, unless authorized. During a pursuit, officers shall not drive their vehicle the wrong way on freeways. They may, however, go down the wrong way of a freeway ramp to make a traffic stop on a vehicle going the wrong way to prevent it from entering the main portion of the freeway. Officers may not pursue the wrong direction on one-way streets without due consideration for existing conditions as listed below. A pursuit is justified after an offender has engaged in evasive tactics only when an officer knows or has reasonable grounds to believe that the fleeing offender committed an offense and there is a reasonable expectation of a successful apprehension of the offender. Officers shall not initiate a pursuit or shall discontinue a pursuit in progress whenever any of the following exist: 9 Officer Nonnemacher's Body Worn Camera (BWC) footage 00:46 - 00:59 1° MPD PIMS Report GO #18-271350 Officer Nonnemacher's Non-Public Narrative Page 18 11 Officer Nonnemacher's Statement Page 9 Lines 31-33 Page 8 of 15 1338533 1. The vehicle was previously pursued by MPD personnel or other agencies and the pursuit was terminated. Officers will not reinitiate a pursuit within 20 minutes of the termination, unless there are exigent circumstances. (02/18/13) If MPD officers have no knowledge of the initial pursuit and/or develop an independent reason for a stop they may attempt to stop the vehicle. (02/18/13) 2. The pursuit poses an unreasonable risk to the officers, and/or the general public, or the seriousness of the offense(s) is such that continued pursuit creates an unreasonable risk to the officers and/or the public. (02/18/13) 3. The officer can establish the identification of the offender so that an apprehension can be made at another time unless the crime is for: (02/18/13) --Homicide --1st and 2nd degree assault --Aggravated robbery --Sexual assault involving the use or threatened use of a dangerous weapon --Kidnapping 4. Risks due to weather, road conditions, vehicle and/or pedestrian traffic outweigh the necessity to immediately arrest the suspect. (02/18/13) 5. Immediate medical assistance is needed by anyone injured as a result of the pursuit and there is not a secondary pursuit vehicle to provide assistance. (02/18/13) 6. Whenever prisoners are in the squad. (02/18/13) 7. Whenever there is malfunction of police emergency equipment or radio communication. (02/18/13) 8. Whenever the distance between the primary pursuit squad and the offender is so great that further pursuit is futile. (02/18/13) 9. Situations in which the primary pursuit marked squad loses visual contact of the offender for a significant period of time (approximately 10-15 seconds). (02/18/13) Whenever any non -MPD employees are in a police vehicle, officers may only initiate a pursuit under the following conditions: (05/03/02) (12/14/07) • Homicide • 1st and 2nd degree assault • Aggravated robbery • Sexual assault involving the use or threatened use of a dangerous weapon • Kidnapping Page 9 of 15 1338534 However, the officers must terminate their participation in the pursuit upon the involvement of a squad that is able to take over as the primary pursuit vehicle. Any officers involved in a pursuit have the right to decide whether or not to terminate their participation in a pursuit, or to transfer their responsibility to another squad. Officers will immediately take and acknowledge direction from the assigned pursuit supervisor. The Minneapolis Police Department's Policy on initiating or continuing a pursuit states that Officers involved in a vehicular pursuit shall exercise caution and due consideration for the safety of the public. Officers may not pursue the wrong direction on one-way streets without due consideration for existing conditions such as: 2. The pursuit poses an unreasonable risk to the officers, and/or the general public, or the seriousness of the offense(s) is such that continued pursuit creates an unreasonable risk to the officers and/or the public. 4. Risks due to weather, road conditions, vehicle and/or pedestrian traffic outweigh the necessity to immediately arrest the suspect. While on routine patrol, Officer Nonnemacher and Officer Johansson ran a routine NCIC check on which came back with a COPS Alert for PC Pick-Up and Hold for Fleeing from Maple Grove Police Department. Officers attempted to conduct a traffic stop on when it failed to stop, increased its speeds and attempted to evade apprehension by officers. Officer Nonnemacher who was the driver had the squad car's lights and siren activated and Officer Johansson aired the vehicle pursuit to dispatch. The vehicle pursuit route that Officer Nonnemacher drove was city streets, with a speed limit of 30 MPH, unless otherwise posted. Officer Nonnemacher did not recall the speeds he was driving during the vehicle pursuit before I showed him the Active Vehicle Locator (AVL) data.12 I showed Officer Nonnemacher his speeds according to the Active Vehicle Locator (AVL) #18-271350 Unit 260 and he stated he believed that he was in control of the •ursuit and that he was aware of his surroundings. 13 following are the speeds traveled by Officer Nonnemacher during the vehicle pursuit route according to the Active Vehicle Locator (AVL) #18-271350 Unit 260: 13.43 - Personnel Data • 8 AVE NE/University AVE NE - 11 MPH • 7 AVE NE/4 ST NE - 23 MPH • University AVE NE/ 6 AVE NE - 60 MPH • University AVE NE/3 AVE NE - 89 MPH • University AVE NE/1 AVE NE - 56 MPH • University AVE SE/2 AVE SE - 58 MPH • 3 AVE SE/University AVE SE - 34 MPH • 4 ST SE/4 AVE SE - 56 MPH 12 Officer Nonnemacher's Statement Page 6 Lines 10-11 13 Officer Nonnemacher's Statement Page 6 Lines 17-22 14 13.43 - Personnel Data Page 10 of 15 1338535 • 4 ST SE/6 AVE SE - 58 MPH • 4 ST SE/Interstate 35W SB - 58 MPH • 4 ST SE/12 AVE SE - 77 MPH • 4 ST SE/15 AVE SE - 63 MPH • 4 ST SE/17 AVE SE - 1 MPH • 4 ST SE/17 AVE SE - 0 MPH The vehicle pursuit lasted approximately 2 minutes and 10 seconds. The vehicle pursuit travelled westbound on 7th Street Northeast back to University Avenue Northeast, then southbound on University Avenue Northeast to north on 3rd Avenue Southeast, then the wrong way on 4th Street Southeast till the suspect vehicle crashed, just before 17th Avenue Southeast. The vehicle pursuit travelled 14 blocks Eastbound the wrong way on 4th Street Southeast, which is a Westbound one- way street. After reviewing Squad 260's Mobile Video Recordings (MVR) and Officer Johansson's Body Worn Camera footage, Squad 260 was observed going through two red lights at University AVE NE/1 AVE NE at 56 MPH and University AVE NE/Hennepin AVE E at 39 MPH.15 Squad 204, Sergeant Schmid acknowledged Squad 260's vehicle pursuit. Officer Nonnemacher and Officer Johansson were working together and communicating with each other during the pursuit by clearing intersections, directions and what was observed. The following is a synopsis of the vehicle pursuit from Officer Johansson's Body Worn Camera footage: 00:20 - Squad 260 attempted to conduct a traffic stop on 00:35 - 260 taking off southbound in the alley from 8th (Officer Johansson) 00:39 - Copy taking off southbound in the alley that is coming back stolen (Dispatch) 00:45 - Southbound Uni (Officer Johansson) 00:50 - Copy southbound on Uni (Dispatch) 01:00 - 260 continuing southbound Uni passing 5th (Officer Johansson) 01:05 - Copy (Dispatch) 01:11 - Coming up to 1st Ave (Officer Johansson) 01:14 - Passing 1st (Officer Johansson) 01:21 - Continuing southbound coming up to Central (Officer Johansson) 01:38 - Continuing southbound going to be taking north on 3rd (Officer Johansson) 01:44 - Copy north on 3rd (Dispatch) 01:46 - Wrong way on 4th (Officer Johansson) 01:52 - Copy on 4th (Dispatch) 01:57 - That's 4th Street Southeast it's a one-way (Officer Johansson) 2:02 - Copy wrong way on 4th Street Southeast (Dispatcher) 2:06 - Passing 6th (Officer Johansson) 2:19 - 404 Acknowledges the pursuit (Sergeant Schmid) 2:22 - Just past 10th still on 4th wrong way (Officer Johansson) 02:25 - Copy (Dispatch) 02:30 - He's coming up to 14th (Officer Johansson) 02:46 - 260 just crashed a looks like east of 16th (Officer Johansson) 02:53 - Copy crash east of 16th (Dispatch) 15 Squad 250 P#76827 Mobile Video Recordings (MVR) 20:58:54-20:59:03 And Officer Johnasson's Body Worn Camera Footage 01:14-01:24 Page 11 of 15 1338536 02:58 - Officers exited the squad car Officer Nonnemacher last attended the Emergency Vehicle Operations Course (EVOC) on October 10, 2018. The training consisted of vehicle operations with regards to policy, normal and emergency driving techniques, vehicle pursuits with a legal briefing and a practical driving component. Sergeant Mark Klukow provided me with the power point presentation that was presented during the Fall 2018 Emergency Vehicle Operations course (EVOC), which Officer Nonnemacher attended. In the power point presentation MPD Policy and Procedure 7-405 Initiating Or Continuing A Pursuit and 7-404 Pursuit Policy is covered, and the Smith Driving System (Slide 36) is taught. The Smith Driving System is described as the following: Aim high in the steering - Looking farther ahead than others Get the big picture - Seeing more than others Keep your eyes moving - Be more aware Leave yourself an out - Keep good positioning Make sure they see you - Making yourself more visible I asked Officer Nonnemacher if he used the Smith Driving System while driving in the vehicle pursuit and he stated he did.16 During Officer Nonnemacher's interview I asked if he exercised caution during the vehicle pursuit and he stated, "Yes I do, I do believe I was exercising caution. I was checking our intersections, we were slowing down to clear 'em, um, I was looking for pedestrian traffic. We were watching traffic on Fourth Street, which it was light traffic throughout the pursuit."17 I also asked Officer Nonnemacher if he exercised due consideration for the safety of the public during the vehicle pursuit and he stated, "Uh, yeah, so like I said we were checking our intersections, we were looking for pedestrian traffic out there, knowing that there are students that come in later in the year, um, we didn't see any crowds of people. There was light traffic on there, the road conditions were dry. Um."18 13.43 - Personnel Data 16 Officer Nonnemacher's Statement Page 3 Lines 1-8 17 Officer Nonnemacher's Statement Page 7 Lines 43-44 And Page 8 Lines 1-3 18 Officer Nonnemacher'a Statement Pa e 8 Lines 5-10 13.43 - Personnel Data Page 12 of 15 1338537 13.43 - Personnel Data According to MPD Policy and Procedure Officers may pursue the wrong direction on one-way streets with due consideration for existing conditions. Officers shall not initiate or shall discontinue a pursuit in progress whenever certain factors exist that are listed in the MPD Policy and Procedure 7-405. During Officer Nonnemacher's and interviews I asked them about certain factors that were relevant in their vehicle pursuit, in regard to discontinuing a pursuit. I asked Officer Nonnemacher if he felt that the pursuit posed an unreasonable risk to officers and/or the general public or the seriousness of the offense was such that a continued pursuit created an unreasonable risk to the officers and/or the public and he stated, "After reviewing MVR, looking back in hindsight and going through this most recent EVOC training back in October, um, I believe that we could have terminated it earlier but he started to go the wrong way on the one-way and his speeds were starting to increase."21 I also asked Officer Nonnemacher if he felt that the risk due to weather, road conditions, vehicle and/or pedestrian traffic outweighed the necessity to immediately arrest the suspect and he stated, "Uh, again the same as I said earlier, looking back in hindsight and having just gone through pursuit training, again the EVOC training, um, I believe that we could have terminated the pursuit earlier due to the speeds and the wrong way on the one-way.// 22 13.43 - Personnel Data Per MPD Policy and Procedure this is no maximum speed that a Police Officer is allowed to drive while emergency driving. Emergency driving is authorized only when reasonably necessary in the performance of official duties. MPD Police Officers shall use red lights and siren in a continuous manner and exercise caution and due consideration for the safety of the public. In the Emergency Vehicle Operations Course (EVOC) power point presentation they discuss the question "Why do we drive fast?" Sergeant Klukow informed me that this portion "talks about the elemental need 20 13.43 - Personnel Data 21 Officer Nonnemacher's Statement Page 8 Lines 26-33 22 Officer Nonnemacher's Statement Page 8 Lines 35-41 23 24 13.43 - Personnel Data age 13 of 15 1338538 for police response to be a measured formula with the immediacy of arrival and the safety of the public/employees."25 Officer Nonnemacher is a newer Police Officer, who completed his field training in February 2018 and was assigned to the 2nd Precinct in March of 2018. He is familiar with the area of the 2nd Precinct. This was the first vehicle pursuit that Officer Nonnemacher had been involved in as the driver. Officer Nonnemacher had been in one vehicle pursuit as the passenger during his field training rotation. I asked Officer Nonnemacher when he was driving during the pursuit, did he feel that he was exercising caution and due consideration and he stated, "I felt like I was in control of the situation at the time."26 During Officer Nonnemacher's interview I asked him looking back was there anything that you would change or do different about this incident and he stated, "With the incident itself I, like I said ninety-nine percent of the time my cameras activated before we initiate our traffic stops, um, we try to narrate what's happening beforehand as well. So, I would have activated it and made sure it was on and then looking back again, going through pursuit training just a month ago, when the speeds got to eighty mile an hour mark at 3rd Avenue NE and then coming through the wrong way on the one-way, um, looking back hindsight could have terminated the pursuit earlier than waiting until the crash that had happened."27 CLOSING When making a determination on the allegations, there are two key issues to consider: 13.43 - Personnel Data 25 Email Correspondence With Sergeant Klukow 26 Officer Nonnemacher's Statement Page 8 Lines 43-44 And Page 9 Lines 1-19 27 Officer Nonnemacher's Statement Page 9 Lines 41-44 And Page 10 Lines 1-5 28 Officer Nonnemacher's Statement Page 4 Lines 25-27 Page 14 of 15 1338539 13.43 - Personnel Data 2. Whether Officer Nonnemacher drove down a one-way street without due consideration for the safety of the officers and/or the public during a vehicle pursuit. • Officer Nonnemacher stated he exercised caution and due consideration for the safety of the public during the vehicle pursuit. • Officer Johansson stated Officer Nonnemacher exercised caution and due consideration for the safety of the public during the vehicle pursuit. • Officer Nonnemacher had his lights and siren in a continuous manner during the vehicle pursuit. • Officer Nonnemacher stated that he used the Smith Driving System that was taught during the Emergency Vehicle Operations Course (EVOC). • Officer Nonnemacher drove the wrong way down a one-way street for 14 blocks prior to the suspect vehicle causing a crash. • Officers may pursue the wrong directions on one-way streets with due consideration for existing conditions. • Officer Nonnemacher drove through two red lights at University AVE NE/1 AVE NE at 56 MPH and University AVE NE/Hennepin AVE E at 39 MPH. • The speeds travelled by Officer Nonnemacher during the vehicle pursuit ranged from 11 MPH to 89 MPH on city streets with a 30 MPH speed limit. • MPD Policy and Procedure does not state a maximum speed that a Police Officer is allowed to drive while emergency driving. I confirm that the information I provided in this case is true to the best of my knowledge. Investigator: Date 29 Officer Nonnemacher's Statement Page 9 Lines 37-39 Page 15 of 15 1338540 1338541 1338542 CITY OF MINNEAPOLIS OFFICE OF POLICE CONDUCT REVIEW COMPLAINT INFORMATION Case Number Precinct CCN Date of Incident Time Preference 18-14315 2 18-271350 August 12, 2018 08:58 PM No Preference Location of Incident City/State/Zip Date of Complaint 1711 University Minneapolis 55414 August 15, 2018 Complainant Name (Last, First, Middle Initial) Sex Race DOB Joint Supervisors Home Address City/State/Zip Primary Telephone JURISDICTION CATEGORY OPCR Ord. § 172.20(8) BADGE/NAME ALLEGED POLICY VIOLATIONS MPD P&amp;P • 7-405 - INITIATING OR CONTINUING A PURSUIT 5157 ; Nonnemacher, Alex 13.43 - Personnel Data ALLEGATION SUMMARY Allegation that an officer drove down a one-way street and failed to activate BWC during a pursuit and apprehension of a suspect. SUPERVISOR ASSESSMENT INQUIRY (INTAKE - COMPLAINT FILED) K MEDIATION K Refer to Mediation COACHING K Refer to Precinct INVESTIGATIONS K Preliminary Investigation ❑Civilian Investigator: 401 daDraft ❑Final DISMISS K K K K K K K K K approved Reckoning Period Expired No Basis Failure to State a Claim Failure to Cooperate Exceptionally Cleared Lack of Jurisdiction Withdrawn Duplicate Refer to Dispatch Refer to EIS Refer to: Investigator: t ❑Sworn il Admin Investigation: Investigator e.140.43 FINAL APPROVED INVESTIGATIVE REPORT ❑Refer to Panel IAU Supervisor , Date/ I/ Director - Office of-Pplige -/ -7-7-- ----------7 4 on duct duct Review Da Complaint Form #3401 1338543</t>
  </si>
  <si>
    <t>['https://d3n8a8pro7vhmx.cloudfront.net/cuapb/pages/270/attachments/original/1627755768/Nonnemacher_-Alex-%2818-14315%29.pdf?1627755768']</t>
  </si>
  <si>
    <t>['Alex Nonnemacher, badge #5157']</t>
  </si>
  <si>
    <t>Too_Long:Over 20 PagesIN THE UNITED STATES DISTRICT COURT FOR THE DISTRICT OF MINNESOTA WILLIAM ANDERSON, Personal Representative of the Estate Of Jacob Anderson (Deceased) WILLIAM ANDERSON &amp; KRISTI ANDERSON (Orono, MN) Plaintiffs, vs. CITY OF MINNEAPOLIS CITY OF MINNEAPOLIS FIRE DEPARTMENT CITY OF MINNEAPOLIS POLICE DEPARTMENT COUNTY OF HENNEPIN HENNEPIN HEALTHCARE SYSTEMS, INC., &amp; HCMC HCMC AMBULANCE SERVICES/EMERGENCY MEDICAL SERVICES HENNEPIN COUNTY MEDICAL EXAMINER'S OFFICE INDIVIDUAL FIRE DEPARTMENT PERSONNEL IN THEIR INDIVIDUAL CAPACITIES: SHANA D. YORK, ANTHONY J. BUDA, RAUL A. RAMOS, AND INDIVIDUALS TO BE DETERMINED Case No. 16-CV-04114 COMPLAINT AND JURY DEMAND CASE 0:16-cv-04114-SRN-FLN Document 1 Filed 12/08/16 Page 1 of 62 2 INDIVIDUAL AMBULANCE SERVICES PERSONNEL IN THEIR INDIVIDUAL CAPACITIES: DANIEL F. SHIVELY AND INDIVIDUALS TO BE DETERMINED INDIVIDUAL MEDICAL EXAMINER'S OFFICE PERSONNEL, IN HIS INDIVIDUAL CAPACITY: MITCHEL MOREY, MD INDIVIDUAL POLICE OFFICERS IN THEIR INDIVIDUAL CAPACITIES: DANIEL J. TYRA, SHANNON L. MILLER, DUSTIN L. ANDERSON, SCOTT T. SUTHERLAND, D. BLAURAT, EMILY DUNPHY, CHRISTOPHER KARAKOSTAS, MATTHEW GEORGE, JOSEPH MCGINNESS, CALVIN PHAM, KRIS TYRA, JOSH BETTS, KARI QUAST, ARLENE M. JOHNSON, MATTHEW T. RYAN, AND INDIVIDUALS TO BE DETERMINED Defendants. INTRODUCTION Jacob "Jake" Anderson was a handsome, vibrant young man with a promising future. In Fall of 2013, he was a first semester freshman at the University of Minnesota in Minneapolis, a member of Phi Kappa Alpha fraternity, a University of Minnesota lacrosse player, and a friend to many. On the night of December 14, 2013, Jake attended CASE 0:16-cv-04114-SRN-FLN Document 1 Filed 12/08/16 Page 2 of 62 3 an "ugly sweater party" with his friends. Early the next morning, on December 15, 2013, he was found in a severe hypothermic state. He was later declared dead, due to hypothermia, on December 15, 2013. This is an action for injuries and damages suffered by Plaintiffs as a direct and proximate result of Defendants' negligent and wrongful conduct in connection with their son Jake's death. For their Complaint against Defendants, Plaintiffs state and allege as follows: PARTIES 1. Plaintiff William Anderson, Personal Representative of the Estate of Jacob Anderson, deceased, opened the estate in Hennepin County, Minnesota. He is the Administrator of the estate of his son, Jacob Anderson, and sues for the Estate. Jacob was the son of William and Kristi Anderson, who sue on their own behalf, individually. Jacob had two siblings, an older sister, Emily, and a younger brother, Luke. 2. Plaintiff William Anderson is a Minnesota resident with an address at 1408 Baldur Park Road, Wayzata, Minnesota 55391. He is the father of the deceased Jacob Anderson. 3. Plaintiff Kristi Anderson is married to Plaintiff William Anderson. She is a Minnesota resident with an address at 1408 Baldur Park Road, Wayzata, Minnesota 55391. She is the mother of the deceased Jacob Anderson. CASE 0:16-cv-04114-SRN-FLN Document 1 Filed 12/08/16 Page 3 of 62 4 4. Defendant City of Minneapolis ("Minneapolis" or "City") is a municipal corporation and a Minnesota political subdivision organized under the laws of the State of Minnesota. Minneapolis is governed by a City Council. 5. Defendant City of Minneapolis Police Department is a department of the City of Minneapolis with a business address at 350 South 5th Street, Room 130, Minneapolis, Minnesota 55415. 6. Defendant City of Minneapolis Fire Department is a department of the City of Minneapolis with a business address at 350 South 5th Street, Room 233, Minneapolis, Minnesota 55415. 7. Defendant County of Hennepin ("Hennepin County" or "County") is a municipal corporation and a political subdivision of the state of Minnesota organized under the laws of the State of Minnesota. Hennepin County is governed by a board of County Commissioners. 8. Defendant Hennepin Healthcare Systems, Inc. &amp; HCMC (herein "HCMC") is a public corporation pursuant to Minnesota Law 2005, Chapter 125, whose ambulance/emergency medical services are located at 701 Park Avenue South, Minneapolis, Minnesota, 55415 and perform advanced life support services as "Hennepin - EMS." CASE 0:16-cv-04114-SRN-FLN Document 1 Filed 12/08/16 Page 4 of 62 5 9. Defendant Hennepin County Medical Examiner's Office is a department of Hennepin County with a business address at 530 Chicago Avenue, Minneapolis, Minnesota 55415. 10. Defendant Shana D. York is a captain with the Minneapolis Fire Department, and is believed and therefore averred to be a resident of Minnesota. She is sued in her official and individual capacity. 11. Defendant Raul A. Ramos is an officer with the Minneapolis Fire Department, and is believed and therefore averred to be a resident of Minnesota. He is sued in his official and individual capacity. 12. Defendant Daniel F. Shively is a paramedic with Hennepin - EMS and is believed and therefore averred to be a resident of Minnesota. He is sued in his official and individual capacity. 13. Defendant Daniel J. Tyra has been an officer with the Minneapolis Police Department at all times relevant to this matter and is sued in his official and individual capacity. 14. Defendant Shannon L. Miller has been an officer with the Minneapolis Police Department at all times relevant to this matter and is sued in his or her official and individual capacity. CASE 0:16-cv-04114-SRN-FLN Document 1 Filed 12/08/16 Page 5 of 62 6 15. Defendant Dustin L. Anderson has been an officer with the Minneapolis Police Department at all times relevant to this matter and is sued in his official and individual capacity. 16. Defendant Scott T. Sutherland has been an officer with the Minneapolis Police Department at all times relevant to this matter and is sued in his official and individual capacity. 17. Defendant D. Blaurat has been an officer with the Minneapolis Police Department at all times relevant to this matter and is sued in his or her official and individual capacity. 18. Defendant Emily Dunphy has been an officer with the Minneapolis Police Department at all times relevant to this matter and is sued in her official and individual capacity. 19. Defendant Christopher Karakostas has been an officer with the Minneapolis Police Department at all times relevant to this matter and is sued in his official and individual capacity. 20. Defendant Matthew George has been an officer with the Minneapolis Police Department at all times relevant to this matter and is sued in his official and individual capacity. CASE 0:16-cv-04114-SRN-FLN Document 1 Filed 12/08/16 Page 6 of 62 7 21. Defendant Joseph McGinness has been an officer with the Minneapolis Police Department at all times relevant to this matter and is sued in his official and individual capacity. 22. Defendant Calvin Pham has been an officer with the Minneapolis Police Department at all times relevant to this matter and is sued in his official and individual capacity. 23. Defendant Kris Tyra has been an officer with the Minneapolis Police Department and/or officer with the University of Minnesota at all times relevant to this matter and is sued in his or her official and individual capacity. 24. Defendant Josh Betts has been an officer with the Minneapolis Police Department and/or University of Minnesota at all times relevant to this matter and is sued in his official and individual capacity. 25. Defendant Kari Quast has been an officer with the Minneapolis Police Department and/or University of Minnesota at all times relevant to this matter and is sued in her official and individual capacity. 26. Defendant Arlene M. Johnson has been an officer with the Minneapolis Police Department at all times relevant to this matter and is sued in her official and individual capacity. CASE 0:16-cv-04114-SRN-FLN Document 1 Filed 12/08/16 Page 7 of 62 8 27. Defendant Matthew T. Ryan has been an officer with the Minneapolis Police Department at all times relevant to this matter and is sued in his official and individual capacity. 28. Defendant Mitchel Morey, MD has been a staff pathologist and Assistant Medical Examiner with the Hennepin County Medical Examiner's office at all times relevant to this matter and is sued in his official and individual capacity. 29. Defendants John Doe 1-10 are individuals whose names are unknown at this time and may have responsibility under the facts of this case. 30. Defendants John Doe Corporations or Governmental Entities 1-5 are corporate entities or governmental entities whose names are unknown at this time and may have responsibility under the facts of this case. JURISDICTION 31. This Court has jurisdiction over this action pursuant to Title 28 U.S.C. §§1331 and 1343(3). This civil action arises under the Constitution and laws of the United States. Specifically, it arises under the Fourteenth Amendment to the Constitution and Title 42, Section 1983. Plaintiffs invoke the supplemental jurisdiction of this Court under 28 U.S.C. §1367(a) to hear and adjudicate state law claims. Each and all of the acts (or omissions to act) alleged herein were done by defendants, or their officers, agents, and employees, under color and pretense of the statutes, ordinances, regulations, customs CASE 0:16-cv-04114-SRN-FLN Document 1 Filed 12/08/16 Page 8 of 62 9 and usages of the City of Minneapolis and/or Hennepin County, Minnesota, the State of Minnesota; and, under color and pretense of applicable federal law as plead herein. 32. Venue is proper in the United States District Court for the District of Minnesota, pursuant to 28 U.S.C. §§ 1391(b)(1), (b)(2) and (c) in that a substantial part of the acts and/or omissions giving rise to the claims set forth herein occurred in this federal judicial district. FACTUAL ALLEGATIONS 33. This is an action for injuries and damages suffered by Plaintiffs as a direct and proximate result of Defendants' wrongful conduct in connection with their son Jacob Anderson's death on December 15, 2013. 34. Jacob William Anderson ("Jake") was a 19 year old freshman at the University of Minnesota, Twin Cities, studying at the College of Liberal Arts. He was a member of Phi Kappa Alpha fraternity and played for the University of Minnesota Lacrosse Team. 35. Jake was a friendly and social young man. He had made many new friends at his fraternity, on the lacrosse team, in his dormitory and in the classroom. 36. On the night of December 14, 2013, Jake attended an "Ugly Sweater party" with several other University of Minnesota students. He was seen leaving the party by other attendees at or around 11:15 p.m. CASE 0:16-cv-04114-SRN-FLN Document 1 Filed 12/08/16 Page 9 of 62 10 37. Based on information and belief, and for unexplainable reasons, Jake did not return to his dormitory that evening. 38. The temperature outside on the night of December 14, 2013 and early morning of December 15, 2013, was approximately 0º F (zero degrees Fahrenheit). Some reports indicate that the wind chill temperature was -15º F (fifteen degrees below zero). 39. Early on the morning of December 15, 2013, an amateur photographer discovered Jake lying face down, slumped over a metal rail in a remote area near the 10th Ave. SE Bridge in Minneapolis on the northeast side of the Mississippi River. His body was discovered near a road that serves as an access to a steam and coal plant. It is unknown how or why Jake arrived at this location. 40. At 8:44 a.m. on December 15, the photographer called 911 Emergency Service. The Minneapolis Police Department ("MPD"), Minneapolis Fire Department ("MFD"), and HCMC Ambulance Services/Emergency Medical Services ("HCMC Ambulance Services" or "EMS") were all dispatched to the scene. 41. At 8:54 a.m., the Minneapolis Fire Department was first to arrive on the scene. 42. Based upon information and belief, individual defendants Shana D. York, Anthony J. Buda, and Raul A. Ramos were among MFD personnel responding to the scene. CASE 0:16-cv-04114-SRN-FLN Document 1 Filed 12/08/16 Page 10 of 62 11 43. Based upon information and belief, at least some MFD personnel arriving on scene were certified Emergency Medical Technicians. 44. According to the MFD's internal guidelines and protocols, all MFD responders are required to provide ongoing medical treatment to victims until ambulance services personnel arrive on scene. 45. The Minneapolis Fire Department has set forth a Standard Operating Procedure for assessing and treating hypothermia victims in the field. 46. MFD personnel who were on scene knew or should have known that cold weather conditions can lead to moderate to severe cases of survivable hypothermia. 47. The responding MFD officials failed to recognize Jake Anderson as a hypothermia victim, despite the extremely cold outdoor weather conditions in which he was found and his body's exhibiting known symptoms of severe hypothermia. 48. The responding MFD officials failed to provide medical treatment to Jake Anderson after assessing his body for no more than one minute and thirty seconds before summarily determining that Jake was dead. 49. The correct course of action for MFD responders treating hypothermia victims (according to the Department's own Patient Care Guidelines, which have been issued with the authority of the Minneapolis City Council and County Ordinance 9 relating to ambulance services) would have been to initiate rescue and warming efforts CASE 0:16-cv-04114-SRN-FLN Document 1 Filed 12/08/16 Page 11 of 62 12 until the HCMC Ambulance Services/Hennepin EMS team arrived on scene and assumed medical care. 50. The MFD responders prepared an Incident Report to document their response to the scene. In sections C and D of the MFD "300D" Incident Report, the scene was coded as a "Type: EMS - DOA (No BLS Provided)", indicating that no BLS (Basic Life Support) was provided to Jake, and no aid was given to Jake or received by Jake. 51. The MFD Incident Report narrative states "Patient had no pulse and no breathing and was frozen indicating obvious death," at which point the MFD cancelled EMS 'per protocol.' 52. Jake Anderson's death was declared by the MFD at 8:57:24 a.m. 53. MFD Standard Operating Procedure states that MFD personnel may not cancel ambulance response prior to their arrival unless the patient falls within specific parameters; these parameters state that to declare death and cancel EMS, patient must be "Cold in a warm environment" and/or have signs of "obvious mortal trauma." Obvious mortal trauma is generally considered to be an injury as apparent as a beheading, animal predation, or skin slippage. 54. Jake Anderson was found cold in a cold environment, and as such, MFD should have followed their Patient Care Guidelines for Hypothermia, pursuant to their CASE 0:16-cv-04114-SRN-FLN Document 1 Filed 12/08/16 Page 12 of 62 13 legal obligation, which instruct that if "no pulse start CPR [and] attach AED" and further instructs that "patient outcome cannot be determined until rewarming is complete." 55. According to the MFD's Standard Operating Procedures, when MFD makes the determination to cancel EMS, a 300A incident report should be filed. Here, MFD filed a 300D incident report, rather than the required 300A report. 56. MFD responders acted contrary to statutory authority and unreasonably under the circumstances when they willfully and deliberatively deviated from the standard protocol for properly assessing and stabilizing hypothermia victims. 57. HCMC Ambulance Services/EMS arrived on scene at 8:56 a.m., one minute and 24 seconds before MFD cancelled EMS at 8:57:24 a.m. 58. In general, when EMS paramedics arrive on the scene, they are considered the highest on-scene medical authority over the MFD. (Minneapolis Fire Department Standard Operating Procedures. Patient Care Guidelines.) 59. Based upon information and belief, the following individual HCMC Ambulance Services personnel responded to the scene where Jake was found: Daniel F. Shively and Anthony A. VanBeusekom (now retired). 60. HCMC Ambulance Services personnel who were on scene knew or should have known that cold weather conditions can lead to moderate to severe cases of survivable hypothermia. CASE 0:16-cv-04114-SRN-FLN Document 1 Filed 12/08/16 Page 13 of 62 14 61. Severe cases of Hypothermia can mimic death and cause victims to remain pulseless and breathless. Symptoms such as not having a pulse and not breathing are not uncommon for victims of survivable severe hypothermia, and the Hennepin County EMS Standing Order on Hypothermia even states, "Clinical signs of death may be misleading." 62. The Hennepin County Standing Order on Hypothermia is known or should have been known to the responding HCMC Ambulance Services personnel. 63. All Hennepin County ambulance providers are subject to the standards and protocols developed and approved by the Hennepin County Emergency Medical Services Advisory Council, which includes the Advanced Life Support Protocols, and the Standing Order on Hypothermia. 64. Based on eye witness reports and on information and belief, EMS paramedics Daniel Shively and Anthony Van Beusekom spent less than two minutes on the scene, which according to a witness, was barely enough time to walk from the ambulance to where Jake was located and back again, let alone examine Jake in any meaningful way. 65. HCMC EMS paramedics did not bother to examine Jake, and did not even do an independent assessment for pulse, breath, or airway ice formation. 66. HCMC EMS providers filed a Patient Care Report, stating that they were "cancelled by other units on scene." This Patient Care Report would have been CASE 0:16-cv-04114-SRN-FLN Document 1 Filed 12/08/16 Page 14 of 62 15 acceptable had they been cancelled before their arrival, but since that was not the case (HCMC Ambulance Services had already arrived on scene before MFD cancelled their services), EMS paramedics had other protocols they should have followed and the EMS paramedics should have filed a full Patient Care Report in compliance with its Required Documentation Policy. HCMC Ambulance Services failed to follow its own standard operating procedures in such circumstances. 67. The Hennepin County EMS System Required Documentation Policy, states that the basic documentation required if an ambulance arrives on scene is "A description of location, the scene of events, number of persons involved, and number of persons offered medical evaluation or documentation of the persons on scene who indicate no medical evaluations were necessary."1 This is the minimal information required when an ambulance arrives on scene. 68. The Hennepin County EMS System Required Documentation Policy also requires that "Patient Contact be fully documented." "Patient Contact" is defined, in part, as "someone who has an observable injury or illness." 69. EMS personnel had a duty to perform and issue a full Patient Care Report because (a) they arrived on scene before they were cancelled and (b) there was at least one patient with an "observable injury or illness." 1 Hennepin County EMS System Required Documentation Policy, approved by the Hennepin County EMS Council, October 13, 2005. CASE 0:16-cv-04114-SRN-FLN Document 1 Filed 12/08/16 Page 15 of 62 16 70. Jake Anderson had an observable "injury or illness." Jake was suffering from severe hypothermia. Jake was not conscious. He could not advocate for himself, he could not request medical attention. He relied on the MFD, HCMC EMS and MPD to save his life, which they did not do. Instead they summarily pronounced Jake dead, in complete and total contravention of their Standard Operating Procedures, and in particular, their protocol for treating hypothermia victims. 71. EMS paramedics knew or should have known about the dangers and treatment of severe hypothermia during the winter in Minnesota.2,3 Indeed, this is where they live and work. 72. On the morning of December 15, 2013, HCMC paramedics fell deplorably below their standard of care by failing to provide any medical treatment to Jake Anderson, knowing that hypothermia victims must receive immediate care upon their arrival to the scene. 2 In a similar situation, just a week earlier in Duluth, MN (on December 6, 2013) a young female college student, Alyssa Lommel, was found frozen by a passersby after being exposed to dangerously low temperatures for more than 9 (nine) hours. Ms. Lommel had been dropped off at her home at about midnight, passed out and remained on the door step until 9:30 am the following morning. The passersby called 911. Emergency services arrived, assessed Ms. Lommel's condition, and immediately took Ms. Lommel to the hospital. Unlike Jake Anderson, Ms. Lommel survived over 9 (nine) hours of exposure to temperatures of -17 º F (minus seventeen degrees Fahrenheit) because she received proper EMS life support and emergency care. 3 In another similar situation, on February 21, 2015, Justin Smith, 25, of McAdoo, PA, survived minus 4-degree temperatures after being exposed for 12 hours. He was found lifeless and frozen solid. He had no pulse, no blood pressure and appeared to be dead. EMS arrived, and Gerald Coleman, M.D., the emergency department physician on duty at the local hospital at the time Justin was found ordered that they perform CPR. "My clinical thought is very simple: You have to be warm to be dead," said Dr. Coleman. Mr. Smith is alive today to tell his story. Kaplan, Sarah. "Being Frozen 'to Death' Saved This Man's Life. It Could save Others,' Too." Washington Post. The Washington Post, 20 Jan. 2015. Web. 24 Oct. 2016. CASE 0:16-cv-04114-SRN-FLN Document 1 Filed 12/08/16 Page 16 of 62 17 73. HCMC Ambulance Services responders acted contrary to statutory authority and unreasonably under the circumstances when they willfully and deliberatively deviated from the standard protocol for properly assessing and stabilizing hypothermia victims. 74. The next emergency medical provider on scene was the Minneapolis Police Department (MPD). MPD officers arrived on scene at 8:57 a.m. 75. Based on information and belief, the MPD officers arriving to the scene included Daniel Tyra, Shannon Miller, Dustin Anderson, Scott Sutherland, Sgt. D. Blaurat, Emily Dunphy, Christopher Karakostas, Matthew George, Joseph McGinness, Calvin Pham, Kris Tyra, Josh Betts, Kari Quast, Arlene Johnson and Matthew Ryan. 76. The purpose and duty of all police departments is to "protect and to serve" the citizens of their communities. The MPD Policy and Procedure Manual commands that it is "the primary responsibility of an officer in any situation…to take all steps necessary to preserve life" and "EMS shall be requested at the scene of an apparent death unless a physician is present or there is not even a remote possibility that the person is alive." 77. MPD had a duty to keep the HCMC EMS personnel on scene to provide medical assistance because Jake had no "obvious" signs of death ("obvious" signs of death being decapitation, skin slippage or animal predation, according to the HCMC EMS System's ALS protocols, p. 180), and more likely than not, Jake was still alive. CASE 0:16-cv-04114-SRN-FLN Document 1 Filed 12/08/16 Page 17 of 62 18 However, in an act of gross negligence, the MPD officers failed to direct HCMC Ambulance Services personnel to remain on the scene after they arrived, and to administer aid to Jake. 78. HCMC Ambulance Services left the scene at 8:58 a.m., just two minutes after arriving on scene at 8:56 a.m. 79. MFD relinquished control of the scene to the MPD. MFD left the scene at 9:02 a.m. 80. MPD officers on the scene notified their dispatcher that Car 710 was requested at the scene. Car 710 is called onto a scene for all suspicious deaths or homicides, mandated by MPD Policy. 81. According to MPD policy, in the event of a homicide or suspicious death (which MPD confirmed when they requested Car 710), they are required to call the Hennepin County Medical Examiner's office "as soon as possible." 82. However, in yet another act of gross negligence, the MPD waited 1.5 hours before calling the Hennepin County Medical Examiner 's office ("HCME"). The Medical Examiner's Investigation Report states that they received notification of the "death" at 10:30 a.m. when MPD Sgt. Karakostas telephoned the Medical Examiner's office. CASE 0:16-cv-04114-SRN-FLN Document 1 Filed 12/08/16 Page 18 of 62 19 83. While still at the scene, MPD Sgt. Karakostas spoke to the Hennepin County Medical Examiner 's office. The ME's office made the determination to send two death investigators to the scene. 84. Based upon information and belief, the two death investigators sent to the scene were Carrie Notch and Colby Whitmore, neither of whom have medical degrees or medical training. 85. The HCME death investigators arrived on scene at 11:03 a.m. on December 15, 2013. 86. While at the scene, the HCME death investigators called Dr. Mitchel Morey, Assistant Medical Examiner and Board Certified Forensic Pathologist with the Medical Examiner's Office, to discuss the case. 87. Dr. Morey, in an act of gross negligence, made the cursory determination that a medical doctor's visit to the scene was not necessary. He did so with full knowledge that the condition in which Jake was found was consistent with that of a person in a state of severe hypothermia, and in complete contravention of the medical standard of care, which is to bring a victim of severe hypothermia into the hospital to begin a medically monitored warming process. 88. Instead of mandating that a medical doctor visit the scene, or ordering that Jake's body be immediately transported to the Emergency Room, Dr. Morey permitted Jake to continue lying outside and exposed to the cold. CASE 0:16-cv-04114-SRN-FLN Document 1 Filed 12/08/16 Page 19 of 62 20 89. The responding police officers and the Medical Examiner's Office acted contrary to statutory authority and unreasonably under the circumstances when they willfully and deliberatively deviated from the standard protocols for properly assessing and stabilizing hypothermia victims. 90. Jake was not the first victim of hypothermia in the region. Minneapolis and Hennepin County's emergency responders are on notice that cold weather-related deaths can occur. In the winter preceding Jake's death, exposure to cold was a factor in 41 deaths in the State of Minnesota. Previous winters also saw dozens of hypothermia and cold weather related deaths in the state.4 In the month of Jake's death, there was much publicity about the polar fronts that hit the state and the dangers they posed. The Minneapolis-St. Paul metropolitan region has been ranked as the coldest metropolitan region in the United States.5 On average in the Minneapolis metropolitan region, subzero cold occurs 24-25 days each year, while subfreezing temperatures occur 151 days a year. The average December-February temperature is 18.7 degrees. 91. After his autopsy, the Hennepin County Medical Examiner later reported Jake's immediate cause of death to be hypothermia. Date and time of death: 12/15/2013, 8:48 a.m. CLAIM I: NEGLIGENCE 4 In 2009-2010, there were 31 cold weather related deaths in Minnesota. There were 24 such deaths in 2010-2011 and 13 in the winter of 2011-2012. 5 Using 30-year average temperatures from NOAA's National Climatic Data Center. CASE 0:16-cv-04114-SRN-FLN Document 1 Filed 12/08/16 Page 20 of 62</t>
  </si>
  <si>
    <t>['https://d3n8a8pro7vhmx.cloudfront.net/cuapb/pages/270/attachments/original/1613581697/Anderson_vs_Tyra_et_al.pdf?1613581697']</t>
  </si>
  <si>
    <t>['Christopher Karakostas, badge #3636', 'Daniel Tyra, badge #7350', 'Emily Dunphy (Olson), badge #5294', 'Scott Sutherland, badge #7017', 'Shannon Miller, badge #4798']</t>
  </si>
  <si>
    <t>Too_Long:Over 20 PagesMinneapolis City of Lakes www.minneapollsmn.gov Officer Christopher Kelley Pct. S Dogwatch Minneapolis Police Department RE: OPCR Case Number 19-04088 Notice of Written Reprimand Officer Kelley, Police Department - Medaria Arradondo, Chief of Police 350 S. Fifth St. - Room 130 Minneapolis, MN 55415 TEL 612.673.3000 NOTICE OF DISCIPLINE The finding for OPCR Case 419-04088 is as follows: Policy Number Sub-Section Policy Description 7.403 Vehicles - Emergency Response July 16, 2020 Category B Disposition Merit 13.43 - Personnel Data As discipline for this incident, you will receive this Letter of Reprimand. This case will remain in the OPCR files per the record retention guidelines mandated by State Law. Be advised that any additional violations of Department Rules and Regulations may result in disciplinary action up to and including discharge. Sincerely, Medaria Arradondo Chief of Police a tziotQ w.,Q By: Michael Kjos, Assistant Chief of Police Henry Halvorson, Deputy Chief, Professional Standards Bureau Wage 1338639 NOTICE OF RECEIPT Acknowledgement of receipt: I, Christopher Kelley, acknowledge that I have received my Notice of Discipline for OPCR Case #19-04088. / / Officer Christophe Kelley nspe'e or Amelia H an CC: Personnel Inspector Huffman OPCR 2IPage Date of receipt 1338640 CITY OF MINNEAPOLIS OFFICE OF POLICE CONDUCT REVIEW COMPLAINT INFORMATION Case Number Precinct CCN Date of Incident Time Preference 19-04088 19-077327 March 18, 2019 07:00 PM No Preference Location of Incident City/State/Zip Date of Complaint 1121 E 46th Street Minneapolis/MN/55407 3/18/19 Complainant Name (Last, First, Middle Initial) Sex Race DOB Fronsoe, Elizabeth Female Black August 26, 1988 Home Address City/State/Zip Primary Telephone 3307 53rd Ave N Brooklyn Center, MN 55429 (612) 242-7893 JURISDICTION CATEGORY OPCR Ord. § 172.20(8) Any violation of the Minneapolis Police Department's policy and procedure manual. BADGE/NAME ALLEGED POLICY VIOLATIONS 3955; Karina Landmesser MPD P&amp;P • 4-223 IV A 7 A) - BODY WORN CAMERA 13.43 - Personnel Data 3680; Christopher Kelly 13.43 - Personnel Data MPD P&amp;P § 7-403 VEHICLES - EMERGENCY RESPONSE ALLEGATION SUMMARY Complainant stated that two officers were transporting two children (a 4-year-old and an 11-month-old sibling pair) to St. Joseph's Home for Children on a welfare hold. The complainant described that St. Joseph's hospital requires that placement of children needs to be secure and have prior approval from Hennepin County Screening that there were enough beds for the children. Hennepin County screening informed the complainant that they told the officers that they could not bring the children to intake until placement was found. Officers brought the children to St. Joseph's Hospital anyway. On arrival, officers went to the lobby to confirm placement. While officers were waiting in the lobby, staff from St. Joseph's re-directed the officers to go to the intake area until placement was secured. Complainant stated that the officers then became, "argumentative, disrespectful, and just displayed inappropriate behavior. They were cursing at one of the 2 supervisors on duty, telling her she was making this a 'pain in their ass' and were demanding that she walk them through the building [...]." Complainant stated that the staff asked them to place the children back into the car and drive down the driveway to the intake entrance. After the brief conversation, the officers decided to, "walk the children down to intake, around the entire building outside as it was clearly ridiculous to them to have to put the children back into the car and go to the correct entrance." Complainant also described that the female officer walked the children down to the entrance while the male officer drove the squad closer to the entrance, got out of the squad and walked with the children the rest of the way. The officer made the 4-year-old walk and then carried the 11-month-old down the driveway. Complainant stated that the officer's reactions are "inexcusable" and "ridiculous". Complainant stated that Complaint Form #3401 1338641 CITY OF MINNEAPOLIS OFFICE OF POLICE CONDUCT REVIEW the officer's reactions may have been different if the children were white and if they spoke to a male supervisor at St. Joseph's instead of a female supervisor. It is also alleged that 13.43 - Personnel Data Officer Kelley employed emergency driving in an inconsistent manner during a non-emergency response. SUPERVISOR ASSESSMENT INQUIRY (INTAKE - COMPLAINT FILED) K MEDIATION K Refer to Mediation COACHING K Refer to Precinct INVESTIGATIONS K Preliminary Investigation ❑Civilian Investigator: 3401 Final Final approved DI MISS K Reckoning Period Expired K No Basis K Failure to State a Claim K Failure to Cooperate K Exceptionally Cleared K Lack of Jurisdiction K Withdrawn K Duplicate K Refer to Dispatch K Refer to EIS K Refer to: ❑Sworn Investigator: [7 Admin Investigation: Investigator R AL APPROVED INVESTIGATIVE REPORT Refer to Panel lAU Supervisor Allet Dgte /i/ i 7/ 12 Director - Office o lie eview Date ti Complaint Form #3401 1338642 4 Minneapolis Office of Police Conduct Review INVESTIGATIVE REPORT Complaint Number: 19-04088 Investigator: Officers: Case Type: Date of Incident: Complaint Filed: Gabriel Ramirez Karina Landmesser, Christopher Kelley Administrative Investigation March 18, 2019 March 25, 2019 4 Minneapolis Police CASE OVERVIEW On March 18th, 2019 at 18:03, Officers Christopher Kelley and Karina Landmesser, driving in marked squad 8517 (assigned squad number 562), were dispatched to New Horizon Academy to assist Hennepin County Child Protection Services with the removal of three children- an 11- month-old, a two-year-old and a 4-year-old-from the care of their mother who was accused of abuse. After restraining the mother and removing the children from her, Officers Landmesser and Kelley took custody of the 11-month-old and 4-year-old-the 2-year-old was transported to Hennepin County Medical Center due to bruising and other marks on his body. After taking the two children into custody, Officers Landmesser and Kelley transported the children to Saint Joseph's Home for Children, stopping briefly at the Harriet Tubman Center before completing their route. ALLEGATIONS Pertaining to Officer Landmesser exclusively: Allegation 1: It is alleged that Officer Landmesser failed to keep her camera activated prior to the conclusion of an event, including the transport of children in her custody in violation of MPD P&amp;P § 4-223(IV)(A)(7)(a)- BODY WORN CAMERAS: Officer Responsibilities: Activation. Pertaining to Officer Kelley exclusively: Page 1 of 18 1338643 Allegation 1: It is alleged that Officer Kelley failed to use his "lights and sirens" in a continuous manner while responding Code 2 and Priority 9 to New Horizon Academy, and employed emergency driving-such as running red lights-while transporting non-secured children in their custody to St. Joe's in violation of MPD P&amp;P § 7-403 VEHICLES - EMERGENCY RESPONSE. 13.43 - Personnel Data CASE INVESTIGATION The complaint was filed by Ms. Ellen Fronsoe-an employee at Saint Joseph's Home for Children (St. Joe's)-in relation to "inappropriate" conduct by Officer Landmesser while dropping off two children at St. Joe's. Officer 13.43 - Personnel Data Kelley. Ms. Amini also was unable to find Officer Landmesser's body worn camera video (BWC) or dash-cam video/mobile video recording (MVR) of the transport. During the investigation, relevant material was procured, such as PIMS and VisiNet reports and BWC. Further, Officers Landmesser and Kelle were interviewed and .rovided statements relatin to the incident. 13.43 - Personnel Data 13.43 - Personnel Data VisiNet - Incident Detail Report 19-077327: In the report, the "Problem level" is listed as "Assist Other Agency" and the address is listed at 105 Lake St. W (New Horizon Academy).' The call was listed as "Priority 9" and Officers Landmesser and Kelley-who were riding in assigned squad 562 (physically marked 8517)-self-assigned and dispatched to the call at 18:03:35, arriving at New Horizon Academy at 18:06:21.2 Officers Landmesser and Kelley completed the call at 19:34.3 Officers Landmesser and Kelley requested another squad at 18:06:39 after speaking with "HENN CO CPS," and advised "EMS CODE 2."4 After the squad request, Officer Patrick Reuben-in squad 550-was assigned and arrived to the call at 18:07:17, completing the call at 18:59:31. VisiNet Report 19-077327, p. 1. 2 Ibid. 3 Ibid. 4 Ibid, p.1-2. Page 2 of 18 1338644 In the Comments section of the report, the following is written: HOLD ON ENDANGERED CHILD...CPS ON SITE...CHILD WITH OBVIOUS BRUISES...562 2 PARENTS AT DAYCARE PLAN TO GO IN AND HANDCUFF RIGHT AWAY-ABUSE SHOWN ON CHILDREN-BRINGING CHILDREN TO ST. JOES.6 Further, squad 562 noted that, "[o]ne child was transported to HCMC by paramedics, the other two children were transported by officers to St. Joe's Children's Home. A health and welfare report was completed. BWC both Kelley and Landmesser."6 VisiNet Automatic Vehicle Location (AVL) activity squad 562, March 18, 2019: According to the AVL, squad 562 is "EnRoute 2nd Loc"-"STJOES HOME"-at 18:49:53, arriving at "ST JOES HOME" at 18:56:30.7 AVL also reveals that the squad travelled along 31", Portland and 46th streets before arriving at St. Joe's.8 Squad 562 was eventually dispatched to another call at 19:34:19.9 The P# listed upon the officers signing on to their squad computer is 76698.10 PIMS Report 2019-7732 transported one child- children I . • I • Privacy Policy Privac Polic he complaint, Officer Landmesser asserted that EMS and that she and Officer Kelley took the other two to "St. Joe's Children Home and placed them on a hold per HC CPS Mr. Dauth."11 Further, Officer Landmesser stated that, "[b]oth officers activated their BWC's [sic] as well as the squad MVR (P#76696)."12 BWC of Officer Kelley: During his response to New Hope Daycare, Officer Kelley can be heard honking the squad horn at 3:06, 3:14 and 3:21 of his body worn camera13. Also, Officer Kelley employs the squad siren from 3:32-3:36, but does not appear to do so before or afterwards.14 Officer Kelley goes through red lights at 3:16, 3:58 and 4:16.16 13.43 - Personnel Data Ibid. 6 Ibid, p 2. 7 VisiNet AVL, p. 6. Ibid. 9 Ibid, p. 5. Ibid, p. 8. PIMS Report 2019-77327, p. 8. 12 Id. 13 BWC Officer Kelley 14 Ibid. 15 Ibid. Page 3 of 18 1338645 13.43 - Personnel Data En route to St. Joe's, Officer Kelley bypassed intersections in which the semaphore is red at 46:22 and 46:53. While bypassing the intersection at 46:53, Officer Kelley states "hang on." At 47:23, Officer Kelley turns left on a street with semaphores that are green without coming to a complete stop. Eventually, Officer Landmesser and Kelley arrive at St. Joe's and Officer Kelley assists Officer Landmesser with taking the infant out of the car at 53:53. Also, the toddler can be seen standing up in the back of the squad at 54:08. BWC of Officer Landmesser: At 41:54, Officer Landmesser sits down in the passenger seat of the squad with the infant. Shortly after, at 42:50, Officer Landmesser states that she is "going to deactivate BWC," and the video ends almost immediately afterwards. 13.43 - Personnel Data No other video from Officer Landmesser's BWC exists pertaining to the incident. 13.43 - Personnel Data 13.43 - Personnel Data 1338646 Google Maps directions: According to Google Maps, New Horizon Academy is a six-minute walk to the 5th Precinct or .3 miles away. Google Maps also estimates that it would have taken the officers three minutes to arrive at the 5th Precinct from New Horizon Academy.18 Statement of Officer Landmesser: Officer Landmesser stated that she and Officer Kelley were called by a Hennepin County Child Protection caseworker to come to New Horizon Academy.1° Officer Landmesser asserted that they had been told that one of the parents was acting "belligerent[ly]" and that one of the children had "bruising and welts...indicated child abuse," which basically meant that she and her partner, Officer Kelley, would have to "come and get the kids."2° Officer Landmesser asserts that they responded, "Code 3" from the other side of Minneapolis because the parents were about to leave the daycare.21 Due to the belligerent parent, Officer Landmesser claimed that she called an extra squad to back them up.22 Eventually, Officer Landmesser asserts that Officer Patrick Reuben responded to the scene.23 According to Officer Landmesser, she and Officer Kelley had to "calm" down the mother of the children.24 Officer Landmesser also stated that paramedics took one of the children, the one with numerous "bruises and welts," while Officer Landmesser and Kelley transported the other children-one that was approximately five-years-old and the other a "baby."25 13.43 - Personnel Data Officer Landmesser contended that she turned off her body worn camera prior to entering St. Joe's as she thought that officers are supposed to "keep it on at the hospital."31 Officer Landmesser also mentioned that there is, "confusion about the BWC policy even just talking about it in rollcall and supervisors and special orders that come in and out."32 She also claimed that she 15 See Maps "Walking 105 W Lake St, Minneapolis, MN 55408 to.." and "New Horizon Academy to Minneapolis Police Department driving - Google Maps." 19 Statement of Officer Landmesser, p. 2, lines 46-47 2° Ibid, p. 2, lines 50-54. 21 Ibid, p. 3, lines 10-11. 22 Id, lines 18-19 23 Id, line 21. 24 Ibid, p. 4, line 9. 25 Id, lines 18-21 26 Id, line 47. 27 Id, lines 49-50. 20 Id, lines 53-55. 29 Ibid, p. 5, line 9. 3° Id., lines 10-11. 31 Ibid, p. 6, lines 5-7. 32 Id, lines 7-8. Page 5 of 18 1338647 "made the decision" to not turn on the BWC as the hospital was a "privacy area for juveniles."33 Officer Landmesser contended also that she was not happy with the staff at St. Joe's and "expressed [her] concern."34 Officer Landmesser contended that Squad 8517's P number is 76697, which was stated on her startup camera.35 Officer Landmesser admitted to 76696-which she wrote in PIMS-as the erroneously listed P#.36 Officer Landmesser admitted to turning off her BWC.37 Officer Landmesser stated that it was wrong for her to turn off her camera, that she "should have kept [her body worn camera] on."38 Reiterates that camera was turned off due to entering St. Joe's.39 When asked whether video existed of the transport, Officer Landmesser stated, initially, that she believed she deactivated the camera prior to arriving at St. Joe's.4° Officer Landmesser then expressed uncertainty as to when she deactivated her camera.41 Nonetheless, Officer Landmesser asserted that it was inconsequential if BWC existed as, "MVR was on and it captures, it captures the recordings of the car."42 She again reiterates this statement later in the interview, contending, "Because again, I deactivated it because the MVR was there so if you were in transport, it would have still being covered that. We would have still covered that from my understanding" and also because the child on her lap was playing with her BWC.43 13.43 - Personnel Data " Id, lines 13-14. 34 Id, line 37. as Ibid, p. 8, lines 13-14. 36 Ibid, p. 9, line 9 37 Ibid, p. 13, lines 21 and 23. Id, line 30 39 Id, line 27. 40 Id, line 46 41 Ibid, p. 14, lines 4-7 42 Id, lines 7-8. 43 Id, lines 31-33 44 Ibid, p. 16, lines 43-45 45 Id, line 55. 46 Ibid, p. 17, lines 2-9. 47 Id, lines 23-24. 48 Id, lines 41-46 Page 6 of 18 1338648 13.43 - Personnel Data Statement of Officer Christopher Kelley: Officer Kelley asserted that he and Officer Landmesser responded to New Horizon Academy due to "alleged child abuse" and also because "the mother" of the children was "upset."S6 According to Officer Kelley, he and Officer Landmesser "probably" responded "Code 3" to the New Horizon's Day Care Center.57 Officer Kelley asserted that he and Officer Landmesser transported the children in their custody to Saint Joe's.58 Officer Kelley mentioned that there was an issue with where to take the children for admittance.59 Officer Kelley contended that there was no exchange of vulgar or profane words between the officers and staff at St. Joe's.6° When asked about MVR video of the transport, Officer Kelley stated that the MVR can be seen recording from his BWC of the incident at the "47-minute mark."62 However, Officer Kelley stated that he was uncertain whether the MVR was recording at the beginning of the transport.62 Officer Kelley claimed that he saw the MVR on when he and Officer Landmesser stopped to resituate the children at the Harriet Tubman Center.63 " Ibid, p. 18, line 9. 5" Id, lines 34-36. 51 Ibid, p. 19, lines 5-13 52 Id, line 16. 53Id, lines 26, 36 and 47. 54 Ibid, p. 21-22, lines39-55, 1-2 55 Id, line 10. 56 Statement of Officer Kelley, p. 2, lines 6-8. 57 Id, line 10. 58 Id, line 23. 59 Id, lines 33-37. 60 Ibid, p. 3, 18-30. 61 Ibid, p. 4, lines 7-11. 62 Id, lines 13-15, 30-31. 63 Id, lines 46-54. Page 7 of 18 1338649 13.43 - Personnel Data Officer Kelley claimed that he did not use lights or sirens when transporting the children.72 When asked if Officer Kelley utilized "emergency driving" while transporting the children to St. Joe's, he replied, "I could have been in a hurry to get there to be honest with you but not like speeding or nothin'. I, I don't recall."73 DISCUSSION Pertaining to Officer Landmesser exclusively: Issue 1: Did Officer Landmesser violate MPD P&amp;P § 4-223(IV)(A)(7)(A) - BODY WORN CAMERA mandate that officers keep their body worn cameras on until "the conclusion of the event"-to include the completion of a "transfer"-when she turned off her body worn camera prior to transferring custody of two children in her care? ­ The Minneapolis Police Department's Policy and Procedure Manual § 4-223(IV)(A)(7)(A) states that officer shall keep body worn camera "in record mode" for a transport involving a transfer of custody until the "transfer is complete." 64 Ibid, p. 5, line 42. 65 Ibid, p. 6, lines 39-41. 66 Id, lines 42-43 67 Id, lines 46, 51 Ibid, p. 7, line 22. 69 Id, lines 22-23. 79 Id, lines 40-43. 7! Ibid, p. 8 line 10. 72 Id, line 55. 73 Ibid, p. 9, lines 7-8. Page 8 of 18 Commented IWT1]: It looks like the font size has changed from this point forward from 12 to 11 and the style changed. 1338650 Upon a review of Officer Landmesser's body worn camera pertaining to the incident, only one video was uncovered, which ends after 43 minutes. In the video, Officer Landmesser can be heard deactivating the camera around the 43'd minute mark.74 The camera last captures Officer Landmesser in the squad with a child on her lap prior to the squad car leaving New Horizon Academy.75 In her statement, Officer Landmesser asserted it was wrong for her to turn off her camera, that she "should have kept [her body worn camera] on."76 When asked whether video existed of the transport, Officer Landmesser stated, initially, that she believed she deactivated the camera prior to arriving at St. Joe's.77 Officer Landmesser then expressed uncertainty as to when she deactivated her camera.78 Nonetheless, Officer Landmesser asserted that it was inconsequential if BWC existed as, "MVR was on and it captures, it captures the recordings of the car."79 Pertaining to Officer Kelley exclusively: Issuel: Did Officer Kelley fail to use "lights and sirens in a continuous manner" while responding to New Horizon Academy and drive past red lights while transporting non-seat belted children in his custody to St. Joe's and employ other emergency driving on a Code 2 call in contravention of MPD P&amp;P § 7-403 VEHICLES - EMERGENCY RESPONSE? ­ According to the Minneapolis Police Department's Policy and Procedure Manual § 7-403, officers conducting emergency driving "shall use red lights and sirens in a continuous manner." In Section 7-402 of the manual, emergency driving is defined as driving in "excess of the speed limit or in violation of any traffic control device" and is "authorized only when reasonably necessary in the performance of official duties." Officer Landmesser stated she and Officer Kelley had been told that one of the parents was acting "belligerent[ly]" and that one of the children had "bruising and welts...[that] indicated child abuse," which basically meant that they would have to "come and get the kids."8° Officer Landmesser asserted that they responded, "Code 3" from the other side of Minneapolis because the parents were about to leave the daycare.81 Due to the belligerent parent, Officer Landmesser claims that she called an extra squad to back them up.82Similarly, Officer Kelley asserted that he and Officer Landmesser responded to New Horizon Academy due to "alleged child abuse" and also because "the mother" of the children was "upset."83 According to Officer Kelley, he and Officer Landmesser "probably" responded "Code 3" to the New Horizon's Day Care Center.84 BWC of Officer Landmesser, at 42:50. 75 Id. 76 Statement of Officer Landmesser, p. 13 line 30 77 Id, p. 13, line 46 78 Ibid, p. 14, lines 4-7 79 Id, lines 7-8. 8' Statement of Officer Landmesser, p. 2, lines 50-54. 81 Ibid, p. 3, lines 10-11. 82 Id, lines 18-19 83 Ibid, p. 2, lines 6-8. 84 Statement of Officer Kelley, p. 2, line 10. Page 9 of 18 1338651 However, according to the VisiNet Activity Log, the call was never more than a Code 2, and was further listed as a Priority 9 call.85 Thus, the call was never listed as an emergency response, and was deemed of low priority. Only a Code 3 response can facilitate emergency driving. Importantly, while driving to New Horizon Academy, Officer Kelley honked the squad horn at 3:06, 3:14 and 3:21 of his body worn camera.86 Also, Officer Kelley employed the squad siren from 3:32- 3:36 of his BWC, but does not do so before or afterwards.87 Further, Officer Kelley goes through red lights at 3:16, 3:58 and 4:16 but no siren is heard activated while doing so.88 After dealing with the mother and attaining custody of the children, Officers Kelley and Landmesser were tasked with transferring custody of the non-injured children to St. Joe's. Therefore, none of the children transported were in a medical emergency. Conversely, Hennepin County Medical Center (HCMC) paramedics transported the child with noticeable injuries to HCMC. En route to St. Joe's, Officer Kelley bypassed intersections in which the semaphore was red at 46:22 and 46:53 of his BWC. While bypassing the intersection at 46:53, Officer Kelley stated, "hang on." Further, upon entering the intersection at 46:53, the MVR of the squad can be seen illuminated, indicating activation. Activation absent pressing the MVR panel itself generally results from an officer putting his or her lights on; no siren was heard activated, conversely. Additionally, at 47:23 of his BWC, Officer Kelley turned right on a street with semaphores that were green without coming to a complete stop. Officer Kelley claimed that he did not use lights or sirens when transporting the children.89 When asked if he utilized "emergency driving" while transporting the children to St. Joe's, Officer Kelley replied, "I could have been in a hurry to get there to be honest with you but not like speeding or nothin'. I, I don't recall."90 13.43 - Personnel Data 85 VisiNet - Incident Detail Report 19-077327, p.1-2. " BWC Officer Kelley " Ibid. 88 Ibid. 89 Statement of Officer Kelley, p.8, line 55. 9° Ibid, p. 9, lines 7-8. Page 10 of 18 1338652 13.43 - Personnel Data Page 11 of 18 1338653 13.43 - Personnel Data Page 12 of 18 1338654 13.43 - Personnel Data age o 1338655 13.43 - Personnel Data CLOSING Pertaining to Officer Landmesser exclusively: Allegation 1: It is alleged that Officer Landmesser failed to keep her camera activated prior to the conclusion of an event, including the transport of children in her custody in violation of MPD P&amp;P § 4-223(IV)(A)(7)(a) - BODY WORN CAMERAS: Officer Responsibilities: Activation. 1. Upon a review of Officer Landmesser's body worn camera pertaining to the incident, only one video was uncovered, which ends after 43 minutes. In the video, Officer Landmesser can be heard deactivating the camera prior to the beginning of the transport of the children.121 The officers completed the call approximately an hour-and-a-half after they were assigned to it 2. When asked whether video existed of the transport, Officer Landmesser stated, initially, that she believed she deactivated the camera prior to arriving at St. Joe's.122 Officer Landmesser then expressed uncertainty as to when she deactivated her camera.123 121 BWC of Officer Landmesser, at 42:50. 122 Statement of Officer Landmesser, p. 13, line 46 123 Ibid, p. 14, lines 4-7 Page 14 of 18 1338656 3. Nonetheless, Officer Landmesser asserted that it was inconsequential if BWC existed as, "MVR was on and it captures, it captures the recordings of the car.,,124 4. In her statement, Officer Landmesser asserted it was wrong for her to turn off her camera, that she "should have kept [her body worn camera] on."126 Pertaining to Officer Kelley exclusively: Allegation 1: It is alleged that Officer Kelley failed to use his "lights and sirens" in a continuous manner while responding Code 2 and Priority 9 to New Horizon Academy, and employed emergency driving-such as running red lights-while transporting non-secured children in their custody to St. Joe's in violation of MPD P&amp;P § 7-403 VEHICLES - EMERGENCY RESPONSE. 1. Officers Kelley and Landmesser asserted that they responded Code 3 to New Horizon's Academy due to an angry mother accused of abusing her child trying to leave the daycare.126 2. Officer Landmesser further stated that the officers were on the other side of Minneapolis, thus further reason to respond, "Code 3."127 3. Officers Kelley and Landmesser called an extra squad-Officer Reuben-to back them up. 4. However, according to the VisiNet Activity Log, the call was never more than a Code 2, and was further listed as a Priority 9 call.128 Thus, the call was never listed as an emergency response, and was deemed of low priority. Only a Code 3 response can facilitate emergency driving. 5. While driving to New Horizon Academy, Officer Kelley honked the squad horn at 3:06, 3:14 and 3:21 of his body worn camera. Also, Officer Kelley employed the squad siren from 3:32-3:36 of his BWC, but does not appear to do so before or afterwards. Further, Officer Kelley went through red lights at 3:16, 3:58 and 4:16, but no siren is heard activated while doing so. 6. Officers Landmesser and Kelley transported the children during a non-emergency; namely, to find shelter for the children after the mother was accused of abuse. 7. En route to St. Joe's, Officer Kelley bypassed intersections in which the semaphore is red at 46:22 and 46:53 of his BWC. While bypassing the intersection at 46:53, Officer Kelley stated, "hang on." Further, upon entering the intersection at 46:53, the MVR of the squad can be seen illuminated, indicating activation. Activation absent pressing the MVR panel itself generally results from an officer putting his lights on; no siren was heard activated, conversely. Additionally, at 47:23 of his BWC, Officer Kelley turned right on a street with semaphores that are green without coming to a complete stop. 8. Officer Kelley claimed that he did not use lights or sirens when transporting the children. When asked if he utilized "emergency driving" while transporting the children to St. Joe's, 124 Id, lines 7-8. 125lbid, p. 13 line 30 126 Statement of Officer Landmesser, p. 2, lines 50-54; Statement of Officer Kelley, p. 2, lines 6-8. 127 Ibid, p. 3, lines 10-11. 128 VisiNet - Incident Detail Report 19-077327, p.1-2 Page 15 of 18 1338657 Officer Kelley replied, "I could have been in a hurry to get there to be honest with you but not like speeding or nothin'. I, I don't recall."129 13.43 - Personnel Data 129 Statement of Officer Kelley, p. 9, lines 7-8. 13.43 - Personnel Data Page 16 of 18 1338658</t>
  </si>
  <si>
    <t>['https://assets.nationbuilder.com/cuapb/pages/1509/attachments/original/1753848360/19-04088_Karina_Kelley.pdf?1753848360']</t>
  </si>
  <si>
    <t>['Christopher Kelley, badge #3680', 'Karina Kelley, badge #3955']</t>
  </si>
  <si>
    <t>Too_Long:Over 20 PagesMinneapolis Cityof Lakes Police Department rinH)thyJ.Dotan ChiefofPolice 350 South51h SIreel- Room 130 Mfnnaapolis MM 55415-1389 Office 612 673-2853 TTY 612 673-2157 October 25,2010 CaU Officer Jeffi-ey Newman GangEnforcement Team Minneapolis Police Department OfficerNewman, RE: CRA Case Number #08-2565 LETTER OF REPRIMAND Thefinding for CRA Case #08-2565 is as follows: MPD P/P 5-301.01 Use ofForce...SUSTAINED (Category B) You will receive this Letter ofReprimand in regards to 5-301.01 Use ofForce policy violation. This sustained violation will remain aBviolation and can be used as progressive discipline for three years until 12/20/2010, which is firom the date ofincident. The case will remain in the lAU files per the record retention guidelines mandated byState Law. Be advised that any additional violations ofDepartment Rules and Regulations may result in more severe disciplinary action up to and including discharge firom employment. Sincerely, Timothy J. Dolan Chief ofPolice BY: Scott Gerlicher Deputy Chief CilyInformation and Services www.ci.minneapoli8.mn.us Affirmative Action Employer Page 2 OfficerJeffrey Newman Letterof Reprimand CC: Captain Donald Banham Personnel lAU I, OfficerJeffi:ey Newman, acknowledge receipt ofthis Letter ofReprimand. lO/PW/^ ewman Date ofReceipt Capi^ Donald Banham Minneapolis City(^Lak9S Police Department TonothyJ.Dolan Chief of Police 350 Soulii SillStreet- Room 130 MhneapoIisMN 55415-13^ Office 612 673-2853 TTY 612 673-2157 October 25,2010 CaU Officer Jer Yang Fourth Precinct MinneapolisPolice Department Officer Yang, RE: CRA Case Number #08-2565 LETTER OF REPRIMAND The finding for CRA Case #08-2565is as follows: MPD P/P 5-301.01 Use of Force...SUSTAINED (Category B) You will receive thisLetter ofReprimand inregards to 5-301.01 Use of Force policy violation. This sustained violationwill remain a B violation and can be used as progressive discipline for threeyearsuntil 12/20/2010, whichis fi-om the date of incident. Thecasewillremain in the lAU files pertherecord retention guidelinesmandatedby State Law. Beadvised thatanyadditional violations ofDepartment Rules and Regulations may result inmore severe disciplinary action upto andincluding discharge firom employment. Sincerely, Timothy J. Dolan Chief ofPolice BY: Scott Gerlicher Deputy Chief CityInrormalion and Services www.d.m!nneap0lisj!in.ijs Affirmative Action Einployer ^»age 2 OfficerJer Yang Letter of Reprimand CC: Lt David Hayhoe Personnel lAV I, OfficerJer Yang, acknowledge receiptof this Letter ofReprimand. Officer Jer Yang Date ofReceipt Lt. David Hayhoe Date ]jr. . Minneapolis Cityof Lakes Police Department TimothyJ. Oolan ChlafofPofice 350South51h Sfreel- Room130 Minneapolis MN 55415-1389 Office 612 673-2853 TTY 612 673-2157 August 19, 2010 Civilian Review Authority Samuel L. Reid 400 South Fourth Street - Suite 670 Minneapolis, MN 55404 RE: CRA Case Number #08-2565 Dear Mr. Reid: An Administrative Review has been conducted into CRA Case #08-2565, which was a sustained case by CRA against Officer JerYang and Officer Jeffrey Newman forviolating MPD P/P 5-301.01 Use of Force. Deputy Chief Gerlicher reviewed the case and determined that the case.will be sustained ata "B" level and the officers will receive a Letter of Reprimand. If you have any questions please feelfree to contactme. Sincerely, Citytnfofmation and Services Honorable Mayor R; T. Rybak Minneapolis Police Federation Inspector Martin Officer Jer Yang OfficerJeffrey Newman www.ci.minn8apolis.inn.us Affimiative Action Employer Timothy Dolan Chief of Police By: Scott Gerlicher Deputy Chief MEMORANDUM TO: Chief Tim Dolan Deputy ChiefJanee Harteau LieutenantTravis Glampe FROM: Inspector MikeMartin DATE: August 11,2010 RE: Discipline Panel Recommendation CRACase08-2565 OnJune1,2010 a discipline panelmetand reviewed CRA Case 08-2565. The panel consisted ofInspector Mike Martin (Chair), Lieutenant Dave Hayhoe, and Lieutenant Bret Lindback. Based on the review the panel recommends resolving this matterbyissuing a Letter ofReprimand toeach officer forthebelow sustained allegations: Allegation againstOff. JerYang: MFD 5-301.01 Use of Force B - level Sustained Allegationagainst Off.JeffNewman: MFD 5-301.01 Use of Force B - level... Sustained The Panel concurs with the CRA Panel's belief that the officers' use of force was not consistent with current MPDtraining at the time that this incident occurred. The Paiiel believes that it would have been safer for the officers to wait for backupand conducta felony stop frombehindcover. Itshouldbenotedthat renderingfirstaid afterthe crashofthevehicle beingpursuedwouldhave necessitated approaching the vehicle without delay. However, neitherofficer articulatedthis in their reports or statementsto CRA. The Panel does not believe the officers' use of force was either excessive or uimecessary given the totality of the circumstances. OnAugust 11,2010 both officers attended a Laudermill Hearing. Both officers understand current training and the safety issues raised by the Panel. They are bothvery hardworking officers and are bothwell-respected withinand outside the MPD. The Panel believes that issuing a Letter ofReprimand will sufficiently address the issues in this case. Sincerely, spector Mike 4^ Precinct NOTICE OF DISCIPLINE PANEL MEETING August 5, 2010 OjEf. Jer Yang Minneapolis PoliceDepartment 4th Precinct Off. Yang: / Re: CRA Case Number 08-2565 This letter is to inform you the Civilian Review Authority has Sustained a B- Level violation in this case. A Discipline Panel has reviewed CRACase #08-2565 and recommends the finding(s) as follows: MPD 5-301.01 Use of Force Category (B) Sustained. The Discipline Panel will meet on Wednesday, August 11,2010 at 1500 hours in the 4*^ Precinct Commimity Room. At this time, you will be given an opportunity to address the Discipline Panel. If you choose not to attend the Discipline Panel meeting you are ordered to notify the panel chairin writing by August 9,2010. You may have a federation representative or an attorney present during the meeting. You are also entitled to review this case file prior to your Discipline PanelMeeting. Contact Internal Affairsfor further informationat 612-673-3074. cc: Internal Affairs Unit Lieutenant Hayhoe Lieutenant Lindback Police Federation - Sherral Schmidt Sincerely, ceMartinfPanel Chair Inspector, 4^ Precinct Minneapolis Police Department NOTICE OF DISCIPLINE PANEL MEETING Augusts, 2010 Off. Jeff Newman Minneapolis Police Department Gang Enforcement Team Off. Newman: Re: CRA Case Number 08-2565 This letter is to inform you the Civilian Review Authority has Sustained a B- Levelviolation in this case. A Discipline Panel has reviewed CRACase #08-2565 and recommends the finding(s) as follows: MPD 5-301.01 Use of Force Category (B) Sustained. The Discipline Panel will meet on Wednesday, August 11, 2010 at 1500 hours in the 4*^^ Precinct Community Room. At this time, you will be given an opportunity to address the Discipline Panel. If you choose not to attend the Discipline Panel meeting you are ordered to notify the panel chair in writing by August 9,2010. You may have a federation representative or an attorney present during the meeting. You are also entitled to review this case file prior to your Discipline PanelMeeting. Contact Internal Affairsfor further informationat 612-673-3074. cc: Internal Affairs Unit Lieutenant Hayhoe Lieutenant Lindback Police Federation - Sherral Schmidt Sincerelv ze Martin, Panel Chair Inspector, 4^^ Precinct Minneapolis Police Department Miitheapolfs Oty of Lakes Police Department TimoIhyJ.DoIan ChiefofPonce 350 SouSi 51h Streel- Room 130 Minneapolis MN 55415-1389 Office 612 673-2853 TTY 612 673-2157 August 19, 2010 Civilian Review Authority Samuel L. Reld 400 South Fourth Street - Suite 670 Minneap6li3. MN 55404 RE: CRA Case Number#08-2565 Dear Mr. Reid: An Administrative Review has been conducted into CRA Case #08-2565 which was a sustained case by CRA against Officer Jer Yang and Officer Jeffrey Newman for violating MPD P/P 5-301.01 Use ofForce. Deputy Chief Gerlicher reviewed the case and determined that the case will be sustained at a"B" level and the officers will receive aLetter of Reprimand. If you have any questions please feel free to contact me. Sincerely, City tnfomiation and Services Honorable Mayor R. T. Rybak Minneapolis Police Federation Inspector Martin Officer Jer Yang Officer Jeffrey Newman www.cl.minneapo!is.mn.us Affirmative Action Employer Timothy Dolan Chief of Police By; Scott Gerlicher Deputy Chief Minneapolis Cityof Lakes Civilian police Review Authority 3014th Avenue South - Rown 670 Minneapolis MN 55415-1019 Office 612 673-5500 Fax 612 673-5510 TTY 612 673-2157 April 16, 2010 CHIEF TIMOTHY DOLAN MINNEAPOLIS POLICE DEPARTMENT 130 CITY HALL 350 S 5™ST MINNEAPOLIS MN 55415 RE: Complaint No. 08-2565 Dear Chief Dolan: I am submitting to you the Civilian Review Authority Board's Findings of Fact and Determination inthis complaint. In accordance with Title 9, Chapter 172 of the Minneapolis Code of Ordinance of the Minneapolis Civilian Police Review Authority, in particular, Section 172.130, you are required to make a disciplinary decision based upon this information and to provide the Civilian Review Authority and the Mayor with a written explanation of the reason for your disciplinary decision. If you have any questions or concerns, please contact me. fri iK/ SLR:sf) Clly Infonnation and Sei&gt;rices www.ci.minn8apolis.fnn.us Affirmative Action Employer Samuel L. Reid, Manager CITY OF MINNEAPOLIS CIVILIAN POLICE REVIEW AUTHORITY In re Police Misconduct Investigation of; OfficerJeffreyNewman (Badge#5097) Officer Jer Yang (Badge#7889) FINDINGS OF FACT AND DETERMINATION CRAFileNo: 08-2565 Jurisdictional Statement: This Complaint of police misconduct was filed with the Minneapolis CiviUan PoUce Review Authority on May 8, 2008. Complainant alleges that on December 20, 2007, Officers Jeffrey Newman and Jer Yang used excessive force during an encounter with the Complainant. This administrative agency has jurisdiction over the matter because the Complaint was timely filed, and the Complaint alleged incidents of pohce misconduct against a Minneapolis policeofficer. Pursuant to Minneapolis Code of Ordinance Title 9, Chapter (a), a properly convened Hearing Panel consisting of reviewed the investigative findings and recommendation on February Pursuant to Minneapolis Code of Ordinance Title 9, Chapter 172 § 172.100 (d), the Hearing Panel issues the Findings ofFact and Determination. Findings of Fact: 1. On December 20, 2007, at about 23:33 hours. Officers Newman and Yang were on duty in the 4'^ Precinct in a fully marked squad car. Squad 411. Officer Newmanwas drivingthe squadcar. 2. Officer Newman attempted to make a traffic law enforcement stop in the 2400 block W. Broadway Ave. on a vehicle driven by the Complainant. 3. This event was recorded on the MVR located on the dash of Squad 411. The videotape was later property inventoried into evidence. 4. Aportion of this event was also recorded on the MVR located on the dash of Squad 425, capturing the incident at the point of that squad's arrival at the termination point of the vehicle pursuit. The videotape was i\so property inventoried into evidence. ' MPD CAPRS report CCNM|| statement; Officer Yang's staten^ ^Id; Complainant's statement^^^ ^MPD CAPRS report CCN ^MPD CAPRS reportCCN D Incident Detail Repoi Iquad video from Squad 411 Squad video from Squad 425 )fficer Newman's 5. There were two additional occupants in the vehicle driven by the Complainant. Neither ofthese two men was arrested onany charges. ^ ' passenger ' ~ rcar seat passenger 6. The Complainant yielded momentarily on W.Broadway Ave., but, before he was contacted bytheofficers, hedrove off ^ 7. Officer Newman pursued the Complainant, buthaddifficulty staying close to the vehicle due to reported mechaftical problems with his squad car. ^ 8. The pursuit ended when the Complainant crashed the car into a tree at 1235 Vincent Ave N. ^ 9. The vehicle slid sideways onto a snowbankbefore coming to rest against the tree, preventing escape bythe occupants outthe driver's side ofthe vehicle. ^ 10. When the officers arrived at the scene of the crash, all three occupants were still inside the car. No other squad cars were present when Officer Newman and Officer Yang first arrived. 11. The Complainant moved fi-om the fi'ont driver's seat and got into the back seat.'^ 12.Both Officer Newman and Officer Yang exitedtheir squad cars with their service weapons drawn and pointed at the vehicle. They stood at the side of their squad car and yelled orders at the occupants inside the vehicle. 13.After a brieftime ofgivingverbal commands, the officersapproached the vehicle. Officer Newman pounded on the rear side window of the vehicle, attempting to break the glass. He then discovered that the rear-facing window was broken out. 13 14. Simultaneously, Officer Yang began pounding on the passenger fi-ont door window and eventuallybroke out the glass. 15.Once the glass was broken. Officer Yang immediately began to pull fi'ont seat passenger vehicle through the broken-out window. Officer Yang bolstered and un-holstered his service pistol several times during this process. 16. Officer Yang dropped Mr.^fPr onto the street and drew his service pistol once again. When Mr. Seiber first hit the ground, he immediately put both of his hands behind his head. ^M?D CAPRS report CCN statement ^Id, Squad video from Squad 411 MPD CAPRS report CCN ®MPD CAPRS report CCN^P statement; Squad 411 video 'Id "Id "Id '^Id NiPD CAPRS report CCN^J 411 video MPD CAPRS report CCN M Squad 411 video F; statements ofOfficer Newman and Officer Yang; Complainant's ^fFicer Newman's statement; Officer Yang's statement 'statements ofOfficer Newman and Officer Yang; Complainant's statement ofOfficer Newman; Complainant's statement; Squad f;statement of OfficerYang; Squad411 video 17. Officer Yang made one attempt to put Mr. ri^t arm behind his back while holding his pistol directed toward him. Officer Yang then kicked Mr.flHF oncein^ right side ofhis torso (ribcage). 18. rolled onto his left side and looked at Officer Yang. At that moment, Officer Yar ---t. t . . 19.In reaction, toward Mr. or kick Mr. •'Id MPD CAPRS report CCN Squad 411 video ^ MPD CAPRS report CCN Squad411 video Statement ofOfficer Yang; Squad 411 video ^Complainant's statement;Int^#9^, Officer Yang's statement MPD CAPRS report CCNfl|||mP| statementofOfficerNewman; Complainant's statement Squad 411 video MPD CAPRS report CCN^^^^^[^statementofOfficerNewman; Squad 411 video; Squad 425 video; Sgt. Peter's statement^^^^^^ ^MPD CAPRS report MPD IncidentDetail Report! A ^ UIOL JULiUJUlWill) ipidly thrust the barrel ofhis pistol twice into the left eye socket of rolled away and onto his left side. Officer Yang moved ammg hispistol athim, and attempted twice tostomp on head. ^ 20. At this point, additional officers arrived on scene and assisted Officer Yang in .handcufOngMi:]fl||B|||^ 21. Officer Yang mRoS officer dragged Mr. d^om where he had been handcuffed back to hw squad car. He was then picked up and dropped onto the hood ofthe squadcar. 22. Mr. hearing impaired. 23. At the same time that Officer Yang is extractingMr.^HlfOfficerNewman was pulling the Complamant out through the broken rear window. Officer Newman dragged the Complainant over the trunk and dropped hini onto the pavement. 24. Officer Newman immediately began striking the Complainant about the face and head, using both his service pistol and his fists. Officer Newman also kneed the Complainant in the torso. 25. Additional officers arrived and assisted OfiScer Newman in placing handcuffs on the Complainant. 26. The third occupant in the vehicle, had to be removed by emergency medical responders and was transported to North Memorial Hospital. Issues: 1. On December 20, 2007, at about 23:33 hours, did Officers Newman and Yang attempt a traffic law enforcement stop in the 2400 block W. Broadway St. on a , vehicle driven bytheComplainant? 2. Were there other occupants in the vehicle driven by the Complainant? 3. Did the Complainant initially pull over and stop in compliance to the red lights displayed ontheofficers' squad car? ; statement ofOfficerYang; Squad411 video statement ofOfficer Yang; Statement ofOfficer Han^ton; 4. Did the Complainant then drive off at ahigh rate ofspeed and try to evade the officers? 5. During the Complainant's attempt to flee, did he crash his vehicle into a tree and snow bank at 1235 Vincent Ave N? 6. Was the Complainant oreitherpassenger injured as aresult ofthe crash? 7. Afterthe crash, didtheComplainant move from thedriver's seatlocation into the back seat ofthe vehicle hewas driving? 8. Did Officers Newman and Yang give commands to the Complainant and other occupants ofthe vehicle toget their hands up and get out ofthe car? 9. Did the officers wait by their squad car until additional squads arrived to assist with the removal and arrest ofthe vehicle's occupants? 10. Howwere theoccupants of thevehicle removed from within the car? 11. Did Officer Newman pull the Compliant out ofthe vehicle through the rear window? 12. Did Officer Yang pull the front seat passenger out of the vehicle through the passenger door window? 13. Did either the Complainant orthe front seat passenger offer any resistance tothe officers or struggle with them during thisencounter? 14. Did Officer Newman drop the Complainant onto the ground, strike the Complainant in the head with the barrel of his service weapon, kick the Complainant inthe torso, and/or punch the Complainant mthe head with his fist? 15. Did Officer Yang drop the Complainant onto the ground, strike the Complainant in the eye with the biarrel ofhis service weapon, and/or kick the Complainant in the torso? 16. Was the Complainant or the front seat passenger injured as a result of the force used against them? 17. Were any of the acts of force used against the Complainant and/or front seat passenger justified under the circumstances known to the officers? Standard of Proof: The Hearing Panel makes a detennination as to whether to Sustain or Not Sustain the allegations of police misconduct.^^ Sustain complaints are detennined by a preponderance of the evidence presented. Summary Theso-called "felonycar stop" tactics were developed in the early 1970's in the aftermath ofthe tragic deaths of four Cahfomia Highway Patrol Officers during the vehicle stop of two heavily armed ex-convicts.^^ An extensive investigation into the actions by the officers " Minneapolis, Minn., Fire andPolice Protection Code Title9,§ 172.100(d). ^®W.§17illO. CaliforniaHighway Patrol, "The NewhallIncident",www.chp.ca.gov/memorial/newhan.hhTil! Santa Clarita Valley Historyia Pictures, NewhallIncident"Memorial WallDedication 6-5-1970, Newhall, California; www.scvhistorv.com/scvhistoi'v/dul972.htm during that fateful car stop resulted in the establishmentofanew way to deal with occupants of vehicles stopped under such hi^-risk circumstances. The primary goal for the development ofthese techniques was to ensure the safety ofojBficers involved. Instead of of&amp;cers approaching a vehicle where the occupants are armed or are suspected ofbeing armed, a completely revamped set ofprocedures was developed to be followed during these high-risk stops, with emphasis at every step on officer safety.^® This method of dealing witii these kinds ofvehicle stops soon became the standard for high-risk stops with police agencies throughout theUnites States. The actions of both officers in this case are contrary to their training and these accepted police tactics. Even at the end of a pursuit where the "suspect** crashes, officers need to employ the tactics they were taught. "One of the most common tactical errors that officers make involves the failure to conduct a felony stop at the end of a vehicle pursuit This issue increases two types ofjeopardyfor the officers involved: physical safety and career longevity," The fact that Officer Newman and Officer Yang did approach the vehicle almost immediately put them in greater danger than had they waited for assistance from officers who were already on their way. It also created additional fear within the officers that resulted in their aggressive behavior. These two officers, who claimed to fear that the occupants of the vehicle might be arming themselves, left their only place of cover, approached the vehicle, stood outside the vehicle without anyprotection, pounded on the glass windows several times until the glass broke, then each extracted one person from within the vehicle in opposite directions of each other and began hitting, kicking, and then striking that person wii their pistols. Neither officer knew where their partner was, did not know whattheirpartner wasdoing, didnotknow if their partner needed assistance, and did notknowwhatthethirdoccupantin the vehicle wasdoing. Their actionsare outsidethe scopeoftheir training and outsideMPD policy: 7-406 VEHICULAR PURSUIT PROCEDURES (A-D) iUl department employees involved in a vehicular pursuit IliliiiHPili listed in this section. 7-406.01 ROLE OF OFFICERS IN THE Officers in the primary pursuit marked squad 8. Whenever possible, 1. engers; 30 Id "OflScer Created Jeopardy: Defining theProblem" byMattonSeptember 8,2009;wwvv.SDartancoDS.com Officer Newman's statement; Officer Yang's statement "Id OF OFFICERS IN THE Officers in thesecondary pursuit vehicles IK: One argument for the above policy isthe prevention ofjust the kinds ofactions that were taken bythese two officers. Pursuits, bytheir very nature, are high stress situations ttiat create an "adrenaline rush." The rationale for having officers who were not directly involved in the actual pursuit take charge at the termination point ofthat pursuit is to prevent the primary officers fi-bm engaging inretaliation against those pursued and fi*om using excessive force against them. These officers chose to not wait for additional officers to assist them. ^ Their rush to take charge of these individuals created an atmosphere that resulted inuses offorce that are notjustified. Both Officer Yang and Officer Newman stated that they used force, not because the occupants ofthe vehicle were actively fighting with thein, but because they would not put their hands behind their backs when commanded by the officers. When a person engages in'TPassive Resistance", an officer ispermitted to use "compliance techniques." The use of higher force options, such as impact weapons or other strikes and stuns, is generally reserved for higherlevels of resistance thatdidnotexistin thiscase.^® The fact that theofficers "rushed" theComplainant's carafter thecrash and failed toslowdown to accurately assess the risks of such a tacticplaced them mto a situation where their own admitted fears outweighed goodjudgment. Both officers stated that they approached the Complainant's vehicle bythemselves rather than wait for back up and use "felony carstop" procedures because they were afraid that the occupants of the vehicle were arming themselves. Their rationale is completely opposite ofcommon sense.^^ MPD Policystatesin part: 5-301,01POLICY(10/16/02) (08/17/07) Based on the Fourth Amendment's "reasonableness" standard, sworn MPD known toJhatemployee at thetimeforce is used, 5-303AUTHORIZED USEOF FORCE (10/16/02) (08/17/07) MPD Use ofForce Continuum Officer Newman's statement; Officer Yang's statement "OfScer Created Jeopardy:Defining flieProblem" by Matt on September8,2009, www.sparfancops.com: The "Importance of FelonyStopsand 6 ways toReinforce Them"byScotton January 12, 2009, w\^n,v.SDartancops.com Minn. Stat §609.06 subd. 1 statesj **When authorized...except as otherwise provided in subdivision 2, reasonable force may be used upon or toward the person of another without the other's consent when the following circumstances existor theactorreasonably believes them toexist: When used by apublic officer orone assisting apublic officer under thepublic officer's direction: • In effectinga lawful arrest; or • In the execution oflegalprocess; or • In enforcingan order ofthe court; or •In executing any other duty imposed upon thepublic officer by law." In addition toMinn. Stat. §609.06 sub. 1,MPDpolicies shall utilize the United States Supreme Court decision in Graham vs Connor as a guideline for reasonableforce. The Graham vsConnor case referencesthat: "Because the test of reasonableness under the Fourth Amendment is not capable ofprecise definition or mechanical application^ itsproper application requires careful attention to the facts and circumstances of each particular case, including: • The severityofthe crime at issue. The "reasonableness" of a particular use offorce must beJudged from the perspective ofthe reasonable officer on the scene, rather than with the 20/20 vision ofhindsight. The calculus ofreasonableness must embody allowancefor thefact thatpolice officers are oftenforced to make split-secondjudgments- in circumstances that are tense, uncertain, and rapidly evolving - about the amount offorce that is necessary in a particular situation." Authorized use of force requires careful attention to the facts and circumstances of each case. Sworn MPD employees shall write a detailed, comprehensive reportfor each instance in whichforce was used. Neither the Complainant nor Mr. Seiber engaged in any sort of active or aggressive resistance against the officers. The pursuit had ended with the crash of the Complainant's vehicle and escape away from the officers was not possible because the car came to rest against a tree on the driver's side. The engagement between the officers andtheoccupants ofthevehiclewasinitiated by theofficers contrary to theirtraining and Squad 411 video; Complainant's statement D^artment policies. The uses offorce used against the Complainant by Officer Newman and agamst Mr. Seiberby Officer Yang were notjustified. Officer Newman - TheHearingPaneldetermination is that the allegation ofexcessive force ISSUSTAINED, Officer Yang - The Hearing Panel determination is that the allegation ofexcessive force is SUSTAINED, Pursuant to Minneapolis Code ofOrdinance Title 9, Chapter 172 §172.130, the Hearing P^el forwards this Determination to the Chief of the Minneapolis Police Department who shall make adisciplinary decision based on the investigative file. Hearing Panel's findings offact and determination. CITY OF MINNEAPOUS CIVILIAN POLICE REVIEW AUTHORITY " '"cWerf in the investtgativefilefor thesole benefitofthe hearing , „ . WRITTEN SUMMARY OF Inre rolice Misconduct Investigation of: INVESTIGATIVE ™ ^ ^ FINDINGS OFFACT AND OfficerJeffrey Newman (Badge#5097) RECOMMENDATION OfScerJer Yang (Badge #7889) CRA File No: 08-2565 Pmsuant to Minneapolis Code of Ordinance Title 9, Chapter 172 §172.10, the Minneapolis Cmhan Police Review Authority (CRA) has the authority to adjudicate citizen complaints ^le^g misconduct against members ofthe Minneapolis Police Department (MPD) as provided by that chapter. This complaint was timely filed in the proper form as required by §§ 172.70 and 172 lOo' has been referred to apanel ofthe board for hearing as provided by§ I. SUMMARY OFCOMPLAINT ALLEGATIONS Inacomplaintffled with the Minneapolis Civilian Police Review Authority, Complainant alleged the following: Excessive Force On 12/20/2007, the Complainant was driving an automobile when Officers Jer Yang (Badge #7889) md Jeffrey Newman (Badge #5097) attempted to conduct aTraffic Law Enforcement stop on him. The Complainant failed to stop and avehicle chase ensued. The Complainant lost control ofthe automobile andcrashed thevehicle intoatree. The Complainant alleges that Officer Newman used excessive force against him while arresting the Complainant. Officer Newman pulled the Complainant out of the automobile through the broken out rear window while the Complainant was attempting to climb out in accordance with Officer Newman's commands. The Complainant alleges that OfScer Newman used excessive force against him when, after pulling the Complainant out of the car, OfiBcer Newman dropped the Complainant onto the ground and struck the Complainant in the head with the barrel of his duty weapon. Officer Newman then kicked and punched the Complainant when the Complainant was not resisting arrestby Officer Newman. The Complainant alleges that the actions of Officer Newman resulted in injuries to Complainant's head,face,chest, and ribs.</t>
  </si>
  <si>
    <t>['https://d3n8a8pro7vhmx.cloudfront.net/cuapb/pages/270/attachments/original/1596604640/08-2565_Newman_Pt_1.pdf?1596604640']</t>
  </si>
  <si>
    <t>['Jeffrey Newman, badge #5097']</t>
  </si>
  <si>
    <t>Too_Long:Over 20 PagesMINNEAPOLIS POLICE DEPARTMENT Internal Affairs Unit Administrative Case #15-01031 Sergeant Jose F. Gomez 02/05/2015 CASE BACKGROUND I received this case on January 16th, 2015. On January 161h, 2015, Lieutenant Halvorson forwarded me an email from Commander Johnson with an attached Pursuit memorandum authored by Sgt. Holly Keegel which listed possible pursuit violations. On January 141h, 2015, Officer Deitan Dubuc was assigned to 13.43 - Personnel Data 13.43 - Personnel Data and working a surveillance detail in St. Paul, Minnesota. Officer Dubuc and were attempting to arrest a known suspect, AP-Murdock, for a confirmed 2nd Degree Burglary warrant from the Department of Corrections (DOC). Officer Dubuc knew the identity of the suspect. A vehicle arrived in the area of established surveillance and AP-Murdock entered the passenger side of the vehicle. Officers moved in to arrest AP-Murdock. The vehicle starting backing up and Officer Dubuc activated his lights and siren to avoid being struck by the suspect vehicle. Sergeant Holly Keegel aired not to pursue on Organized Crime Unit (OCU) MEI The suspect vehicle fled the scene and Officer Dubuc pursued the suspect vehicle with lights and siren activated. Officer Dubuc was driving P# 75181, 2008 Jeep Grand Cherokee, a vehicle not suitable for pursuits. 1 1195396 It is being alleged that Officer Dubuc initiated a pursuit outside the City of Minneapolis knowing the identity of the suspect and driving a City of Minneapolis Fleet vehicle not suitable for pursuits. I have included a St. Paul Police report, State Accident report and Pursuit Review in separate tabs. CASE INVESTIGATION Site Visit - I conducted a site visit to the area of the pursuit. This is a residential neighborhood and the posted speed limit is 30 MPH. The Pursuit was initiated at Laurel Avenue and Fisk Street in the City of St. Paul. The Pursuit ended at 325 Albans Street after the suspect vehicle struck a tree. The Pursuit lasted approximately 10 city blocks. I contacted Sgt. Tim McCarty from the St. Paul Police Department and was told they do not have any video cameras in the area that would have captured the incident. A Google map of the area below shows the route. , I .4 Fitarlucli5t r 4,4 ....51"An15550,5, -StlifithonyMa .: 5Dinthany-Mo= -::, !: r IpkbortMl . • • . - • IV :Selby Ave HagueMei sur4i;oso- Concordia capitol tall mann*, ,"5:,) Dayi;ri. Ana Selby/We. , . ' -. dbYloc- 5113ywa...::=.=. • S5 '1. . . IL it - 11: _..::=.. . ::. Mel: t • --.Z..:;:%:::,:;'----1.0.--...1.43M1M.....7.:1 i• • i 1 ',. „8 • .. ' • '•":' -.: . •:: ,:.-. ! :. 1)vsceilivasokan k ".' . . . I I 1:. rt • . • I ': • i 52 1 i H -ddrdiiiirkit • "einilltAi4 !. . P. II • , . 1, 7 . i • S'g pairs Grand g / I .5- • . 14 q_1) P P,' ®• • w ® io • bi N .• ti I I . '5.4....aic. ' ' Now noMiede 81.P Ii ... ,,,,,,,,,,, • , CnItEgiicf.Y. • MItl Onion ® - Q.'9110,a.J Pitta • ;- .C.C9UMAPIgifiemsla, EMWM;iinIMIAM, PM. 2 1195397 CAPRS Review- In the public data and Judicial Probable Cause statement Officer Dubuc and 13.43 - Personnel Data knew AP1- Murdock had a Department Of Corrections Felony Warrant for 2 nd Degree Burglary. AP-Murdock got into a passenger seat of a vehicle. Officer Dubuc activated the lights and siren in his unmarked vehicle to avoid being struck by the suspect vehicle. Officers pursued AP-Flowers who was driving evasively by failing to come to a complete stop at several stop signs and by changing direction of travel several times. AP-Flowers and AP1-Murdock were apprehended and booked into Hennepin County Jail. AP-Flowers was booked for PC Flee in a motor vehicle and AP-Murdock was booked on a DOC warrant. Supplement of Sergeant Holly Keegel (Supplement 6) The following is a summarized version of Sergeant Keegel's report. • On 1-14-15, Sgt. Ann Kjos requested Sergeant Keegel attempt to locate and arrest AP- Murdock. AP-Murdock was wanted on a confirmed DOC Felony Warrant for 2nd Degree Burglary, WT# 14-DOC3532. • The investigation led to 125 Fisk Street and Sergeant Keegel established surveillance in the area. • Sergeant Keegel heard Officer Michael Primozich air that AP1-Murdock was getting into the passenger seat of a white Buick and they were going to approach. 3 1195398 • Sergeant Keegel saw the suspect vehicle driving in reverse on Fisk Street towards Officer Dubuc's unmarked vehicle. • Sergeant Keegel saw Officer Dubuc's emergency lights activated and heard the siren on Officer Dubuc's vehicle. The suspect vehicle stopped and the driver, AP2-Flowers, now began to accelerate driving forward N/B on Fisk Street. • Sgt. Keegel aired on OCU 13.37 that the suspect vehicle was fleeing. Sergeant Keegel requested someone air on MPD to cross patch with St. Paul. • Sergeant Keegel aired not to chase. • Sergeant Keegel drove to the intersection of Concordia and St. Albans and observed the suspect vehicle had crashed at 325 St. Albans. Supplement of Officer Kristopher Kramer (supplement 3) The following is a summarized version of Officer Kramer's report. • On 01/14/2015, Officer Kramer was attempting to locate and arrest AP-MURDOCK, who had a felony DOC warrant for probation violation. • Officer Kramer established surveillance at 125 Fisk Street in St. Paul. Officer Kramer was the passenger in an unmarked vehicle and Officer Primozich was the driver. • Officer Kramer observed a white Buick Lasabre arrive in the area and park near 125 Fisk Street. • Officer Kramer observed AP-Murdock in the area of 125 Fisk Street while looking through his binoculars. Officer Kramer aired over OCU 13.37 that this was AP- Murdock and he was getting into the white Buick Lasabre. • Officer Kramer and Primozich pulled up in front of the white vehicle in an attempt to apprehend AP-Murdock. 4 1195399 • Officer Kramer observed the suspect vehicle take off northbound and had to jump out of the way so suspect vehicle would not strike him. • Officer Kramer and Primozich were attempting to follow the suspect vehicle and aired over MPD 13.37 they needed a cross-patch with St. Paul and gave a reason why. • Officer Kramer and Primozich were told by MPD to communicate. • Officer Kramer turned to Supplement of Officer Michael Primozich (supplement 2) The following is a summarized version of Officer Primozich's report. • On 01/14/2015, Officer Primozich was assigned to to switch to shared 13.43 - Personnel Data and was attempting to locate and arrest Al-Murdock for an outstanding felony Department of Corrections warrant. The warrant was for a parole violation, second degree burglary and the warrant number was 14- DOC-3532. • At approximately 1408 hours Officer Primozich established surveillance in the area of Fisk Street and Laurel Avenue in St Paul, MN with his partner Officer Kramer (passenger). • Officer Primozich observed a full size white four door vehicle drive by southbound on Fisk Street towards Laurel Avenue. • The driver, AP-Flowers, stopped the vehicle as if he was waiting for someone. • Officer Primozich observed AP-Murdock getting into the front passenger seat of the white vehicle. • Officer Primozich pulled up near the white vehicle. 5 1195400 • The suspect vehicle started backing up slowly. Officer Primozich and Kramer were outside their unmarked vehicle and AP-Flowers then placed his vehicle in drive and accelerated towards them. • Officer Primozich aired on MPD 13.37 he needed a cross-patch with St Paul Police. Officer Primozich aired a brief description of the suspect vehicle on MPD and suspect vehicle continued southbound. Supplement of Officer Jamiel Mohammad (supplement 4) The following is a summarized version of Officer Mohammad's report. • On 01/14/2015, Officer Mohammad was assigned to the Violent Criminal Apprehension Team. Officer Mohammad was the passenger in an unmarked police vehicle with emergency lights and siren, Officer Dubuc was the driver. • The investigations lead Officer Mohammad to the area of Fisk Street and Laurel Avenue in St. Paul. • While in the area Officer Mohammad observed AP-Murdock inside the front passenger seat of a white Buick on Fisk Street. • Officer Mohammad and Dubuc approached in Officer Dubuc's unmarked police vehicle. • The suspect vehicle started driving in reverse towards Officer Dubuc's vehicle. Officer Mohamad stated that Officer Dubuc activated the emergency lights and siren on the unmarked vehicle. • The suspect vehicle continued reversing towards their unmarked vehicle and then finally started to drive forward. • Officer Mohammad observed the suspect vehicle swerving past officers that were on foot at a high rate of speed and nearly striking Officer Kramer. 6 1195401 • Officer Mohammad observed the suspect vehicle drive northbound on Fisk and not stopping for any of the stop signs. The suspect vehicle was traveling approximately 30- 40 MPH on snow covered roads. • Officer Mohamad stated the lights and siren were activated and they followed the suspect vehicle. • Officer Mohammad heard Sergeant Keegel air on OCU 13,37 that this needed to be called out and patched with St. Paul Dispatch. Officer Mohammad then went to MPD Supplement of Officer Deitan Dubuc (supplement 5) The following is a summarized version of Officer Dubuc's report. • On 01/14/2015, Officer Dubuc stated he was assigned to 13.43 - Personnel Data with his partner Officer Mohammad, the passenger. • Sergeant Ann Kjos and Sergeant Luis Porras from Homicide requested assistance to locate AP-Murdock related to a homicide case. In addition, Murdock had a Felony Department of Corrections Warrant for Burglary 2nd Degree, warrant # DOC3532. • Officer Dubuc established surveillance in the area of 125 Fisk Street in St. Paul. • Officer Dubuc heard someone air that AP-Murdock entered the front passenger seat of a white Buick. • Officer Dubuc moved in to stop the suspect vehicle. • Officer Dubuc pulled in behind the suspect vehicle and observed the suspect vehicle start driving towards him in reverse. 7 1195402 • Officer Dubuc activated his emergency lights and siren to avoid being struck by the suspect vehicle. • The suspect vehicle then drove northbound on Fisk Street. • The suspect vehicle nearly struck Officer Kramer as it continued northbound on Fisk Street. Due to the slippery and icy road conditions the speeds did not exceeds 30-35 MPH. • Officer Dubuc followed the vehicle northbound on Fisk Street with his lights and siren still activated. • Officer Dubuc heard Sergeant Keegel air on OCU 1 3.37 they needed to cross- patch with St Paul. Officer Dubuc's partner (Mohammad) switched to MPD • Officer Dubuc had his MPD portable radio on his hip and it was turned down to its lowest setting so it wouldn't interfere with his partner's radio. Officer Dubuc did not hear any further communication aired from Sergeant Keegel. • Officer Dubuc stated that his goal was to maintain a visual on the suspect vehicle so his partner, Officer Mohammad, could give a direction of travel. P# 75181- This is a 2008 Jeep Grand Cherokee equipped with emergency lights and siren. I have included a DVD video with both emergency lights and siren activated for approximately 6 seconds. On the following page are two photographs of P# 75181. 8 1195403 9 1195404 CASE STATEMENTS Sergeant Keegel Interview - I conducted a formal interview of Sergeant Keegel on 01/29/2015, at the Internal Affairs Office. Sergeant Keegel authored a pursuit memo after 13.43 - Personnel Data was involved in an alleged vehicle pursuit in St. Paul. The Pursuit memo is in this report but under a separate tab. The following is a summary of her statement. On 01/14/2015, Sergeant Keegel was a supervisor and assigned to Sergeant Kjos requested the assistance of and asked Sergeant Keegel to locate AP-Murdock. AP-Murdock was wanted for an outstanding warrant from the Department of Corrections and as a witness in a Minneapolis homicide. Sergeant Keegel briefed officers on 01/14/2015, with the assignments for the day. This included the surveillance and apprehension of AP-Murdock I asked Sergeant Keegel what her expectations were of officers and their knowledge of the pursuit policy was. Sergeant Keegel stated Officers in have the knowledge that you don't' pursue in unmarked vehicles and no unmarked vehicles assigned to are pursuit rated. Sergeant Keegel also stated all officers are assigned encrypted portables and no permanently installed MPD radios are in the unmarked vehicles. Officers use OCU 13.37 for daily operations and if they need the assistance of Minneapolis Police Department dispatch they have to switch over to an MPD channel on the A bank. 10 1195405 13.43 received information that AP-Murdock was in the area of 125 Fisk Street in St. Paul and established surveillance in the area. Sergeant Keegel was driving alone and the following Officers were riding in the same vehicle. • Primozich(Driver) and Kramer(Passenger) • De Rose (Driver) and Olson(Passenger) • Dubuc(Driver) and Mohammad(Passenger) Below is a map of the area showing where Officers were parked while conducting stationary surveillance. The red pin drop marked A is approximately 125 Fisk Street. Goo&amp; 125 N Fisk St, St Paul, MN 55104 . cif . 1,3 •••• • +rasa W Cl Sergeant Keegel parked to the west of Fisk Street on Laurel Avenue facing east. Officer Dubuc and Mohammad parked to the east of Fisk Avenue on Laurel Avenue facing west. Officer Primozich and Kramer were parked north of 125 Fisk Avenue facing south. 11 1195406 Sergeant Keegel heard Officer Primozich air on OCU 13.37 that AP-Murdock was getting into a white vehicle. Sergeant Keegel aired to move in and stop the suspect vehicle. Sergeant Keegel stated that it was difficult to drive because the roads were slippery. Sergeant Keegel pulled in behind Officer Dubuc's unmarked vehicle and they turned northbound on Fisk Street from Laurel Avenue. Sergeant Keegel saw Officers Primozich and Kramer out of their unmarked vehicle with badges and guns displayed. Sergeant Keegel was exiting her unmarked vehicle and she saw the suspect vehicle backing up towards Officer Dubuc's unmarked vehicle. Sergeant Keegel then observed the lights and siren activated on Officer Dubuc's unmarked vehicle. Officer Dubuc later told Sergeant Keegel he activated them because Officer Dubuc thought the suspect vehicle was going to hit his unmarked vehicle. The suspect vehicle then started driving forward. Sergeant Keegel stated the vehicle was occupied by AP-Murdock, the passenger and AP-Flowers, the driver. The vehicle was accelerating and the tires were spinning. The suspect vehicle was now driving northbound on Fisk Street. Officer Kramer had to jump out of the way because the suspect vehicle was driving towards him. Sergeant Keegel aired for Officers to get ahold of St. Paul and relay the information about the suspect vehicle taking off and not to pursue the suspect vehicle. Officers Dubuc and Mohammad started to follow the suspect vehicle. Sergeant Keegel stated this played out very quickly and she was getting no response on OCU 13.37 drove northbound on Fisk Street to Concordia and then turned east. Sergeant Keegel 12 1195407 Sergeant Keegel was later informed from St. Paul they all switched to MPD 13.43 Officers that when she aired to get ahold of 13.37 so they could communicate with MPD dispatch. Officer Dubuc told Sergeant Keegel that he turned his portable volume down, which was on OCU 13.37 , as not to interfere with his partner's radio because he was calling out on MPD-. Officer Dubuc also told Sergeant Keegel he was following the suspect vehicle, with lights and sirens activated, because they had contacted St. Paul Police through dispatch. Sergeant Keegel stated she could not see if Officer Dubuc obeyed all traffic laws while following the suspect vehicle. Sergeant Keegel observed Officer Dubuc use lights and siren in a continuous manner until she lost sight of him. Officer Dubuc told Sergeant Keegel that he obeyed all traffic laws. Sergeant Keegel estimated that Officer Dubuc's vehicle and the suspect vehicle were traveling approximately 30 MPH. I asked Sergeant Keegel why she authored a pursuit memo and she stated ''so, to me Um, and, you know, I didn't know exactly how things were getting called out on the radio. It wasn't on the radio. Um, so, because of the lights and siren and, you know, we were going after someone urn, I, per policy, did the pursuit memo." Sergeant Keegel stated she believed Officer Dubuc was not trying to pursue the suspect vehicle and that he was only trying to follow it so St. Paul squads could stop it. After the incident Sergeant Keegel debriefed with 1 3.43 officers and developed a standard operating procedure (SOP) if this type of incident happens again. All personnel were told to switch to MPD 13.37 Keegel stated Officers in vehicle. 13.43 if ever involved in a foot or vehicular pursuit. Sergeant have the knowledge you don't pursue in an unmarked 13 1195408 Officer Kristopher Kramer interview - I conducted a formal interview of Officer Kramer on 02/10/2015, at the Internal Affairs Office. I played approximately 30 seconds of audio of the alleged pursuit from MKM. The following is a summary of his statement. On 01/14/2015, Officer Kramer was assigned to 13.43 - Personnel Data . Officer Kramer was the passenger and Officer Primozich was the driver in an unmarked vehicle. Sergeant Keegel notified Officer Kramer that they were going to search for AP-Murdock who had a probation violation for burglary and was also wanted for questioning in a homicide. Officer Kramer stated that someone in confirmed the warrant for AP-Murdock but can't remember who. On the morning of 01/14/2015, Sergeant Keegel held a roll call and went over the assignments for the day, which included the apprehension of AP-Murdock. Officer Kramer stated he had a MPD Encrypted portable radio assigned to him. The investigation led Officer Kramer to the area of 125 Fisk Street in St. Paul. Officer Kramer established surveillance to the north of 125 Fisk Street facing south. Officer Kramer observed a white Buick arrive in the area and park. Officer Kramer was looking through binoculars and observed AP-Murdock get into the passenger seat of a white Buick and aired this information. Officer Kramer and Primozich approached the suspect vehicle. Officer Kramer exited the passenger side of unmarked vehicle with his badge displayed and yelled police. The suspect vehicle started to back up and then drove forward. The suspect vehicle drove towards Officer Kramer and he had to jump out of the way to avoid being struck. 14 1195409 The suspect vehicle continued northbound on Fisk Street and Officer Kramer observed Officer Dubuc drive by him. Officer Kramer stated he couldn't remember if Officer Dubuc's unmarked vehicle had its lights and siren activated when it drove past him because he was running back to his unmarked vehicle. Officer Primozich and Kramer got back into their unmarked vehicle and made a U turn to go northbound on Fisk Street. Officer Primozich got on MPD 13.37 and aired that they needed assistance from St. Paul police. Officer Kramer stated that one portable radio was on MPD and the other was on at the request of Minneapolis Police Dispatch. Officer Kramer did not remember if Officer Dubuc's unmarked vehicle had lights and siren activated. Officer Kramer could not remember if Officer Dubuc obeyed all traffic laws. Officer Kramer first went to 13.43 in 2013. Sergeant Keegel went over the pursuit policy and told him the unmarked vehicles assigned to them in could not be used to pursue vehicles. Officer Michael Primozich interview -- I conducted a formal interview of Officer Primozich on 02/10/2015, at the Internal Affairs Office. I played approximately 30 seconds of audio from the alleged pursuit on MPD 13.37 . The following is a summary of his statement. On 01/14/2015, Officer Primozich was assigned to M . Officer Primozich Stated Sergeant Keegel notified him the team was going to attempt to locate AP-Murdock for a confirmed Department of Corrections warrant. 13.43 - Personnel Data 15 1195410 On 01/14/2015, Sergeant Keegel briefed 13.43 Officers on the mission for the day which included the surveillance and apprehension of AP-Murdock. Officer Primozich stated he has been assigned to for approximately 5 years and that Sergeant Keegel had gone over the vehicle pursuit policy with him. Officer Primozich received information that AP-Murdock was possibly in the area of Fisk Street and Hague Avenue in St. Paul. Officer Primozich parked his unmarked vehicle North of Hague on Fisk Street and he was facing southbound. Officer Primozich observed a white vehicle stop one block to the south of him. Officer Kramer (passenger) was looking through Binoculars and observed AP-Murdock walking towards a white vehicle that was facing northbound on Fisk Street. Officer Primozich stated they aired on OCU 13.37 that they were going to approach the suspect vehicle. Officer Primozich drove his unmarked vehicle southbound on Fisk Street and stopped short of the suspect vehicle so they could leave an escape route. Officer Primozich exited with his police badge displayed and yelled "Police stop you're under arrest". The suspect vehicle started driving in reverse and Officer Primozich observed other 13.43 unmarked vehicles driving northbound on Fisk Street from Laurel. The suspect vehicle then accelerated forward (northbound) and the tires were spinning kicking up snow. The suspect vehicle started driving towards Officer Primozich and Kramer and they had to jump out of the way. Officer Primozich and Kramer got into their unmarked vehicle and tried to turn around. Officer Primozich turned his unmarked vehicle around and then got on MPD Officer Primozich did not hear Sergeant Keegel air not to chase on OCU 13.37 16 1195411 Officer Primozich observed Officer Dubuc's and Sergeant Keegel's unmarked vehicle drive by him northbound on Frisk Street. He could not remember in what order or if Officer Dubuc's unmarked vehicle had its lights and siren activated. Officer Primozich could not remember if the suspect vehicle or Officer Dubuc's unmarked vehicle obeyed all traffic laws. Officer Primozich stated by the time he turned his unmarked vehicle around to go northbound the suspect vehicle was turning eastbound along the freeway. Officer Primozich stated shad a round table discussion and discussed how to improve the radio traffic in case this type of incident happens again. Officer Jamie! Mohammad interview -- I conducted a formal interview of Officer Mohammad on 02/12/2015, at the Internal Affairs Office. I played approximately 30 seconds of audio from the alleged pursuit on MPD statement. 13.37 On 01/14/2014, Officer Mohammad was assigned to The following is a summary of his 13.43 - Personnel Data as career enrichment and had only been assigned to for two or three days. Officer Mohammad was assigned a portable radio and not assigned an unmarked vehicle. Officer Mohammad stated mo uses OCU 13.37 for detail. Sergeant Keegel informed Officer Mohammad they were going to locate AP-Murdock for a Department of Corrections warrant and he was also wanted in questioning as a witness to a Minneapolis homicide. 17 1195412 Officer Mohammad received information that AP-Murdock was in the area of Fisk Street and Laurel Avenue in St. Paul. Officer Mohammad, the passenger, established surveillance in the area along with his partner Officer Dubuc, the driver. Officer Mohammad heard over OCU 13.37 that AP-Murdock was getting into the passenger seat of a white Buick. When Officer Mohammad approached, Officers Kramer and Primozich were already out of their unmarked vehicle making contact with the suspect vehicle. Officers Kramer and Primozich had police badges/markings displayed and were giving verbal commands. Officer Dubuc and Mohammad pulled in behind the suspect vehicle and it started accelerating in reverse towards Officer Dubuc's unmarked vehicle. Officer Dubuc activated the lights and siren on his unmarked vehicle. Officer Mohammad stated he did not instruct Officer Dubuc to activate his lights and siren. The suspect vehicle then accelerated forward (northbound) and the tires were spinning due to snow on the ground. The suspect vehicle started moving northbound on Fisk Street and nearly struck Officer Kramer. The suspect vehicle continued northbound and Officer Dubuc and Mohammad followed it. Officer Mohammad stated the suspect vehicle failed to stop at the first stop sign. Officer Mohammad was not familiar with the area so he couldn't remember if the suspect vehicle stopped for any other stop signs. The suspect vehicle was traveling approximately 30-40 MPH. Officer Mohammad heard Sergeant Keegel air that someone needed to notify St Paul so he switched to MPD Officer Mohammed heard Officer Primozich already on 18 1195413 MPCIEEI airing the pursuit. Officer Mohammad started airing the direction of travel as soon as Officer Primozich got off the air. Officer Mohammad did not hear Sergeant Keegel air not to pursue. Officer Mohammad stated that Officer Dubuc turned the volume on his portable down, which was on OCU so it wouldn't cause interference while Officer Mohammad transmitted on MPD Officer Dubuc's vehicle did not have a permanently installed radio. Officer Mohammad stated the lights and siren were on continuously from Laurel Avenue and Fisk Street until they arrived to the site of were the suspect vehicle crashed at 325 St. Albans, St. Paul. Officer Mohammad couldn't remember if Officer Dubuc stopped for all the posted stop signs because he was looking for streets signs as he called out the pursuit. Officer Mohammad couldn't recall if there were any vehicles between them and the suspect vehicle. Officer Mohammad stated he believed AP-Flowers, driver of suspect vehicle, thought he was being pursued by police because AP-Flowers saw the red lights and could hear the siren. Officer Mohammad stated that Officer Dubuc told him after the incident that he turned on his lights and siren because the suspect vehicle was going to strike his unmarked vehicle. I asked Officer Mohammad if he thought Officer Dubuc violated policy and procedure 7-405, initiating or continuing a pursuit and he stated that following "You know, I think, uh, our intention from what we had just observed, uh, the vehicle almost striking an officer, I think our intention was-, and, you know, me hearing on the air we need to relay this over to St. 19 1195414 Paul PD, I think our intention was to keep a visual on the vehicle while I'm on the air giving a direction of travel, relaying the information over to St. Paul Police Department hoping they could get squads in here in time and apprehend the suspect vehicle." Officer Mohammad stated that Sergeant Keegel debriefed officers after the incident and they discussed what they can do in the future if the same incident happens. Officer Deitan Dubuc interview -- I conducted a formal interview of Officer Dubuc on 02/12/2015, at the Internal Affairs Office. The following is a summary of his statement. On 01/14/2015, Officer Dubuc stated he was assigned to 13.43 - Personnel Data Officer Dubuc was informed by Sergeant Keegel that they were going to attempt to locate AP-Murdock for a Department of Corrections second degree burglary warrant. Sgt. Ann Kjos and Sgt. Luis Porras also wanted to speak with AP-Murdock reference a Minneapolis homicide. Officer Dubuc received information that AP-Murdock was in the area of Laurel Avenue and Fisk Street in St. Paul. Officer Dubuc established surveillance east of Fisk Street on Laurel Avenue. Officer Mohammad was the passenger. Officer Dubuc observed a white vehicle driving southbound on Fisk Street and when it reached Laurel Avenue the vehicle made a U-turn. The white vehicle was now going northbound on Fisk Street. Officer Dubuc heard othe=0fficers air on OCU t hat the white vehicle was now stopped and it appeared AP-Murdock got into the front passenger seat of the white vehicle. 13.37 20 1195415</t>
  </si>
  <si>
    <t>['https://d3n8a8pro7vhmx.cloudfront.net/cuapb/pages/1461/attachments/original/1638087000/15-01031_Dubuc.pdf?1638087000']</t>
  </si>
  <si>
    <t>Minneapolis Office of Police Conduct Review Police Investigative Summary Complaint Number: 19-11139 Investigator: Sergeant Aimee Linson Officer: Officer Chou Moua, Badge #4891 Case Type: Administrative Date of Incident: 07/14/2019 Complaint Filed: 07/30/2019 Minneapolis CASE OVERVIEW The alleged policy violations were brought to the attention of the Minneapolis Police Internal Affairs Unit via a memo submitted to Lt. T. Wheeler by Lt. N. Torborg. Lt. Torborg is a supervisor assigned to 1st Precinct Mid-Power/Dogwatch. Lt. Torborg noted that he had met with the Supervisor of the Special Care Unit at Hennepin Healthcare, who wished to discuss an incident that occurred outside of HCMC. The incident, which involved a Minneapolis Police Officer was witnessed by three of her staff. ALLEGATIONS 13.43 - Personnel Data Allegation 2: It is alleged that Officer Moua failed to report forced use and document said force. 5-306 Use of Force-Reporting and Post incident Requirements Allegation 3: It is alleged that Officer Moua violated 5-102.01 Minnesota Law Enforcement Code of Ethics. 1 lPage 1338588 CASE INVESTIGATION On 07/17/2019, Ashley Dahlin of HCMC sent an email to Deputy Chief K. Waite in regards to an incident that had occurred outside of HCMC. Dahlin stated that her employees witnessed an Officer's behavior toward a nearly unconcious patient.' DC Waite forwarded the information to both Lieutenant B. Peterson and Lieutenant N. Torborg. Dahlin emailed both Lieutenant Peterson and Torborg, advising them of the incident and the staff's concern. Dahlin stated there were multiple hospital staff that witnessed the incident, which was also caught on HCMC cameras.2 On 07/24/2019, Lieutenant Torborg sent an email to IA Lieutenant T. Wheeler summarizing the meeting with Dahlin. Lieutenant Torborg stated he viewed the video of the incident which shows Officer Moua "dragging a person out of the back of the squad head-first. Officer Moua then dragged the suspect the the sidewalk, where it appeared ther person's head struck the curb."3 Lieutenant Torborg noted that Officer Moua continued to drag the party a short distance further until he was assisted by HCMC staff. Lieutenant Torborg stated he was unable to find a PIMS GO # that correlated to the incident. I contacted Dahlin to request a copy of the video footage as well as the names of the employees who witnessed the incident. Dahlin interviewed her employees, obtaining statements from them which were needed for the HCMC report. Dahlin explained that three of the parties who witnessed the incident would be willing to speak with me. She provided their names, phone numbers, and a summary of their statements via email!' Leja, Dickinson, and Hanlon's statements to Dahlin were consistent with what they told me during our interview. A search of PIMS showed that an incident report/statement had not been completed by Officer Moua. Review of Visinet On 07/14/2019, at 0141 hours, Officer T. Anderson who was working off-duty, requested a squad for a transport. Officer Moua was assigned to the transport. At 0147 he added remarks that he was transporting 1 male to the Hampton Inn. At 0152 he added additional remarks Email String/Dahlin, Waite, Peterson, and Torborg, Page 5 2 Email String Dahlin, Waite, Peterson, and Torborg, Page 2 3 Memo Lt. Torborg to Lt. Wheeler 4 Email, Dahlin to Walker, Page 1 21 Page 1338589 stating that he was diverting to HCMC "male unable to care for self."' Officer Moua cleared the call at 0224 hours. Review of BWC Officer Moua The party, Keith Jensen, needed assistance getting into the squad. Officer Moua asked Jensen for his name multiple times. Jensen did not answer him until he was asked several times.6 Officer Moua drove to the Hampton Inn, going inside to confirm if Jensen had a room there. The staff at the hotel stated they did not have a Keith Jensen registered at the hotel. Officer Moua went back to the squad to speak with Jensen. When Officer Moua was trying to get Jensen to answer him, Jensen's response was "shut the fuck up."7 Officer Moua transported Jensen to HCMC after Jensen became uncooperative. Jensen can be heard speaking on BWC during the transport to HCMC. Most of what he is saying is inaudible from the footage. Jensen can be heard on the BWC footage saying, "break through this fucking window", "shut up", and "shut the fuck up."8 When they arrive at HCMC, Officer Moua tells Jensen that he needs him to cooperate. Officer Moua opened the squad door, telling Jensen to put his hands behind his back. It appears that Officer Moua grabbed the area between the two handcuffs to pull Jensen out of the squad car.' It is unclear on BWC which way Jensen was facing. Officer Moua pulled Jensen out of the squad car, with Jensen landing face down with his hands cuffed behind his back. Jensen's shorts were around his knees.1° Officer Moua asked Jensen if he was "ready to go", then drug him up to the sidewalk outside of HCMC.11 Officer Moua was assisted by HCMC Security in getting Jensen onto a gurney. Review of Mobile Video Recording (MVR), P#76754 The MVR on the squad was activated throughout the duration of the tail. 5 Visinet Incident Report # 19-206157, Page 2 6 BWC Moua, 0030-0350 BWC Moua, 0843 8 BWC Moua, 2150-2212 9 BWC Moua, 2346 BWC Moua, 2348-2350 n BWC Moua, 2420-2423 31 Page 1338590 Jensen can be seen in the rear of the squad. When Officer Moua attempts to get information from Jensen, Jensen responded with, "shut the fuck up...fuck you."12 While enroute to HCMC, Jensen can be heard making the following comments: "You're fucking black. You're a fucking I'll fucking beat your ass. I'll fucking beat you priceless n=" 13 Officer Moua remained quiet throughout most of the transport. Jensen continued to make comments about "black guys and n "1-4 Jensen stated "I'll beat the fucking shit out of you. Open the fucking door."15 The MVR footage is too dark to definitively see what occurs when Officer Moua removed Jensen from the rear of the squad upon arriving at HCMC. Review of HCMC Security Footage R1 SC Ext Entrance (Footage #1) Officer Moua can be seen (what appeared to be) dragging, Jensen facedown by what appeared to be his cuffs.' P1 7th St EXT cam 316 Officer Moua can be seen pulling Jensen out of the squad car, holding onto the cuffs. Jensen lands facedown with his hands cuffed behind his back, with his head facing toward the rear of the squad. Officer Moua took a hold of Jensen's right arm, spun him around to the left, with Jensen's head toward the squad, and partially drug/carried Jensen to the front bumper of the squad. In the image on the footage, it appearred that Jensen's torso was slightly off the ground.17 Review of Statement by Sarah Dickinson Sarah Dickinson came to the MPD Internal Affairs Office on 08/28/2019 to make a statement in regards to the incident. Dickinson stated she is currently an x-ray tech at HCMC, working 1900-0730 hours Fridays, Saturdays, and Sundays. Dickinson stated she was sitting on the curb, directly behind,the squad car. 12 MVR P#76754, 0159 13 MVR P#76754, 0205 14 MVR P#76754, 0206-0207 15 MVR P#76754, 0209-2010 16 HCMC Footage, Camera View #1 17 HCMC Footage, Camera View #2 4 Page 1338591 I asked Dickinson to explain to me what she observed. Dickinson observed Officer Moua get out of the squad and go to the rear door. Dickinson stated Officer Moua seemed upset. 18She assumed he was handcuffing the person in the back. She stated that "he dragged him out of the car, kind of by one arm and then somehow, he had him by the back of his shorts and then maybe under an arm but he was holding him parallel to the ground."19 Dickinson stated his (Jensen's) head was facing toward her at this point. Dickinson stated that Officer Moua lifted him (Jensen) up and then dropped him on his face on the ground.2° Dickinson stated she started to walk over to where Officer Moua and Jensen were. Dickinson stated Officer Moua grabbed him (Jensen) by the arm and started dragging him up towards the front of the building.21 Dicksinson stated Moua turned Jensen around so his head was toward the building. Dickinson stated the "kid picked up his head and turned it to the right and she noticed that he was just bleeding everywhere and he hadn't been when he first got there."' Dickinson stated Jensen was laying on the cement, not saying much of anything. She stated Jensen wasn't really talking back, he wasn't fighting, just very reserved.23 I asked Dickinson what about Officer Moua's mannerisms made her think he was upset. She stated because the squad car came in so fast. She believed there was a medical emergency. Dickinson felt Officer Moua was tense.24 I asked Dickinson to clarify where she was in position to the squad. Dickson stated she was directly behind the bumper25, approximately 10-15 feet away.26 I asked Dickinson to explain how Officer Moua took Jensen out of the car. Dickinson stated she thought Officer Moua was holding the back of his shorts with one hand; she wasn't sure if he was holding Jensen by the handcuffs or the arm. Jensen was parallel to the ground.27 18 Statement Dickinson, Page 2, Lines 16-17 19 Statement Dickinson, Page 2, Lines 24-26 20 Statement Dickinson, Page 2, Lines 32-34 21 Statement Dickinson, Page 2, Lines 41-42 22 Statement Dickinson, Page 3, Lines 9-11 23 Dickinson Statement, Page 3, Lines 19-20 24 Dickinson Statement, Page 4, Lines 18, 21-23 25 Dickinson Statement, Page 4, Line 42 26 Dickinson Statement, Page 5, Line 5 &amp; 8 27 Dickinson Statement, Page 5, Lines 25-26, 30 5 1 Page 1338592 When I asked Dickinson how high off the ground she thought Officer Moua was holding Jensen, she stated, "It was like he pulled him out and it was almost like he was throwing him down."28 Review of Statement by Rebecca Leja Rebecca Leja came to the MPD Internal Affairs Office on 08/20/2019 to make a statement in regards to the incident. Rebecca is currently a registered nurse working in the emergency room at HCMC. Rebecca confirmed that she was working the night of the incident. Rebecca stated she was by the ambulance bay, outside of special care. Rebecca stated that she saw Jensen go to the ground, but she did not see how it happened.29 Rebecca stated she saw Officer Moua grab his (Jensen's) arm, swing his body around, and his (Jensen's) head hit the vehicle.30 Rebecca stated she could see and hear Jensen's head hit the car.31 Rebecca stated she went into special care to grab a cart, and observed that Jensen had blood running down his face when they got him onto the cart. I asked Rebecca if she remembered Officer Moua saying anything to her. She said that she didn't remember him saying anything to her or the other employees. Rebecca stated remembered Officer Moua "dragging him down, from getting him out of the car and towards the special care door."' Review of Statement by Jerry Hanlon After several attempts, I was unable to get in contact with Hanlon on 10/31/2019. Due to Hanlon's schedule, he was interviewed via phone. Hanlon confirmed he was working the evening of July 14, 201933. Hanlon was the Charge Nurse for the Emergency Department, working 1900-0700 hours. Hanlon stated he was standing in 28 Dickinson Statement, Page 6, Lines 2-3 29 Leja Statement, Page 2, Lines 9-13 3° Leja Statement, Page 2, L 31 Leja Statement, Page 3, Line 42-43 32 Leja Statement, Page 2, Lines 42-44 33 Hanlon Statement, Page 1, Line 40 61 Page 1338593 the ambulance bay with some other employees when Officer Moua pulled up in the squad34. Hanlon stated he could see a party (Jensen) in the rear of the squad'. Hanlon observed Officer Moua turn Jensen, who was face down on the ground, around. When Officer Moua turned Jensen around, Jensen's head struck the squad car. When I asked Hanlon what caused him to believe Jensen's head had struck the squad. Hanlon stated he saw it and heard it.36 Hanlon stated that Jensen did not have visible injuries when he arrived in the squad; Hanlon observed blood running down Jensen's face after he was pulled from the squad and drug toward the entrance of special care37. I asked Hanlon if Officer Moua said anything to him throughout the incident. Hanlon stated he didn't, even after Hanlon told Officer Moua to wait and they would help him.38 Review of Statement by Keith Jensen Keith Jensen came to the MPD Internal Affairs Office on 08/06/2019 to make a statement in regards to the incident. Jensen confirmed he was downtown on the evening of the 14th. Jensen stated he had gotten a room at the Marriot hotel, after having gone to a concert at 1st Avenu e.39 Jensen stated when he left Sneaky Pete's, he was pushed from behind. When he got up and looked behind him, he started "getting the crap kicked out of him (me)."46 Jensen stated he did not see who assaulted him. Jensen stated he got knocked out and did not remember anything from the time of the assault until he was at HCMC.41 When I attempted to clarify the sequence of events, Jensen stated he thought someone found him, or maybe the police found him. Jensen did not remember if he was in an ambulance. Jensen stated he did not wake up until he was at HCMC 13.384 - Medical Data 34 Hanlon Statement, Page 2, Lines 4-6 33 Hanlon Statement, Page 2, Lines 13-14 36 Hanlon Statement, Page 3, Lines 22-27 37 Hanlon Statement, Page 3, Lines 37-38 3a Hanlon Statement, Page 4, Lines 26-27 39 Jensen Statement, Page 2, Line 15 4° Jensen Statement, Page 2, Lines 29-31 41Jensen Statement, Page 2, Lines 41-42 'Jensen Statement, Page 3, Lines 11, 14, 34 71 Page 1338594 Review of Statement by 13.43 - Personnel Data 13.43 - Personnel Data Statement of Officer Moua Officer Moua came to the Internal Affairs Office on 9/25/2019, to make a statement in regards to the incident. Officer Moua was interviewed after being advised under Garrity. Officer Moua confirmed he was working Beat 8131 the night ofJuly 14th and responded to the area of 5th Street/1 Avenue to transport a male. Officer Moua stated the off-duty Officer had told him that the male, Jensen, needed to go to the Hampton Inn. I asked Officer Moua what Jensen's demeanor was when he arrived on the 43 Visinet Incident Report #19-206157, Page 1 44 45 46 47 48 13.43 - Personnel Data 8 Page 1338595 transport. Officer Moua stated he (Jensen) was able to walk and was very calm.49 I asked Officer Moua if he observed any visible injuries on Jensen. He stated, "no."5° Officer Moua stated when he got to the Hampton Inn, he spoke with staff who advised him that Jensen did not have a room there. Officer Moua stated Jensen couldn't tell him, where he was, so he decided to transport Jensen to the hospital. I asked Officer Moua what Jensen's demeanor was during the transport. Officer Moua stated that Jensen became verbally aggressive, saying that he (Jensen) was going to beat Officer Moua's ass, and using racial slurs.S1 I asked Officer Moua to tell me about Jensen's physical demeanor during the transport. Officer Moua stated that Jensen was moving around (in the back of the squad). Officer Moua said the verbal aggression continued the entire way to HCMC. Officer Moua stated when he got to HCMC, due to Jensen threatening to fight him, Officer Moua handcuffed Jensen.52 I asked Officer Moua to walk me through the exact steps he went through upon arriving at HCMC. Officer Moua stated he went to the rear driver's side door, to handcuff Jensen while he was still in the squad. Officer Moua stated when he opened the door, Jensen was facing toward him.53 Officer Moua stated he had Jensen face away from him, toward the passenger door54 then handcuffed him. Officer Moua stated Jensen started moving around again, getting his arm away from Officer Moua, so he pulled Jensen out of the squad and assisted Jensen to the ground.55 I asked Officer Moua to explain to me how he was holding Jensen when he pulled him out of the squad. Officer Moua stated he was trying to grab his (Jensen's) arm and his pants to pull him out of the squad.56 Officer Moua stated when he got Jensen out of the squad, he felt Jensen go down to his kn ees.57 Officer Moua stated he "believed he was holding him (Jensen) up and he released his (Jensen's) legs because because it looked like he (Jensen) had gone to a kneeling position."58 I asked Moua Statement, Page 2, Line 26 5° Moua Statement, Page 2, Line 30 51 Moua Statement, Page 3, Line 13-14 52 Moua Statement, Page 3, Line 28-30 53 Moua Statement, Page 3, Line 41 54 Moua Statement, Page 4, Line 1 55 Moua Statement, Page 4, Line 6-7 56 Moua Statement, Page 4, Line 21-22 57 Moua Statement, Page 4, Line 26-27 58 Moua Statement, Page 5, Lines 39-40 9 Page 1338596 Officer Moua if he believed Jensen was stable when he let go of his (Jensen's) hands. Officer Moua stated he did.59 Officer Moua stated he tried to get Jensen to stand up. When Jensen wasn't able to stand up, he "had to pull him by the arm and try to walk him into Special Care."6° I asked Officer Moua what made him think that Jensen could not get up. Officer Moua stated he was trying to pull Jensen up, but he refused to get up. Officer Moua stated he tried pulling him inside and it wasn't working, so he left Jensen where he was until staff showed up to help him.' I asked Officer Moua if it was possible that Jensen hit his (Jensen's) head on the squad car when he spun him around. Officer Moua stated, "no."62 I asked Officer Moua if he knew where Jensen's injury came from or if he noticed the injury. Officer Moua stated he didn't notice the injuries until staff had showed up to help him.63 I asked Officer Moua if he attempted to notify a supervisor after he observed Jensen had an injury. Officer Moua stated he did not. I asked officer Moua what the policy was if a party in your (his) custody winds up with an injury. Officer Moua stated he should contact a supervisor. 64 When I asked if he completed any type of report on the injury, Officer Moua stated no. I asked Officer Moua what his understanding of the policy was in regards to reporting to a supervisor/completing a report. Officer Moua stated that, "My understanding at that point was that if I had used force, I should have contacted a supervisor to report the force I had used."65 Officer Moua stated he did not believe that he had used any force66 so it wasn't necessary based on policy. I asked Officer Moua if there was anything he would have done differently. Officer Moua stated he would have contacted a supervisor and have written a report.67 Moua Statement, Page 6, Line 6 6° Officer Moua Statement, Page 4, Line 41-42 61 Officer Moua Statement, Page 5, Lines 3-7 67 Officer Moua Statement, Page 5, Lines 10-12 63 Officer Moua Statement, Page 5, Line 20 64 Officer Moua Statement, Page 6, Lines 28-30 65 Officer Moua Statement, Page 6, Lines 32-42 66 Officer Moua Statement, Page 7, Line 1 G7 Officer Moua Statement, Page 7, Lines 11 &amp; 14 10IPage 1338597 DISCUSSION 13.43 - Personnel Data 11IPage 1338598 13.43 - Personnel Data 68 MVR P#76754, 0200 69 MVR P#76754, 0205 12IPage 1338599 5-306 USE OF FORCE - REPORTING AND POST INCIDENT REQUIREMENTS (08/17/07) Any sworn MPD employee who uses force shall comply with the following requirements: Medical Assistance: As soon as reasonably practical, determine if anyone was injured and render medical aid consistent with training and request Emergency Medical Service (EMS) if necessary. Supervisor Notification and CAPRS Reporting Requirements CAPRS Report Required - Supervisor Notification Required All other force, injuries or alleged injury incidents require both a CAPRS report and supervisor notification. The sworn employee shall remain on scene and immediately notify a supervisor by phone or radio of the force that was used. Supervisors shall not conduct a force review on their own use of force. Any other supervisor of any rank shall conduct the force review. (04/16/12) A CAPRS report entitled "FORCE" shall be completed as soon as practical, but no later than the end of that shift. A supplement describing the use of force incident in detail shall be completed and entered directly into the CAPRS reporting system (no handwritten force reports). Employees shall ensure that all applicable force portions of the CAPRS report are completed in full. The allegation is that Officer Moua violated the Use of Force-Reporting and Post Incident requirements. MPD Policy reads that "all other force, injuries or alleged injury incidents require both a CAPRS (DIMS) report and supervisor notification." Body camera footage showed no visible injuries to Jensen prior to arriving at HCMC Special Care. MVR footage showed no visible injuries to Jensen prior to being pulled out of the squad car at HCMC Special Care. Both BWC and HCMC footage showed Jensen as having a visible injury to his forehead after he was drug on the ground from the rear fender of the squad to the front quarter pannel of the squad. Officer Moua noticed the injury to Jensen when Jensen was placed on the gurney outside Special Care. Officer Moua stated he did not believe that he used force, therefore, he did not believe that he needed to notify a supervisor or complete a use of force report. 1338600 5-102.01 MINNESOTA LAW ENFORCEMENT CODE OF ETHICS (08/01/91)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The allegation is that Officer Moua violated the MN Law Enforcement Code of Ethics when removing Jensen from the squad and dragging him to the entrance of HCMC Special Care. The MN Law Enforcement Code of Ethics states that Officers will "safeguard lives" and "never employ unnecessary force." Jensen sustained an injury while in the care of Officer Moua. The injury is alleged to have occurred upon removal of Jensen from the backseat of the squad by Officer Moua or when Officer Moua was dragging Jensen on the ground from near the rear of the squad to the front of HCMC. 14I Page 1338601 CLOSING When making a determination on the allegations there are three key issues to consider: 13.43 - Personnel Data 2. Did Officer Moua violate the Use of Force-Reporting and Post Incident Requirements? a. BWC and MVR footage showed Jensen did not have visible injuries prior to arriving at HCMC Special Care. b. Jensen's injury is visible on both BWC footage and HCMC footage at the,end of the interaction. c. Officer Moua noticed the injury prior to Jensen being brought inside HCMC. d. Officer Moua did not notify a supervisor of the injury. e. Officer Moua did not complete a PIMS report. f. Officer Moua did not believe he had used force. g. When asked if he would do anything differently, Officer Moua stated he would notify a supervisor and complete a report. 3. Did Officer Moua violate the MN Law Enforcement Code of Ethics? a. BWC and MVR footage showed Jensen did not have visible injuries prior to arriving at HCMC Special Care. b. Officer Moua removed Jensen from the rear of the squad, with Jensen landing face down. c. Jensen was handcuffed behind his back. 15 I Page 1338602 d. Officer Moua drug Jensen on the ground, by his arm from the rear of the squad to the door of HCMC. e. 13.384 - Medical Data I confirm that the information I provided in this case is true to the best of my knowledge. Investigator: Date 13.384 - Medical Data 16IPage 1338603 CITY OF MINNEAPOLIS OFFICE OF POLICE CONDUCT REVIEW COMPLAINT INFORMATION Case Number Precinct CCN Date of Incident Time Preference 19-11139 1 19-206157 July 14, 2019 No Preference Location of Incident City/State/Zip Date of Complaint 10 5ST Minneapolis 55401 July 30, 2019 Complainant Name (Last, First, Middle Initial) Sex Race DOB Joint Supervisor Home Address City/State/Zip Primary Telephone JURISDICTION CATEGORY OPCR Ord. § 172.20(1) OPCR Ord. § 172.20(8) EXCESSIVE FORCE VIOLATION OF THE P&amp;P MANUAL BADGE/NAME ALLEGED POLICY VIOLATIONS 4897 ; Moua, Chou 13. A .- rs•nn-I MPD P&amp;P § 5-306 - USE OF FORCE REQUIREMENTS MPD P&amp;P § 5-102.01 - MINNESOTA ETHICS Be • - REPORTING AND POST INCIDENT LAW ENFORCEMENT CODE OF ALLEGATION SUMMARY It is alleged that an officer took a person in his custody out of a squad by his handcuffs. While being taken out of the squad, it is alleged that the person in custody fell to the floor, leading to a head injury. Subsequently, it is also alleged that the officer dragged the in-custody person several feet before stopping to explain the reason for the treatment of the person in custody to a witness. Lastly, it is also alleged that the officer failed to document the injury of the individual in a PIMS report or request that a supervisor conduct a Use of Force Review. SUPERVISOR ASSESSMENT INQUIRY (INTAKE - COMPLAINT FILED) MEDIATION K Refer to Mediation COACHING K Refer to Precinct INVESTIGATIONS K Preliminary Investigation ❑Civilian Investigator: 3401 I DISMISS E K D Ill K K K K K K n Draft Final approved Reckoning Period Expired No Basis Failure to State a Claim Failure to Cooperate Exceptionally Cleared Lack of Jurisdiction Withdrawn Duplicate Refer to Dispatch Refer to EIS Refer to: ['Sworn Investigator: IX Ad min Investigation: Investigator Sgt. Linson FINAL ;3 APPROVED INVESTIGATIVE REPORT Refer to Panel IAU Supervisor id Date / 2-13/1, Complaint Form #3401 1338604 CITY OF MINNEAPOLIS OFFICE OF POLICE CONDUCT REVIEW Director - Office of Police Conduct Review.- 7-- --- Date Complaint Form #3401 1338605 J --.......tr Minneapolis City of Lakes Officer Chou Moua Internal Affairs Minneapolis Police Department Police Department - Medaria Arradondo, Chief of Police 350 S. Fifth St. - Room 130 Minneapolis, MN 55415 TEL 612.673.3000 NOTICE OF DISCIPLINE RE: OPCR Case 19-11139 Notice of Suspension (160 hours suspension without pay) Officer Moua, The finding for OPCR Case #19-11139 is as follows: Policy Number Sub-Section Policy Description Category www.minneapotismn.gov June 18, 2020 Disposition 13.43 - Personnel Data 5-306 5-102.01 Use of Force- Reporting and Post Incident Requirements Minnesota Law Enforcement Code of Ethics D D As discipline for this incident you are suspended for 160 hours without pay. Merit Merit This case will remain in OPCR files per the record retention guidelines mandated by State Law. Be advised that any additional violations of Department Rules and Regulations may result in disciplinary action up to and including discharge. Medaria Arradondo Chief of Police By: Michael Kjos, Assistant Chief of Police Henry Halvorson, Deputy Chief, Professional Standards Bureau liPage 1338622 NOTICE OF RECEIPT Acknowledgement of receipt: l, Chou Moua, acknowledge that I have received my Notice of Discipline for OPCR Case 1419-11139. _ --- 06. (i • Uso Icer Chou Moua Date of Receipt Lieutenant Brian Sand Date CC: OPCR Case File Cmdr. Wheeler Payroll Human Resources 2 IPage 1338623</t>
  </si>
  <si>
    <t>['https://assets.nationbuilder.com/cuapb/pages/1509/attachments/original/1753999767/19-11139_Chou_Moua.pdf?1753999767']</t>
  </si>
  <si>
    <t>['Chou Moua, badge #4897']</t>
  </si>
  <si>
    <t>Too_Long:Over 20 PagesMINNEAPOLIS POLICE DEPARTMENT INTERNAL AFFAIRS COMPLAINT FORM #3401 COMPLAINT INFORMATION INTERNAL AFFAIRS CASE NUMBER: 14-15452 CCN: 14-095407 DATE OF INCIDENT: 03/25/2014 TIME OF INCIDENT: 2116 LOCATION OF INCIDENT: 36th Ave N / Russell Ave N DATE OF COMPLAINT 04/29/2014 REFERRAL METHOD: City Attorney COMPLAINANTS NAME LAST, FIRST MIDDLE) 13.43 SEX RACE: DATE OF BIRTH: MD F II HOME ADDRESS: CITY / STATE! 7JP: TELEPHONE: 13.43 13.43 ... • , , POLICY INFORMATION , J. POLICIES ALLEGED TO BE VIOLATED: 7-401 NORMAL VEHICLE OPERATION (A-D) Under normal conditions, personnel will operate police vehicles in the same manner as required for the public. Violations of motor vehicle laws when not authorized, or careless and abusive use of police vehicular equipment may result in disciplinary action. (12/14/07) ACCUSED EMPLOYEE(S) .. NAME/BADGE: Officer John Trangsrud #7293 COMPLAINT ALLEGATIONS • This administrative investigation concerns the vehicular operation by Officer John Trangsrud which resulted in an injury accident at the intersection of Russell Ave N and 3611" Ave N on 03/25/2014 at approximately 2116 hours. This investigation originated from a claim filed against the City of Minneapolis and Officer Trangsrud that was filed by Attorney David K. Cody in April of 2014. The claim alleges that "by reason of the negligence and carelessness of John Dustin Trangsrud and the City of Minneapolis in the management, maintenance, operation, and control of his motor vehicle a collision was caused and the Plaintiff was injured." The plaintiff is Michael Kelly. The CAPRS CCN associated with this event is 14-095407. RECOMMENDATION (Preliminary Cases Only) K Reckoning Period Expired Before Complaint was K No Basis for Complaint K Closed Pending Further Information Filed • Refer to Precinct with Coaching Documentation K Exceptionally Cleared K Policy Failure ['Other com• 13.43 - Personnel Data DATE z.„--- d'--/:. COMMANDER REVIEW: DATE 1214053 MINNEAPOLIS POLICE DEPARTMENT INTERNAL AFFAIRS COMPLAINT FORM #3401 COMPLAINT INFORMATION INTERNAL AFFAIRS CASE NUMBER: 14-15452 CCN: 14-095407 DATE OF INCIDENT: 03/25/2014 TIME OF INCIDENT: 2116 LOCATION OF INCIDENT: 36th Ave N / Russell Ave N DATE OF COMPLAINT 04/29/2014 REFERRAL METHOD: City Attorney COMPLAINANTS NAME (LAST, FIRST MIDDLE) SEX RACE: DATE OF BIRTH: M❑ F II HOME ADDRESS: 13.43 CITY! STATE! ZIP: TELEPHONE: 13.43 POLICY INFORMATION POLICIES ALLEGED TO BE VIOLATED: 7-401 NORMAL VEHICLE OPERATION (A-D) Under normal conditions, personnel will operate police vehicles in the same manner as required for the public. Violations of motor vehicle laws when not authorized, or careless and abusive use of police vehicular equipment may result in disciplinary action. (12/14/07) ACCUSED EMPLOYEE(S) NAME/BADGE: Officer John Trangsrud #7293 COMPLAINT ALLEGATIONS This preliminary investigation concerns the vehicular operation by Officer John Trangsrud which resulted in an injury accident at the intersection of Russell Ave N and 36th Ave N on 03/25/2014 at approximately 2116 hours. This investigation originated from a lawsuit against the City of Minneapolis and Officer Trangsrud that was filed by Attorney David K. Cody in April of 2014. The lawsuit, representing plaintiff Michael Kelly, alleges that "by reason of the negligence and carelessness of John Dustin Trangsrud and the City of Minneapolis in the management, maintenance, operation, and control of his motor vehicle a collision was caused and the Plaintiff was injured. " The CAPRS CCN associated with this event is 14-095407. RECOMMENDATION (Preliminary Cases Only) K Reckoning Period Expired Before Complaint was Filed K No Basis for Complaint K Closed Pending Further Information K Refer to Precinct with Coaching Documentation K Exceptionally Cleared K Policy Failure K Other 13.43 - Personnel Data DATE DATE y .,_ ( ,7 COMMANDER REVIEW: DATE 1214054 MINNEAPOLIS POLICE DEPARTMENT Internal Affairs Unit Administrative Case #14-15452 Sgt. Jason Walters Date Submitted 06/09/2015 CASE BACKGROUND Officers John Trangsrud and Karl Sauskojus were working Squad 421 on 03/25/2014. Officer John Trangsrud was driving the squad. At approximately 2115 hours, their squad car was struck by a Chevrolet Suburban while passing through the intersection at 36th Ave N and Russell Ave N. Officers were injured along with the two occupants of the Suburban. The driver to the Suburban, Michael Kelly, filed a claim against the City of Minneapolis on 04/29/2014. Michael Kelly is represented by The Cody Law Group. 13.43 - Personnel Data 13.43 - Personnel Data Department Internal Affairs Unit. and the matter was referred to the Minneapolis Police Officer Trangsrud's Internal Affairs Blue Card shows a "sustained" Category C level violation from a previous and unrelated incident on 7/16/2012. This current investigation is a B-C level allegation. The reckoning period for a Category C level violation is five years from the date of the incident. Therefore, pursuant to the Minneapolis Police Department Discipline Process, the current allegation, if found to be true and sustained at a Category C level, is enhanceable to a Category D level violation. CASE INVESTIGATION This investigator was assigned this case for investigation on 08/01/2014. 1 1214055 Preliminary Incident Report A Preliminary Incident Report of this accident was completed by Sgt. Mark Montgomery of Precinct 4 13.43 This PIR is contained within this case file. State Accident Report The Minnesota State Accident Re tort related to this event was written by Sgt. Richard Lee. The narrative states: 13.43 - Personnel Data 13.43 - Personnel Data 2 1214056 CAPRS Report CAPRS Report 14-095407 documented the incident. Items of interest include: ­ Officer Trangsrud and Officer Sauskojus were both taken to NMMC for medical attention. ­ Driver Michael Kelly and passenger Chapelle Henry both refused medical attention. ­ Driver Michael Kelly was driving on a suspended driver's license. ­ Driver Michael Kelly provided a PBT sample resulting in a .023 BAC. ­ The Minneapolis Police Department Crime Lab photographed the scene. ­ Sgt. Brumm of the Minnesota State Patrol downloaded the CDR of Squad 421 (P#76588) on 4/18/2014. ­ In supplement #8, Sgt. Lee stated that he spoke with Michael Kelly who informed him that the squad car did not stop at the stop sign. Also in this supplement, Sgt. Lee spoke with Chapelle Henry who told him that she was texting on her phone and looked up and the squad was in front of them. ­ In supplement #12, Officer Trangsrud stated, "We on patrol, we had just cleared a call. I was the driver and my partner was the passenger. We were driving eastbound on 36th Ave N, we pulled up to the intersection of 36th Ave N and Russell Ave N and I looked and didn't see any cars. As we pulled thought the intersection I heard screeching tires and then felt a vehicle strike the driver's side of the squad, on the driver's door." [sic] He also stated that his injuries included a concussion, neck and shoulder injuries, and bone bruises on both of his legs. VisiNet Reports The VisiNet Report under Incident Number 14-095407 documents this Personal Injury Accident at 36th Ave N and Russell Ave N on 03/25/2014 at 2116 hours. Remarks in the call state: 421 **BAD ACCIDENT NEEDING EXTRACATION. THIS IS PIEXT---OFFICER INJURED 421 **SQD INV...PARTNER INJ These remarks are followed by remarks and information related to the response to this accident. For full details, see the complete VisiNet report contained within this case file. Officer Trangsrud stated in his CAPRS supplement that they had just cleared a call. VisiNet shows that Squad 421 was assigned to a Domestic Abuse Report Only call at 3523 Vincent Ave N just prior to their squad accident. VisiNet Report of incident number 14-095080 will be included in this case file. 3 1214057 MECC Radio Transmissions Two MECC radio transmission audio clips related to this event were burned to a CD for this case file. Here is a summary of each audio clip. On 03/25/2014 at 21:15:30 hours, Officer Karl Sauskojus aired on Channel 1, "Ok. 421. I need an ambulance Code 3, 36th and Russell, major accident here, my partner's stuck in a vehicle, I can barely move here, Code 3 please." Channel 1 dispatcher acknowledges the transmission and states that she will notify his dispatcher. On 03/25/2014 at 21:16:17 hours, Squad 403 informs Channel 2 dispatch of the accident. Officer Karl Sauskojus again requests an ambulance Code 3 and states in part, "...my partner seems to be pretty badly hurt here. I got minor injuries, but he's bleeding from the mouth. I gotta lay him on the ground here." Squads respond to the accident. Officer Sauskojus requests a second ambulance for the occupants of the other vehicle. Crime Lab Photographs The Minneapolis Police Department Crime Lab photographed the scene of this accident. A CD containing all photographs will be contained in this case file. Here are a few photographs of the vehicles involved. 4 1214058 5 1214059 6 1214060 Squad MVR Video Squad 421's MVR captured the latter portion of this squad accident. The video number is 373653, and this video was burned to a CD for this case file. The video starts at 21:14:44 hours on 03/25/2014. The video begins with extreme chaos on the screen as if the video recorder were activated in the midst of the impact. Once the picture and audio settles down, Officer Trangsrud can be heard telling his partner, Officer Karl Sauskojus, that he is stuck and to pull him out. In the background, Officer Sauskojus can be heard in the background requesting an ambulance Code 3. The video clears up, and the camera appears to be dangling loosely from its cable and is focused on the interior dash of the squad. There are several blood spatters on the dash. On the audio, Officer Karl Sauskojus can be heard ordering someone to get on the ground. Further audio sounds as though Officer Sauskojus is helping Officer Trangsrud out of the squad car. Faint radio transmissions and speaking can be heard in the background. The remainder of this 37 minute video is not relevant to the focus of this investigation but can be seen in its entirety on the CD contained in this case file. This investigator contacted Rod Olson, the manager of the Minneapolis Police Department Radio Shop, to ask if the MVR of Squad 421 had been activated by a crash to the squad. Olson stated that the MVR vault unit in Squad 421, P#76588, was not 7 1214061 equipped with a crash battery and crash sensor; therefore, it would not trigger on a crash or impact. CDR (Crash Data Retrieval) Sgt. Andrew N. Brumm #228 of the Minnesota State Patrol Major Crash Reconstruction Team completed an injury crash analysis report from the data downloaded from Squad 421. The following statements are from this report. "The data shows the squad traveling at just over twenty miles per hour leading into the event. Approximately five second prior to the vent the brakes are activated for several seconds and the vehicle slows to approximately twenty miles per hour [sic]. In the moments leading into the event both the brakes and ABS become active. At impact the vehicle speed dropped momentarily before returning to approximately 20 miles per hour and the vehicle decelerated toward zero during the five seconds recorded after the event." Sgt. Brumm's report along with the raw data will be contained within this case file. IOD Documents - Officer Trangsrud 13.43 - Personnel Data Chapelle Henry Medical Records Chapelle Henry signed an Authorization for Release of Private Health Information form. This form was used to retrieve medical records from North Memorial Medical Center via facsimile on 04/30/2015. The medical records document that Chapelle Henry sought 13.384 - Medical Data 8 1214062 Case Statements Michael Dandre Kelly On 01/30/2015, this investigator mailed a letter to Michael Kelly at the address listed in the CAPRS report and on the state accident report, 8325 York Ave N, Brooklyn Park, MN 55443. The letter came back "Return To Sender." On 02/06/2015, this investigator attempted to call Michael Kelly at the phone number provided in the CAPRS report, (612)402-0393. It was learned that this phone number now belongs to another person. On 02/05/2015, this investigator mailed a certified letter to Michael Kelly at the address listed in the CAPRS report and on the state accident report, 8325 York Ave N, Brooklyn Park, MN 55443. The letter came back on 03/04/2015 as "Return To Sender - Unclaimed - Unable To Forward." On 02/06/2015, this investigator mailed a certified letter to The Cody Law Group offering their client, Michael Kelly, the opportunity to provide a statement regarding his contact with Minneapolis Police Department officers on 03/25/2014. The return receipt was not received back; however, USPS Tracking on-line shows that the certified letter was delivered on 02/12/2015 at 0932 hours. To date, Michael Kelly has not' contacted this investigator. Statement of Chapelle Henry Chapelle Henry was mailed a certified letter on 02/05/2015 after finding that the phone number listed for her in the CAPRS report no longer belonged to her. Henry made contact with this investigator after receiving this letter. Chapelle Henry provided a statement in person for this investigation on 02/18/2015. She was identified by MN Driver's License 18 USC 2721 &amp; 2725 Her contact phone number has changed to (651)785-3830, and her address at the time of this interview was 4201 Lakeside Ave N, Apt. #207, Brooklyn Center, MN 55429. Her email address is chapelle henry@yahoo.corn. Here is a summary of her interview. Chapelle Henry stated that at the time of the accident, she was with Michael Dandre Kelly, who she knows as "Deandre." They were coming from Walmart in Brooklyn Center and traveling southbound on Russell Ave N. A police car did not stop at their stop sign on 36th Ave N, and Henry and Kelly crashed into the police car at a 90 degree angle 9 1214063 on the driver's side. Henry stated that the police car did not have its emergency lights on, and she also did not recall seeing any headlights on either. After the accident, Henry described that one of the Police Officers had ordered Kelly to the ground at gunpoint. This Police Officer then came over to Chapelle Henry and checked to see if she was ok. Chapelle Henry said that her injuries from the accident included back injuries and swollen legs. She stated that she was on bed rest for a couple weeks because it was hard for her to walk. She stated that she was offered medical attention at the scene but declined because she did not realize her injuries until a couple of hours later. She then sought medical attention at North Memorial Medical Center. Henry stated that it had looked like Kelly had hit his head during the accident. Later, Kelly told her that he had undergone surgery on his leg because of the accident. ­ When asked if she remembered telling an officer that she had been looking down and texting on her phone and then looking up to see the squad car right in front of them, Henry answered that she did remember saying this. She stated, "when before I went into my phone, we were looking-... That's what I said. I was talking to Deandre. We were having a conversation. I looked up, I looked down just for one second, I looked back up, and then boom." ­ When asked if she actually saw the squad car not stop (for the stop sign), she stated, "No, I seen-... Before any of that, I seen they were right here. We're coming near this like this or like this. And then they just go. There-... They-... It was-... They never stopped and just kept going." ­ When asked if the squad car slowed down, she answered, "I didn't see them slow down." Statement of Officer Karl Sauskojus Officer Karl Sauskojus provided a statement for this investigation on 02/25/2015. When asked about the accident on 03/25/2014, Officer Sauskojus stated, "Uh, my recollection of it -- of the actual accident -- uh, consisted of me-, Trangsrud and I. He was driving. I was passenger. Uh, just-... We had just left a call. I think it was a domestic if I remember correctly. Urn, I was adding comments into the call as he was driving, urn, and I just remember looking up, seeing two lights, uh, hit the car, and then a brief second later, I remember waking up and him saying he was-, he couldn't move and that is-... As far as the actual accident goes, that is my recollection of it." 10 1214064 Officer Sauskojus stated that he had been leaning over and typing into the MDC just prior to looking up, seeing the headlights, and being struck by the other vehicle. He stated that his injuries consisted of deep bruises on the left side of his body. He believes that he may have lost consciousness for a moment, but he stated that he did not suffer a head injury from the accident. After regaining consciousness, Officer Sauskojus got out of the squad car and informed dispatch that they had been in an accident. He then helped Officer Trangsrud out of the squad, saw that he was bleeding from the mouth, laid him on the ground, and called for ambulances. As Officer Sauskojus sat next to Officer Trangsrud, someone from the other car started walking towards them. Officer Sauskojus didn't know quite what was going on, so he ordered this person to the ground at gunpoint. Officer Sauskojus stated that he was dazed and did not know the purpose for this man coming over, so for officer safety reasons, he had ordered this man to the ground at gunpoint until his head cleared up. Officer Sauskojus soon helped the man up and checked on his condition along with the female still in the other vehicle. Officer Sauskojus stated: ­ Officer Trangsrud had been operating the squad in a normal manner when they were struck, as opposed to trying to catch up to a vehicle or responding in an emergency manner to another call. ­ When asked if Officer Trangsrud stopped at the stop sign at 36th Avenue and Russell, he answered, "I couldn't say whether he did or didn't. I don't... Like I said, I was typing. I was lost into the whole thing. Um, and if he did, I wouldn't be able to say yeah. If he didn't, I wouldn't be able to say yeah. I just-... I honestly have no-... I don't remember him coming, you know, pulling up and stopping and going, but nor do I remember him, you know, speeding through something either. So, I just..." ­ When asked if he recalled knowing if the squad headlights were on or not, he stated, "Oh. No, I couldn't tell ya. I would assume they were." ­ He stated that there wouldn't have been any reason for the squad's emergency lights to be on at the time of the accident, and he did not purposely turn them on. He did not recall how the squad's light bar became turned on. ­ He did not hear any screeching of tires before the impact. ­ He did not recall how the squad's light bar became turned on, but he stated, "I would just guess that maybe us being bounced around maybe one of us hit it." Statement of Officer John Trangsrud Officer John Trangsrud was called in to provide a statement to Internal Affairs regarding this investigation. He did so on 03/05/2015 in the IAU office. Also present with Officer Trangsrud was his Police Officers Federation of Minneapolis representative, Blayne Lehner. 11 1214065 When Officer Trangsrud was asked to tell me about the accident on 03/25/2014, he stated, "Uh, we had-... My-... I was driving marked Squad 421. My partner and I, Officer Karl Sauskojus, had just left a call. We were heading eastbound on 36th Avenue North. Uh, we approached the intersection at Russell Avenue North. Urn, I slowed, I looked both ways, I didn't see any cars, and proceeded through the intersection. When I got through the-, or halfway through the intersection, a vehicle T-boned striking the squad on the left side, the driver side of the vehicle." He described the intersection at 36th Avenue North and Russell Avenue North as "...one way both directions, East-West and North-South. It's all one, one lane with cars parked on either side of the street. Uh, there's a stop sign for East-West traffic, but there's no stop sign for North-South traffic." Officer Trangsrud stated that he was traveling eastbound. He stated that he recalled seeing the stop sign. When asked if he recalled if there are any obstructions at that intersection that would prevent him from seeing traffic coming north or south on Russell Ave, he stated, "Not arty large trees or anything, but just cars parked on either side of Russell Avenue North." He admitted that, at the time of the accident, he was not in the process of catching up to a suspicious vehicle or responding to back up other officers; he stated that it was "normal vehicle driving" and admitted that there was no lawful need to not stop at the stop sign. When asked if he had stopped at the stop sign at 36th Ave N and Russell Ave N, Officer Trangsrud stated, "It wasn't a complete stop, no." When asked why he didn't stop for the stop sign, he stated, "There's no particular reason. I slowed. I looked both ways. I didn't see any cars. We were just routine patrol... No reason not-, no reason not to stop." Officer Trangsrud stated that he saw the striking vehicle for an instance prior to impact, but he had not seen it from down the block. He stated that he saw the grill of the truck hitting the squad right over his left shoulder. He stated that he did not see any headlights at that time. When asked if he heard any tires screeching before the impact, he stated, "an instant before." Officer Trangsrud described his injuries from the accident as a mild concussion and some shoulder, back, and neck injuries. He also described having both legs bruised or having bone contusions and bruises all over my body and legs. Officer Trangsrud was asked about the light bar and if he knew how it was turned on in his squad. He stated that he didn't turn it on on purpose, but it could've gotten turned on during the jar of the crash or when Officer Sauskojus was pulling him over the siren box to remove him from the squad. He stated that he did not have his emergency lights on when proceeding through the intersection prior to the impact. 12 1214066 Officer Trangsrud IOD Records 13.384 - Medical Data Criminal Case Dispositions CAPRS report 14-095407 lists Michael Dandre Kelly as an "arrested person" with a charge of Driving After Suspension; however, no citation number is listed in the arrest screen for the Driving After Suspension charge. Also, nowhere in the report does anyone mention issuing him a citation for Driving After Suspension, and Kelly was not booked for the offense. On 04/08/2015, this investigator contacted the Minneapolis City Attorney's Office and learned that, as of 04/08/2015, Michael Dandre Kelly has not been charged with DAS related to this incident. SUMMARY OF ALLEGATIONS Allegation # 1: It is alleged that Officer John Trangsrud failed to stop for a stop sign at the intersection of 36th Ave N and Russell Ave N which resulted in an injury accident. If this allegation were found to be true, it would violate the following: 7-401 NORMAL VEHICLE OPERATION (A-D) Under normal conditions, personnel will operate police vehicles in the samel Manner as required for the public. Violations of motor vehicle laws when not aI • uthonzed or careless and abusive use of police vehicular equipment may resuT disciplinary action_ (12/14/07) Vehicles shall not be driven when they are in unsafe mechanical condition. Officers shall inspect their assigned vehicle before each tour of duty and immediately report any damage or mechanical failure to their supervisor. Minn. Stat. §169.541 exempts peace officers from statutes relating to the lighting 13 1214067 of vehicles and watercraft: • while operating a motor vehicle or watercraft owned, leased, or otherwise the property of the State or a political subdivision; • in the performance of the officer's law enforcement duties; • when the officer reasonably believes that operating the vehicle without lights is necessary under the circumstances to investigate a criminal violation or suspected criminal violation of state laws, rules, or orders or local laws, ordinances or regulations, IF the officer's conduct is reasonable and is consistent with the standards adopted by the Minnesota POST Board. (12/31/90) (02/08/93) The standards that have been adopted are: (12/31/91) A peace officer may not operate without lights: (12/31/91) • on interstate highways; • at speeds greater than what is reasonable and prudent under existing weather, road, and traffic conditions; • in situations where the peace officer is an active participant in pursuing a motor vehicle being operated in violation of Minn. Stat. § 609.487 (Fleeing a Peace Officer in a Motor Vehicle); • contrary to the elements listed in Minn. Stat. § 169.541 (explained in the preceding paragraph); • contrary to any written policies or procedures established by the Chief Law Enforcement Officer of the agency that employs the peace officer. Investigative Facts • Squad 421's MVR became activated during the crash, and the clicking of wigwag flashers can be heard on the MVR audio recording. Squad 421 was not equipped with a crash-activated MVR vault. Officer Sauskojus, Officer Trangsrud, and Chapelle Henry all stated that the squad's emergency lights were not on at the time of the accident. • Minneapolis Police Department Discipline Matrix addresses Policy and Procedure 7-401 Normal Vehicle Operation in part: o Preventable accident with negligent driving violation resulting in damage or injury (less than substantial bodily harm) is identified as a Category B violation. 14 1214068 o Preventable accident with negligent driving violation resulting in injury of substantial bodily harm is identified as a Category C violation. • According to Minnesota State Statute 609.02 Definitions, "Substantial bodily harm" means bodily injury which involves a temporary but substantial disfigurement, or which causes a temporary but substantial loss or impairment of the function of any bodily member or organ, or which causes a fracture of any bodily member. • • • • • 13.43 - Personnel Data 13.384 - Medical Data • Officer John Trangsrud's Internal Affairs Blue Card documents a previous and unrelated Category C level violation with an incident date of 7/16/2012 that was "Sustained." • The Minneapolis Police Department Complaint Process Manual states in part that two of any type of Category C level violations in five years equals a Category D level violation. 15 1214069 Sgt. Jason Walters Internal Affairs Unit • If this allegation were found to be true and sustained at a Category C level, per the Minneapolis Police Department Discipline Process, the violation would be enhanceable to a Category D level violation. I confirm that the information I provided in this case is true to the best of my knowledge. Respectfully Submitted, 16 1214070 MINNEAPOLIS POLICE DEPARTMENT Deputy Chief Travis Glampe Office of Professional Standards Room 130-City Hall 350 South Fifth Street Minneapolis, Minnesota 55415 612 673-2445 MEMORANDUM 01-08-2016 On 01-07-2016 I received an email from Asst. City Attorney Brian Carter. At this point in the legal case, there are no known injuries to either party that have reached the level of "substantial bodily harm". All injuries would be classified at the level of "bodily harm". I agree with the panel in sustaining the policy violation at a "B" level with a letter of reprimand. 1214071 Minneapolis City of Lakes Police Department 350 S. Fifth St., Room 130 Minneapolis, MN 55415 TEL 612.673.2735 www.minneapolismn.gov January 11, 2016 Officer John Trangsrud Juvenile Outreach and Diversion Minneapolis Police Department Officer Trangsrud, RE: IAU Case Number #14-15452 LETTER OF REPRIMAND The finding for IAU Case #14-15452 is as follows: MPD P/P 7-401 Normal Vehicle Operation SUSTAINED (Category B) You will receive this Letter of Reprimand. This case will remain in the IAU files per the record retention guidelines mandated by State Law. Be advised that any additional violations of Department Rules and Regulations may result in more severe disciplinary action up to and including discharge from employment. Sincerely, Janee llarteau Chief of Police • 1/"YVIZAAAA-Qi BY: Assistant Chief Kristine Arneson 1214072</t>
  </si>
  <si>
    <t>['https://d3n8a8pro7vhmx.cloudfront.net/cuapb/pages/1461/attachments/original/1638413775/14-15452_Trangsrud.pdf?1638413775']</t>
  </si>
  <si>
    <t>MPD CAPRS Case Report With Supplements - MP-14-113711 Page 4 of 4 Supplement number: 1 CCN: MP-14-113711 Author: 006551 - Jarrod Silva Supplement of Off J.Silva #006551 on 04/09/2014 12:31 On 4/9/14, while working plain clothes 1st Precinct CRT with Officer Kipke, Officers were walking NB on 1st Av N approaching 5th St (east side of the street). At the 5th St, Officers observed a male (later identified as AP/McCullough) who was standing on the SW corner of 5th/1st, was screaming "fuck you" "fuck you man, you're done" "fuck you, you're done" at another male over and over. McCullough started walking against a "do not walk light" to the SE corner of 5th/1st and was continuing to scream "fuck you" "fuck you, you're done" over and over. Once on the SE corner, McCullough again started yelling/telling people standing on the corner again how "he's fucking done, no more, he's fucking done" over and over. It should be noted, the streets were very busy with adults and kids who were trying to make their way to the "Twins" stadium for the game. I observed people start turning and looking at McCullough. On the SW corner of 5th / 1st there is multiple bar/restaurants with seating outside and patrons who were trying to eat were looking and shaking their heads at McCullough. It was clear that McCullough was causing a disturbance to patrons. I observed McCullough was now standing on the SE corner of 6th / 1st. Officer Lee and I approached McCullough, identified ourselves as Police Officers and placed McCullough into custody without incident. McCullough was transported back to the 1st Precinct station. I spoke with W/Skjefte who was still directing traffic at 5th/1st. Skjefte stated she was directing vehicle and pedestrian traffic at this intersection. She stated McCullough was walking into traffic multiple times not listening to her and causing traffic to stop for him. Skjefte stated while McCullough was on SW corner of 5th/1st swearing at the other male, she told him to stop because there are woman and children around. She stated McCullough did not stop and walked right into traffic again. It should be noted, McCullough stating he was scalping tickets today for the game. McCullough was very irritated, belligerent towards Officers after he was taken into custody, was screaming and swearing out on the street in public causing a disturbance for patrons and traffic agent (s). McCullough was booked HCJ, because it was apparent to Officers if he was cited his behavior would continue. END of Supplement 1 End of report for case MP-14-113711. Print ID: 5d31252a-3829-47f5-9520-055252ac2017 https://caprsweb/CaprsApp/CaprsReportaspx7GUID=5d31252a-3829-47f5-9520-055252ac... 9/2/2014 1280015 CITY OF MINNEAPOLIS OFFICE OF POLICE CONDUCT REVIEW COMPLAINT INFORMATION Case Number Precinct CCN Date of Incident Time Preference 14-10235 1 14-113711 April 09, 2014 11:05 AM No Preference Location of Incident City/State/Zip Date of Complaint 100 5thST Minneapolis 55403 May 27, 2014 Complainant Name (Last, First, Middle Initial) Sex Race DOB McCullough, Robert James Male White May 11, 1958 Home Address City/State/Zip Primary Telephone 435 University Ave MI St. Paul, MN 55130 (651) 335-3575 BADGE/NAME ALLEGED POLICY VIOLATIONS 6551; Silva, Jarrod 13.43 ALLEGATION SUMMARY OPCR Ord. § 172.20(8) - Violation of the P&amp;P Manual MPD P&amp;P § 5-105 Professional Code of Conduct (17) All property received as a result of on-duty police action shall be forwarded to the Pro sea and Evidence Unit. - Personnel Data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MEDIATION K Refer to Mediation COACHING K Refer to Precinct INVESTIGATIONS K Preliminary Investigation: Investigator K Admin Investigation: Investigator DISMISS K Reckoning Period Expired K No Basis K Failure to State a Claim K Failure to Cooperate K Exceptionally Cleared K Lack of Jurisdiction K Withdrawn K Duplicate FINAL APPROVED INVESTIGATIVE REPORT ❑Refer to Panel IAU Commander Date Director - Office of Police Conduct Review Date Complaint Form #3401 1280016 CITY OF MINNEAPOLIS OFFICE OF POLICE CONDUCT REVIEW Complaint Form #3401 1280017 MPD CAPRS Case Report With Supplements - MP-14-113711 Case Report with Supplements Report Details Minneapolis Police Department CCN: MP-14-113711 Reporting Officer: 006551: Jarrod Silva Approval Status: Approved Assisting Officer: 003717: Matthew Kipke Approval Date: Apr 9, 2014 Supervising Officer: 004217: Christopher Lokke Date Returned: Approving Supervisor: 004217: Christopher D Lokke Return Count: 0 Call/Sqd: 183 Date Printed: May 30, 2014 Precinct: 01 Last Uploaded: Apr 10, 2014 Related CCN : -- Solvability: 100 Reported Date: Apr 9, 2014 11:40 Primary Routed Unit: 4031 - Pct 1 Desk Entered By: 006551 Incident Details Offensel: DISCON Desc: Disorderly Conduct Statute: 609.72 Attempted: Address: 1 AV N Minneapolis, MN 55403 Intersection: 5 ST N Occurred From: 04/09/2014 11:05 Dispatched: 00:00:00 Occurred To: 04/09/2014 11:20 Arrived: 11:05:00 Location: 6 ST N / 1 AV N Cleared: 12:30:00 Minor Involved: No Public Data AP was booked HCJ. Case Closed By Arrest Arrestee Role / Role #: Name: Residence: Telephone: Dry Lic #: Date of Birth: Race: Sex: Height: Build: A001 MPD#: 0099000308 Mccullough, Robert James 435 University AV E St Paul, MN H:651-335 3575 18 USC 2721 &amp; 2725 05/11/1958 White Male 510 ME Event Age: 55 Est. Age: 55 - 55 Medical Treatment: No Prior Injury: No City of Origin: Minneapolis St. of Origin: MN Arrest Information Arrest Address: 1 AV N Precinct: 01 Minneapolis, MN Intersection: 6 ST N Arrest Date: Apr 9, 2014 11:25 Arrest Location: https://caprsweb/CaprsApp/CaprsReportaspx?GUID=1f6a1d9c-bfce-4018-b9da-9304898359bb[5/30/2014 3:21:58 PM] 1280018 MPD CAPRS Case Report With Supplements - MP-14-113711 Disposition: Booked County Arresting Officer: 001315: Courtois, Stephane Jean-Luc Call/Sqd: 183 Arresting Officer: 002611: Hamilton, Efrem Madron Call/Sqd: 183 Arresting Officer: 003717: Kipke, Matthew Alan Call/Sqd: 183 Arresting Officer: 004063: Lee, Chao Call/Sqd: 183 Arresting Officer: 006551: Silva, Jarrod James Call/Sqd: 183 Charges Status Type Charge Code Statute Citation Related CCN Misdemeanor Misdemeanor DISCON - Disorderly Conduct 609.72 Personal Description Category Description Related Offense Comments Complexion Light Employment Status Unemployed Eye Color Blue DISCON Facial Hair Fuzz/Whisker Force Used No Hair Color Brown Hair Length Short Hair Style Unkempt Witness Role / Role #: W001 Name: Skjefte, Leah Residence: Unknown Telephone: W:612-673-5300 Date of Birth: Event Age: 0 Est. Age: 0 Race: Medical Treatment: No Sex: Prior Injury: No Height: Build: Employment Information Employer/School City Of Mpls Availability: Address Telephone Occupation Parking Agent Personal Description Category Description Related Offense Comments Employment Status Employed Force Used No Relationships None Defined Modus Operandi Category Description Related Offense Crime Elements Arrest(s) Made DISCON Crime Elements Alcohol DISCON Crime Location Street/Sidewalk DISCON Comments https://caprsweb/CaprsApp/CaprsReportaspx?GUID=1f6a1d9c-bfce-4018-b9da-9304898359bb[5/30/2014 3:21:58 PM] 1280019 MPD CAPRS Case Report With Supplements - MP-14-113711 Type of Drugs Alcohol DISCON Non-Inventoried Property Property and Evidence Pl# Item # Description Owner Qty Make/Mod/Ser # Auth ID Dsp Dt Dsp Mnr 2014-11627 1 TWENTY DOLLAR BILLS A001 3 2014-11627 2 TEN DOLLAR BILL A001 1 2014-11627 3 FIVE DOLLAR BILLS A001 3 2014-11627 4 ONE DOLLAR BILLS A001 12 Case Supplements 1 supplements begin on the following page. Supplement number: 1 CCN: MP-14-113711 Author: 006551 - Jarrod Silva Supplement of Off J.Silva #006551 on 04/09/2014 12:31 On 4/9/14, while working plain clothes 1st Precinct CRT with Officer Kipke, Officers were walking NB on 1st Av N approaching 5th St (east side of the street). At the 5th St, Officers observed a male (later identified as AP/McCullough) who was standing on the SW corner of 5th/1st, was screaming "fuck you" "fuck you man, you're done" "fuck you, you're done" at another male over and over. McCullough started walking against a "do not walk light" to the SE corner of 5th/1st and was continuing to scream "fuck you" "fuck you, you're done" over and over. Once on the SE corner, McCullough again started yelling/telling people standing on the corner again how "he's fucking done, no more, he's fucking done" over and over. It should be noted, the streets were very busy with adults and kids who were trying to make their way to the "Twins" stadium for the game. I observed people start turning and looking at McCullough. On the SW corner of 5th / 1st there is multiple bar/restaurants with seating outside and patrons who were trying to eat were looking and shaking their heads at McCullough. It was clear that McCullough was causing a disturbance to patrons. I observed McCullough was now standing on the SE corner of 6th / 1st. Officer Lee and I approached McCullough, identified ourselves as Police Officers and placed McCullough into custody without incident. McCullough was transported back to the 1st Precinct station. I spoke with W/Skjefte who was still directing traffic at 5th/1st. Skjefte stated she was directing vehicle and pedestrian traffic at this intersection. She stated McCullough was walking into traffic multiple times not listening to her and causing traffic to stop for him. Skjefte stated while McCullough was on SW corner of 5th/1st swearing at the other male, she told him to stop because there are woman and children around. She stated McCullough did not stop and walked right into traffic again. It should be noted, McCullough stating he was scalping tickets today for the game. McCullough was very irritated, belligerent towards Officers after he was taken into custody, was screaming and swearing out on the street in public causing a disturbance for patrons and traffic agent (s). McCullough was booked HCJ, because it was apparent to Officers if he was cited his behavior would continue. END of Supplement 1 End of report for case MP-14-113711. Print ID: 1f6a1d9c-bfce-4018-b9da-9304898359bb https://caprsweb/CaprsApp/CaprsReportaspx?GUID=1f6a1d9c-bfce-4018-b9da-9304898359bb[5/30/2014 3:21:58 PM] 1280020 POLICE CONDUCT COMPLAINT FORM CITY OF MINNEAPOLIS OFFICE OF POLICE CONDUCT REVIEW 350 S. 5TH ST. Room 239, MINNEAPOLIS, MN 55415 612-673-5500 Monday through Friday, 8:3o a.m. - 4:30 p.m. The completion of this form is the first step in the complaint process. This form needs to be filled out completely and accurately; attach additional pages if necessary. Sign and date the bottom, and return the form to the address at the top of this form. For more information, visit www.minneapolismn.govicivilrights/policereview. Select Investigator Preference: You may indicate a preference as to whether a civilian or sworn officer investigates your complaint. This will be taken into consideration by managers but does not guarantee that your preference will be accommodated. o Civilian Investigator 0 Police Investigator tirNo Preference Name (Last, First, Middle) 1\iCC (A L 0 LA Pub e-r Home Address Street bip, ers e Please indicate your race(s): Date of Birth City/State Zip 55 /.3o Phone - 33.5- &gt;,5 Email Address CI Asian a African gi...._ White o Latino o Other El Pacific Islander o Black o Native American o Middle Eastern o Refused I AM ALLEGING: o Excessive Force o Inappropriate Language or Attitude 0 Discrimination kr Theft o Harassment o Failure to Provide Protection o Retaliation- a Other Officer Badge Number(s) a 0 bS -5 - / Officer Name(s) O- c..,, v - y- c3 -Si l 'i (A, Squad Number Gr Incident Date &amp; Time 13.43 - Personnel Data . • ,, is er on ; ue art nci en oca on . i i •ess Witness Name(s) DD.../1 V---0 Vir-*s Address ift 3 7 / '---? 3S cA k/ 4- SL Phone Number o )Z ''. •-..) -S- """ 1 007 T 1 W" VV C, %- k".• ot e v'_ c) 4- \ c._ N-' 1. 4. tN 6 I Z --- CO/ -1G 67 Narrative - Please describe the incident in detail; use back page if necessary. C9 1/\ --t ----`1 - 11-\ LA.1 1^; 1- C.- 10 1c.'r C Vt_s cg...,, A• Se )( i ,..,:s /-"L.v/L.4 C +" ), t Ve- €-' A- c e". ÷ + t..", e_ --S- , fr: co ,--,-- ter- or _s- r " s lc ) 61L aA.,,,p___ '747 et, 6 . i frt. -I I-- 6 cz=e-ge- 11/c -oak -I , ' 54 I- !d, i'"e c-, Li er'• Gt. / / -6-1 1:"1-- ei t-i_ i" C-I 4- / C, v., (./../ i F.-- 6'1 e...11.--) o 1- Yte It ivieAr L, I. c _AA, ci L I ;el Q lire &gt;--- 4a. ci e... fr- t. __.' -e- 1-- L--t -c-__ 5 r f /4 c.t. -1- 1 c....,, _ i-'aee.e_.l- ii i - w.,&gt;, c_ -5 v i..t. -1- I-7 0 il / 5i' t(--.- 4 - , Gv A e,7 • yA/ e t GI_ .71-- E 4- 2:- carp en5S) ci C 1.- •-cr-A- GI. ifie. F 1 - ei- 1-- IC /c c - 74" 6 r-o _5' /4 e- y-- c 1 1 .2,:..e K.,;4',..51e ef4.&gt;2 h ( fri-1- kv A 4.- i - h e.- 1-, c., ,A. ))-- .rs e- L 4._ , Dc,i.k. Rovvi-) .s -r-vv-,... or... -,._ s.r, +,1_ ,Ace... r- sr - , fr.....e,-- 0. vl ,.,,/ r4 ,.._ LS' 1--O 64.0).-c.... L ti )--' //-) 6 `={ /::--- g 4-/ .,5 c..._ i 1 o 1.-0-v-ieh- 1... .v e..._ L..- 1,.. C. 1,e- _5 Gi, ,..5 __/ er.,e7...4 pc-ey/ ,'"Is OcA v, i- 1,'-c-- 11-'', o ki- e- \_ / T- (../- s e-i Op ,- e_ ii ei---, c-i -e-c-i. lex --1- 0 &amp;2.4„fep-- f° C) L., )--, Date &amp; Time ,c-S- ( Li (..so r Complainant Signature( " 1- / 11C,ifeil This form is available in alternative format - Please contact ADA staff, Human Resources Department 612-673- 2694. Deaf/Hard of Hearing people can call 612-673-2626 TTY for more information or to make an appointment with a certified sign language interpreter to help fill out this form. eeA Case Number:rip, / / 1 0 -7 Revised 6/2013 1280021 POLICE CONDUCT COMPLAINT FORM __E/ Lvc,... 0)1 -'2- 0 c_e-- V\ s.c 6- c•-•% CA.... I, L 1.-- : c- e - - lAic F-- 1 c- e_c14 pc^ 1-- c,t- c_6,- L 1--v7 /2_ ki C___ 1--- c th le_ 1'1 CLc---e- I-- &lt; C., &amp;Lc_ 1 vl 1 . /... --e_ r-cZ) n____ y.,1 t..7,____ , • r ):3 ,, k..,_-_ , • 1,, &amp; ri e- x -fr l" z-- t--7 1 1.1e&gt;'1•e-r..-1 /4 A , C J k.%. t- \. 4- f r-A-'""1.---A Vi CAS 1-1 r- (3 1/k- 0 1.,t-' ) .7 re c- o,s e- I I c e_ z-,, __s- e-- ...- z,-_, c,,..s cs) oc e,--,1 4-6, l ..c 2?.___ / 1-1 - - ,e_ ci lee.__Ie-- ,r' J.v-e-c r kii• (..-? !A U 17c..-1- 4,,s c__ \ ,-r cAriV e....-C-- J- ( sc, 1-- -t•-, -42 a (-7...e g--7 fr- s a ir-k? e ..... e '-c., &amp;., A__7 we -"a_ 11-- ti --e Y. G 2- / c --c crc -e-- 1--- &gt;4,7- re 7. o 1/-7 O. ', C../ L LA/ / 1-_.0 "1.--'.d /C. k.e / - 12,..4.- 1- . e--" / ,--- r kfc.--,..A. 6 e... e-1----, 71- i...-i-_,- )..---7-e. / L-7 '7L' "i- e- ") *t^ L r7 , 9 1 -) it.t..-y 1--f -e- ii-i . --'--olt • i a ... 2---4•- .C.,- 6 - lc (--- --/- 1-1 -4_ -fife '.- ,2----7 / e-ji I L--1 6/,- 4- -1--ter'f-- s1- -)1'1,C vv c,-,s 1/\o'i- , 0f / cA, Pre---; fr- --,,. _ 1---, /c2 7,1-ve- .1-- (;kie'c- ee-- + Li -e-- / k-e -C- i i, -)r -I- rz- 1,, .ec._1- e-,( 0 -2-1 -3---7-1 op---1-:"Ice Gt /--- / 1,--, .t-- o s_c- le 00:-. , ....4._ 1'1 e.- 1.--/ f- p:•--, • 1----,e„e _icee. .71- 1-7 / c cf,,--)e-A fi jrj? (le 71,- tits -4.- a, Gie i 7 ..e.,.. 1.' 1), i pkr-'4_5 vi cc, fe._.c• le_ /f/1 ,?' kt-e.„ fr."-I-O,- ,e, e 1-:- /= , Y__ c ov_ve it c- t 04 /&gt; 4,- 0 .1(r - 2 t - /11€PAP ..-p-i .,01 ---1-' - .i • ee - - &amp;A /- 2 '"€--- /A- 4- ,- C - f'^- 1-1.,,, " ski" --0 g c &amp;- c ..J /4 - "i y•- kG i.--7 e /91,41.- 7 , L i-- ( 7 , 4- IA- 14 , V-e."--_e_--e_ \-- e_,...,&lt;___ i' -e---7 "2- 1.. c /'-'-'-/ c e'l i A /11--C ti I" - -\--/ ., .,...E k 1 P - c -e le- or- '7i-- 7-.' A e/,-c- i c /- /-- .. ,pr ir-v", i v) -i-.... it. H e L /.%)=-.- et..dpAs- w h e%-- • • J- t/' ',1.s e tr,--, , ..2-7. /_ , I- es-,e:t 4- / -7-' .. e- vt-z- C4A-----c/i- pvct- frt +- pi t/ e-.1-, -•'-(--- -1° - I c P k'-e- 0, I- I- 1- 14 e 0 1-s:- I --- Yc. , A-- /-, 7-- e_6.- fr de - .1_1A- '--c ' e- c.,1 c=t. 12 . .icr- 1._.7 z J I /4 - ,2._ id 1._ ,,,c e ),e___ De rj. ) 1,..-,„.e nzfy, ?.... 1c,, ;;L?6,z,./t e Cc&gt; LAO c't /4 a 3- Ve viAl 64, .- iee c, t . ie'l-' 7 (-- C/ /41; h -_, fr\, .%.? ..cc efi i'-' 7 / lc_ c o.i.---,, .._ Sat" - Gi. re, 9. /.e-ecs 4-- e_ ,-,.e ot_ % 1DL- 9 v? /"-he.-- l 4-1.,) , ii-- ./--- ii-----.a.--€.--,., 1, # . ' 27,75 //._ -r_ .5,S -/- i•-• - k j/1./* vt c &lt; (c...- 4/1-6 .e c__Sp F le-- j-: /71z r f.. 1,7 L i ' c- e re_ ,,, /-- /- 2b- 14 - tt, + J c. vl di = i-- l k e •-t- re, A,, o c.t c A- Y 0 L.-, 0/ 717iC/&lt;e, "ze-/(- //t2c. i.,--7 a- . 7- P2 0 I-e, Oz he- S-4- %, a- I--- C-, L frk, r )i. ,,, 1-- - .1-- lvt -c_ Gar- et- - a ,v 0, VL 140 \-/1/4/ 1 1--- 1/+1 0- 1^ -i-- CfC)(/ i^"J k .-e- L.,' Z.-- 1n/G- 3 I ' N- ct- `-/---;C_ 1.4-r- i - c). e-c_L 1 .\i, rfr 4-%. c Z- 7-'&amp;i- ,....c,,...- a- fr 207 e 6, fr. e' 1-0 tiv k .7 f'ki-L. 1/1 1, pe.,..,,,, .i._ ki,,,A. J-.A.,- fi e. r" I &amp;e, ,, eAt.i ['ie.,- C---- /l/G 0 d- 4--e, le - -0 c, I:- -ew i i 4- f-v1A---, a kc fil.ek 4,5A ,e(•• fris,0 7.) Case Number: Revised 6/2013 1280022 Office of Police Conduct Review Investigative Report Complaint Number 14-10235 Investigator Sgt. Jason Walters Officer Officer Jarrod Silva Jurisdiction M.C. 0. §§ 172.20 Date of Incident 04/09/2014 Complaint Filed 05/08/2014 CASE OVERVIEW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4/15/2014, six days after Robert McCullough's arrest. McCullough filed a complaint with the Officer of Police Conduct Review alleging theft; this complaint was signed by Robert McCullough on 05/08/2014. Robert McCullough later received a notification letter from the Minneapolis Police Department Property and Evidence Unit dated 05/08/2014. Robert McCullough retrieved his cash from the Property and Evidence Unit on 05/19/2014. SUMMARY OF ALLEGATIONS Allegation: Improper handling of property 1. Responsibility for inventory of property and evidence: It is alleged that Officer Silva of the First Precinct CRT Unit failed to property inventory Robert McCullough's $97.00 cash until six days after arresting him for Disorderly Conduct. 1280023 EVIDENCE 1. Statements a) Complainant - Robert McCullough b) Witness - Daniel Romi c) d) e) f) Officer Jarrod Si g) 13.43 - Personnel Data va (Bad .._ e #6551 13.43 - Personnel Data 2. Records a) CAPRS CCN 14-113711 - arrest of Robert McCullough b) Minneapolis Police Department Property Inventory records c) Robert McCullough booking photograph and booking sheet d) Hennepin County Jail check e) VisiNet Report 14-113711 f) Workforce Director records g) First Precinct CRT Officers' photographs from Workforce Director h) Envelope with Post Mark of 05/08/2014 from Robert McCullough i) Phone records 3. Video / Photographic Evidence a) Hennepin County Jail Sallyport Video CASE INVESTIGATION This investigator was assigned this case on 07/08/2014. CAPRS Reports The Minneapolis Police Department Records Management System (RMS), called CAPRS, was checked for documentation of the alleged incident. CCN #14-113711 was found. This report documented the arrest of Robert McCullough on 04/09/2014 at 1125 hours for the charge of Disorderly Conduct. The reporting officer on this report is Jarrod Silva, and the assisting officer is Matthew Kipke. On the arrest screen, there are five arresting officers listed: Officer Stephane Courtois, Officer Efrem Hamilton, Officer Matthew Kipke, Officer Chao Lee, and Officer Jarrod Silva. There was only one supplement to this report, and it was written by Officer Silva on 04/09/2014 at 1231 hours. No cash is mentioned in this supplement. This 2 1280024 report also documents that Robert McCullough was booked into the Hennepin County Jail to prevent further criminal conduct. Listed in the Property and Evidence section of this CAPRS report was cash totaling $97 and listed as belonging to Robert McCullough. Property and Evidence Unit Records This investigator went to the Minneapolis Police Department Property and Evidence Unit to determine the specifics surrounding the $97.00 cash that had been inventoried. Kerstin Hammarberg, the Property and Evidence Unit Supervisor, supplied a Minneapolis Police Department Property Inventory Sheet documenting the following facts: • $97.00 cash was property inventoried by Officer Jarrod Silva on 04/15/2014 at 1700 hours. • This cash was property inventoried as non-evidence. • This cash was property inventoried under CCN 14-113711, the same case number documenting Robert McCullough's arrest for Disorderly Conduct. • The denomination of bills was three $20 bills, one $10 bill, three $5 bills, and twelve $1 bills. • The owner of this cash is listed as Al/Robert McCullough. • A notice was sent to Robert McCullough regarding this cash on 5/8/14. • Robert McCullough retrieved this cash from the Property and Evidence Unit on 05/19/2014. Hennepin County Jail This investigator contacted the Hennepin County Jail (HCJ) to obtain records on the detention of Robert McCullough following his arrest on 04/09/2014. The Inmate Booking Sheet states that McCullough was received at I-ICJ on 04/09/2014 at 1213 hours. This would be 48 minutes after the listed arrest time in the CAPRS report. The Inmate Booking Sheet also shows that the arresting officers are Silva and Lee, and that Officer Kingdon was the transporting officer. McCullough's booking photographs from were also printed from HennRAP and will be included in this case file. This investigator contacted the Hennepin County Jail regarding the check that Robert McCullough received upon being released from their custody on 04/10/2014. This investigator received a copy of this check. The check was dated 04/10/2014, and it was written in the amount of $3.37. 3 1280025 Video Evidence This investigator also obtained video footage from HCJ of the Sallyport. This video disc will be included in this case file. Video shows Officer Kingdon booking Robert McCullough into HCJ. VisiNet Report VisiNet Report #14-113711 shows that Squad 183 was out at 6th St N and 1st Ave N on 04/09/2014 at 1136 hours. They cleared with a booking at 1136 hours. Workforce Director Records Workforce Director Records show that Officers Silva, Lee, Kipke, Hamilton, and Courtois are all assigned to the First Precinct CRT Unit. They were all working their regular shift from 0900 -1900 hours on 04/09/2014. These records also show that Officer Silva worked his regularly scheduled shift on April 9th, 10th, 111, 12th, and 15th of 2014. Workforce Director photographs of these five arresting officers were printed to be used during interviews with Robert McCullough and Daniel Romig. First Precinct Phones and Voicemail Robert McCullough stated in his OPCR complaint that he had gone to the First Precinct to check for his money. This was at the suggestion of Minneapolis Police Department Property and Evidence Unit personnel on 04/14/2014. While at the First Precinct, Robert McCullough was given a four digit number to call from the lobby phone. Robert McCullough claims that he called the four digit number twice and left a message each time. He also stated that the voicemail greeting had a woman's voice. This investigator called the First Precinct CRT office at 673-2880 on 04/22/2015. The call went to voicemail which has the default woman's voice greeting that guides you through the voicemail system. This investigator requested a phone log for all calls into 673-2880 from 04/10/2014 to 05/09/2014. In searching the results for two incoming internal calls within close proximity to each other on the same date, only one instance was found. On 04/22/2014, two calls were placed from x2655 to x2880; the first call was at 1038 hours and the second call was at 1109 hours. Extension 2655 is the First Precinct front desk. 4 1280026 This investigator also called the First Precinct front desk and learned that the lobby phone had been removed within the last year. This investigator inquired with the Telecommunications and Network Services for the City of Minneapolis about this previous lobby phone. They provided records of x7446, which was labeled as DTC LOBBY. The call log showed that on 04/14/2014 there were two outgoing internal calls from this phone to x5901; the first call was at 1227 hours, and the second call was at 1229 hours. These two calls are consistent with Robert McCullough complaint statements. This investigator called x5901 and found this extension to be a general voicemail access number where you are required to enter an extension for which you wish to leave a message. The greeting and guidance is the default woman's voice for the system. It was verified by Telecommunications and Network Services that this extension was the same back in April of 2014. Complainant Robert McCullough Statement Complainant Robert McCullough was interviewed in person in city hall on 08/07/2014. In his formal statement, Robert McCullough stated the following: • McCullough was buying and selling Twins tickets on the street on 04/09/2014. • McCullough was making an exchange of cash for tickets with Daniel Romig, another ticket broker, when he was arrested by "undercover officers." The deal he was making with Romig was cancelled upon Romig's request; the tickets were returned to Romig, and the cash was returned to McCullough. • Robert McCullough was booked into jail. • He was released the next day. Upon his release, he was given a check for approximately $3.00. • He knew that he had possessed approximately $100 upon his arrest, so he immediately went to the Minneapolis Police Department property room upon leaving jail. • The Minneapolis Police Department property room stated that his money was not there. They instructed him to check back in a few days. • He waited until the following Monday, 04/14/2014, and went back to the Minneapolis Police Department property room to check again. He was again told that there was no money there, and they did not have any records of the money. They suggested that McCullough go to the First Precinct. • He went to the First Precinct and spoke with the "desk sergeant" who gave him a four digit number to call from the lobby phone. • He called the phone number from the lobby phone, got voicemail, and left his information. He had not left all of his correct information, so he called the four digit number back and left another message on the voicemail. Robert McCullough did not recall the four digit number he had been given to dial, but he did state that there was a woman's voice on the greeting. • After he did not receive a call back, he went to Internal Affairs. Robert McCullough later added that he had not received a phone call back as of the date of this interview, 08/07/2014. 5 1280027</t>
  </si>
  <si>
    <t>['https://d3n8a8pro7vhmx.cloudfront.net/cuapb/pages/270/attachments/original/1638757712/OPCR_14-10235_Silva_Part_4.pdf?1638757712']</t>
  </si>
  <si>
    <t>Too_Long:Over 20 PagesIn Re the Arbitration Between: City of Minneapolis Police Department, Employer, Grievance # 14-20 and GRIEVANCE ARBITRATION OPINION AND AWARD The Police Officers Federation of Minneapolis, Union, Demotion of Kent Warnberg, Grievant. • Pursuant to Article 5 of the collective bargaining agreement effective January 1, 2012 through December 21, 2014 the parties brought the above captioned matter to arbitration. • The parties selected James A. Lundberg to serve as their neutral arbitrator in accordance with the terms of the collective bargaining agreement. • The parties raised no procedural issues. • The grievance is properly before the arbitrator for a final and binding determination. • The grievance was submitted on October 23, 2014. • A hearing was conducted on April 9, 2015, • Briefs were submitted by e-mail transmission on May 1, 2015 and the record was closed. 1 1208639 APPEARANCES: FOR THE EMPLOYER FOR THE UNION Trina Chernos Assistant City Attorney 350 South Fifth Street City Hall, Suite 210 Minneapolis, MN 55415 ISSUE: Whether the Employer had just cause to 13.43 - Personnel Data Joseph A. Kelly Kelly &amp; Lemmons, P.A. 223 Little Canada Road East Suite 200 Little Canada, MN 55415 13.43 - Personnel Data 7 If not, what is the appropriate remedy? RELEVANT CONTRACT PROVISIONS: ARTICLE 4 - DISCIPLINE Section 4.1 The City, through the Chief of the Minneapolis Police Department or his/her designee, will discipline employees who have completed the required probationary period only for just cause. The unit of measurement for any suspensions which may be assessed shall be in hours. Investigations into the employee's conduct which do not result in the imposition of discipline shall not be entered into the employee's official personnel file maintained in the Police Department and/or the City's Human Resources Department. For the purposes of this Article, disputes related to personnel file retention and /or reconciliation may be resolved through the procedures set forth in Article 5, Settlement of Disputes. Section 4.2 Except as provided in Section 4.5, a suspension, written reprimand, transfer, demotion (except during the probationary period) or discharge of any 2 1208640 employee who has completed the required probationary period may be appealed through the grievance procedure as contained in Article 5 of this Agreement... Section 4.4 - Investigatory Interviews. (a) Before taking a formal statement from any employee, the City shall provide to the employee from whom the formal statement is sought a written summary of the events to which the statement relates. To the extent known to the City, such summary shall include: the date and time (or period of time if relating to multiple events) and the location (s) of the alleged events; a summary of the alleged acts or omissions at issue; and the policies, rules or regulations allegedly violated. Except where impractical due to the immediacy of the investigation, the summary shall be provided to the employee not less than two (2) days prior to the taking of his/her statement. If the summary is provided to the employee just prior to the taking of the statement, the employee shall be given a reasonable opportunity to consult with the Federation representative before proceeding with the scheduled statement. THE DISPUTE INVOLVES THE FOLLOWING POLICIES: • Minneapolis Police Department Policy 2-110 Harassment • Minneapolis Police Department Policy 5-105 Professional Code of Conduct • City of Minneapolis Anti-Discrimination, Harassment, and Retaliation Policy &amp; Procedure • Minneapolis Civil Service Rule 11 3 1208641 FACTUAL BACKGROUND: The grievant, Kent Warnberg, was hired by the Minneapolis Police Department in 1989. He worked as a Patrol Officer for ten (10) years and was promoted to Sergeant in 1999. 13.43 - Personnel Data 13.43 - Personnel Data The disciplinary action was based upon a complaint made by 13.43 , wherein Warnberg. 13.43 13.43 - Personnel Data complained of two statements made by Officer On or about September 24, 2013, during a conversation between Patrol Officers that revolved around 13.43 - Personnel Data 13.43 - Personnel Data Warnberg "brought up my breasts and made a sexual comment to me 13.43 . Myself and other officers just ignored him and left the store"' On November 14, 2013 "While I 13.43 was sitting there Sgt. Warnberg came and sat down with me. He asked me how I was doing. I said 13.43 - Personnel Data 13.43 After a few minutes I told him I better go do some work. He stated to me "you know what you should do, is 'get drunk and then we can fuck'. I was taken aback and started walking away. He then said 'maybe you don't like to drink' referring to I would like 1 Initial written statement made by 13.43 referencing comment made by Warnberg at a Holiday gas station located at 2322 Washington Avenue North. 4 1208642 the other. Sgt. Warnberg then stated 'that's funny isn't it? You need to laugh.' I left the store at this point." 2 In response to the complaint an internal affairs investigation was conducted. 13.43 and Sergeant Warnberg were both interviewed. There were no witnesses to the November 14, 2013 comment but a video of the encounter at the Holiday station between 13.43 and Warnberg was reviewed. Officers who were on shift on September 24, 2013 were interviewed. By letter dated June 26, 2014 Sergeant Warnberg was notified that the Discipline Panel had reviewed the case and was recommending the following findings of policy violations: • City of Minneapolis Anti-Discrimination, Harassment, and Retaliation Policy/Respect in the Workplace sustained, Category (D) • MPD Policy Number 2-110 Harassment sustained, Category (D) • MPD Policy Number 5-105 Professional Code of Conduct sustained, Category (D). The letter also set the date of July 9, 2014 for a Loudermill hearing. The Loudermill hearing was conducted on July 9, 2014. 2 Initital statement made by 13.43 referencing comment made by Warnberg at the same Holiday gas station, which is a location where police officers frequently take a coffee break. 5 1208643 By memorandum dated October 20, 2014 the Chief of Police 13.43 - Personnel Data 13.43 In discussing the basis for discipline the Chief made the following assertions: • "During my review I learned this complaint was not the first incident of inappropriate conduct that was addressed with Sergeant Warnberg." • "Sergeant Warnberg, while in a leadership capacity engaged in the harassment of an officer on more than one occasion." 13.43 - Personnel Data 13.43 - Personnel Data 13.43 - Personnel Data The disciplinary action was grieved on October 23, 2014 claiming that the discipline was without just cause. The parties were unable to resolve the dispute through the grievance process and the matter was brought to arbitration for a final and binding determination. At hearing Warnberg's disciplinary history was reviewed. No evidence of prior disciplinary action or corrective action appears on the grievant's record (Employer Exhibit 56). 13.43 - Personnel Data 13.43 - Personnel Data The Union presented Employee Appraisal reviews of the grievant from 1989 through 2014. Except for some notations in the 2005 report, the reviews reflect a 6 1208644 Patrol Officer and later a Sergeant, who is diligent and effective in his work. The reviews reflect an employee whose job performance improved over time. 13.43 13.43 - Personnel Data 13.43 - Personnel Data The Employer did not take Warnberg's Employee Appraisals into consideration, when determining the level discipline to impose. The Union submitted a file of Awards and Commendations (Union Exhibit 1) received by Warnberg. Included in the numerous citations and commendations is a "Lifesaving Award" from an incident on July 11, 2012, wherein Sergeant Warnberg and Officer Hillstrom entered a garage filled with exhaust fumes and brought a person to safety. Both Warnberg and Officer Hillstrom were "well deserving of the MPD's Lifesaving award after displaying obvious self-sacrifice and exposing themselves to high levels of CO2 in order to save the victim." The Awards and Commendations (Union Exhibit 1) were not considered, when discipline was imposed. On November 14, 2013 13.43 - Personnel Data 13.43 - Personnel Data 13.43 - Personnel Data Sergeant Warnberg responded to an 7 1208645 emergency "baby not breathing" call. Grievant was the first person on the scene. As Sergeant Warnberg approached, the baby's mother threw the baby to him and he began CPR. The grievant recalls that the baby was still warm as he started trying to resuscitate the child. EMTs arrived and took over but the baby passed away. Sergeant Warnberg went from the "baby not breathing" call to the Holiday gas station, where he ran into making the statements of which the truthfulness or accuracy of 13.43 Sergeant Warnberg did not recall complained but he never challenged s recollection. Moreover, the grievant 13.43 13.43 was remorseful and he considers the comments to be "terrible." In an attempt to explain why he could not recall making the comments to 13.43 on November 14, 2013, grievant disclosed that he had seen a counselor who believed that the trauma experienced immediately prior to his encounter with him to disassociate and block out events. Sergeant Warnberg also was unable to recall the comment made on September 24, 2013 but he never challenged the truthfulness or accuracy of 13.43 13.43 caused 13.43 s recollection. Of the Officers interviewed, only one, Officer Buck, recalled the statement made by grievant on the 24th of September. At hearing 13.43 was asked about Sergeant Warnberg's comment on September 24, 2013 and she answered as follows: I cannot repeat exactly what he said to me. I just know that someone had asked me -- there were other officers -- present about 13.43 - Personnel Data 13.43 - Personnel Data and breast feeding came up. And Sergeant Warnberg made a 8 1208646 comment about breasts and, "isn't it stimulating?" I can't recall exactly what was said. Tr. P. 29, L18-24. As part of the Internal Investigation, Deputy Chief Glampe considered some incidents involving Sergeant Warnberg that are not part of the investigative file. 13.43 - Personnel Data According to the Minneapolis Police Department Internal Affairs Unit Complaint Process Manual (Union Exhibit 9), A finding of whether or not a violation has been proven by a preponderance of the evidence must be based on a fair and rational consideration of all of the evidence and only the evidence in the case. The finding must not be based on or be influenced by any of the following: ... Facts not contained in the investigative file; ...The reviewer's personal assessment of the subject officer's reputation, work history or discipline history, where such evidence is not a part of the 3 No performance evaluations were made part of the investigation or considered by the panel. 4 Now Chief Harteau. 9 1208647 investigative file or is not relevant to the determination of whether there is sufficient evidence to sustain the violation currently being considered;... Not only did the Deputy Chief take into consideration information that is prohibited by the Complaint Process Manual but the incidents considered are too remote in time (ten or more years in the past) to be given any weight. The facts established in this arbitration by a preponderance of the evidence are as follows: 1. On September 24, 2013 at a Holiday gas station located at 2322 Washington Avenue North, Minneapolis, MN, during a conversation, wherein breast feeding was being discussed, between 13.43 and several other Officers, Sergeant Warnberg made a comment about breasts and, "isn't it stimulating?" 2. On November 14, 2013 at the same Holiday gas station, while 13.43 was sitting at a table, Sergeant Warnberg came and sat down with her. He asked her how she was doing. She said 13.43 - Personnel Data 13.43 - Personnel Data 13.43 . After a few minutes 13.43 told Warnberg, I better go do some work. He stated to her" you know what you should do, is 'get drunk and then we can fuck'. 13.43 was taken aback and started walking away. The Sergeant then said 'maybe you don't like to drink' suggesting that 13.43 would like the other. Sgt. Warnberg then stated 'that's funny isn't it? You need to laugh.' "left the store at this point." 13.43 10 1208648 SUMMARY OF EMPLOYER'S POSITION: The Employer had just cause to demote the grievant for violation of Minneapolis Police Department Policy and Procedure Rule 2-110 Harassment, Professional Code of Conduct 5-105 and the City of Minneapolis Anti-Discrimination, Harassment and Retaliation Policy &amp; Procedure "Respect in the Workplace." The Minneapolis Police Department Policy and Procedure Rule 2-110 Harassment says: Definitions Harassment - any communication or other activity that occurs based upon an individual protected class status, which may be considered discriminatory, derogatory or biased. Protected class status - an individual's race, color, creed, religion, ethnic/national origin, gender, age, disability (including pregnancy), or characteristics identified as sexual orientation, affectional preference, marital status, familial status, status with regard to public assistance and veterans status. Sexual harassment - any sexual advances, request for sexual favors, or other verbal or physical acts of a sexual nature when: Submission to such conduct is made whether explicitly or implicitly a term or condition of an individual's employment; Submission to or rejection of such conduct by an individual is used as basis for employment decisions affecting such individual; or 11 1208649 Such conduct has the purpose or effect of unreasonably interfering with an individuals work performance or creating an intimidating, hostile or offensive work environment.... Supervisors are held to a higher standard of conduct and shall be subject to a higher level of discipline for engaging in any form of harassment or for failing to enforce the City's Respect in the Work place Policy. The grievant's comments were of a sexual nature and sexually charged. They clearly fall in the category of prohibited conduct under Rule 2-110. Even Sergeant Warnberg categorized the comments on different occasions as "disgusting" (City Exhibit 45) and "terrible" (City Exhibit 5). The comments were based on 13.43 s gender and viewed by harassed 13.43 13.43 13.43 as offensive. The grievant's statement The rule of the shop, within the Minneapolis Police Department, as it relates to "vulgar language and sexual jokes"was articulated by Arbitrator Reynolds in City of Minneapolis and Police Officer Federation (Reynolds 1998), termination of Cronquist. [The Union's] claims are misplaced. Vulgar language and sexual jokes are no doubt frequently found in a police department, as they are in many other workplaces. Such an environment, however, does not mean that sexual harassment cannot occur therein. When, as here, the comments and actions are aimed at [sic] specific person the nature of the workplace environment is not controlling. It is one thing to tell off color jokes and use rough language in everyday banter while at work. It is quite another to crudely talk about the 12 1208650 sexuality of an individual in front of co-workers. Such statements create a hostile work environment for the person who is the subject of the remark even when rough language and sexually oriented jokes are part of the workplace scene. When such statements are made by a supervisor, the hostility is amplified, ... Sexually explicit statements, whether true or not, about an individual can create a hostile work environment. Such statements deal with private matters which are not appropriately joked about by coworkers or supervisors.... It is not an appropriate subject for a supervisor to bring up in the workplace setting. The grievant's conduct violated the plain language of Police Department Rule 2-110 Harassment and the law of the shop, as articulated by Arbitrator Reynolds in 1998. Not only did Sergeant Warnberg violate the rule but he was a Supervisor and must be held to a higher standard of conduct and be subject to a higher level of discipline for his misconduct. The City had just cause to impose discipline and the discipline was appropriate because grievant was a supervisor. The argument presented by the City in support of the Anti Harassment Policy is essentially the same as the argument that grievant violated Police Department Policy and Procedure Rule 2-110. In both instances, the grievant engaged in misconduct that is prohibited by the Harassment policy and the fact that grievant was a supervisor is a basis for imposition of a higher level of discipline. The grievant also violated the following paragraphs of the Minneapolis Police Department Professional Code of Conduct at Section 5-105: 13 1208651 3. Officers shall use reasonable judgment in carrying out their duties and responsibilities. They need to weigh the consequences of all their actions. 10. Employees shall not use indecent, profane or unnecessarily harsh language in the performance of official duties or in the presence of the public. 12. Employees shall treat all fellow employees with respect They shall be courteous and civil at all times with one another. When on duty in the presence of other employees or the public, officers should be referred to by rank. 14. Employees shall not use any derogatory language or actions which are intended to embarrass, humiliate, or shame a person, or do anything intended to incite another to violence. 15.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Warnberg exercised horrible judgment when referring to 13.43 nipples and was not treating her with respect. His comment was made in a public place in front of subordinate employees and could not be in anyway characterized as "decorous." Similarly, the remark that 13.43 should "get drunk and then we can fuck;" is indecent, harsh, disrespectful, not decorous and embarrassing. There is no question that grievant's comments violated the Professional Code of Conduct. Again, the fact that grievant was a Sergeant in a supervisory position is a reasonable basis for imposing harsher discipline on the grievant. 14 1208652 In response to Union assertions that the Loudermill pre-termination hearing did not give the grievant adequate notice of the specific rules he allegedly violated, the City argues that it met the minimal requirements for a pre-termination hearing. All the Employer needs to do is provide "oral or written notice of the charges against him, an explanation of the employee's evidence, and an opportunity to present his side of the story. In this case the facts are not in dispute and the Discipline Panel did notify the grievant of both the Police Policies violated and the City policy that was violated. The 13.43 demotion of Sergeant Warnberg to Patrol Officer is the only appropriate remedy in light of all the circumstances, including Article 29 of the collective bargaining agreement that requires the City to maintain an environment free from harassment and to take action when policy violations occur. In this case Police Chief Harteau wrote a detailed memorandum giving her reasons for 13.43 demoting the grievant. In City Exhibit 6 at p. 13-14 Harteau wrote "that she reviewed Warnberg's record. Harteau also noted that she was aware 13.43 complaint was not the first incident of inappropriate conduct that was addressed with Sgt. Warnberg. Harteau wrote that officers are held to a higher standard than the general public, but "this escalates when a member is in a promoted rank." Harteau also wrote, " If a promoted rank is found to be engaging in discrimination, harassment, retaliation in violation [of] the City's Policy.. they are held to a higher level of discipline." P. 10 Employer's Brief. The City also argues that "past corrective action has failed to improve his [Warnberg's] behavior 13.43 13.43 Therefore, 13.43 demotion is justified." P. 11 Employer's Brief. 15 1208653 The Chief of Police has a legal and contractual obligation to provide a work environment that is free from sexual harassment. The way to reasonably accomplish the objective is to 13.43 demote the grievant. He created a work environment that was sexually charged, he breached the trust placed in him and abused his position and rank as a means to sexually harass The discipline should be upheld and the grievance denied. SUMMARY OF UNION'S POSITION: The Union notes that Police Department Policy and Procedure Rule 2-110 and the City's Anti Harassment Policy are iterations of the same policy, which the City failed to prove grievant violated. The City Anti Harassment Policy prohibits the following behaviors: 1. Conduct that imposes conditions on any element of a person's employment unless otherwise permitted or required by applicable law. 2. Conduct of any type (verbal, written, graphic, electronic or physical) which unreasonably interferes with the person's ability to perform their job or creates a hostile, threatening or intimidating work environment. 3. Conduct consisting of unwelcome sexual advances, requests for sexual favors, or other verbal, written, graphic, electronic or physical conduct of a sexual nature when submission to such conduct is made explicitly or implicitly a term or condition of employment; or submission or rejection of such conduct is used as a basis for employment decisions affecting the employee, or when such conduct has the purpose or effect of unreasonably 13.43 16 1208654 interfering with an employee's work performance or creating an intimidating, hostile, or offensive work environment. There is no allegation that grievant imposed any condition on 13.43 employment. Hence, he did not violate paragraph one of the Anti Discrimination Policy. The statements made to 13.43 did not explicitly or implicitly make submission to such conduct a term or condition of employment nor was submission or rejection of such conduct used as a basis for employment decisions affecting 13.43 or interfering with her work performance. Paragraph 2 of the policy does not apply to the grievant's conduct. The only portion of the policy that could apply to grievant's statements is the proposition that they created a hostile, threatening or intimidating work environment. However, the City failed to show that either statement created a hostile, threatening or intimidating work environment. The evidence shows that 13.43 was "uncomfortable" because of the comments made by Sergeant Warnberg. Uncomfortable does not equal hostile, threatening or intimidating as recognized in the City's sexual harassment training. 13.43 said she wanted the comments to stop, which demonstrates that she was uncomfortable with the statements but does not mean she was harassed. Sergeant Kroll testified that he had recently taken the on-line course on sexual harassment offered by the City. He noted examples given in the training program that are nearly identical to the present grievance. The training program says "Generally a single incident of derogatory behavior is not discriminatory 17 1208655 harassment as it is not severe or pervasive... such behavior can become discriminatory harassment if it is severe or pervasive and based upon a protected class. (Union Exhibit 3 p. 11) Another example given in the training program is presented as follows: "Helen and John, are at lunch and John speaks about his sex life which makes Helen uncomfortable. Helen tells John she was uncomfortable with the conversation and it never happens again." (Union Brief p. 7) The conduct was not harassment because it was not pervasive. Another example discusses off color jokes of a sexual nature. Again, the conduct must be severe or pervasive. The off color statements made by the grievant did not establish a pattern of misconduct or a pervasive environment of sexual harassment. The investigation showed that there is not a pattern or pervasive conduct. Specifically, interviews showed that there were no other allegations of sexual statement or complaints of sexual harassment. The Employer did not specifically identify the subsections of Policy 5-105 that were violated until after the Loudermill hearing. The failure of the Employer to specify the "policies, rules or regulations allegedly violated" does not meet the requirement of Article 4, Section 4.4 of the collective bargaining agreement. Section 4.4 is designed to protect the due process rights of Police Officers and Sergeants. A failure to provide due process in the disciplinary procedure does not meet the just cause standard and is another reason why the discipline should not be sustained. The Employer failed to prove that subsections 3, 10, 12, 14, and 15 of the Policy 5-105 were violated by the grievant. 18 1208656 Subsection 3 says: "Officers shall use reasonable judgment in carrying out their duties and responsibilities. They need to weigh the consequences of their actions." At the time he made the statements that are the subject of this grievance, the grievant was on a coffee break. He was not carrying out any job related duties. There is no evidence that grievant violated Subsection 3 of Policy 5-105, Subsection 10 says: "Employees shall not use indecent, profane or unnecessarily harsh language in the performance of official duties or in the presence of the public." Grievant was not performing "official duties, he was on a coffee break. The evidence does not support the claim that he violated Subsection 10 of Policy 5- 105. Subsection 12 says: "Employees shall treat all fellow employees with respect. They shall be courteous and civil at all times with one another. When on duty in the presence of other employees or the public, officers should be referred to by rank. Sergeant Kroll testified that police officers frequently use coarse language when interacting. The off-color statements and jokes that made 13.43 feel uncomfortable do not rise to the level of a violation of Subsection 12. Subsection 14 says: "Employees shall not use any derogatory lanaguge or actions which are intended to embarrass, humiliate, or shame a person or do anything intended to incite another to violence." The plain language of Subsection 14 was not violated by the off-color statements made by the grievant. Subsection 15 says: "Employees shall be decorous in their language and conduct. They shall refrain from actions or words that bring discredit to the Department. They shall also not use words or terms which hold any person, group 19 1208657 or organization up to contempt. The use of such unacceptable terms is strictly forbidden." The grievant did use the work "fuck" but it is common for law enforcement personnel to use that type of language. There is no allegation that grievant's words held any person, group or organization up to contempt. Hence, the evidence does not support violation of Subsection 15 of Policy 5-105. The evidence does not support any violation of 5-105 and the grievance should, therefore, be sustained. The Complaint Process Manual addresses situations, where a complaint is true, but the employee's actions were not inconsistent with Minneapolis Police Department policy. The Complaint Process Manual calls for examination and possible revision of the policy, not discipline. (Union Exhibit 9 p. 5). The Union also argues that the Employer failed to take into consideration mitigating factors such as grievant's long service with the Employer, grievant's commendations, citations and awards. Moreover, the Employer failed to acknowledge that the grievant has no history of discipline within the reckoning period. The Employer also failed to take grievant's prior performance evaluations into consideration. (Tr. P. 100.) The grievant's attitude of remorse and acceptance of responsibility was not listed as a mitigating factor by the Panel. Finally, the Panel failed to take into consideration the significant disappointment grievant experienced when 13.43 - Personnel Data and the trauma of the "baby not breathing" call where he was unable to revive the baby immediately prior to his encounter with 13.43 20 1208658</t>
  </si>
  <si>
    <t>['https://d3n8a8pro7vhmx.cloudfront.net/cuapb/pages/1461/attachments/original/1638416093/13-26995_Warnberg_Part_4.pdf?1638416093']</t>
  </si>
  <si>
    <t>The Hit Parade Revisited City Pages Wednesday, July 20, 2005 at 4 a.m. By​ ​G.R. Anderson Jr.​ and​ ​Paul Demko Sometime after midnight on July 29, 2003,​ Charles and Angela Rostance were rousted from bed by flashing lights and the blare of police sirens outside. The recently married graduate students, in town from Arizona to visit Charles's father, went to their bedroom window looking out on 35th Street in south Minneapolis to see what the commotion was about. As Charles Rostance later described the incident in a sworn deposition, he saw a man seated on a motorcycle with a cop car pulled up close behind. The police officers had gotten out of the car. Their guns were drawn and pointed at him. They ordered the man to get off the bike and put his hands on top of his head. According to Rostance's statement, the man immediately complied. At about this time, Angela joined her husband at the window, watching as the cops directed the motorcyclist to get on his knees in the street. He promptly followed this order as well. At this point, according to separate statements given by both Charles and Angela, an officer ran up to the man being arrested and kicked him between the shoulder blades. "His face bounced off the pavement," Charles recalled in May. "Nothing broke the fall except for his face." According to Angela's deposition, two more squad cars arrived at this point. A group of officers surrounded the downed motorcyclist and kicked him at least three times in his side. She added: "I couldn't really see the guy very well but I saw several cops around him kicking and I saw bright lights and I said, 'Oh my God, they're tasing him.'" Seeing this, Angela Rostance phoned 911. "I said something along the lines of, 'There are a bunch of cops that are beating this guy up,'" she noted in her deposition. "They seemed extremely annoyed and said, 'If there are cops there, I'm sure the situation is under control.'" When Angela returned to the window, the motorcyclist was handcuffed and led to a squad car by an officer. But before the man was placed in the back seat, according to Angela, the cop got in one more lick, ramming the motorcyclist's head into the door frame. The man being arrested, Sherif Mahmoud Mansour, was subsequently charged with driving under the influence and fleeing a police officer. Mansour, a native Egyptian, pleaded guilty to drunk driving, but the latter charge was ultimately dismissed by a judge. "He's a nice guy," says his attorney, David Shulman. "He just looks like a terrorist by our standards." Roughly a year after the arrest, Mansour filed a lawsuit in U.S. District Court. The civil complaint charges that the cops repeatedly punched, kicked, and used a stun gun on him for no reason. Minneapolis Police Department officers G.T. Moore, Matthew St. George, and Brian Thureson are named as defendants in the case. Mansour's case against the city of Minneapolis and the officers is still pending in federal court. According to Shulman, the two parties are currently in settlement talks. If Mansour ultimately receives compensation​ for his treatment by MPD officers, his would join a long list of settlements and jury awards paid out by the city for allegations of police misconduct. In 1994, City Pages published a story, called "Hit Parade," about the MPD's most notorious and costly cops. What's changed in 10 years? Not much. Since 1995, Minneapolis taxpayers have coughed up some $10.4 million in 190 cases stemming from MPD actions. Last year, Minneapolis disbursed more than $2 million in damages to aggrieved citizens--the highest one-year total in the city's history. And so far in 2005, the city has agreed to pay out $915,769.37 to 21 plaintiffs in cases against the MPD. Minneapolis's track record stands in stark contrast to that of St. Paul. Between 1998 and 2004, the city across the river paid out just over $800,000 in 29 police-related lawsuits--barely more than a third of the sum Minneapolis dispensed in 2004 alone. During that period, the city of St. Paul prevailed in 28 other cases. Although St. Paul has a smaller police force than Minneapolis--by roughly a third--that fact hardly explains the massive discrepancy. "Their officers obey the Constitution more often," surmises local civil rights attorney Robert Bennett, who has won a number of large settlements in MPD cases. "St. Paul has run a tighter ship from a disciplinary standpoint." MPD Deputy Chief Donald Harris doesn't seem to disagree. "I think there is a confidence level in terms of the way St. Paul police officers approach their work," he acknowledges. "There is a credibility level with that agency as a whole that has definitely never existed within this department. We think we are the absolute best. The rest of the world doesn't really think that." Conventional wisdom, in Minneapolis as elsewhere, says that police brutality cases are typically the byproduct of a few bad cops, but it's worth noting that the cases in recent years have involved a wide range of police officers. And, in 14 cases reviewed by City Pages that were settled for more than $50,000 each in the last five years, personnel records released by the MPD indicate that one cop was fired. But the rest were never even disciplined. In fact, most of the officers who have cost the city tens of thousands of dollars over the years remain on the force to this day. Some have been promoted to high-ranking posts. The problem shows no sign of abating. These cases reflect only a small segment of the population who feel they've been mistreated by the cops. Attorney Bennett estimates that he agrees to represent roughly only one of every 50 people who call his office looking to file a lawsuit. For David Shulman, another lawyer who handles such cases, the ratio is approximately one in 20. "A kick to the nuts, in my book," says Shulman, "that's not enough anymore." The common element in most of the cases where the city has agreed to pay six-figure settlements in recent years is the presence of Bennett. In 2004, three of his clients collected more than 75 percent of the $2 million paid out by the city in civil rights cases. All three cases settled before going to trial. Part of the explanation for Bennett's success is that he thoroughly screens potential clients to ensure that they are credible and sympathetic. He generally won't take on clients who are chemically dependent, mentally ill, or have multiple criminal convictions. But another common element to cases in which the city has agreed to pay out large settlements is that the plaintiffs are mostly white. This is despite the fact that most civil rights lawsuits are filed by minorities. All three Bennett cases that settled for more than $200,000 last year involved white plaintiffs. Race can play a factor in cases that go to trial as well. The vast majority of civil rights cases are tried in federal court, where jurors are selected from across the state. This means that it's extremely difficult to get substantial minority representation in a jury pool. Attorney Jeffrey Hassan says that he now avoids filing civil rights cases in federal court in part for that reason. He recently won a $356,000 jury verdict in a case involving a black mother and daughter that he brought in Hennepin County District Court. The city had offered only $75,000 prior to trial. The Minneapolis City Attorney's Office denies that either race or the presence of Bennett play any role in the decision to settle a case. Any efforts at reform in the MPD will face long-standing systemic barriers. In recent years the MPD's Internal Affairs Division has been largely moribund, rarely sustaining complaints against officers even when their actions have resulted in major payouts for the city. Over the years, IAD has earned a reputation as the place where misconduct cases go to die. The city's cops also have a very strong union, the Police Officers' Federation of Minneapolis, that historically has fought tenaciously on behalf of officers accused of wrongdoing. And the city's Civilian Review Authority--an eight-person panel that investigates allegations of officer misconduct--has been largely ineffective for years, despite an overhaul three years ago. McManus, who has been on the job for 17 months, acknowledges the department's historical shortcomings. "I don't think that there was enough accountability, in terms of the way we investigated these incidents, in terms of any discipline that was handed out," he says. "And I think the culture got a little bit sideways in that area." Around 10:15 at night on March 31, 2003,​ officers Lee Meili and Matthew Hobbs were dispatched to investigate a domestic dispute in the Morris Park neighborhood at the southern edge of Minneapolis. Upon arriving, the officers found Michael Polley and his wife, who had both been drinking, seated on the front steps of their home. When the officers asked what was going on, Polley responded by pleading with them to "Just take me--don't take my wife." He then proceeded to open the back door of the squad car and climb in. At this point, according to a complaint subsequently filed in U.S. District Court, one of the officers grabbed Polley by the hair, yanked him out of the squad car, and slammed him to the ground. Then, as Polley lay on the ground offering no resistance, one of the officers kneed him forcefully in the abdomen. Polley was then handcuffed, bundled into the squad car, and taken to the Hennepin County Adult Detention Center. Despite being in excruciating pain, Polley did not have any visible injuries. He was booked into the jail. "I don't think they realized how badly they'd hurt him," says Bennett, who was Polley's attorney. "If they can take somebody in who is hurt and get them accepted by the jail, that's a good thing. They don't have to spend four hours or five hours in the emergency room babysitting this person." But it quickly became clear to jail personnel that Polley needed medical attention. Upon arrival at Hennepin County Medical Center, he was in critical condition, diagnosed with "blunt trauma to the abdomen" and immediately dispatched to the operating room. After he was given anesthesia, Polley's blood oxygen level "dropped precipitously." He was on the verge of death. In emergency surgery, doctors discovered that Polley had a wounded spleen, a tear to his colon, and internal bleeding. Surgeons were forced to remove portions of his small intestine and his colon. Polley remained hospitalized for seven days. His medical bills totaled $35,000. He missed more than a month of work. He will suffer significant digestive difficulties for the rest of his life. Yet despite the life-threatening injuries he suffered, neither Meili nor Hobbs reported using force during the arrest, as they are required to do. In subsequent depositions, according to Bennett, each of the officers continued to deny that they had done anything to cause Polley's internal injuries. In June of last year, the city agreed to pay Polley $995,000 to settle the matter--making it the most expensive police misconduct case in the city's history. (The previous high, $980,226, was paid to a man named Craig Mische in 1995 over claims that MPD Lieutenant Mike Sauro had savagely beaten the St. Thomas University student.) Despite the record payout, the personnel files for Meili and Hobbs make reference to no disciplinary action in the case. In fact, both officers have completely clean records. Polley's reign at the top of the money pile will likely be brief. That's because another Bennett client, police officer Duy Ngo, is currently seeking damages that would dwarf any previous settlement. Ngo was shot numerous times by fellow officer Charles Storlie while working undercover in February 2003. Bennett is seeking $9.5 million in compensation for his client's injuries. No trial date has been set. Through the years,​ Minneapolis has seen no shortage of police chiefs pledging to set right whatever was wrong at the MPD. Back in the 1980s, Tony Bouza charmed many of the department's critics and earned a measure of celebrity in national policing circles with his open criticisms of police business as usual. He also alienated many city pols and, more consequentially, the rank and file and their union leadership. His successor, John Laux, was to date the last chief promoted from within the department. Laux tried to temper police behavior through quiet, back-channel means, if personnel files are any indication. Robert Olson, the chief chosen by Mayor Sharon Sayles Belton in 1995, hit town just as a one-year spike in the local murder rate was generating a lot of worried talk about the changed state of affairs in "Murderapolis." Prevailing sentiments at City Hall favored more aggressive policing, not more restraint. Robert Bennett, for one, believes that Olson initially tried to clean house, but grew tired of fighting the police union and its friends in city government. Whatever the obstacles, the city's ongoing payouts amount to a pretty strong argument that no MPD chief in the past 25 years has made a lot of progress toward solving the problem. When current Chief Bill McManus got to town a year and a half ago, he wasted no time in making a number of high-profile moves seemingly aimed at shaking up the long-lamented internal culture of the department. McManus immediately drew fire from numerous quarters for suspending several high-ranking officers, and in the following months he set about reshuffling top MPD brass. One of his more pivotal decisions concerned how the department policed its own. McManus appointed Don Harris to oversee a new operation called the Office of Professional Standards. (McManus later promoted Harris to deputy chief.) That project has entailed a substantial overhaul of the old Internal Affairs Division. According to Harris, a 17-year veteran of the force, IAD "barely" functioned when McManus arrived. Only three cops were assigned to the unit, which had a backlog of 150 cases. McManus responded by assigning five more investigators to Internal Affairs and inaugurated a policy whereby every reported use of force by an officer is investigated as soon as possible. That's a diametric switch from the old IAD approach, says Harris. In cases where lawsuits were filed, he notes, IAD would refrain from investigating until the litigation was resolved. Now investigations are launched as soon as a complaint comes to light. What's more, Harris claims, there has been a change in the way discipline is meted out: "Instead of two days for a particular violation, now you're going to do close to ten days for that same violation. And that's absolutely a message that's gotten out." There is more at stake in the Office of Professional Standards than McManus's ideas about reform. In recent years, the federal Department of Justice has been watching the "patterns and practices" of the Minneapolis Police Department. A series of high-profile incidents in 2002, including one in which officers fatally shot a mentally ill, machete-wielding Somali man near Franklin Avenue, drew the attention of the DoJ. Around the same time, some community leaders contacted a mediator from the Justice Department's community relations branch in hopes of starting DoJ-brokered talks directed at changing some of the MPD's alleged habits. The situation came to a flash point in August 2002, when a riot broke out in the Jordan neighborhood after a bullet from a cop's gun grazed the arm of an 11-year-old boy. Federal mediator Patricia Campbell Glenn was in Minneapolis by the next night. Discussions between the DoJ, MPD, and community members proceeded by fits and starts for a period of months. Hanging over the proceedings was the possibility of the MPD's being forced into a state known as "receivership"--meaning that the DoJ's civil rights division would appoint a monitor to oversee the department and mandate changes to its policies and practices as defined in a document called a consent decree. Similar arrangements were in place at the time in Detroit, Pittsburgh, Los Angeles, and Miami. In Detroit, for example, two consent decrees required the police to rewrite their use-of-force policies and teach "de-escalation" techniques for defusing dangerous situations. Right before outgoing Chief Robert Olson left office last December, he signed on to a federal mediation agreement that purported to raise the bar on local policing practices. It contains provisions dealing with use-of-force techniques--such as chokeholds--as well as the use of "less lethal" weapons, and policies for handling mentally ill suspects. The agreement also led to the formation of a Police Community Relations Council, which meets regularly to review MPD actions. Ultimately, though, the agreement is not legally binding: The only recourse community representatives would have should the MPD fail to live up to the deal is to call in the mediator again. (Many participants had hoped that there would be a stipulation allowing the civil rights division of DoJ to come in and investigate any failures.) Even so, the specter of the Justice Department looms large, and may provide McManus with some additional political capital in pushing reforms. Attorney David Shulman is wary of reform talk, which has issued from the MPD on many previous occasions. "When they start firing cops," he says, "I'll believe it." And there's part of the trouble. Common sense and management theory both dictate that one of the most effective means of changing an entrenched institutional mindset is to get rid of the most prominent exemplars of the traits you want to eradicate. But here McManus, like MPD chiefs before him, runs smack into the thick blue wall that is the Minneapolis Police Federation. In an age when the political power of unions is mostly a memory, the federation is an auspicious exception. Citywide office seekers routinely wrestle for the endorsement of the union. For their part, MPD union leaders and attorneys regularly show up at press conferences and city committee hearings--especially when the police budget is on the agenda. And when it comes to settling federal cases, a union attorney--sometimes co-representing accused officers along with the city--usually will sit in on final negotiations. William Finney, the former chief in St. Paul, understands how a union can become so entrenched. "If you have a revolving-door chief of police, what becomes stable is the police union," Finney says, noting that St. Paul had just three chiefs during his 34 years on the force. "It doesn't change much, and so they become stronger. So the police officers watch that and they say, 'Who's the power in the department?'" (The MPD, by contrast, has had 12 chiefs since 1971.) There's little doubt the union has its guard up. In the latest issue of ​Roll Call, the Bi-Monthly Newsletter of the Police Officers' Federation of Minneapolis​, federation head John Delmonico writes that the union has filed 20 grievances so far this year, on pace to set a record. He notes the newly invigorated internal affairs department and the heightened zeal of the Civilian Review Authority. (Delmonico did not return repeated calls for this story.) The very next page features Sgt. Bob Kroll's primer on giving statements to internal affairs investigators. McManus seems loath to criticize the federation. "The union's job is to represent their members, and that's what they do," he says. "If you understand the purpose of unions, and the reasons why they exist, you probably wouldn't look at them as an impediment. There is a reason they do what they do...." McManus pauses. "I'll leave it at that." Largely forgotten in all this​ is the city's Civilian Review Authority, a citizens' group created to hear complaints about police misconduct. Limited in its powers from the start and frequently plagued by dysfunction, the CRA has had little to no impact for years, and the group plays no role in McManus's reform plans. Michael Friedman, who was named CRA board chair in 2003, says the overhauled CRA has been dismissed, for the most part. Since McManus took office, the CRA has sent 47 cases--where a complaint of misconduct was "sustained"--to him. Up until two months ago, when City Pages contacted him for this story, the chief had reviewed 10. He has now reviewed 26, and in only two of those cases did he "reprimand" an officer. In most cases, he disagreed with the CRA finding. There are still 21 cases to be reviewed. Harris and McManus don't do much to hide their disdain, chortling out loud when the subject of the CRA is raised. "I deal with the cases as they come across my desk. There's nothing that I'm sitting on," McManus insists. "When the cases come back from CRA we review them and in many cases we find that their determinations, their findings, are based on conjecture, lack of knowledge of police procedure, those types of things." Late last year, Mike Quinn, a retired Minneapolis cop who put in 23 years on the force, self-published a book that many feared would be a tell-all about the MPD. But ​Walking with the Devil: The Police Code of Silence​ is a frank meditation on "The Code"--the understanding that cops never out each other over bad policing. Quinn often sat in on CRA hearings when he was with the police force, and one salient passage from the book hints at the problems inherent in an independent civilian board. Quinn found himself contradicting testimony of a chief's aide, who was minimizing the actions of accused officers. "The panel believed him, not me," Quinn writes. "I wasn't surprised. I've heard cops from across the nation voice the opinion: 'I'd rather go in front of Civilian Review than Internal Affairs.' I could see why. The panel members were completely taken in by the chief's aide." Even so, Quinn says he sees value in any CRA. "If [McManus] wants an effective CRA, he's gotta work with it--it can still be an effective tool," he says in an interview. "The chief has to be responsive to the community, and there is a need for an outlet outside of the department." One rank-and-file cop who asked not to be identified framed the problem a little differently: "IA and CRA offer no remedy to those who feel wronged. All they get is some sort of hope that the officer might get in trouble. The civil lawsuit has become the new IAD. You can jam the cops up and get money for it. In the eyes of many, this is a great concept." Quinn agrees up to a point. "The cost of litigating has gotten so high that it's easier for the city to settle a case for $5,000 rather than litigate it for $40,000," says Quinn, who trained new cadets when he was on the force. "More and more people are aware of that. And when the city settles, and there's no discipline, it validates the behavior of the cops involved. And it shows the young cops that this is how we do it." It's an expensive practice. For the last three years, the city has been mired in a budget crunch, and while there have been cuts across the board, the MPD has taken some of the hardest hits. For 2005, the police department has an operating budget of $102 million, but the number of sworn officers on the payroll is at a low point. In 1998, the department had 930 street cops; by 2004, that number dwindled to 794. There are 785 sworn officers on the force now. "Frankly, we are running ourselves ragged, especially at bar close," notes William Palmer, a 12-year veteran of the force. "However, the citizens are the ones who suffer the most from the low numbers." While it's often claimed that a diminished number of police on the streets will lead to more crime, the effect it has on police behavior is rarely discussed. Quinn, for one, says that the low numbers have made many officers "edgy" when answering even routine calls. When the proposed 2005 budget was being floated, it included layoffs and early retirements of about 43 sworn officers. The council later dug up some money to save nine officers, but the outline for budgeting through 2009 suggests the department will be staffed at levels lower than at any point since the early 1960s. McManus has said that the budget outline leaves him about $12 million short of what he'd like to do with the department, and Don Harris says the current staffing in the Office of Professional Standards is about half of what he'd consider ideal. Last week, it was announced that some state dollars had been restored to the city's budget, and some 60 officers would be added to the force in the next year. But city finance director Pat Born warns that the money is a onetime boost, and longer-term budget issues remain unresolved. One place city leaders could theoretically look for money is in the city attorney's office. The average starting salary for a first-year Minneapolis cop is $43,080.96. But with benefits and other costs included, the city figures it spends about $65,000 annually for each sworn officer. Put another way, the $2 million in settlement proceeds paid in 2004 alone was equal to the salaries of about 31 additional officers. Gayna Wiggins was returning home​ from the bank on October 18, 2002 at about 10:30 a.m. Traveling south on Penn Avenue, near Hawthorne Avenue, she executed a U-turn and pulled up in front of the house that she shared with her then-75-year-old mom, Rayma. Very shortly afterward, a white car pulled up behind her and a heavyset, white-haired man climbed out of the vehicle. According to court records, the man allegedly began banging on Wiggins's car window and screaming obscenities at her. Unbeknownst to her, the man was not just any road-rager. He was homicide detective Phillip Hogquist, who routinely worked plainclothes and drove an unmarked squad car. Despite Wiggins's inquiries, the man did not identify himself. When he withdrew to his own car, she jumped out of hers and ran toward the house yelling for her mother. She got hold of a phone and called 911 with the man's plate number. It was then that Wiggins learned that the man she was dealing with was a police officer. Wiggins claimed that she then went to apologize to Hogquist, who allegedly responded by chasing her around the vehicles and calling her a "black bitch." Shortly afterward, uniformed officer Michael Chiapetta arrived on the scene. He corralled Wiggins and placed her in the back of a squad car. Around this time, 75-year-old Rayma Wiggins approached the scene to find out what was happening. When she got close to the squad car where her daughter was being kept, Hogquist suddenly charged the old woman and shoved her to the sidewalk--"like a linebacker," in the words of Rayma Wiggins's attorney, Jeffrey Hassan. (Hogquist claimed in court documents that he shoved Wiggins because he was afraid the grandmother and retired schoolteacher would get hold of Chiapetta's gun.) Gayna Wiggins was arrested and taken to jail. She was released the next day and never charged with any crime. Rayma Wiggins was taken to Abbott-Northwestern Hospital. Ultimately, she would need hip-replacement surgery, purportedly as a result of injuries sustained in the incident. The formerly active septuagenarian is now largely a shut-in and requires a walker to get around. Hogquist, a storied figure in the MPD, was commonly known to colleagues as "Boss Hog." His personnel file records some colorful behavior during his more than two-decade career. In 1983 Hogquist was issued a letter of reprimand for firing his weapon--off-duty--at Hidden Beach on Cedar Lake while intoxicated. It notes that he sought treatment for chemical dependency the day after the incident. Hogquist was issued another letter of reprimand in 1986 for calling a woman a "fucking bitch" while responding to a domestic dispute call. The next year, he was again chastised for using vulgar language while interacting with a citizen. Finally, in 1991, Hogquist received another reprimand for failing to follow orders and dispersing confidential personnel information without permission. Two eyewitnesses, both of whom are white, corroborated the Wigginses' version of events. The Wigginses filed a lawsuit in Hennepin County District Court in October 2003. Attorney Hassan was surprised that the city didn't settle the case prior to trial. "If you see a 75-year-old grandmother who's been assaulted, it doesn't matter what your background is, you're going to feel sympathy and outrage for that person," he notes. The jury awarded a total of $355,775.83 in damages in March 2005, the bulk of it for the injuries and medical bills incurred by Rayma. Hogquist, however, is one officer who won't be costing the city any money in the future. He retired from the MPD in January 2003, and now lives in Texas.</t>
  </si>
  <si>
    <t>['https://d3n8a8pro7vhmx.cloudfront.net/cuapb/pages/270/attachments/original/1614185568/The_Hit_Parade_Revisited_%28City_Pages_2005%29.pdf?1614185568']</t>
  </si>
  <si>
    <t>['Brian Thureson, badge #7229', 'Lee A. Meili, badge #4706', 'Matthew Hobbs, badge #3023', 'Matthew J. St. George, badge #6245', 'Michael J. Chiappetta, badge #1093', 'Phillip W. Hogquist, badge #3056']</t>
  </si>
  <si>
    <t>MINNEAPOLIS POLICE DEPARTMENT INTERNAL AFFAIRS COMPLAINT FORM #3401 COMPLAINT INFORMATION INTERNAL AFFAIRS CASE NUMBER: 15-014287 CCN: 15-260654 DATE OF INCIDENT: 07-14-2015 TIME OF INCIDENT: 1445 LOCATION OF INCIDENT: Highway 252 &amp; Brookdale Dr. , Brooklyn Park,MN DATE OF COMPLAINT 07/14/2015 REFERRAL METHOD: Internal LAST FIRST MIDDLE SEX RACE: DATE OF BIRTH: M • F❑ 13.43 Personnel Data CITY I STATE / ZIP: TELEPHONE: 13.43 - Personnel Data 13.43 POLICY INFORMATION POLICIES ALLEGED TO BE VIOLATED: 7- 405 INITIATING OR CONTINUING A PURSUIT (B-D) - Officers will not engage in pursuits outside the corporate city limits of Minneapolis, unless authorized 7 - 406.01 ROLE OF OFFICERS IN THE PRIMARY PURSUIT VEHICLE (A-D) - Notify dispatcher by radio of the location, speed, direction of travel, and reason for the pursuit. ACCUSED EMPLOYEE(S) NAMEIBADGE: Officer Abubakar Muridi, badge 4896 Officer Christopher Reiter, badge 5938 COMPLAINT ALLEGATIONS It is alleged that on July 14th, 2015, Officers Christopher Reiter initiated a vehicle pursuit outside the City of Minneapolis, without authorization. It is also alleged Officer Reiter failed to give a reason or speeds for this pursuit. It also is alleged Officers Abubakar Muridi engaged in a pursuit outside the corporate city limits of Minneapolis, without authorization, related MPD CCN 15-260654. RECOMMENDATION (Preliminary Cases Only) K Reckoning Period Expired Before Complaint was Filed K No Basis for Complaint ['Closed Pending Further Information ■ Refer to Precinct with Coaching Documentation K Exceptionally Cleared K Policy Failure K Other COMPLAINANT SiGNAT 13.43 - Personnel Data DATE -:/..__z_ 7-/ COMMANDER REVIEW: DATE 1208779 Minneapolis Minneapolis Office of Police Police Conduct Review Investigative Summary Complaint Number: 15-014287 Investigator: Sergeant Jose F. Gomez Officer (s): Christopher Reiter, Badge 5938 Abubakar Muridi, Badge 4896 13.43 - Personnel Data Case Type: Administrative Date of Incident: July 14th, 2015 Complaint Filed: July 14th, 2015 CASE OVERVIEW On July 14th, 2015, Officer Jeffrey Werner Street South, in Minneapolis, with the assistance of the 3rd Precinct A suspect vehicle left 2518 8th Street South and Officers on surveillance could not identify the driver of the vehicle. Officer Werner advised surveillance Officers the suspect vehicle and if it stopped anywhere to take the occupant into custody. 13.43 - Personnel Data was conducting surveillance at 2518 Stn 13.43 - Personnel Data Suspect vehicle left the City of Minneapolis and entered Brooklyn Park, where it stopped at a stop light at Highway 252 and Brookdale Drive. Surveillance Officers attempted to take the occupant into custody and suspect vehicle fled the area. Officer Aububakar Muridi was the driver of marked squad 397, and the passenger was Officer Bryce Robinson. Officer Christopher Reiter was the driver of marked squad 395. Officers Muridi and Reiter allegedly pursued the suspect vehicle outside the City limits of Minneapolis. 13.43 - Personnel Data ALLEGATIONS Allegation 1: it is alleged Officer Muridi and Reiter initiated a pursuit outside the corporate city limits of Minneapolis without authorization, 7-405 Initiating or continuing a pursuit. Allegation 2: It is alleged Officer Reiter failed to give a reason and speeds for this pursuit, 7-406.01 Role of Officers in the Primary pursuit vehicle. Allegation 3: It is alleged Officer Reiter did not exercise due caution and due consideration for the safety of the public while operating a police vehicle, 7-403 Vehicles - Emergency Response. Page 1 of 13 1208780 13.43 - Personnel Data 13.43 - Personnel Data CASE INVESTIGATION Sight visit On February 4th, 2016, I conducted a sight visit and drove the pursuit route. The pursuit was initiated at Brookale Drive at Highway 252 and went Eastbound to Mississippi Lane. At Mississippi lane, North Dakota license KHL-943, went Northbound to 81st Avenue North, where it jumped a curb and went into a park becoming disabled. The pursuit route was approximately 1 mile in length. This was a residential neighborhood and l observed one 30 MPH posted speed limit sign on Brookdale Drive. Below is a Google map screen shot of the route: 82hd Ave N rievr Apartmehts z N EL, r- V I ^1 A"e Nor thorovir moral I rcupridl'o Au:orrro Ar,:o "T;`,.erce1C0 • 79t11 Ave N •/,11h Ave N L'fiii) j,21Lc::1i 1. )•:•1:1-114.7 • ci irnnleel:.1g, Pr r,:ary ; _ 41 ?.? ?BO: Ave N fironkcll'e Ilr END Page 2 of 13 1208781 MVR/Visinet/MECC i viewed Mobile Video Recordings (MVR) from squad 397, P# 76677 and it captured the incident. I also obtained VisNet Automatic Vehicle Location (AVL) data for both squads 397 and 395, which shows the location and speeds of the squads. It appears squad 397's top speed was 63 MPH while on the route of the pursuit.' It appears squad 395's top speed while on the pursuit route was 85 MPH at Brookda le Drive and Riverdale Drive. DISCUSSION The Minneapolis Police Department's Policy and Procedure Manual states in part: 7 -405 Initiating or continuing a pursuit Officers involved in a vehicular pursuit shall exercise caution and due consideration for the safety of the public. Fully marked, low profile and unmarked squads can initiate a pursuit. Low profile and unmarked squads shall discontinue their involvement once a fully marked squad is involved. Motorcycles and other police vehicles shall not be used in pursuits. Officers shall use red lights and siren in a continuous manner for any emergency driving or vehicular pursuit. The use of red light and siren does not exempt officers from the need for caution. Officers will not engage in pursuits outside the corporate city limits of Minneapolis, unless authorized. During a pursuit, officers shall not drive their vehicle the wrong way on freeways. They may, however, go down the wrong way of a freeway ramp to make a traffic stop on a vehicle going the wrong way to prevent it from entering the main portion of the freeway. Officers may not pursue the wrong direction on one-way streets without due consideration for existing conditions as listed below. A pursuit is justified after an offender has engaged in evasive tactics only when an officer knows or has reasonable grounds to believe that the fleeing offender committed an offense and there is a reasonable expectation of a successful apprehension of the offender. On July 14th, 2015, Officer Werner 13.43 - Personnel Data requested assistance from Sergeant Tammy Werner (No relation to Officer Werner), supervisor for 3rd Precinct in conducting surveillance and executing a search warrant on a Narcotics investigation. Officer Werner obtained a signed search warrant for 2516 8th Street, Minneapolis and the person of Lindsey David Morris, DOB 08/08/1972. Officer Adam Lepinski and Officer Sean McTaggart were assigned to conduct surveillance on the residence while Officer Werner briefed with Minneapolis SWAT for the warrant with other members of 3rd Precinct M. While Officers Lepinski and McTaggart were conducting surveillance they observed an individual that came from the rear of the residence and drove away in North Dakota license KHL-943. Officer Werner advised surveillance Officers to follow North Dakota license KHL-943 and to stop the vehicle if it stops anywhere and take the occupant into custody. North Dakota license KHL-943 left the city limits of Minneapolis and preceded Northbound on highway 252 in Brooklyn Park. In Sergeant Werner's interview she stated Officers on this detail were using an I Complete AVL data for squads 397 and 395 is included in this report under a separate tab Page 3 of 13 1208782 encrypted radio so they could communicate with Officers from 13.43 - Personnel Data, Sergeant Werner stated she was the supervisor for the search warrant and surveillance detail.2 Sergeant Werner was on the phone with Officer Werner to determine what the plan was going to be if the vehicle left the city. As Sergeant Werner was on the phone with Officer Werner she overheard on one of the radios that a pursuit was taking place. Sergeant Werner stated she attempted to get on the Radio but was "bounced off"3. In her Pursuit memorandum Sergeant Werner attempted to get on the air to terminate the pursuit as the suspect vehicle was disabled when it jumped a curb. Sergeant Werner stated she did not authorize the Pursuit and when asked what the reason for the pursuit was she stated she can't answer for their actions. Sergeant Werner stated she was going to terminate the pursuit because they were outside the city.4 Officer Reiter stated his assignment for this detail was to stop North Dakota license KHL-943. Officer Reiter left the 3rd Precinct and by the time he caught up to North Dakota license KHL-943 it was on Highway 252 in Brooklyn Park. The vehicle was stopped at Highway 252 and Brookdale Drive. Officer Reiter stated someone aired they wanted North Dakota license KHL-943 stopped so he exited his squad and ordered the driver out at gunpoint. The driver was reaching down the front of his pants and ignoring commands. Officer Reiter attempted to break the vehicle's window. Officer Muridi pulled in front of the vehicle and ordered the driver out at gun point while yelling at the driver that he was under arrest. The Driver ignored Officer's commands and drove in reverse and then Eastbound on Brookdale Drive. Both Officers Muridi (squad 397) and Reiter (Squad 395) activated their lights and siren and allegedly pursued North Dakota license KHL-943. Both Officer Muridi and Reiter stated in there CAPRS supplements they didn't know the identity of the driver at the time of the stop. According to Officer Reiter's CAPRS supplement he aired North Dakota license KHL-943 was taken off along with the location and direction of travel. I listened to MECC audio and this is consistent with Officer Reiter's statement. North Dakota license KHL-943 was accelerating rapidly with speeds between 80-90 MPH in the residential neighborhood. 5 In Officer Reiter's Q &amp; A I asked him if he had authorization to pursue North Dakota license KHL-943 outside the city of Minneapolis and he stated "As far as I knew, yes. I was authorized to leave the city to go make a stop. I don't see why I wouldn't be authorized to continue a flee or one had occurred. My understanding it was granted to me when I left the roll call room to go make a stop. I didn't hear anybody say terminate. I didn't hear anybody say just leave it go".6 I asked Officer Reiter to follow up on what made him feel authorization was granted to him and he stated "Because they told me they wanted the vehicle stopped. I believe it was, uh, somebody from who was following the vehicle". Officer Reiter doesn't recall a supervisor authorizing the pursuit outside the city of Minneapolis. I read MPD Policy 7-405 Initiating or continuing a pursuit and he stated he didn't believe he violated this policy because if he's authorized to stop the vehicle and it takes off he believes he's authorized to follow it until he's told to terminate. 13.43 Officer Muridi stated in his CAPRS supplement he was able to catch up once the vehicle was completely stopped in the middle of the park after it crashed. In Officer Muridi's Q &amp; A he stated he was not in the pursuit because he was never able to catch up. Officer Muridi stated he followed the direct route in case 2 Sergeant Werner Q &amp; A pg. 5 (2-13) 3 Sergeant Werner Q &amp; A pg. 6 (36-39) This happens when numerous Officers attempt to click the Radio and somebody else is transmitting. 4 Sergeant Werner Q &amp; A pg. 7-8 (19-11) 5 Officer Reiter's CAPRS supplement #14 4th paragraph. 6 Officer Reiter Q &amp; A pg. 6 (12-22) Page 4 of 13 1208783 something happened. Officer Muridi stated "Urn, I don't know if-, I don't know if I was totally in the pursuit just cause of my distance. Usually with the former pursuits I've been in, 1, I like to be within, within like a car or two distance -- usually by a car or two ---before I feel comfortable calling in easily as a second or third car involved. Cause I mean I don't know if in the policy that there's anything with, uh, you gotta be a certain distance in order to be in the pursuit or not".7 When Officer Muridi was asked if he believes he violated 7-405 Initiating or continuing a pursuit he stated he did not. I asked him to explain why and he stated "Urn, I don't think...I believe that I wasn't in a pursuit at any time. I was never really had a chance to catch up to even be in it, or call out as a second car, or anything. I'm just trying to follow my partner to assist in a worst case scenario this guy pulls over, jumps out with a gun or something. I know which route they at least took if he got on the air and said shots fired or something. I just...my partner and I weren't familiar with the area" .8 To get a good visual of where Officer Muridi was in relation to the primary pursuit vehicle and the speeds he was traveling see MVR video P# 76677 and VisiNet AVL data for squad 397.From viewing video it appears Officer Reiter's squad (primary) is within view of Officer Muridi for most of the pursuit route. I obtained training records from Workforce Director for Officer Muridi and Reiter to see when they last completed the Emergency Vehicle Operator's Course (EVOC) before this incident. Officer Muridi completed EVOC training on 10/23/2013 and Officer Reiter completed the training on 09/09/2014. Training records are included in this report under a separate tab. The Minneapolis Police Department's Policy and Procedure Manual states in part: 7-406.01 ROLE OF OFFICERS IN THE PRIMARY PURSUIT VEHICLE Officers in the primary pursuit marked squad shall: 1. Activate red lights and siren. 2. Turn up the radio and roll up the windows. 3. Notify dispatcher by radio of the location, speed, direction of travel, and reason for the pursuit. (10/26/2000) (11/20//01) 4. Identify the vehicle and its occupants as completely as possible. 5. Call out the location and direction of the pursued vehicle as frequently as possible. 6. If an accident occurs with the possibility of injury the primary vehicle shall designate a secondary pursuit vehicle to stop and check for injuries and render medical assistance. Primary officers must receive acknowledgement from a secondary vehicle. If an acknowledgement is not received or there are no secondary vehicles assisting in the pursuit, the primary vehicle must immediately terminate and check for injuries. All acknowledgements shall be made via radio. (12/14/07) 7. Notify or acknowledge via radio whenever the pursuit has been terminated. 8. Complete an offense/incident report entitled "FLEE" and all other necessary reports. 9. Whenever possible, officers in the primary pursuit vehicle will not physically remove the offender or passengers from the vehicle, but should wait for the officers in the secondary pursuit vehicle to arrive and remove the offender or passengers. 10. Primary pursuit officers will not transport the arrested suspect unless authorized by the pursuit supervisor. Officer Muridi Q &amp; A pg. 9 (24-33) 8 Officer Muridi Q &amp; A pg. 11 (36-41) Page 5 of 13 1208784 On July 14th, 2015, when Officer Reiter initiated this pursuit he activated his red lights and siren and notified dispatch of location, direction of travel. It is alleged Officer Reiter failed to give the speeds and reason for the pursuit. In Officer Reiter's Q &amp; A he stated he did not call out the reason for the pursuit. I asked Officer Reiter to tell me what the reason for the pursuit was and he stated "Only that he was wanted on some kind of narcotic violation And I...that one is gonna be a definite bad on mine. I mean I thought with everything that was going on radio talking between everybody about I just figured I didn't have to...it was known why we were trying to stop this guy and at that time thinking dispatch was out of the loop, but... He was wanted on narcotic violation. There was a warrant. Some kind of a warrant, I think, for the car maybe. 9 Officer Reiter stated he got on the air to give the speed but was "bonked" out and couldn't transmit this information by the time the pursuit ended. In my experience from working in this is common when numerous Officers attempt to click the encrypted Radio and somebody else is transmitting. 13.43 13.43 - Personnel Data The Minneapolis Police Department's Policy and Procedure Manual states in part: 7-403 VEHICLES - EMERGENCY RESPONSE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I conducted a 2" interview with Officer Reiter reference this new allegation on April 22nd, 2016. I asked Officer Reiter how he prepared for this interview and he stated "I really didn't."1° I asked Officer Reiter if he needed time to prepare and he stated "no". Officer Reiter completed Emergency Vehicle Operation Course (EVOC) on September 9 th, 2014. The training consisted of Emergency driving, policy and procedure and driving scenarios. This incident occurred on June 14th, 2015 and Officer Reiter did not enter a supplement until June 20th, 2016, due to injuries sustained from this incident. Officer Reiter was asked to stop a vehicle in the area of Highway 252 and Brookdale Drive. Officer Reiter stated the suspect vehicle took off at a high rate of speed when he attempted to stop it. The suspect vehicle went Eastbound on Brookdale drive, and then the road curved Northbound becoming Mississippi Lane. Mississippi Lane becomes a T intersection with 81st Avenue North. River Park is to the North of 81st and Mississippi Lane. 9 Officer Reiter Q &amp; A pg. 8 (11-29) 1° Officer Reiter 2 hti Q &amp; A pg. 2 (18-19) Page 6 of 13 1208785 I went through the MPD Policy and Procedure Emergency Driving definition which states, Emergency driving occurs whenever an officer intentionally drives in excess of the speed limit or in violation of any traffic control device. Emergency driving is authorized only when reasonably necessary in the performance of official duties. Officer Reiter stated he was Emergency Driving in this incident when he pursued the suspect vehicle. The pursuit route for this incident was in a residential route. I observed one 30 MPH posted speed limit sign on the pursuit route. In Officer Reiter's CAPRS supplement he stated the suspect vehicle was traveling 80-90 miles an hour. Reiter didn't recall his speeds, but he was keeping up with the suspect vehicle. 11The following are speeds traveled by Officer Reiter along the pursuit route: ­ Brookdale DR. N/Fairfield DR. N -43 MPH ­ Brookdale DR. N/Riverdale DR N - 85 MPH ­ Mississippi LN N/Brookdale DR N -43 MPH ­ Mississippi LN N/Brookdale DR N - 69 MPH ­ Mississippi LN N/Brookdale DR N - 38 MPH ­ Mississippi LN N/Brookdale DR N - 31 MPH ­ Sunkist BLVD N/Sunkist CIR N -0 MPH (The Park where squad 395 was disabled) I asked Officer Reiter what his speed was when he entered the park and he stated "No. And go over that thing, anything over 10 would be considered a high rate of speed looking back on it". Officer Reiter is refereeing to the embankment you can see in the photograph as you enter the park. When I conducted a sight visit I also took photographs of the area. Below is a photograph looking North into River Park at 81st Avenue North and Mississippi Lane: There is a gradual decline from the sidewalk to the park and when Officer Reiter entered the park he "bottoming out" causing damage to his city vehicle. Officer Reiter was not seat belted and was thrown from his seat hitting his head on top of the squad. Officer Reiter was placed on Injured on Duty status for 4 days following this incident. Officer Reiter noticed smoke coming from his squad and it was towed to the Royalston Garage. 11 Reiter 2nd Q &amp; A pg. 6 (37 - 42) Page 7 of 13 1208786 I spoke with Andy Williams (Police Equipment Specialist) who stated the squad Officer Reiter was driving during this incident was not repaired after this accident due to the damage and age of squad. Williams sent me an email with this information which is included under a separate tab in this report. I went through MPD Policy and Procedure 7-403 Vehicle - Emergency Response. After going over Policy I asked Officer Reiter if he exercised caution while responding Code 3. Officer Reiter stated "Yes"12 I asked Officer Reiter to tell me how he did that and he stated by clearing the intersections before I went through them, scanning all the yards, driveways for traffic and pedestrians. I asked Officer Reiter if he used caution when he approached the intersection of 83.3t and Mississippi even though his squad was totaled and he was injured during this pursuit. Officer Reiter stated "Yes" 13 I also asked Officer Reiter if while on this pursuit he exercised due consideration for the safety of the public. Reiter stated he did and that there was no traffic and no one on the streets during the pursuit. I requested the training power point for the EVOC training Officer Reiter attended from Sergeant Mark Klukow. In the PowerPoint MPD Policy and Procedure 7-403 Vehicles - Emergency Response is covered and the SCAN technique is also taught. SCAN is an acronym which means: Survey - For obstacles Cover -Your brakes Assess - Obstacles Negotiate -The intersection I asked Officer Reiter if he performed each technique during the pursuit and before entering River Park. Officer Reiter stated he did. I asked if he did how come the squad was damaged. Officer Reiter stated "Well, when you're going at it, I mean it looks flat. When you're entering the park, it looks flat. And not knowing where 1 was, I was looking up trying to find street signs to air where 1 was going and where I was at, and when I looked back, that other car was gone. So, 1 hit the brakes, and by then, it was just already going over the embankment".14 Officer Reiter stated that with everything he knew and his understanding of MPD Policy and Procedure 7- 403 Vehicles - Emergency Responses, he didn't violate any section of this policy. 12 Officer Reiter 2nd Q &amp; A pg. 8 (38) 13 Officer Reiter 2 nd Q &amp; A pg. 9 (1 - 20) 14 Officer Reiter 2 nd Q &amp; A pg. 10 (18 - 40) Page 8 of 13 1208787 13.43 - Personnel Data 13.43 - Personnel Data Page 9 of 13 1208788 13.43 - Personnel Data Page 10 of 13 1208789 Closing There are 5 key issues presented: 1. Whether Officer Reiter and Muridi Initiated or continued a pursuit outside the City of Minneapolis and violated MPD policy and procedure 7-405. a) Sergeant Werner did not authorize the alleged Pursuit and when asked what the reason for the pursuit was she stated she can't answer for their actions. b) Officer Reiter stated he didn't violate this policy because if he's authorized to stop the vehicle and it takes off he believes he's authorized to follow it until he's told to terminate. c) Officer Muridi stated he didn't violate the pursuit policy because he wasn't in the pursuit at any time. Officer Muridi stated he never had a chance to catch up or call out as second squad. d) Officer Reiter and Muridi both activated lights and siren in there marked squads while allegedly pursuing the vehicle. e) Officer Reiter and Muridi exceeded the speed limit while on the route of the alleged pursuit (See AVL Data for squads). f) Officer Muridi's MVR, 76677, shows the primary squad is within view of Officer Muridi's squad for most of the pursuit route. 2. Whether Officer Reiter failed to give a reason and speeds for this pursuit and violated MPD policy and procedure 7-406.01 Role of officer in the primary pursuit vehicle. a) Officer Reiter acknowledged he didn't call out the reason for the pursuit. b) Officer Reiter stated he called out the speed but was "bonked" off the air could not get through before the pursuit ended. 3. Whether Officer Reiter exercised due caution and due consideration for the safety of the public white operating a police vehicle. a) On the pursuit route Officer Reiter was traveling at speeds of up to 85 MPH according to AVL data, in a posted 30 MPH residential area. b) It appears Officer Reiter went air born and bottomed out when crossing 81st Avenue North while he was traveling Northbound on Mississippi Lane. c) Officer Reiter couldn't remember the speed he was traveling but stated he was traveling at a similar speed as the suspect vehicle, which he estimated was traveling 80 -90 MPH. d) Officer Reiter's vehicle was damaged during this incident and according to Police Equipment Specialist the vehicle was not repaired due to the amount of damage and its age. e) Officer Reiter was injured during this incident and was on placed on Injured on Duty status for 4 days. f) Officer Reiter stated he didn't believe he violated MPD Policy and Procedure 7-403 Vehicles - Emergency Responses. g) Officer Reiter stated he used exercised caution and due consideration for the safety of the public while on this pursuit. Page 11 of 13 1208790 13.43 - Personnel Data 13.43 - Personnel Data I confirm that the information I provided in this case is true to the best of my knowledge. Investigator: „x" Page 12 of 13 Date 1208791 EVIDENCE 1. Statements a) Sergeant Tammy Werner b) Officer Abubakar Muridi c) Officer Christopher Reiter, two 2. Records a) MPD CAPRS &amp; Force Review 15-260654/VISINET 15-260654 b) VISINET AVL data for squad 397 (Muridi) and Squad 395 (Reiter) c) Pursuit memorandum from Sergeant Tammy Werner d) Pursuit Review Committee report e) MECC audio f) Sergeant Klukow correspondence g) Andy Williams correspondence Page 13 of 13 1208792 Minneapolis City of Lakes November 14, 2016 Officer Christopher Reiter Internal Affairs Minneapolis Police Department RE: IAU Case Number #15-14287 Notice of Suspension (40 hours suspension without pay) Officer Reiter, The finding for IAU Case #15-14287 is as follows: Police Department Jamie L. Harteau, Chief of Police 350 S. Fifth St., Room 130 Minneapolis, MN 55415 TEL 612.673.3000 www.minneapolisrnn.gov MPD P/P 7-405 Initiating or Continuing Pursuit SUSTAINED (Category B) MPD P/P 7-406.01 Role of Officer in a Primary Pursuit Vehicle SUSTAINED (Cagegory B) MPD PIP 7-403 Vehicle Emergency Response.....SUSTAINED (Category C) 13.43 - Personnel Data As discipline for this incident you are suspended for 40 hours without pay. 13.43 - Personnel Data 13.43 - Personnel Data This case will remain in IAU files per the record retention guidelines mandated by State Law. Be advised that any additional violations of Department Rules and Regulations may result in disciplinary action up to and including discharge. Sincerely, Janee Harteau Chief of Police By: Kristine Kristine Arneson Assistant Chief 1208793 Page 2 Officer Christopher Reiter Suspension Letter I, Officer Christ her Reiter, acknowledge receipt of this Notice of Sus tension. Office Christopher Reiter Date of Receipt //. Date CC: Personnel DC Travis Glampe IAU 1208794 4 Minneapolis City of Lakes Police Department Janee L. Harteau, Chief of Police 350 5. Fifth St., Room 130 Minneapolis, MN 55415 TEL 612.673.3000 www.minneapolismn.gov November 14, 2016 Officer Abubakar Muridi Third Precinct Minneapolis Police Department Officer Muridi, RE: IAU Case Number #15-14287 LETTER OF REPRIMAND The finding for IAU Case #15-14287 is as follows: MPD P/P 7-405 Initiating or Continuing a Pursuit .SUSTAINED (Category B)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Sincerely, Janee Harteau Chief of Police (.) BY: Assistant Chief Kristine Arneson 1208795 Page 2 Officer Abubakar Muridi Letter of Reprimand I, Officer Abubakar Muridi, acknowledge receipt of this Letter of Reprimand. Officer Abubakar Muridi Date of Receipt 0/4e/F nspector Catherine Johnson Date CC: Inspector Catherine Johnson Personnel IAU 1208796</t>
  </si>
  <si>
    <t>['https://d3n8a8pro7vhmx.cloudfront.net/cuapb/pages/1461/attachments/original/1638330569/15-14287_Muridi_and_Reiter.pdf?1638330569']</t>
  </si>
  <si>
    <t>['Abubakar Muridi, badge #4896', 'Christopher Reiter, badge #5938']</t>
  </si>
  <si>
    <t>POLICIES ALLEGED TO BE VIOLATED: MINNEAPOLIS POLICE DEPARTMENT INTERNAL AFFAIRS COMPLAINT FORM #3401 COMPLAINT INFORMATION DATE OF INCIDENT: 08/15/2014 TIME OF INCIDENT: 2121 hours r INTERNAL AFFAIRS CASE NUMBER: 14-17829 CCN: N/A DATE OF COMPLAINT 08/15/2014 LOCATION OF INCIDENT: 4 th Precinct REFERRAL METHOD: Internal COMPLAINANT NAME LAST FIRST MIDDLE) 13.43 - Personnel Data SEX MD FO CITY STATE / ZIP: RACE: I DATE OF BIRTH: TELEPHONE: POLICY INFORMATION 13.43 - Personnel Data 5-105 PROFESSIONAL CODE OF CONDUCT (A-D) 12. Employees shall treat all fellow employees with respect. They shall be courteous and civil at all times with one another. When on duty in the presence of other employees or the public, officers should be referred to by rank. 7-112.01 AUDIT OF RADIO, MOBILE DATA TERMINAL OR MOBILE DATA COMPUTER (MDC) COMMUNICATION (A-C) NAME/BADGE; Officer William Gregory, badge #2450 COMPLAINT ALLEGATIONS It is alleged that Officer William Gregory, while working in the 4th Precinct on the evening of 08/15/2014, sent out an MDC message to P4, which includes all squads and personnel in the 4th Precinct. This MDC message specifically addressed Squad 470 and questioned their work ethic, who they are, where they are, and whether they were just pretending to be real cops. This message was sent out in a clandestine manner by signing onto an MDC in an unused squad as "MEI" which is a Radio Shop username. RECOMMENDATION (Preliminary Cases Only) K Reckoning Period Expired Before Complaint was Filed K No Basis for Complaint K Closed Pending Further Information K Refer to Precinct with Coaching Documentation K Exceptionally Cleared ['Policy Failure K Other COMPL 13.43 - Personnel Data COMMA DATE DATE 1207811 MINNEAPOLIS POLICE DEPARTMENT INTERNAL AFFAIRS COMPLAINT FORM #340'1 COMPLAINT INFORMATION INTERNAL AFFAIRS CASE NUMBER: 14-17829 CCN: N/A DATE OF INCIDENT: 08/15/2014 TIME OF INCIDENT: 2121 hours LOCATION OF INCIDENT: 4th Precinct DATE OF COMPLAINT 08/15/2014 REFERRAL METHOD: Internal COMPLAINANTS NAME LAST, FIRST MIDDLE) SEX ME F❑ RACE: DATE OF BIRTH: 13.43 - Personnel Data HOME ADDRESS. CITY! STATE) ZIP: TELEPHONE: , . . •. : : f POLICY INFORMATION POLICIES ALLEGED TO BE VIOLATED: 13.43 - Personnel Data 5-105 PROFESSIONAL CODE OF CONDUCT (A-D) 12. Employees shall treat all fellow employees with respect. They shall be courteous and civil at all times with one another. When on duty in the presence of other employees or the public, officers should be referred to by rank. 7-112.01 AUDIT OF RADIO, MOBILE DATA TERMINAL OR MOBILE DATA COMPUTER (MDC) COMMUNICATION (A-C) Any communication that may be considered "discriminatory, derogatory, biased, inappropriate or use of prohibited words" shall not be permitted on the radio or MDT/MDC at any time. 1207812 ACCUSED EMPLOYEE(S) NAMEIBADGE: Officer William Gregory, badge #2450 COMPLAINT ALLEGATIONS It is alleged that Officer William Greg o , while workin • in the 4th Precinct on the evening of 08/15/2014, an MDC message 13.43 - Personnel Data MDC message specifically addressed squad 470 and questioned their work or lack thereof, who they they are, and whether they were just pretending to be real cops. This message was sent out to all squads 4th Precinct, includin • dispatchers for the 4th Precinct, in a clandestine manner by signing onto the MDC 13.37 13.37 - Security &amp; Trade Secret sent out This are, where in the as RECOMMENDATION (Preliminary Cases Only) K Reckoning Period Expired Before Complaint was Filed K No Basis for Complaint K Closed Pending Further information K Refer to Precinct with Coaching Documentation ■ Exceptionally Cleared ■ Policy Failure K Other 13.43 - Personnel Data DATE /0 -rep - IV COMMANDER REVIEW. DATE 1207813 MINNEAPOLIS POLICE DEPARTMENT Internal Affairs Unit Administrative Case #14-17829 Sgt. Jason Walters Date Submitted 3/26/2015 CASE BACKGROUND This administrative investigation was initiated after Minneapolis Police Department Internal Affairs was notified of an inappropriate message sent out via MDC to all 4th Precinct squads and dispatchers on 08/15/2014. The MDC message read: Original Message From: RADO1 Sent: 08/15/2014 21:21:43 To: CC: Subject: 470?!!? has anyone seen 470??? rumor has it that this is their 2nd day of OT, making good money, but doing NOTHING. has anyone seen them on a call helping out? or even taking a call? has anyone seen them doing anything proactive?? does anyone even know WHO they are? do they have street time? or just pretending to be real cops? somebody find out if they have done any reports this year, or made any arrests, or issued any tags, maybe it will help us find 470!!! or, just wait until the NEXT rollcall for OT, and find them their, before they dissapear while the rest of us do policeworki check all the gas stations that they frequent, or, find them at a OTL spot. BOLO for 470. check their portables and challenge them to make an arrest. just one. for once. 1207814 CASE INVESTIGATION This investigator was assigned to investigate this case on 08/29/2014. 13.43 - Personnel Data Memorandum from Lt. Friestleben On 08/23/2014, Lt. Michael Friestleben of the 4th Precinct notified the Minneapolis Police Department Internal Affairs Unit of this MDC message via email. Lt. Friestleben had attached a statement regarding this MDC message and his investigation into this message. 13.43 - Personnel Data He stated that he was working in the 4th Precinct the night that this message was sent out to P4. He received and read this message on his MDC. He contacted an MECC Supervisor in order to determin- . is ipo -1 the message. He was told that "M" is designated to the 13.37 - Security &amp; Trade Secret had closed at 2000 hours. He was also told that had been logged onto the MDC of marked squad 468. Lt. Friestleben determined that marked squad 468 had been parked in the parking lot on the north side of Plymouth Ave across from the 4th Precinct. Lt. Friestleben sent an MDC message to P4 asking who had sent the message, but he received no response. Soon after, Lt. Friestleben responded to a person with a gun call. While at this call, he conversed with Officer William Gregory. It was at this time that Officer Gregory told Lt. Friestleben that he had sent the MDC message. Lt. Friestleben instructed Officer Gregory to stop. Officers Kou Vang and Blake Moua had been working Squad 470 at the time the message was sent. Later conversations between Lt. Friestleben and Officers Vang and Moua revealed that Officers Vang and Moua were upset about the MDC message and felt that other officers were now looking at them differently. They wanted to know who sent the message, but Lt. Friestleben did not identify the sender. Officer Vang told Lt. Friestleben that he was going to go to Internal Affairs regarding this MDC message. Further information provided to Lt. Friestleben by MECC showed that Officer William Gregory, Squad 442, was stationary in the area of Plymouth Ave and Morgan Ave N at the time this MDC message was sent. AVL data showed other squads at the 4th Precinct station. On 08/17/2014, Lt. Friestleben advised Officers Vang and Moua that he would be documenting this event and forwarding it to Internal Affairs. Attached to Lt. Friestleben's email were AVL documents showing squad locations and documentation of this MDC message. 2 1207815 13.43 - Personnel Data 4th Precinct Video This investigator obtained video footage from Milestone Safe Zone cameras at the 4th Precinct Station. This footage was contained on one CD. In order to view this video, double click into the main file "IAU # only-14-17829." This will display folders for the three cameras at the 4th Precinct. Click into the folder of your choice, and then double click the "SmartClient-Player." This player may take several minutes to load. All video footage is from 9pm to 9:30pm on 08/15/2014 (the video timestamp is not displayed in military time). The below summaries of this footage include still images captured from 3 1207816 Tuesday; February 03,•2015":9d16,41 this video footage. It should be noted that the MDC message in question was sent at 21:21:43 hours. On the "West PTZ" camera, you can see eastbound down Plymouth Ave from the west end of the 4th Precinct station. This view includes some of the sidewalk in front of the 4th Precinct station, the sidewalk in front of the main front entrance to the 4th Precinct station, Plymouth Ave, and the parking lot on the north side of Plymouth Ave across from the 4th Precinct station. At 09:08:41 PM, an Minneapolis Police Department SUV squad can be seen travelling westbound on Plymouth Ave, making a u-turn in front of the 4P Precinct station, and parking on Plymouth Ave in front of the 4th Precinct station. The driving officer exits the SUV marked squad and walks to the front entrance of the 4th Precinct station. Milestone XPridecibatarielferit -111aieriEtrportert Project.sep 1iieli al m ia&amp;c ii1imumm t TOT SMup 0 • 10 ir ti 9.011'11:( 910. P1.1 • VP r1 Exported Project GO Exportad Me=v4 ;1:IViety MO' Lens PTZ positions: At 9:11:04 PM, an officer appears from the front entrance of the 4th Precinct station, gets into the driver's seat of the Minneapolis Police Department SUV marked squad parked at the curb, and then the SUV marked squad drives into the parking lot on the north side of Plymouth Ave across from the 4th Precinct station where a few Minneapolis Police Department fully marked squad cars are parked. The officer can be seen parking the SUV squad, getting out of the SUV squad, walking to a parked squad car in the lot, and 4 1207817 getting into the driver's seat of the parked squad car at 9:11:47 PM. At 9:21:59, the officer exits the parked squad car, walks back to the SUV squad, and the SUV squad then leaves the parking lot heading eastbound on Plymouth Ave. On the "Front Entrance" camera, Officer William Gregory can be seen walking into the 4th Precinct station at 09:09:17 PM. Live Playback Setup Friday, August 15, NA 1.005 9:09:21.335 PM e o oo 13.43 - Personnel Data Officer William Gregory can then be seen leaving via this same front entrance door at 09:10:53 PM. 5 1207818 On the "Plymouth Ave Lot" camera mounted on the 46 Precinct station, footage shows the parking lot on the north side of Plymouth Ave across from the 4th Precinct station. At 9:11:20, the SUV marked squad drives into this parking lot. 4 , -1 1!)1' -hit '01 8 - 49:11':21.1 PM The officer can be seen parking the SUV squad, getting out of the SUV squad, walking to a parked squad car in the lot, and getting into the driver's seat of the parked squad car. At 9:21:59, the officer exits the parked squad car, walks back to the SUV squad, and the SUV squad then leaves the parking lot heading eastbound on Plymouth Ave. 6 1207819 VisiNet Records VisiNet records show that Officer William Gregory, badge #2450, signed onto Squad 442 He was the only officer to sign onto Squad 442 for that 13.43 - Personnel Data AVL (Automatic Vehicle Location) data in these records also show that Squad 442: • Was travelling westbound on Plymouth Ave from Knox Ave N to Morgan Ave N during 21:08 hours. • Was at Plymouth Ave and Morgan Ave N from 21:08 hours to 21:22 hours. • Left Plymouth Ave and Morgan Ave N travelling eastbound on Plymouth Ave at 21:22 hours. This AVL data correlates with the video footage from the 4th Precinct station's cameras. Workforce Director Records Workforce Director records show that Officer William Gregory was working OT (overtime) for the "2014 Summer Crime Initiative" from 1600 to 0330 hours on 08/15/2014. Workforce Director records also show that Officers Vang and Moua were working BBK (buyback) for the "Precinct 4 13.43 ' from 1600 to 0200 hours on 08/15/2014. Call Sign RADO1 This investigator contacted the Minneapolis Police De with Foreman Dan Gottwald. He stated that ' sign onto CAD via MDC. 13.37 - Security &amp; Trade Secret artment Radio Shop and spoke all sign used to 7 1207820 "P4" Distribution List This investigator contacted Scott Peterson, an I.T. Tech in MECC, to get a list of call signs that would receive an MDC message sent to "P4." Scott Peterson provided the entire P4 member group that would receive the MDC message if signed onto the CAD system. Here is that list: 13.37 - Security &amp; Trade Secret This investigator then asked I.T. Tech Scott Peterson for a list of all members of the P4 group that were signed on at the time the MDC message was sent. Peterson provided the 13.37 - Security &amp; Trade Secret It should also be noted that MDC messages are public information and are subject to public disclosure. 8 1207821 CASE STATEMENTS The below interview summaries focus on the portions of the interviews that are relevant to the alleged Minneapolis Police De . artment Polic and Procedure violations. Questions were asked by this investi ator 13.43 - Personnel Data Statement of Officer Kou Yang Officer Kou Vang provided a statement for this investigation on 10/01/2014 in the Minneapolis Police Department Internal Affairs office. This statement was given under Garrity. Here is a summary. Officer Kou Vang stated that: • He was working overtime for the 4th Precinct 13.43 as part of the • He was working with his partner, Officer Blake Moua, on Squad 470. • He was about to exit his squad car to have lunch at around 2120 hours when Officer Moua alerted him to the MDC message. • He saw the MDC message from Radio One to the entire 4th Precinct. This message was about a half page long, was referring to squad 470, and was "telling us that, uh, you know, we're not doing our job, you know, we're just working for the money, urn, and are we really police officers, how much time we have on, do we even have street, you know, time like that." • He felt that the MDC message in its totality was challenging his career in general, not his work that particular night. He stated, "I mean he doesn't say just for that particular night. He's challenging to find out who I am and if I have ever done any arrests. To me, that's kind of a lot." • He immediately contacted Channel 7 in order to determine who Radio One was, but they weren't able to tell him. • He call Lt. Kroll, who was in-charge of the overtime, by phone. Lt. Kroll was already aware of the message and was talking to Lt. Friestleben to figure out what's going on. • He spoke with Lt. Friestleben who informed him that he would write up this matter and forward it to Internal Affairs. • About a week later, Officer Van. and Officer Moua brought this matter to the attention of Internal Affairs. 9 1207822 • He told that he was offended by the MDC message, he felt that the MDC message was putting his reputation on the line, and he did not know who sent it. • He believed the sender waited until signed on so that would also get the MDC message. • He said that his friends were calling him to ask about the MDC message, and he'd been approached by officers at the 4th Precinct that night and the next day when he worked the BBQ in north Minneapolis. • He said that when he worked the BBQ on 08/16/2014, the day after the MDC message, "I feel, yeah, some, some of the officers was avoiding me in way because I know who they are. Most of the officers that come and work at the barbeque I know them for years, but that particular day no one was talking to me. I sense something was up, but, you know, I'm not going to say anything. Maybe they're just having a bad day or whatever, but all this officers that work in that unit most of them came on with me- -and, and knows me. And normally, we, we, we conversate, you know, talk. When we meet, we shake hands. But that particular day, you know, they walk by me, but they just say, hey, hey Vang, how you doing. That's-, and then they walk away. I just sensed-, you know, I, I sense a little different. That's all. You know." • He also stated, "A few days later, you know, some, some, some my friend from the Fifth Precinct -- I don't know how they was made aware of it -- but they just asked what's going on. Heard there's a little incident and I said I don't know what you talking about..." • When asked for his best guess about why they were quieter than usual, he stated, "You know, a lot of people knows about this message because like I said he sent to all the whole preci-, you know, how they talk I have no idea. It just that-, I just had a sense that most of the people that I know are friend of mine. But I understand because if they do know that there's, there's something going on they, yeah, they don't wanna talk to you. I, I would do the same because it's still under investigation. You know, so I'm not saying that-, you know, I'm not saying that they just avoid me like because they don't like me. I think if they are aware of the situation they just say, you know, best, best not to talk." • He stated that he and Officer Moua were working that shift that particular night, and everyone that was working would have been at the roll call to know who they were. • He worked Squad 470 with Officer Moua the day prior to the MDC message as well. • He is assigned to 13.43 - Personnel Data which is a plain clothes position out of the Special Operations Center at 4119 Dupont Ave N. • The only time he works the street is overtime, and the day in question was only the second time he had worked out of the 4th Precinct that year. • He hasn't worked the 4th Precinct for many years, but he did know the majority of the Minneapolis Police Department officers working the 4th Precinct on 08/15/2014. Other officers included State Troopers and Metro Transit Police, and he did not know these officers. 10 1207823 involves working with this • He wondered why they (470) were singled out, and why no other officers were targeted. • 13.43 - Personnel Data • He stated that this is the only incident in his whole career that has come up challenging his work ethic and to say something falsely about what kind of officer he is. • He stated that part of their duty that night, as directed by Inspector Kjos, was to make contact with the business corridor on Lowry Ave if they were not busy. He stated, "It wasn't that busy that night, so we had most of our time was spent walking/talking to all of the, you know, different community-, I mean business on the corridor. But when it's busy, you know, our job is to just take care of the shots, shots call,- -Priority One. When they don't have that and when we have-, when we have our downtime, then we take care of business, but that's part of our job because there's different overtime that night. There's two different overtime. One for the JET for people to come in and work and then this one is, you know, with-, this one was recruited by Inspector Kjos. He asked us to work, so that's why we say, yeah, we can work. We'll take care of it." He later added, "We're out there walking. We're just doing it." • He stated that he and Officer Moua had been asked by Inspector Kjos to focus their attention on the Lowry business corridor during their downtime, but Lt. Friestleben and Lt. Kroll were not aware of this. • He stated that there are a lot of businesses along Lowry, and his normal assignment on community. • He stated that approximately 10 officers that were working buyback that night had been in roll call with the 4th Precinct 13.43 - Personnel Data There were two different buyback programs being worked by these officers. • He described that any officer can see on the MDC the line-up of names and badge numbers of all officers working in the precinct at any given time. • He stated that, through the process of elimination, he had narrowed down a list of potential officers that may have sent the MDC message, but he doesn't know these officers. • Since the incident, he has been working his own unit, so everything is normal because his unit doesn't know about the situation. He hasn't been back to the 4th Precinct. • Officer Vang stated that he has worked in the at the SOC for under three years. His core hours are during the daytime, 0700 - 1700 hours. He also statee that he has only worked two buyback shifts the whole year. When asked if his position offers him a lot of interaction with the actual patrol unit at the 4th Precinct, he answered, "Yes and no, uh, from the street. You know, people that I see that works patrol I see them and we, we do interact, but only the officers that are friend of mine." He agreed that it would be fair to say that he doesn't have a lot of interaction with those that work patrol at night in the Fourth Precinct. 11 1207824 • Prior to working in., he worked years. • Prior to working in the 5th Precinct, he worked in which was located in downtown Minneapolis. He worked there for six or seven years. • Prior to he worked in the 4th Precinct. He agreed that that was roughly between 14 and 16 years ago. When ask if he could conclude that there are a lot of personnel at the 4th Precinct who have no idea who he is, he answered, "Yeah, I think so." in the 5th Precinct fox seven to eight Statement of Officer Blake Moua Officer Blake Moua provided a statement for this investigation under Garrity on 10/2/2014. Here is a summary. Officer Moua stated: • He was working buyback in the 4th Precinct on the evening of 08/15/2014. • Duties for this buyback included assisting with Priority 1 calls, working hot spots, being visible to the community, and doing business checks. Inspector Kjos had requested that he do business checks along the Lowry corridor during downtime. • At around 2120 hours, he (and his partner, Officer Kou Vang) received an MDC message from Radio One. He stated, "It, it started as it was a joke, you know, but after we read it, it was a whole paragraph and it got worse and worse. And we look at the audits and it was targeted-, or it was sent to was basically the whole precinct, uh, and at the time, both shift were on. Uh, came on around 2000 hours, so they were on, too, and Dispatch also got the message, so pretty much everyone got the message. And our, our squad name was actually on the-, on the messages that appear on their screen. So, when Vang and I reviewed it, we looked it over and over and it hit us hard. It was like, who is this guy, why is he targeting us, you know, cause he basically-, I don't know if you guys have a copy of it." • He felt that this MDC message was detrimental to his reputation. • Lt. Kroll was the MI supervisor that evening. Lt. Friestleben was the lieutenant working the regular shift, and Lt. Friestleben might have been the acting Inspector because Inspector Kjos was on vacation. Both were contacted regarding the MDC message. • Officer Moua wanted to find out who wrote the MDC message and see if they could resolve this issue internally so that the sender would stop. • Officer Moua and Officer Vang learned that Radio One had been signed on using the MDC in Squad 468. • Lt. Friestleben took a couple of days to look into this matter. 12 1207825 • Officer Moua stated, "Lt. Friestleben called me back and said he, he had tried talking to the guy. He wouldn't give me the name. He tried talking to the guy, uh, and tried to work something out where, you know, getting him to apologize to us. And, you know, my opinion was maybe just apologize by writing out a memo to the officers to let them know that you were the one that did it and, you know, just a sincere apology is what we were looking for, you know. Accountability, you know. If you did it, just say you did it, you know. No big deal. It's not going to go anywhere. But he could-, you know, Friestleben called me back and said, uh, the guy is not sincere. He's not going to come out and apologize. And, so, he said, well, I'm gonna have to push it-, the paperwork to IA." • Officer Moua and Officer Vang later went to Internal Affairs to make sure that the matter had been forwarded to Internal Affairs. • • 13.43 - Personnel Data • Officer Moua felt that the sender of the MDC message didn't know him. • Officer Moua stated, "But, urn, you know, he had all the intent in his mind to carry out this, especially if you looked at the actions that he did to go into another squad, sign-on-, turn on the computer, sign-on, send that out, you know, and then log off, and then go resume his own duty, and try to avoid everything." • He had asked Lt. Friestleben for the sender's identity, but Lt. Friestleben would not identify the sender. • Officer Moua was working part-time at a car show in north Minneapolis later in the month with Officer Craig Crisp and Officer Will Gregory. Officer Moua encountered Lt. Friestleben on a call that day, and Lt. Friestleben "kind of hinted out to me" that one of the officers he was working this part-time with may be the sender of the MDC message. Officer Moua stated, "Me and the other officer were mingling and talking throughout the part-time. We're, you know, our normal routine, which we, you know, chit chat a lot, uh, but this other officer was avoiding confrontation with me or avoiding talking to me. And so, you know, he went to a gas station, he went across to the library, you know. So, it was kind of awkward, but I didn't pick it-, pick it up until--but, you know, when Friestleben came in and said well, you know, this-, it was the officer that you were working part-time with. Of course. He's the only guy. He's the only guy from north side, so. • When asked which of these two officers he ultimately came to believe was the sender of the MDC message, he stated, "Well, Craig Crisp is from the Second Precinct, so my assumption -- now again, it's not concrete -- but my assumption is Will Gregory. He was working that evening with us." He also stated that Officer Will Gregory was the officer that was avoiding him during the car show part-time job. ,, 13 1207826 • Officer Moua stated that he has never worked with William Gregory in the past, there has never been an incident between them in the past, and he hadn't even heard of William Gregory until working the buyback shifts. • Officer Moua recalled recent in-service training in which he learned about bullying, and he felt that this MDC message was "like indirect bullying, you know, cause we don't know who the guy is, but he's indirectly bullying us by sending this message and not putting his face to it, you know." • He said that the incident has caused emotional stress. • He stated that a few people on the north side have stopped and asked him about the MDC message. This weighed heavily on his shoulders, so that's why something had to be done about it. • Officer Moua worked the MPD BBQ in north Minneapolis the day after the MDC message was sent. He was originally assigned to a foot patrol at the BBQ because being a Community Liaison and meeting with the community is one of his normal duties. At the BBQ, however, he was reassigned to stand on a street corner and look for protestors. He felt like he was isolated perhaps because of what happened the night before. He felt that some officers were trying to avoid him. He did not know if Lt. Friestleben was involved in this reassignment in order to prevent further interaction or conflict with the MDC message sender, or if Sgt. Roering who gave the line-up had been the one to reassign him. • 13.43 - Personnel Data • Officer Moua didn't know if Officer William Gregory had been working at the BBQ. • Officer Moua stated that he currently works in the 4th Precinct which is on the second floor of the 4th Precinct station. He has worked there since June of 2014. His core hours are 1000 to 2000 hours. He has a lot of interaction with 4th Precinct patrol officers, but he has not come across Officer William Gregory. • Prior to working in the 4th Precinct he worked in for approximately three years. is located at the Special Operations Center, 4119 Dupont Ave N, which is in the 4th Precinct but not at the 4 Precinct station. • Prior to working in he worked in the 1st Precinct for one and a half years. • Officer Moua has never been assigned to the 4th Precinct (patrol). • Officer Moua knew that squad 468 is usually parked in the parking lot across the street from the 4th Precinct station. He knows this because the officer assigned to this squad car is his partner in CCP/SAFE, and this officer (Officer Killebrew) purposely parked the squad in the lot across the street so that other people don't use it for part-time or off-duty work. • Officer Moua stated that they did not complete a log of their activities on 08/15/2014 because the information is on VisiNet. 14 1207827</t>
  </si>
  <si>
    <t>['https://d3n8a8pro7vhmx.cloudfront.net/cuapb/pages/1461/attachments/original/1638130302/14-17829_Gregory_Part_1.pdf?1638130302']</t>
  </si>
  <si>
    <t>MINNEAPOLIS POLICE DEPARTMENT INTERNAL AFFAIRS DIVISION COMPLAINT INFORMATION Case Number Precinct MECC- CCN Date of Incident Time Date of Complaint 15-23901 3 15-400287 10/26/2015 2224 12/14/2015 Location of Incident City/State/Zip Hiawatha Av/E 26th St Minneapolis, MN Complainant Name (Last, First, Middle Initial) Sex Race DOB 13.43 Home Address City/State/Zip Primary Telephone BADGE/NAME ALLEGED POLICY VIOLATIONS Off. Robert Thunder #7232 MPD P&amp;P § 7-403 VEHICLES - EMERGENCY RESPONSE ALLEGATION SUMMARY It is alleged that on 10/2612015, Officer Thunder was driving an MPD squad and was responding to assist another officer. While driving the squad with emergency lights on continuously, and siren on intermittently, Officer Thunder drove his squad, without due consideration for the safety of the public, into the intersection of Hiawatha Av/E 26th St against a red light and struck another vehicle in the intersection. The crash resulted in minor injuries to himself, his passenger, Officer Trebesch, and to one occupant of the vehicle which was struck. SUPERVISOR ASSESSMENT PRELIMINARY RECOMMENDATION INVESTIGATIONS 0 Preliminary Investigation 0 Reckoning Di No Period Expired Basis for Complaint Pending Further Information to Cooperate to Precinct by Exception Failure • Admin Investigation • Closed D Failure iii Refer ❑Cleared ❑Policy K Other FINAL APPROVED INVESTIGATIVE REPORT KRefer to Deputy Chief of Professional Standards IAU Comman Date , 3 ia77/iL MPD Form #3401 - UPDATED 3/21 1196238 4 4 -,. Minneapolis Minneapolis Office of Police Police Conduct Review Investigative Summary Complaint Number: 15-23901 Investigator: Sergeant Aaron Prescott Officer (s): Officer Robert Thunder #7232 Case Type: Administrative Date of Incident: 10/26/2015 Complaint Filed: 12/14/2015 CASE OVERVIEW On October 26th, 2015, Officers Thunder and Trebesch were assigned to squad 331 with Officer Thunder driving and Officer Trebesch the passenger. They were responding to assist another officer when Officer Thunder entered the intersection of East 26th Street/Hiawatha Avenue against a red light and struck an Audi station wagon. The crash resulted in property damage and minor injuries. At the time of the crash, the squad's emergency lighting was on and the siren was allegedly being operated in an intermittent manner. POLICY 7-403 VEHICLES - EMERGENCY RESPONSE ALLEGATIONS Allegation 1: It is alleged that Officer Thunder failed to use his siren in a continuous manner while engaged in emergency driving and failed to exercise caution and due consideration for the public when he entered the intersection of East 26th Street/Hiawatha Avenue and struck another vehicle. Key Issues: Issue 1: Was Officer Thunder engaged in emergency driving? Issue 2: If Officer Thunder was engaged in emergency driving, was he operating his siren in a continuous manner? Issue 3: Did Officer Thunder exercise caution and due consideration for the public when he entered the intersection against a red light. Page 1 of 9 1196239 CASE INVESTIGATION There were several documents associated with this case. Included was CAPRS offense report 15-400287 which was authored by Officer Thunder and lists the offense as SQUADA (MPD squad accident). It lists the offense time as October 26th, 2015 at 22:24 hours and location of East 26th Street/Hiawatha Avenue. Accident Review Committee Memo This case was initiated after a referral from the MPD Accident Review Committee, which per MPD Policy and Procedure reviews all MPD involved motor vehicle crashes. The Review Committee submitted a memo to IAU which included a short summary of the incident, a finding that the accident was preventable, that there was a probable violation of MPD Policy and Procedure, and a recommendation of referral to IAU for investigation. Review of Officer Thunder's Supplement Officer Thunder entered supplement 3 to the report. In his supplement, he was working with Officer Trebesch, assigned to marked squad 331, and was driving the squad. At approximately 2220 hours, they responded to assist off-duty squad 6305 who had asked for assistance in apprehending a person with an outstanding felony warrant at 2432 Ogema Placer. Officer Thunder states they were north bound on Hiawatha Avenue with overhead lights on and using the siren "sparingly" so as to not alert squad 6305's suspect. He states he used the siren south of 26th Street on Hiawatha Avenue because he saw multiple vehicles at the intersection and then turned the siren off when all of the northbound cars had moved to the right and cleared the left turn lane2. Officer Thunder goes on to explain that as they approached 26th Street, he saw a white station wagon crossing Hiawatha Avenue, about to turn south onto Hiawatha. Officer Thunder attempted to stop as they entered the intersection, the squad then skidded into the intersection and struck the station wagon in the driver's side door with the front of the squad. Officer Thunder estimated his speed upon impact to be 20 to 25 miles per hour3. The crash caused the squad's airbags to deploy. Officer Thunder stated that he had soreness to his right hand and stiffness to his back. He completed an injury on duty form (hereafter referred to as an IOD form) and went to Hennepin County Medical Center for evaluation4. Review of Officer Trebesch's Supplement Officer Trebesch completed supplement 5. His supplement states that he was working with Officer Thunder as squad 331 and gave the squad P number 767585. Officer Trebesch states that they 1 CAPRS Report Supplement 3 Paragraph 1 2 CAPRS Report Supplement 3 Paragraph 2 3 CAPRS Report Supplement 3 Paragraph 3 4 CAPRS Report Supplement 3 Paragraph 4 5 City Fleet assigns every vehicle with a unique number so it can be identified and tracked regardless of where that vehicle is assigned or what squad number it is given. Within the Police Department, this number is known as a "P number" and is used to identify police vehicles in issues regarding fleet, accidents, maintenance, and MVR recordings. Page 2 of 9 1196240 responded to assist squad 6305 and that the information they were receiving indicated that squad 6305's suspect was on a bicycle. Squad 6305 requested that squads approach from multiple directions indicated that the suspect was going to flee from the police6. While responding, Officer Trebesch heard over the radio that squad 6305 was now chasing the suspect'. Officer Trebesch's supplement explains that they were responding north bound on Hiawatha Avenue and as they were approaching 26th Street in the left turn lane, a white station wagon crossed Hiawatha west bound and stopped in front of them. The squad then skidded through the red traffic light and struck the station wagon in the driver's door8. The collision caused the front airbags to deploy. Officer Trebesch suffered pain in his legs and stiffness in his back. He submitted an IOD form and went to Hennepin County Medical Center for evaluation9. Officer Trebesch's supplement states he spoke with both the driver of the station wagon, Larry Luangrath, and the station wagon's front passenger, Christopher Knopf and both told him they were "okay", however Luangrath was later transported to the hospital by ambulance for evaluation10. Review of Supplement of Lieutenant Hudok Lieutenant Hudok responded to the scene of the crash as the MPD accident investigator. He completed supplement 6 in the report. Lieutenant Hudok's supplement states that when he arrived on scene, he spoke with the driver of the station wagon, Luangrath, who was in an ambulance. Luangrath stated to him that he was traveling west bound on 26th Street and was making a left turn onto south bound Hiawatha Avenue when he was struck by the squad. Luangrath told Lieutenant Hudok that he did not see the traffic signal pre-emption indicator light flashing and did not immediately see the squad's emergency lights. He also told Lieutenant Hudok that he had one beer approximately one and a half hours prior to the crash, Lieutenant Hudok stated he saw no signs of impairment". In his supplement, Lieutenant Hudok described the damage to the squad as being to the front end and severe. He described the damage to the station wagon as moderate to severe and to the driver's side door areal'. The road condition was clear, level, and dry, with the intersection well lit, and the controlling traffic signals were working properly13. Lieutenant Hudok photographed the scene and vehicles involved and completed a state accident report. Review of Supplement of Officer Womble Officer Womble responded to the scene of the crash and entered Supplement 1 in the CAPRS report. In his supplement, he states he spoke with the driver of the station wagon, Luangrath, and the passenger, Knopf. Officer Womble notes that Luangrath told him he heard the siren before impact and that Knopf told him he heard the siren "late"14. 6 CAPRS Supplement 5 Paragraph 1 7 CAPRS Supplement 5 Paragraph 2 8 CAPRS Supplement 5 Paragraph 2 9 CAPRS Supplement 5 Paragraph 3 and 7 1° CAPRS Supplement 5 Paragraph 4 and 5 11 CAPRS Supplement 6 Paragraph 1 12 CAPRS Supplement 6 Paragraph 3 13 CAPRS Supplement 6 Paragraph 6 14 CAPRS Supplement 1 Paragraph 3-4 Page 3 of 9 1196241 Review of State Accident Reports Both Lieutenant Hudok and Officer Trebesch completed state accident reports. Lieutenant Hudok was contacted regarding the two reports and determined that this was likely the result of miscommunication between himself and Officer Trebesch15. The reports are substantially the same with Officer Trebesch's report adding witnesses. En the narrative section of his accident report, Officer Trebesch states that the squad was responding to a police call with emergency lights and siren on until the squad was close to the call when the siren was shut off for "tactical advantage"16 Review of AVL Data Automated vehicle locator (hereafter referred to as AVL) data for squad 331 for October 26, 2015 was obtained for this case. This data represents a particular squad's location, heading, and speed at a given time. The AVL data for squad 331 showed they were assigned the call to assist squad 6305 at 22:20:27 hours when they were at East 42nd Street/34th Avenue South. The AVL data shows their subsequent path of travel progressing northwest up Hiawatha Avenue towards the area of squad 6305's call. It also shows their speed rising, reaching a maximum speed of 93 miles per hour at Hiawatha Avenue/East Lake Street before stopping at Hiawatha Avenue/East 26th Street. Statement of Officer Trebesch An interview was conducted with Officer Trebesch where he gave a statement as a witness officer to lAU on February 3"d, 2016. This interview was conducted pursuant to MPD Policy and Procedure and was preceded by a Garrity warning. During his statement, Officer Trebesch stated that on October 26th, 2015, he and Officer Thunder were assigned to call sign 331 and were using marked squad 331, P number 76758, which was a fully marked Ford Explorer MPD squad with exterior light bar. He stated that he was the passenger at the beginning of the shift and that he and Officer Thunder conducted a pre-shift equipment check of the squad and found the equipment to be in good working order. He conducted the pre-shift check of the of the mobile video recorder (hereafter referred to as MVR) and found it to be in good working order17. Officer Trebesch stated that at approximately 2224 hours, they responded to assist squad 6305. He stated that when they first began their response, they were on Hiawatha Avenue south of Lake Street and that initially they responded in a routine manner, or Code 2, and then changed 'their response to using emergency lights and siren after they heard squad 6305 was chasing their suspect18. Officer Trebesch stated that Officer Thunder, being the driver of the squad at that time, was responsible for operating the emergency lights and siren19. As such, Officer Trebesch knew that their exterior emergency lighting was on but did not know what level of lighting, or positon the emergency lighting switch was on2° or if the squads pre-emption device was on21 22. He said that the siren was used but in an intermittent fashio n 23. 15 In general, only one accident report should be filed for a given motor vehicle crash. For MPD squad accidents, it is standard procedure for the MPD accident investigator to complete the accident report. 16 Officer Trebesch's State Accident Report - Narrative Section 17 Officer Trebesch Q&amp;A page 2 line 14 to page 3 line 35 18 Officer Trebesch Q&amp;A page 4 lines 1-31 19 Officer Trebesch Q&amp;A page 6 lines 2-21 20 The emergency lighting control switch is a lever/slider style switch with an off positon and three on positions. On position one, the switch turns on rear flashing lights only. Position two turns on flashing lights to the front and rear. Position three turns on flashing lights to the front and rear as well as the MVR and pre-emption device. On many Page 4 of 9 1196242 Officer Trebesch stated that as they approached 26th Street on Hiawatha Avenue, they were in the left lane and traveling at approximately 30 miles per hour at approximately where the Sabo Pedestrian Bridge crosses Hiawatha Avenue24. This is approximately 480 feet south of the intersection of 26th Street/Hiawatha Avenue25. As they approached the intersection, Officer Trebesch saw traffic in the north bound lanes stopped for a red light at 26th Street. As they proceeded north with emergency lights and siren on, the stopped northbound traffic moved to the right out of the left turn lane giving them a clear path to the intersection26. Officer Trebesch stated that at some point before crossing the intersection, Officer Thunder turned the siren off27. While in the left turn lane and approaching the intersection, the station wagon crossed their path in the intersection coming from the east and making a turn to southbound Hiawatha Avenue. Officer Thunder's response was to brake hard causing the squad to skid into the intersection where it struck the station wagon. Officer Trebesch stated that he believed the siren was not on immediately before the crash28. Officer Trebesch stated that there was no MVR video of the crash that he was aware of. He further explained that the MVR would have come on if the emergency lighting switch was turned to position three29. Statement of Officer Thunder On February 6th, 2016, Officer Thunder provided a statement during an interview with IAU. This interview was conducted pursuant to MPD Policy and Procedure and was preceded by a Garrity warning. In his statement, Officer Thunder stated that on October 26th, 2015, he and Officer Trebesch were assigned to squad 331 and that he was the driver at the beginning of the shift. He also verified that a pre-shift equipment and MVR check was conducted, that no defects were found, and the MVR was found to be in good working order30. He said that when they responded to the call to assist squad 6305 they were at 42nd Street/Hiawatha Avenue and began their response as a Code 2 response using his siren intermittently to move traffic31. He further stated that he was responsible for operating the emergency lights and siren32. Officer Thunder showed a similar understanding of how the emergency lighting and siren control operate as Officer Trebesch, with position three on the emergency lighting switch causing the lights to flash faster and activating the MVR and pre-emption device33. 21 A traffic signal pre-emption device, often known by the commercial brand name Opticom, is a device on an emergency vehicle which emits a signal to receivers on traffic lights which change those lights to green for the approaching emergency vehicle, and stops cross traffic, allowing for a more safe emergency driving situation. 22 Officer Trebesch Q&amp;A page 7 lines 22-24 23 Officer Trebesch Q&amp;A page 7 lines 15-20 24 Officer Trebesch Q&amp;A page 8 lines 15-17 25 As measured on Google Maps. 26 Officer Trebesch Q&amp;A page 8 line 25 to page 11 line 21 27 Officer Trebesch Q&amp;A page 10 lines 12-25 28 Officer Trebesch Q&amp;A page 12 line 5 to page 13 line 21 29 Officer Trebesch Q&amp;A page 15 lines 5-15 3° Officer Thunder Q&amp;A page 2 line10 to page 3 line 27 31 Officer Thunder Q&amp;A page 4 lines 32 Officer Thunder Q&amp;A page 4 line 41 to page 5 line 11 33 Officer Thunder Q&amp;A page 5 line 30 to page 7 line 6 Page 5 of 9 1196243 Officer Thunder stated that during the course of his response to assist squad 6305, he only turned the emergency light switch to position 2 and did not change it. He acknowledged that this did not turn on the MVR or pre-emption device and stated that he had "no reason" for only using position two34. Officer Thunder explained that as he drove up Hiawatha Avenue, he did not change to Code 3, or emergency response, driving until he got closer to 26th Street where he noticed other cars collecting35 and saw that the cars obstructing his path were stopped for a red light. As he approached the intersection, he had his emergency lights on and then turned the siren on. The cars then began to move to the right, out of his way36. As the squad proceeded towards the intersection in the now cleared left turn lane, Officer Thunder stated that the traffic signal for northbound traffic was red as was the signal for the left turn lane. He said that there was traffic crossing west on 26th Street making left turns to southbound Hiawatha Avenue. One of these vehicles was a white Audi station wagon which was moving slowly and then stopped in front of them. He estimated that he was thirty to fifty feet from the intersection when this happened. He attempted to slow and braked hard which caused the squad to skid, or cause the anti-lock brake system to activate, into the intersection. The squad subsequently struck the station wagon in the driver's door with the front of the squad. He estimated his speed at the point of impact to be 20 to 25 miles per hour37. DISCUSSION The Minneapolis Police Department's Policy and Procedure Manual states in part: 7-403 VEHICLES - EMERGENCY RESPONSE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Officers are advised that circumventing light rail intersection crossing arms is a very dangerous practice. Officers going around the light rail crossing arms when they are down causes the light rail train operator to emergency brake the light rail car. When the light rail car is emergency braked, it causes passengers to be ejected from their seats and thrown to the floor, which could cause serious injury or death. Due to these risks, officers are prohibited from going around the light rail crossing arms when they are down at an intersection. There are two prongs to the allegation at issue here: Whether Officer Thunder violated policy by not using his siren in a continuous manner during an emergency driving situation, and whether Officer Thunder exercised caution and due consideration for the safety of the public. When considering siren usage, it must first be determined whether Officer Thunder was engaged in emergency driving. 34 Officer Thunder Q&amp;A page 7 line 29 to page 8 line 1 35 Officer Thunder Q&amp;A page 9 lines 6-13 35 Officer Thunder Q&amp;A page 10 lines 18-33 .57 Officer Thunder Q&amp;A page 12 line 23 to page 14 line 25 Page 6 of 9 1196244 The Minneapolis Police Department's Policy and Procedure Manual defines emergency driving in the following manner: 7-402 EMERGENCY DRIVING AND VEHICULAR PURSUIT DEFINITIONS EMERGENCY DRIVING - Emergency driving occurs whenever an officer intentionally drives in excess of the speed limit or in violation of any traffic control device. Emergency driving is authorized only when reasonably necessary in the performance of official duties. Officer Thunder described a sense of urgency while responding to their call38, as did Officer Trebesch. This sense of urgency would explain Officer Thunder's speeds while responding north towards squad 6305's location. The AVL data shows squad 331's speeds during their response ranging from 26 miles per hour at Hiawatha Avenue/42nd Street to 93 miles per hour at Hiawatha Avenue/Lake Street, with speeds in the 80 to 90 mile per hour range from 37th Street to 32nd Street39. The posted speed limit on this section of Hiawatha Avenue is 40 miles per hour. Exceeding the speed limit is one of the circumstances which is defined as emergency driving. Additionally, as Officer Thunder approached and entered the intersection against the red traffic light at 26th Street, he met the second circumstance which constitutes emergency driving. It is important to note, that both circumstances occurring simultaneously are not required to establish an emergency driving situation. Either exceeding the speed limit or violating a traffic control device, whether alone or in combination, meets the definition. In regards to continuous siren use, Officer Thunder states in his supplement and in his statement, that he used his siren in an intermittent fashion. This is supported by remarks on siren use in Officer Trebesch's supplement, state accident report, and statement. Both Officers explain this was to give them an advantage by not alerting squad 6305's suspect to their presence and approach. Finally, Officer Thunder's due consideration for the public safety can be illustrated by three circumstances or factors which contributed to the crash itself. Officer Thunder had a red traffic signal at Hiawatha Avenue/26th Street. Although State statute and MPD Policy and Procedure allow Officer Thunder to cross the intersection against the red light, it also requires him to ensure he could do so safely. Officer Thunder stated that when he saw the station wagon in his path, he braked hard enough to cause the squad to skid or slide into the intersection, and strike it at a speed of approximately 20 to 25 miles per hour. This indicates Officer Thunder was traveling at a speed such that he was unable to stop for any hazard. A second factor in the crash was visibility. Both officers made statements that they observed several vehicles stopped in the northbound lanes at 26th Street and Officer Trebesch stated that these vehicles at least partially obstructed his view of the intersection40. As these other vehicles were to the right of the squad as it approached, they would have also obstructed the squad from the driver of the station wagon as it approached from the east on 26th Street. This is confirmed by the driver's statement to Lieutenant Hudok that he did not immediately see the squad's emergency lights. Use of the third position on the emergency lighting control would have afforded Officer Thunder the maximum amount of lighting and most noticeable flash patterns available to him. 38 Officer Thunder Q&amp;A page 5 lines 13-19 39 VisiNet Browser Unit Activity Log With AVL Data 4° Trebesch Q&amp;A page 9 lines 32-35 Page 7 of 9 1196245 The third factor was failure to use the pre-emption device. By keeping the emergency lighting switch on the two position, Officer Thunder's pre-emption device was never activated. This device's purpose is to enhance the safety of officers and the general public by reducing the risk of crashes, while at the same time improving an officer's response time'''. By activating his pre-emption device, the traffic signal would have detected the squad's approach from the south and changed the northbound signal to green, giving Officer Thunder the right of way, while changing the signal for 26th Street to red and stopping the station wagon before it entered the intersection. CLOSING When making a determination on the allegation, there are three key issues to consider: 1. Was Officer Thunder engaged in emergency driving? • Officer Thunder exceeded the speed limit and entered the intersection of Hiawatha Avenue/East 26th Street against a red light. 2. If Officer Thunder was engaged in emergency driving, was he operating his siren in a continuous manner? • Both Officer Thunder and Officer Trebesch stated in their reports, as well as their statements to IAU, that the siren was used in an intermittent fashion. 3. Did Officer Thunder exercise caution and due consideration for the public when he entered the intersection against a red light. • Officer Thunder approached and entered the intersection at a speed such that he was unable to avoid a collision. • Officer Thunder did not use all of the emergency lighting available to him. • Officer Thunder did not use his pre-emption device. I confirm that the information I provided in this case is true to the best of my knowledge. InvestOtor: Sergeant Aaron Prescott Date a5t 2O1(, 41 http://www.gtt.com/opticom-emergency-response/ Page 8 of 9 1196246 EVIDENCE 1. Statements a) Officer Trebesch b) Officer Thunder 2. Records a) MPD CAPRS Report CCN 15-400287 b) State Accident Reports 15-400287 c) Accident Review Committee Memo d) VisiNet Unit Activity Log With AVL Data e) Explorer SUV Equipment Configuration Handout42 f) Crash Scene Photographs43 g) Hennepin County GIS Aerial Photograph h) MVR Pre-Shift Check Video45 i) MPD Channel 1 Radio Audio46 42This document is found on the MPD internal website under "Manuals and Guides" and was developed by Sergeant Mark Klukow. It illustrates changes in the configuration of new squads beginning in 2013. Of particular relevance to this investigation was the illustration of the emergency control panel, which includes the emergency lighting controls and the siren controls, and the explanation of the slide switch position three setting. This document was used during interviews with both officers as an aid in questions regarding emergency lighting settings and controls. 43These digital photographs were taken by Lieutenant Hudok and uploaded to the Crime Lab's DIMS system for storage and retrieval. These photographs were used during the interview with Officer Thunder. 44This photograph is a color aerial photograph of the intersection of Hiawatha Avenue/East 26th Street and was obtained from the Hennepin County GIS website. This photograph was used during interviews with both officers as an aid in questions regarding positions of vehicles before, during, and after the crash. 45 MVR video for the squad involved in the crash was retrieved. The video search produced video for the pre-shift equipment check and a video post-crash. There were no other video recordings for that squad on October 26th. The pre-shift equipment check video was completed pursuant to, and complying with MPD Policy and Procedure and indicated that the MVR was functioning properly. 46Audio recordings of the radio traffic from MPD radio channel 1, from the time squad 6305 called out for assistance to when squad 331 called out their crash, were obtained. This audio did not provide any new evidence or information, but does corroborate the chain of events that Officers Trebesch and Thunder described in their supplements and statements. Page 9 of 9 1196247 Minneapolis City of Lakes Police Department Jame L. Harteau, Chief of Police 350 5. Fifth St., Room 130 Minneapolis, MN 55415 TEL 612.673.3000 www.minneapolismn.gov June 20, 2016 Officer Robert Thunder Third Precinct Minneapolis Police Department RE: IAU Case Number #15-23901 Notice of Suspension (10 hours suspension without pay) Officer Thunder, The finding for LAU Case #15-23901 is as follows: MPD PIP 7-403 Emergency Response SUSTAINED (Category B) As discipline for this incident you are suspended for 10 hours without pay. This case will remain in IAU files per the record retention guidelines mandated by State Law. Be advised that any additional violations of Department Rules and Regulations may result in disciplinary action up to and including discharge. Sincerely, Janee Harteau Chief of Police By: Kristine Arneson Assistant Chief 1196248 Page 2 Officer Thunder Suspension Letter I, Officer Robert Thunder, acknowledge receipt of this Notice of Suspension. CC: Personnel Inspector Sullivan IAU '-z3 Officer Robe hunder Date of Receipt Inspect ullivan Date 6_/), .3/&amp;_ 1196249</t>
  </si>
  <si>
    <t>['https://d3n8a8pro7vhmx.cloudfront.net/cuapb/pages/1461/attachments/original/1638410348/15-23901_Thunder.pdf?1638410348']</t>
  </si>
  <si>
    <t>• At Internal Affairs, Robert McCullough spoke with an unknown officer who looked up the police report and saw there was no mention of the money. There was nothing in the report indicating that money had been property inventoried. • McCullough filed a complaint which he signed on 5/8/14. • McCullough received a letter on 05/09/2014 from the Minneapolis Police Department property room. The envelope was post marked 05/08/2014. The letter stated that the property room had his money. Robert McCullough ultimately retrieved $97.00 cash from the Minneapolis Police Department property room on 05/19/2014. • Robert McCullough had no idea where the money had been between his arrest and its arrival at the property room on 4/15/2014. • Robert McCullough stated, "I've had plenty of arrests. What-, the whole thing that boggled my mind was, you know, why wasn't-, why wasn't my money property at, at the jail. Urn, why wasn't it-, you know, why did I have to wait till May 9th to get my money back. Like I said I, uh, there's no money in the ticket business anymore. It's all internet. We don't make much money. Urn, and, you know, like I said before I, I rent a bed at the Union Gospel Mission for 46 dollars a week in, in a barrack-style place. OK. So, I don't have a lot of money. And that put a little hardship on. So, I was-, I was a little upset. And, uh, you know, back in the day when I had-, I would've just blown it off. But it seemed to me that, you know, just it, you know, and I'm not saying that, that that's, you know, I'm saying that's a possibility why they, you know, played games with my money. You know what I mean. It just, uh, it boggles..." • Robert McCullough described the arresting officers as one Caucasian male and one Asian or Hispanic male. Because Officer Silva and Officer Kipke were the 'reporting and assisting officers on the arrest report, Robert McCullough was shown their pictures from Workforce Director. Robert McCullough believed that Officer Silva was one of the arresting officers, but he was not positive. When shown Officer Kipke's picture, he stated that it was a long time ago, and he thought that one of the officers was either Asian or Hispanic. (These two pictures initialed by Robert McCullough will be in the case file with this interview.) • Robert McCullough stated that he had not been drinking on 04/09/2014. • When asked if there was anything he'd like to add to his statement, Robert McCullough said, "Um, you know, like I said before it, it, you know, I, I, my financial position at the time of this, you know, if, if, I probably would probably never even brought it up, just them keep the 100 bucks. Cause I, I've, I've had, listen, I've had, I've dealt in New Orleans, I've traveled through San Diego to Boston. I've, I've never had a situation where I was robbed by the police in Minneapolis. OK. In other cities, if they rob you, they don't take you to jail. They just rob you. You know what I mean. But here at the time when I go to jail and all of a sudden my money is not around, I was a little upset and, uh, and, uh, like I said I've never had-, and I've taken corporal punishment, uh, but I probably deserved it at the time. I've might've-, I've might've, you know, uh, like I said I've had problem with alcohol and I've had plenty of arrests, and uh, but I've never filed a complaint with Internal Affairs. So, what-, my last statement is it boggles my mind is why once I, I started this process the day af-, or the day of release, and continued to follow the Monday, the 14th, and everything, and I didn't get a notice from Property Room until May 9th. Cause it was sent on May 8th and was delivered on May 9th. So, that's the whole deal there, sir." 6 1280028 Daniel Romig Statement Daniel Romig had provided a written statement regarding this case, dated 04/16/2014, prior to this investigation. He was also interviewed in person in city hall on 08/11/2014. These two statements were consistent with each other. See the case file for his written statement. Below is a summary of his Internal Affairs interview. During his Internal Affairs interview, Romig stated: • He was selling Twins tickets on the street corner. • He was working out a deal to sell Robert McCullough four tickets for $100. • As McCullough was in the process of paying Romig with cash, two plain clothes officers came up behind McCullough and placed McCullough under arrest. At this point, McCullough had only given $85 of the $100 purchase price to Romig. • Romig then asked these arresting officers if it would be OK for him to return the $85 dollars given to him by Mr. McCullough and get his tickets back. The officers agreed to it. • The money that Romig was returning ($85) was taken by the officer and the, the other monies that were on McCullough's person to try to balance out the $100 transaction were taken as well. The tickets were given back to Romig. • McCullough was then taken to a squad car and handcuffed. • Romig believed that the $85 Robert McCullough had handed him consisted of four $20 bills and one 5 dollar bill, but he was not 100% sure. • Of the remaining $15 that Robert McCullough was about to pay Romig prior to his arrest, Romig believes it consisted of possibly one $5 bill and six to eight $1 bills or possibly two $5 bills and many $1 bills. In total, Romig estimated that officers recovered just over $100 from Robert McCullough. • When shown photographs of the five arresting officers listed on the CAPRS report, Romig identified Officer Kipke and Officer Lee as the two arresting officers. First Precinct CRT Officer Interviews 13.43 - Personnel Data 7 1280029 13.43 - Personnel Data 1280030 13.43 - Personnel Data Officer Jarrod Silva Statement Officer Jarrod Silva was interviewed at the Minneapolis Police Department Internal Affairs office on 10/8/2014. Also present was Minneapolis Police Federation representative Lt. Robert Kroll. Officer Silva stated that he had arrested Robert McCullough on 04/09/2014. With him at the time of the arrest was Officer Lee. After the arrest, Officer Silva recovered an unknown amount of money from Robert McCullough. Officer Silva stated that Robert McCullough was then transported to the First Precinct Station by Officers Hamilton and Courtois. At the First Precinct Station, McCullough was run for warrants and booking forms were completed. Officer Silva stated that he had all of Robert McCullough's property. He put this property into an envelope, and Robert McCullough was then transported to jail. Officer Silva was asked about Robert McCullough's property and cash: Q: OK. You mentioned putting his property into a bag, Mr. McCullough's property. Um, was that you that put his property in the bag? A: Yes, I would've. I handled his property. Q: And, um, that property went with him to jail? A: Urn, yes, whatever, urn, I guess if we sent stuff with him, yeah, I would've given it to him if it's like his ID or whatever. Q: Could you please explain the circumstances around how Mr. McCullough's property ends up in a bag that accompanies him to jail, but yet his cash that we've talked about did not end up in that bag? A: I just-, I know-, I guess just had it. It was an oversight. I don't know if I just-, I put into the cash envelope for it and, um, realized I didn't put it in there or I had locked in my desk prior, so it was safekeeping and inventory. I... Q: OK. A: I don't know. 9 1280031 Officer Silva also stated that he never gave Robert McCullough's cash to any other officer. He stated that no one else was ever in possession of this money. When asked if Officer Lee ever had possession of this cash, he stated, "No, I don't recall that he ever touched it." Officer Silva stated that he wrote CAPRS report 14-113711. He stated that he probably put Officer Kipke's name as the assisting officer because he was with Officer Kipke when he first saw Robert McCullough. When asked why five officers were listed on the arrest screen, he stated that it has been common practice that everyone in the CRT Unit working that day is always put on the arrest screen. When asked why Officer Westlund wasn't listed on the arrest screen even though he was listed as working that day, he stated that he just hadn't seen Officer Westlund that day. He acknowledged that there was no mention of Robert McCullough's cash anywhere in the report and affirmed that he did not find the cash pertinent to the charges that he was applying to McCullough at that arrest. Officer Silva was asked about other circumstances surrounding this cash and how it was handled: Q: Were you keeping that money, uh, as evidence for any reason? A: I don't recall needing to keep for it evidence. It was just, uh, safekeeping, so when he gets out, you know, it's there. It's-, there's no... Q: So, when he gets out of jail? A: Yeah. He can just go and he picks up and... Q: Picks it up where? A: At the Property &amp; Evidence Room. Q: But it didn't go to the Property &amp; Evidence Room. You're talking about locking your-, the cash up in your desk for safekeeping, so-, but then in the next breath you say, so he can get it when he gets out of jail. There's a disconnect there. We're both seeing that, right? A: Yeah. I don't-, I don't know if how I missed putting it up if it was supposed to go with him or what it was that day. I mean it's been-, uh, it's been quite a long time. I can't remember exactly what it was, but either I noticed that it was on my desk and I forgot to bring it to him at jail-, with him to go jail when he went, so, um, it needed to be inventoried. So, urn, I would put it in a cash envelope, and, uh, if we got busy during that day, I don't remember exactly what we did. I'm sure I locked it in my desk and we have a secure locked door, so nobody-, urn, so it can't be tampered with, so I just put it in there and I-, you know, it was an oversight. I forgot to make sure it was in that day. Q: OK. I'm having trouble understanding why you would lock money in your desk and keep it separate from the rest of his belongings when you aren't keeping it for evidentiary value, but let's move on. Um, so, at what point-, you don't recall, you stated you don't recall, uh, what reminded you that hey this money belongs to Mr. McCullough it needs to be in the property room? Was it a phone call? Did somebody mention something? A: I don't exactly remember. I would assume it was probably a phone call. I could've just opened it up and thought oh, my gosh, here it is, I forgot. Um, you know, it could've been that, you know, 10 1280032 when he was taken to jail that, you know, we forgot-, it could've been a mishap that all of his property wasn't together and that's why it was missed... Q: OK. A: urn, to go down. I mean it wasn't kept intentionally. Q: Do you recall where you found it exactly, uh,... A: It's... Q: when you first realized? A: Uh, it was in my desk drawer. I have a certain drawer where, um, if I have anything needed to be safe keep that I know it's locked and secured that I have a spot on my desk that I can lock and secure things. Q: And that's where you found it? A: Yes. That's where it was. Q: OK. Do you recall specifically if there was any phone calls that you heard of, somebody relayed a message to you like, hey, I checked the voicemail for the CRT Team office? A: That, that very easily could've been. There was a message on my desk, and I thought of money, and I thought wait a minute, so that's where I would check if I had my safekeeping box or the spot and realized holy cow I forgot this and-,... Q: OK. A: so I would put it in right away. Q: Officer Silva, did you ever intentionally not property inventory that money? A: No. Q: You're saying it was an oversight on your part? A: It was very much oversight. Q: OK. And ultimately, you did property inventory that money, correct? A: I did. Q: And is it, uh, would this be correct if I showed you this property inventory form dated, um, April 15, 2014, at 1700 hours, uh, it lists you as inventorying $97 cash in various bills; is that true and accurate? A: Yes. Q: OK. And was this the exact money that you had taken from Robert McCullough or $97 other dollars that added up to the same amount? A: I don't remember the exact denominations. Q: Right. A: of what it was, but... 11 1280033 Q: This is...? A: His money. Yes. Q: This is his money? A: Yes. Q: OK. Did it ever occur to you to maybe throw a supplement in CAPRS saying, uh, oversight I overlooked property inventorying this money? A: No. Q: Something that would've very much helped keep this investigation from starting or originating? A: Well, yeah, I-, no, I-, no, I, you know, I didn't. I should've, yeah. Q: And once again, no one else was in possession of this money ever? A: No, I had it. Q: OK. A: It's-, I don't know. I just wanted to make it clear that I mean it's-, if it was, I don't know why it was left and how it did, but there's-, it's a-, it's a fluid job. I don't know how can people's property and somebody else transported him-, it could've just-, it was forgotten or missed, but when I realized it I made sure that it was locked and secured, um, for it. So, urn, you know, it wasn't done intentionally. It wasn't-, it was just an oversight. I don't know maybe-, there's a lot of things. It's a fluid job, and so, when I realized it I just made sure that it was secured, so I could get property inventoried and maybe got really busy that day, urn. Q: OK. A: it was just an oversight. 13.43 - Personnel Data 12 1280034 SUMMARY OF EVIDENCE Based on a review of statements and evidence gathered during this investigation, the following occurred: 1. Robert McCullough was arrested for Disorderly Conduct on 04/09/2014. 2. Robert McCullough had approximately $100 cash in his possession after being arrested. 3. Robert McCullough was booked into Hennepin County Jail. 4. Robert McCullough was released from Hennepin County Jail on 04/10/2014, and he received a check in the amount of $3.37. 5. Robert McCullough went to the Minneapolis Police Department Property and Evidence Unit to retrieve his cash and learned that no cash had been property inventoried. 6. On 04/14/2014, Robert McCullough went back to the Minneapolis Police Department Property and Evidence Unit; still no cash had been property inventoried. 7. $97.00 cash was property inventoried by Officer Jarrod Silva on 04/15/2014 at 1700 hours. 8. A notice was sent to Robert McCullough regarding this cash on 5/8/14. 9. Robert McCullough retrieved this cash from the Property and Evidence Unit on 05/19/2014. DISCUSSION Allegation #1: It is alleged that Officer Jarrod Silva of the First Precinct CRT Unit failed to property inventory Robert McCullough's $97.00 cash until six days after arresting him for Disorderly Conduct. If this allegation is found to be true, it would violate the following: 10-401 RESPONSIBILITY FOR INVENTORY OF PROPERTY AND EVIDENCE (12/14/07) (A-D) Definitions: • Property - any material object of value, however slight, tangible or intangible to which an owner has a legal right. • Evidence - documentary or oral statements and material objects admissible as testimony in a court of law. All MPD employees taking possession of property, whether evidentiary or non-evidentiary, shall place such property he custody of the Property and Evidence Unit and complete the inventory prior to the end of their shift The inventory shall include all evidence seized regardless of whether an arrest has been made. This includes sworn employees working off-duty employment. (04101/93) (02/19/02) (12/14/07) 13 1280035 Exceptions to this requirement: • Property or evidence recovered by Crime Lab personnel, and • Sworn MPD employees taking custody of evidence requiring immediate review, which has been obtained in a search warrant. In these instances, all items shall be property inventoried as soon as practical. It is strongly advised that all suspected narcotics, cash and firearms be inventoried prior to the end of the sworn MPD employee's shift. Until items are property inventoried, the investigator is responsible for assuring that the items recovered are securely stored and the chain-of-custody is maintained. Investigative personnel shall property inventory evidence created during the course of an investigation (such as audio/video recordings of interviews) as soon as practical given the nature of the case. The clothing and all personal effects used to identify an arrested person shall be inventoried by the arresting or assisting, sworn employee(s). When a suspect is charged or released, the case investigator shall decide if the suspect's clothing and/or personal effects need to be held as evidence. If there is no legal basis to hold the items, the investigator shall immediately authorize release of the items via the CAPRS system. Due to facility and personal safety concerns, the Property and Evidence Unit will not accept items containing unknown contents unless a search warrant to open or examine the item is being obtained. This includes, but is not limited to: locked safes, briefcases and luggage. Officers and Investigators should contact the Property and Evidence Unit before bringing in these types of items. Cash, jewelry, narcotics and firearms are only accessible when a Property and Evidence supervisor is on site. Employees shall not retain any property or evidence that has come into their possession through the course of their official duties, for personal use. Property and Evidence (P&amp;E) Unit personnel will set standards for receiving, documenting and securing all items inventoried. The Property and Evidence Unit Procedure Manual outlines procedures for handling evidence and carrying out property inventories in detail. • According to CAPRS CCN 14-113711, Robert McCullough was arrested on 04/09/2014. • In his formal Internal Affairs interview, Robert McCullough stated that he had left two voicemails regarding his cash while inquiring about this cash at the First Precinct Station on 04/14/2014. • Minneapolis Police Department Property Inventory Sheet under CAPRS CCN 14-113711 documented that Officer Jarrod Silva property inventoried $97.00 cash on 04/15/2014 at 1700 hours. • Workforce Director Records show that Officer Silva worked his regularly scheduled shift on April 9th, 10th, 11th, 1Z •-sth, and 15th of 2014. • In his formal Internal Affairs interview, Officer Jarrod Silva stated that he had handled Robert McCullough's property. While doing so, he separated McCullough's cash from the rest of his property, and he secured this cash in his desk as non-evidence. He stated that he forgot to property inventory this cash. He later realized that this cash was still in his desk, and he property inventoried it. He stated that this was just an oversight and was not done intentionally. He did not recall how he came to realize that he was still in possession of this cash six days after the arrest. 14 1280036 I confirm that the information I provided in this case is true to the best of my knowledge. Investigator Date 1280037 OPCR Case #14-10235 Robert James McCullough PANEL RECOMMENDATION Complaint Number 14-10235 Complainant: Officer: Jurisdiction: Date of Incident: Date Filed: Date of Panel: Robert James McCullough Jarrod Silva, Badge #6551 M.C. 0. §§ 172.20 April 09, 2014 May o8, 2014 July 27, 2015 Panelists in Attendance (Sign below) Panelist 1 Panelist 2 Panelist 3 Panelist 4 The Chair is Ngoc Nguyen Civilian 1 Sarah McCann Civilian 2 Arthur Knight Sworn 1 Melissa Chiodo Sworn 2 Melissa Chiodo Civilian/Sworn Incident Summary Allegation 1 Violation of the P&amp;P Manual Civilian 1 Vote Merit Civilian 2 Vote Merit Sworn 1 Vote Merit Sworn 2 Vote Merit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04/15/2014, six Page 1 of 3 1280038 OPCR Case #14-10235 Robert James McCullough PANEL RECOMMENDATION days after Robert McCullough's arrest. McCullough filed a complaint with the Office of Police Conduct Review alleging theft; this complaint was signed by Robert McCullough on 05/08/2014. Robert McCullough later received a notification letter form the Minneapolis Police Department Property and Evidence Unit dated 05/08/2014. Robert McCullough retrieved his cash from the Property and Evidence unit on 05/09/2014. Allegations 1. Violation of the Policy and Procedure Manual: that Officer Silva of the First Precinct CRT Unit failed to property inventory Robert McCullough's $97.00 cash until six days after arresting him for Disorderly Conduct. Page 2 of 3 1280039 OPCR Case #14-10235 Robert James McCullough PANEL RECOMMENDATION Allegation #1: Violation of the Policy and Procedure Manual That Officer Silva of the First Precinct CRT Unit failed to property inventory Robert McCullough's $97.00 cash until six days after arresting him for Disorderly Conduct. Supportive Findings: Officer Silva admitted he did not inventory the cash before the end of his shift when he made the initial arrest. The CAPRS report supports that the cash did not get inventoried until 6 days after the arrest. MPD policy states that property and evidence shall be inventoried prior to the end of an officers shift and Officer Silva did failed to do this. These support the findings of merit by the panel. YES ■ NO K REMAND K SPLIT K This allegation has merit. This allegation does not have merit. Remand to investigation for additional information. There is no majority vote. Page 3 of 3 1280040 POLICE CONDUCT COMPLAINT FORM CITY OF MINNEAPOLIS OFFICE OF POLICE CONDUCT REVIEW 350 S. 5TH ST. Room 239, MINNEAPOLIS, MN 55415 612-673-5500 Monday through Friday, 8:3o a.m. - 4:30 p.m. The completion of this form is the first step in the complaint process. This form needs to be filled out completely and accurately; attach additional pages if necessary. Sign and date the bottom, and return the form to the address at the top of this form. For more information, visit www.minneapolismn.govicivilrights/policereview. Select Investigator Preference: You may indicate a preference as to whether a civilian or sworn officer investigates your complaint. This will be taken into consideration by managers but does not guarantee that your preference will be accommodated. o Civilian Investigator 0 Police Investigator tirNo Preference Name (Last, First, Middle) 1\iCC (A L 0 LA Pub e-r Home Address Street k • -t ers Please indicate indicate your race(s): Date of Birth City/State Zip 55 /.3o Phone 3.5-- &gt;,5 Email Address CI Asian a African gi...._ White o Latino o Other El Pacific Islander o Black o Native American o Middle Eastern o Refused I AM ALLEGING: o Excessive Force o Inappropriate Language or Attitude 0 Discrimination kr Theft o Harassment o Failure to Provide Protection o Retaliation- a Other Officer Badge Number(s) a o b - . • • s r ler on ; ue ars Officer Name(s) 3 - c-1.. tr- y- 4 _ 13.43 - Personnel Data cis en oca on • i i ess Squad Number Incident Date &amp; Time Witness Name(s) Dos,./1 V---0 vIr- Cd_,s Address A 3 7 / '---? ,s- cA 3 k/ 4- 6L Phone Number o )Z - •-..) -.C.- t007 Narrative - Please describe the incident in detail; use back page if necessary. C91/\ --t ----`1 - 11-\ LA.11^ ; 1- C.- 10 1c.'r C vt_s cg...,, A• Se )( i ,..,:s /-"L.v/L.4 C +"), t Ve- €-' A- c e". ÷ + t..", e_ S , fr: co ,--,-- ter- or _s- r" s l c ) 61` at", ,,p___ '747 et, 6 . i frt. -I I-- 6 cz=e-ge- 11/c-oak -I , ' 54 I- / i'"e c-, Li er ..c-t. / / -6-1 1-:1^-,e, t-i_ 1-, C-1 4- / C, v., (./..0 i F.-- 6'1 e...11.--) o 1- Yte le 1 . fr7 eA / L, I. c _,11.4.C4 L I ;el Q lire &gt;--- 4a. ci e... fr- t. __.' -e- 1-- )---t -c__ 5 r f /4 c.t. 4-1 c....,, _ 1--aee.ei- ii i- w..., c_ -5 v i..t. -1- I-7 0 il / 5i' t(--.- 4 - , Gv A e,7 • yA/ e t cl_ .71-- E 4- 2:- carp en5s) ci C .1-.- -cr.../(- GL kle. Fi-er 74- IC /e c - 74" 6 r;e? _5' /4 e- y-- c 1 1 .2,:..e K.,;4',..51e ef4.&gt;2 11 ( fri-1- kv A 4.- i - h e.- 1-, c., ,A. ))-- .rs e- L 4._ , Dc.,1". Rovvi-) .s -r-vv-,... or... -,._ s.r, +,1_ , Ace... r- sr-, fr.....e,-- 0. vl ,.,,/ r4 ,.._ LS' I-- bt C").-c.... L ti )--' //-) 6 `={ /::--- g 4-/ .,5 e...._ i 1 o 1.-0-v-ieh- 1... .v e..._ L..- O 1,.. c. 1,e- _5 Gi, ,S er.,e7...4 pc-ey/ '''Is ID&amp; v' i- 1, v-c-- 11-'', o ki- e-\_14. / T- (../- s e-i i)(),- e_ ii ems, -e-c-i. lex --1-0 &amp;2.4„fep-- C) L., )- Date &amp; Time ,c-S- ( Li (..so r Complainant Signaturer 6/ 1- i lICA/e/ . This form is available in alternative format - Please contact ADA staff, Human Resources Department 612-673- 2694. Deaf/Hard of Hearing people can call 612-673-2626 TTY for more information or to make an appointment with a certified sign language interpreter to help fill out this form. eeA Case Number:rip, / / 1 0 -7 Revised 6/2013 1280041 POLICE CONDUCT COMPLAINT FORM __E/ Lvc,... 0)1 -'2- 0 c_e-- V\ s.c 6- c•-•% CA.... I, L 1.-- : c- e - - lAic F-- 1 c- e_c14 pc^ 1-- c,t- c_6,- L 1--v7 /2_ ki C___ 1--- c th le_ 1'1 CLc---e- I-- &lt; C., &amp;Lc_ 1 vl 1 . /... --e_ r-cZ) n____ y.,1 t..7,____ , • r ):3 ,, k..,_-_ , • 1,, &amp; ri e- x -fr l" z-- t--7 1 1.1e&gt;'1•e-r..-1 /4 A , C J k.%. t- \. 4- f r-A-'""1.---A Vi CAS 1-1 r- (3 1/k- 0 1.,t-' ) .7 re c- o,s e- I I c e_ z-,, __s- e-- ...- z,-_, c,,..s cs) oc e,--,1 4-6, l ..c 2?.___ / 1-1 - - ,e_ ci lee.__Ie-- ,r' J.v-e-c r kii• (..-? !A U 17c..-1- 4,,s c__ \ ,-r cAriV e....-C-- J- ( sc, 1-- -t•-, -42 a (-7...e g--7 fr- s a ir-k? e ..... e '-c., &amp;., A__7 we -"a_ 11-- ti --e Y. G 2- / c --c crc -e-- 1--- &gt;4,7- re 7. o 1/-7 O. ', C../ L LA/ / 1-_.0 "1.--'.d /C. k.e / - 12,..4.- 1- . e--" / ,--- r kfc.--,..A. 6 e... e-1----, 71- i...-i-_,- )..---7-e. / L-7 '7L' "i- e- ") *t^ L r7 , 9 1 -) it.t..-y 1--f -e- ii-i . --'--olt • i a ... 2---4•- .C.,- 6 - lc (--- --/- 1-1 -4_ -fife '.- ,2----7 / e-ji I L--1 6/,- 4- -1--ter'f-- s1- -)1'1,C vv c,-,s 1/\o'i- , 0f / cA, Pre---; fr- --,,. _ 1---, /c2 7,1-ve- .1-- (;kie'c- ee-- + Li -e-- / k-e -C- i i, -)r -I- rz- 1,, .ec._1- e-,( 0 -2-1 -3---7-1 op---1-:"Ice Gt /--- / 1,--, .t-- o s_c- le 00:-. , ....4._ 1'1 e.- 1.--/ f- p:•--, • 1----,e„e _icee. .71- 1-7 / c cf,,--)e-A fi jrj? (le 71,- tits -4.- a, Gie i 7 ..e.,.. 1.' 1), i pkr-'4_5 vi cc, fe._.c• le_ /f/1 ,?' kt-e.„ fr."-I-O,- ,e, e 1-:- /= , Y__ c ov_ve it c- t 04 /&gt; 4,- 0 .1(r - 2 t - /11€PAP ..-p-i .,01 ---1-' - .i • ee - - &amp;A /- 2 '"€--- /A- 4- ,- C - f'^- 1-1.,,, " ski" --0 g c &amp;- c ..J /4 - "i y•- kG i.--7 e /91,41.- 7 , L i-- ( 7 , 4- IA- 14 , V-e."--_e_--e_ \-- e_,...,&lt;___ i' -e---7 "2- 1.. c /'-'-'-/ c e'l i A /11--C ti I" - -\--/ ., .,...E k 1 P - c -e le- or- '7i-- 7-.' A e/,-c- i c /- /-- .. ,pr ir-v", i v) -i-.... it. H e L /.%)=-.- et..dpAs- w h e%-- • • J- t/' ',1.s e tr,--, , ..2-7. /_ , I- es-,e:t 4- / -7-' .. e- vt-z- C4A-----c/i- pvct- frt +- pi t/ e-.1-, -•'-(--- -1° - I c P k'-e- 0, I- I- 1- 14 e 0 1-s:- I --- Yc. , A-- /-, 7-- e_6.- fr de - .1_1A- '--c ' e- c.,1 c=t. 12 . .icr- 1._.7 z J I /4 - ,2._ id 1._ ,,,c e ),e___ De rj. ) 1,..-,„.e nzfy, ?.... 1c,, ;;L?6,z,./t e Cc&gt; LAO c't /4 a 3- Ve viAl 64, .- iee c, t . ie'l-' 7 (-- C/ /41; h -_, fr\, .%.? ..cc efi i'-' 7 / lc_ c o.i.---,, .._ Sat" - Gi. re, 9. /.e-ecs 4-- e_ ,-,.e ot_ % 1DL- 9 v? /"-he.-- l 4-1.,) , ii-- ./--- ii-----.a.--€.--,., 1, # . ' 27,75 //._ -r_ .5,S -/- i•-• - k j/1./* vt c &lt; (c...- 4/1-6 .e c__Sp F le-- j-: /71z r f.. 1,7 L i ' c- e re_ ,,, /-- /- 2b- 14 - tt, + J c. vl di = i-- l k e •-t- re, A,, o c.t c A- Y 0 L.-, 0/ 717iC/&lt;e, "ze-/(- //t2c. i.,--7 a- . 7- P2 0 I-e, Oz he- S-4- %, a- I--- C-, L frk, r )i. ,,, 1-- - .1-- lvt -c_ Gar- et- - a ,v 0, VL 140 \-/1/4/ 1 1--- 1/+1 0- 1^ -i-- CfC)(/ i^"J k .-e- L.,' Z.-- 1n/G- 3 I ' N- ct- `-/---;C_ 1.4-r- i - c). e-c_L 1 .\i, rfr 4-%. c Z- 7-'&amp;i- ,....c,,...- a- fr 207 e 6, fr. e' 1-0 tiv k .7 f'ki-L. 1/1 1, pe.,..,,,, .i._ ki,,,A. J-.A.,- fi e. r" I &amp;e, ,, eAt.i ['ie.,- C---- /l/G 0 d- 4--e, le - -0 c, I:- -ew i i 4- f-v1A---, a kc fil.ek 4,5A ,e(•• fris,0 7.) Case Number: Revised 6/2013 1280042</t>
  </si>
  <si>
    <t>['https://d3n8a8pro7vhmx.cloudfront.net/cuapb/pages/270/attachments/original/1638757727/OPCR_14-10235_Silva_Part_5.pdf?1638757727']</t>
  </si>
  <si>
    <t>1 UNITED STATES DISTRICT COURT DISTRICT OF MINNESOTA THIRD DIVISION _____________________________________________________________________________________ MICHAEL HUGH KELLY, CASE FILE 09 CV 461 JRT/JSM Plaintiff, AMENDED COMPLAINT vs. JURY DEMANDED CITY OF ST. PAUL, a government entity and political subdivision of the state of Minnesota, CITY OF MINNEAPOLIS, A government entity and political subdivision of the state of Minnesota, OFFICER ERNSTER, BADGE #18600, in his individual capacity as a St. Paul police officer, OFFICER"A", In his or her individual capacity as a St. Paul Police Officer, OFFICER"B", In his or her individual capacity as a St. Paul Police Officer, OFFICER"C", In his or her individual capacity as a St. Paul Police Officer, OFFICER"D", In his or her individual capacity as a St. Paul Police Officer, OFFICER "E", In his or her individual capacity as a St. Paul Police Officer, OFFICER LUCAS PETERSON, BADGE #5630, in his individual capacity as a Minneapolis Police Officer, OFFICER"G", in his or her individual capacity as a Minneapolis Police Officer, OFFICER"H", in his or her individual capacity as a Minneapolis Police Officer, OFFICER"I", in his or her individual capacity as a Minneapolis Police Officer, and OFFICER"J", in his or her individual capacity as a Minneapolis Police Officer, Defendants. CASE 0:09-cv-00461-JRT-JSM Document 14 Filed 10/23/09 Page 1 of 16 2 INTRODUCTION On or about 6:00 p.m., 4 September 2008, on Cedar Street and 12th Street in downtown St. Paul, Minnesota, while he carried peaceably an anti-Iraq war banner, Plaintiff Michael Hugh Kelly (Kelly, Plaintiff) had the banner torn out of his hands by one police officer, and was then shot in the abdomen with a less- lethal projectile by Officer Lucas Peterson, Minneapolis Police Officer Badge #5630. Mr. Kelly sues Officer Lucas Peterson, Minneapolis Police Officer Badge #5630, Ernster, Badge #18600, St. Paul P.D. in his individual capacity as a St. Paul police officer, Officers A, B, C, D, and E in their individual capacities as St. Paul police officers, and Officers G - J in their individual capacities as Minneapolis police officers, for unreasonable infliction of excessive, unreasonable force in violation of clearly established rights under the Fourth and Fourteenth Amendments to the United States Constitution, through 42 U.S.C. § 1983. Mr. Kelly sues these same defendants for violation of his clearly established right to peaceable freedom of speech on a public street under the First and Fourteenth Amendments to the United States Constitution, protected through 42 U.S.C. § 1983. Mr. Johnson sues officers Peterson, Ernster, Officers A - E, and Officers G - J in their individual capacities, the City of St. Paul, and the City of Minneapolis for supplemental claims of common law battery, false arrest, and false imprisonment under the laws of the state of Minnesota. Mr. Kelly demands trial by jury. CASE 0:09-cv-00461-JRT-JSM Document 14 Filed 10/23/09 Page 2 of 16 3 SUBJECT MATTER JURISDICTION 1. Plaintiff states claims that arise under the United States Constitution. 2. This court has subject matter jurisdiction in accordance with 28 U.S.C. §§ 1331 and 1343(a)(4). SUPPLEMENTAL JURISDICTION 3. Plaintiff states claims that arise under the laws of the state of Minnesota. 4. Plaintiff served a notice of claim upon the City of St. Paul and the City of Minneapolis within one hundred eighty (180) days of the 4 September 2008 incident giving rise to this lawsuit. 5. This court has supplemental jurisdiction over plaintiff's state law claims in accordance with 28 U.S.C. § 1367. VENUE 6. The substantial number of events that give rise to this lawsuit took place in the City of St. Paul, Ramsey County, Minnesota. 7. Defendant City of St. Paul is a government entity and political subdivision of the state of Minnesota and is found in the Third Division of the United States District Court for the District of Minnesota. 8. Defendant City of Minneapolis is a government entity and political subdivision of the state of Minnesota. 9. Plaintiff has properly laid venue in this court in accordance with 28 U.S.C. § 1291 and LR D. Minn. 83.11. THE PARTIES CASE 0:09-cv-00461-JRT-JSM Document 14 Filed 10/23/09 Page 3 of 16 4 10. Plaintiff is an adult male individual, residing and domiciled in Minneapolis, Minnesota. 11. Defendant City of St. Paul is a government entity and political subdivision of the state of Minnesota. 12. Defendant City of Minneapolis is a government entity and political subdivision of the state of Minnesota. 13. Defendant Officer Ernster, Badge #18600, St. Paul Police Department Beat 620 K-9, is an adult individual employed by the city of St. Paul as a police officer. 14. At all times relevant to this lawsuit, Officer Ernster acted under color of law as a St. Paul police officer. 15. Defendant Officer Ernster is sued in his individual capacity as a St. Paul police officer. 16. Defendants A, B, C, D, and E, are adult individuals employed by the City of St. Paul as police officers. 17. At all times relevant to this lawsuit, defendants A, B, C, D, and E acted under color of law as St. Paul police officers. 18. Defendants A - E are sued in their individual capacities as St. Paul police officers. 19. Defendant Lucas Peterson is an adult individual, employed by the City of Minneapolis as a police officer, Badge Number 5630. 19.1. At all times relevant to this lawsuit, defendant Lucas Peterson acted under color of law as a Minneapolis police officer. CASE 0:09-cv-00461-JRT-JSM Document 14 Filed 10/23/09 Page 4 of 16 5 19.2. Defendant Lucas Peterson is sued in his individual capacity as a Minneapolis police officer. 19.3. Defendants G, H, I, and J are adult individuals employed by the City of Minneapolis as police officers. 20. At all times relevant to this lawsuit, defendants F, G, H, I, and J acted under color of law as Minneapolis police officers. 21. Defendants G, H, I, and J are sued in their individual capacities as Minneapolis police officers. THE FACTS 22. On 4 September 2008, at or near 1800, at the intersection of Cedar Street and 12th Street in downtown St. Paul, Mr. Kelly peacefully carried a banner conveying nonviolent, political speech. 23. Mr. Kelly and Ms. Deb Konechne were carrying the green banner, which read "CONFRONT THE WARMAKERS, US OUT OF IRAQ NOW." 24. Mr. Kelly carried the left side of the banner, as one facing the message of the banner would see. 25. Mr. Kelly carried a banner that complied with the prescriptions for banners in the permit issued for the march in downtown St. Paul on 4 September 2008. 26. No changes for banner prescriptions were communicated to Mr. Kelly or other individuals who marched in accordance with the permit. 27. At no time did Mr. Kelly incite persons to violence or imminent, illegal actions. CASE 0:09-cv-00461-JRT-JSM Document 14 Filed 10/23/09 Page 5 of 16 6 28. At no time did he strike, provoke, or communicate "fighting words" to individual or any law enforcement officer in his vicinity. 29. On 12th and Cedar, Mr. Kelly was standing and holding the banner exactly in front of where there was a police line. 30. He was located right in front of the Minneapolis Police Department police horse-mounted police officers. 31. At all times, Mr. Kelly acted peacefully. 32. While Mr. Kelly was exercising his constitutional rights, he was approached by multiple uniformed officers and multiple horseback-mounted police officers. 32.1. The officers on horseback were Minneapolis police officers. 33. One dismounted officer, flanked by two horseback-mounted officers, began ripping the banner down from the poles, first from one side, then the other. 34. Prior to this unprovoked destruction of the banner, no officer communicated any arrest order, or a dispersal order that Minn. Stat. § 609.715 and Minneapolis and St. Paul Police Department regulations require. 35. One officer then wrestled the pole out of plaintiff's hand. 36. Within a second two things happened, the pole was out of his hand and a dismounted officer, Lucas Peterson, Minneapolis Police Officer Badge #5630, on the ground, shot plaintiff at a range of 2-8 feet with a 40 mm. less-lethal projectile that struck him in the abdomen and discharged an inklike substance on plaintiff. 37. Ms. Konechne observed a firearm poking out from under the ripped away banner. CASE 0:09-cv-00461-JRT-JSM Document 14 Filed 10/23/09 Page 6 of 16 7 38. Officer Peterson took aim at Ms. Konechne. 39. Officer Peterson looked her in the eye threateningly, but did not fire. 40. Plaintiff observed that the firearm was about two feet long and black, without any colored markings on the weapon. 41. Plaintiff was shot at or near 1800 (6:00 p.m.) 4 September 2008. 42. Plaintiff was not placed under arrest, nor was he handcuffed, nor was he led away in custody by any law enforcement officer, nor was any first aid offered to him by any law enforcement officer. 43. Plaintiff was shot in the left abdomen with a less-lethal round that one Officer Nybeck, Bloomington P.D. #246, described to plaintiff as a "marking round". 44. After he was shot, plaintiff's body immediately went to the pavement from the force of the shot. 45. Mr. Kelly was "very surprised" and "wondered if this was it". 46. Plaintiff heard a large explosion followed by intense pain and had the "wind knocked out of him" for about 10 seconds. 47. Inside of the 10 seconds in which he couldn't catch his breath, one Steph Yorek picked him up and moved him 30 feet away from the front, where a medic treated his wound with an ice pack and treated the area on his sweatshirt with a fluid to neutralize any irritant impregnated in the round. 48. Once plaintiff was moved it took about 4-5 minutes for him to get his bearings and breathe normally. 49. Mr. Kelly has learned that KARE 11 ha a video online of him being hit by a CASE 0:09-cv-00461-JRT-JSM Document 14 Filed 10/23/09 Page 7 of 16 8 projectile. 50. Defendant Lucas Peterson and the other police officers at the scene communicated no dispersal order, as Minn. Stat. § 609.715 and St. Paul Police Department written procedures for the RNC and all other events require. 51. Mr. Kelly's freedom of movement was not restrained until he and other individuals nearby were entirely surrounded by bike police, mounted police, and riot police on all sides at Cedar Avenue and 12th Street, which occurred up to 1/2 hour after he was shot. 52. After being surrounded, Mr. Kelly and other individuals were told they were arrested as they were led to the mobile booking unit on 12th and Kellogg (about a one-half block away). 53. Booking took about thirty minutes. 54. Sheriff Fletcher was present at the booking unit. 55. At the scene an officer, Bloomington P.D. Badge #246, told Mr. Kelly he had been hit by a "marking round." 55. This determination followed questions by the officer about plaintiff's sweatshirt. 56. The sweatshirt had a bluish-green mark on it at the area where Mr. Kelly was shot. 57. After being booked, Mr. Kelly had to wait another one-half hour for the last "jail" bus (the first one filled before he could get on it). 58. These buses were "metro transit" buses being used by the jail. CASE 0:09-cv-00461-JRT-JSM Document 14 Filed 10/23/09 Page 8 of 16 9 59. Plaintiff was in great pain during booking and at the jail. 60. Plaintiff was eventually released close to midnight. 61. Plaintiff was detained for another one-and-one-half-hours to be served his citation. 62. Plaintiff was herded into a van without his house keys, wallet or drivers' license, and driven to a release site. 63. Plaintiff was received by a support group at the release site. 64. On Friday, 5 September, Mr. Kelly called in sick to work. 65. Mr. Kelly's wounds were photographed on 5 September 2008, by an AP photographer. 66. This image was posted on Getty Images website. 67. On Saturday 6 September 2008, Mr. Kelly's wife took additional photographs of the wound, which was on the left flank, above the hip, and only two inches from the vicinity of the spleen. 68. Mr. Kelly went to see a doctor on the following Saturday. 69. He had an ultrasound and physical exam of his left abdominal flank that same day. 70. The gunshot wound caused severe bruising ("the size of a Frisbee") and intense pain. 71. Defendant Lucas Peters shot Mr. Kelly under color of law, outside the scope of lawful duties, without provocation, without warrant, without cause, without qualified or official immunity, and without any lawful exception to the CASE 0:09-cv-00461-JRT-JSM Document 14 Filed 10/23/09 Page 9 of 16 10 requirements of Minn. Stat. §§ 609.02, 609.066, Minn. Const. Art. I, § 10, in violation of plaintiff's clearly established rights under U.S. Const. amend. IV and XIV. 72. The defendant officer grabbed plaintiff's banner under color of law, outside the scope of lawful duties, without warrant, without cause, without qualified or official immunity, and without lawful authority, in violation of plaintiff's clearly established rights under U.S. Const. amend. I and XIV. 73. The defendant officers who observed defendant officers grab plaintiff's banner and shoot plaintiff failed to intervene or exercise their lawful duties to prevent infliction of excessive, unreasonable force against plaintiff, or to prevent violation of plaintiff's right to exercise of peaceful free speech. 74. The defendant officers arrested Mr. Kelly without warrant or probable cause, confiscated his banner, and cited him for a misdemeanor without warrant, probable cause, or any lawful exception to the requirements of Minn. Stat. § 629.34 subd. 1(c), Minn. Const. Art. I, § 10, and U.S. Const. amend. IV and XIV. 75. Plaintiff's citation, #708704437, CN 08-153474, Issued 0028 5 September 2008 by Officer Ernster, Badge #18600, was dismissed on the action of the St. Paul City Attorney on or about 19 February 2009, without a judicial finding of probable cause. 76. Plaintiff's banner has never been returned to him, nor has he been compensated for its destruction. CASE 0:09-cv-00461-JRT-JSM Document 14 Filed 10/23/09 Page 10 of 16 11 77. The defendant individual officers, jointly and severally, under color of law, outside the scope of lawful duties, violated Mr. Kelly's long-honored, clearly established rights of free speech, freedom from infliction of excessive, unreasonable force, and freedom from unreasonable seizure of his person under the First, Fourth, and Fourteenth Amendments to the United States Constitution, and under Article I, sections 3, 10, and 8 of the Minnesota Constitution. 78. The defendant individual officers, jointly and severally, under color of law, outside the scope of lawful duties, violated Mr. Kelly's long-honored, clearly established rights of free speech, freedom from infliction of excessive, unreasonable force, and freedom from unreasonable seizure of his personal property, to wit: his banner, First, Fourth, and Fourteenth Amendments to the United States Constitution, and under Article I, sections 3, 10, and 8 of the Minnesota Constitution, and the common law of Minnesota that prohibits trespass to chattels and conversion of personal property. 79. The individual defendants' actions inflicted damages upon plaintiff in excess of $1,000,000. CLAIM I: INFLICTION OF EXCESSIVE, UNREASONABLE FORCE AND UNREASONABLE SEIZURE OF PERSON IN VIOLATION OF U.S. CONST. AMEND IV AND XIV, THROUGH 42 U.S.C. § 1983 80. Plaintiff realleges and reasserts each and every claim above. 81. Defendants Peterson, Ernster, A - E, and G - J, jointly and severally, in their individual capacities, under color of law as St. Paul and Minneapolis police CASE 0:09-cv-00461-JRT-JSM Document 14 Filed 10/23/09 Page 11 of 16 12 officers respectively, violated plaintiff's clearly established right to be free from infliction of excessive, unreasonable force and unreasonable seizure of his person and his personal property under the Fourth and Fourteenth Amendments to the United States Constitution, protected through 42 U.S.C. § 1983. 82. Plaintiff suffered damages in excess of $1,000,000. CLAIM II: COMMON LAW BATTERY 83. Plaintiff realleges and reasserts each and every claim and averment above. 84. Defendants Peterson, Ernster, A - E, and G - J, jointly and severally, in their individual capacities, under color of law as St. Paul and Minneapolis police officers respectively, committed offensive, unconsented physical contact with the person of the plaintiff constituting a battery, and inflicted personal bodily injuries upon plaintiff. 85. Plaintiff suffered damages in excess of $1,000,000. CLAIM III: COMMON LAW BATTERY (CITY OF ST. PAUL) 86. Plaintiff realleges and reasserts each and every claim above. 87. Defendant City of St. Paul, by respondeat superior, by the actions of defendants Ernster and A - E, jointly and severally in their capacities as St. Paul police officers, committed offensive, unconsented physical contact with the person of the plaintiff so as to constitute a battery, and inflicted personal bodily injuries upon plaintiff. 88. Plaintiff suffered damages in excess of $1,000,000. CLAIM IV: COMMON LAW BATTERY (CITY OF MINNEAPOLIS) CASE 0:09-cv-00461-JRT-JSM Document 14 Filed 10/23/09 Page 12 of 16 13 89. Plaintiff realleges and reasserts each and every claim above. 90. Defendant City of Minneapolis, by respondeat superior, by the actions of defendants Lucas Peterson and G - J, jointly and severally in their capacities as Minneapolis police officers, committed offensive, unconsented physical contact with the person of the plaintiff so as to constitute a battery, and inflicted personal bodily injuries upon plaintiff. 91. Plaintiff suffered damages in excess of $1,000,000. CLAIM V: VIOLATION OF FREEDOM OF SPEECH, U.S. CONST. AMEND. I AND XIV, PROTECTED THROUGH 42 U.S.C. § 1983. 92. Plaintiff realleges and reasserts each and every claim and averment above. 93. Defendants Petersons, Ernster, A - E, and G - J, jointly and severally, in their individual capacities, under color of law as St. Paul and Minneapolis police officers respectively, violated plaintiff's clearly established right to freedom of peaceful speech on a public street under the First and Fourteenth Amendments to the United States Constitution, protected through 42 U.S.C. § 1983. 94. Plaintiff suffered damages in excess of $1,000,000. CLAIM V: COMMON LAW FALSE IMPRISONMENT 95. Plaintiff realleges and reasserts each and every claim and averment above. 96. Defendants Peterson, Ernster, A - E, and G - J, jointly and severally, in their individual capacities, falsely imprisoned plaintiff. 97. Plaintiff suffered damages in excess of $1,000,000. CLAIM VI: COMMON LAW FALSE IMPRISONMENT (ST. PAUL) CASE 0:09-cv-00461-JRT-JSM Document 14 Filed 10/23/09 Page 13 of 16 14 98. Plaintiff realleges and reasserts each and every claim and averment above. 99. Defendant City of St. Paul, by respondeat superior, by the actions of defendants Ernster and A - E, jointly and severally in their capacities as St. Paul police officers, falsely imprisoned plaintiff 100. Plaintiff suffered damages in excess of $10,000,001. CLAIM VII: COMMON LAW FALSE IMPRISONMENT (CITY OF MINNEAPOLIS) 101. Plaintiff realleges and reasserts each and every claim and averment above. 102. Defendant City of Minneapolis, by respondeat superior, by the actions of defendants Lucas Peterson and G - J, jointly and severally in their capacities as Minneapolis police officers, falsely imprisoned plaintiff. 103. Plaintiff suffered damages in excess of $1,000,000. CLAIM VIII: COMMON LAW CONVERSION 104. Plaintiff realleges and reasserts each and every claim and averment above. 105. Defendants Peterson, Ernster, A - E, and G - J, jointly and severally in their capacities as St. Paul and Minneapolis police officers respectively, converted plaintiff's banner, or failed to stop another from so doing. 106. Defendants inflicted damages upon plaintiff. CLAIM IX: COMMON LAW CONVERSION (CITY OF ST. PAUL) 107. Plaintiff realleges and reasserts each and every claim and averment above. CASE 0:09-cv-00461-JRT-JSM Document 14 Filed 10/23/09 Page 14 of 16 15 108. City of St. Paul, by respondeat superior, by the actions of defendants Ernster and A - E, jointly and severally in their capacities as St. Paul police officers, converted plaintiff's banner, or failed to stop another from so doing. 109. Defendants inflicted damages upon plaintiff. CLAIM X: COMMON LAW CONVERSION (CITY OF MINNEAPOLIS) 110. Plaintiff realleges and reasserts each and every claim and averment above. 111. City of Minneapolis, by respondeat superior, by the actions of defendants Lucas Peterson and G - J, jointly and severally in their capacities as Minneapolis police officers, converted plaintiff's banner, or failed to stop another from so doing. 112. Defendants inflicted damages upon plaintiff. CLAIM XI: COMMON LAW NEGLIGENCE (CITY OF MINNEAPOLIS) 113. Plaintiff realleges and reasserts each and every claim and averment above. 114. City of Minneapolis, by respondeat superior, by the actions of defendants Lucas Peterson and G - J, jointly and severally in their capacities as Minneapolis police officers, breached their legal duty to exercise ordinary care toward the plaintiff's person during the events giving rise to this lawsuit. 115. Defendants inflicted damages upon plaintiff. WHEREFORE, PLAINTIFF REQUESTS THE FOLLOWING RELIEF: A. Judgment for the plaintiff against the defendants, jointly and severally; B. Compensatory damages in excess of $1,000,000; CASE 0:09-cv-00461-JRT-JSM Document 14 Filed 10/23/09 Page 15 of 16 16 C. Punitive damages against Lucas Peterson and the other individual defendants, jointly and severally, for $1,000,000; D Costs, disbursements, and reasonable attorney's fees in accordance with 42 U.S.C. § 1988; and E. All legal and equitable relief appropriate under the circumstances. PLAINTIFF DEMANDS A TRIAL BY JURY. Date: 30 August 2009 TED DOOLEY LAW OFFICE, LLC /s/Ted Dooley ___________________________________ Ted Dooley, MN Att'y #198582 Attorney for the plaintiff 1595 Selby Avenue, Suite 100 St. Paul, MN 55105 Tel. 651.292.1515/FAX 651.292.0415 Email: teddooleylaw@winternet.com Date: 30 August 2009 PETER J. NICKITAS LAW OFFICE, LLC /s/Peter J. Nickitas ___________________________________ Peter J. Nickitas, MN Att'y #212313 Co-counsel for the plaintiff 431 S. 7th Street, Suite 2446 P.O. Box 15221 Minneapolis, MN 55415-0221 Tel. 651.238.3445/FAX 952.546.6666 Email: peterjnickitaslawllc@gmail.com, PeterN5@aol.com CASE 0:09-cv-00461-JRT-JSM Document 14 Filed 10/23/09 Page 16 of 16 !AO 440 (Rev. 10/93) Summons in a Civil Action UNITED STATES DISTRICT COURT District of Minnesota MICHAEL HUGH KELLY, Plaintiff, AMENDED SUMMONS IN A CIVIL CASE V. JURY DEMANDED CITY OF ST. PAUL, a government entity and political subdivision of the state of Minnesota, CITY OF MINNEAPOLIS, A government entity and political subdivision of the state of Minnesota, OFFICER ERNSTER, BADGE #18600, in his individual capacity as a St. Paul police officer, OFFICER"A", In his or her individual capacity as a St. Paul Police Officer, OFFICER"B", In his or her individual capacity as a St. Paul Police Officer, OFFICER"C", In his or her individual capacity as a St. Paul Police Officer, OFFICER"D", In his or her individual capacity as a St. Paul Police Officer, OFFICER "E", In his or her individual capacity as a St. Paul Police Officer, OFFICER LUCAS PETERSON, BADGE #5630, in his individual capacity as a Minneapolis Police Officer, OFFICER"G", in his or her individual capacity as a Minneapolis Police Officer, OFFICER"H", in his or her individual capacity as a Minneapolis Police Officer, OFFICER"I", in his or her individual capacity as a Minneapolis Police Officer, and OFFICER"J", in his or her individual capacity as a Minneapolis Police Officer, Defendants. CASE NUMBER: 09-CV-461 JRT/JSM TO: CITY OF ST. PAUL, CITY OF MINNEAPOLIS, OFFICER ERNSTER, OFFICERS A- E, AND OFFICERS F - J, PLEASE TAKE NOTE: YOU ARE HEREBY SUMMONED and required to serve upon PLAINTIFF'S ATTORNEYS, TED DOOLEY, TED DOOLEY LAW OFFICE, LLC, 1595 Selby Avenue #100, St. Paul, MN 55105, Tel. 651.292.1515/FAX 651.292.0415, Email teddooleylaw@winternet.com, and Peter J. Nickitas, PETER J. NICKITAS LAW OFFICE, LLC, 431 S. 7TH St., Suite 2446, P.O. Box 15221, Minneapolis, Minnesota 55415-0221, Tel. 651.238.3445/FAX 952.546.6666, peterjnickitaslawllc@gmail.com, PeterN5@aol.com, an answer to the complaint which is herewith served upon you, within twenty (20) days after service of this summons upon you, exclusive of the day of service. If you fail to do so, judgment by default will be taken against you for the relief demanded in the complaint. You must also file your answer with the Clerk of this Court within a reasonable period of time after service. CLERK DATE (By) DEPUTY CLERK CASE 0:09-cv-00461-JRT-JSM Document 14-1 Filed 10/23/09 Page 1 of 2 !AO 440 (Rev. 10/93) Summons in a Civil Action RETURN OF SERVICE Service of the Summons and complaint was made by me(1) DATE NAME OF SERVER (PRINT) TITLE Check one box below to indicate appropriate method of service G Served personally upon the defendant. Place where served: G Left copies thereof at the defendant's dwelling house or usual place of abode with a person of suitable age and discretion then residing therein. Name of person with whom the summons and complaint were left: G Returned unexecuted: G Other (specify): STATEMENT OF SERVICE FEES TRAVEL SERVICES TOTAL DECLARATION OF SERVER I declare under penalty of perjury under the laws of the United States of America that the foregoing information contained in the Return of Service and Statement of Service Fees is true and correct. Executed on Date Signature of Server Address of Server CASE 0:09-cv-00461-JRT-JSM Document 14-1 Filed 10/23/09 Page 2 of 2 1 UNITED STATES DISTRICT COURT DISTRICT OF MINNESOTA THIRD DIVISION _____________________________________________________________________________________ MICHAEL HUGH KELLY, CASE FILE 09 CV 461 JRT/JSM Plaintiff, CERTIFICATE OF SERVICE vs. JURY DEMANDED CITY OF ST. PAUL, a government entity and political subdivision of the state of Minnesota, CITY OF MINNEAPOLIS, A government entity and political subdivision of the state of Minnesota, OFFICER ERNSTER, BADGE #18600, in his individual capacity as a St. Paul police officer, OFFICER"A", In his or her individual capacity as a St. Paul Police Officer, OFFICER"B", In his or her individual capacity as a St. Paul Police Officer, OFFICER"C", In his or her individual capacity as a St. Paul Police Officer, OFFICER"D", In his or her individual capacity as a St. Paul Police Officer, OFFICER "E", In his or her individual capacity as a St. Paul Police Officer, OFFICER LUCAS PETERSON, BADGE #5630, in his individual capacity as a Minneapolis Police Officer, OFFICER"G", in his or her individual capacity as a Minneapolis Police Officer, OFFICER"H", in his or her individual capacity as a Minneapolis Police Officer, OFFICER"I", in his or her individual capacity as a Minneapolis Police Officer, and OFFICER"J", in his or her individual capacity as a Minneapolis Police Officer, Defendants. CASE 0:09-cv-00461-JRT-JSM Document 14-2 Filed 10/23/09 Page 1 of 2 2 I, Peter J. Nickitas, co-counsel for the plaintiff, hereby certify that I served the Amended Complaint and Amended Summons upon the defendants by ECF, in accordance with the Stipulation of the Parties and the Order of the Court on 23 October 2009. Date: 23 October 2009 PETER J. NICKITAS LAW OFFICE, LLC /s/Peter J. Nickitas ___________________________________ Peter J. Nickitas, MN Att'y #212313 Co-counsel for the plaintiff 431 S. 7th Street, Suite 2446 P.O. Box 15221 Minneapolis, MN 55415-0221 Tel. 651.238.3445/FAX 952.546.6666 Email: peterjnickitaslawllc@gmail.com, PeterN5@aol.com CASE 0:09-cv-00461-JRT-JSM Document 14-2 Filed 10/23/09 Page 2 of 2</t>
  </si>
  <si>
    <t>['https://d3n8a8pro7vhmx.cloudfront.net/cuapb/pages/270/attachments/original/1625787099/Michael_Hugh_Kelly_case_-_2008.pdf?1625787099']</t>
  </si>
  <si>
    <t>Too_Long:Over 20 PagesUNITED STATES DISTRICT COURT DISTRICT OF MINNESOTA Karen Wells and Andre Locke as co-trustees for the next of kin of Amir Rahkare Locke, deceased, Case No. Plaintiffs, Complaint v. Mark Hanneman, in his individual capacity Jury Trial Demanded as a Minneapolis police officer, and the City of Minneapolis, Defendants. For their Complaint, Plaintiffs Karen Wells and Andre Locke ("Plaintiffs"), as co- trustees for the next of kin of Amir Rahkare Locke ("Amir"), hereby state and allege upon knowledge, information, and belief as follows: Introduction 1. On February 2, 2022, Amir was gunned down in cold blood just seconds after he was peacefully asleep on his cousin's couch. Despite public overtures by City of Minneapolis ("Minneapolis" or "City") officials that no-knock warrants had been banned in Minneapolis, the Minneapolis Special Weapons and Tactical Team ("SWAT") used a no-knock warrant to storm into the apartment where Amir slept. The SWAT officers failed to identify themselves prior to crossing the threshold into the apartment and 2 shouted confusing commands in the early-morning hours. SWAT officers woke the sleeping Amir by kicking the couch where Amir slept. 2. Minneapolis Police Officer, Defendant Mark Hanneman ("Hanneman") shot and killed Amir less than ten seconds after SWAT entered the apartment. Hanneman, who refused to provide an interview to investigators, will likely claim that he shot Amir because Amir was armed. Rob Doar ("Doar"), Senior VP, Government Affairs for the Minnesota Gun Caucus perhaps said it best, "Mr. Locke did what many of us might do in the same confusing circumstances, he reached for a legal means of self- defense while he sought to understand what was happening." 3. Amir, like many Americans, had a handgun within his reach while he slept. Even half-asleep, while Amir reached for the handgun, he demonstrated proper and responsible handling by keeping the handgun pointed away from the officers and keeping his finger off the trigger. Amir never raised the weapon in the direction of any officer or placed his finger on the trigger. Any reasonable officer would have understood that Amir needed an opportunity to realize who and what was surrounding him, and then provide Amir with an opportunity to disarm himself. Hanneman failed to give Amir any such opportunity even though Amir never pointed the handgun at Hanneman or put his finger on the trigger. Instead, Hanneman fired three shots while Amir was still covered in a blanket on the couch where Amir had been resting peacefully only ten seconds before the SWAT entry. 4. In the four months leading up to this raid, Minneapolis executed no-knock warrants only in homes of color, predominantly in Black homes, and not once in the 3 homes of non-Hispanic Whites. The application for and execution of the no-knock warrant that resulted in Amir's death is consistent with Minneapolis's custom, pattern, and practice of racial discrimination in policing. 5. Plaintiffs now bring this cause of action for money damages pursuant to 42 U.S.C. § 1983 to redress the deprivation of Amir's clearly established rights secured by the Fourth and Fourteenth Amendment. Plaintiffs allege a violation of these rights against Hanneman in his individual capacity while Hanneman acted under color of state law. Plaintiffs further allege Section 1983 claims directly against Minneapolis for its unconstitutional customs, patterns, and practices under Monell and its progeny. Plaintiffs also allege state law wrongful death claims against Hanneman and Minneapolis. Jurisdiction and Venue 6. This Court has jurisdiction over federal questions pursuant to 28 U.S.C. §§ 1331, 1343, and 42 U.S.C. §§ 1983. 7. This Court has supplemental jurisdiction over the state law wrongful death claim pursuant to 28 U.S.C. § 1367. 8. Venue is proper in this Court under 28 U.S.C. § 1391(b) because all incidents, events, and occurrences giving rise to this action occurred in the District of Minnesota. 9. To the extent necessary, Defendants had actual notice of sufficient facts to reasonably put them on notice of a possible claim within a year of Amir's death. Parties 10. Plaintiff Karen Wells resides in Nebraska. 4 11. Plaintiff Andre Locke resides in Minnesota. 12. Plaintiffs were appointed as co-trustees for Amir's next of kin on March 24, 2022, by the Hennepin County District Court, 27-cv-22-3406. 13. At all relevant times, Defendant Hanneman was acting in his individual capacity under color of state law as a Minneapolis police officer. 14. The Minneapolis Police Department ("MPD") is the Minneapolis agency through which Minneapolis fulfills its policing functions. 15. All MPD officers, including but not limited to Hanneman, were acting within the course and scope of their employment with Minneapolis, and Minneapolis is therefore vicariously liable for its officers' violations of state law under the doctrine of respondeat superior. Facts A. Minneapolis's notice of MPD's history of excessive force, particularly against Black victims and other victims of color. 16. Although Black community members make up 19% of the Minneapolis population, MPD's use of force files show that between 2010 and 2020, 63% of all use of force incidents that MPD officers reported were against Black individuals.1 17. The City had notice of a 2013 incident wherein MPD officers used excessive and unjustified force against Catrina Johnson ("Johnson"), who was disabled and used a cane. MPD officers threw her against her living room wall and onto the floor 1 See Exhibit A, Minnesota Department of Human Rights, Investigation into the City of Minneapolis and the Minneapolis Police Department: Findings from the Minnesota Department of Human Rights ("MDHR Findings") at 11. 5 while using racial slurs. While Ms. Johnson was pinned to the ground face down, an MPD officer put his knee on the back of her head and applied direct pressure, thereby causing injury. The City entered into a monetary settlement with Ms. Johnson to settle her claims. Ms. Johnson is a Black woman. Johnson v. City of Minneapolis, No. 15-cv- 02861-JRT-SER (D. Minn. 2015). 18. The City had notice of a 2014 incident wherein MPD officers used excessive force against Alfred Flowers ("Flowers") after he had been fully secured in handcuffs and not physically resisting. Mr. Flowers filed suit against the City and alleged that an MPD officer suddenly grabbed him by his throat, choked him, and threw him to the ground and handcuffed him. After handcuffing Mr. Flowers, an MPD officer punched him in the head, following which several other officers entered the room and proceeded to kick and stomp on Mr. Flowers while he was handcuffed and lying on the ground. The City entered into a monetary settlement with Mr. Flowers to settle his claims. Mr. Flowers is a Black man. Flowers v. City of Minneapolis, No. 15-cv-03015- RHK-HB (D. Minn. 2016). 19. The City had notice of a 2014 incident wherein MPD officers used excessive force against Lamar Allen Ferguson ("Ferguson") after he had been fully secured in handcuffs and not physically resisting. Mr. Ferguson filed suit against the City in April 2017 and alleged that two MPD officers threw him to the ground after he had been handcuffed and began punching him. An MPD officer then lifted Mr. Ferguson's head off of the ground and kicked him directly in his mouth. The City entered into a 6 monetary settlement with Mr. Ferguson to settle his claims. Mr. Ferguson is a Black man. Ferguson v. City of Minneapolis, No. 17-cv-01110-PJS-TNL (D. Minn. 2017). 20. The City had notice of a 2016 incident wherein MPD officers used excessive and unjustified force against Abdi Hussen Wagad ("Wagad"). MPD officers approached Mr. Wagad and violently threw him against a brick wall and dislocated his shoulder despite the absence of physical resistance from Mr. Wagad. The City entered into a monetary settlement with Mr. Wagad to settle his claims. Mr. Wagad is a Black man. Wagad v. City of Minneapolis, No. 17-cv-05239-MJD-TNL (D. Minn. 2017). 21. The City had notice of a 2018 incident wherein multiple MPD officers used excessive and entirely unjustified force against Jeremiah Jermaine Thomas ("Thomas") when an officer drop-kicked Mr. Thomas in the chest area then three other MPD officers joined in and immediately started punching, kneeing, and kicking him. Mr. Thomas suffered a punctured lung, internal bleeding, fractured ribs, and various scratches and bruises as a result of MPD's use of excessive force. The City thereafter entered into a monetary settlement to resolve his claims. Thomas v. City of Minneapolis, No. 19-cv- 00954-WMW-DTS (D. Minn. 2019). 22. The City had notice of another 2018 incident wherein multiple MPD officers used excessive and entirely unjustified force against Rico McKinnies ("McKinnies") during the course of a traffic stop, after he was handcuffed and not resisting arrest. The City entered into a monetary settlement with Mr. McKinnies to resolve his claims. Mr. McKinnies is a Black man and is the grandson of Minneapolis's 7 first Black female officer. McKinnies v. City of Minneapolis, No. 18-cv-02738-NEB- BRT (D. Minn. 2018). 23. The City had notice that in 2020, only five days after George Floyd was murdered, Jaleel Stallings took to the streets to exercise his First Amendment rights and to protest against police brutality and racism. In response to these protests, MPD SWAT officers were "targeting Black civilians with force and accusing Black civilians of engaging in felonious conduct without evidentiary support. Mr. Stallings was a Black man who was improperly targeted and attacked due to officers' racial bias." Stallings v. Bittell, No. 21-cv-2395-ADM-TNL (D. Minn. 2021). 24. MPD SWAT targeted Mr. Stallings and unlawfully hit him in the chest with marking rounds. "Fearing for his life, Mr. Stallings fired toward, but not directly at, the van while he went into cover." Mr. Stallings discarded his weapon and surrendered, only to be subsequently beaten by MPD SWAT officers so badly that his eye socket fractured. 25. Stallings was acquitted by a jury after he was wrongfully charged with attempted murder and assault. Minneapolis then paid Stallings One Million Five Hundred Thousand Dollars ($1.5 Million) to resolve Stallings' civil suit. Only after Stallings was forced to endure a wrongful and high-stakes jury trial was MPD SWAT officer Justin Stetson criminally charged for his unlawful assault of Stallings. Mr. Stallings is a Black man. 26. Each of the above-referenced incidents involved more than one officer at the scene and in each of those incidents, the non-participating MPD officers failed to intervene in the unconstitutional use of force against non-resisting citizens. 8 27. The City of Minneapolis has also been forced to pay significant sums of money for the unlawful deaths caused by its officers. 28. Since 2010, of the 14 people MPD officers have killed, 13 people were people of color or Indigenous individuals. Despite being only 42% of Minneapolis's population, people of color and Indigenous individuals make up 93% of all MPD officer involved deaths between January 1, 2010 and February 2, 2022.2 29. In 2013, Minneapolis resolved the litigation resulting from two MPD officers killing David Smith ("Smith") by using a prone restraint. Minneapolis settled the litigation for over Three Million Dollars ($3 Million) and agreed to provide each MPD officer with training on positional asphyxia. Neither officer involved in Mr. Smith's death was disciplined, even though the risks of prone restraint were well known within the MPD and the broader law enforcement community. Mr. Smith was a Black man. 30. In 2019, the City of Minneapolis also approved a significant settlement with the family of Jamar Clark ("Clark") who was shot and killed by an MPD officer. Mr. Clark was a Black man. 31. In 2020, the City of Minneapolis approved a significant settlement with the family of Terrance Franklin ("Franklin"), who was shot and killed by an MPD officer. Mr. Franklin was a Black man. 32. On May 25, 2020, the world stood still after four MPD officers asphyxiated, tortured, and murdered George P. Floyd Jr. ("Floyd"), through prone 2 Exhibit A, MDHR Findings at 10. 9 restraint. This occurred ten years after two MPD officers killed David Smith by using a similar prone restraint. Even though Derek Chauvin was an MPD officer when MPD was supposed to train on positional asphyxia because of MPD's killing of Mr. Smith, Chauvin still murdered Mr. Floyd by prone restraint. Minneapolis ultimately paid Twenty-Seven Million Dollars ($27 Million) to resolve the litigation with Mr. Floyd's family. Mr. Floyd was a Black man. B. Minneapolis's notice of MPD's history of excessive force when executing no- knock warrants, particularly against Black victims and other victims of color. 33. The Fourth Amendment generally requires officers to knock and announce their identity and presence prior to attempting forcible entry into a dwelling. 34. No-knock warrants generally dispense with the requirement that officers knock and announce their presence prior to entry. 35. No-knock warrants are supposed to be the exception to the rule and therefore only arise in exceptional circumstances. 36. No-knock warrants came to prominence during America's "War on Drugs," which has widely been criticized for its racist underpinnings. See, e.g., Andre D. P. Cummings and Stephen A. Ramirez, The Racist Roots of the War on Drugs &amp; the Myth of Equal Protection for People of Color, 44 U. Ark. Little Rock L. Rev. 453 (2022). 37. For decades preceding Amir's death, "[a] legion of tragic incidents resulting from execution of 'no-knock' warrants [have] demonstrate[d] the potential dangers inherent in serving such warrants on innocent victims." John W. Whitehead and Steven H. Aden, Forfeiting "Enduring Freedom" for "Homeland Security": A 10 Constitutional Analysis of the USA Patriot Act &amp; the Justice Department's Anti- Terrorism Initiatives, 51 Am. U. L. Rev. 1081, 1111 n.185 (2002) (compiling tragic incidents related to no-knock warrants from 1993 through 2001). 38. The murder of George Floyd spurred a national and global reckoning with issues related to race and policing, particularly in Minneapolis. 39. The March 13, 2020 killing of Breonna Taylor ("Taylor"), an innocent Black woman shot and killed by Louisville, Kentucky police officers during execution of a no-knock warrant, also brought increased attention to the perils of no-knock warrants. 40. Prior to the death of Ms. Taylor, Minneapolis had already known executing no-knock warrants increased the risk of harm to the public because MPD had been responsible for causing severe injury to innocent people during several botched no-knock raids. 41. The City had notice that in 2007, MPD SWAT officers conducted a no- knock raid on the home of Yee Moua ("Moua"), Vang Khang ("Khang"), and their six children. Believing his home was being burglarized, Mr. Khang fired a warning shot from his hunting shotgun. He then fired twice through the bedroom wall at the intruders. MPD responded by firing 22 shots in the home. Miraculously, no one was killed. The MPD Chief later explained that MPD SWAT had obtained a tip from an informant that Black gang members were at the address, so MPD secured the no-knock warrant to break in and search for weapons. After the botched no-knock raid, the officers were not only cleared of any wrongdoing, but ultimately received medals for their bravery during the botched raid. The Khang family is Hmong. Minneapolis eventually paid a large 11 settlement amount and was required to appoint a police liaison to the Hmong community and increase efforts to recruit Hmong officers. Khang v. City of Minneapolis, No. 27-cv- 08-30118 (Henn. Dist. Ct. Dec. 4, 2008). 42. The City had notice that in February 2010, MPD officers conducted a no- knock raid on a home where Rickia Russell ("Russell") was innocently residing. The officers were supposed to execute the search warrant in a knock-and-announce manner, but instead performed the search as a no-knock warrant. One of the MPD officers threw a flashbang grenade during the no-knock entry, which resulted in severe third-degree burns to Ms. Russell's calves. Minneapolis paid One Million Dollars ($1 Million) for its officers' conduct towards Ms. Russell. No MPD officer was disciplined for their conduct towards Ms. Russell. Ms. Russell is a Black woman. Russell v. Taylor, No. 10-cv- 04978-SRN-AJB (D. Minn. 2010). 43. The City had notice of a 2016 incident wherein MPD SWAT officers obtained a no-knock warrant for Tomas Garcia-Orihuela's home based on information provided by a confidential informant. Upon entry, the officers immediately shot and killed Mr. Garcia-Orihuela's pet dog, even though the dog did not attempt to attack them. Mr. Garcia-Orihuela filed suit against the City and alleged that after he was handcuffed on the ground, "several police officers began to kick and hit him" and continued to do so for several minutes while he remained handcuffed and laying on the ground. No drugs or paraphernalia were found. Garcia-Orihuela v. City of Minneapolis, No. 17-cv-00292- RHK-KMM (D. Minn. 2017). 12 44. The City had notice of an incident in 2017 wherein MPD executed a no- knock raid in which MPD officers shot and killed Sarah Ellingworth and Charleton Hawks' pet dog, even though the dog did not charge or attack the officers. Minneapolis paid a settlement amount for its officers' conduct. Ellingworth v. City of Minneapolis, No. 20-cv-02232-JRT-ECW (D. Minn. 2020). 45. The Mayor and City Council receive notice of each lawsuit filed against the City. 46. All monetary settlements made by the City must be approved by the Mayor and City Council. C. Minneapolis's notice that Hanneman was likely to commit misconduct and violate constitutional rights. 47. Hanneman began his career as a police officer in Hutchinson, Minnesota. 48. Two federal civil rights lawsuits were filed against Hanneman for conduct during his time as a Hutchinson police officer, including one that resulted in a judgment against Hanneman. Coon v. McCleod County, No. 14-cv-4417-RHK-SER (D. Minn. 2014). 49. As an MPD officer, Hanneman had four citizen complaints brought against him. 50. In July 2021, criminal charges were ultimately dismissed against an individual because Officer Hanneman violated that individual's constitutional right to be free from search and seizure. See State v. Christian, No. 27-cr-20-23738, Findings of 13 Fact, Conclusions of Law and Order (Henn. Dist. Ct. July 16, 2021) (suppression order that preceded dismissal). 51. That illegal search and seizure occurred during an MPD SWAT team warrant execution and was executed by Hanneman on someone who, like Amir, was not the subject of the search warrant. 52. The opinion dismissing the case reflects that Hanneman did not understand written MPD policy or the Fourth Amendment. 53. The opinion also reflects that MPD SWAT had a custom and practice of engaging in unconstitutionally excessive searches and seizures of non-subjects of warrants when conducting SWAT team raids. 54. Despite Hanneman's superior officers knowing about his conduct which led to the dismissal of the criminal case, Hanneman was not disciplined for his conduct. 55. Despite the Christian Order, neither Hanneman nor MPD SWAT received any training to ensure they understood MPD policy or the constitutional rights of people to be free from unconstitutional searches and seizures, including the right to be free from unreasonable, excessive, and deadly force and from discriminatory policing. D. Minneapolis's supposed ban on no-knock warrants. 56. After having served as Minneapolis Mayor since January 2018, including when Floyd and Taylor were killed, Jacob Frey ran for reelection in 2021. 57. Days before that election, Mayor Frey trumpeted on his website that one of his administration's tops achievements included: "Banning the use of-no-knock warrants in the city of Minneapolis." See www.jacobfrey.org/priorities (Oct. 23, 2021), as 14 preserved by The WayBackMachine at https://web.archive.org/web/20211023060421/ https://jacobfrey.org/priorities (last accessed Jan. 22, 2023). 58. Mayor Frey advertised the alleged ban on no-knock warrants in his printed advertising materials as well: 59. While the MPD did issue a revised policy for "9-307 Unannounced Entry Search Warrants" on November 30, 2020 ("MPD Policy 9-307"),3 Minneapolis did not, in fact, ban no-knock warrants. 3 Exhibit B, MPD Policy &amp; Procedure Manual Vol. 9 (Nov. 30, 2020). 15 60. Instead, between November 30, 2020 and October 23, 2021, while Mayor Frey was still promoting Minneapolis's supposed ban on no-knock warrants, he was also publicly apologizing for a botched no-knock raid lead by MPD Sergeant David Swierzewski ("Sgt. Swierzewski") on February 11, 2021. See A.J. Lagoe and Steve Eckert, Kare 11 Investigates: Innocent MN family held at gunpoint in SWAT no-knock warrant raid, Kare 11 (Apr. 29, 2021, 10:47 PM), https://www.kare11.com/article/news/ investigations/innocent-mn-family-held-at-gunpoint-in-swat-no-knock-warrant-raid/89- 5732a3df-5863-43d5-a546-2567d43a0f2f (last accessed Jan. 25, 2023); see also A.J. Lagoe and Steve Eckert, Kare 11 Investigates: Mayor Frey apologizes for no-knock raid, asks for investigation, Kare 11 (Apr. 30, 2021, 10:27 PM), https://www.kare11.com/ article/news/investigations/kare-11-investigates-mayor-frey-apologizes-for-no-knock- raid-asks-for-investigation/89-a7e12d63-221d-4869-92cc-87272c87a051 (last accessed Jan. 25, 2023). 61. The warrant Sgt. Swierzewski obtained was a no-knock warrant for a Black subject who had not resided at the residence for nearly a year prior to the raid. 62. Sgt. Swierzewski then sought the assistance of other departments to execute this no-knock raid without conducting reasonable due diligence regarding who resided at the address. 63. An innocent family-who had no connection to the target of the raid-was held at gunpoint as a result of the botched no-knock raid. 64. Sgt. Swierzewski was not disciplined for his failure to conduct basic diligence prior to leading this botched no-knock raid. 16 65. In his April 2021 apology for the raid, Mayor Frey doubled down on characterizing the new MPD "Unannounced Entry Search Warrants" as a ban on no- knock warrants while deflecting blame onto Anoka County SWAT even though it was MPD Sgt. Swierzewski who sought the no-knock warrant: Our new policy requires MPD officers to announce their presence and purpose prior to entry, effectively ending 'no-knock' warrants, outside of exigent circumstances in the City of Minneapolis. That policy does not govern how the Anoka SWAT team conducts itself. Minneapolis' more restrictive policy ends at our borders and other jurisdictions do not have to comply with our standards when executing warrants, as approved by the courts in Minnesota. This case highlights the need for consistency across local governments - especially amid sensitive multi-jurisdictional operations - when it comes to how and when to execute these warrants. See Paragraph 60, supra. 66. In October 2021, Mayor Frey's office was also responding to media requests regarding the new no-knock policy, and the City's internal communications reflect that MPD's SWAT unit was still conducting no-knock raids at a pace that far outpaced knock-and-announce entries:4 4 Exhibit C, Minneapolis Email Correspondence (Oct. 11-12, 2021) (coloring/highlights in original). 17 67. In that email chain, MPD Officer Garrett Parten ("Parten") intimated that the Mayor's office was being misleading with respect to the purported November 2020 policy change (i.e., the ban that was not a ban), and that the policy change had zero impact on business as usual: "The phrase 'restricting the use of no-knock' in your question may be misleading. The policy update formally incorporated into policy the best practices that were already in place and had been for some time."5 68. Officer Parten further informed the Mayor's Office that the "MPD SWAT Team has executed 87 unannounced entry warrants since November 2020 (date of the Policy Change/update). This number does not include any sought by outside agencies or warrants that were requested but not executed."6 E. MPD insisted on executing a no-knock search warrant that resulted in Amir's execution. 69. The perils of no-knock warrants in a country that has the staunch right to keep and bear arms under the Second Amendment are obvious and well documented: In addition, the Second Amendment protects the right of individuals to keep guns in the home for the purpose of immediate self-defense. Approximately forty percent of Americans either currently own a gun or live with someone who does, and nearly two-thirds of gun owners cite personal protection as a major reason for owning a gun. The conflict between no-knock warrants, the castle doctrine, and the rate of gun ownership is a dangerous cocktail that creates an inherent risk of harm any time police force entry into a private residence without first knocking and announcing their authority and purpose. The principles underlying the castle doctrine, like those underlying the knock-and-announce rule, are based upon the sanctity of the home as a place where 5 Id. at 2. 6 Id. 18 individuals should be free from unlawful intrusion. Because the knock-and-announce rule and the castle doctrine are based on similar legal and historical principles, the most harmonious way to resolve the tension between them and reduce the risk of violence created by no-knock warrants is for states to eliminate the use of no-knock warrants and require strict adherence to the knock-and-announce requirement. Brian Dolan, To Knock or Not to Knock? No-Knock Warrants and Confrontational Policing, 93 St. John's L. Rev. 201, 217-18 (2019) (citations omitted). 70. On January 31, 2021, St. Paul Police Sergeant Daniel Zebro ("Sgt. Zebro") applied for and obtained four daytime, knock-and-announce search warrants related to a St. Paul homicide Investigation ("St. Paul Investigation"). 71. Three of the knock-and-announce search warrants were to be executed at the Bolero Flats located at 1117 South Marquette Avenue in Minneapolis ("Bolero Flats"). 72. While there was no arrest warrant issued, Sgt. Zebro considered Mehki Speed ("Mehki") to be a suspect in the St. Paul Investigation. 73. Sgt. Zebro knew Mehki listed his address as Apartment 1402 in the Bolero Flats and that a female renter of Apartment 1402 listed Mehki as a child who lives at Apartment 1402. 74. One of the knock-and-announce search warrants Sgt. Zebro obtained was for Apartment 701. 75. No one residing in Apartment 701 was a suspect in the St. Paul Investigation. 19 76. Sgt. Zebro knew that no homicide suspect resided in Apartment 701 but stated in his affidavit for the no-knock warrant that Mehki was "associated with apartment 701." 77. The affidavit submitted by Sgt. Zebro with the Application for Search Warrant did not provide probable cause to execute a no-knock warrant on Apartment 701. 78. Apartment 701 was rented by Tatyana Henderson ("Henderson") and Marlon Speed Jr. ("Marlon"). 79. Marlon is Mehki's brother. 80. Amir was Marlon and Mehki's cousin. 81. Neither Henderson, Marlon, nor Amir were suspects in the St. Paul Investigation. 82. Amir, Marlon, Henderson, and Mehki are all Black. 83. Sgt. Zebro sought the MPD's assistance with executing the knock-and- announce search warrants. 84. MPD supervisors, including Sergeant John Sysaath ("Sgt. Sysaath") and Lieutenant John Campbell ("Lt. Campbell"), refused to assist the Saint Paul Police Department ("SPPD") unless the SPPD obtained warrants that were re-written as no- knock warrants, including the search warrant for Apartment 701. 85. Sgt. Sysaath and Lt. Campbell knew that the individuals residing in apartment 701 were Black. 86. Due to the MPD's refusal to assist the SPPD with the search warrants unless they were no-knock warrants, on February 1, 2022, Sgt. Zebro sought and 20 obtained no-knock warrants for the four addresses, including Apartment 701 (the "701 No-Knock Warrant"). 87. The 701 No-Knock Warrant permitted entry "without announcement of authority and purpose between the hours of 7 a.m. and 8 p.m., and a nighttime search outside those hours . . . ." (Emphasis added). 88. The 701 No-Knock Warrant was a search warrant and not an arrest warrant. 89. Amir was not a suspect in the St. Paul Investigation and was not mentioned or considered in any way in the 701 No-Knock Warrant. 90. The MPD's raid of the Bolero Flats began at approximately 6:40 a.m. on February 2, 2022 (the "Raid"). 91. Between the time the 701 No-Knock Warrant was issued and the Raid, the MPD conducted no reasonable surveillance, if any, of Apartment 701 to determine what innocent persons might be put at risk by executing the 701 No-Knock Warrant in the early morning. 92. At 6:40 a.m. on February 2, 2022, Marlon and Henderson were sleeping in the bedroom of Apartment 701 and Amir was sleeping on the couch in the living room. 93. Upon entering Apartment 701 there is a short entryway with the kitchen to the immediate right of the door. 94. The living room is straight ahead after entering the door to the apartment, and the couch Amir slept on faced away from the door. 95. A handgun was near the couch where Amir slept.</t>
  </si>
  <si>
    <t>['https://assets.nationbuilder.com/cuapb/pages/1472/attachments/original/1752866502/Hanneman_Locke_Lawsuit.pdf?1752866502']</t>
  </si>
  <si>
    <t>Too_Long:Over 20 Pages27-CV-19-1504 Filed in District Court State of Minnesota 1/27/2019 12:34 PM STATE OF MINNESOTA . DISTRICT COURT ~ CIVIL DIVISION COUNTY OF HENNEPIN FOURTH JUDICIAL DISTRICT Court File No. Michael Jointer, Case Type: Civil Rights Plaintiff, SUMMONS , V. City of Bloomington, Defendant. THIS SUMMONS IS DIRECTED TO THE ABOVE-NAMED DEFENDANT. 1. YOU ARE BEING SUED. The Plaintiff has started a lawsuit against you. The Plaintiff's Complaint against you is attached to this Summons. Do not throw these papers away. They are official papers that affect your rights. You must respond to this lawsuit even though it may not yet be filed with the Court and there may be no court file number on this Summons. 2. YOU MUST REPLY WITHIN 20 DAYS TO PROTECT YOUR RIGHTS. You must give or mail to the person who signed this summons a written response, called an Answer, within 20 days of the date on which you receive this Summons. You must send a copy of your Answer to the person who signed this summons located at: I. Ashwin Madia MADIA LAW LLC 323 Washington Avenue N., Ste 200 Minneapolis, Minnesota 55401 .3. YOU MUST RESPOND T0 EACH CLAIM. The Answer 'is your written response the Plaintiff's Complaint. In your Answer you must state Whether you agree or disagree With 27-CV-19-1504 Filed in District Court State of Minnesota 1/27/2019 12:34 PM each paragraph of the Complaint. If you believe the Plaintiff should not be given everything asked for in the Complaint, you must say so in your Answer. 4. YOU WILL LOSE YOUR CASE IF YOU DO NOT SEND A WRITTEN RESPONSE TO THE COMPLAINT TO THE PERSON WHO SIGNED THIS SUMMONS. If you do not provide a written Answer in response to this Complaint to the person who signed this Summons within 20 days, you Will lose this case. You will not get to tell your side of the story, and the Court may decide against you and award the Plaintiff everything asked for in the Complaint. If you do not want to contest the claims stated in the Complaint, you do not need to respond. A default judgment can then be entered against you for the relief requested in the Complaint. 5. LEGAL ASSISTANCE. You may wish to get legal help from a lawyer. If you do not have a lawyer, the Court Administrator may have information about places where you can get legal assistance. Even if you cannot get legal help, you must still provide a written Answer to protect your rights or you may lose this case. 6. ALTERNATIVE DISPUTE RESOLUTION. The parties may agree 0r be ordered to participate in an alternative dispute resolution process under Rule 114 of the Minnesota General Rules of Practice. You must still send your written response t0 the Complaint even if you expect to use alternative means of resolving this dispute. Dated: December 26, 2018 MADIA LAW LLCV J. Ashwin Madia, No. 321187 323 Washington Avenue N., Ste 200 Mirmeapolis, Minnesota 55401 Ph: 612.349.2743 | F: 612.235.3357 jamadia@madia1aw.com ATTORNEY FOR PLAINTIFF 27-CV-19-1504 Filed in District Court State of Minnesota 1/27/2019 12:34 PM STATE OF MINNESOTA DISTRICT COURT CIVIL DIVISION COUNTY OF HENNEPIN FOURTH IUDICIAL DISTRICT Court File No. Michael Jointer, Case Type: Civil Rights Plaintiff, COMPLAINT v. (JURY TRIAL DEMANDED) City of Bloomington, Defendant. INTRODUCTION 1. Bloomington police officers racially profiled Iointer, an African-American male While he was shopping at the Mall of America. They originally approached him because they mistook him for a known shoplifter, though they admit Iointer looks nothing like that shoplifter. After Jointer provided proof of identification that confirmed he wasn't the shoplifter, the officers continued to harass him. They told him that "you people can't afford to shop here," searched his bags, and interrogated store personnel about his purchases. After another 11 minutes of public humiliation despite actual knowledge that Iointer had done nothing wrong, the officers released him. Iointer now brings this action to remedy the officers' flagrant Violation of the Minnesota Human Rights Act. 27-CV-19-1504 Filed in District Court State of Minnesota 1/27/2019 12:34 PM JURISDICTION AND VENUE 2. This Court has jurisdiction over this matter, as Iointer bases his claims on Minnesota state law - specifically the Minnesota Human Rights Act. The Court has supplemental jurisdiction over Jointer's federal Claims. Further, the unlawful practices alleged herein occurred within this County and State. 3. Venue in this Court is proper because the claims arose in Hennepin County and Defendants do business in Hennepin County. PARTIES 4. Iointer is an individual person and a resident and domiciliary 0f Minneapolis. He is a 56 year 01d African-American male. 5. City of Bloomington provides police services in Bloomington. BACKGROUND FACTS 6. On September 13, 2015, Iointer went shopping at the Mall of America. 7. At approximately 3:40 p.m., Bloomington officers observed Iointer exit the Apple store. Officer Berens alerted the Mall's dispatcher and began to follow Jointer as a search of the Mall's "trespass list" was conducted} Mall of America dispatchers can provide photographs and identifying information of individuals on the trespass list 1 A "trespasser" is an individual who has violated Mall of America regulations or Bloomington ordinances. Such individuals are given 6 0r 12 month Citations to stay away from the Mall depending on the severity of infraction. Names of trespassers can Change as Violators' citations expire and the individual is free to return to the mall. 2 27-CV-19-1504 Filed in District Court State of Minnesota 1/27/2019 12:34 PM (such as height, weight, and date of birth) that officers can access at any time Via radio communication. 8. Officer Berens mistakenly believed that Iointer was a different individual named James Leon Combs who was known to be a serial shoplifter and Mall trespasser. Officer Berens did not see Jointer engage in any theft or other apparent illegal activity. 9. Meanwhile, Iointer entered the Columbia store to pick up a gift card he had earned based on prior purchases. 10. Upon leaving Columbia - approximately 8 minutes after he was first spotted by Officer Berens - Iointer was approached by Officer Hoffman. Hoffman told Iointer that he believed Iointer was on the Mall's trespass list and asked for his name. 11. Jointer provided his name, which did not match the name of James Leon Combs - the subject the officers were looking for. Officer Hoffman nonetheless radioed the Mall's dispatcher and ran Iointer's name through various local and national computer-assistive dispatches (CAD). 12. Officer Hoffman asked for Iointer's identification. Jointer provided it - it matched the name he initially provided when asked (his own) and of course did not match James Leon Combs. 13. Satisfied that Iointer was not on the trespass list and that Officer Berens mistook him for someone else, the officers released Iointer. At this point, approximately 13 minutes had elapsed since Jointer was first spotted. 27-CV-19-1504 Filed in District Court State of Minnesota 1/27/2019 12:34 PM 14. As Jointer walked away, however, he was now approached by Officer Seifert. Seifert-asked to see the tags, receipts, and credit card information for the items in the bags Iointer carried. Iointer produced all the receipts, which were in order? 15. Officer Seifert searched Jointer's bags. By this time, multiple additional officers - all Caucasian - arrived on the scene to assist. 16. Still unsatisfied, Officer Seifert ordered Iointer to "pick up your shoplifting ' bag" and follow him into the Columbia store. Seifert told Jointer, "You people can't afford to shop here." Iointer did as ordered: Officer Hoffman detained him while Officer Seifert entered the Columbia store. He approached the store's assistant manager to compare merchandise tags and receipts to Jointer's credit card information. 17. Iointer was forced to wait - first outside and then inside the store - while Officer Seifert cross-Checked tags, receipts, and credit card information. 18. The officers finally released Jointer again - 11 minutes after Officer Hoffman verified his identity and confirmed that he was not on the trespass list. 19. Approximately 10 minutes after Jointer was first spotted, one of the officers received a photograph of Combs on his cellphone. Jointer is in fact 16 years older than James Leon Combs. The men are distinctly different in physical appearance: Combs is 3 inches taller, 4O pounds heavier, and has a darker complexion than Jointer. 20. On October 6, 2015, Iointer made a formal complaint to the City of zEx. 1. 27-CV-19-1504 Filed in District Court State of Minnesota 1/27/2019 12:34 PM Bloomington about the officers' behavior? He received no response. 21. Iointer filed a discrimination charge with Minnesota Department of Human Rights in January 2016.4 22. MDHR found probable cause on May 8, 2018 that Bloomington discriminated against Iointer.5 COUNT 1: MINNESOTA HUMAN RIGHTS ACT 23. Iointer's race was an improper consideration when Bloomington's officgrs misidentified him as a trespasser, searched his bags, and made him wait while they verified his purchases. 24. The officers' initial decision to stop Jointer may have been an innocent case of mistaken identity. Transcripts of radio transmissions indicate that Officer Berens mistakenly identified Iointer as an individual on the trespass list, though he didn't see Iointer conceal merchandise or do anything else that appeared illegal. Within a few minutes, after Officer Hoffman confirmed Jointer's identity and determined that he wasn't 0n the trespass list, the officers had sufficient information to confirm their mistake and let Iointer on his way. 3 Ex. 2. 4 Ex. 3. 5 Ex. 4. 27-CV-19-1504 Filed in District Court State of Minnesota 1/27/2019 12:34 PM 25. That didn't happen. Instead, the officers detained Iointer for another 11 minutes while they searched his shopping bags and cross-checked his receipts against Columbia's records. There was n0 reason to do so - despite irrefutable evidence to the contrary, the officers treated Iointer like a shoplifter. 26. Jointer easily establishes a public services discrimination claimfi Overwhelming evidence establishes that the officers' actions were so at variance With What one would reasonably expect that discrimination is the probable explanation for their actions. That evidence includes: a. Though Officer Berens said that Jointer acted "suspicious," he was unable to specify any suspicious behavior by Iointer; b. The officers had Virtually reaI-time access t0 photographs and personal information - including height, weight, and date of birth - of trespassers and known shoplifters; c. An officer confirmed that they obtained a photo of Combs and reviewed after Iointer had been detained for about 8 minutes but, for some reason, the officers continued harassing Iointer; d. When stopped, Iointer immediately produced proper identification that showed he wasn't Combs; e. When interviewed, the officers conceded that - other than being a black male - Iointer bears no resemblance to Combs; f. Although the officers didn't see Iointer engage in any theft and had seen positive proof that he. wasn't who they were looking for, they still detained and searched him - and interrogated store personnel - for another 10 minutes; and 6 Seegenerallv Citv 0f Minneapolis V. Richardson, 239 N.W.2d 197, 202 (Minn. 1976). 6 27-CV-19-1504 Filed in District Court State of Minnesota 1/27/2019 12:34 PM g. Officer Seifert's disgusting comments to Iointer about "you people can't afford t0 shop here" of course eliminate any doubt regarding the officers' motives and reasoning. 27. Jointer and Combs look nothing alike. The officers don't dispute the obvious differences in height, weight, and complexion. They further concede that the 16 year age difference is readily noticeable as well. 28. At the moment that Iointer provided proof of his identity - proof that he was not the subject for whom he'd been mistaken - a reasonable person would expect the officers to release him on his way. 29. The officers decided not to let him alone despite their actual knowledge that he was not the person they were looking for and they had not witnessed him engage in any illegal activity. 30. Instead, they treated him like a criminal for the next 11 minutes. They made a public spectacle 0f surrounding and detaining him, While confiscating his shopping bags and entering a retail store to interrogate store personnel and verify his prior purchases. A11 of this took place in a crowded shopping mall, in an intimidating and humiliating fashion. 31. Iointer's race was the motivating factor behind the officers' actions. None of the officers interviewed during the course of the MDHR investigation provided a legitimate explanation for why Jointer was publicly detained and searched after he 27-CV-19-1504 Filed in District Court State of Minnesota 1/27/2019 12:34 PM proved he wasn't the person officers thought he was. To the contrary, the officers chose to harass him simply because they could. 32. Iointer suffered emotional distress damages in an amount to be determined at trial as a result of the officers' actions. f PRAYER FOR RELIEF WHEREFORE, Iointer requests that this Court enter a judgment in favor of Iointer and against Bloomington, as follows: 1. An order granting Iointer judgment against Bloomington; 2. An order granting Iointer compensatory damages in such amount as the jury may determine; 3. An order granting Iointer punitive damages; 4. An order granting Iointer treble damages 5. An order granting Iointer injunctive and declaratory relief against Bloomington, whereby Bloomington is temporarily and permanently enjoined and restrained from any further discrimination against Iointer or others; 6. An order for Bloomington to pay Iointer's costs, interest, and attorneys' fees, as allowed by statute; 7. An order for Bloomington to pay any and all further relief available, such as any relief this Court may consider equitable or appropriate. 27-CV-19-1504 Filed in District Court State of Minnesota 1/27/2019 12:34 PM Plaintifi" demands a jury trial. Dated: December 26, 2018 MADIA LAW LLC )W" J. Asfiwin Madia, No. 321187 323 Washington Avenue N., Ste 200 Minneapolis, Minnesota 55401 Ph: 612.349.2743 | F: 612.235.3357 jamadia@madia1aw.com ATTORNEY FOR PLAINTIFF ACKNOWLEDGMENT The undersigned hereby acknowledges that, pursuant to Minn. Stat. § 549.211, sanctions may be awarded to the parties against Whom the allegations in the pleadings are asserted. fifl' J. Ashwin Madia, No. 321187 27-CV-19-1504 Filed in District Court State of Minnesota 1/27/2019 12:34 PM *****XK***¥**HX*K¥**XZXEthXafiiiflhkn Uelcone f0 {he Greater Outdoors .ezaaAn Columbia Sportswear Company Mall OF Rmerlca 112 Nest Markei Sfreef Bloomington MN 55425 952*854"5260 *X********X**XX*X§*%fikkfiffifikhtfixfklfixxkfi:t UTY ITEM PRICE TU1HL Coupon Savings 50000346I1 $~26.0U Sub Tofal $104 00 Tax $0.00 'Tofal $104'00 MasterCard? $104.00 Hccffl7348 You Saved: $26.00 Thanks For shopping wlfh us, Mlchael Rs a Greafer Rewards member y Poinfs For this Purchase. Columbia'com/GreaferRewards Points activity. ou earned Please visit f0 view Hour Refurns accepfed ui+h or~i wifhln 60 days 0F Purchase' Iiems musf be unworn and 1n original condlfion. Outlet irregular merchandise returnable in Outlef sfores only' 9 incl r'ece l Rf Trx 5855 Sfr 412 03 9/11/15 Iuummmm:unyygwygymgyuuumnummu xxxxxxifiixxxxfixaxxfi§; n . Uelcome to {he Greafer qudoors Columbia Svorfswvar Cudenh Mall 0F flmerxca 112 Nesf Markei Sfreef Bloomington MN 55425 952-854-5260 *%K**¥*K*%**fi*l§*fi%ififififiEEKflxKifiRifihx=3-?h QTY ITEM PRICE lUlfiL 1 1561 V V 0 qinal Price (:: Coupon: ' ' V Coupon Savings 500003-161: $735fifln3 Sub Tofal $140.00 Tax $O'00 Tofal $140 00 MasterCard $140.00 Rccffi7348 You Saved: $35,00 Thanks For shoPPJna wxlh us, Mlchael H5 a Greafer Rewards membev vou earned poinfs For +hxs Purchase. Please V151! Columbiazuum/GreaferRewdrds fa Vlew uuuv Poinfs aciivifa. Sales Rssociaie: 46128 Rena Reiurns acceP+ed w1*h original recele wifhin 60 days 0F Purchase' Ifems must be unworn and in urlgjnal condjtlon qulef irregular merchandise reiurnablv 1n Outlef sfores only HllllllHIMIWIHIVIII!llfllllllllllfllflllllllHllIilllllHlIWIII! *EMHDRDIRDHRPU* exhibitsticker.com EXHIBIT 1 27-CV-19-1504 Filed in District Court State of Minnesota 1/27/2019 12:34 PM 161801 1010 AM1544 - 010 8"88664 39106 7 Canyons Bend" Full Zip Fleece XXL I 2TG Mens/Homnws $130.00 062542 "115610181448 - 448 886|6|4| 2 1 686 gBugabooW Interchange Jackets XXL I 2TG Mens / Hommes $175.00 062542 I'Ao?» s' qwnlog Auedwog Jeamsuodg BI Q; 9.35m mead ms aumdm. Jaded papbm uo pawud 0 s'sw qwnIOC) \ 56' g i 3 9 3 E BI €05 epbm lauded ms amudm. jaded papxm uo pawd i kflmfikiémfifieiflfizxkmama«wiatxxixxxmekxk'imk Uelcone to the Eireater Outdoors Columbla SPor'fswear Company Mall 0F America 112 U951 Market Sfreef Bloomnalon MN 55425 952354 -5260 kfifififiéfiXK'XkfiKfny'kéékiKaEnfifiifififi$flféfikfiésfidfifiifix QTY ITEM PRICE [UIHL I 1712783 $140,00 $140,00 1561181 MBUGHBUUIC/MB/XXL/NODIM Original Price: $175.00 Reason: Sale Price 1 1683520 $10400 $104.00 1618011 CHNYONSBEN/OW/XXL/NUDIM Original Price: 3130,00 Reason: Sale Price Promo Card I, sue Hzmfii'b'sufiodm'mb'? Sub Total $244.00 Tax w $0'00 k o Tcxfal $244.00 MasferCard $244.00 flcciflW48 Sales Rssociafe: 7048 Tim Returns accepted wifh original receipt wifhm 60 day's 0F Purchase, "ems mumi be unworn and in original condition. UuHef lrregular merchandise refur'nable 1n Outlef s+ores only' Trx 5406 Sh' 412 05 9/13/15 IlllllllHIIIHIHVILIIEHIHIIIIIHIIVIHIIHI ll'm llliHIVIIHIIIIHIIII H YRRPM' Shop and rafe our Products on Columbia.com 15:48 27-CV-19-1504 Filed in District Court State of Minnesota 1/27/2019 12:34 PM 1625201053 WM7216 - 053 Ill" "Hill"! 8 '88664 21076 4 In Bounds 050 Turhoann'" Inlerchanae Jkl XXL I 2TG Mens / Hommes $275.00 *0 I'O"o S Lumoc) q *X*%1H(¥k§fiK§UUFX~Xf§fiK2§KRXk'kik'le'fiiHH'fiXaniXflX Welcome to the Greater Outdoors Columbia Sportswear Compana Ma'll Uf' Rmer'lca 112 west Markef Sh'eef Auedulog Jeamsuod BI {a Bloomington MN 55425 3; 952-854-5260 é i **x**fi§*x**xx&amp;xxx*xxxfix§xxxx§xfix**xx*xxxxx 533 QTY ITEM PRICE 10m ex? ' "7 ' 1 1685974 $220 . 00 $220 , oo 062542 1625201 INBUUNDSIC/053/x;- mmIM V W ' Origmal Pmce $27500 Coupon: 5000034611 Coupon Savings 5000034611 $65.00 Promo Card Issue ******2636508072318 Sub Toial $220.00 Tax $0.00 Toial $220.00 MasterCard $220 . 00 RccHt 7348 You Saved: $5500 , Thanks f'or' shoPPinF) with us. NJ.chael Rs a Greater Rewards member you earned Polnfs For' this Purchase. Please vlsn' Columbxa.com/GreaterRewards f0 view your Poirfls achvim. Sales Rssociaie: 46128 Rena Refur'ns accepfed th ommnal recewt within 60 days 0F Purchase, Hams must be unwom and in original c0ndz.+ion. Outlei irregular merchandise miurnable in Outlef stores only. Tr). 1356 Sfr' 412 04 9/11/15 18:32 mummmmyIluyyflglgwyggugygmgmmmmmHm 27-CV-19-1504 Filed in District Court State of Minnesota 1/27/2019 12:34 PM ' x ' .'R'n '\"\ J"; F" \" . Bloommgton Pphce Defiartment 1800,W Old Shakopee Road Bloénimgtomm 5543'1 - ' x9§2-5.'63-4900 \V x , . ' \ v QITIZEN COMPLAINT FpRM The Bloommgton Pohce Department expects Its employees to serve wfih respect, mtggnty and professmnallsm It ls our pollcy to mvestlgate all allegatlons of nusconduct concemmg our employees If'you Wlshto express a concern or file a complamt, please complete the followmg mformamon agd'SIgn th? fen? \ , . h 1 . \ ' \ ' - Your Igfdrmétmn ' a " -'- ' k .4: . J n ' . 'u x Ngme .' I l x - ' ' t \ I v ' '~ StreeTxAdHreqs l . ' .' ' , x, (2:1; $52. fl 37'. % A297 , I City "State" " - 'le " Emall - ' ~ ufinmmbows SW' ' Home phone I Mobile phone Work phone . " ' E1;..- 300977/ ~. ' x Inc1dent'Ill1f6nnatlonT A a " "J "' ~ " Date9/ / Locatlon :4 fl '4'" , ' 9/5 l5 T_?&gt;m: 38AM mu me AM ' ' Case Numberafknown) ' Officer Name o'r B'dgc# fknown)A « _ ' 3 ' t- .'. Ho FHWANfifibsflSW ' - ' \ Complamt PJea'se pr'ovzde-the detazls bfyour complamt' n'Lzst arty otlm' wunesses and/or . a . persons involved Ifneeded yswhe back ofthlsform orather shqets ofpgper " To the best ofm knowled e, the mformauon I have rov1ded 1s true and factual W y g p Mg?Mb Slg1ature - Date ./0/zg// 7 Return the completed form to Jeffi'ey D Potts, Ch1ef ofPohce Bloommgton Pollce Department 1800 W Old Shakopee Road Bloommgton, MN 55431 exhibitsticker.com EXHIBIT 2 27-CV-19-1504 Filed in District Court State of Minnesota 1/27/2019 12:34 PM MHOWMAA/ 69'7" 0Mm km Aw) ' "Mr? M rrrrrrrrrrrrrrrrrrrr rrrrrr mm W wan. Homwnx elm, m1 laxayéffib '2, .bgwsfg'f cm! me»W 0F WWW AW 24x25 csmA/mw 521904 0W1; $.3me Appmawab Mb Askeb 4;: z x445 Amg Fag» W Pwsgbflmnz: 7m Sawdflw myWm;m "My bfléw SWWM'V :5:% Aflb flex éé'éfij 7'0 5931,1524", m), 75$ én/ W 19:20WW MFR WW "7713a 73w cw Mx ram {mm Mardmb up ma w know As W215: Myfimafib« 3M9"? fifim max?"00W ffiWr-z um A zeérRzzomz smeaw* a mm 7'0 MW 8m 79 "fliexCW 5m sowmfflWflmm counts Vem/JW 4W?" ¢ Ms A éWbs#W* SEMW "A "5" 7w: mamas xxn/Aw mmu ,wb My @gpweW wjfia max flown WW 5m yaw pga/oag 01x37" fifimw "7'9 349'? ($664216; AM) f'p 70w Ma 7° M" #70 Mr wwmé Am pom w-Mww 71m yum. am imam wa'gv'aéka HSWMNmmxwMa w Appfimcfim me:Wmswam 5W 79m. was,2W WW wwmf, Mr; A 5mm sflWL- smFm save, xew My "Two 326% 44m g ,zw'(Mm mu 44p» 25mg"WWum mm AW» gm mmmmw Aim wwzwmflw Haas Wmmzmyfi«ma: pwrszz WAS mm WW'Tfl-«é 879% 5W9; ¢ a wAs AW v'fifl' floFfiEfiM/MAm §MFEMW 6mg 71 Wm mugMW f9. bgwAgyb ,flfifiéa w, 45*30 TM W's We #Wm/ 4wSWW7%wa AIWHWSS Mfg, 73% M&amp;m/DfivMM/am % 5.7%,": 27-CV-19-1504 Filed in District Court State of Minnesota 1/27/2019 12:34 PM CHARGE OF DISCRIMINATION 625 Robert St N Saint Paul MN 55155 651-539-1 100 Toll-Free 1-800-657-3704 TTY 651-296-1283 * 2 2 7 * i 1 0 O 8 3 O i Any person claiming to have been discriminated against because of race, color, creed, religion, national origin, sex, sexual orientation, marital status, disability, age, public assistance status or familial status, as provided for in Chapter 363A of the Minnesota Statutes in the areas of employment, real property, public accommodations, public services, education, credit or business contracts may file a DEPARTMENT OF HUMAN RIGHTS OFFICE USE ONLY Case Number: Acknowledged by: charge within one (l) year after the alleged discriminatory act with the Minnesota Department of Human Rights at the above address. Date Filed: Date Docketed: 1. CHARGING PARTY Michael Jointer 1212 S 9th St Apt 1007 Minneapolis, MN 55404 2, RESPONDENT City of Bloomington Police 2215 W Old Shakopee Road Bloomington, MN 55431 3. The discrimination was because of: Race 4. The discrimination was in the area of: Public Services 5. Describe the discriminatory act, setting fonh in statutory language the violation of Minnesota Statutes, §363A: | am an African American male who was racially pfofiled by the above-named respondent while | shopped at the Mall of America in Bloomington, Minnesota, on September 13, 2015. On September 12, 2015, | shopped at the Columbia Sportswear store at the Mall of America, where | am a member of the Greater Rewards program. I bought threejackets and received a gift card. When | got home, | realized that | was entitled to a second gift card. | called the store and the manager asked me to return with the two jackets that qualified for the gift card. On September 13, 2015, | returned to the Columbia store with two jackets in a Columbia bag. The store gave me my gift card. While | was there, | exchanged one jacket for another one of a different color. As I left the store, one of the respondent's officers approached me. The officer said lwas on the Mall's trespass list. | knew | was not on that list. my name and saw that my name was clear. As | walked away from that officer, a second officer stopped me and asked if | had a receipt for my items. I told the officer the receipt was in the bag. The officer took my bag and found the receipt which he checked against both the items and my credit card. This officer must have followed me from the mall entrance because he knew that | had exchanged a green jacket for a blue one. l gave the officer my identification. The officer ran The officer could see that | was a legitimate shopper, but he required me to return to the store to have the salesperson confirm my purchases. The officer held my items and left the bag sitting on the floor. (OVER) exhibitsticker.com EXHIBIT 3 27-CV-19-1504 Filed in District Court State of Minnesota 1/27/2019 12:34 PM The officer told me, "You people can't afford to shop here." Then he said | should "pick up your shoplifting bag" and follow him into the store. The first officer stayed with me while the second officer spoke to the salesperson. When the salesperson verified that l had made the purchases, the officers gave me back my belongings. but they stayed near the store. staring at me. | felt very uncomfortable, so | asked the salesperson if | could stay in the store until the officers left. On October 16, 2015, | made a formal complaint to the respondent about the officers' behavior. I have received no response to my complaint l believe | was racially profiled by the respondent's officers when they followed me, stopped me for no reason, repeatedly attempted to find some kind of wrongdoing, and continued to watch me even after they_knew | was a legitimate, Iaw-abiding shopper. | do not believe that a shopper of another race would have been stopped and subjected to such humiliating treatment. I do not believe a person of another race would be ignored if they made a complaint about the respondent's officers. l therefore allege that the above-named respondent has discriminated against me in the area of public services on the basis of race in violation of Minnesota Statutes, §363A.12, subd. 1. JK 01 16 / MDHR Statute of Limitations 09/1 3/16 Subscribed and sworn to before on me this I swear or affirm that | have read this charge and that it is 4L; true to the best of my knowledge, information, and belief. | /7 day of jar? Maf/Y ZO/é understand that the data contained on this form may be made public. ___.'l .... MN l I ' {jiammgymn v I' otary Public ofthe C arging Party ' NOTARY STAMP HERE JAMIENIGOLEWE'ITSCHHEOK NOTAHYPuauc-MINNESOTA . MYCOMMISSIONEXPIRESM/atns 27-CV-19-1504 Filed in District Court State of Minnesota 1/27/2019 12:34 PM Q#: 100830 NOTICE OF AUTHORITY OF THE MINNESOTA DEPARTMENT OF HUMAN RIGHTS The Minnesota Department of Human Rights derives its authority from the Minnesota Human Rights Act (Act), Minnesota Statutes. Chapter §363A, and only enforces the Act's specific prohibitions against discrimination. A person who files a charge under the Act may also have causes of action under other legal theories which are outside the jurisdiction of this department. This is to inform you that if you wish to pursue any such actions you must do so through private legal counsel. Statutory time limits exist for all such claims. The filing of a charge under the Act does not toll (suspend/pause) the running of these time limits. BY SIGNING BELOW, | ACKNOWLEDGE THAT l HAVE READ THIS NOTICE AND l UNDERSTAND IT. Michael Jointer Printed Name, Charging Party ignature. Charg' 27-CV-19-1504 Filed in District Court State of Minnesota 1/27/2019 12:34 PM *239* *100830* Minnesota Department of Human Rights GOVERNMENT DATA PRACTICES NOTICE Read carefullv. This explains how we use information and who can see it. The information the department is asking you to provide will be used to investigate, mediate, conciliate, litigate or otherwise resolve a charge of illegal discrimination and to discharge other duties imposed on it by the legislature. This information wi|| become part of a case file and will be kept by the department while the case is open (not resolved) and after the case is closed. If there is a hearing ortrial in this case, the judge may order that all data be made public. The use of and access to this information is governed by Minnesota Statutes, Section 363A.35, and Minnesota Statutes, Chapter 13. After a charge has been filed, the commissioner may disclose information to persons as the commissioner deems necessary (1) to facilitate investigation or disposition of the charge, or (2) to promote public health or safety. The commissioner may also disclose data about an open case file to another governmental entity to assist that entity or the department in processing a complaint or to eliminate duplication of efforts in the investigation of the same or similar facts as alleged in the charge. State, local and federal government agencies with whom the department is authorized to share the information you are being asked to provide include, but are not limited to. the following agencies: STATE and LOCAL Minnesota Attorney General's Office Minneapolis Civil Rights Department St. Paul Human Rights Department Local Human Rights Commissions FEDERAL ' Equal Employment Opportunity Commission Department of Justice ; Dept. of Housing and Urban Development Dept. of Education, Civil Rights Division fi 1 You may refuse to provide the information we are requesting. If you are a charging party, refusal may delay the investigation of the charge or result in your charge being dismissed. If you are a respondent, a refusal may result in a finding that probable cause exists to believe you committed an unfair discrimination practice, or a subpoena may be issued to compel production of the data sought. If you are a witness, a subpoena may be issued to compel you to produce the data sought. BY SIGNING BELOW, | ACKNOWLEDGE THAT I HAVE READ THIS NOTICE AND I UNDERSTAND IT. 2 ' W- Signature,Char' Party ate COMPLETE OTHER SIDE</t>
  </si>
  <si>
    <t>['https://d3n8a8pro7vhmx.cloudfront.net/cuapb/pages/270/attachments/original/1626789467/MCRO_27-CV-19-1504_Summons_and_Complaint_2019-01-27_20210509085133.pdf?1626789467']</t>
  </si>
  <si>
    <t>MINNEAPOLIS POLICE DEPARTMENT INTERNAL AFFAIRS COMPLAINT FORM #3401 COMPLAINT INFORMATION INTERNAL AFFAIRS CASE NUMBER: 14-25928 CCN: 14-167545 DATE OF INCIDENT: 05/21/2014 TIME OF INCIDENT: 0001 hours LOCATION OF INCIDENT: MPD Chem Test Facility, 300 5th Ave S, Mpls DATE OF COMPLAINT 11/06/2014 REFERRAL METHOD: Self-Disclosure COMPLAINANTS NAME LAST, FIRST MIDDLE) 13.43 - Personnel Data SEX M❑ F❑ RACE: DATE OF BIRTH: HOME ADDRESS: CITY / STATE / ZIP: TELEPHONE: . . .. 'POLICY INFORMATION POLICIES ALLEGED TO BE VIOLATED: 5-105 PROFESSIONAL CODE OF CONDUCT (A-D) 3. Officers shall use reasonable judgment in carrying out their duties and responsibilities. They need to weigh the consequences of their actions. (04/01/05) (05/03/05) 4-501 CONFIDENTIAL DEPARTMENT RECORDS, REPORTS AND INFORMATION (06121/02) (A-D)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(04122/09) (11115/13) 10-423 EMPLOYEE CELL PHONES AND RECORDING DEVICES USED TO CAPTURE EVIDENCE (07/25/13) (A-D) A. All electronic data that could be considered evidence, captured by an employee's personal or MPD-owned cell phone or other recording device, generated during on-duty or off-duty (part- time) employment while in a law enforcement capacity for the City of Minneapolis, is considered to be government data and the property of MPD, and may only be distributed in accordance with department policy. (See 4-501 Confidential Department Records, Reports and Information.) :ACCUSED EMPLOYEE(S) NAME/BADGE: Officer Jeremy Foster, badge #2076 COMPLAINT ALLEGATIONS During a compelled statement regarding a separate case involving an Minneapolis Police Department Officer using Snapchat to distribute images of DWI defendants, Officer Jeremy Foster self-disclosed that he too had Snapchated someone on one occasion. 1208761 COMMANDER REVIEW: RECOMMENDATION (Preliminary Cases Only) K Reckoning Period Expired Before Complaint was Filed K No Basis for Complaint K Closed Pending Further Information K Refer to Precinct with Coaching Documentation K Exceptionally Cleared K Policy Failure K Other 13.43 - Personnel Data DATE 1208762 MINNEAPOLIS POLICE DEPARTMENT INTERNAL AFFAIRS COMPLAINT FORM #3401 COMPLAINT INFORMATION INTERNAL AFFAIRS CASE NUMBER: 14-25928 CCN: Unknown DATE OF INCIDENT: Unknown TIME OF INCIDENT: Unknown LOCATION OF INCIDENT: Unknown DATE OF COMPLAINT 02/06/2015 REFERRAL METHOD: Self Disclosure COMPLAINANTS NAME LAST FIRST MIDDLE) SEX M❑ F❑ RACE: DATE OF BIRTH: 13.43 - Personnel Data +' CITY! STATE! ZIP: TELEPHONE: POLICY INFORMATION POLICIES ALLEGED TO BE VIOLATED: 5-105 Professional Code of Conduct (A-D) Employees shall be decorous in their language and conduct. They shall refrain from actions or words that bring discredit to the Department. (04/01/93) 4-501 CONFIDENTIAL DEPARTMENT RECORDS, REPORTS AND INFORMATION (06/21/02) (A-D)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10-423 EMPLOYEE CELL PHONES AND RECORDING DEVICES USED TO CAPTURE EVIDENCE (07/25/13) (A-D) A. All electronic data that could be considered evidence, captured by an employee's personal or MPD-owned cell phone or other recording device, generated during on-duty or off-duty (part- time) employment while in a law enforcement capacity for the City of Minneapolis, is considered to be government data and the property of MPD, and may only be distributed in accordance with department policy. (See 4-501 Confidential Department Records, Reports and Information.) ACCUSED EMPLOYEE(S) NAME/BADGE: Officer Jeremy Foster, badge #2076 COMPLAINT ALLEGATIONS During a compelled statement regarding a separate case involving an Minneapolis Police Department Officer using Snapchat to distribute images of DWI defendants, Officer Jeremy Foster self-disclosed that he too had Snapchated someone on one occasion. 1208763 RECOMMENDATION (Preliminary Cases Only) K Reckoning Period Expired Before Complaint was Filed K No Basis for Complaint K Closed Pending Further Information K Refer to Precinct with Coaching Documentation K Exceptionally Cleared K Policy Failure K Other COMP INANT SIGNATURE: / DATE COMMANDER REVIEW. DATE 1208764 MINNEAPOLIS POLICE DEPARTMENT Internal Affairs Unit Administrative Case #14-25928 Sgt. Jason Walters Date Submitted 07/24/2015 CASE BACKGROUND This administrative investigation was initiated after a self-disclosure by Officer Jeremy Foster, badge #2076, on 11/6/2014. During a compelled statement regarding a separate case involving a Minneapolis Police Department Officer using Snapchat to distribute images of DWI defendants, Officer Jeremy Foster self-disclosed that he too had Snapchatted someone on one occasion. CASE INVESTIGATION This investigation was opened on 11/6/2014 upon Officer Foster's self-disclosure. Statement of Officer Jeremy Foster Officer Jeremy Foster was sent a notification letter on 02/27/2015 requesting him to give a statement to Internal Affairs regarding his self-disclosure. He was interviewed on 03/10/2015. Also present was Sgt. Ronald Stenerson from the Police Officers Federation of Minneapolis. Officer Foster was asked to explain this self-disclosed Snapchat. He stated that he and his partner, Officer Golgart, had arrested a male for operating a motor vehicle while impaired by narcotics or drugs. Officer Golgart was doing a DRE evaluation on this defendant in the third room in Chem Test. During this DRE evaluation, Officer Foster used his personal cell phone to send video of the defendant via Snapchat once or twice. 1 1208765 He stated that he had sent the video(s) to Officer Golgart, but he doesn't recall who else he may have sent these videos to. When asked if there was anything about this individual that caused him to decide to Snapchat him, Officer Foster answered, "Yeah. That's probably getting to, to the question of why I chose to do it. Urn, he was like nobody I've seen before. He was, uh, highly, highly, uh, influence by the drugs that he had, had on board. I imagine it... I can't recall exactly, but he was-, he was definitely a poly-drug user. Urn, and he was so influenced and just his behavior was like nothing I've, I've seen before. So, urn, to me it was just, uh, real interesting to see that, and, and like I said, I, I made the wrong decision in pulling out my phone and using it, so." He stated that this defendant was the only defendant that he ever Snapchatted. When asked why he only used Snapchat this one time and did not continue to Snapchat others, he answered that he knew it was a violation of department policy and he knew it was something that he shouldn't be doing. Officer Foster explained Snapchat as a phone application that allows you to take a video or picture of someone and send the images to specified people on your list. He does not believe this to be a secure way of communicating, and he stated that there was no law enforcement purpose for sending the Snapchat in question. Officer Foster stated that this arrest had occurred in the 3100 block of Bryant Ave S quite a few months ago. The defendant was a white male, approximately 30 years old, approximately 5'6" - 5'7" tall, with a very skinny build. At the end of the interview, Officer Foster added, "Urn, yeah, I just wanna add that, uh, you know, I, I don't-, I didn't mean to harm this individual. I know, um, I, I violated, uh, department policy while using my phone. It was-, you know, it wasn't meant in any way to disrespect him, or mock him, or anything like that, so I just wanna put that on the record, too." Administrative Announcement and Special Order Administrative Announcement AA12-019 regarding using cell phone/recording devices to capture evidence was issued on 08/14/2012. This Administrative Announcement discussed that it is not prohibited by the Minneapolis Police Department to voluntarily use personal cell phones to capture evidence (photos, videos, or audio recordings), but if done, the cell phone shall be property inventoried to be processed by the Crime Lab. It goes on to state, "All electronic data that could be considered evidence, captured by a personal or MPD owned cell phone or other recording device, while the employee is on- duty becomes property of MPD and may only be distributed in accordance with department policy. Refer to 4-501 Confidential Department Records, Reports and 2 1208766 Information." case file. Special Order "Release of N Order: This complete Administrative Announcement will be contained in this S13-047 was issued on 12/10/2013. The subject of this Special Order was on-Public Data and Employee Signature Required." Here is this Special MINNEAPOLIS POLICE DEPARTMENT SPECIAL ORDER BY ORDER OF THE CHIEF OF POLICE °annum December 10, 2013 DAIS EFFICTAT December 10, 2013 ZRZEIMR: 513.047 PAC! 1 of .3 TO, Distribution "A" sammost Date Until Rescinded SVBILCT. Release of Non-Public Data and Employee Signature Required A.P7A7=liti: ChiV. Hmteas Release of Non-Public Data This communication requires prompt action by all personnel. Personnel are reminded that the release of data is governed by MPD policy wad state and federal laws. The improper disclosure of data that is not public can interfere with the integrity of an investigation or obstruct the legal process. Therefore, employees must follow MPD procedure and comply with laws regarding the release of data. To emphasize the importance of protecting data, Chief Matsu will consider such disclosures to be extremely serious violations of MPD policy. An employee who improperly accesses or discloses data may be subject to civil and edam innt penalties. The MPD will refer violations for review of criminal charges and seek prosecution when appropriate. Additionally, failure to comply with MPD policy may result in discipline, up to and including ile'schirge. Only authorized personnel are allowed to communicate with non.MPD personnel regarding critical incidents, traumatic incidents, misconduct investigations or media requests. Employees also must not communicate or disclose protected data with other MPD employees, unless it is on a 'need to know" basis and a requirement of their job duties. To avoid data breaches, obtain permission from your supervisor prior to the disclosure. Sworn personnel must review Article 16 Section 16.6 of the labor agreement between the city of Minneapolis and the Police Officers' Federation, You remain accountable for knowing and abiding by all policies and procedures in the Minneapolis Policy and Procedure Mutual This communication requires you to immediately review the following: 4-301 Confidential Department Records, Reports and Information 4-503 Access To Criminal Records 4-504 Legal Process Involving the Production or Inspection of Evidence or Records in Court 4-505 Inspection of Records and Reports by the Media or Public 4-505.01 Use of Victim Photographs/Videos 4-506 Openness in Government 5-101,01 TruthfUlness 5-102.01 NO Law Enforcement Code of Ethics 7-116 Cellular Phones 10-423 Employee Cell Phones and Recording Devises Used to Capture Evidence 7-119 Social Networking City's Electronic Communication Policy Chief }lateen requires that all MPD employees date and sign the attached Acknowledgment no later than January 3, 2013. See the attached Acknowledgement for further instructions. This Special Order was accompanied with an acknowledgement page which Officer Jeremy Foster signed on 12/18/2013. 3 1208767 CAPRS Report CAPRS was searched for the arrest and defendant described by Officer Foster in his formal Internal Affairs interview. CCN 14-167545 matched the arrest location and defendant description along with having Officers Golgart and Foster as the arresting officers. In his supplement, Officer Foster described the arrest for suspected operating of a motor vehicle while under the influence of narcotics and the DRE evaluation in Chem Test. The CAPRS report did not mention anything about Snapchat. The time of arrest of defendant Brandon Shane Coleman, DOB 07/01/1980, was 05/20/2014 at 2315 hours. No video evidence captured by Officer Foster's personal cell phone was indicated in this CAPRS report. ChemTest Video Chem Test video related to this arrest was found and examined. The video number is 393184 on the L-3 Mobile Vision system. The video starts on 05/20/2014 at 2350 hours and ends on 05/21/2014 at 0033 hours. During this video, Officer Golgart and Officer Foster can be seen in the third Chem Test room processing a white male that appears to be exhibiting behavior consistent with narcotic use. The video camera position does not allow for the entire room to be seen. This video does not capture Officer Foster Snapchatting. Floshbeck Player 3.71l:275 -- File Image View Help Audi EIVW1 • 1VtF2 rf gin-cat Audio Volume ttipgera I- Lights r- S[ren 1 Brakes r Auxl r Aux2 General Cause: CaMeral free Switch to Camera 2 °Enable PIP Large PIP Move to Corner (§) 0 0 Record Button Officer: DVR Name: ITD CHI MV Radar Target Patrol Lodi MPH MPH D MPH Med-arime CurrentTlme: 23:51:24 Available Tire: 00;42:15 Tick Marks are 1 Mlnute Awn Date/The 14 14i 110 141014.1 1 Start 12014-05-20 23:50:34 End 12014-05.2100:3339 communications Inc. Video Mode/ Paused 4 1208768 41 Flashback Pleyer3JA25 File Image View Help Audb E vun VI.P2 E In•Cat Audio Volume Truer. r-r seen r Brakes r Awrl r Aus2 General Cause; Record Button Officer: MPD CHOW Radar Target Patrol Lock Cameras Switch to Camera 2 IDEnable PP El Lame PP Move to Corner 0 C=i 0 MPH MPH OHM riedlailme Currentlime: 02:25:44 Availablellrriet 00:07:SS Dateillme Start 12014415-20 23:50:34 Tldc Mario; are I Minute Apart I II I. l() End 0014-05-2100:33:35 communications Mobilmirlefon, Inc. Video Mode: Paused Snapchat Snapchat is a social media application (app) for smartphones. The description of this app on https://itunes.apple.com is: Description Enjoy fast and fun mobile conversation! Snap a photo or a video, add a caption, and send it to a friend. They'll view it, laugh, and then the Snap disappears from the screen - unless they take a scree ns hot! You can also add a Snap to your Story with one tap to share your day with all of your friends. The best conversations happen when both friends are present, so we'll let you know if your friend is Here in your Chat so that you can give each other your full attention. And if you're both Here, 5 1208769 simply press and hold to share live video - and Chat face-to-face! Happy Snapping! *** Please note: even though Snaps, Chats, and Stories are deleted from our servers after they expire, we cannot prevent recipient(s) from capturing and saving the message by taking a screenshot or using an image capture device. The complete "Terms of Use" and "Privacy" policies from Snapchat are included in this case file. Criminal Case Disposition The criminal case against defendant Brandon Shane Coleman is still pending. A Jury Trial is scheduled for 08/17/2015. There has been no evidence that Officer Foster's Snapchatting has had any effect on the criminal proceedings. SUMMARY OF ALLEGATIONS Allegation # 1: It is alleged that Officer Jeremy Foster used his personal cell phone to capture electronic images of a DWI arrestee during the chemical testing process on 05/20/2014 into 05/21/2014. If this allegation were found to be true, it would violate the following: 5-105 PROFESSIONAL CODE OF CONDUCT (A-D) 3. Officers shall use reasonable judgment in carrying out their duties and responsibilities. They need to weigh the consequences of their actions. (04/01/05) (05/03/05) 6 1208770 Investigative Facts • During a compelled statement on 11/06/2014 regarding a separate case involving a Minneapolis Police Department Officer using Snapchat to distribute images of DWI defendants, Officer Jeremy Foster self-disclosed that he too had Snapchatted someone on one occasion. • Under Garrity on 03/10/2015, Officer Jeremy Foster admitted to capturing one or two videos of a DWI defendant using his personal cell phone. He explained why he took this video(s), stating "Um, he was like nobody I've seen before. He was, uh, highly, highly, uh, influence by the drugs that he had, had on board. I imagine it... I can't recall exactly, but he was-, he was definitely a poly-drug user. Urn, and he was so influenced and just his behavior was like nothing I've, I've seen before. So, um, to me it was just, uh, real interesting to see that, and, and like I said, I, I made the wrong decision in pulling out my phone and using it, so." • Chem Test video between 05/20/2014 at 2350 hours and 05/21/2014 at 0033 hours contained footage of Brandon Shane Coleman being processed by Officer Golgart and Officer Foster. Brandon Shane Coleman appears to be exhibiting behavior consistent with narcotic use. Officer Foster cannot be seen Snapchatting on this video. • Also under Garrity on 03/10/2015, Officer Foster stated that this defendant was the only defendant that he ever Snapchatted. When asked why he only used Snapchat this one time and did not continue to Snapchat others, he answered that he knew it was a violation of department policy and he knew it was something that he shouldn't be doing. • When asked if there was anything else that he wished to add to his formal Internal Affairs statement, Officer Foster stated, "Urn, yeah, I just wanna add that, uh, you know, I, I don't-, I didn't mean to harm this individual. I know, urn, I, I violated, uh, department policy while using my phone. It was-, you know, it wasn't meant in any way to disrespect him, or mock him, or anything like that, so I just wanna put that on the record, too." Allegation # 2: It is alleged that Officer Jeremy Foster used his personal cell phone to capture and forward electronic images/videos of a DWI defendant during the chemical testing process on 05/20/2014 into 05/21/2014. If this allegation were found to be true, it would violate the following: 7 1208771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(04/22/09) The identity of a juvenile suspect or arrestee can only be released with an order from a Hennepin County Juvenile Court Judge. Investigative Facts • Under Garrity on 03/10/2015, Officer Jeremy Foster: 1) admitted to capturing one or two videos of a DWI defendant using his personal cell phone. 2) admitted to sending the one or two videos of the DWI defendant via his personal cell phone using the Snapchat application. 3) stated that he sent the video(s) to Officer Golgart, but did not recall who else he may have sent the video(s) to. 4) stated that this one DWI defendant was the only defendant that he ever Snapchatted. 5) stated that he knew this conduct was a violation of department policy and was something he shouldn't be doing. 6) stated that he does not believe that Snapchat is a secure way of communicating. 7) answered "No, there wasn't" to the question, "Was there a law enforcement purpose for you sending this Snapchat?" • Minneapolis Police Department Administrative Announcement AA12-019 regarding using cell phone/recording devices to capture evidence was issued on 08/14/2012. This Administrative Announcement discussed that it is not prohibited by the Minneapolis Police Department to voluntarily use personal cell phones to capture evidence (photos, videos, or audio recordings), but if done, the cell phone shall be property inventoried to be processed by the Crime Lab. It goes on to state, "All electronic data that could be considered evidence, captured by a personal or MPD owned cell phone or other recording device, while the employee is on-duty becomes property of MPD and may only be distributed in accordance with department policy. Refer to 4-501 Confidential Department Records, Reports and Information." 8 1208772 • Special Order SI3-047 was issued on 12/10/2013. The subject of this Special Order was "Release of Non-Public Data and Employee Signature Required." In part, S13-047 stated, "Personnel are reminded that the release of data is governed by MPD policy and state and federal laws. The improper disclosure of data that is not public can interfere with the integrity of an investigation or obstruct the legal process. Therefore, employees must follow MPD procedure and comply with laws regarding the release of data. To emphasize the importance of protecting data, Chief Harteau will consider such disclosures to be extremely serious violations of MPD policy." It also stated, " This communication requires you to immediately review the following: 4-501 Confidential Department Records, Reports and Information 4-503 Access To Criminal Records 4-504 Legal Process Involving the Production or Inspection of Evidence or Records in Court 4-505 Inspection of Records and Reports by the Media or Public 4-505.01 Use of Victim Photographs/Videos 4-506 Openness in Government 5-101.01 Truthfulness 5-102.01 MN Law Enforcement Code of Ethics 7-116 Cellular Phones 10-423 Employee Cell Phones and Recording Devises Used to Capture Evidence 7-119 Social Networking City's Electronic Communication Policy" Officer Foster signed the acknowledgement for S13-047 on 12/18/2013. Allegation # 3: It is alleged that Officer Jeremy Foster used his personal cell phone to capture electronic images/videos of a DWI defendant during the chemical testing process on 05/20/2014 into 05/21/2014. It is alleged that this evidence was not properly handled. If this allegation were found to be true, it would violate the following: 10-423 EMPLOYEE CELL PHONES AND RECORDING DEVICES USED TO CAPTURE EVIDENCE (07/25/13) A. All electronic data that could be considered evidence, captured by an employee's personal or MPD-owned cell phone or other recording device, generated during on-duty or off-duty (part-time) employment while in a law enforcement capacity for the City of Minneapolis, is considered to be government data and the 9 1208773 property of MPD, and may only be distributed in accordance with department policy. (See 4-501 Confidential Department Records, Reports and Information.) B. The mandatory protocol which outlines what shall occur during the course of transferring captured evidence from an employee's device to MPD custody is as follows: 1. The cell phone or other recording device containing evidentiary photos or recordings shall immediately be property inventoried. The minimum turnaround time for processing is 24 hours, possibly up to a week. 2. All content stored on the cell phone or other recording device which captured the evidentiary photos or recordings shall remain unchanged. Text messages, photos, emails or other data stored on the cell phone or recording device shall not be modified or deleted. This includes all content not related to the data captured as evidence. 3. The Crime Lab will process the evidence in the same manner all other phones or recording devices are handled. There are no exceptions. 4. "Processing" a phone or other recording device means a snapshot of all current data on the device will be obtained (not just an individual photo or recording), to include: • Call history • Text messages • Contacts list • All images • All video • All audio • Deleted data files 5. Once processing is complete, the cell phone or recording device will be returned to the Property and Evidence Unit and a release from an investigator must be entered prior to retrieval by the employee. 6. A copy of all data outlined in #4 is provided to the court as part of evidentiary requests. This is standard procedure and personal or other unrelated data captured on phones or recording devices cannot be redacted or deleted. 7. The cell phone or recording device may be subpoenaed at a later time by defense attorneys to be subjected to another forensic analysis. The cell phone or recording device may be retained on a litigation hold for an extended period of time. C. Photos emailed or texted by employees to City email or other devices will not meet standards required for admissibility in court. 10 1208774 Investigative Facts • Under Garrity on 03/10/2015, Officer Jeremy Foster: 1) admitted to capturing one or two videos of a DWI defendant using his personal cell phone. 2) stated that he no longer has the video(s) of the DWI defendant on his personal cell phone or in any other form or capacity. 3) admitted that he never mentioned the Snapchat video(s) in his CAPRS reports. • No video evidence captured by Officer Foster's personal cell phone was indicated in CAPRS report 14-167545. I confirm that the information I provided in this case is true to the best of my knowledge. Respectfully Submitted, Sgt. Jason Walters Internal Affairs Unit 7 ayes 11 1208775 MINNEAPOLIS POLICE DEPARTMENT Deputy Chief Travis Glampe Office of Professional Standards Room 130-City Hall 350 South Fifth Street Minneapolis, Minnesota 55415 612 673-2445 MEMORANDUM 10-08-2015 I concur with the recommended findings and discipline of the Precinct Panel. I would recommend the following changes to the application of discipline. I would recommend imposing 13.43 - Personnel Datalfor 4-501-Confidentital Department Records. (The panel recommended 10 hours). I would recommend imposing for 10-423-Employee Cell Phone to Capture Evidence. (The panel recommended 20 hours) However, I do agree with the panel and recommend that both be classified as a "C" level violation. 13.43 - Personnel Data I would note that, in coming to above the conclusion on this discipline, it was important to consider that Officer Foster brought this information forward during the investigative phase of another IA investigation. 1208776 Minneapolis City of Lakes Police Department Janee L. Harteau Chief of Police 350 South 5th Street - Room 130 Minneapolis, MN 55415-1389 612 673-2735 TTY 612 673-2157 Officer Jeremy Foster Fifth Precinct Minneapolis Police Department October 14, 2015 RE: IAU Case Number #14-25928 Notice of Suspension (30 hours suspension without pay) Letter of Reprimand Officer Foster, The finding for IAU Case #14-25928 is as follows: MPD P/P 5-105(3) Professional Code of Conduct...SUSTAINED (Category C) MPD P/P 4-501 Confidential Department Records...SUSTAINED (Category C) MPD P/P 10-423 Employee Cell Phones &amp; Recording Devices to Capture Evidence...SUSTAINED (Category C) As discipline for this incident you are suspended for 30 hours without pay. In addition, this letter will also serve as a Letter of Reprimand for 5-105 (3) Professional Code of Conduct. These will remain "C" violations and can be used as progressive discipline for five years until 5/21/2019,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11 Minneapolis City Information and Services Sincerely, Janee Harteau Chief f , olice '\I By: Kristine Arneson Assistant Chief Vitt16`--- www.ci.minneapolis.mn.us Affirmative Action Employer 1208777 Page 2 Officer Jeremy Foster Suspension Letter/LOR I, Officer Jeremy Foster, acknowledge receipt of this Notice of Suspension/LOR. &gt; 73) / 0//?7/ ere Fos Itspector Loining CC: Personnel IAU Inspector Loining Date of Receipt Date 1208778</t>
  </si>
  <si>
    <t>['https://d3n8a8pro7vhmx.cloudfront.net/cuapb/pages/1461/attachments/original/1638121660/14-25928_Foster.pdf?1638121660']</t>
  </si>
  <si>
    <t>Too_Long:Over 20 Pages1 UNITED STATES DISTRICT COURT DISTRICT OF MINNESOTA Mark Sundberg, individually, and as Special Administrator for the Estate of Andrew Tekle Sundberg, Plaintiff, vs. City of Minneapolis; Officer Zachary Seraphine, Officer Aaron Pearson, Sergeant Shawn Kelly, and Lieutenant Thomas Campbell, Defendants. Court File No. COMPLAINT WITH JURY DEMAND For his Complaint, Plaintiff Mark Sundberg, hereby states and alleges upon knowledge, information, and belief as follows: INTRODUCTION 1. Andrew Tekle Sundberg was killed by Minneapolis Police Department snipers hours after the scene was made safe. Mr. Sundberg was restricted to his apartment. Officers were in covered positions and armored vehicles. Traffic was detoured from the street. Civilians were evacuated from the buildings. Mr. Sundberg was disabled by reason of intellectual and mental health disabilities which the officers on the scene could observe, and of which the police were informed by the Plaintiff and Mr. Sundberg's mother. Plaintiff and Mr. Sundberg's mother also requested a Black officer to communicate with Mr. Sundberg. Nonetheless, despite Plaintiff's notice of the need CASE 0:25-cv-02832-DSD-EMB Doc. 2 Filed 07/14/25 Page 1 of 36 2 for accommodation, the requests of his parents on scene, and the requirement under Minn. Stat. § 403.03, subd.1 to dispatch a mental health crisis team, the police did not employ a mental health crisis team, or any mental health worker. In doing so, they failed to make a reasonable accommodation to a handicapped individual while providing a public service, in violation of the Americans with Disabilities Act (ADA). Lieutenant Thomas Campbell was the overall commander of the operation and failed to comply with the ADA. MPD decided to use the 40mm weapon mounted in a turret on the armored Bearcat to try and remove the window glass and curtain from Mr. Sundberg's window prior to using tear gas and fired nineteen less lethal rounds through the window. Minutes before Mr. Sundberg's death, he was hanging out of his second-floor apartment window speaking gibberish (as officers characterized it). Sergeant Shawn Kelly falsely announced over the radio that Mr. Sundberg had threatened to shoot police officers. Sergeant Kelly's false statement put the snipers stationed on the roof across the street in a falsely heightened state of alert. Police officers were behind walls, in the armored bearcat, and at the ends of the block. Mr. Sundberg appeared in the window again and began knocking out the broken glass with what may have been a handgun. Officer Aaron Pearson, one of the snipers, saw Mr. Sundberg from his prone position on the dark rooftop 75 yards away, believed that Mr. Sundberg, in the glare of the police spotlights, was a deadly danger to himself and others, announced "gun" and shot Mr. Sundberg through the torso with his sniper rifle. Officer Zachary Seraphine, the other sniper on the rooftop, heard the gunshot, and though he did not know whether the shot was from Mr. Sundberg (who he was CASE 0:25-cv-02832-DSD-EMB Doc. 2 Filed 07/14/25 Page 2 of 36 3 observing through his scope), from the police, or from some other party, Officer Seraphine fired his sniper rifle, striking Mr. Sundberg in the upper chest. Officer Pearson's actions were not those of a reasonable officer as Mr. Sundberg did not pose a danger of death or bodily harm at the time he fired. Officer Seraphine's action in firing at the sound of a gunshot was not the action of a reasonable Officer. The City of Minneapolis and Hennepin County has a mental health team on duty 24 hours a day, seven days a week. Mr. Sundberg's handgun had no round in the chamber, and was unable to fire in that condition. 2. By order dated July 8, 2025, Hennepin County District Court Judge William H. Koch appointed Mark Sundberg as Special Administrator for the Estate of Mr. Andrew Tekle Sundberg. In Re the Estate of Andrew Tekle Sundberg, No. 27-PA-PR-25-957. (D. Minn. 2025). 3. Plaintiff seeks injunctive relief ordering changes in training and policies within the Minneapolis Police Department to prevent violation of the Americans with Disabilities Act, compensatory damages in excess of $100,000, punitive damages and costs and fees to include attorney fees. 4. Further, Mr. Andrew Sundberg's death resulted from a violation of his constitutional rights by the City of Minneapolis and Minneapolis Police Officers Zachary Seraphine and Aaron Pearson. Plaintiff asserts these officers violated Mr. Sundberg's well- settled federal civil rights while acting under color of law. 5. Further, this action is for money damages brought pursuant to 42 U.S.C. § 1983 and 1988, and the Fourth and/or Fourteenth Amendment to the United States Constitution, CASE 0:25-cv-02832-DSD-EMB Doc. 2 Filed 07/14/25 Page 3 of 36 4 and pursuant to Minnesota state law, against the City of Minneapolis and Minneapolis Police Officers Zachary Seraphine and Aaron Pearson. 6. Plaintiff further asserts a claim against the City of Minneapolis under Monell v. Department of Social Services, 436 U.S. 658 (1975), and Canton v. Harris, 489 U.S. 378 (1989). JURISDICTION AND VENUE 7. This Court has original jurisdiction to hear this complaint and to adjudicate the claims stated herein pursuant to 28 U.S.C. § 1331, § 1343, 42 U.S.C. §12133, the Civil Rights Act of 1871, and Title 42 U.S.C. §1983 to redress and enjoin the illegal practices alleged in this Complaint. 8. This Court also has supplemental jurisdiction over Plaintiff's state law claims pursuant to Title 28, United States Code, §1367. 9. Venue is proper in the District of Minnesota under 28 U.S.C. § 1391 (b) because Defendant City of Minneapolis is located in this district, the other individually named Defendants are employed in this district, and the incidents in question occurred in this district. STATEMENT OF FACTS 10. Andrew Tekle Sundberg, known as "Tekle" to his family and friends, was adopted from Ethiopia when he was four years old by Plaintiff Mark Sundberg and his wife, Cindy Sundberg. 11. Andrew Sundberg was an active child who grew into an independent, strong young man. CASE 0:25-cv-02832-DSD-EMB Doc. 2 Filed 07/14/25 Page 4 of 36 5 12. Andrew Sundberg shared a love of plants and gardening with his mom, Cindy. 13. Andrew Sundberg loved cooking, and sharing recipes and spices with his dad, Mark. 14. Andrew Sundberg struggled with mental health issues. 15. Andrew Sundberg had post-traumatic stress disorder (PTSD) from early childhood trauma, which resulted in a thirty-second processing delay between stimuli and responses. 16. Andrew Sundberg suffered a traumatic brain injury at the age of 13, which exacerbated his earlier mental health issues. 17. Andrew Sundberg was diagnosed with attention deficit/hyperactivity disorder, struggled with depression, and engaged in self-harming behaviors. 18. While in school, Andrew Sundberg had an individualized education program ("IEP"), a customized plan developed for students with disabilities to ensure their specific educational needs are identified and met. 19. Under the federal Individuals with Disabilities Education Act (IDEA), every public school that receives federal funding is required to provide an IEP for each eligible child with a disability. 20. To qualify for an IEP under IDEA, a student must be a child with a disability, including disability such as intellectual disabilities, serious emotional disturbance, autism, or specific learning disabilities. 20 U.S.C. § 1401 (3). 21. Andrew Sundberg lived alone in Apartment #318 at 904 21st Avenue S, Minneapolis, Minnesota. CASE 0:25-cv-02832-DSD-EMB Doc. 2 Filed 07/14/25 Page 5 of 36 6 22. Andrew Sundberg was only 20 years old when he was shot and killed by Minneapolis Police snipers Zachary Seraphine and Aaron Pearson. Initial Shooting and Response 23. On July 13, 2022, Minneapolis Police Officers were dispatched around 9:30pm to a report of shots fired inside the apartment building where Andrew Sundberg resided. 24. The apartment building is a three-story multi-unit building complex. 25. The 911 call came from a woman in the apartment building who reported the shots were coming from the apartment across the hall ("Apartment 318"). 26. Apartment 318 is a studio apartment on the third floor, with an exterior window that faces eastward and overlooks 21st Avenue. 27. Apartment 318 sits directly adjacent to the north stairwell and the north fire door. 28. The layout of Apartment 318 is such that upon entry into the unit, a bathroom is to the immediate left. 29. The bathroom mirror is placed on the westerly wall that runs parallel to the exterior hallway. 30. Directly across from the westerly bathroom wall is the front door to Apartment 308, the residence of the 911 caller. 31. The gunshots reported by the 911 caller originated from the bathroom of Apartment 318, entered through the bathroom mirror, through the wall, and passed through the front door of Apartment 308. CASE 0:25-cv-02832-DSD-EMB Doc. 2 Filed 07/14/25 Page 6 of 36 7 32. Around 9:41pm, the first officer, Officer Nicholas Kapinos, arrived on scene and attempted to gain entry to the hallway of Apartments 318 and 308 from the north stairwell. 33. The north fire door was locked, so Officer Kapinos knocked repeatedly on the fire door. 34. Officer Kapinos did not announce himself as police. 35. At one point, Officer Kapinos radios to dispatch to inform the 911 caller to come to the north side stairwell to let him in. 36. The dispatcher radios back that the 911 caller may have some difficulty doing so because she hears banging on her door like someone is trying to get in. 37. Officer Kapinos notifies dispatch, "yeah, that's me." 38. Officer Kapinos then takes a step back from the door and yells, "police." 39. He then knocks on the door and announces "police department" again. 40. Three shots enter the north side fire door. 41. Moments later, the 911 caller and her two children are evacuated from her apartment building. 42. No additional shots are fired from Apartment 318 past approximately 9:50pm. 43. Shortly after, officers aired over the radio that the handgun used by the suspect was a regular .45 caliber handgun. MPD Officers Begin Tactical Operation 44. Additional MPD officers began responding to the scene. 45. Some of the officers gained access into the apartment building on the south side. CASE 0:25-cv-02832-DSD-EMB Doc. 2 Filed 07/14/25 Page 7 of 36 8 46. The officers set up an inner perimeter around Apartment #318 in the north and south stairwells. 47. Officers began immediately evacuating residents from all three floors of the apartment complex. 48. Within an hour of the initial incident, the vast majority of the apartment building had been evacuated. 49. By the time that the MPD SWAT Executive Officer (XO), Sergeant Troy Carlson, who is in charge of SWAT tactical operations, arrived on scene around 10:30pm, on- duty SWAT team members had already organized: a. an immediate response team (IRT) of SWAT team members inside of the apartment building; b. a Bearcat, or armored tactical police vehicle on 21st Avenue in front of the building, and, c. a "Sierra 1" sniper rifle team on the rooftop of an apartment across the street from Apartment #318. 50. Within the next twenty minutes, MPD identified Andrew Tekle Sundberg as the shooting suspect and obtained a search warrant for his apartment. 51. SWAT Sergeant Shawn Kelly forwarded to all SWAT Team members the following three photos of Mr. Sundberg. CASE 0:25-cv-02832-DSD-EMB Doc. 2 Filed 07/14/25 Page 8 of 36 9 52. By this time, a temporary command post had been set up on Franklin Avenue down the street from the apartment building. 53. A two-block radius perimeter was set up around the area. 54. Sgt. Carlson met with Lieutenant Thomas Campbell, the SWAT Commander in charge of all SWAT operations, at the command post and began to formulate a plan to control the situation. 55. Around 11:30pm, an Operation 100 was called by Lieutenant Campbell, with approval from Deputy Chief Kathy Waite. 56. An Operation 100 is a full, MPD SWAT Unit call out where on and off-duty SWAT Tactical, Negotiators, and Tech Team Members are called to respond to a hostile event such as an active shooter or a barricaded suspect. 57. As additional SWAT personnel responded to the scene, announcements began over the long-range acoustic device (LRAD) affixed on the BearCat vehicle for the suspect to surrender. 58. According to Sgt. Carlson, "the overall goal of the SWAT operation was to get the suspect to surrender as there was no immediate threat to the public as the suspect was CASE 0:25-cv-02832-DSD-EMB Doc. 2 Filed 07/14/25 Page 9 of 36 10 contained, to our knowledge no one had been injured and we did not believe that the suspect had any hostages/additional people in his apartment." 59. After the Mobile Command One (MC1) vehicle arrived, this vehicle was set up as the permanent command post near the Holiday gas station on Franklin Avenue. 60. Sgt. Carlson, Lt. Campbell, Deputy Chief Fors, and Deputy Chief Waite convened in MC1 to oversee the operation. Mr. Sundberg's Parents Arrive on Scene 61. Around midnight, Mr. Sundberg's parents, Mark and Cindy Sundberg, responded to the scene. 62. Mark and Cindy Sundberg were kept by MPD officers on the backside of Mr. Sundberg's apartment building in a fire department parking lot for the duration of the incident. 63. Mark and Cindy Sundberg informed MPD Crisis Negotiators the following information about Mr. Sundberg's mental health history: (1) Mr. Sundberg had a thirty-second processing delay due to trauma from his childhood, (2) attention- deficit/hyperactivity disorder, (3) a past history of suicide attempts (cutting wrists), (4) depression, (5) Mr. Sundberg had seen therapists in the past, and (6) he was non- violent. 64. MPD Crisis Negotiator Russel Cragin relayed this information to Lt. Campbell and Sgt. Carlson. 65. The information was also written on the whiteboard inside the SWAT Negotiator vehicle parked on the 2000 block of Franklin Avenue. CASE 0:25-cv-02832-DSD-EMB Doc. 2 Filed 07/14/25 Page 10 of 36 11 66. Cindy Sundberg also informed Officer Cragin that Tekle did not trust the police, that he'd respond better to a Black officer than a White officer, and mentioned that Tekle would be particularly unresponsive to them because he was afraid of being another Black man killed by the police. 67. Mark and Cindy Sundberg also requested that MPD change the negotiators to a Black man or woman. 68. Their request was ignored. 69. Mark and Cindy Sundberg begged officers on scene multiple times to not shoot their son. 70. Numerous officers, including Ofc. Cragin, and civilian MPD staff member Katie Miller told the parents that they weren't going to shoot Mr. Sundberg. 71. Numerous officers informed the Sundbergs that rubber bullets were the only projectiles they were going to use on their son. 72. At one point when Cindy went to use the restroom, Ofc. Cragin made several comments to Mark Sundberg that he didn't understand why Cindy kept bringing up black men being shot by police. 73. Ofc. Cragin told Mark he didn't understand why people believe police would kill in situations like this one. 74. During this time, MPD Crisis Negotiators were delivering announcements over the LRAD that was affixed to the BearCat vehicle in front of Tekle's apartment. 75. The announcements were limited to statements that Mr. Sundberg was under arrest, that they had a search warrant for his apartment, and for him to surrender to officers. CASE 0:25-cv-02832-DSD-EMB Doc. 2 Filed 07/14/25 Page 11 of 36 12 76. Ofc. Cragin also had Mark Sundberg record audio and video statements that were played over the LRAD and sent via text message to Mr. Sundberg's phone number. 77. MPD officers instructed Mark Sundberg on what to say in the recordings and had him re-record audios they disapproved of. 78. For example, in the first recording, Mark Sundberg said, "Tekle, this is your dad again. I love you, I know you love me. Please talk to the negotiators. They really got to talk to you. Please do it. For me. Thanks." 79. Ofc. Cragin had Mark Sundberg re-record to say, "Tekle, this is your dad again. I need you to talk to the negotiators. They just want to talk to you right now. Just give them 30 seconds, that's all. Just to know what's going on, not asking you to come out, just talk to the negotiators, they're going to call." 80. Mark Sundberg knew that texting or calling would be ineffective for communicating with Tekle, because based on his experience with his son-and the fact that Tekle wasn't responding-he knew Tekle wouldn't look at his phone anyway. 81. Mark Sundberg told officers that Andrew Sundberg knew Mark wasn't physically present, even when they used a recording of his voice, and that this would not be effective in gaining his trust or cooperation. 82. Mark and Cindy Sundberg made numerous pleas to law enforcement officers to allow them to speak freely with Andrew Sundberg or to be let into the apartment building to attempt to speak with him. 83. Mark and Cindy Sundberg requests were denied. CASE 0:25-cv-02832-DSD-EMB Doc. 2 Filed 07/14/25 Page 12 of 36 13 84. In addition to the pre-recorded statements, MPD Crisis Negotiators bombarded Mr. Sundberg's phone with near constant phone calls, text messages, and voicemails. 85. Ofc. Krystal Klund, who sent the majority of the communications, estimated a total of approximately 250-300 phone calls, 15-20 voicemails, and 50 text messages were sent. 86. Ofc. Klund told other officers that she would call Andrew Sundberg non-stop until he answered. 87. Andrew Sundberg did not respond to any of these communications. 88. Negotiators provided Andrew Sundberg with a phone number to call so they could communicate with him over the phone. 89. Andrew Sundberg did not call this number at any point throughout the incident. 90. At certain points, Andrew Sundberg turned off his phone or sent calls directly to voicemail. 91. Mark Sundberg informed officers on scene, including Officer Cragin, that the MPD's attempts at communication, including the announcements, calls, and texts, would be ineffective and would only escalate his son. 92. Mark Sundberg explained to officers that his son had PTSD, and based on past conversations, Mr. Sundberg believed that if he put his hands up and walked toward police, they would shoot him. Tactical Response Despite Mental Health Concerns 93. As stated in paragraphs 63-64, Lt. Campbell and Sgt. Carlson were made aware of Andrew Sundberg's mental health issues. CASE 0:25-cv-02832-DSD-EMB Doc. 2 Filed 07/14/25 Page 13 of 36 14 94. At one point, Officer Richard Walker was informed by a few neighbors that Andrew Sundberg had a history of not normal behaviors and possible PIC (Person in Crisis) related issues. 95. Upon learning this, Officer Richard Walker went to the tactical vehicle and advised Lieutenant Campbell of this information. 96. Other officers and civilians noted that Andrew Sundberg's behavior was strange. 97. Throughout the incident, Andrew Sundberg would come to his apartment window and would sometimes step onto the ledge of the window and hang outside of it. 98. Andrew Sundberg appeared to take videos and photos of himself with his cell phone while he stood outside of the window. 99. Numerous officers on the scene reported that Andrew Sundberg made "unintelligible statements," when he came to the window or hung outside of it. 100. When his speech was discernible, Andrew Sundberg can be heard saying bizarre statements such as, "I'm the government! Guess whaaaaat?" 101. Numerous neighbors knew Andrew Sundberg to be "off", that he had a mental issue, and was recently exhibiting bizarre behavior such as standing randomly in front of individual's cars. 102. MPD sniper Zachary Seraphine, who was observing Andrew Sundberg's behavior through the scope of his sniper rifle, stated that he considered the possibility of a "mental health situation." CASE 0:25-cv-02832-DSD-EMB Doc. 2 Filed 07/14/25 Page 14 of 36 15 103. MPD sniper Aaron Pearson also assessed the possibility of a mental health problem due to his behavior and Andrew Sundberg's non-response to communications from officers. 104. The MPD Command staff in MC1 did not make any attempts to address the possibility of a mental health situation. 105. They did not consult with any mental health professionals. 106. Instead, Deputy Chief Waite replaced the officer issuing announcements, Sgt. Corey Schmidt, with Ofc. Klund around 2:38am. 107. Ofc. Klund told Mr. Sundberg over the LRAD that she was the one who had been repeatedly calling and texting him. 108. She then proceeded to issue the same announcements as the previous officer: that Mr. Sundberg was under arrest, that there was a search warrant for his arrest, and to exit his apartment with his hands up. 109. Every time Mr. Sundberg emerged on the window ledge and provided officers with an opportunity to establish a meaningful dialogue, Ofc. Klund repeated the same announcements. 110. This continued for a little under an hour before a decision was made to give Mr. Sundberg a final warning to surrender or else officers would break out his windows with less-lethal munitions. The Shooting 111. The final announcement was given at 3:28am. 112. Andrew Sundberg did not respond. CASE 0:25-cv-02832-DSD-EMB Doc. 2 Filed 07/14/25 Page 15 of 36 16 113. A minute later, MPD Officer Martin fired nineteen less-lethal 40mm rounds at Mr. Sundberg's apartment windows in an attempt to break out the windows and knock down the curtain rod. 114. The less-lethal rounds broke the glass of the apartment windows and opened the curtains but failed to bring down the curtain rod. 115. Andrew Sundberg did not respond to the less-lethal rounds, but proceeded to turn up the volume on his music. 116. Officers then began to prepare a plan to gas Andrew Sundberg into surrendering. 117. Around 4:05am, a gas plan was formalized by MPD command staff and officers made preparations to bring gas munitions to the BearCat. 118. Before officers deployed gas munitions into Andrew Sundberg's apartment, Andrew Sundberg opened his window again and stepped out onto the ledge. 119. Andrew Sundberg had a phone in his hand and appeared to be recording himself. 120. A short while later, Andrew Sundberg returned into his apartment. 121. Andrew Sundberg left his window open but pulled the curtain closed. 122. Andrew Sundberg turned up the volume on his music inside the apartment. 123. A short while later, Andrew Sundberg returned to stand on the window ledge, holding what appeared to be a large mirror or a piece of artwork, and placed it above the air conditioner unit on the outside of the apartment building. 124. While hanging out of the apartment window, Andrew Sundberg looked down and pointed with his index finger at officers who were standing near the apartment complex entryway. CASE 0:25-cv-02832-DSD-EMB Doc. 2 Filed 07/14/25 Page 16 of 36 17 125. Sergeant Kelly, who was standing with other officers outside of the first-floor entryway, said to Andrew Sundberg, "Come out of your apartment door with your hands up!" 126. While Andrew Sundberg pulled a cell phone out of his right pants pocket and pressed it to his ear, he said, "I don't care, [inaudible], you already knew. Ah, ah, ah, ah!" 127. Sergeant Kelly continues to repeat to Andrew Sundberg that he is under arrest and to come out of his apartment, but Andrew Sundberg continued to speak into the phone in a disorganized and incoherent fashion. 128. In response to Sergeant Kelly's announcements that he was under arrest and to come out of the apartment, Andrew Sundberg made the following statements, a. "Ah, ah, ah, ah, I'm literally speaking it into you because I looked at you, you understood the voice." b. "We already changed to exactly what he wanted so that's, no, that's, no, you, make you order, if he doesn't, you're gonna get yourself shot, first of all, that's the one voice that actually." c. "You're actually pointing a gun at me." 129. Sergeant Kelly continued making announcements, and then said, "Mr. Sundberg, we need you to come out and cooperate with us. We don't want to hurt you, we just want to go home. We want to make sure you get the help you need, come on out, come on out." CASE 0:25-cv-02832-DSD-EMB Doc. 2 Filed 07/14/25 Page 17 of 36 18 130. Andrew Sundberg responded, "Nope, you're weird. Why? I wouldn't let them call you, no I did." 131. Sergeant Kelly repeated, "Sir, can you come out of your apartment door with your hands up? You're under arrest." 132. Tekle responded, "Tell them why, why, why." 133. Sergeant Kelly transmitted over the radio, "He's talking to somebody on the phone, he's being very uncooperative with me, trying to tell him to come to the apartment door with his hands up." 134. Sergeant Kelly made another announcement to Tekle to come out of the apartment with his hands up. 135. Tekle could be heard saying, "Who you are, before I let her shoot, bitch, you think she...[inaudible], just be straight up, [inaudible] be subservient to her. If I knew, I would tell her why but that's not what we're talking about." 136. Sergeant Kelly asked his colleagues to remind him of Mr. Sundberg's first name, and then repeated his refrain, "Andrew, come out of your apartment with your hands up. You're under arrest, it's the Minneapolis Police." 137. Andrew Sundberg said, "You didn't even have the respect to shoot you, but criticize you [inaudible], and now look at you, lose your self-respect [inaudible] fuck yourself in the ass. If you don't wanna make, oh!" 138. Andrew Sundberg stepped back inside the apartment window and out of view of the officers on the ground. CASE 0:25-cv-02832-DSD-EMB Doc. 2 Filed 07/14/25 Page 18 of 36 19 139. Andrew Sundberg closed the windowpane, which Officers had previously broken with 40mm less-lethal rounds, and begins to break out the glass by kicking it. 140. Sergeant Kelly transmitted over the radio, "he's threatening to shoot officers and he's breaking out some more of his window." 141. Mr. Sundberg was not heard making any threats to shoot officers. 142. Mr. Sundberg went back further into his apartment. 143. About forty seconds later, Andrew Sundberg returns to the window with an object in his hand and begins to break out more glass in the window. 144. At this time, police officers were behind the walls of the entryway, behind squad cars, in and behind the armored Bearcat vehicle, and hidden in the darkness of the rooftop 75 yards away. 145. Andrew Sundberg was facing multiple police spotlights which prevented him from seeing into the darkness. 146. At 4:18:34AM, MPD sniper Aaron Pearson fired the first shot. 147. The first shot penetrated Andrew Sundberg's left shoulder. 148. The second MPD sniper Zachary Seraphine heard the first shot, and though he did not know whether the first shot was from the police, from Andrew Sundberg or from elsewhere in the neighborhood, he fired a second shot four seconds after the first one. 149. The second shot hit Andrew Sundberg in the central upper chest, ripping through his lungs and heart. 150. Andrew Sundberg was pronounced dead at Hennepin Healthcare HCMC hospital at 4:39am. CASE 0:25-cv-02832-DSD-EMB Doc. 2 Filed 07/14/25 Page 19 of 36 20 151. Andrew Sundberg's handgun was found without a bullet in the chamber. Pattern and Practice of Misconduct: DOJ and MDHR Findings 152. Following the murder of George Floyd by Minneapolis Police Officers in 2020, both the Minnesota Department of Human Rights (MDHR) and the United States Department of Justice opened pattern and practice investigations into the City of Minneapolis and the MPD. 153. Both reports found that MPD engages in a pattern or practice of discriminatory, race-based policing. Minnesota Department of Human Rights Findings 154. On June 1, 2020, the Minnesota Department of Human Rights (MDHR) opened their investigation. 155. On April 27, 2022, the MDHR announced its findings that there is probable cause that the City and MPD engage in a pattern or practice of race discrimination in violation of the Minnesota Human Rights Act. 156. On July 23, 2023, District Court Judge Karen Janisch approved a court enforceable agreement between the Minnesota Department of Human Rights and the City of Minneapolis which requires the City and MPD to address its race-based policing. State of Minn. v. City of Minneapolis. No. 27-cv-23-4177 (D. Minn. 2023). 157. The MDHR found that, while Black individuals make up approximately 19% of Minneapolis's population, they accounted for 63% of all use of force incidents recorded by MPD officers. CASE 0:25-cv-02832-DSD-EMB Doc. 2 Filed 07/14/25 Page 20 of 36</t>
  </si>
  <si>
    <t>['https://assets.nationbuilder.com/cuapb/pages/1473/attachments/original/1754700291/Sundberg_Lawsuit.pdf?1754700291']</t>
  </si>
  <si>
    <t>['Aaron Pearson, badge #5504', 'Shawn Kelly, badge #3689', 'Thomas Campbell, badge #958', 'Zachary Seraphine, badge #6454']</t>
  </si>
  <si>
    <t>Too_Long:Over 20 PagesINTERNAL AFFAIRS CASE NUMBER: 14-03580 MINNEAPOLIS POLICE DEPARTMENT INTERNAL AFFAIRS COMPLAINT FORM #3401 COMPLAINT INFORMATION DATE OF INCIDENT: 01/24/2014 TIME OF INCIDENT: 2255 hrs. CCN: 14-025690 DATE OF COMPLAINT 02/25/2014 LOCATION OF INCIDENT: Lake St./Elliot Ave. S. REFERRAL METHOD: Internal COMPLAINANTS NAME (LAST, FIRST MIDDLE) SEX RACE: DATE OF BIRTH; 13.43 - Personnel Data ME FE HOME ADDRESS: CITY / STATE I ZIP: TELEPHONE: 13.43 - Personnel Data 'POLICIgS ALLEGED TO BE VIOLATED: POLICY INFORMATION 7-403: Vehicles-Emergency Response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NAME/BADGE: ACCUSED EMPLOYEE(S) 6 Officer Nicholas Wasche, #7576 COMPLAINT ALLEGATIONS It is alleged that on 1124/14, you were driving marked squad 331. While responding to an assault in progress, you were operating the marked squad, by definition in an "emergency driving" manner to the call. You entered the intersection at Lake St. and Elliot Ave. S. against a red light. You state in your report that the squad's flashing lights were on (light switch in the 2nd position), but the siren was not activated. It is alleged because of hazardous road conditions, you were unable to avoid colliding with a vehicle traveling south bound on Elliot Ave. S. (MN 055-HWG). MN 055-HWG was then forced into east bound traffic on Lake St., causing it to collide with MN VYL-283. No injuries were reported by any of the individuals involved at the time of the incident. RECOMMENDATION (Preliminary Ca K Reckoning Period Expired Before Complaint was Filed K No Basis for Complaint K Closed Pending Further Information K Refer to Precinct with Coaching Documentation K Exceptionally Cleared K Policy Failure K Other 13.43 - Personnel Data DATE 1208876 MINNEAPOLIS POLICE DEPARTMENT Internal Affairs Unit Administrative Case #14-03580 Sgt. Michael Heyer Date: April 7th, 2014 CASE BACKGROUND This case resulted from a marked squad accident. On the night of 1/24/14 at approximately 2255 hours, Officer Wasche and Officer Andress were dispatched to an assault in progress. Officer Wasche was driving the marked squad at the time of the call. While responding to the call,•Officer Wasche activated the squad's emergency lights, but not the sirens. As Officer Wasche approached the intersection of Lake St. and Elliot Ave. S., the semaphore was displaying "red" for vehicles traveling in his direction. Officer Wasche braked and attempted to slow the squad enough not to enter the intersection. With the road snow covered and icy, Officer Wasche was unable to prevent his squad from entering the intersection against the "red" light. The squad subsequently collided with another vehicle traveling south bound on Elliot Ave. S., entering the intersection with a "green" light. This vehicle then collided with another vehicle traveling east bound on Lake St. There were no injuries reported from any of the individuals involved. 1208877 The Accident Review Committee reviewed the incident and ruled the squad accident, 'preventable." The accident was to be reviewed for a possible violation of MPD Policy and Procedure 7-403: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CASE INVESTIGATION I received this complaint from Commander Granger for investigation. On 1/24/14, Officer Nicholas Wasche and Officer Corey Andress were working the 13.43 shift in the 3rd precinct. Both officers were assigned to work squad 311. At the start of the shift, Officer Andress was the passenger officer. He noted in his report that because of the foul weather conditions that night; snow and ice on the roads, he and his partner used marked squad 331 (P#76633), which was a Ford 2 1208878 Explorer INT SUV. Officer Andress noted that at the start of their shift he checked and noted that the emergency lights and sirens were working properly. At approximately 2253 hours, they were dispatched to an assault in progress (CCN 14-025690). The call was aired as two males, assaulting another male. The assault was taking place in the area of 25th St. and Chicago Ave. S. Officer Wasche was driving the squad at the time of the call. As he was driving west bound on Lake St. he neared Elliot Ave. S. Officer Wasche activated the emergency lights on the squad. He noted in his report that the semaphore at Lake St. and Elliot Ave. S. was displaying, "red" for him. Officer Wasche entered the intersection against the red light. Officer Wasche was unable to slow his squad down enough to avoid colliding with another vehicle that was traveling south bound on Elliot Ave. S. This vehicle then went into the east bound lanes of Lake St. A third vehicle, traveling east bound on Lake St. then struck this vehicle head on. Officers checked with the occupants of the other two vehicles for injuries. No injuries were reported at the time. A supervisor and a traffic officer were notified. Both responded to the scene. I received a memo from the Accident Review Committee. This above incident was reviewed and was deemed a "preventable" accident. It also listed a possible Policy 3 1208879 Violation of Code 3 driving; going through a red light with no sirens. A copy of this memo will be included in the case file. On 2/28/14, I e-mailed and sent Officer Wasche a Notification Letter requesting an interview with him in regards to this case. The interview date was 3/13/14 at 0530 hours at the Internal Affairs Unit. On 3/13/14 at approximately 0530 hours, Officer Wasche came to the Internal Affairs Unit to give me a statement in regards to IAU case #14-03580. Officer Wasche brought Sgt. Sherral Schmidt as his Federation Representative. Officer Wasche read and signed the Data Practices Advisory; Tennessen Warning. In a recorded statement I advised Officer Wasche about Garrity and he stated he understood. I advised Officer Wasche that the purpose of this statement related to an internal investigation and specifically an administrative review that was being conducted. It was alleged that on 1/24/14, Officer Wasche was driving marked squad 331. While responding to an assault in progress, Officer Wasche was operating the marked squad, by definition in an "emergency driving" manner to the call. Officer Wasche entered the intersection at Lake St. and Elliot Ave. S. against a red light. Officer Wasche stated in his report that the squad's flashing lights were on (light switch in the 2nd position), but the siren was not activated. It is alleged because of hazardous road conditions, he was unable to avoid colliding with a vehicle traveling south 4 1208880 bound on Elliot Ave. S. (MN 055-HWG). MN 055-HWG was forced into east bound traffic on Lake St., causing it to collide with MN VYL-283. At the time of the accident, no injuries were reported by any of the occupants of the involved vehicles. I advised Officer Wasche that he was being investigated for an alleged violation of the City of Minneapolis Police Department Policy and Procedures. The specific policy was: 7-403 VEHICLES - EMERGENCY RESPONSE (B-D).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And that he was being called to explain the circumstances regarding this event. Officer Wasche was asked if he was working in full, MPD uniform and working in a marked squad on the night in question. He stated, "yes" to both questions. He informed me that he was working with Officer Andress for that shift. 5 1208881 I asked Officer Wasche if at the start of his shift on 1/24/14, if he had checked to make sure the squad's emergency lights and sirens were functioning properly. He stated that he had checked them both and found them to be in working order. Officer Wasche acknowledged that on that night, at approximately 2255 hours, he and his partner were dispatched to a priority 1 call; an assault in progress. It was believed that two males were assaulting another male. The incident was occurring near 25th St. and Chicago Ave. S. Officer Wasche believed that they were near 28th St. and 12th Ave. S., when they received the call. I asked Officer Wasche if he activated the squad's emergency lights and or sirens when they initially received the call. Officer Wasche stated that he did not. I asked him at what point he did activate the emergency lights. He stated that he activated the lights when he was driving on Lake St. nearing 10th Ave. S., which is one block east of the intersection of Lake St. and Elliot Ave. S. I spoke to Officer Wasche about the different settings for the squad's emergency lights. The first setting is for the rear lights only, the second setting is for the front and rear lights and lastly, the third setting activates all of the emergency lights on the squad. I asked Officer Wasche which setting he was running the emergency lights at the time he went into the intersection at Lake St. and Elliot Ave. S. Officer Wasche stated that the lights were running in the second position. 6 1208882 I asked Officer Wasche why he had activated the emergency lights. He stated because he was approaching an intersection where the semaphore was changing from green to red. The lights were activated to alert other traffic of his approach. I asked him if it would be correct for me to say that he was attempting to reach their call as quickly as possible and were therefore responding in a Code 3 manner. Officer Wasche stated that that was correct. Officer Wasche was asked if he was familiar with 7-403 in the MPD Policy and Procedure Manual that states: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 Wasche stated that he was familiar with the policy. I asked Officer Wasche if there a reason why he did not have all of the squad's emergency lights activated and the sirens were not on. Officer Wasche stated that because he and his partner were in close proximity of the call, they did not want to alert the assailants that they were responding and were near. Officer Wasche, therefore believed they had a better opportunity of apprehending the suspects if they were not alerted to a responding squad car. 7 1208883 Officer Wasche was asked if he and his partner, Officer Andress had an agreement in place, that if whoever was driving the squad could not drive and operate the lights and siren at the same time; that the passenger officer would do that task. He stated that they did not have an agreement for that situation. I informed Officer Wasche that according to his statement in CAPRS, he stated that he was driving the squad west bound on Lake St. .and that the weather and road conditions were not ideal. I asked Officer Wasche to describe the weather and road conditions that night. He stated that the temperature was 10 to 20 degrees, with an additional wind chill factor; the roads were snow and slush covered with ice patches. I asked Officer Wasche if he was conscious of the weather and road conditions while he was driving to this call and therefore driving in a more cautious and controlled manner. He stated that he was. I asked Officer Wasche to describe to me how he was driving in a more cautious and controlled manner. He stated that he was driving at a lower rate of speed than he normally would have been to a call of this severity. He was driving in a manner were he felt he was in control of the vehicle. I asked him when he neared the intersection of Lake St. and Elliot Ave. S., if the semaphore for him was showing; red, yellow or green. Officer Wasche stated that it was showing "yellow," when he was 8 1208884 approximately one block away. The semaphore turned to "red" when he was roughly mid-block. I asked Officer Wasche if the semaphore was "red," when he reached the intersection of Lake St. and Elliot Ave. S. He stated that it was. Since the semaphore was "red," I asked him if he attempted to stop or slow down enough to make sure the intersection was safe to cross. Officer Wasche stated he did. I asked Officer Wasche to describe what happened as the squad approached the intersection and what happened once he entered it. He stated that he braked and slowed down as he neared the intersection. He looked to his right and could see a vehicle (MN 055-HWG), approaching the intersection that was south bound on Elliot Ave. S. Officer Wasche was unable to slow the squad down enough to avoid colliding with this other vehicle. He stated that the squad just continued to slid, due to the poor weather and road conditions. I asked Officer Wasche to describe to me what unfolded next. He stated that the squad collided with MN 055-HWG. The squad was struck near the front, passenger side quarter panel. He believed the squad was spun around and was left facing east bound. The other vehicle spun into the east bound lanes of Lake St. and was struck by MN VYL-283. 9 1208885 Officer Wasche was asked if he or his partner, Officer Andress were injured in the accident. He stated that neither one of them sustained any injuries. I asked him if any of the occupants of the vehicle that they had collided with were injured. He stated that no one reported any injuries. I asked him if any of the occupants of the third vehicle involved in the accident were injured and he stated that no one reported any injuries. Officer Wasche was asked if he notified a supervisor about the incident. He stated that a supervisor was notified and responded to the scene. A traffic officer also responded the scene. I informed Officer Wasche that I had looked up the digital squad video for squad 331, P#76633, the vehicle he had stated in his report that he was using on the night of the incident. The only video was a one minute clip from 2257.40 to 2258.40 hours. The video showed what I believed was the air bag on the front passenger side deployed. I asked Officer Wasche if he had activated the emergency lights all the way to the third position to activate the squad camera after the accident or if he may have turned the squad camera on manually. Officer Wasche stated that he did not manually turn on the squad's camera after the accident. Before the interview, I looked up the squad on VisiNet for the night in question. I printed out the data for review. The AVL data listed speeds ranging from 17 m.p.h. to 38 m.p.h., while the squad was responding to the call. I showed Officer Wasche 10 1208886 the print out. I asked him if the speeds appeared to be accurate. He stated that they did. I asked him if he could give me an estimate on the speed his squad was traveling when it slid into the intersection at Lake St. and Elliot Ave. S. He stated that he believed it was probably traveling approximately 15 m.p.h. to 35 m.p.h. I asked Officer Wasche if there were any facts concerning this incident that he had knowledge of, but had not disclosed. He stated that there were not. He was asked if there was anything else that he would like to add to this statement that I had not asked him concerning this incident. He stated there was not. He acknowledged that it was a true and accurate statement. He was advised PER MPD POLICY AND PROCEDURE, SECTION 5-107.8, that he was not to discuss this interview or case investigation with anyone other than his Federation/Union representative or attorney. He stated that he understood. The statement was concluded, shortly thereafter. On March 21st, 2014, I mailed Officer Wasche two copies of his transcribed statement. Enclosed was a letter asking him to review the statement for accuracy and to make any corrections. I did not receive a signed copy of Officer Wasche's statement. On 3/03/14, I e-mailed and sent Officer Andress a Notification Letter requesting an interview with him in regards to this case. The interview date was 3/13/14 at 0500 hours at the Internal Affairs Unit. 11 1208887 On 3/13/14 at approximately 0500 hours, Officer Andress came to the Internal Affairs Unit to give me a statement in regards to IAU case #14-03580. Officer Andress brought Sgt. Sherral Schmidt as his Federation Representative. Officer Andress read and signed the Data Practices Advisory; Tennessen Warning. In a recorded statement I advised Officer Andress about Garrity and he stated he understood: I advised Officer Andress that the purpose of this statement related to an internal investigation and specifically an administrative review that was being conducted and that he had been called in as a Witness officer in regards to his partner.Officer Wasche being accused of operating an emergency vehicle in violation of Department policy. The incident occurred on 1/24/14, at approximately 2255 hours. The incident location was Lake St. and Elliot Ave. S., CCN 14-025690. And that he was being called to explain the circumstances regarding this event. Officer Andress was asked if he was working in full, MPD uniform and working in a marked squad on the night in question. He answered, "yes." I asked him if he was working able or with a partner that night. He informed me that he was working with Officer Wasche for that shift. 12 1208888 I asked Officer Andress if at the start of his shift on 1/24/14, if he had checked to make sure the squad's emergency lights and sirens were functioning properly. He stated that he did. Officer Andress acknowledged that on that night, at approximately 2255 hours, he and his partner were dispatched to a priority 1 call; an assault in progress. It was believed that two males were assaulting another male. The incident was occurring near 25th St. and Chicago Ave. S. Officer Andress believed that they were near 28th St. and 12th Ave. S., when they received the call. I asked Officer Andress if he activated the squad's emergency lights and or sirens when they initially received the call. Officer Andress stated that he did not. I asked him if he recalled at what point his partner activated the emergency lights. He stated that he did not remember. Officer Andress stated that the lights were activated prior to the accident. I spoke to Officer Andress about the different settings for the squad's emergency lights. The first setting is for the rear lights only, the second setting is for the front and rear lights and lastly, the third setting activates all of the emergency lights on the squad. I asked Officer Andress which setting the squad's emergency lights were running at the time they went into the intersection at Lake St. and Elliot Ave. S. Officer Andress stated that the lights were running in the second position. 13 1208889 I asked Officer Andress why the emergency lights had been activated. He stated that he did not activate the lights. I asked him if he could tell me why his partner, Officer Wasche had activated the emergency lights. Officer Andress stated that he believed it was because they were approaching an intersection and he believed that his partner wanted other drivers to be able to see their vehicle. I asked him if it would be correct for me to say that they were attempting to reach their call as quickly as possible and were therefore responding in a Code 3 manner. Officer Andress stated that that was correct. Officer Andress was asked if he was familiar with 7-403 in the MPD Policy and Procedure Manual that states: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 Andress stated that he was familiar with the policy. I asked Officer Andress if there a reason why they did not have all of the squad's emergency lights activated and the sirens were not on. Officer Andress stated that he was not in control of the squad's lights and sirens. 14 1208890 Officer Andress was asked if he and his partner, Officer Wasche had an agreement in place, that if whoever was driving the squad could not drive and operate the lights and siren at the same time; that the passenger officer would do that task. He stated that they did not have an agreement for that situation. I informed Officer Andress that according to his statement in CAPRS, he stated that he was the passenger in the squad on the night in question. That the squad was traveling west bound on Lake St. in response to the assault in progress call. The weather and road conditions were not ideal. I asked Officer Andress to describe the weather and road conditions that night. He stated that the road conditions were icy and full of snow and the temperature was cold. He stated that he did not recall the exact temperature. I asked Officer Andress if he believed that his partner was conscious of the weather and road conditions while he was driving to this call and therefore driving in a more cautious and controlled manner. He stated that he believed he was. I asked Officer Andress to describe to me how Officer Wasche was driving in a more cautious and controlled manner. He stated that he was driving "slow." I asked him if it was his impression that Officer Wasche was driving in a manner that was taking into account the weather and road conditions. He stated that he believed he was. 15 1208891 I asked Officer Andress if he could give me an estimate on how fast the squad was traveling when they were responding to the call. He estimated the speeds were approximately 15 m.p.h. to 35 m.p.h. I asked him when they neared the intersection of Lake St. and Elliot Ave. S., if the semaphore for them had been showing; red, yellow or green. Officer Andress stated that it was showing "yellow," when they were half a block away. I asked Officer Andress if the semaphore was "red," when they reached the intersection of Lake St. and Elliot Ave. S. He stated that it was. Since the semaphore was "red," I asked him if his partner had attempted to stop or slow down enough to make sure the intersection was safe to cross. Officer Andress stated he believed his partner had tried. I asked Officer Andress to describe what happened as the squad approached the intersection and what happened once they entered it. He stated that Officer Wasche slowed down prior to entering the intersection. Officer Andress believed they hit an ice patch and the squad slid into the intersection. They then collided with another vehicle (MN 055-HWG). Officer Andress was asked if he or his partner, Officer Wasche were injured in the accident. He stated that neither one of them sustained any injuries. I asked him if any of the occupants of the vehicle that they had collided with were injured. He 16 1208892 stated that no one reported any injuries. I asked him if any of the occupants of the third vehicle involved in the accident were injured and he stated that no one reported any injuries. Officer Andress was asked if they notified a supervisor about the incident. He stated that a supervisor was notified and responded to the scene. A traffic officer also responded the scene. I informed Officer Andress that I had looked up the digital squad video for squad 331,13#76633, the vehicle he had stated in his report that he was using on the night of the incident. The only video was a one minute clip from 2257.40 to 2258.40 hours. The video showed what I believed was the air bag on the front passenger side deployed. I asked Officer Andress if his air bag; the front passenger side air bag, did deploy and he stated that it did. I asked Officer Andress if he had activated the emergency lights all the way to the third position to activate the squad camera after the accident or if he may have turned the squad camera on manually. Officer Andress stated that'he manually turn on the squad's camera after the accident. Before the interview, I looked up the squad on VisiNet for the night in question. I printed out the data for review. The AVL data listed speeds ranging from 17 m.p.h. to 38 m.p.h., while the squad was responding to the call. I showed Officer Andress the print out. I asked him if the speeds appeared to be accurate. He stated that they did. I asked him if he could give me an estimate on the speed his squad was 17 1208893 traveling when it slid into the intersection at Lake St. and Elliot Ave. S. He stated that he believed it was probably traveling approximately 15 m.p.h. to 38 m.p.h. I asked Officer Andress if there were any facts concerning this incident that he have knowledge of, but had not disclosed. He stated that there were not. He was asked if there was anything else that he would like to add to this statement that I had not asked him concerning this incident. He stated there was not. He acknowledged that it was a true and accurate statement. He was advised PER MPD'POLICY AND PROCEDURE, SECTION 5-107.8, that he was not to discuss this interview or case investigation with anyone other than his Federation/Union representative or attorney. He stated that he understood. The statement was concluded, shortly thereafter. On March 21st, 2014, I mailed Officer Andress two copies of his transcribed statement. Enclosed was a letter asking him.to review the statement for accuracy and to make any corrections. On March 28th, 2014, I received a signed copy of Officer Andress's statement. SUMMARY OF ALLEGATIONS If these allegations are found to be true, Officer Wasche could be in violation of the following Department policy: 18 1208894 MPD Policy and Procedure 7-403: Only police vehicles with lights and sirens are authorized for emergency response. All MPD officers shall use red lights and sirens in a continuous manner for any emergency driving. Officers responding to a Code 3 emergency shall exercise caution and due consideration for the safety of the public. Although Minn. Stat. §169.03 and 169.17 exempts officers from traffic statutes, the use of the red lights and siren does not exempt officers from the need for caution nor does it exempt them from criminal or civil liability. Officers driving low profile, unmarked, motorcycles, or other MPD vehicles should be particularly aware of the less visible nature of the emergency equipment in/on the vehicle and should use extra caution. Investigative Facts On 1/24/14, while working marked squad 311, Officer Wasche and Officer Andress were dispatched to an assault in progress. The evening was cold; the roads were snow covered and icy. Officer Wasche was operating the squad at the time they were dispatched. Officer Wasche was attempting to arrive at the call as quickly as possible. Officer Wasche activated the squad's emergency lights in the "second position," but did not activate the sirens. While driving to the assault, Officer Wasche admittedly entered the intersection of Lake St. and Elliot Ave. S., against a "red" light. Officer Wasche attempted to slow down the squad and make sure the intersection was clear, before he entered it. Officer Wasche stated that because of the adverse road and weather conditions, he 19 1208895</t>
  </si>
  <si>
    <t>['https://d3n8a8pro7vhmx.cloudfront.net/cuapb/pages/1461/attachments/original/1638416522/14-03580_Wasche.pdf?1638416522']</t>
  </si>
  <si>
    <t>['Nicholas Wasche, badge #7576']</t>
  </si>
  <si>
    <t>UNITED STATES DISTRICT COURT DISTRICT OF MINNESOTA Darrell Williams and Cymonne Williams, Plaintiffs, MEMORANDUM OPINION AND ORDER v. Civil No. 10-2092 ADM/TNL Sergeant David Voss, Sergeant Mark Sletta, Officer Brandon Kitzerow, Officer Mark Durand, Officer Shawn Williams, Officer Jeff Kading, Officer Lonnie Hoffbeck, Officer Peter Rud, Officer Kevin Angerhoffer, Sergeant Brian Anderson, in their official and individual capacities, and the City of Minneapolis, Defendants. ______________________________________________________________________________ Paul Applebaum, Esq., Applebaum Law Firm, and Sarah Henning, Esq., Attorney at Law, St. Paul, MN on behalf of Plaintiffs. Sara J. Lathrop, Esq., Minneapolis City Attorney's Office, Minneapolis, MN, on behalf of Defendants. ______________________________________________________________________________ I. INTRODUCTION On July 21, 2011, the undersigned United States District Judge heard oral argument on Defendants' Motion for Summary Judgment [Docket No. 17] (the "Motion"). Plaintiffs Darrell Williams and Cymonne Williams (collectively, "the Williams") assert claims under 42 U.S.C. § 1983 as well as state common law claims of battery and assault stemming from the alleged use of excessive force in the execution of a search warrant by Defendants. For the reasons set forth below, Defendants' Motion is granted in part and denied in part. CASE 0:10-cv-02092-ADM-TNL Document 30 Filed 09/15/11 Page 1 of 17 II. BACKGROUND1 Darrell Williams and Cymonne Williams are a married couple residing in Minneapolis, Minnesota. See Am. Compl. [Docket No. 12] ¶¶ 5-6. Tierre Caldwell ("Caldwell") is Cymonne Williams' son. Paul Applebaum Aff. [Docket No. 24] Ex. 1 ("C. Williams Dep.") 5:19-22. In May 2009, Caldwell was a suspect in a gang-related shooting in Minneapolis. Sara J. Lathrop Aff. [Docket No. 20] Ex. 1. The Minneapolis Police Department (the "MPD") assigned Defendant Sergeant David Voss ("Sgt. Voss") to investigate the case. See id. On May 19, 2009, Caldwell was detained and released during a vehicle stop by MPD officers. Id. Caldwell's driver's license listed his mother's address as his residence. See Applebaum Aff. Ex. 19 (Supplemental Report of Sgt. Voss). Based on Caldwell's driver's license address, Sgt. Voss obtained a search warrant for the Williams' home. Id. Sgt. Voss's investigation had also revealed that Caldwell was listed as a customer by the electric company at a different address, ten blocks away also on 12th Avenue South in South Minneapolis. Id. Sgt. Voss obtained a search warrant for that address as well. Id. On July 9, 2009, at about 1:00 p.m., that warrant was executed by an MPD SWAT team. Id. A firearm and ammunition were discovered in the first search. Id. The MPD SWAT team next proceeded to the Williams' home to execute the warrant for their home at about 1:45 p.m. Id. The parties strongly dispute what next occurred. Construing the facts in favor of the Williams, the SWAT team then entered the Williams' home without 1 On a motion for summary judgment, the Court views the evidence in the light most favorable to the nonmoving party. Ludwig v. Anderson, 54 F.3d 465, 470 (8th Cir. 1995). 2 CASE 0:10-cv-02092-ADM-TNL Document 30 Filed 09/15/11 Page 2 of 17 knocking and announcing their presence. Applebaum Aff. Ex. 3 ("J. Hedemark Dep.") 16:16- 25. At the time, both of the Williams were upstairs with their family dog. C. Williams Dep. 17:16-24. Hearing a commotion downstairs, Cymonne Williams followed the dog down the stairs to investigate. C. Williams Dep. 18:3-13. Darrell Williams followed shortly behind. Applebaum Aff. Ex. 2 ("D. Williams Dep.") 27:12-18. The dog reached the bottom of the stairs first. C. Williams Dep. 18:21-25. As Cymonne Williams was heading down the stairs, she saw a flash. C. Williams Dep. 18:25-19:1. The flash was SWAT team gunfire aimed at the family dog. Brandon Kitzerow Aff. [Docket No. 22] ¶ 4. Four rounds were fired at the dog, all four were recovered. Id. ¶ 5. The dog died at the scene. Am. Compl. ¶ 9. Cymonne Williams then retreated up the stairs and past her husband, who was headed down the stairs. C. Williams Dep. 20:12-13. At the time, Darrell Williams was dressed only in his underwear. D. Williams Dep. 28:8-9. At the bottom of the stairs, he met the officers, who had their guns drawn and pointed at him. D. Williams Dep. 28:8-10, 32:24-25. Upon meeting the officers, Darrell Williams raised his hands above his head and said, "What the hell are you all doing in my house? What are you all here for?" D. Williams Dep. 30:20-24. The officers then told him, "Get down." D. Williams Dep. 30:24-25. Williams, however, did not comply. Instead, he repeated, with his hands still raised, "What are you here for?" D. Williams Dep. 30:25. An officer then struck Darrell Williams in the head with the butt of a rifle. See D. Williams Dep. 31:1-2; Appluebaum Aff. Ex. 17 ("D. Williams Aff.") ¶ 2. Around the time Williams fell to the ground, he was also kicked in the torso by an officer. D. Williams Dep. 3 CASE 0:10-cv-02092-ADM-TNL Document 30 Filed 09/15/11 Page 3 of 17 34:16-35:60. An officer then placed his foot on Darrell Williams' head while other SWAT team members bound his hands. D. Williams Dep. 34:20-22. The SWAT team then proceeded upstairs and bound Cymonne Williams and her mother and brother who were also present, and searched the house. See C. Williams Dep. 23:14-24:23. No evidence was found. Applebaum Aff. Ex. 19. After the search, Darrell Williams was taken to the hospital. See Applebaum Aff. Ex. 9 (medical record). He was diagnosed with a contusion of the eyelid and periocular area (i.e. the area of the eye socket), a rib contusion, and a headache. Applebaum Aff. Ex. 9 at MPLS 85. He was prescribed pain medication and instructed to apply ice or heat to the affected areas. Id. Following the incident, he missed a total of eight days of work. Lathrop Aff. Ex. 10. In November 2010, Caldwell was convicted of several state criminal offenses and sentenced to 110 months' imprisonment. Lathrop Aff. Ex. 11 at 1. The Williams brought suit in state court in April 2010. In May 2010, Defendants removed this case to federal court. Defendants now move for summary judgment arguing that there is no genuine issue of material fact that unreasonable force was used, and regardless that Defendants are entitled to official immunity. In response to the Motion, the Williams voluntarily dismissed Sergeant Voss, Sergeant Anderson, Officer Williams, Officer Kading, Officer Hoffbeck, Officer Rud, and Officer Angerhoffer, leaving only Sergeant Sletta, Officer Kitzerow, Officer Durand, and the City of Minneapolis as Defendants. 4 CASE 0:10-cv-02092-ADM-TNL Document 30 Filed 09/15/11 Page 4 of 17 III. DISCUSSION A. Standard of Review Federal Rule of Civil Procedure 56(a) provides that summary judgment shall issue "if the movant shows that there is no genuine dispute as to any material fact and that the movant is entitled to judgment as a matter of law." Fed. R. Civ. P. 56(a); see also Matsushita Elec. Indus. Co., Ltd. v. Zenith Radio Corp., 475 U.S. 574, 587 (1986) (citing Fed. R. Civ. P. 56(c)); Anderson v. Liberty Lobby, Inc., 477 U.S. 242, 252 (1986) (same); Celotex Corp. v. Catrett, 477 U.S. 317, 323 (1986) (same). On a motion for summary judgment, the Court views the evidence in the light most favorable to the nonmoving party. Ludwig, 54 F.3d at 470. The nonmoving party may not "rest on mere allegations or denials, but must demonstrate on the record the existence of specific facts which create a genuine issue for trial." Krenik v. County of Le Sueur, 47 F.3d 953, 957 (8th Cir. 1995). B. Section 1983 Standard The essential elements of a claim under 42 U.S.C. § 1983 are (1) whether the conduct complained of was committed by a person acting under the color of state law and (2) whether that conduct deprived a person of rights, privileges, or immunities secured by the Constitution or laws of the United States. DuBose v. Kelly, 187 F.3d 999, 1002 (8th Cir. 1999) (quoting Parratt v. Taylor, 451 U.S. 527, 535 (1981)). The Fourth Amendment guarantees the right to be free from "unreasonable searches and seizures." U.S. Const. amend IV. The use of force by police officers on a person is a "seizure" under the Fourth Amendment, and thus excessive force claims are properly analyzed under an "objective reasonableness" standard. Graham v. Connor, 490 5 CASE 0:10-cv-02092-ADM-TNL Document 30 Filed 09/15/11 Page 5 of 17 U.S. 386, 388 (1989). "Determining whether the force used to effect a particular seizure is 'reasonable' under the Fourth Amendment requires a careful balancing of 'the nature and quality of the intrusion on the individual's Fourth Amendment interests' against the countervailing governmental interests at stake." Id. at 396 (quoting Tennesee v. Garner, 471 U.S. 1, 8 (1985)) (internal quotations omitted). "The 'reasonableness' of a particular use of force must be judged from the perspective of a reasonable officer on the scene, rather than with the 20/20 vision of hindsight." Graham, 490 U.S. at 396 (citations omitted). In addition, even if a defendant's conduct violated a constitutional right, the defendant may be entitled to "qualified immunity." A defendant is entitled to qualified immunity unless the right he is alleged to have violated is "clearly established" at the time of the violation. Saucier v. Katz, 533 U.S. 194, 202 (2001) (quotation omitted). "The relevant, dispositive inquiry in determining whether a right is clearly established is whether it would be clear to a reasonable officer that his conduct was unlawful in the situation he confronted." Id. (citation omitted). C. State Law Claims In addition to asserting claims under § 1983, the Williams assert state law claims for assault and battery. Under Minnesota law, a battery is "an intentional unpermitted offensive contact with another." Paradise v. City of Minneapolis, 297 N.W.2d 152, 155 (Minn. 1980) (citation omitted). Under Minnesota law, an assault is "an unlawful threat to do bodily harm to another with the present ability to carry the threat into effect." Dahlin v. Fraser, 288 N.W. 851, 852 (Minn. 1939). 6 CASE 0:10-cv-02092-ADM-TNL Document 30 Filed 09/15/11 Page 6 of 17 Similar to § 1983, police officers may be entitled to immunity on state law claims. In Minnesota, "official immunity" provides a public official with a defense to state law claims. Mumm v. Mornson, 708 N.W.2d 475, 490 (Minn. 2006). Official immunity protects discretionary conduct unless an official commits a "willful or malicious wrong." Elwood v. Rice County, 423 N.W.2d 671, 679 (Minn. 1988). A willful or malicious wrong is an act that an official "has reason to believe is prohibited." Rico v. State, 472 N.W.2d 100, 107 (Minn. 1991). Several factual theories of recovery under both § 1983 and Minnesota state law have been argued, and each is considered below. D. Claims Related to the Shooting of the Family Dog The Williams assert § 1983 claims premised on the shooting of the family dog, and the same shooting forms the basis of Cymonne Williams' assault claim. The precise § 1983 theory pursued by the Williams is disputed by the parties. The Williams appear to argue that the killing of a dog was both (1) an unreasonable seizure of the dog itself due to the failure to knock and announce by the police officers, and (2) an unreasonable seizure of Cymonne Williams. Defendants argue that the first theory was not properly pled and cannot now be pursued. Because Defendants are entitled to summary judgment on either theory, Defendants' pleading arguments need not be resolved. 1. Seizure of the dog The Williams argue that it was unreasonable to shoot their dog because it posed no threat to officer safety, it was not behaving aggressively towards them, and even if it were behaving aggressively, the failure of the SWAT team to knock and announce caused the dog's behavior. 7 CASE 0:10-cv-02092-ADM-TNL Document 30 Filed 09/15/11 Page 7 of 17 No genuine issue of material fact exists as to whether the dog acted aggressively towards the officers. Officers Kitzerow and Sgt. Sletta submitted sworn affidavits stating that the dog charged at them aggressively. Kitzerow Aff. ¶ 4; Mark Sletta Aff. [Docket No. 21] ¶ 9. During their depositions, both Williams testified that they could not see the dog at the time it was shot. C. Williams Dep. 20:2-6; D. Williams Dep. 38:11-13. Therefore, no genuine issue of material fact exists-the officers on the scene assert the dog aggressively charged at the officers and the Williams have no specific evidence to refute that assertion. After her deposition, in conjunction with this Motion, Cymonne Williams submitted an affidavit stating that "it did not appear . . . that [the dog] was charging or behaving aggressively towards the officers" and that the dog did not reenter her field of vision, as it would have had to do to charge the officers. Applebaum Aff. Ex. 16 ("C. Williams Aff.") ¶ 2. This affidavit fails to raise a genuine issue of fact because it does not refute the testimony of the officers on the scene. Cymonne Williams states that she was at the bottom of the stairs and in a position to see the dog, but at her deposition testified that she was in the middle of the stairs. Compare C. Williams Aff. ¶ 2 (at bottom of stairs) with C. Williams Dep. 18:20 (at middle of stairs). At oral argument, Cymonne Williams' counsel explained this inconsistency by stating that the dog would have been visible to her even if she were in the middle of the stairs. Regardless, Cymonne Williams admits in both her deposition and affidavit that she did not see the dog at the time of the shooting. Furthermore, that Cymonne Williams believes the dog would have had to return to her line of sight to charge the officers is merely speculation or conjecture, and cannot defeat summary judgment. See Gregory v. City of Rogers, 974 F.2d 1006, 1010 (8th Cir. 1992) (noting that party must submit more evidence than "mere speculation, conjecture, or fantasy" to 8 CASE 0:10-cv-02092-ADM-TNL Document 30 Filed 09/15/11 Page 8 of 17 defeat summary judgment) (quotation omitted). The dog clearly could have begun charging the officers prior to returning to Cymonne Williams' field of vision, particularly because her field of vision from the stairs would have been limited by the structure of the house as shown in the pictures of the Williams' home. See Applebaum Aff. Ex. 14 (photograph showing enclosed staircase). With the factual record clarified, the question becomes whether it was reasonable for the officers to shoot the dog as it aggressively charged toward them. The Williams argue that it was unreasonable to shoot the dog because any aggressiveness of the dog was caused by the SWAT team's failure to knock and announce their presence. The Williams explain that they are not alleging that the failure to knock and announce led to an unreasonable search which caused the dog's death, but rather only argue that the failure to knock and announce is part of the overall calculus of reasonableness. Pls.' Mem. of Law in Opp. to Defs.' Mot. for Summ. J. at 22. However, in evaluating reasonableness, courts must look to what was reasonable "at the moment" and allow for "split-second judgments." Graham, 490 U.S. at 396. At the time of the seizure, that is the shooting and killing of the dog, the SWAT team was in the process of executing a high-risk warrant and the charging dog posed a threat to their safety. The Williams and Defendants variously point to the age of the dog (seven months) and the breed (a pit bull terrier) to influence the reasonableness calculus. Lathrop Aff. Ex. 7. Those factors essentially mitigate each other-while the dog was relatively young, it weighed about fifty pounds and it is a typically large breed. Lathrop Aff. Ex. 7. The dog was large enough to jeopardize the safety of the officers in the chaotic moments of search entry. Therefore, weighing the governmental interests and the intrusion on the rights of the Williams as pet owners, the killing of the dog was 9 CASE 0:10-cv-02092-ADM-TNL Document 30 Filed 09/15/11 Page 9 of 17 not unreasonable as a matter of law. Furthermore, even if the failure to knock and announce created the need to shoot the dog, and therefore caused the seizure to be unreasonable, the officers are entitled to qualified immunity. Several courts have held that it is reasonable to shoot a dog that poses a risk to officer safety. See, e.g., Bailey v. Schmidt, 239 F. App'x 306, 308 (8th Cir. 2007) (holding that it was reasonable to kill pit bull terriers where dogs either advanced on officers or acted aggressively); Dziekan v. Gaynor, 376 F. Supp. 2d 267, 271-72 (D. Conn. 2005) (holding that it was not unreasonable to shoot fifty-five to sixty-pound dog that was advancing quickly on officer). Therefore, if that analysis is altered by a knock and announce violation, no case so holding has been cited, and it would not be clear to a reasonable officer on the scene that it had become unreasonable to seize the dog. The common denominator for all cases holding that officers may seize an aggressive dog, and those that hold that officers may not seize a non- threatening dog, is officer safety. E.g., Dziekan, 376 F. Supp. 2d at 271. In light of that principle, with a dog bearing down upon them, reasonable officers, regardless of an earlier constitutional violation, would have understood the use of force against the dog to be justified. Therefore, to the extent the shooting of the dog forms the basis of a § 1983 claim, Defendants are entitled to summary judgment. 2. Seizure of Cymonne Williams Cymonne Williams argues she was unconstitutionally seized when the officers fired at the dog because she was in the line of fire. A seizure of a person occurs when a police officer "by means of physical force or show of authority, has in some way restrained the liberty of a citizen." Terry v. Ohio, 392 U.S. 1, 20 n.16 (1968). A seizure must be an "intentional 10 CASE 0:10-cv-02092-ADM-TNL Document 30 Filed 09/15/11 Page 10 of 17 acquisition" of physical control. Brower v. County of Inyo, 489 U.S. 593, 596 (1989). Here, her claim fails because an objective person in her situation would not have understood the SWAT team to be firing at her. All evidence of record indicates that the officers' only motive was to shoot the dog charging at them, not cause Cymonne Williams to submit to their authority or otherwise be seized. Officer Kiterzow states that he did not see anyone in the line of fire, and could not have been aware of her presence in the staircase. See Kitzerow Aff. ¶ 5. Furthermore, Cymonne Williams' own testimony supports the conclusion that the officers were not aware of her presence on the stairs at the time of the gunfire. She testified that she saw a flash and then black figures. C. Williams Dep. 18:13-19:6. Notably, she could not see the actual gun, could not see the faces of officers, was not spoken to by any officers, and did not see the officers until after the shots. Therefore, without any objective manifestation of an intent to seize Cymonne Williams through shooting at the dog, no constitutional violation occurred. Finally, Cymonne Williams argues that binding her hands was an unconstitutional seizure. Again, the parties dispute whether this claim was properly pled, nevertheless the Court declines to decide that issue because no constitutional violation occurred. Because the SWAT team had a valid search warrant for the Williams' house, they had "the limited authority to detain the occupants of the premises while a proper search is conducted." Michigan v. Summers, 452 U.S. 692, 705 (1981). Therefore, Defendants are entitled to summary judgment on Cymonne Williams' § 1983 claims. E. Cymonne Williams' State Law Claims The shooting of the dog near Cymonne Williams also forms the basis of her assault claim. Defendants are entitled to official immunity on that state law claim. No evidence of 11 CASE 0:10-cv-02092-ADM-TNL Document 30 Filed 09/15/11 Page 11 of 17 record suggests that the officers believed their actions in shooting at the dog to be prohibited. To the contrary, officers may shoot dogs that advance aggressively towards them. See, e.g., Bailey, 239 F. App'x at 308; Dziekan, 376 F. Supp. 2d at 271-72. The officers did so, and as noted above, no evidence suggests that they were aware of Cymonne Williams' presence on the stairs as they dispatched gunfire into the vicinity. Therefore, Defendants are entitled to summary judgment on Cymonne Williams' assault claim. F. Darrell Williams' § 1983 Claims Darrell Williams argues that excessive force was used against him as he was detained. He cites three discrete acts by officers-striking him with a rifle, kicking him in the torso, and stepping on his head-as constituting excessive force. Each act is considered in turn. 1. Striking Darrell Williams with a Rifle Darrell Williams has identified Sgt. Sletta as the officer who struck him in the head with a rifle. Police officers have a high interest in securing the premises when executing a high-risk warrant. See Summers, 452 U.S. at 699-703 (noting the "substantial law enforcement interests" of preventing suspects from fleeing and minimizing risks to officers in executing a search warrant). This was a high-risk warrant, issued to search for evidence of a gang-related shooting and presenting the possibility of recovering firearms and ammunition. Officers were authorized to use force in securing the premises in executing such a warrant. See Muehler v. Mena, 544 U.S. 93, 98-99 (2005) (holding that officers may use reasonable force to effectuate detention of occupant of home being searched). The determination of what constitutes reasonable force takes into account, among other things, whether a person is actively resisting. Graham, 490 U.S. at 386. 12 CASE 0:10-cv-02092-ADM-TNL Document 30 Filed 09/15/11 Page 12 of 17 Darrell Williams was passively, not actively, resisting, only questioning once "What are you here for?" after being told to get down. The amount of force that may be used when a person is passively, not actively, resisting is an open question. The Eighth Circuit has only stated that "somewhat more" force may be used against a person passively resisting. Wertish v. Krueger, 433 F.3d 1062, 1066-67 (8th Cir. 2006). Without any guidance as to what force may be used against someone passively resisting, other than that force may be used, no "clearly established" law would have caused a reasonable officer to believe that striking Williams in the head was unreasonable given the severity of the crime that was the subject of the search warrant and the officers' need to safely execute that warrant. Sgt. Sletta is entitled to qualified immunity, and the rifle strike may not be a grounds for an excessive force claim here. 2. Kicking of Torso Darrell Williams testified that an officer kicked him in the torso either "while" he was on the ground after being hit in the head or while he "was on [his] way" to the ground. D. Williams Dep. 34:17-18, 35:3-6. Officer Durand later admitted to kicking Williams while he was on the ground. Lathrop Aff. Ex. 6 ("Durand Dep.") 29:11-15. Officer Durand claims that he kicked Darrell Williams because his hands were underneath his body, Durand Dep. 29:3-18; Darrell Williams states that his hands were above his head at all times, D. Williams Aff. ¶ 3. Construing the facts favorably to Williams, kicking an unarmed non-suspect who is lying on the ground with his hands above his head is unreasonable. See Cook v. City of Minneapolis, Civil No. 06-579, 2007 WL 1576122, at *6 (D. Minn. May 31, 2007) ("Even when executing a search warrant, it should be a rare case in which an officer must resort to kicking people . . . ."). Defendants, through counsel, argue that the kick was an attempt to ground Williams because the 13 CASE 0:10-cv-02092-ADM-TNL Document 30 Filed 09/15/11 Page 13 of 17 kick "would have had" to come "at virtually the same time" as the strike to the head. Defs.' Mem. of Law in Supp. of Defs.' Mot. for Summ. J. at 18. This is attorney argument not evidence and cannot be the basis for a grant of summary judgment. See Delmarva Power &amp; Light Co. v. United States, 79 Fed. Cl. 205, 217 (Fed. Cl. 2007) ("Attorney argument asserting a genuine issue of material fact is insufficient to oppose successfully a motion for summary judgment."). There is no evidence of record setting the interval of time between the strike to the head and the kick. There is also no evidence of record to suggest that the kick was for the purpose of grounding Williams-indeed Officer Durand testified that Darrell Williams was already on the ground when he kicked him. Durand Dep. 29:11-12. Therefore, construing all evidence in favor of Williams, as we must, this use of force against him was unreasonable. Having found the use of force in kicking Williams' torso unreasonable, the inquiry shifts to qualified immunity. Defendants assert that Darrell Williams only suffered de minimus injuries, and as such Officer Durand is entitled to qualified immunity. No explicit standard or rule has been set forth for determining what qualifies as a de minimus injury. The Eighth Circuit most recently discussed de minimus injury in Chambers v. Pennycook, 641 F.3d 898 (8th Cir. 2011). In Chambers, the court ruled that a "back contusion" was only de minimus injury. Id. at 902, 908. However, the court drew a distinction between a back contusion and any "bruising or swelling on [the plaintiff's] spinal area." Id. at 902. Defendants argue that Darrell Williams' rib contusion is a de minimus injury. In light of Chambers' distinction between soft tissue contusions and bone contusions, however, Williams' injury was not de minimus. A rib contusion is a bone contusion, is extremely painful, and required Darrell Williams to miss significantly more work than the plaintiffs in other de minimus 14 CASE 0:10-cv-02092-ADM-TNL Document 30 Filed 09/15/11 Page 14 of 17 injury cases. Compare Herr v. Peterson, 751 F. Supp. 2d 1093, 1096 (D. Minn. 2010) (plaintiff missed two days of work) with Lathrop Aff. Ex. 10 (showing Darrell Williams missed eight total days of work, the last coming twelve days from the incident). As noted in Chambers, prior to June 2011, police officers using unreasonable force ran the risk of forfeiting qualified immunity if they caused more than de minimus injury. See 641 F.3d at 908 ("a reasonable officer could have believed that as long as he did not cause more than de minimus injury to an arrestee, his action would not run afoul of the Fourth Amendment."). As it turns out, Officer Durand's kicks caused more than de minimus injury, and he is not entitled to qualified immunity. Summary judgment, as it relates to the kick to Darrell Williams' torso, is denied. 3. Stepping on Williams' Head Officers stepped on Darrell Williams' head as they bound him and searched his house. D. Williams Dep. 36:1-37:1. The record does not indicate that he suffered any injury from that act, other than possibly aggravating the injuries he sustained from the strike to his head. Therefore, qualified immunity applies and Defendants are entitled to summary judgment on that theory of the use of force. See Andrews v. Fuoss, 417 F.3d 813, 818-19 (8th Cir. 2005) (holding that slight aggravations of pre-existing conditions are de minimus injury); Chambers, 641 F.3d at 908 (holding that officers are entitled to qualified immunity for causing de minimus injury prior to June 2011). G. Darrell Williams' State Law Claims Darrell Williams also asserts assault and battery claims against Defendants for their use of force. Because of their interest in securing the premises, and as discussed above as related to qualified immunity, Defendants are entitled to official immunity for their acts of striking 15 CASE 0:10-cv-02092-ADM-TNL Document 30 Filed 09/15/11 Page 15 of 17 Williams over the head and stepping on his head. However, in light of the established law at the time, an officer on the scene would have had reason to believe kicking Darrell Williams in the torso once down and no longer resisting was prohibited. Without immunity, the evidence of record establishes prima facie cases of assault and battery. As such, summary judgment is denied as it relates to Darrell Williams' assault and battery claims insofar as it relates to the kick to his torso. IV. CONCLUSION Based upon the foregoing, and all the files, records, and proceedings herein, IT IS HEREBY ORDERED that: 1. Defendants' Motion for Summary Judgment [Docket No. 17] is GRANTED IN PART and DENIED IN PART; 2. All claims asserted by Plaintiff Cymonne Williams are DISMISSED WITH PREJUDICE; 3. All claims against Defendants Sergeant Voss, Sergeant Anderson, Officer Williams, Officer Kading, Officer Offbeck, Officer Rud, and Officer Angerhoffer are DISMISSED WITH PREJUDICE pursuant to Rule 41(a)(2) of the Federal Rules of Civil Procedure; 4. All claims against Defendants Sergeant Sletta and Officer Kitzerow are DISMISSED WITH PREJUDICE; and 16 CASE 0:10-cv-02092-ADM-TNL Document 30 Filed 09/15/11 Page 16 of 17 5. The sole triable issue remaining is whether Officer Mark Durand and/or the City of Minneapolis are liable for Officer Durand's kick to Plaintiff Darrell Williams' torso under 43 U.S.C. § 1983 or under Minnesota common law for assault or battery. Dated: September 15, 2011. BY THE COURT: S/Ann D. Montgomery ANN D. MONTGOMERY U.S. DISTRICT JUDGE 17 CASE 0:10-cv-02092-ADM-TNL Document 30 Filed 09/15/11 Page 17 of 17</t>
  </si>
  <si>
    <t>['https://d3n8a8pro7vhmx.cloudfront.net/cuapb/pages/270/attachments/original/1618177328/Durand_USCOURTS-mnd-0_10-cv-02092-0.pdf?1618177328']</t>
  </si>
  <si>
    <t>['Brandon Kitzerow, badge #3712', 'Brian Anderson, badge #91', 'David Voss, badge #7441', 'Jeff Kading, badge #3598', 'Kevin A. Angerhofer, badge #158', 'Lonnie Hoffbeck, badge #3063', 'Mark Durand, badge #1627', 'Mark T. Sletta, badge #6620', 'Peter C. Rud, badge #6200', 'Shawn Williams, badge #7777']</t>
  </si>
  <si>
    <t>Too_Long:Over 20 PagesCity of Lakes Civilian Police Review Authority 400 Soulh 4th Slfael • Room 1004 Minneapolis MN 55415-1424 Office 612 673-5500 Fax 612 673-5510 TTY 612 673-2157 Dear Mr., September 7, 2004 Enclosed are_ two copies of your statement given on May 26th 2004 at the Civilian Police Review Authority offices. Please review, fill in and initial any corrections you wish to make. Sign and return one copy in the enclosed stamped self- addressed envelope. Thank you for your cooperation, and feel free to contact our office if you have any questions. www.ci.minneapolis.nin.us Affirmative Action Employer Sincerely, Case Investiga STATEMENT PLACE; Minneapolis Civilian Police Review Authority Offices DATE: May 26, 2004 TIME: 3;59PM CASE NO: 04-2153 INVESTIGATORdflttMHIMH QUES; Would you fclease state your full name QUES: How do you spell Erin ANS: MflnV QUES: QUES: ANS: QUES: ANS: QUES: ANS: What is your mailing address, please? Whatis your home telephone number? Do you have another telephone number you wish to provide? QUES: What's your age and date ofbirth? ANS: Urn. QUES: ANS: Yes. QUES: ANS: QUES: ANS: Ainght May 14^ 2004 at approximately 10:30PM, you came into contact withMinneapolis police officers. Is that correct? Yes. Please tell me where you were, what you were doing and what happened. Iwas at um-I was mfront ofthe old Science Restoration business and Dusty's Bar on north-on Marshall Street. The address are 1317NE Marshall Street and 1314NE Marshall Street at 13 Street. Um. Iwas-Is this where Ican go into the description ofthe event? QUES: Iwouldjust tell me where you were, what you were doing just as you remember. ANS: Okay. Iwas at-beforeIwanderedinto the eventIhadbeenwalking around so things had already started happening before I gotthere. QUES: Where were you walking around? ANS: I was inthe alley way between the two places. QUES; Alright. ANS: Istepped out from the alley wayandthen the scenewas happening in front ofthe two buildings, kindofmixedin-betweenthe street and the sidewalk ofthe two buildings. QUES: What didyou seewhen you first came out? ANS: When Ifirst came out there were anumber ofpeople confronting aman wearing a black shirt with amustache and he had amark onhis face like he had been punched. They were yelling at him apparently for assaulting a friend of mine who isJM |I hadno idea who this person was. I hadneverseen himbefore. Um. heardthathe had hurt afiiend ofmine, Lstarted confrontinghim as well. Askinghim whyhe hadhurtmyfriend, ifitwas truethathe hadhurtmyfiiend, whatkind ofthing ^ -I - --WA mm m Wdfc* would want tohappen orwhat kind ofthing would happen that hewould want to do that. Um. " - QUES: What was he saying? Was hesaying? ANS: He wasn'tsaying anythingthat-thatIcanrecall. He was breathingreallyheavily. He had like asomewhat distant look in his face or in his eyes. And he had this really um-this really intense look on his face. You know like. It'sreally hard to describe. After somebody's been fighting or somebody's been drinking. It's areally similar look orjustdistance andI don'tknow, anger. QUES: Now was there any reason you might have thought he was drinking? ANS: The way he was holding himself, communicated tome that he was not sober in one way oranother. Whether itwas drugs oralcohol I can't really tell. I couldn't smell him. I wasn't close enough to him atan)^me tosmell anything on him. And this is also atthe same timeawoman who Ithinkwouldbehis wife butIdidn't identifyher. She was blonde, older started pushing on me, back from him. Iwasn't approaching him. I was just near him. QUES: How close were you? ANS: Iwould say Iwas four feet away, maybe five feet. Like some good distance where I wasnot-^I had no intention of approaching him. QUES: Andyouweren'tright inhis face as theysay? ANS: Yeah. And so this woman came-she was trying to push us all back, Ithink because there was a small group ofpeople who were around him saying ah, "You hurt our fiiend." I was theclosest tohersoI think that's why herhands landed onme and she was pushing me and saying, "This is really ahorrible man. Be really careful. You don^'t know what he's going to do next. He hurts people." And from gathering or gathenng from otherstatements that I've read, Icome-I've come to believe that this woman waswith himandwashis wife but I can't be sure. QUES: Alright. And for therecord, we've gotapictureofthetwoofficerswho were involved and named in the report and they're Wally Krueger and Bob Kroll ANS: Yeah. QUES: And this man that you'vejust described, can you identify him for the record"? ANS: The man-That was him. QUES: And that's Wallace Krueger. ANS: Yes, that was Wallace Krueger. QUES: That's the one with the mark on his face that you were asking why he hurt your friend? ANS: Yeah. QUES: Please continue. ANS. Okay. So um aroimdthis timepolice cars starting arrivingsomyfriends andIdecided It would be bestto sit down. Idon't know how many friends were sitting down with me. It was like three or four. Not the whole group. Because we didn't want to, you know cause more disturbance and make things more confusing so we separated ourselves, sat down on the comer or on the curb ofthe sidewalk. And this would be the time that um one ofthe men would have hit Paul. And Idid not witness it. QUES: You didn't. Okay. ANS: Yeah. And so like thathappened as the police cars were arriving. And then moments later like anywhere from halfaminute to acouple minutes later the police were out, theywere ^they appe^e^o be assessing the situationas to what was going on. The ^j^menhadattackedlp^fdthe oneman who waspartofthe group, who attacked were standing around-detained in anyway. The police Where theystarteddetainmyggj^^is kindoffoggy. Somewherearoundther^ they started detaining ^HBHH^nd at the same time, one ofthe two men who attacked him came up behindme as Iwas sitting on kicked me in the head in backfifIhe head. I'mprettysure Ifell on thegrounJahd then he kicked me in theface I think two times. Soitwas three kicks intotal. QUES: Can you identify that man? ANS: Ican'tbecause he kickedme in the face and then gotaway. He came from behindme and attackedme andthen when he was attackingme, the attackwas happeninginmy face. And so likeIcouldn'tsee anythingplus aftertheattackhappened,Iwasnotvery QUES; ANS: aware ofwhat was going on. Like it really really affected my brain. Like somebody had to tell me that Ihadjustbeen attacked and Ineeded to wipe blood offofmy face. So I can'tidentify who it was. Other people who witnessed itsaid thatitwas Robert Kroll and we have witness statements thatmention that. Imyselfcan't sayone guy or the other. Ahight. We have apicture here ofRobert Kroll. Did you see him there that night? Robert Kroll Isaw but Isaw him at adistance. So Icouldn't really like he wasn't like really close. Like this guy I could see the mark on his face from getting hit or whatever happened to. him. I couldn't see the other guy too well at all. And after getting kicked inthe head, like I have a bad memory ofitbut-Yeah. When you saw him, did he appear to be one of the -I mean was he wearing plain clothes? He waswearingplainclothes, yes. Do you know ifhe was one ofthe two men in the truck? Were you able to ascertain that or not really? Not really. Okay. Alright. So Ithink you've narrowed it, taken up to the time that you had been kicked. Yeah. Then what do you remember after that? After that my friends held me and apparently around this same time, another person mentioned that they tried to intervene and they were pushed down by an" on-duty police officer. One ofyour fnends? Yeah. ]^||||H|||||||||||hadtried to protect me from this guy who was kicking and she was stopped from domg that. Um. So Ithink Ilaid there for amoment after the-my attacker had stepped back and removed himself and left the situation. My friends pulled me up onto my feet, um, tried to bring distance between me and all the officers and told me there was blood on my face. They told me Ihadjustbeen attacked. They were trying to inform me what was going on. Iwas really-I was relativelyincoherent from the attack. I couldn't comprehend what was going on. They had to tell me that Jack was being arrested and Iwas asking why. And then it started coming back in, you know like asked what had happened but still everything was kind of-my sequence ofevents-my memory ofthe sequence ofevents was somewhat choppy. Did you get some medical attention? I didn't, unfortunately. Iwalked into the-^At that point, Iwalked into theOld Science Renovation building which was hosting Art-A-Whirl event. And Igotonthe -1 asked the pemussion toget on the nuc and I talked to people and asked people who were willing tobe witnesses to call me. And then Iwas asked to leave because theywanted to remain neutral so I was escorted out ofthe building. And at that time they were, I waswatching the people -the menWallaceKreugerand RobertKroll exitthe scene untouchedby the on-dutypolice officers. And Iwas watching the officers standing inaline betweenagroup ofpeople from the Art-A-Whirl event from the Old Science Renovation Building, questioning the police officers and asking whythose men were allowed to leave. The officers said theywere just doing their duty. And that-Well the people in the crowd, itwas arelativelysmall crowd iftheywere-ifthe two men were police officers and why they were being let go. And the on-duty officers mentioned itwas a large district oralarge precinct and they didn't -There is a lotofpeople who arepart of it and they have no idea who these men are. So they basically stated they don't know who the men were although they were not -not questioning the men, they were notdetaining the men for what many people described as drunken orintoxicated behavior, violent behavior. Many peoplewere saying those men attacked that man, that man We think that those men are drunk and so on. So they're spitting these allegations out to the cops who -the on-duty officers who were not doing anything to detain the men from leaving the scene. Once themen leave the scene, that is when the police officers got in their car and drove back to the detention or to downtown I suppose. One officer stayed behind, OfficerJjKlfand he took statements from people, offered medical advice orplaces-He offered information on places toget medical attention and legal advice. And um. He told us those men were indeed officers of higherrankingthanhimselforanybody or anyotherofficerthatwasthere.Hedidn't saywho they were. And it wasthrough other investigations that we found out who theywere. And um. Yeah. So.That waspretty muchit. Alright. We'll go offrecord for a second. Back on record. We're going to look at one of the police reports and ask you some questionsfrom this and I understandthat youkind of camein themiddle here so this might not apply to you. Yeah. Didyousee anybody assaulting the police officers at anytime? I saw no one assaulting any police officers at all. And the two plain clothes guys, Kroll and Kreuger? Did you see anybody assaulting them? ANS: I sawno oneassaulting them either. QUES; Okay. Iguess youstatedthat Sgt. Krueger alreadyhad the mark onhis face when you got tiiere, right? ANS: Mmhnun [Yes.] QUES: You didn't seethathappen? ANS: Mmhmm|Yes.] QUES: How about this-^how many people -what was the totality ofthe number ofpeople surrounding theofficers when youcame? Howmany people were there? ANS: It's hard to say. Itwas areally small group. And itdidn'teven involve anybody-all the peoplethatIwas there with. Um. I'dsaythere was sixoreightpeople surrounding Wallace Krueger when Istepped out ofthe alley. And itwasn'treallyasurrounding, itwas more like agrouping near. Like they weren't inacircle oranything. QUES: Do you have anysenseofhowintoxicated ANS: I don't. QUES: I thinkthatprettywellcovers it. Anj^ng else youwantto stateat this time? ANS: No. QUES: Okay. Has this been true and correct statement to the best ofyour knowledge? ANS: Yes. QUES: Okay. Orhave you received any promises or threats from anyone as inducement to give this statement? ANS: No. QUES: And whenthe statementis transcribed, are you willingto read it, make anynecessary corrections, sign it and return it to us? ANS: Yes. QUES: Okay that concludesthis statement. Time is now 4:16PM. Signature: Date: 6 STATEMENT OF PLACE: Minneapolis Civilian Police Review DATE: Februaty 8,2005 TIME: 1:59 PM CASE NO: 04-2153 INVESTIGATOR: AuthorityREQ'O FEB 16 2005 QUES: ANS: QUES: ANS: QUES: ANS: QUES: ANS: QUES: ANS: QUES: ANS: Sir, please state your full name and spell the last name for the record My name is and my last name is spelled^^ What is your current mailing address ifyou wish to provide that? I actually don't have one. And do you have acurrent telephone number*? No. CouldI-Would you mind, IthinkIprobablyhave it, in fact, I'msureIdo butwould your dad's number isagain as perhaps acontact. And what's his first name? With an Yeah. QUES: Great. And what is your age and date ofbirth, please'? ANS: QUES: ANS: QUES: ANS: QUES: ANS: AlnghtMr.f^^Ugomg backnow, referringto May 14,2004, lastsummerorlast spnng, approximately 10:30 PM, you came into contactwith two Minneapolis police officers, didyounot? ^ ^ Yeah, soundsright. Did you know-1 know the background ofthis but ofcourse this is for the record so did you know when you first encounteredthem ortheyfirst encountered you thatthev were police officers? ^ No, Ididn't find out until Monday which would have been the 17*^, Iguess when I talked to theinvestigator. That whole time. Oh, apolice investigator'? Yeah. QUES: And so that whole time, did you know, did you have any idea that you were dealine with police officers? Case #04-2153 ANS; QUES: ANS: QUES; ANS: QUES: ANS: QUES: ANS: QUES: ANS: QUES: ANS: QUES: ANS: QUES: ANS: QUES: ANS: No, Ididn't. Ithought they werejust random drunks, Iguess. Mdjust to pick that up now, why do you think-why would you say drunks? Just cause, I don't know-They seemed so violent, Iguess. Violent? Yeah. Did you smell any alcohol.6n them that you remember? No, I didn'tbut I was kind ofoutofit. Yeah. Okay. Justwonderingbutyou kind ofassumed bytheirbehaviorthat theywere mtoxicated m some way? Yeah, insome way. Yeah. Yeah. We'lljuststartoutwithjusttellingme where you were andwhatyou were doingand then what happened when you came into contact with these two men f at the Art CrawlNortheast and specificallywe were atIthinkit's called Old Science Furniture Excur^on on 14 andMarshall. And wejustwentin there to lookat their artand eat ^ crossing thestreet and I didn t-1 didn tactually see them get out oftheir car and come up to me. You didn't? No.Iwas in the middle ofthe streetlooking backto cross and thentheyhadgonepast me, stopped and got out andIwasn'tpaying anyattention to them really So Ididn't see thatpart. Ididn'tnotice them until theyjust came up to me and started hittingme Canyou describethat in some detail aboutwhichwayyou were facing, whereyoufelt the first blow, stufflike that? Ifyou can remember. Well, I was just facing away fi:om them. Were you looking back toward the warehouse or the bar? No, Imean, Iwas in the middle ofthe street looking, which direction would that be'? North? QUES: Offtoyour right? North. CRA Case #04-2153 ANS: Off to myright andso theywereto my left. QUES; ANS: QUES: ANS: So where do you remember getting hit first? Ijustremember kind ofgetting shoved and I look around and heardguys there and they just, I don't know. They startedthrowing punches or what did they do? Yeah, they didandtheyknocked medown, Ithinkbecause I wason the ground. And one ofthemwas sitting on me and hitting me. And then my friends came overand they kind ofturned into a- Melee? Abrawl. Yeah, amelee. After that Idon'tremember agreat deal ofthefighting after that. I guess-Well, I was drinldng. SoI was a little drunk and also I hitmyhead. When you went down or what? Yeah. Not before you encountered these guys? No. Yeah. Okay. So the next thing I remember was sitting on the sidewalk and my cousin, Zoe was trying tohelp me up. And then Iwas ~Iwas tellingher that we had to find these guys and apologize because- Really? Yeah, Ijust assumed because there weretwoofthem andeight ofus.I was like, "Oh no, thosepoor guys. Theymust be hurting." So, 'meet's find those guys. Let's say sorry." She was like, "No, just stand up. We need to leave." And like a few seconds later, I think thefirst ornotthefirst butsome police officers gotthere and they hauled me off and put me in cuffs and threw me in the back of the car. Here'sa question offthe flow ofthefacts there butwere you illthatnight? Did you get physically sick? Yeah. I did. Did you end up throwing up? Yeah. I had them stop the car. TJRA Case #04-2153 that when it happened or ot. mat about What did they- Do you remember them saying anything to you AIMC!- M u'^ encountered you or &amp;st came at you and shoved you as you say? 0,1r^^be^on^ague cursing. Theyjustseemed theywere angiy.IthinV ifmy cousm^^orpUp^hink were watching me out on the street so they might have seen it from when they got out or may have heard better what they said Imean T wasn't even thinking about them until- ' ' QUES; ANS: QUES: ANS: QUES: ANS: QUES: ANS: QUES: ANS: QUES: ANS: What is that, I'm sony? Iwasn't even thinking about them until they on you? Yeah. Did- What- It seems to be the general consensus &amp;om alot of the witnesses mdependra^^esses, and some of, whileIguess, Ithink,^^ Ibelieve, whoever else. Oh^^ think was watching. Anyway, and the police officers, one ofthem pve a supplemental statement and said that you had hit their truck with vour backpack or book bag. What about that? Do you have any idea? No,Idon't. Idon't rememberthat. Imean, Ibelieve itbutIdon'trememberdoingit. You don't remember? Yeah. It s,Ithink, Idon'tknow. Imean, itwas more ofa-1 mean, itsounds-itseems hke It sounds worse in the report but it was like apurse. Like aletter bag orsomething orwhat? It wasjust canvas. It had room for - Itjust had abook in it. Apaperback book. Oh, just a paperback book? Yeah. QUES; So, how heavy would you thinlc that whole bag would have been? ANS: I don't know. QUES: ANS: QUES: ANS: Any estimate? Apound. I mean, I had pencils init and stuff. Youhad no heavy objectin it? No, that was the one thing we couldn't fmd them on the ground after QUES: Couldn't find yours? CRA Case #04-2153 ANS; Yeah. And Inever got it back. It's just gone. So.'.. Idon't know. It seems alittle suspicious to me, you know. Though Ihad it, you know, Iwould hold it up and be QUES; ANS: QUES: ANS: QUES: ANS: QUES: Hang on. We'll go offrecord foramoment. Back on record. So you don't remember what they said to you, ifanything? iciacmoer No. Do you rememberwhatthe officers looked like? Whopickedyou up and handcuffed you and putyou inthesquad car"^ No. Atight. rutry that. I'll showyou some pictures and see ifyou can identifywho the men.were tha^rai^gedly attacked you. We'U go offrecord amoment. Back on record, m showing you apicture of Sergeant Wally Krueger and you ve statecTftat you do- You think you recognize him as one of the men who assaulted you thatmght? Yeah. wTedge?^™ Kruegerplay to the best ofyour He was the guy who sat on me and punched me in the head afew times. And what about, I've shown you this picture ofSergeant Robert Kroll Are vou able to recognize him? Well, Iguess you statedoffrecord that you weren't too sure about this guy. What do you saynow? It couldbe him. Ididn't-1 mean, ifI-It could be theguywhoknocked me overin the firstplace butIthmk he was mostlymixing itup withmy friends afterthat too Yeah I didn t see too much of him, ofthetwo. ' ^^you sayyou remember beingstruckbySergeantKrueger, the more balding ofthe Yeah. Andwhere didhe strike you? In the forehead. Really? CRA Case #04-2153 ANS: -Yeah. QUES: ANS: QUES: ANS: QUES: ANS: QUES: ANS: QUES; ANS: QUES: ANS: QUES: ANS: How manytimeswouldyousay? I think three or four. I think that's when- friends and sister came in? Yeah.^^^Bame over. Did you witness anybody, any ofthose two men, who you now know to be police officers, Minneapolis pohce officers, did you witness either one of them hit your sister? No, I didn't. Did you witness either one ofthose men, Krueger or Kroll, hit anybody else, your friends or anything? No, that would have been behind me, kind ofon the sidewalk when I was laying my head going backtowards the sidewalksoeverything that wentonbehindme, Ikind of miss. So... Where did you-When they knocked you down or when you fell down or were knocked down, where didyouend up in the street in relation to the curb withthe warehouse? How close were you to the sidewalk? I think wewere not-I was inlike the parking lane but maybe like halfway out. From? Like ifhere's acar's distance from the curb itwould be kind ofmyupper bodywould be that close. Okay. So, you say there's sort ofalane where cars are going to be parked so you were kind ofin that general area? Yes. QUES: With your head pointingtowardthe curb? ANS: Yeah. QUES: Do you know what building- Do you remember what building would have been Dusty's Bar that night? ANS: Yeah. It's- QUES: Right next door is it? ANS: It's a little brick building. Yeah. CRA Case #04-2153 QUES; AKS: you-ere in relation to likeagarage artbuiiding. Ithinkithas was towards Dusty's. andIthink the garage door Okay. Ithink we were over by that door but- So maybe in-between the two'? kind ofestimate how many"? o, wouldn't be worth anythingjustlooked likealotofpeople. rv . QUES: ANS: QUES: ANS: QUES; ANS: QUES^: ANS: QUES: ANS: QUES: ANS: How intoxicated do you think you were? r.t • ' • ^ was over? Alright. feehng. Iwas walking around.Iwas ableto°wit.'^ ^^t You weren't out ofcontrol oranything? It sounds like you Itwasn't actually that bad. That's good. CRA Case #04-2153 maybe, theyjust know todo that because considering what happened Ilooked pretty goodat the time I got out ofjail, so QUES: Better than thenose and the eyes andmouth. ANS: Butyeah, they-1 think Igotmy phone call, Ithink atlike four inthe morningbecause I was done withbooking andall that. AndI calledmysisterandshe's like, "Oh, my God. You're alive." You know, like, you hit your head so hard. QUES: When you fell? ANS: Yeah. QUES: So where did you hit it? Inthe back ofyour head? ANS: Yeah. So she's like, you know, theyhave totreatyou ifthere's something wrong with you. You should go have that go have that looked atbecaue- QUES: Didyou goto thehospital? ANS: They have alittle-1 don't know it's called like aNursing Station orsomething and I told the guy about itand hejustofferedme an aspirin so that was about it. Sothatwas kind of- QUES: ANS: QUES; ANS: QUES: ANS: QUES: ANS: QUES: ANS: Did you talkto a nurse? Yeah, I think he was a nurse. Oh, he was a nurse. Yeah. He had justlike this little, it's like a cubicle ahnost but that was it. I'llwant to get ifyou want togive 'em, Iwould like to get areleased filled andsigned byyou today foryourjailrecords andthat. Okay. I'mgoing to refer to the police report now and ask you some questions based on that. Off record for a moment. Okay, we're back on record. You've spoken to this, sir, already but I do have this question Iwould like to ask you again. Did either ofthese men, who you now know to be Krueger and Kroll, did eitherone ofthemeveridentify himselfasa police officer to you? I never heard that. Did you-You've spoken to this too but I'llask you again. Didyou witness anyattack on HHUHBrom either ofthese men? No, I did not. CKA Case #04-2153 stnkingo^ny^like thatfrom them? No. Did you wi was i| witnessany attackj ANS: QUES: Sorry ANS: No. Did you witness any attack onhim? QUES: ANS; QUES: ANS: QUES: ANS: QUES: ANS; QUES: ANS: Okay. Alright, referring to police reports, this is I'm going to be referring fn . n.l' report wntten bySergeantKroll and not the balding guy but the otherg^y. ^ It's alleged ftat you were in the middle ofthe streetorawhite male laterID they say. Was mthe middle ofthe street" That would be- Marshall. Marshall Andyou were dancing around andputtingyourhand up indicatiTifTth wanted their truck to-stop. What-about that? ' S ' I don't think so. as you at you Do you have apretty good memoryofwhatyou were doing atthattime you were- Yeah, Imean, my bike was locked up across the street. So ... That swhy you were crossing*? Yeah. even though Okay And do you think you might have been dancing around or sort of an.f; around or you don't remember? ^ arouna or you dc Not that I recall. mat about swinging your bag withabook in it? Do you remember doing that? Swinging it around in acircle or anything? No. Do you remember what you were wearing that night? Yeah, Ihad blackjeans on and some brown boots. What shirt was Iwearing? If youremember. It's notcritical. Yeah, Idon't know ifIever-1 think Igot it back but- CRA Case #04-2153 QUES: What about any kind ofhat? Did you have ahaton? ANS: No. QUES: No hat? ANS: No. QUES; It's alleged thatyou werescreaming bizarre- ANS: Oh, that! Yeah. QUES: It's beendescribedas a ANS: moose hat. QUES: jester style hat. So what did it look like? ANS: ' No. Oh, that's right, yeah. It's a moose. QUES: Oh, so.it's actually,what?-The head ofamoose with antlers or what? - - ANS: It's all like this stuffed plush. QUES: Soit's reallymoose? ANS: No, I think it's fake. Fake fiir made outtobe- It's got likethese plush antlers and big moose nose. Oh, okay. Soyeah, it looked likeajester's hat. Alright. Fguess it is a hat. Yeah. Just curious. It's alleged that you were screaming, this is a quote, "screaming very bizarre obscenities and took up a". Well, how about that? "As the two men approached you, Krueger and Kroll, you were screaming very bizarre obscenities." How about that? I don'tthink-I mean, All these things I can'ttellyou a hundred percent that it didn't happenbut I don't- Just give me your thoughts as to what you really think. You don't think so? No. No. Andthenit's also alleged that youtookup a "fighting stance" toward the officers. No. JacksonMahaffy CRA Case #04-2153 QUES: And it's also alleged thatyou approached the two men Krueeerand PTmii u• AMO the bag at them. How about that? ' oil,punching AJNo: No. QUES: Did that happen? ANS: No. QUES. And then it's also alleged that you struck Sergeant Knieeer the man witli u u• ANS: QUES: And whydon't you think you did it? ANS. Because Ithink they knocked me over as soon as, you know awarp that tu there. And then he got right on me afterthat. ' ANS: QUES: fee policereportthat .^tr^oueviaenti^ Youappeared to SergeantKroll, you andyourffiJdstoC got^c or^archist types ofindividuals. Is that an accuratestatem^t?^e^^t ANS: No. No, I don't. It salleged in thepolice reportthatamob ofapproximatelv70 mp^n onrj punching, kicking andscratchingthe two officers Did von wt'tn women were Thatseems loudly inflated. Idon't think there was even^ ^5^61^1^®^? QUES; ANS: QUES: Okay. ANS: Idon't think all ofmyfiiends were fighting with anything. QUES: ANS: 11 CRA Case #04-2153 QUES; ANS: QUES; ANS: Did you witness anybodypunching, kicking, orscratchingthe officers orthe twomen, Krueger and Kroll? No. Whatdi^u witness, ifanything, with contact between them and other people. Isavf^^Bond ofcollide with him. Him would beKrueger, Iguess who was sitting on me. And he was just kind ofswmging at me like this and she came in, kind ofon theside, wastrying to push himoff. Okay. I'll just identify- Here, we'll go off record for amoment. Sir, you stated a moment ago that- You showed me, when you said SergeantKrueger was hittingyou like "this". Can you describe for the tape how "this" was? Yeah, he was sitting kind ofon my stomach andjust bending overmy face and kind of pounding on my head with both hands. So... And you motioned like he was Idnd of almost- kind ofone, two, one, two. -roundhouses kind of? Yeah. Punch. Punch. Were they-How would you characterize the force ofthe blows? Did they hurt, for instance? Yeah, it hurt. Ijust remember- I mean, it's odd what you remember but Ijust remember, thinldng itwas really odd that he was just hitting me on the forehead. Were you arms pinned down? Idon't knowifyou were tryingto coverup your face or whatyou were dealing with yourarms? I don't know. Offrecord. It's alleged- The poHcereport alleges that afteryou were first assaultedby - well, they don't saythat but anywaythat you eventuallygotto your feet. Is that true? Did somebody help you uporwere youjustsitting there? When the arresting officers came up, Iwas sitting on the sidewalk and Idon't beheve ^Jdragged me all the way over there by herselfso Iprobably- walked over? Yeah, I'm sureshe probablyhelpedme. And then you sat down on the sidewalk? CRA Case #04-2153 ANS: Yeah. QUES; ANS: QUES: ANS: QUES: ANS: QUES: ANS: QUES: ANS: Or on the curb? Yeah, Imean,Imusthave been there for awhile. I'mnotsure when the firstcall was and how long it took them to get there butImean, theyprobably called beforeI gotpunched you know. It was probablysometime around then. It's like, oh mygod "«» Okay. ButIbelieve- And then Imust have been blacked out or something. It's alleged, "they were attempting to get API vehicle. Does that sound atall accurate? Could they be talking about abicycle? No. It s a vehicle, means motorized vehicle No. Was anybody diiving that night? No. his feet and back to a And that's a no for the- That's a definite no. ^d Ifsalleged that Krueger and Kroll were again, after they say you were on your feet, trying to get to avehicle they allege. But you've stated that that's not the case Sergemt^egeralleges that he andSergeantKrollwere again attackedorno "agaii^ assaulted bythe angiy crowd." ' I angry. Imean, they were just kind of Rockedbut-1think there was hke me and four orfive otherpeople.Beca'usenobody taew ftey were oops at this point. So itwasjust like, 'Wow, here's these two raging beefy lunatics,' so... Let's go help ^0out We'll stop and flip the tape over. [Side B] Alright, what about, it's alleged that Serjeant Knificrprcrntf_ r .. . ® • uui iium wiinesses the eye bylike a bystander orsomebody who came out of- Oh. What do you know about that? Did you witness anything like that?</t>
  </si>
  <si>
    <t>['https://d3n8a8pro7vhmx.cloudfront.net/cuapb/pages/270/attachments/original/1596604391/04-2153_Kroll_and_Krueger_Pt_5.pdf?1596604391']</t>
  </si>
  <si>
    <t>Too_Long:Over 20 Pages1In an Affidavit, the Plaintiff avers that Saint Paul Police Officer John Corcoran was accidentally named as "Officer Thomas" in his Complaint. The Plaintiff has not filed a Motion to Amend the Complaint, and pro se litigants are not excused from complying with the Federal Rules of Civil Procedure. See, Carman v. Treat, 7 F.3d 1379, 1381 (8th Cir. 1993). Accordingly, we do not substitute any person for a UNITED STATES DISTRICT COURT DISTRICT OF MINNESOTA * * * * * * * * * * * * * * * * * * * * REPORT AND RECOMMENDATION * * * * * * * * * * * * * * * * * * * * DeJuan Haywood Haggins, Petitioner, vs. City of St. Paul, St. Paul Police Department, Officer Kellum, Officer Stevens, Officer Thomas, Officer Radke, Defendants. Civ. No. 09-537 (DWF/RLE) * * * * * * * * * * * * * * * * * * * * I. Introduction This matter came before the undersigned United States Magistrate Judge pursuant to a general assignment, made in accordance with the provisions of Title 28 U.S.C. §636(b)(1)(B), upon the Defendants' Motion for Summary Judgment.1 For CASE 0:09-cv-00537-DWF-LIB Document 54 Filed 03/01/10 Page 1 of 36 Defendant, who is named in the Complaint, as we have no personal jurisdiction over any person who has not been properly served with the Plaintiff's Complaint, and who has not been properly notified of the claims against him or her. - 2 - these purposes, the Plaintiff DeJuan Haywood Haggins appears pro se, and the Defendants' appear by Lawrence J. Hayes, Jr., Assistant St. Paul City Attorney. For reasons which follow, we recommend that the Defendants' Motion for Summary Judgment be granted in part. II. Factual and Procedural Background The Plaintiff, who is an inmate at the Minnesota Correctional Facility, in Stillwater, Minnesota, commenced this action on March 6, 2009, by filing a Complaint seeking relief under Title 42 U.S.C. §1983. See, Docket No. 1. Reading his pleadings indulgently, as we must, see, Williams v. Carter, 10 F.3d 563, 567 (8th Cir. 1993)("Pleadings and other documents filed by pro se litigants should be treated with a degree of indulgence, in order to avoid a meritorious claim's being lost through inadvertence or misunderstanding."), citing Estelle v. Gamble, 429 U.S. 97 (1976), the Plaintiff alleges that the Defendants used excessive force when they arrested him on April 30, 2007, and while he was being held at the Ramsey County Adult Detention Center ("ADC"), violated his right to due process, and retaliated against him with physical force, when he asked to make a complaint. Id. CASE 0:09-cv-00537-DWF-LIB Document 54 Filed 03/01/10 Page 2 of 36 - 3 - The undisputed facts, concerning the incident in question, are that the Plaintiff was arrested in a hotel room in the Crown Plaza Hotel, which is located in downtown St. Paul, on the night of April 30, 2007, after he had attempted to rob, with a replica pistol, the Radisson Hotel, which is also located in downtown St. Paul. See, Complaint, Docket No. 1, at p. 4 of 8; Affidavit of Officer Nick Kellum ("Kellum Aff."), Exhibit 1, Docket No. 18-1, at p.1¶3 of 23; Affidavit of Officer Eric Stevens ("Stevens Aff."), Exhibit 2, Docket No. 18-1, at pp. 5-6¶¶6-7 of 23; Affidavit of Officer John Corcoran ("Corcoran Aff."), Exhibit 3, Docket No. 18-1, at p. 11¶8 of 23. St. Paul Police officers chased the Plaintiff, who ran through the skyway, and locked himself in the bathroom of a hotel room at the Crowne Plaza. See, Complaint, Docket No. 1, at p. 5 of 8; Declaration in Opposition to Defendants' Reply, Docket No. 43, at p1¶1 of 1; Kellum Aff., Docket No. 18-1, at p. 2¶¶5-6 of 23; Stevens Aff,; Stevens Aff., Docket No. 18-1, at p. 5¶¶4-5 of 23; Corcoran Aff., Docket No. 18-1, at p. 11¶5 of 23. It is also undisputed that a police dog, named Juda, bit the Plaintiff on his lower legs, and that three (3) officers, the Defendants Kellum ("Kellum"), and Stevens ("Stevens"), and Officer Corcoran ("Corcoran") -- who is not named as a Defendant -- struck the Plaintiff on his face, arms, and shoulders, during that arrest. See, CASE 0:09-cv-00537-DWF-LIB Document 54 Filed 03/01/10 Page 3 of 36 2The Plaintiff has submitted a number of Police Reports, but has not verified or attested to their accuracy, and has appended hand-written comments on each report. See, Docket No. 1-1, at pp. 1-8 of 8; Docket No. 44, at pp. 1-2 of 2. As the statements, which are contained in the reports, are largely repeated by the Defendants in their sworn Affidavits, we rely on those Affidavits for the Defendants' version of events. - 4 - Complaint, Docket No. 1, pp. 4-7 of 8; Kellum Aff., Docket No. 18-1, at p. 2¶¶6-7 of 23; Stevens Aff., Docket No. 18-1, at p. 5¶¶5-6 of 23; Corcoran Aff., Docket 18-1, at p. 11¶¶6, 8 of 23. The replica handgun, which was made of plastic, was recovered by the officers from the towel rack of the hotel bathroom, where the Plaintiff had barricaded himself. See, Plaintiff's Memorandum in Opposition to Defendants' Motion for Summary Judgment, Docket No. 35, at p. 2 of 2; Affidavit of Shawn Campbell, Exhibit 4, Docket 18-1, at p. 14 ¶¶3-4 of 23, and Exhibit B. The Plaintiff contends that, after he locked himself in the hotel bathroom, St. Paul Police Officer Darren Johnson, who filed a report on the incident,2 spoke to him through the door, and encouraged him to come out, at which time, the Plaintiff came out of the bathroom with his hands raised. See, Plaintiff's Affidavit in Opposition to Defendants' Reply, Docket No. 43, at p.1¶2 of 1. The Plaintiff alleges that, after he was handcuffed and patted down, Kellum, Stevens, and Corcoran, set Juda upon his legs to bite him, and struck him with their fists, and flashlights, in order to extract CASE 0:09-cv-00537-DWF-LIB Document 54 Filed 03/01/10 Page 4 of 36 - 5 - information about the location of the handgun that had been used during the robbery. See, Plaintiff's Affidavit in Opposition to Kellum's Affidavit, Docket No. 31, at p.1- 2¶¶1,5 of 2; Plaintiff's Affidavit in Opposition to Stevens' Affidavit, Docket No. 27, at p. 1¶2 of 2; Plaintiff's Declaration, Docket No. 13, at p. 1¶1-3 of 1; Plaintiff's Affidavit in Support of Plaintiff's Skill, Docket No. 28, at p. 3¶14 of 5. The Plaintiff contends that he was handcuffed for the entire time that he was beaten, and that he refused to answer the investigatory questions. See, Plaintiff's Affidavit in Opposition to Stevens' Affidavit, Docket No. 27, at p. 1¶2 of 2; Plaintiff's Declaration in Opposition to Kellum's Affidavit, Docket No. 31, at p. 2¶5 of 2. It is undisputed that the Plaintiff suffered a number of puncture wounds from the dog bites. See, Plaintiff's Declaration in Opposition to Kellum's Affidavit, Docket No. 31, at p. 2¶6 of 2; Stevens Aff., Docket No. 18-1, at p. 6¶8, 10, and Exhibit A. The Plaintiff contends that one of the wounds required stitches, and that he also suffered a swollen face from the beating. See, Complaint, Docket No. 1, at p. 4 of 8; Affidavit in Opposition to Stevens' Aff., Docket No. 27, at p. 2¶6 of 2. According to the Defendants, they were dispatched to the Radisson Hotel, upon a call of an aggravated robbery, and upon their arrival, they were informed that the Plaintiff had attempted to rob the Hotel with a handgun, and had fled through the CASE 0:09-cv-00537-DWF-LIB Document 54 Filed 03/01/10 Page 5 of 36 - 6 - skyway towards the Crown Plaza Hotel, without removing his hands from his pockets. See, Kellum Aff., Docket No. 18-1, at pp. 1-2¶3-4 of 23; Stevens' Aff., Docket 18-1, at p. 1¶1 of 23; Corcoran Aff., Docket No. 18-1, at p. 10¶¶1-2 of 23. Kellum, with Juda, Stevens, and Corcoran, contend that they were informed, by an unidentified male, that the Plaintiff had gone into a hotel room. The officers stood outside of that hotel room door, and Kellum loudly announced that they were from the St. Paul Police Department, that they had a dog, and that the Plaintiff should surrender himself or risk being bitten. Kellum Aff., Docket 18-1, at p. 2¶4 of 23; Stevens Aff., Docket 18-1, at p.5¶3 of 23; Corcoran Aff., Docket 18-1, at pp. 10-11¶3. According to the Defendants, Kellum waited approximately twenty (20) seconds, and then gave the warning again, but the Plaintiff did not respond. Kellum Aff., Docket 18-1, at p.2¶4 of 23; Stevens Aff., Docket 18-1, at p.5¶3 of 23; Corcoran Aff., Docket 18-1, at pp. 10-11¶3 of 23. The Defendants contend that Kellum commanded Juda to "find him," and Juda went to the bathroom door and began to bark, at which time, Kellum gave the warning for a third time. Kellum Aff., Docket 18-1, at p. 2¶¶4-5 of 23; Stevens Aff., Docket 18-1, at p.5¶4 of 23; Corcoran Aff., Docket 18-1, at p. 11¶4 of 23. Upon hearing no response, the Defendants attempted to open the bathroom door, but the Plaintiff was holding it closed, and the Defendants CASE 0:09-cv-00537-DWF-LIB Document 54 Filed 03/01/10 Page 6 of 36 - 7 - had to forcibly push the door open. Kellum Aff., Docket 18-1, at p. 2¶5 of 23; Corcoran Aff., Docket 18-1, at p. 11¶5 of 23. Kellum contends that he stayed near the wall in order to maintain cover, while Juda entered the bathroom, and bit the Plaintiff's left leg. Kellum Aff., Docket 18-1, at p. 2¶¶5-6 of 23; Corcoran Aff., Docket 18-1, at p. 11¶5 of 23. Kellum states that, at that time, he ordered the Plaintiff to show his hands, and get down on the floor, but that the Plaintiff refused to show his hands, which were hidden beneath his long t-shirt, at his waistband, and that he was thrusting his legs out in an effort to kick Juda, and the officers. Kellum Aff., Docket 18-1, at pp. 2-3¶6-7 of 23; Stevens Aff., Docket 18-1, at p.5¶6 of 23; Corcoran Aff., Docket 18-1, at p. 11¶6 of 23. The Defendants maintain that they feared for their safety, because the Plaintiff was reportedly armed, and that they commanded Juda to "hold him," and struck him, in order to force him to comply with their verbal commands to show his hands. Kellum Aff., Docket 18-1, at p. 3¶7 of 23; Corcoran Aff., Docket 18-1, at p. 11¶7 of 23. Specifically, Kellum asserts that he delivered a punch to the Plaintiff's right shoulder area, and struck the Plaintiff's arm and shoulder area twice more. See, Kellum Aff., Docket 18-1, at p. 3¶7 of 23. Corcoran attests that he delivered two (2) closed-fist punches to the Plaintiff's head, striking him in the face. See, Corcoran CASE 0:09-cv-00537-DWF-LIB Document 54 Filed 03/01/10 Page 7 of 36 - 8 - Aff., Docket 18-1, at p. 11¶78of 23. Stevens contends that he struck the Plaintiff with his flashlight, once on the right triceps area, and once on the right thigh, and then he delivered three (3) close-fist strikes to the right shoulder blade area, at which time, the Plaintiff showed his hands, and was handcuffed. See, Stevens Aff., Docket 18-1, at p.5¶6 of 23. The Plaintiff relates that, after the arrest, he was not taken to a hospital, for the treatment of his dog bites, for about one (1) hour, and he hypothesizes that the Defendants used that time to fabricate their version of the events. See, Complaint, Docket No. 1, at p. 4 of 8. In contrast, the Defendants argue that the Plaintiff was transported to Regions Hospital after the arrest, but they do not specify at what time. Stevens Aff., Docket 18-1, at pp. 5-6¶7 of 23. As to Defendant Thomas Radke ("Radke"), who is also a St. Paul Police officer, it is undisputed that Radke interviewed the Plaintiff on May 1, 2007, at the ADC, in order to obtain more information about the robbery the night before. See, Affidavit of Thomas Radke ("Radke Aff."), Exhibit 6, Docket No. 18-1, at pp.21-22¶2 of 23; Complaint, supra at p. 7. It is also undisputed that, during that interview, the Plaintiff refused to talk about anything, but the alleged beating that he had endured the night before. Id.; Complaint, supra at p. 7. The Plaintiff maintains that, after he expressed CASE 0:09-cv-00537-DWF-LIB Document 54 Filed 03/01/10 Page 8 of 36 - 9 - the wish to file a complaint about the officers' conduct, Radke ended the interview, became belligerent, punched the Plaintiff in the chest, and then kicked the Plaintiff in his injured legs. See, Complaint, Docket No. 1, at pp. 7-8; Plaintiff's Affidavit in Opposition of Defendant Radke's Affidavit, Docket No. 32, at ¶3. For his part, Radke asserts that he informed the Plaintiff that he would need to file a complaint through the proper channels, that the Plaintiff became upset and began to yell, that Radke concluded the interview, and directed the Plaintiff to face the door so that he could be handcuffed for his return to his cell -- pursuant to routine procedure. When the Plaintiff failed to do so, and pushed Radke, as Radke attempted to turn the Plaintiff toward the door, Radke pushed his knee into the backside of the Plaintiff's knee, so that he could be handcuffed. See, Radke Aff., Docket No. 18-1, at pp.22-23¶¶4-7 of 23. CASE 0:09-cv-00537-DWF-LIB Document 54 Filed 03/01/10 Page 9 of 36 - 10 - III. Discussion A. The Plaintiff's Motion for Default Judgment. As a preliminary matter, we address the Plaintiff's Motion for Default Judgment, which he filed on June 9, 2009. See, Docket No. 9. Although the Plaintiff filed the Motion three (3) months after the Complaint was filed, and approximately six (6) weeks before the Defendants filed their Answer, the Plaintiff failed to file an Affidavit of Service so as to demonstrate when, or if, the Defendants were served, and did not obtain an Entry of Default from the Clerk of Court, pursuant to Rules 55(a) and (b), Federal Rules of Civil Procedure. Since the Defendants have made an appearance, and answered the Complaint, and because the Plaintiff has demonstrated no prejudice related to the timing of the Answer, and failed to follow the procedural prerequisites before filing his Motion for Default, we recommend the dismissal of the Plaintiff's Motion for Default Judgment. See, Johnson v. Allied Interstate Inc., 2002 WL 1906024 at *2 (D. Minn., August 19, 2002) ("Although the entry of a default against [the defendant] would have been warranted as of the date [the plaintiff] brought her motion for default judgment, no default was entered on the docket pursuant to Rule 55(a), and the Court cannot ignore the fact that an Answer has now been filed and [the defendant] is prepared to defend CASE 0:09-cv-00537-DWF-LIB Document 54 Filed 03/01/10 Page 10 of 36 - 11 - the lawsuit on the merits."), citing, Johnson v. Dayton Electric Manufacturing Co., 140 F.3d 781, 783 (8th Cir. 1998)("When a party 'has failed to plead or otherwise defend' against a pleading listed in Rule 7(a), entry of default under Rule 55(a) must precede grant of a default judgment under Rule 55(b)."); United States v. Woods, 2004 WL 790332 at *3 (D. Minn., March 31, 2004)("Rule 55(b)(2) commits the entry of a default judgment to the discretion of the district court."), citing FTC v. Packers Brand Meats, Inc., 562 F.2d 9, 10 (8th Cir. 1977); see also, Harris v. St. Louis Police Dept., 164 F.3d 1085, 1086 (8th Cir. 1998). B. The Defendants' Motion for Summary Judgment. 1. Standard of Review. Summary Judgment is not an acceptable means of resolving triable issues, nor is it a disfavored procedural shortcut when there are no issues which require the unique proficiencies of a Jury in weighing the evidence, and in rendering credibility determinations. See, Wallace v. DTG Operations, Inc., 442 F.3d 1112, 1118 (8th Cir. 2006), citing Celotex Corp. v. Catrett, 477 U.S. 317, 327 (1986); Midwest Oilseeds, Inc. v. Limagrain Genetics Corp., 387 F.3d 705, 711 (8th Cir. 2004), cert. denied, 544 U.S. 977 (2005). Summary Judgment is appropriate when we have viewed the facts, and the inferences drawn from those facts, in a light most favorable to the nonmoving party, and we have found no triable CASE 0:09-cv-00537-DWF-LIB Document 54 Filed 03/01/10 Page 11 of 36 - 12 - issue. See, Smutka v. City of Hutchinson, 451 F.3d 522, 526 (8th Cir. 2006), citing Mayer v. Nextel W. Corp., 318 F.3d 803, 806 (8th Cir. 2003), cert. denied, 540 U.S. 823 (2003); Eide v. Grey Fox Technical Servs. Corp., 329 F.3d 600, 604 (8th Cir. 2003); Philip v. Ford Motor Co., 328 F.3d 1020, 1023 (8th Cir. 2003). For these purposes, a disputed fact is "material" if it must inevitably be resolved and the resolution will determine the outcome of the case, while a dispute is "genuine" if the evidence is such that a reasonable Jury could return a Verdict for the nonmoving party. See, Anderson v. Liberty Lobby, Inc., 477 U.S. 242, 248 (1986); Planned Parenthood of Minnesota/South Dakota v. Rounds, 372 F.3d 969, 972 (8th Cir. 2004); Fenney v. Dakota, Minnesota &amp; Eastern R.R. Co., 327 F.3d 707, 711 (8th Cir. 2003). As Rule 56(e) makes clear, once the moving party files a properly supported Motion, the burden shifts to the nonmoving party to demonstrate the existence of a genuine dispute. In sustaining that burden, "an opposing party may not rely merely on allegations or denials in its own pleading; rather, its response must -- by affidavits or as otherwise provided in this rule -- set out specific facts showing a genuine issue for trial." Rule 56(e), Federal Rules of Civil Procedure; see also, Anderson v. Liberty Lobby, Inc., supra at 256; Eddings v. City of Hot Springs, Ark., 323 F.3d 596, 602 (8th Cir. 2003). Moreover, the movant is entitled to Summary Judgment where the CASE 0:09-cv-00537-DWF-LIB Document 54 Filed 03/01/10 Page 12 of 36 - 13 - nonmoving party has failed "to establish the existence of an element essential to that party's case, and on which that party will bear the burden of proof at trial." Celotex Corp. v. Catrett, supra at 322; see also, Forest Park II v. Hadley, 408 F.3d 1052, 1057 (8th Cir. 2005); Mercer v. City of Cedar Rapids, 308 F.3d 840, 843 (8th Cir. 2002); Hammond v. Northland Counseling Center, Inc., 218 F.3d 886, 891 (8th Cir. 2000). No genuine issue of fact exists in such a case because "a complete failure of proof concerning an essential element of the nonmoving party's case necessarily renders all other facts immaterial." Celotex Corp. v. Catrett, supra at 323; see also, Sallis v. University of Minnesota, 408 F.3d 470, 474 (8th Cir. 2005); Davis v. U.S. Bancorp, 383 F.3d 761, 768 (8th Cir. 2004); Bell Lumber and Pole Co. v. United States Fire Ins. Co., 60 F.3d 437, 441 (8th Cir. 1995). 2. Legal Analysis. We separately address the individual aspects of the Defendants' Motion for dispositive relief. a. The St. Paul Police Department is Not a Legal Entity. The Plaintiff has sued the St. Paul Police Department under Section 1983. The Police Department is not a separate legal entity, however, and its liability is the same as the municipality -- in this case, the City of St. Paul. See, e.g., Tilson v. Forrest City Police Department, 28 F.3d 802, 807 (8th Cir. 1994)("'For the [Police] Department to CASE 0:09-cv-00537-DWF-LIB Document 54 Filed 03/01/10 Page 13 of 36 - 14 - be liable under §1983 for a constitutional violation, a claimant must show that the action that is alleged to be unconstitutional implements or executes a policy statement, ordinance, regulation, or decision officially adopted and promulgated by [the Department] or that a constitutional deprivation [was] visited pursuant to governmental "custom" even though such a custom has not received formal approval through the body's official decisionmaking channels.'"), quoting Marchant v. City of Little Rock, 741 F.2d 201 (8th Cir. 1984); In re Scott County Master Docket, 672 F. Supp. 1152, 1163 n. 1 (D. Minn. 1987). Accordingly, we recommend that the St. Paul Police Department's Motion for Summary Judgment be granted. b. The Monell Claim. It is well settled that, under Monell v. Department of Social Servs., 436 U.S. 658, 691 (1978)[emphasis in original], a municipality "cannot be held liable solely because it employs a tortfeasor -- or, in other words, a municipality cannot be held liable under §1983 on a respondeat superior theory." See, Armstrong v. Mille Lacs County Sheriff's Dep't, 228 F. Supp.2d 972, 983 (D. Minn. 2002). Of course, a municipality may be held liable, under Section 1983, if the execution of its policy, or custom, resulted in a deprivation of a constitutional right. Id., citing Monell v. Department of Social Servs., supra at 694; see also, McMillian v. Monroe County, 520 U.S. 781, 783 (1997)(determining CASE 0:09-cv-00537-DWF-LIB Document 54 Filed 03/01/10 Page 14 of 36 - 15 - that a County is liable, under Section 1983, for the actions of its Sheriff, which constitute County policy); Yellow Horse v. Pennington County, 225 F.3d 923, 928 (8th Cir. 2000)("[A] municipality may only be held liable for constitutional violations which result from a policy or custom of the municipality"); McGautha v. Jackson County, 36 F.3d 53, 56 (8th Cir. 1994)("Respondeat superior does not apply under section 1983 because municipal liability is limited to conduct for which the municipality is itself actually responsible."). "To establish the existence of a municipal 'custom,' [] [the Plaintiff] must show: 1) The existence of a continuing, widespread, persistent pattern of unconstitutional misconduct by the governmental entity's employees; (2) Deliberate indifference to or tacit authorization of such conduct by the governmental entity's policymaking officials after notice to the officials of that misconduct; and (3) Th[e] plaintiff['s] injur[y] by acts pursuant to the governmental entity's custom, i.e., [proof] that the custom was the moving force behind the constitutional violation." Musolf v. Ellis, 2009 WL 2171005 at *5 (D. Minn., July 17, 2009), quoting Ware v. Jackson County, 150 F.3d 873, 880 (8th cir. 1998); Mann v. Shevich, 2010 WL 653867 at *6 (D. Minn., February 23, 2010), quoting Jane Doe "A" v. Special Sch. Dist., 901 F.2d 642, 646 (8th Cir. 1990). CASE 0:09-cv-00537-DWF-LIB Document 54 Filed 03/01/10 Page 15 of 36 - 16 - Here, the Plaintiff has failed to show the existence of any policy or custom, which has been adopted by the City of St. Paul, and which the Plaintiff specifically identifies as a constitutional violation. A Monell claim against the municipality, on the basis of excessive force, cannot be maintained without some custom, or official policy, in place that would mandate such conduct. See, Mann v. Shevich, supra at *6 ("That other lawsuits have been filed in the recent past involving allegations of misconduct by Itasca County deputies is not probative evidence of an unconstitutional custom."), quoting Mettler v. Whitledge, 165 F.3d 1197,1205 (8th Cir. 1999), for the proposition that the "Plaintiff] has produced no evidence regarding the factual background of these [other] complaints, nor has she shown that the incidents giving rise to these complaints bear any factual similarity to the [incident at issue in the current suit."). The Plaintiff has made no such evidentiary showing, and therefore, any Monell claims, which could be construed as being asserted against the municipality of St. Paul, should be dismissed as without merit. In addition, "[a] suit against a public official in his official capacity is actually a suit against the entity for which the official is an agent." Elder-Keep v. Aksamit, 460 F.3d 979, 986 (8th Cir. 2006), citing Kentucky v. Graham, 473 U.S. 159, 165 (1985). To prevail on a claim against a public official, therefore, "[t]he plaintiff must CASE 0:09-cv-00537-DWF-LIB Document 54 Filed 03/01/10 Page 16 of 36 3Upon a liberal reading of the Complaint, we are not convinced that the Plaintiff has satisfied the strict pleading standard for individual-capacity claims against the Kellum, Stevens, and Radke. See, McKenzie v. Frokjer, 2009 WL 1392635 at *1 (D. Minn., May 15, 2009); Johnson v. Outboard Marine Corp., 172 F.3d 531, 535 (8th Cir. 1999). Nonetheless, the Complaint organizes the allegations according to each officer, and the Defendants have responded with the defense of qualified immunity, which only applies to individual capacity claims. See, Bird v. Jefferson County Sheriff, 2010 WL 308327 at *1 (8th Cir., January 28, 2010)(though he did not specifically plead individual-capacity claims, the plaintiff had made it clear he intended to sue the defendants in their individual capacities); Helseth v. Burch, 109 F. Supp.2d 1066, 1073 (D. Minn. 2000), rev'd on other grounds, 258 F.3d 867 (8th Cir. 2001). Accordingly, we address the merits of the Plaintiff's claims, as the parties have done. - 17 - prove that the 'municipality itself caused the constitutional violation at issue.'" Id., quoting Kuha v. City of Minnetonka, 365 F.3d 590, 604 (8th Cir. 2003)[emphasis in original]. Here, because the Plaintiff has not alleged the facts required to sustain a claim against the City of St. Paul, his official-capacity claims against Kellum, Stevens, and Radke, must also fail, and therefore, we recommend a dismissal of those claims. c. The Excessive Force Claim.3 The Plaintiff has alleged that Kellum and Stevens used unlawful force against him, in violation of his Fourth Amendment right to be free from being seized through the exercise of excessive force, once he had ceased resisting his arrest on April 30, 2007. Kellum and Stevens assert that they used an appropriate amount of force, which was necessary because, in their CASE 0:09-cv-00537-DWF-LIB Document 54 Filed 03/01/10 Page 17 of 36 - 18 - view, the Plaintiff was actively resisting arrest, and he was believed to be in possession of a handgun. Claims that police officers have used excessive force in an arrest are analyzed under the Fourth Amendment's protection against unreasonable seizures. See, Nance v. Sammis, 586 F.3d 604, 609-10 (8th Cir. 2009), citing Graham v. Connor, 490 U.S. 386, 395 (1989). "The key question is 'whether the officers' actions are "objectively reasonable" in light of the facts and circumstances confronting them, without regard to their underlying intent or motivation.'" Id., at 610, quoting Craighead v. Lee, 399 F.3d 954, 961 (8th Cir. 2005), cert. denied, 546 U.S. 957 (2005). To determine the objective reasonableness, Courts "look[] at the totality of the circumstances, including 'the severity of the crime at issue, whether the suspect poses an immediate threat to the safety of the officers or others, and whether he is actively resisting arrest or attempting to evade by flight.'" Id., quoting Brown v. City of Golden Valley, 574 F.3d 491, 496 (8th Cir. 2009). "The alleged use of excessive force is generally an issue of fact." Duncan v. Storie, 869 F.2d 1100, 1103 (8th Cir. 1989), cert. denied, 493 U.S. 852 (1989), citing Patzner v. Burkett, 779 F.2d 1363, 1371 (8th Cir. 1985). In assessing excessive force claims, we are immersed in questions of degree, which are rife with opportunities to CASE 0:09-cv-00537-DWF-LIB Document 54 Filed 03/01/10 Page 18 of 36 4Pursuant to Title 28 U.S.C. Section 1746, the Plaintiff's Declarations, signed under penalty of perjury, are competent evidence for purposes of the Summary Judgment Motion. See, Hill v Kansas City Metro Task Force, 182 Fed.Appx. 620, 621-22 (8th Cir. May 31, 2006). - 19 - second-guess from a removed, and academic perspective. Law enforcement officers "are often forced to make split-second judgments -- in circumstances that are tense, uncertain, and rapidly evolving." Mann v. Yarnell, 497 F.3d 822, 826 (8th Cir. 2007), quoting Graham v. Connor, supra at 397; see also, Andrews v. Fuoss, 417 F.3d 813, 818 (8th Cir. 2005), quoting Crumley v. City of St. Paul, 324 F.3d 1003, 1007 (8th Cir. 2003), quoting, in turn, Graham v. Connor, supra at 396-97. Considering the facts, as they were presented in the Plaintiff's Complaint and the sworn Affidavits and Declarations,4 we are persuaded that there are genuine issues of material fact, as to whether the conduct of Kellum, and Stevens, violated the Plaintiff's Fourth Amendment right to be free from excessive force. Notably, while the Plaintiff does not appear to contest that he possessed a plastic replica of a handgun, while he was in the bathroom -- which the Defendants had no reason to know was a toy -- the Plaintiff's averment, that he had already left the bathroom, shown his hands, been handcuffed, and was not actively resisting arrest, before Kellum released Juda to bite him, and before Kellum and Stevens, with Corcoran, CASE 0:09-cv-00537-DWF-LIB Document 54 Filed 03/01/10 Page 19 of 36 - 20 - began to strike him, are sufficient to state a claimed violation of his rights under the Fourth Amendment. See, Proctor v. Harmon, 257 F.3d 867, 868-69 (8th Cir. 2001) (inmate's testimony that officers had jumped on him, beat him with a flashlight, and punched him repeatedly, while he was handcuffed, precluded Summary Judgment in favor of the officers); Samuelson v. City of New Ulm, 455 F.3d 871, 877 (8th Cir. 2006)(genuine issue of material fact as to whether the plaintiff was beaten while not resisting arrest); Hill v Kansas City Metro Task Force, 182 Fed.Appx. 620, 622 (8th Cir., May 31, 2006)(genuine issue of material fact as to whether the defendants beat the plaintiff during or after handcuffing him); Mayard v. Hopwood, 105 F.3d 1226, 1228 (8th Cir. 1997)(slapping and punching person who was handcuffed, and in hobble restraints in back of a squad car, was excessive force); Priester v. City of Riviera Beach, 208 F.3d 919, 927 (11th Cir. 2000)(affirming denial of Summary Judgment where plaintiff alleged that the defendant had released a police dog after the plaintiff surrendered); Morrison v. Board of Trustees of Green Tp, 583 F.3d 394, 405 (6th Cir. 2009)("'[W]hen a suspect has been already been [sic] restrained, the officer's constitutional authority to use force is significantly more circumscribed.'"), quoting Bultema v. Benzie County, 146 Fed.Appx. 28, 37 (6th Cir. 2005)[emphasis in original]; Watkins v. City of Oakland, 145 F.3d 1087, 1093 (9th Cir. 1998) (excessive CASE 0:09-cv-00537-DWF-LIB Document 54 Filed 03/01/10 Page 20 of 36</t>
  </si>
  <si>
    <t>['https://d3n8a8pro7vhmx.cloudfront.net/cuapb/pages/270/attachments/original/1626364657/Excessive_force_-_Haggins_v._City_of_St._Paul__et_al_.pdf?1626364657']</t>
  </si>
  <si>
    <t>['Eric J. Stevens, badge #660060', 'John G. Corcoran, badge #129100', 'Thomas W. Radke, badge #558150', 'Vosinick T. Kellum, badge #342800']</t>
  </si>
  <si>
    <t>Q: Was she authorized to share the information contained in the Excel spreadsheet, labeled Item B, with anyone not in the Hiring Committee MPD work group? A: I'm sorry, say that again? Q: Was Sgt. Callaway-, was she authorized or permitted... A: Mm-hmm (indicating yes). Q: to share information from the spreadsheet with other people outside of this work group that you mentioned? A: No. Q: For example, was she authorized to send the spreadsheet to an officer on the police department... A: No. Q: that was beneath her in rank and outside the work group? A: No. Q: Could this spreadsheet, labeled Item B, could this be shared with, with, uh, outside sources outside of the MPD? A: No. Q: Could this spreadsheet, Item B, be shared with, urn, other police chiefs outside of the MPD? A: No. Q: Could this spreadsheet, Item B, be shared with, um, local media outlets? A: No. Q: Do you have specific knowledge of Sgt. Callaway sharing the information about the CSO candidates outside of the MPD work group? A: I, uh, received a call from Inspector Arradondo-, I don't recall exactly what date it was-, urn, in which he was upset regarding the information and I believe he was referencing to the information that was in this spreadsheet cause he talked about, urn, having seen the most recent updated information about the CSO demographics. Urn, and in that em-, and in that conversation, urn, he talked about being upset, uh, disappointed in the-, urn, in the numbers, um, and that, you know, there's practices in place where it does prevent individuals of color from moving forward in the process. And in that conversation, I had-, I listened to him, I heard him out, um, and, uh, he talked about is the Chief aware of this information and I said at this point she is not aware of this information because this information is in process. It is not a finalized document. And, you know, he talked about how he was upset and he was going to talk to the Chief. And I just validated his, his concerns as far as just hearing him out, not responding so much of validating yes, you're right, you're feeling a wrong, urn, kind of responses. Urn, that was the individual that I spoke to, um, that 33 1214016 based on the conversation they gained reference to CSO or at least this demographic information. Q: Was Inspector Arradondo-, was a he a member of this, this work group-, this Hiring Committee? A: No. Q: Was Sgt. Callaway permitted to forwarded information regarding the spreadsheet to Inspector Arradondo? A: No. Q: Was Sgt. Callaway permitted to provide information in the Excel spreadsheet to a person by the name of Nicole Archbold? A: No. Q: In addition, a person by the name of Abdirahman Muse, M-U-S-E? A: No. Q: Was Sgt. Jan Callaway permitted, permitted to send this recruitment information contained in spreadsheet B to John Harrington of Metro Transit Police Department? A: No. Q: Sgt. Callaway permitted to send this in-, the same information to Officer Alice White of the Minneapolis Police Department? A: No. Q: Was Sgt. Callaway permitted to send this information contained in Item B, this Excel spreadsheet, to Lt. Lee Edwards, Lt. Art Knight, Officer Toddrick Kurth, Sgt. Charles Adams, or Officer Patrick Reuben? A: No. Q: In a general sense, can you tell me why Sgt. Callaway was not permitted to share this information with people outside of this specific Hiring Committee? A: As mentioned, the information here is not published information, urn, and is not a final document, and therefore, the information is, uh, is not public information. The information also is specific, uh, where the numbers maybe small enough that it may be easily identified, you know, attached to a person; therefore, it's not public data. If any demographic data was to be released, it would be an overall summary data. It would not be to the-, to where the numbers are small that an individual can be identified or attached to that specific demographic. 34 1214017 Q: Based on the information I've provided you with today, specifically this Item B, this Excel spreadsheet, was this information released by your office to the media, specifically, uh, KSTP, urn, Mr. Jay Kolls? A: No. Q: Do you have any specific knowledge of who, who may have released this information? A: I do not. Um, wh-, however, you know what I, I just recalled something. Urn, you had asked about if I had any further conversations with Sgt. Callaway. I do recall we were at a fitness exa-, a fitness testing exam, and I'm not-, I don't remember if it's for the cadet position, it may have been for the cadet position, um, because she's not allowed to participate in the CSO since she's the CSO Sergeant. Urn, and this right around-, after this, and she made a comment to me about how everyone's talking that it was her that released the information when it not her that released the information and that she, uh, had referenced that it was Sgt. Burbank that had released the information. Urn, urn, you know, and I basically told her I said I'm not gonna talk about this here, you know, I already have to, you know, manage, you know, all the other information and requests that I'm now getting in, urn, and I'm not gonna talk about it any further with her. And that was as far as our conversation went. Q: In reference to Sgt. Burbank, was Sgt. Burbank authorized to send this Excel spreadsheet, Item B, to any of-, any of these people that I've mentioned outside of the MPD Hiring Committee work group? A: No. Q: During this conversation between you and Sgt. Callaway, did she approach you with informa-, with this information or did-, um, or did you approach her? A: She approached me. You had also mentioned Nicole Archbold. She did call me-, urn, I don't recall the exact date-, urn, in which she referenced that she got a text message from Lisa Clemons and a few other individuals in the community about, uh, MPD using GPA as a, urn, criteria for disqualification. And that-, and in that conversation, she referenced, urn, uh, having a conversation with Jan Cal-, with Sgt. Callaway, urn, and an e-, and I believe an email from Jan Callaway in which, urn, Nicole had referenced that she, urn, just said, you know, that I'm going to defer you back to the department to address these issues. I did, you know, confirm with Nicole Archbold that MPD does not use a GPA criteria to disqualify CSO candidates. Q: When you say "GPA," what does that mean exactly? A: The grade point average of a candidate. You know, whether it was a high school GPA or a college GPA. Q: And looking at this spreadsheet, is there anything on your spreadsheet that references GPA? A: No. 35 1214018 Q: Did you ever have a conversation face-to-face, or over the telephone, or any email correspondence with Sgt. Burbank about this specific Excel spreadsheet or any of the information we just discussed? A: Nope. He never called me. He never emailed me. We never talked about this. Q: And in viewing, urn, these emails, was Sgt. Burbank-, was he one of the people that was contacted initially by Heather Rende? A: Yes. He is listed as one of the four individuals. SUMMARY STATEMENT OF HEATHER RENDE On 10/21/2014, Heather Rende was interviewed in MPD IAU. The statement was recorded. Ms. Rende signed the Data Practices Advisory and she appeared in MPD IAU alone without representation. Ms. Rende was employed by the City of Minneapolis Human Resources; she was assigned to the police department. Ms. Rende acknowledged receipt of a notification letter, sent to her on 10/16/2014. The letter referenced section 5-107 of her employment contract. Ms. Rende stated her general job duties included staffing, from the, "job announcement to the hire date." She was involved in the hiring process of police officers, community service officers, cadets and civilian employees. Ms. Rende worked in her position for approximately, "two years in July." Ms. Rende reported she was a member of the CSO (community service officer) work group. According to Ms. Rende the group included, "DC Glampe, uh, Jason Case, uh, Hoff, Burbank, Bantle, Jennifer Rudlong-Smith, Destiny Xiong, myself and Sgt. Moore and then, urn, Sgt. Callaway is sometimes there." Ms. Rende reported she corresponded with the CSO work group via email "infrequently." Ms. Rende stated the information that she shared was private, unless it was released by the, "right people." Ms. Rende reported, "It's private until it's released by the correct people. I mean the people that I share it with shouldn't be releasing it and never have, urn, up until recently. Um, yeah, so-, and 1 don't share it with the entire group. I send it to Glampe, Case, Hoff, my boss, Destiny, and, urn, Burbank, and then Callaway." Ms. Rende reported she had worked with Sgt. Callaway and Sgt. Burbank in the past. She knew Sgt. Callaway for one year and Sgt. Burbank for two years. Ms. Rende viewed three documents in the IAU office. The documents were labeled letters B, E and F. Item B was an Excel spreadsheet. Items E and F were email&amp; The following questions were answered about items B-E and F. 36 1214019 Q: I would like to show you, um, copies of, of two emails and an Excel spreadsheet. The two emails have letters on them, E as in Edward and F as in Frank, and the Excel spreadsheet has a letter B as boy. After you take a look at these, I would like to ask you some questions about them. A: OK. OK. Q: Can we talk about Letter E? There's an email. Can you tell me about this email? A: Um, she had requested the, urn, the stats which include, urn, candidates of color, the breakdown, and, uh, gender. Q: When you say she, who made that request? A: Urn, Sgt. Callaway. Q: Did Sgt. Callaway make that request in writing or over the phone? A: She made it in writing through email. She actually requested, urn, the past-, the previous ones to, to this, like the past years. The past groups. Q: Do you know when, when that email was sent to you? A: Urn, a couple weeks before this was sent. Q: OK. In this email E dated Wednesday, July 16, 2014, 10:47 a.m., can you read verbatim, urn, what, what the-, what the email says? A: Here are the current CSO stats at this moment in time. They were sent to backgrounds yesterday. Q: And did you send that email? A: Yes. Q: Who did you send that email to? A: Uh, Sgt. Callaway, urn, Lt. Hoff, Sgt. Burbank, urn, uh, Commander Case. That's it. Q: In addition to the email, was there an attachment that was-, that was attached to that email, and if so, could you look at, uh, Letter 13 as in Boy and is this the Excel spreadsheet that was sent? A: Yes. Q: And can you explain what the information is on this spreadsheet? A: This is, urn, information on the hiring process, urn, all the-, leading up to, urn, who went into backgrounds based on gender and candidates of color and numbers. Q: And you referenced a previous email from Sgt. Callaway, was this the information that Sgt. Callaway was requesting? A: Urn, not, not in the email. She asked for past, urn, information, um, and then I sent her the current information after that, which was this email. 37 1214020 Q: OK. And in reference to another email and Item F as in Frank, can you take a look at this and can you tell me what this correspondence was? A: This was a response to the email that I sent on the 16th saying thanks. Q: And who said "thanks?" A: Uh, Jan-, uh, Jan Callaway. Q: On the bottom of your email in blue writing on both emails, letter E as in Edward, F as in Frank, there it says Notice, can you read that notice to me and what does it say? A: If message is received in error, please delete and notify sender. Sender does not waive confidentiality or privilege. Unauthorized use is prohibited. Q: Can you tell me, based on this Excel spreadsheet and based on the emails, was this spreadsheet something that could be-, this-, these-, this hiring data-, could this be shared within the work group? A: Yes. Q: Could this information be shared outside of the work group that you mentioned? A: No. Q: And how do you know that the information could not be shared outside of the work group? A: It's delicate data, and, urn, it's just-, and we're, we're not even complete down to the end yet and that's not something that the people in the work group should be sharing. That is shared by somebody that's-, that-, that's their job. Q: In the data on the spreadsheet, Item B, would you say that-, would you-, would you tell me that this is a complete information or is this something that's a work in progress? A: It's work in progress. This is only up to who goes into backgrounds. Then-, I mean it's only about half done-, little over past half done at this point. Q: Did you have any conversation over the telephone or in person with Sgt. Burbank about this specific information on Item B, this Excel spreadsheet? A: No. Q: Did you receive any email response from Sgt. Burbank about the data? A: No. Q: Did you authorize the release of this data to anyone outside of the work group that you mentioned? A: No. Q: Did you authorize the release of this information, urn, to, to an outside police chief outside of the Minneapolis Police Department? 38 1214021 A: No. Q: Did you authorize the release of this information on this Excel spreadsheet to be released to the media? A: No. Q: Did you authorize Sgt. Jan Callaway to release the information contained in this spreadsheet, Item B, to anyone outside the work group or the media? A: No. Q: Did you authorize Sgt. Burbank to release this information in Item B outside the work group, to the media, or anyone else? A: No. Q: Could this information in Item B as in Boy, this Excel spreadsheet with the hiring data-, could this be released to other Minneapolis Police Officers outside of the work group? A: No. Q: And why is that? A: Because it's not information that needs to be released yet. It's, it's confidential information. Q: Outside of the work group that you mentioned, can you tell me who was allowed access to the recruitment data? A: Outside of the work group? Q: Yes. A: Nobody. Ms. Rende reported that she "heard" that information on the spreadsheet was released to the media; however she denied she had any first-hand knowledge. Ms. Rende stated she was informed by her boss (Destiny Xiong.) Destiny Xiong informed Heather Rende that the information was leaked to the media. Ms. Rende reported that all of the CSO data was non-public data until the CSO candidate was hired. KSTP NEWS STORY (JAY KOLLS) KSTP news broadcast a story on public television that was headlined, "Emails inside Mpls. Police show Chief Harteau is not happy about recent minority recruitment numbers." The news story was broadcast on 8/15/2014 during the 22:00 show. The news story video was copied from the public web to a CD for the IAU case. In addition an online version of the story was placed on the public web that read, "Mpls. Police Emails Show Minority Recruitment Numbers Unacceptable." The on-line story was posted August 15th 2014, 7:35am. The reporter was Jay Kolls. 39 1214022 An online public search for a telephone number for Jay Kolls was located, 651-642- 4460. This telephone number was listed on Mr. Kolls profile web page for KSTP Eyewitness News. In addition, Jay Kolls had a Twitter account that was posted on the public web. MPD PIO John Elder was contacted and an inquiry was made with John Elder with a request to provide telephone numbers associated with Jay Kolls. John Elder reported two telephone numbers for Jay Kolls (cell 612-209-4471) and office (651- 642-4412.) City of Minneapolis Email Deb Parker (City of Minneapolis Information Technology) was contacted to obtain archived emails for Sgt. Janice Callaway and Sgt. David Burbank for the time period of 7/16/2014 10:00 hours to August 22, 2014 10:00 hours, Information Technology produced CD's that contained archived emails for both employees. Emails containing CSO Recruitment or CSO work group were searched and reviewed for the IAU investigation. POLICE CHIEFS JOHN HARRINGTON &amp; BLAIR ANDERSON An online open source search for Chief John Harrington Metro Transit PD was completed. A photo of Chief Harrington and biographical information was saved for the case, dated 9/19/2014. An online open source search for Chief Wm. Blair Anderson (St. Cloud, MN PD) was completed. A photo of Chief Anderson and biographical information was saved for the case, dated 9/19/2014. The print outs of information about both police chiefs was used in the interview with Sgt. Callaway for identification purposes. CITY TELEPHONE NUMBERS Sgt. Callaway and Sgt. Burbank had City (desk) telephone numbers assigned. The MPD Intranet listed Sgt. Callaway's extension was 612-673-3326. Sgt. Burbank's extension was 612-673-5583. Moreover, Sgt. Burbank had a City cell phone assigned to him, 612-290-6849. Tammy Petersen (Minneapolis Information Technology) was contacted on 10/15/2014. This investigator made a request for call ID logs both in and out for the two City phone extensions. This investigator was provided with a CD with contained Excel spreadsheet data (call ID logs) for the time period of 7/16/2014 10:00 to 8/22/2014 ,10:00 hours. 40 1214023 The City telephone extensions for Sgt. Callaway and Sgt. Burbank were cross referenced with the phone numbers for Jay Kolls (KSTP,) with negative results. The City cell phone assigned to Sgt. Burbank was cross referenced with the phone numbers for Jay Kolls with negative results. SUMMARY OF ALLEGATIONS Allegations (Sergeant Janice Callaway) • It is alleged Sergeant Janice Callaway disseminated information about the CSO background process and diversity in the hiring process to people outside of the Minneapolis Police Department on and after 7/16/2014 without the approval of her supervisor. It is alleged that the information was provided to a media outlet (KSTP, Jay Rolls) and an outside agency police chief (MTC Chief John Harrington.) It is alleged that this release of information was done without the approval of her supervisor, MPD Data Practices Specialist or supervisor of the Records Information Unit. • It is alleged that Sergeant Callaway disseminated information about the CSO background process to other Minneapolis Police Department members on or after 7/16/2014, without the approval of her supervisor, MPD Data Practices Specialist or supervisor of the Records Information Unit. If the allegations are true they could violate the following MPD policy and procedures: 4-501 CONFIDENTIAL DEPARTMENT RECORDS, REPORTS AND INFORMATION (06/21/02) (C)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41 1214024 Employees shall only access Department of Motor Vehicle (DMV) records for official business-related reasons. (04/22/09) The identity of a juvenile suspect or arrestee can only be released with an order from a Hennepin County Juvenile Court Judge. 5-103 USE OF DISCRETION (A-D) The police profession is one that requires officers to use considerable judgment and discretion in the performance of their daily duties. Officers have a large body of knowledge from Department policies and procedures, training, their own professional police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•POLICE ACTION - LEGALLY JUSTIFIED: Officers must act within the limits of their authority as defined by law and judicial interpretation, thereby ensuring that the constitutional rights of individuals and the public are protected. •EQUALITY OF ENFORCEMENT: Officers shall provide fair and impartial law enforcement to all citizens. •LOYALTY: Officers shall be faithful to their oath of office, strive to uphold the principles of professional police service, and advance the mission of the Department. Investigative Facts • Sgt. Callaway reviewed MPD Special Order # 13-S047. The order was issued by MPD on 12/10/2013. Sgt. Callaway acknowledged her memory of the order. She recalled she signed the order and her supervisor at the time was Lt. Veliz. Sgt. Callaway signed the document on 1/02/2014. • Sergeant Callaway was sent an email from HR staff member Heather Rende. The date of the email was 7/16/2014,10:47 hours. The subject line of the email was, "Current CSO group." The email contained an attachment. The 42 1214025 attachment to the email was an Excel spreadsheet that contained Community Service Officer (CSO) Candidates - Recruitment - Hire Req#21446. • HR Staff members Heather Rende and Destiny Xiong provided statements to IAU that the Excel spreadsheet that contained Community Service Officer (CSO) Candidates - Recruitment - Hire Req#21446 was non-public information. • Destiny Xiong reported Sgt. Callaway was not authorized to share information on the CSO Excel spreadsheet (Excel spreadsheet that contained Community Service Officer (CSO) Candidates - Recruitment - Hire Req#21446) outside of her CSO work group. • Destiny Xiong reported Sgt. Callaway was not authorized to share the contents of the Excel Spreadsheet with Metro Transit Police Chief John Harrington, Nicole Archbold, Abdiraham Muse, Inspector Arradondo, Lt. Lee Edwards, Lt. Arthur Knight, Charles Adams III, Officer Toddrick Kurth, Officer Alice White or Officer Patrick Rueben. • Destiny Xiong reported the following reason for prohibiting the release of the data by Sgt. Callaway. Destiny Xiong stated, "the information here is not published information, urn, and is not a final document, and therefore, the information is, uh, is not public information. The information also is specific, uh, where the numbers maybe small enough that it may be easily identified, you know, attached to a person; therefore, it's not public data. If any demographic data was to be released, it would be an overall summary data. It would not be to the-, to where the numbers are small that an individual can be identified or attached to that specific demographic. • Sgt. Callaway reported she shared the information about the CSO hiring statistics via email. The information was sent to both a CSO hiring group and to a group she stated, "advised "Chief Harteau. • Sgt. Callaway acknowledged she drafted and sent emails to department members about the CSO hiring group and spreadsheet data. • Sgt. Callaway reported and confirmed the email about a CSO candidate named, 13.43 who had been with the MPD since age 14. In her statement, Sgt. Callaway stated the reason for naming the candidate by stating "that our group would have all the information when we met with the Chief" • Sgt. Callaway reported she released the MPD CSO hiring data to Mero Transit Police Chief John Harrington via email and she reported she engaged in email correspondence with Chief Harrington about the CSO hiring data. 43 1214026 • Sgt. Callaway reported she released the MPD CSO hiring data to St. Cloud, MN Police Chief Wm. Blair Anderson; however she did not recall the method of the release. • Sgt. Callaway denied releasing any of the MPD CSO hiring data to any news media outlets, including KSTP and Jay Kolls. • Destiny Xiong reported she was informed by Sgt. Callaway that Sgt. David Burbank released the MPD CSO hiring data to KSTP News (Jay Kolls.) • Sgt. Callaway denied she informed Destiny Xiong that Sgt. David Burbank released MPD CSO Hiring data to KSTP News (Jay Kolls.) • Sgt. Callaway stated she was not directed by her MPD supervisor or MPD HR staff to release any CSO hiring data. • Sgt. Callaway reported she did not consult with MPD Data Practices Specialist or the supervisor of the Records Information Unit about the recruitment. • When asked about policy 4-501 Confidential Records, Sgt. Callaway reported her understanding of the policy, "Numerous official files, documents, records, reports and information held by the MPD or in the custody or control of MPD employees are regarded as non-public and/or confidential. Employees shall not access, disclose or permit the disclosure or use of such files, document, report, records, or information except as required in the performance of their official duties and consent, urn, with related to data practices. If an employee is uncertain of the status of any document, he should consult with, urn, MPD Data Practices Specialist or supervisor of the Records Information Unit." 13.43 - Personnel Data 44 1214027 13.43 - Personnel Data Investigative Facts • Sgt. Burbank reviewed a MPD Special Order that was issued December 10, 2013. Special Order 13-047 and the subject of the order were, "Release of Non-Public Data and Employee Signature Required." Sgt. Burbank reported he acknowledged the special order and he signed the employee copy and the order was counter signed by his supervisor, Lt. Hoff on 12-13-2013. 45 1214028 • Sergeant Burbank was sent an email from HR staff member Heather Rende. The date of the email was 7/16/2014, 10:47 hours. The subject of the email was Current CSO group. The email contained an attachment. The attachment to the email was an Excel spreadsheet that contained Community Service Officer (CSO) Candidates - Recruitment - Hire Req#21446. • Destiny Xiong and Heather Rende reported the MPD CSO hiring data was confidential information. • Sgt. Burbank reported he did not release any of the MPD CSO hiring data to KSTP News (Jay Kolls.) • Sgt. Burbank denied he informed Sgt. Callaway that he released the CSO hiring data to KSTP News (Jay Kolls.) • Destiny Xiong reported she was informed by Sgt. Callaway that Sgt. David Burbank released the MPD CSO hiring data to KSTP News (Jay Kolls.) • Sgt. Callaway denied she informed Destiny Xiong that Sgt. David Burbank released MPD CSO Hiring data to KSTP News (Jay Kolls.) • Sgt. Burbank reported he did not release the CSO hiring data and he considered the information that was sent to him via email from Heather Rende confidential data. • Sgt. Burbank reported in a follow-up interview (7/16/2015) that he had a conversation with Officer Eric Lukes about the CSO hiring data sometime around 7/16/2014. During that conversation, Sgt. Burbank allowed Officer Lukes to view the Excel spreadsheet (CSO hiring data.) Sgt. Burbank denied he provided a copy of this spreadsheet to Officer Lukes. Sgt. Burbank reported his supervisor at that time, Lt. Hoff, did not provide permission to share the Excel spreadsheet data with Officer Lukes. I confirm that the information I provided in this case is true to the best of my knowledge. Respectfully Submitted, ae, Sgt. Thomas Wheeler Internal Affairs Unit 46 1214029 MINNEAPOLIS POLICE DEPARTMENT Deputy Chief Travis Glampe Office of Professional Standards Room 130-City Hall 350 South Fifth Street Minneapolis, Minnesota 55415 612 673-2445 MEMORANDUM 11-10-2015 After reviewing this file I concur with Commander Moore's assessment. Since this is a case involving data release, I would note the following: 1-The records were inappropriately released from HR to Sgt. Callaway. 2-Despite the inappropriate release, Sgt. Callaway still maintains a duty to assure the data is properly retained. 3-While the intention was to further the recruiting process, the forwarding of the data was unacceptable. Especially when the data was directly forwarded to persons who have no part of the MPD recruiting process. 4-Sgt. Callaway had outlets to direct her disagreement with this hiring evolution, including ranking MPD officials such as Insp. Arradondo and Chief Harteau. 5-The investigation shows that Sgt. Burbank showed (not provided) the data to Officer Eric Lukes. This was done as part of Lukes' participation as a recruiter for MPD. This is the only documented sharing of this data by Sgt. Burbank. At this point in the investigation, numerous individuals have received the data in question that was eventually reported on by KSTP. The only apparent way to determine who released the information to KSTP would be to receive an affirmative statement from the person who did so. Since the data was given to so many known persons, and potentially unknown persons, it would not be conducive to the finality of this investigation to begin interviewing every listed person. I would recommend that Sgt. Callaway receive a letter of reprimand for Use of Discretion 5-103 at a C level and Confidential Department Records at a B level. 13.43 - Personnel Data 1214030 Minneapolis City of Lakes Police Department Jame L. Harteau Chief of Police 350 South 5th Street - Room 130 Minneapolis, MN 55415-1389 612 673-2735 TTY 612 673-2157 Sgt. Janice Callaway CSO Program Minneapolis Police Department Sgt. Callaway, December 17, 2015 RE: IAU Case Number #14-17834 LETTER OF REPRIMAND The finding for IAU Case #14-17834 is as follows: MPD P/P 5-103 Use of Discretion SUSTAINED (Category C) MPD P/P 4-501 Confidential Department Records SUSTAINED (Category B) You will receive this Letter of Reprimand. This case will remain a C violation and can be used as progressive discipline for five years until 7/19/2019, which is from the date of incident. The case will remain in the IAU files per the record retention guidelines mandated by State Law. Be advised that any additional violations of Department Rules and Regulations may result in more severe disciplinary action up to and including discharge from employment. City Information and Services www.cininneapolis.m n. us Affirmative Action Employer Sincerely, Janee Harteau Chief of Police BY: Assistant Chief Kristine Arneson 1214031 Page 2 Sgt. Janice Callaway Letter of Reprimand I, Sgt. Janice Callaway, acknowledge receipt of this Letter of Reprimand. ) SViailice Callaway ( 116' ommander Gerald Moore ( CC: Cmdr. Gerald Moore Personnel TAU Date f Receipt Date 1214032</t>
  </si>
  <si>
    <t>['https://d3n8a8pro7vhmx.cloudfront.net/cuapb/pages/1461/attachments/original/1638073535/14-17834_Callaway_Part_3.pdf?1638073535']</t>
  </si>
  <si>
    <t>['Janice M. Callaway, badge #941']</t>
  </si>
  <si>
    <t>Too_Long:Over 20 PagesUNITED STATES DISTRICT COURT DISTRICT OF MINNESOTA Kirsten Hagen Kennedy Plaintiff, v. City of Braham; Robert Knowles, in his individual capacity as the Chief of Police for the City of Braham; Michael Campion, in his individual capacity as the Commissioner of the Department of Public Safety; Ramona Dohman, in her individual capacity as the Commissioner of the Department of Public Safety; John and Jane Does (1 - 100) acting in their individual capacity as supervisors, officers, deputies, staff, investigators, employees or agents of the other governmental agencies; Department of Public Safety Does (1-30) acting in their individual capacity as officers, supervisors, staff, employees, independent contractors or agents of the Minnesota Department of Public Safety; and Entity Does (1-30) including cities, counties, municipalities, and other entities sited in Minnesota, Defendants. Civil File No. COMPLAINT JURY TRIAL DEMANDED For her Complaint, for which she demands trial by jury on all claims so triable, Plaintiff Kirsten Kennedy ("Kennedy") hereby states and alleges as follows: INTRODUCTION This is a case to redress the abuse of power by numerous law-enforcement personnel and public employees who impermissibly accessed the Minnesota Department CASE 0:14-cv-00226-SRN-SER Doc. 1 Filed 01/23/14 Page 1 of 49 2 of Public Safety's system for maintaining the personal, private information of Minnesota citizens. Officers and employees from approximately several different law-enforcement agencies and entities chose to violate federal law, Minnesota and federal policy and the constitutionally and statutorily protected privacy rights of Plaintiff Kirsten Kennedy ("Kennedy"). These personnel violated the federal Driver's Privacy Protection Act ("DPPA") and violated Kennedy's civil rights under 42 U.S.C. § 1983, by unlawfully accessing her protected driver's license information without any legitimate purpose. More disturbing, these personnel, charged with protecting and serving the public, knowingly abused her position of trust simply to satisfy their shallow desires to peek behind the curtain into the private life of Kennedy, without her knowledge or consent, and without ever informing her of their activities. The utter disregard for her privacy rights by law-enforcement personnel, public employees, and others caused Kennedy emotional distress and a logical fear for her personal safety. In particular, City of Braham Police Chief Robert Knowles, a leader in Kennedy's church, obtained this information 48 times without her knowledge. When confronted, Chief Knowles sought to cover up his behavior and coerce Kennedy into falsely saying she consented to it and into giving up her claims, admitting by his conduct that he had violated the law. The State of Minnesota, itself, has found that at least 50% of all officers statewide are engaged in the use of this database for impermissible purposes, and therefore violating federal civil and criminal laws. Moreover, the access permitted to law- CASE 0:14-cv-00226-SRN-SER Doc. 1 Filed 01/23/14 Page 2 of 49 3 enforcement officers, public employees, and others is easily obtained and makes highly private information available, including health information and social security numbers. Kennedy has no control over the Defendants accessing of her personal information, and impermissible, and inappropriate accessing has been deliberately concealed and conducted in a surreptitious fashion. These Defendants are the window-peepers of the electronic data age. Through lax policies and apathetic enforcement of the law, these officials and governmental units have caused direct damage to Kennedy, just as they have trampled upon the clear legislative protections of all citizens' right to feel secure in their privacy. General Background of Law and Facts 1. This is an action for injunctive relief and money damages for injuries sustained when personnel from various entities in Minnesota illegally obtained Kennedy's private, personal and confidential driver's license information without a legitimate or permissible law-enforcement purpose or any other lawful purpose. 2. These law-enforcement personnel, public employees, and others viewed and obtained Kennedy's private information approximately seventy-one times between 2007 and 2013. 3. Attached to this Complaint as Exhibit A is a copy of an audit prepared by the Minnesota Department of Public Safety showing the accesses of Kennedy's driver's license information by name, not license plate number, with her driver's license number removed, and showing the "station," meaning the police department, sheriff's office, or other government entity through which the officer accessed her information. CASE 0:14-cv-00226-SRN-SER Doc. 1 Filed 01/23/14 Page 3 of 49 4 4. Without legitimate, permissible reasons, these individuals obtained Kennedy's private information from Department of Vehicle Services' ("DVS") database or Bureau of Criminal Apprehension ("BCA") database. 5. Upon information and belief, these individuals further impermissibly used or disclosed Kennedy's private information. 6. Each unauthorized, impermissible use, disclosure, or access of her private information, made while acting under color of state and federal law, violated Kennedy's federal civil rights and constituted behavior prohibited by the federal constitution, federal statute, Minnesota statute, common law, and agency and departmental regulations prohibiting some or all of the conduct engaged in by Defendants in this case. 7. Kennedy brings this action pursuant to 42 U.S.C. §§ 1983 and 1988, the Fourth and Fourteenth Amendments of the United States Constitution, 28 U.S.C. §§ 1331 and 1343(a)(3), the Driver's Privacy Protection Act ("DPPA") 18 U.S.C. § 2721 et seq., and Minnesota common law invasion of privacy. 8. The aforementioned statutory and constitutional provisions confer original jurisdiction of this Court over this matter. 9. This Court has jurisdiction over Kennedy's state law claims pursuant to 28 U.S.C. § 1367. 10. The amount in controversy exceeds $75,000, excluding interests and costs. CASE 0:14-cv-00226-SRN-SER Doc. 1 Filed 01/23/14 Page 4 of 49 5 The Parties 11. Kirsten Kennedy is, and was at all times material herein, a citizen of the United States and a resident of the State of Minnesota. 12. Defendant City of Braham is a statutory city in Minnesota, which can be sued under Minn. Stat. § 466.01 et seq. 13. Defendants Entity Does (1-30) are various unknown municipalities as defined by Minn. Stat. § 466.01, subd. 1 that can be sued under Minn. Stat. § 466.01 et seq. or other statutes, and federal departments and agencies, which can be sued under 28 U.S.C. § 1346 or other statutes. 14. Kennedy will refer to the entities named in paragraphs 12 to 13 above, along with the Entity Does, collectively as the "Defendant Entities" or "Entity Defendants." 15. Defendant Robert Knowles ("Knowles"), upon information and belief, was, at all times material herein, a citizen of the United States and a resident of the State of Minnesota, duly appointed and acting in his individual capacity as the Chief of the City of Braham Police Department. 16. Defendants John and Jane Does (1-100), upon information and belief, were, at all times material herein, citizens of the United States and residents of the State of Minnesota, duly appointed and acting in their individual capacities as law-enforcement supervisors, officers or employees of the Defendant Entities or other federal, state, county or municipal entities in Minnesota. CASE 0:14-cv-00226-SRN-SER Doc. 1 Filed 01/23/14 Page 5 of 49 6 17. Kennedy will refer to the individual Defendants (with the exception of the "Commissioner Defendants," "Department of Public Safety Defendants" and "Supervisor Defendants" defined below), including John and Jane Does, collectively as the Individual Defendants" or "Defendant Individuals." 18. Kennedy will refer to the Defendants with supervisory authority over the Individual Defendants, including any John and Jane Does with such supervisory authority, collectively as the "Defendant Supervisors" or "Supervisor Defendants." 19. Defendant Michael Campion ("Campion"), upon information and belief, was, at all times material herein, a citizen of the United States and a resident of the State of Minnesota, duly appointed and acting in his individual capacity as the Commissioner of the Minnesota Department of Public Safety. 20. Defendant Mona Dohman ("Dohman"), upon information and belief, was, at all times material herein, a citizen, of the United States and a resident of the State of Minnesota, duly appointed and acting in her individual capacity as the Commissioner of the Minnesota Department of Public Safety. 21. Kennedy will refer to the Defendants Campion and Dohman collectively, as the "Commissioner Defendants" or "Defendant Commissioners." 22. Defendants DPS Does (1-30), upon information and belief, were, at all times material herein, citizens of the United States and residents of the State of Minnesota, duly appointed and acting their individual capacities as officers, supervisors, employees, staff, employees, independent contractors or agents of the Minnesota Department of Public Safety. CASE 0:14-cv-00226-SRN-SER Doc. 1 Filed 01/23/14 Page 6 of 49 7 23. Kennedy will refer to officers, supervisors, employees, staff, employees, independent contractors or agents of the Minnesota Department of Public Safety who created, installed, monitored, regulated, coded, enforced, supervised, maintained, oversaw, updated, or otherwise worked on the DVS database or BCA database, each of which contained Kennedy's private driver's license information (collectively or individually, "DPS Databases" as "Department of Public Safety Does" or "DPS Does.") FACTUAL ALLEGATIONS Defendant Chief Knowles is a Leader of Kennedy's Church 24. Kennedy is a community organizer in North Branch, Minnesota. 25. Kennedy is a clear friend of the police. In her role as a community organizer, Kennedy successfully advocated to help save the North Branch Police Department from closure or reorganization. 26. Kennedy is divorced with five children, living in North Branch, Minnesota. 27. Kennedy is an active participant in her church. 28. Defendant Knowles is the Chief of Police for Braham, Minnesota. 29. Knowles is a leader in the same church, sitting on a council that possesses decision-making authority over congregants. He had knowledge of private information regarding Kennedy's standing in the church. 30. Before 2002, Kennedy counted Knowles's wife as a friend. They attended the same church, their children played together and they socialized with each other. 31. Kennedy and her family left Minnesota from 2002, returning in 2008. CASE 0:14-cv-00226-SRN-SER Doc. 1 Filed 01/23/14 Page 7 of 49 8 32. Since 2008, Kennedy's only contact with Chief Knowles was church or event related. 33. Kennedy is enrolled in the University of Minnesota-Duluth to obtain a Masters Degree in Advocacy and Political Leadership. Police Chief Knowles and Other Law Enforcement Officers and Personnel from Entities Across Minnesota Viewed Plaintiffs' Private Information Outside the Scope of Any Investigation or Official Police Business; Knowles Tries to Cover Up His Illegal Actions 34. The Driver and Vehicle Services Division ("DVS") of the DPS maintains a database containing the motor vehicle records of Minnesota drivers. ("DVS Database"). 35. The DVS Database contains "personal information" and "highly restricted personal information," as defined by 18 U.S.C. § 2725 ("Private Data"), including but not limited to names, dates of birth, driver's license numbers, addresses, driver's license photos, weights, heights, social security numbers, various health and disability information, and eye colors of Minnesota drivers, both current and former information dating back to the driver's first license issued in Minnesota. 36. The Minnesota Driver's License Application states: "you must provide your Social Security Number…" 37. According to the Minnesota Driver's License Application, "[i]f you don't provide the information requested, DPS cannot issue you a driver's permit, license, or identification card, and your existing driving privileges, may be affected." 38. As early as 2007, Individual Defendants began looking up Kennedy's Private Data on the DVS Database. CASE 0:14-cv-00226-SRN-SER Doc. 1 Filed 01/23/14 Page 8 of 49 9 39. After the Individual Defendants looked up Kennedy's Private Data, they gained knowledge of the contents of the Private Data. In gaining such knowledge, the Individual Defendants obtained Kennedy's Private Data. 40. Exhibit A, incorporated herein, reflects excerpts of an audit provided by DPS showing each time Kennedy's Private Data was obtained or used by an Individual Defendant. 41. Each act of the Individual Defendants in obtaining Kennedy's Private Data also constituted a disclosure by the Commissioner Defendants, because any release or access of information, whether permitted or not, necessarily requires a disclosure; and the method of setting up the DVS Database and of providing constant access to it constituted a disclosure of Private Data under the DPPA. 42. Column "EsupportStationName" of Exhibit A, incorporated herein, reflect the department or entity which, upon information and belief, employed the Individual Defendant that obtained or used Kennedy's Private Data. 43. Column "EsupportPath" of Exhibit A, incorporated herein, reflect the type of Private Data that was obtained or used by the Individual Defendant. 44. Columns "AccessDay" and "AccessDate," of Exhibit A, incorporated herein, reflect the day of the week, date, and time when the Individual Defendant obtained or used Kennedy's Private Data. 45. DPS does not provide the name of the individual who obtained or used Kennedy's Private Data. CASE 0:14-cv-00226-SRN-SER Doc. 1 Filed 01/23/14 Page 9 of 49 10 46. Each line of Exhibit A, incorporated herein, reflects the audit of each time Kennedy's information, upon information and belief, was obtained or used by an Individual Defendant without a permissible purpose. 47. Officers employed by, licensed by, or otherwise accessing through the City of Braham obtained Kennedy's Private Data for purposes not permitted by the DPPA forty-nine (49) times. 48. Defendant Braham's obtainment and use of Plaintiff's personal information was not for any use in carrying out any law enforcement, governmental, judicial, or litigation-related function. 49. Plaintiff has never been charged with or suspected of committing a crime in the City of Braham, has never been involved in any civil, criminal, administrative, or arbitral proceeding in or involving the City of Braham, and there was no legitimate reason for Plaintiff to have been the subject of any investigation by the City of Braham. 50. Rather, Braham's obtainment and use of Plaintiff's personal information was for purposes that were purely personal to the City of Braham's personnel. 51. Officers employed by the Entity Defendants, along with those Individual Defendants currently identified as John and Jane Does, obtained or used Kennedy's Private Data approximately seventy-one (71) times. 52. Each of the above accesses was committed knowingly; each of the above accesses was impermissible, meaning that the Defendants had no law-enforcement reason for accessing the information. CASE 0:14-cv-00226-SRN-SER Doc. 1 Filed 01/23/14 Page 10 of 49 11 53. Defendants accessed the information for personal reasons completely unrelated to their position as law-enforcement officers, public employees, or in their job functions. 54. Individual Defendants viewed Kennedy's Private Data from her State- issued driver's license including her home address, color photograph or image, date of birth, eye color, height, weight, medical information, driver identification number, and upon information and belief, social security number. 55. Curiosity about Kennedy or other personal reasons are not purposes permitted for obtaining information under the DPPA. 56. The Individual Defendants mentioned above who made these accesses did so using Kennedy's name, not pursuant to a license plate look-up, and there is seldom any law- enforcement function that would permit accessing Kennedy's private information by name; Kennedy was not involved in any criminal activity nor suspected of any such activity; she had not committed any act that would entitle Entity Defendants and Individual Defendants to access her information under any of the permissible exceptions; to the extent any such permissible reason could exist, Kennedy has eliminated permissible access from the accesses here complained of; and no Defendant has proposed a valid, credible reason for accessing Kennedy's information. 57. Under the direction of the Commissioner Defendants, DPS, and DPS Does, knowingly created the DVS Database that includes Kennedy's Private Data and the system for law-enforcement personnel to access to that information. CASE 0:14-cv-00226-SRN-SER Doc. 1 Filed 01/23/14 Page 11 of 49 12 58. DPS and DPS Does, under the direction of the Commissioner Defendants, knowingly maintained and updated the DVS Database that included Kennedy's Private Data. 59. DPS Commissioners and DPS Does authored the Minnesota Driver's License Application, which states, "your personal information may be disclosed as authorized by United States Code, title 18, section 2721." (emphasis added). 60. DPS Commissioners and DPS Does made the decisions for establishing, ordering the structure of, and determining the persons, agencies and individuals to whom they would disclose the database. 61. The disclosure of information was made by providing a user account and a password without reasonably requiring or ensuring that accesses would be limited to those for a purpose permitted under the DPPA. 62. This form of disclosure was and is used not only for law-enforcement personnel but other recipients who have access to the database, including non- government employees, who comprise about half of the persons who have been granted access to this database. 63. DPS Does and Commissioner Defendants failed to use reasonable care in so disclosing the information in the database. 64. DPS Does and Commissioner Defendants made no reasonable effort nor directed any subordinate to make any reasonable effort to require that the specified purpose of the disclosure was legitimate and would be adhered to by the person to whom the data was disclosed. CASE 0:14-cv-00226-SRN-SER Doc. 1 Filed 01/23/14 Page 12 of 49 13 65. DPS Does and Commissioner Defendants failed to reasonably ascertain or ensure that the persons to whom it was disclosed would use it permissibly. 66. DPS Does and Commissioner Defendants had at the least constructive knowledge of the widespread abuse of the database by officers illegally accessing it for personal reasons not permitted by the DPPA, and had they not delegated their duties to others would have known of the actual misuse and would have presumably fulfilled their statutory duties and prevented the illegal accesses including those that have adversely affected Kennedy. 67. DPS Does and Commissioner Defendants knowingly disclosed Kennedy's data without requiring that the concomitant access was for a permissible purpose; they disclosed it without taking any effective steps to insure adherence by the individuals- whether private or public sector-accessing it were or would do so for a permissible purpose. 68. Knowledge of the illegal accesses of Kennedy's information by numerous individuals should be imputed to the DPS Does and Commissioner Defendants based in part on their delegation to others of their duty to disclose Private Data for only permissible purposes. 69. DPS Does and Commissioner Defendants failed to ascertain or ensure specifically that law-enforcement personnel would use it permissibly, that is, for a law enforcement function. CASE 0:14-cv-00226-SRN-SER Doc. 1 Filed 01/23/14 Page 13 of 49 14 70. DPS Does and Commissioner Defendants failed to ascertain or ensure that the persons to whom it was disclosed would use it exclusively for a law-enforcement function. 71. DPS Does and Commissioner Defendants failed to provide adequate training in the permissible uses of the database. 72. DPS Does and Commissioner Defendants, under 18 U.S.C. § 2724(a), knowingly disclosed Kennedy's personal information for a purpose not permitted by the DPPA. 73. DPS Does and Commissioner Defendants gave Individual Defendants access to the database for purposes of their intended misuse of the database. 74. Disclosure of this database is a matter known to and participated in and directed by the DPS Does and Commissioner Defendants. 75. The DPS Does and Commissioner Defendants had a duty to ascertain the recipients' purpose for his/her obtainment or use of the private data. 76. The DPS Does and Commissioner Defendants, at times, delegated the duty to ascertain the recipients' purpose to other individuals. 77. To the extent the DPS Does and Commissioner Defendants delegated any part of their duties, they are still responsible for disclosure and ascertainment of purpose, and the persons, to whom they may have delegated, if any, are not known to Kennedy and cannot be known by Kennedy. CASE 0:14-cv-00226-SRN-SER Doc. 1 Filed 01/23/14 Page 14 of 49 15 78. DPS Does and Commissioner Defendants failed to monitor the database through regular, random, target, or user audits to assure themselves that the ongoing disclosures were for permissible purposes in 2007. 79. DPS Does and Commissioner Defendants failed to monitor the database through regular, random, target, or user audits to assure themselves that the ongoing disclosures were for permissible purposes in 2008. 80. DPS Does and Commissioner Defendants failed to monitor the database through regular, random, target, or user audits to assure themselves that the ongoing disclosures were for permissible purposes in 2009. 81. DPS Does and Commissioner Defendants failed to monitor the database through regular, random, target, or user audits to assure themselves that the ongoing disclosures were for permissible purposes in 2010. 82. DPS Does and Commissioner Defendants failed to monitor the database through regular, random, target, or user audits to assure themselves that the ongoing disclosures were for permissible purposes in 2011. 83. DPS Does and Commissioner Defendants failed to monitor the database through regular, random, target, or user audits to assure themselves that the ongoing disclosures were for permissible purposes in 2012. 84. DPS Does and Commissioner Defendants continue to fail to monitor the database through regular, random, target, or user audits to assure themselves that the ongoing disclosures were for permissible purposes in 2013. CASE 0:14-cv-00226-SRN-SER Doc. 1 Filed 01/23/14 Page 15 of 49 16 85. DPS and DPS Does, under the direction of Commissioner Defendants, had the ability to determine that drivers' license information, including Kennedy's Private Data, was being accessed on multiple occasions, by multiple law-enforcement personnel from multiple law-enforcement agencies. 86. DPS and DPS Does, under the direction of the Commissioner Defendants, had the ability to prevent unauthorized access to the DVS Database, including unauthorized access to Kennedy's Private Data. 87. DPS and DPS Does, under the direction of the Commissioner Defendants, failed to prevent unauthorized access to the DVS Database, including access to Kennedy's Private Data. 88. The Commissioner Defendants and DPS Does knowingly authorized, directed, ratified, approved, acquiesced in, committed or participated in the disclosure of Kennedy's Private Data. 89. The policy of the State of Minnesota is to uphold the provisions of the law, both state and federal, and to protect and safeguard the privacy rights of the State's citizens and inhabitants, including its drivers' privacy rights, and including those rights as are required to be protected by federal law. 90. In particular, it is the policy of the State of Minnesota, as outlined in Minn. Stat. § 171.12, subd. 7, to comply with the provisions and requirements of the DPPA. 91. This policy is also set forth in the driver's license application and set forth in statutory language with proper citation to that federal statute. CASE 0:14-cv-00226-SRN-SER Doc. 1 Filed 01/23/14 Page 16 of 49 17 92. Defendant Commissioners and DPS Does knowingly disclosed Kennedy's and others' Private Data and violated state policy by devising and implementing a database, such as the DVS Database, that failed abysmally to uphold the privacy rights of Kennedy and others similarly situated as protected by the DPPA. 93. This failure exposed their information to impermissible and knowing accesses by various persons, including the Defendants in this lawsuit. 94. These acts and failures to act by Defendant Commissioners and DPS Does constitute knowing disclosures of Kennedy's information within the meaning of the DPPA. 95. Defendant Commissioners and DPS Does knowingly devised and implemented a database and a method for using and misusing that database that both permitted and encouraged, through the nature and monitoring of the system, accesses by law-enforcement personnel, state employees, and others that failed to comply with state policy of protecting privacy rights and complying with the DPPA. 96. The system knowingly devised and implemented by Commissioner Defendants and DPS Does failed to set rules protecting Kennedy's privacy rights. 97. This system permitted, and on information and belief still permits, the accessing of the database from personal computers. 98. This system allowed individuals to give out their personal passwords to others. CASE 0:14-cv-00226-SRN-SER Doc. 1 Filed 01/23/14 Page 17 of 49 18 99. This system permitted, and on information and belief may still permit, the accessing of the system by persons without any accountability or even in some instances without the ability to trace the person who made the access. 100. From 2003 through 2010, this system did not require reasonably adequate training on the use of the DVS database of sworn-law enforcement officers. 101. From 2011 through today, this system still does not require reasonably adequate training on the use of the DVS database of sworn law-enforcement officers. 102. Accordingly, the effective monitoring of the system is difficult if not impossible under the system as devised and implemented by Commissioner Defendants and DPS Does. 103. Commissioner Defendants and DPS Does have deliberately emphasized and favored the convenience of the system by users at the expense of protecting the privacy rights of the persons whose information is in the database. 104. This deliberate emphasis and preference for convenience to the system users over the privacy rights of the drivers was known to the Commissioner Defendants and the DPS Does, and was purposeful. 105. In failing to properly implement, maintain, and monitor the DVS Database, Commissioner Defendants failed to follow Minnesota state policy. 106. Many viable methods were and are available to prevent this illegal accessing of private information. CASE 0:14-cv-00226-SRN-SER Doc. 1 Filed 01/23/14 Page 18 of 49 19 107. Upon information and belief, the Commissioners and DPS Does actually knew that law-enforcement officers were accessing the databases for purposes not permitted under the DPPA. 108. Upon information and belief, the Commissioners and DPS Does actually knew that law-enforcement officers were viewing Kennedy's Private Data without a legitimate and permissible purpose. 109. Upon information and belief, the Commissioners and DPS Does acquiesced, facilitated, approved, or simply ignored the improper conduct by governmental personnel. 110. Even if the Commissioners and DPS Does had no actual knowledge of the impermissible uses of the databases they oversaw, upon information and belief, they were reckless in their supervision of their subordinates who did operate the database. 111. Upon information and belief, the Commissioners and DPS Does were negligent in supervising their subordinates who operated the databases. 112. The information contained in the DPS database is far greater and contains more private personal information than is customarily known to non-law enforcement personnel. 113. The information contained in the DPS database includes the social security numbers of the drivers, including Kennedy's social security number. 114. The information contained in the DPS database includes drivers' health information, including Kennedy's medical information. CASE 0:14-cv-00226-SRN-SER Doc. 1 Filed 01/23/14 Page 19 of 49 20 115. These accesses are committed surreptitiously, and without the knowledge of the victims, including Kennedy, which knowledge is kept hidden and concealed from the victims, including Kennedy. 116. There has not been a single instance of which Kennedy is aware involving her or anyone else where an officer has informed her that he or she has accessed her information, except for Defendant Knowles in 2013, as described below. 117. Law-enforcement officers have gone to great lengths to avoid letting Kennedy know they have accessed her personal private information. 118. The surreptitious, concealed, and hidden accesses are kept secret from the general public and from the victims, including Kennedy. 119. Paradoxically, the practice of impermissibly viewing drivers' private information on the DVS Database and BCA Database is well known throughout the law- enforcement community, from top ranking officers to the lowest ranking personnel. 120. Commissioner Defendants and DPS Does allowed multiple breaches of the security of Kennedy's Private Data in violation of Minn. Stat. 13.055. 121. Commissioner Defendants and DPS Does failed to disclose to Kennedy this breach of the security of the data in violation of Minn. Stat. 13.055. 122. Obtaining the DVS Database without a permissible reason is a breach of confidentiality. 123. Kennedy contacted DPS to inquire whether law-enforcement officers had been viewing her private information. CASE 0:14-cv-00226-SRN-SER Doc. 1 Filed 01/23/14 Page 20 of 49</t>
  </si>
  <si>
    <t>['https://assets.nationbuilder.com/cuapb/pages/1472/attachments/original/1669437798/Kennedy_v_City_of_Braham_Complaint.pdf?1669437798']</t>
  </si>
  <si>
    <t>['Robert P. Knowles, badge #None']</t>
  </si>
  <si>
    <t>['Department:Braham Police Department']</t>
  </si>
  <si>
    <t>Too_Long:Over 20 PagesSTATE OF MINNESOTA IN SUPREME COURT No.: A04-1050 Kristen Thompson, Respondent, v. City of Minneapolis, Officer Thomas Schmid, Officer Gordon Blackey, Appellants, and Michael Litz, Defendant. APPELLANTS' BRIEF &amp; APPENDIX MINNEAPOLIS CITY ATTORNEY Jay M. Heffern (#4331X) City Attorney James A. Moore (#16883X) Assistant City Attorney 333 South Seventh Street, Suite 300 Minneapolis, MN 55402 (612) 673-2063 Attorneys for Appellants City of Minneapolis, Officers Schmid &amp; Blackey Michael Litz Minnesota Correctional Facility OID #142264 Defendant, Pro Se BARNA, GUZY &amp; STEFFEN Russell H. Crowder (#20084) 400 Northtown Financial Plaza 200 Coon Rapids Boulevard Minneapolis, MN 55433-5894 (763) 780-8500 Attorneys for Respondent FLUEGEL LA W OFFICE Wilbur W. Fluegel (#30429) 150 South Fifth Street, Suite 3475 Minneapolis, MN 55402 (612) 238-3540 Co-Counsel for Respondent The appendix to this brief is not available for online viewing as specified in the Minnesota Rules of Public Access to the Records of the Judicial Branch, Rule 8, Subd. 2(e)(2). TABLE OF CONTENTS Table of Authorities ..................................................................................................... 11, 111 Legal Issues ...................................................................................................................... iv Statement of the Case ........................................................................................................ 1 Statement of Facts ............................................................................................................. 2 Argument ........................................................................................................................... 5 I. Standard of Review ..................................................................................... 5 II. The Court of Appeals erred in failing to afford Officers Blackey and Schmid official immunity ........................................ 6 A. Official immunity should apply to the present case in order to effectuate the purposes of the doctrine ...................................................................................... 6 B. The officers were performing discretionary duties when pursuing the suspect ............................................................... 7 C. Officers Blackey and Schmid did not engage in a willful or malicious wrong ...................................................... 14 III. Vicarious official immunity applies to the municipal employer of the police officers ................................................................. 17 Conclusion ....................................................................................................................... 18 Appendix ......................................................................................................................... 19 TABLE OF AUTHORITIES CASES Anderson v. Anoka Hennepin Indep. Sch. Dist, 11, 678 N.W.2d 651 (Minn. 2004) ........................................................................................ 12 Anderson v. City of Hopkins, 393 N.W.2d 363 (Minn. 1986) .......................................................................................... 6 Carlisle v. City of Minneapolis, 437 N.W.2d 712 (Minn. App. 1989) ................................................................................. 5 Elwood v. Rice County. 423 N.W.2d 671 (Minn. 1988) ...................................................................................... 7, 8 Fabio v. Bellomo, 504 N.W.2d 758 (Minn. 1993) .......................................................................................... 5 Frank's Livestock &amp; Poultry Farm, Inc. v. City of Wells, 431 N.W.2d 574 (Minn. App. 1988) ................................................................................... 14 Greiner v. City of Champlain, 816 F. Supp. 528 (D. Minn. 1993) .................................................................................. 15 Holmquist v. State, 425 N.W.2d 230 (Minn. 1988) .............................................................................................. 7 Johnson v. Morris, 453 N.W.2d 31 (Minn. 1990) ................................................................................................ 7 Kari v. City of Maplewood, 582 N.W.2d 921 (Minn. 1998) .......................................................................... 5, 6, 10, 11 Krypke v. Burlington N. R.R., 928 F.2d 285 (8th Cir. 1991) aff'd 27 F.3d 1346 (8th Cir. 1994) ..................................... 15 Mitchell v. Forsyth, 472 U.S. 511 (1985) .......................................................................................................... 6 Nadeau v. Melin, 260 Minn. 369, 110 N.W.2d 29 (1961) ........................................................................... 12 11 Nelson v. Wrecker Services, Inc., 622 N.W.2d 399 (Minn. App. 2001) ......................................................................... 10, 12 Pletan v. Gaines, 494 N.W.2d 38 (Minn. 1992) ...................................................................... 6, 7, 10, 17, 18 Reuter v. City of New Hope, 449 N.W.2d 745 (Minn. App. 1990) ................................................................................... 14 Rico v. State, 472 N.W.2d 100 (Minn. 1991) .................................................................................. 7, 14, 15 S.W. v. Spring Lake Park School District, 592 N.W.2d 870 (Minn. App. 1999) affirmed 606 N.W.2d 61 (Minn. 2000) ................ 17 State by Cooper v. French, 460 N.W.2d 2 (Minn. 1990) .............................................................................................. 5 Sulsa v. State, 311 Minn. 166,247 N.W.2d 907 (1976) ........................................................................... 7 Watson v. Metropolitan Transit Commission, 553 N.W.2d 406 (Minn. 1996) ........................................................................................ 14 OTHER AUTHORITIES Minn. R. Civ. P. 56.03 ...................................................................................................... 5 Minn. R. Civ. P. 56.05 ...................................................................................................... 5 Minn. R. Civ. P. 103.03(a) ................................................................................................ 1 111 LEGAL ISSUES 1. Whether the Appellant police officers are protected by common law official immunity for their decisions about whether and how to pursue a suspect. The District Court held: The officers' decisions were discretionary and the officers were granted official immunity. The Court of Appeals held: The officers failed to perform a ministerial duty imposed upon them by City policy and they are not entitled to official immunity. 2. Whether the City of Minneapolis has vicarious official immunity for the acts of the Appellant police officers. The District Court held: The City is entitled to vicarious official immunity for the acts of its employees as it is inconsistent for the City to be liable for the very same acts for which the officers received immunity. The Court of Appeals held: Because of the denial of official immunity to the police officers, the City is not entitled to vicarious official immunity. IV STATEMENT OF THE CASE Respondent sued for injuries incurred on November 29, 2001, when she was struck by a motor vehicle driven by Defendant Appellant Michael Litz as he attempted to evade Minneapolis police officers. Respondent sued Mr. Litz, the individual police officers and the City of Minneapolis. The City and the police officers moved for summary judgment based on official immunity and vicarious official immunity. An Order for Partial Summary Judgment dated March 23, 2004, was entered by the Hennepin County District Court, the Honorable Ann L. Alton, in favor of the City of Minneapolis and Officers Schmid and Blackey on immunity grounds. A stipulation and order making Rule 54.02 findings was entered on April 20, 2004, resulting in the entry of final judgment on April 26, 2004. Respondent timely appealed pursuant to Minn. R. Civ. App. P. 103.03(a) from the final judgment entered pursuant to the stipulation and order. In an opinion filed January 18, 2005, the Court of Appeals reversed the District Court and remanded the matter. Appellants petitioned this Court for review. The petition for review was granted by Order dated March 15, 2005. 1 STATEMENT OF FACTS On November 29, 2001, at about 1 :25 p.m., Officer Thomas Schmid was driving a Minneapolis Police Department police detox van. (Schmid Dep. at 13) (A-126) (Blackey Dep. at 12-13, 35) (A-46-47, 69). Officer Gordon Blackey was a passenger in the van. (Schmid Dep. at 13) (A-126) (Blackey Dep. at 35) (A-69). The Detox van is primarily used to locate and transport intoxicated persons to their homes or to a detoxification center. (Blackey Dep. at 13) (A-47) (Schmid Dep. at 13) (A-126). The detox van is fully marked with police insignia, as a police squad car would be. (Blackey Dep. at 13) (Resp. A-47) (SchmidDep. at 14) (A-134). While traveling southbound on Nicollet Avenue the officers observed a tan/blue Ford Bronco VlO driving eastbound on 4th Street and then running a red light at Nicollet Avenue, directly in front of them. (Blackey Dep. at 20-21) (A-54-55) (Schmid Dep. at 19-20) (A-132-33). The officers later learned that the vehicle had been stolen and was being operated by Michael Litz. The officers decided to attempt to stop the vehicle. The officers turned onto 4th Street and activated the detox van's emergency lights and siren. (Schmid Dep. at 35-39) (A-148-152) (Blackey Dep. at 50-52; 61-63) (A-84-86, 95-97). Soon after turning onto 4th Street, the officers observed Litz pick up speed and continue to drive erratically through several more red lights while eastbound on 4th Street (Blackey Dep. at 27) (A-61) (Schmid Dep. at 25) (A-138-39). Officers estimate that Litz's rate of travel reached 40-50 mph. (Blackey Dep. at 27) (A-61) (Schmid Dep. at 25) (A-138). According to the officers, they did not exceed the speed limit as they followed the vehicle driven by Litz. (Blackey Dep. at 46, 47, 49) (A-8-89) (Schmid Dep. 2 at 36, 38, 43, 44) (A-149, 151, 156, 157). From 4th Street, the Litz vehicle made a wide right turn to go south on 2nd avenue. (Schmid Dep. at 24-25) (A-137-38) (Blackey Dep. at 27) (A-61). After turning onto 2nd Avenue, Litz sped out of sight of the officers. (Schmid Dep. at 29, 41) (A-142; A-154) (Blackey Dep. at 33) (A-67). After Litz's vehicle accelerated away from them and turned a comer out of sight, the officers did not consider themselves in pursuit of the vehicle. They deactivated the lights and siren, except when going through intersections. (Schmid Dep. at 37-42) (A-150-155) (Blackey Dep. at 49-51) (A-83-85) (Blackey Dep. at 60-63) (A-97-97) (Schmid Dep. at 64) (A- 177). Litz, on the other hand, testified that he believed that the officers were in pursuit of him as he traveled through downtown. (Litz Dep. at 15-19). The officers followed Mr. Litz' course of travel onto 2nd Avenue. When they got to the intersection with 6th Street they observed his vehicle heading eastbound on 6th Street. (Schmid Dep. at 29-30) (A-142-43) (Blackey Dep. at 33) (A-67). The officers followed eastbound on 6th Street. While proceeding on 6th Street, the officers observed the Litz vehicle tum southbound onto 4th Avenue. They broadcast that Litz turned onto 4th Avenue over the police radio. The tape of that transmission shows that their siren was in activated. (MECC tape, Moore Aff. Exh. 13). When the officers got to 4th Avenue, they again followed Mr. Litz' course of travel. As they made the tum they observed a crowd of people one block south, near the intersection of 4th Avenue and 7th Street. When the officers got to the intersection they observed Plaintiff-Appellant Kristen Thompson on the ground. She had been a pedestrian and was struck by Litz's vehicle as she tried to cross 4th Avenue. (Blackey Dep. at 40) (A-74) (Schmid Dep. at 48) (A-161). 3 Eyewitness testimony varies greatly as to how long it was after Ms. Thomson was struck before the detox van arrived at the scene. (Toner Dep. at 13, 21-24; Desjardin Dep. at 13-15; N. Cape Dep. at 21-22; S. Cape Dep. at 12-13; Tack Dep. at 27-28; Nelson Dep. at 11, 17-18; Geary Dep. at 2, 31; Jensen Dep. at 21-22; Frost Dep. at 18-26). Officer Schmid exited the vehicle and remained on the scene with Ms. Thompson while Officer Blackey began driving in search of Litz. (Blackey Dep. at 43} (A-77) (Schmid Dep. at 48- 49) (A-161-62). Litz had crashed the Bronco at the comer of 4 th Avenue and 8 th Street and abandoned it there. He was apprehended on foot shortly thereafter. 4 ARGUMENT I. STANDARD OF REVIEW. This Court's reviews de novo the Court of Appeals' denial of official innnunity and vicarious official innnunity to Defendants City of Minneapolis, Thomas Schmid and Gordon Blackey. Kari v. City of Maplewood, 582 N.W.2d 921, 923 (Minn. 1998). This matter comes before this Court upon an appeal of the grant of sunnnary judgment to Appellants in the District Court and the subsequent reversal of that order by the Court of Appeals. Sunnnary judgment is proper if the pleadings, depositions, answers to interrogatories, and admissions on file, together with the affidavits show there is no genuine issue of material fact and either party is entitled to judgment as a matter of law. Minn. R. Civ. P. 56.03; Fabio v. Bellomo, 504 N.W.2d 758, 761 (Minn. 1993). On appeal from a district court's grant of sunnnary judgment, the evidence is viewed in the light most favorable to the nonmoving party and the appellate court determines whether there are any genuine issues of material fact and whether the district court erred in its application of the law. State by Cooper v. French, 460 N.W.2d 2, 4 (Minn. 1990). However, an adverse party "may not rest upon mere averments or denials of the adverse party's pleading but must present specific facts showing that there is a genuine issue for trial." Minn. R. Civ. P. 56.05; Carlisle v. City of Minneapolis, 437 N.W.2d 712 (Minn. App. 1989). Where governmental innnunity is asserted as a defense, the case should be decided as early as possible in the proceeding upon a motion for sunnnary judgment. "[I]nnnunity' is an immunity from suit, rather than a mere defense and innnunity is 5 effectively lost if a case is erroneously permitted to go to trial." Anderson v. City of Hopkins, 393 N.W.2d 363, 364 (Minn. 1986), quoting Mitchell v. Forsyth, 472 U.S. 511 (1985) ( emphasis in original). II. THE COURT OF APPEALS ERRED IN FAILING TO AFFORD OFFICERS BLACKEY AND SCHMID OFFICIAL IMMUNITY The Court of Appeals made a fundamental error in failing to give proper recognition to the emergency nature of circumstances faced by the police officers and the objective reasonableness of their actions in the face of the emergency. The Court of Appeals failed to address the primary inquiry mandated by this Court in Kari v. City of Maplewood, 582 N. W. 2d 921 (Minn. 1998). Kari requires analysis of whether the officers conduct so unreasonably put at risk the safety and welfare of others that as a matter of law it could not be excused or justified. Instead, the Court of Appeals characterized a complex decision making process as ministerial and denied the officers official immunity. The police officers' decisions in these emergency circumstances must be entitled to official immunity if the doctrine is to have continued viability for police officers. A. Official immunity should apply to the present case in order to effectuate the purposes of the doctrine. This Court has declared that "[ o ]fficial immunity is provided because the community cannot expect it police officers to do their duty and then to second-guess them when they attempt conscientiously to do it." Pletan v. Gaines, 494 N.W.2d 38, 41 (Minn. 1992). The Court of Appeals decision in this case erodes this broad protection. Under Minnesota law, "[a] public official charged by law with duties which call for the 6 exercise of his judgment or discretion is not personally liable to an individual for damages unless he is guilty of a willful or malicious wrong." Pletan, at 40; Elwood v. Rice County. 423 N.W.2d 671, 677 (Minn. 1988), quoting Sulsa v. State, 311 Minn. 166, 175, 247 N.W.2d 907, 912 (1976). Duties of law enforcement and crime prevention by police officers are considered discretionary duties entitling them to official immunity. Johnson v. Morris, 453 N.W.2d 31, 41-42 (Minn. 1990). State law immunity rests on the same rationale as federal qualified immunity: courts must insure that the threat of suit does not inhibit public officials' exercise of discretion in discharging their duties. Rico v. State, 472 N.W.2d 100, 107 (Minn. 1991); Holmquist v. State, 425 N.W.2d 230, 233 n.1 (Minn. 1988). In the instant case, Appellant officers were acting in good faith and in a reasonable manner in attempting to address the public safety hazard that Mr. Litz was creating. The Court of Appeals never got to the point where it addressed these facts because of its focus on the policy violation. This sort of analysis eviscerates official immunity. The exercise of discretion by public officials will be chilled if the law will punish them for taking action if they violate any policy in doing so, even if the violation of the policy is unintentional. B. The officers were performing discretionary duties when pursuing the suspect As a general matter, police charged with the duty to prevent crimes and enforce the law are not purely 'ministerial officers' and many of their duties are of an executive character involving the exercise of discretion. Elwood, 423 N.W.2d at 678. To encourage responsible law enforcement, police are afforded a wide degree of discretion 7 precisely because a more stringent standard could inhibit action. Elwood, 423 N.W.2d at 678. Despite these general rules, the Court of Appeals found that the Appellant officers' decisions were ministerial. The Court of Appeals concluded that, in certain respects, the officers' conduct was dictated by the Minneapolis Police Department's pursuit policy. Because the Court found that the officers were not in strict compliance with the terms of the policy, they are not entitled to official immunity. The Court of Appeals noted that the pursuit policy requires continuous use of red lights and siren whenever officers "pursue" a vehicle. Appellant officers testified that they deactivated red lights and siren when they initially lost sight of Mr. Litz' vehicle. From that point, they did not consider themselves to be in pursuit of the vehicle. (Schmid Depo. p. 64; Blackey Depo. pp. 64-65). The Court of Appeals observed that the policy does not define "pursue". Consequently, the Court applied a dictionary definition to conclude that the officers were, indeed, pursuing Mr. Litz. This sort of post hoc evaluation is problematic. Whether or not the officers were engaged in a "pursuit" subject to the policy is precisely the sort of semantic issue that should not defeat official immunity. The fact that we can now, in the quietude of a courtroom, argue that "monitoring" equates with "pursuit" under the policy points up the need for immunity for the officers. The officers did not have the time to review the precise language of the Police Department's pursuit policy or to debate its application to the circumstances. Instead, they did what they thought, in the exercise of sound discretion, was the safest, best course of action. They used their discretion to follow the suspect in a way that they thought created the least risk of injury to the public, taking into account the incomplete 8 information they had available to them and the safety factors of the situation. Even if they were wrong about the applicability of the policy to their actions, the mistake was reasonable. Their actions were reasonable. The should be entitled to immunity. Rote application of municipal policy to defeat official immunity in emergency circumstances will lead to inconsistent and absurd results. The Minneapolis Police Department's pursuit policy seeks to balance the complex public policy questions inherent in police pursuits. There are no easy answers for policy makers in this arena. The complexity of the issue is precisely the reason that this Court has decided official immunity questions by focusing on the situation and the behavior of the public official in that particular context. The Minneapolis Police Department's pursuit policy was amended by the Chief of Police by Special Order issued November 20, 2001, just days before the incident in question. (A-188). The relevant substance of the policy, however, remained unchanged. The policy admonishes officers to "use reasonable professional judgment in deciding when, where, and to what extent they will initiate pursuits of suspects in motor vehicles." Officers are required to " ... continuously weigh the need and desirability for apprehension against the risk created for the officers and the general public. The officers must also take into account factors such as the traffic volume, time of day, weather, circumstances of the emergency and the type of violation when becoming involved in pursuits." Section 7-405 of the policy sets forth circumstances in which officers shall discontinue a pursuit m progress. As might be expected, many of the circumstances call for the exercise of independent professional judgment by the involved officers. Section 7-405 also 9 establishes the requirement at issue here for officers to " ... use red lights and siren in a continuous manner for any emergency driving or vehicular pursuit." The Court of Appeals determined that the policy requiring continuous use of red lights and siren established a ministerial duty, the performance of which was a predicate for the application of official immunity. The Court of Appeals acknowledged the emergency nature of the circumstances facing the Appellant officers. The Court stated: '[ w ]hen an official must make decisions with little time for reflection and on the basis of incomplete information, '[i]t is difficult to think of a situation where the exercise of significant independent judgment and discretion would be more required."' (A-8, citing Pletan v. Gaines). Nevertheless, the Court of Appeals found that "... such discretion may be conditioned on the performance of a ministerial duty." (A-8, citing Nelson v. Wrecker Servs., Inc., 662 N.W.2d 399, 413 (Minn. App. 2001). The Court found a ministerial duty in the red lights and siren requirement of the Police Department's policy. This ruling promotes form over substance and undermines the doctrine of official immunity. In Kari v. City of Maplewood, 582 N.W.2d 921,925 (Minn. 1998) this Court rejected an argument that emergency vehicle drivers needed to comply with the statute requiring vehicles to yield to pedestrians in a crosswalk. Kari held that: [f]or public employees driving on emergency missions, immunity should not tum on whether specific traffic regulations do or do not apply to public employees driving an emergency vehicle responding to an emergency, but rather on whether the wrongful act so unreasonably put at risk the safety and welfare of others that as a matter of law it could not be excused or justified. Kari at 925. 10 Here, the Court of Appeals acknowledged this pronouncement and further noted the Kari Court's "concern that public officials not be subjected to second-guessing when required to make split-second decisions in the face of changing circumstances when responding to emergencies." (A-10, citing Kari at 923-24). Nevertheless, the Court of Appeals chose not to follow Kari, but instead distinguished it on the basis that it "focused on the specifics of the situation." (A-10). This distinction misses the essence of the Kari decision. It is true that Kari considered the specific facts of the situation involved in that case. The Court noted: Everson's [the ambulance driver] deposition testimony reveals that he was emoute to assist an unconscious person and was not thinking about whether he had the right of way to proceed through the crosswalk. He explained that as he approached the crosswalk he made eye contact with Kari and believed she had seen his emergency vehicle before she moved in front of it. Kari at 925. From these specific facts this Court concluded " ... that even if Everson failed to yield the right of way to Kari, given the circumstances-the nature of the emergency, the precautions taken in activating emergency lights and sirens, and Everson's cautious driving as he approached the crosswalk-the failure to yield was justified." Id. at 925. In the instant action the Court of Appeals never addressed the question posited by Kari: whether the actions of the Appellant officers so umeasonably put at risk the safety and welfare of others that as a matter of law they could not be excused or justified? Had it done so, the Court could only conclude that, like Mr. Evenson in Kari, the officers' actions were justified. Their actions were appropriately cautious and showed due regard 11 for the safety of others. We should not lose sight of the fact that it was Mr. Litz, not the officers, who created that danger and struck Ms. Thompson. The Court of Appeals found that the instant matter is comparable to Nelson v. Wrecker Services, Inc., 622 N.W.2d 399 (Minn. App. 2001). Nelson, in turn, is based on Nadeau v. Melin, 260 Minn. 369, 110 N.W.2d 29 (1961). In Nadeau, the court held that a fire department's emergency vehicle had no special rights or privileges when it entered an intersection against a red semaphore without operating its emergency lights and siren and struck another vehicle. Nadeau, 110 N.W.2d at 39. The court stated that it is not the fact that the vehicle is on an emergency run alone that gives it a privilege to enter through a highway without stopping, but the right must be coupled with a compliance with the requisite warning that it is an emergency vehicle on an emergency run. Id. Based on Nadeau, the Nelson Court found that official immunity did not protect the driver of a police vehicle in an emergency who struck an innocent third party because the driver failed to comply with the ministerial duty of sounding the vehicle's siren when passing through a red light. Nelson v. Wrecker Services, Inc., 622 N.W.2d at 401. Although the ministerial duty in Nelson was premised upon Minn. Stat.§ 169.03, subd 2, the court also stated that a "city's policy could establish a ministerial duty to activate sirens and lights." Id. at 403. Nelson is distinguishable from the instant case. It involved the squad car striking a third party because of the failure to deploy lights and siren. Here, Respondent was struck by the vehicle being driven by Mr. Litz. There is no evidence that the Appellant officers violated any statute regulating their driving. 12 Here, the Court of Appeals held, based on Nelson and Anderson v. Anoka Hennepin Indep. Sch. Dist, 11, 678 N.W.2d 651 (Minn. 2004), that a municipal policy may give rise to a ministerial duty. The Court went on to conclude that the red lights and siren policy created such a duty in this case. The Court of Appeals erred in this latter conclusion. As argued above, the imposition of a ministerial duty in this context will chill the exercise of independent judgment by public officials acting in emergency circumstances. Moreover, the Court of Appeals decision will have a chilling impact on the development of municipal policies. If the decision stands, municipalities will have motivation to promulgate minimally restrictive policies in order to avoid the exposure to liability that the existence of specific policies might engender. For example, the Minneapolis policy could be rewritten to retain the subjective factors to be considered by officers in initiating and continuing vehicle pursuits, but removing provisions that dictate a particular action. In this way, the City could avoid the creation of ministerial duties while still satisfying its role to provide policies to guide it officers. Such a result is clearly not in the public interest. As a matter of public policy, municipal policy makers should develop and refine policies that are designed to promote the public safety. The public wants police departments to experiment with solutions to the complex issues involved in police vehicular pursuits. It does not serve the public interest to punish with liability those municipalities that adopt objective polices. The purposes of official immunity are undermined where, as here, the analysis focuses on the policy dictates of the particular municipality rather than the conduct of the 13 public official involved. Official immunity should not turn on where a police officer is employed, but on how the officer behaved in a particular instance. C. Officers Blackey and Schmid did not engage in a willful or malicious wrong. Because the officers were performing a discretionary function, their official immunity can only be defeated by proof that they committed a willful or malicious wrong. Watson v. Metropolitan Transit Commission, 553 N.W.2d 406, 414 (Minn. 1996). In this context, malice means nothing more than the intentional doing of a wrongful act without legal justification or excuse, or, otherwise stated, the willful violation ofa known right. Rico v. State, 472 N.W.2d 100, 107 (1991). A high standard has been established for finding a willful or malicious wrong in the context of official immunity, by requiring the defendant to have reason to know the challenged conduct is prohibited. Id. The exception anticipates liability only when an official intentionally commits an act that he or she then has reason to believe is prohibited. Id. A plaintiff must do more than allege malice or willfulness. The plaintiff must present specific facts showing that the official knew that what he or she was going lacked legal justification. Reuter v. City of New Hope, 449 N.W.2d 745, 751 (Minn. App. 1990); Frank's Livestock and Poultry Farm, Inc. v. City of Wells, 431 N.W.2d 574, 578 (Minn. App. 1988). The official immunity question, including the 'willful and malicious wrong' issue, is appropriately resolved on summary judgment as a matter of law. Rico, 472 N.W.2d at 100 (summary judgment granted on official immunity grounds despite allegation of malice). 14</t>
  </si>
  <si>
    <t>['https://d3n8a8pro7vhmx.cloudfront.net/cuapb/pages/270/attachments/original/1626625963/a041050scA.pdf?1626625963']</t>
  </si>
  <si>
    <t>['Gordon Blackey, badge #584', 'Thomas E. Schmid, badge #6357']</t>
  </si>
  <si>
    <t>Too_Long:Over 20 Pages• Special Order S13-047 was issued on 12/10/2013. The subject of this Special Order was "Release of Non-Public Data and Employee Signature Required." In part, S13-047 stated, "Personnel are reminded that the release of data is governed by MPD policy and state and federal laws. The improper disclosure of data that is not public can interfere with the integrity of an investigation or obstruct the legal process. Therefore, employees must follow MPD procedure and comply with laws regarding the release of data. To emphasize the importance of protecting data, Chief Harteau will consider such disclosures to be extremely serious violations of MPD policy." It also stated, " This communication requires you to immediately review the following: 4-501 Confidential Department Records, Reports and Information 4-503 Access To Criminal Records 4-504 Legal Process Involving the Production or Inspection of Evidence or Records in Court 4-505 Inspection of Records and Reports by the Media or Public 4-505.01 Use of Victim Photographs/Videos 4-506 Openness in Government 5-101.01 Truthfulness 5-102.01 MN Law Enforcement Code of Ethics 7-116 Cellular Phones 10-423 Employee Cell Phones and Recording Devises Used to Capture Evidence 7-119 Social Networking City's Electronic Communication Policy" Officer Golgart signed the acknowledgement for S13-047 on 12/12/2013. Allegation # 3: It is alleged that Officer Golgart used his personal cell phone to capture electronic images of DWI arrestees during the chemical testing process 20 known times between 06/09/2014 and 10/24/2013. It is alleged that this evidence was not properly handled. If this allegation were found to be true, it would violate the following: 10-423 EMPLOYEE CELL PHONES AND RECORDING DEVICES USED TO CAPTURE EVIDENCE (07/25/13) A. All electronic data that could be considered evidence, captured by an employee's personal or MPD-owned cell phone or other recording device, generated during on-duty or off-duty (part-time) employment while in a law enforcement capacity for the City of Minneapolis, is considered to be government data and the 39 1212097 property of MPD, and may only be distributed in accordance with department policy. (See 4-501 Confidential Department Records, Reports and Information.) B. The mandatory protocol which outlines what shall occur during the course of transferring captured evidence from an employee's device to MPD custody is as follows: 1. The cell phone or other recording device containing evidentiary photos or recordings shall immediately be property inventoried. The minimum turnaround time for processing is 24 hours, possibly up to a week. 2. All content stored on the cell phone or other recording device which captured the evidentiary photos or recordings shall remain unchanged. Text messages, photos, emails or other data stored on the cell phone or recording device shall not be modified or deleted. This includes all content not related to the data captured as evidence. 3. The Crime Lab will process the evidence in the same manner all other phones or recording devices are handled. There are no exceptions. 4. "Processing" a phone or other recording device means a snapshot of all current data on the device will be obtained (not just an individual photo or recording), to include: • Call history • Text messages • Contacts list • All images • All video • All audio • Deleted data files 5. Once processing is complete, the cell phone or recording device will be returned to the Property and Evidence Unit and a release from an investigator must be entered prior to retrieval by the employee. 6. A copy of all data outlined in #4 is provided to the court as part of evidentiary requests. This is standard procedure and personal or other unrelated data captured on phones or recording devices cannot be redacted or deleted. 7. The cell phone or recording device may be subpoenaed at a later time by defense attorneys to be subjected to another forensic analysis. The cell phone or recording device may be retained on a litigation hold for an extended period of time. C. Photos emailed or texted by employees to City email or other devices will not meet standards required for admissibility in court. 40 1212098 Investigative Facts • On Chem Test videos, Officer Golgart appears to be capturing twenty images or videos of DWI arrestees / defendants. This capturing and distributing was done with a cellular phone. • The Minneapolis City Attorney's Office emailed Deputy Chief Travis Glampe on 05/29/2014 informing him that a defense attorney alleged that Officer Golgart was using a cell phone to take "cleavage shots" of his client during the DWI chem test process, and this defense attorney was trying to use the officer's alleged behavior to broker a better deal for his client. The defendant in this case was Abby Zimmerman, the arrest date was 11/20/2013, and the CCN is 13-386528. This defense attorney had stated his intention to demand production of any cell phone photos or video taken of his client by Officer Golgart. The City Attorney's Office stated that they have a duty to take steps to preserve any existing photos or video, and they asked that the Minneapolis Police Department assist in facilitating their preservation, if applicable, for the duration of the case. • Inspector Loining and Lt. Chiodo met with Officer Golgart on 06/02/2014 regarding this matter, and Officer Golgart explained to them that he had recently upgraded his cell phone and did not have any of the images or recording in question. • In his Internal Affairs interview, Officer Golgart: 1) Admitted to using his personal cellular phone to capture images and/or videos between 20 and 25 times using the Snapchat application. He also confirmed that the 20 known instances seen on Chem Test videos were showing him capturing images or video with the Snapchat application. 2) Stated that his personal cellular phone used to capture images and/or videos was a Verizon Samsung Galaxy S4. 3) Stated that since capturing the known images and/or videos, he has replaced his cellular phone and no longer has any of these images and/or videos. 4) Answered "I don't believe so, no." to the question, "Do you currently have any of these pictures, or images, or recordings that you captured during the chemical testing process on your home computer?" 5) Admitted that he never mentioned any of the captured images or recordings of DWI defendants in his CAPRS reports. • Also, in his Internal Affairs interview, Officer Golgart admitted to sending Snapchats to Officer Jeremy Foster of the Minneapolis Police Department. In a subsequent Internal Affairs interview with Officer Jeremy Foster, Officer Foster admitted to having received Snapchats from Officer Golgart and also to capturing screenshots of a few of these Snapchats. Officer Foster also stated that he has deleted all of these images from his cell phone. 41 1212099 Sgt. Jason Walters Internal Affairs Unit I confirm that the information I provided in this case is true to the best of my knowledge. Respectfully Submitted, 42 1212100 mpd Memorandum To: File CC: Chief Janee Harteau From: Chief Janee Harteau Date: 6/26/2015 Re: !AU Case 1 -I-1 1 15 After reviewing the case file in detail, I support the panel's recommendation of termination for the following reasons: Code of Ethics - Use of Discretion Officer Golgart was captured on video inappropriately taking photographs of at least 13 defendants while they were in his custody at the MPD Chem Test after being arrested by Officer Golgart. There was no law enforcement purpose for the photographs and when asked in a formal interview why he took them Officer Golgart replied, "I guess, uh, just kind of pass the time. I would see something that I thought was funny and send it to somebody." At least one of these incidents included what was described by the defendant as "cleavage shots." Officer Goglart's actions are in direct conflict with the MN Law Enforcement Code of Ethics and the MPD's core values of commitment, integrity and transparency. In addition to a lack of a professional reason for taking photographs, there is never a legitimate reason to send to family and friends or display on Snapchat. Most disturbing is that Officer Golgart appeared to see entertainment value in capturing people on camera when they were at their most vulnerable. Officer Golgart has received accolades and awards for his high number of DUI arrests however, I am now forced to question his motivation for his aggressive enforcement efforts, In addition, there is also no way of knowing at this time whether Officer Golgart took photos 1 1212101 June 26, 2015 and/or videos of anyone else while he was performing his duties as a Minneapolis Police Officer. Finally, Officer Golgart's actions are not consistent with the values of the Minneapolis Police Department nor do they accurately reflect how a law enforcement professional should act. I have lost all confidence in his ability to serve the citizens of Minneapolis due to his poor judgment and his lack of integrity, as public trust is vital in our ability to effectively protect and serve. 2 1212102 Minneapolis City of Lakes Police Department Janee L. Harteau Chief of Police 350 South 5th Street - Room 130 Minneapolis, MN 55415-1389 612 673-2735 TTY 612 673-2157 James Golgart 3100 128th Avenue NE Blaine, MN 55449 RE: IAU Case Number #14-11115 Corrected Discharge Notice Mr. Golgart, July 2, 2015 This letter is to inform you that there were clerical errors on the Discharge Form you received on June 29th, 2015 at the Minneapolis Police Department. The clerical errors occurred in the Internal Affairs Unit (IAU) when the form was generated. The original Discharge Form read: "Violation of the following Department Rules(s), Law(s), Ordinances(s), or Regulations(s): 5-105(15), 4-501, 10-423". The Discharge Form should have read: Violation of the following Department Rules(s), Law(s), Ordinances(s), or Regulations(s): 5-102, 5-103, 4-501, 10-423. The clerical errors were corrected by IAU and a corrected Discharge Form was generated. The Chief was advised of the clerical error and directed Commander Granger to stamp her signature on the signature lines of the corrected Discharge Form. A copy of the corrected Discharge Form is enclosed and will replace the original in the IAU Case File. Please accept my apology for any inconvenience this may have caused. 3 Call Minn apolis City Information and Services CC: IAU Case File Encl Cmdr. DeChristopher Granger Internal Affairs Unit www.ci.minneapolis.mn.us Affirmative Action Employer 1212103 In Re the Arbitration Between: GR# 15-12 City of Minneapolis, Employer, and Police Officers' Federation of Minneapolis, Union. Discharge of Golgart, Grievant. GRIEVANCE ARBITRATION OPINION AND AWARD • Pursuant to Article 5 of the collective bargaining agreement effective January 1, 2012 through December 31, 2014, the parties have brought the above captioned matter to arbitration. • James A. Lundberg was appointed by the parties as their neutral arbitrator. • The grievance was submitted by letter dated July 1, 2015. • The arbitration hearing was conducted on October 19, 2015. • The parties agreed that there are no procedural issues before the arbitrator and the matter is properly before the arbitrator for a final and binding determination. • Closing briefs were submitted on November 20, 2015 by e-mail transmission and the record was closed. APPEARANCES: FOR THE EMPLOYER Trina R. Chernos 350 South 5th Street Room 210 Minneapolis, MN 55415 FOR THE UNION Dan Louismet 10 Second Street Northeast Suite 206 Minneapolis, MN 55413 1 1212104 ISSUE: Whether the Employer had just cause to discharge the grievant, Officer James Golgart, Jr. ? If not, what is the proper remedy? MINNEAPOLIS POLICE DEPARTMENT POLICIES AND PROCEDURES UPON WHICH DISCHARGE IS BASED: MPD Policy &amp; Procedure #5-102 Code of Ethics o All sworn and civilian members of the department shall conduct themselves in a professional and ethical manner at all times and not engage in any on or off- duty conduct that would tarnish or offend the ethical standards of the department. Employees shall abide by the City's Ethics in Government Policy, Chapter 15. MPD Policy &amp; Procedure #5-103 Use of Discretion o The police profession is one that requires officers to use considerable judgment and discretion in the performance of their daily duties. Offices have a large body of knowledge from Department policies and procedures, training, their own professional policy experience and the experiences of their fellow officers to guide them in exercising proper judgment and discretion in situations not specifically addressed by Department rules and regulations. In addition, officers must always adhere to the following principles in the course of their employment with the Minneapolis Police Department: 2 1212105 ■ POLICE ACTION - LEGALLY JUSTIFIED: officers must act within the limits of their authority as defined by law and judicial interpretation, thereby ensuring that the constitutional rights of individuals and the public are protected. ■ EQUALITY OF ENFORCEMENT: Officers shall provide fair and impartial law enforcement to all citizens. ■ LOYALTY• Officers shall be faithful to their oath of office, strive to uphold the principles of professional policy service, and advance the mission of the Department. MPD Policy &amp; Procedure #4-501 Confidential Department Records, Reports &amp; information o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MPD Policy &amp; Procedure #10-423 Employee Cellular Phones &amp; Recording Devices o All electronic data that could be considered evidence, captured by an employee's personal or MPD owned cell phone or other recording device, generated during on-duty or off-duty (part time) employment while in a law 3 1212106 enforcement capacity for the City of Minneapolis, is considered to be government data and property of MPD, and may only be distributed in accordance with department policy. FACTUAL BACKGROUND: The grievant, James Golgart, Jr. was employed as a Patrol Officer by the City of Minneapolis Police Department from September of 2006, until his discharge on June 29, 2015. The grievant was discharged following concerns raised by the Minneapolis City Attorney's Office that Officer Golgart was allegedly taking digital photos on his cell phone of suspects at the Department's Chemical Testing Unit and sending the digital photos to others by text message. Two specific instances were cited by two different defense attorneys, wherein Officer Golgart took cell phone photos of their clients, during the chemical testing process'. A review of the video recordings of the Chemical Testing Unit taken on October 24, 2013 and November 20, 2013 confirmed that Officer Golgart was directing his cell phone at suspects and appeared to be taking photographs of them. On November 20, 2013 Mr. Golgart appeared to be adjusting the photo screen on his cell phone to take a close up photo. The defense attorney for the suspect photographed on November 20, 2013 alleged that Officer Golgart was using his cell phone to take "cleavage shots" of the female suspect. While the video of the two incidents identified by the City Attorney's Officer were being investigated, a third instance wherein Officer Golgart appeared to be taking photos of a DUI suspect was discovered by the investigator who was 1 DUI suspects are brought to the Chemical Testing Unit, where they are given an 4 1212107 reviewing videos. Consequently, the investigator considered the possibility that Office Golgart may have engaged in the conduct over a long period of time. The investigator reviewed every video taken in the three rooms that comprise the Chemical Testing Unit between June 9, 2014 and December 13, 2013. The investigator found eleven arrestees/defendants whose photos appeared to be taken by Officer Golgart, a total of sixteen times between June 9, 2014 and December 2013.2 The scope of the investigation was not expanded, since a clear pattern of behavior was established. Officer Golgart appeared to have used his cell phone to photograph thirteen defendants twenty times between the date of the first complaint and June 9, 2014. Officer Golgart was interviewed by the Internal Affairs Unit. He was asked about the apparent photographing of suspects with his cell phone in the Chemical Testing Unit. Officer Golgart admitted that he took digital photos of suspects in the Chemical Testing Unit, using an "APP" called "Snapchat". He also explained "Snapchat" to the interviewers. "Snapchat" is a cell phone application that accepts a still picture or a video of a subject selected by the user. After the user takes the still photo or video, he/she selects a display "duration" from one to ten seconds, which is how long the image will appear on the user's phone and a phone to which the image has been transmitted. The digital image or video can be retained by either the person taking 2 The video review was limited to six months simply because the system holds videos for six months without having to reload. The two instances initially brought to the attention of the Minneapolis Police Department by the City Attorney's Office occurred prior to December 13, 2013. 5 1212108 the photo or by the person receiving the photo. Whether the image that is transmitted will be retained by the recipient cannot be controlled by the sender. Officer Golgart sent images to other Minneapolis Police Officers, persons who have no affiliation with any police department, including family members and friends, and to members of the Minnesota State Patrol. Officer Golgart testified that he never retained any of the images taken of suspects in the Chemical Testing Unit. He did not know whether any of the images he captured were retained by any of the people to whom he sent them. The Internal Affairs Investigation determined the following facts, which were confirmed by testimony given in arbitration: • There was no law enforcement need met by the photos taken by Officer Golgart. • Officer Golgart distributed the photos to friends in law enforcement in and outside the department, family and civilian friends. • Officer Golgart has never been trained to photograph arrestees. • Officer Golgart has never been ordered to take pictures of arrestees with his his personal cell phone. • Officer Golgart never mentioned photographic images taken on his cell phone in any official report. • Officer Golgart does not believe that Snapchat is a secure, private way of exchanging photos or recordings. • A data privacy statement stating that the images were confidential information did not accompany the images sent by Snapchat. 6 1212109 • Prior to June 2, 2014, when he met with Inspector Loining and Lieutenant Chiodo, Officer Golgart had not thought about the impact of transmitting the images to other police officers, his family and his friends. • Officer Golgart was ordered to not take additional photos of arrestees on his cell phone and he confirmed that he followed the order. • Officer Gogart had no knowledge of whether his taking photos of people in the Chemical Testing Unit affected any criminal proceedings. • Officer Golgart did not know that he was on video in the Chemical Testing Unit. • Officer Golgart manually starts the video recording in the Chemical Testing Unit, when he is assigned to work there. • Officer Golgart has seen Administrative Announcement 12-019 regarding "using cell phones/recording devices to capture evidence" and signed an acknowledgement of receipt. • Officer Golgart never used any other application other than Snapchat to distribute photos taken on his cell phone in the Chemical Testing Unit nor did he ever save photos on his phone. • Officer Golgart distributed all photos he captured with Snapchat. Office Golgart explained that he did not mean to bring discredit upon the police department by his conduct nor did he intend to demean the arrestees he photographed. When he was taking pictures on his cell phone in the Chemical 7 1212110 Testing Unit, Officer Golgart was not reflecting on policies and procedures. He explained that he was "more or less killing time." 3 Following the investigation and Loudermill hearing, the grievant, Officer Golgart, was discharged. The notice of discharge was effective June 29, 2015. The notice of discharge cited violations of Department Rules 5-105 (15), 4-501, 10-423 as the reason for discharge. By letter dated July 2, 2015 Officer Golgart was notified that a clerical error had been made in the discharge notice and the reason for discharge was violation of Department Rules 5-102, 5-103, 4-501 and 10-423. The Union grieved Officer Golgart's discharge by letter dated July 1, 2015. The parties were unable to resolve the dispute through the contractual grievance procedures and brought the dispute to arbitration for a final and binding determination. SUMMARY OF EMPLOYER'S POSITION: The Employer argues that it proved by sufficient evidence that the grievant engaged in the misconduct for which he was disciplined; a fair and even handed investigation was conducted by the Employer; the grievant received due process and the discipline was appropriate given the nature of the misconduct. Hence, there exists just cause to discharge the grievant and the grievance should be denied. There is no dispute over whether the grievant took photos on his personal cell phone of detainees in the department's Chemical Testing Unit. Video recordings captured repeated instances where Officer Golgart appeared to be taking photos of detainees with his cell phone. When asked, Officer Golgart admitted that the video 3 From Loudermill report page 4. 8 1212111 recordings captured him taking photos of detainees. Officer Golgart went on to explain that the digital images he captured of detainees were being transmitted to other police officers, family members and civilian friends using an application called "Snapchat." Officer Golgart's admissions together with the evidence that was accumulated establish that he engaged in the specific conduct for which he was disciplined. The investigation into Officer Golgart's conduct was initiated in response to an inquiry made by the City Attorney's Office. The Internal Affairs Investigation was based upon video records that were reviewed for the purpose of determining whether the allegations brought to the City Attorney's Office were accurate. The review of video records was expanded because an addition incident was observed by the investigator. The investigator found multiple incidents of the conduct over a six-month period of time from video recordings that were readily available. The investigator's review of video recordings could have established that the grievant's misconduct was isolated or could have established a pattern. In this case, the pattern of misconduct was well established by the video recordings. Officer Golgart appeared on the video recordings to be taking photos of detainees in the Chemical Testing Unit and he was asked about his conduct. Officer Golgart not only confirmed that he was taking photos of detainees with his personal cell phone but explained that he was using the "Snapchat" application and transmitting the images to other police officers, his family and civilian friends. The grievant in this case was asked about the alleged misconduct. Grievant not only confirmed that he engaged in the alleged misconduct, taking photos of detainees 9 1212112 with his cell phone, but he further explained that he published the photos using the "Snapchat" application. Nothing in the gathering of facts in the investigation suggests any bias or a failure to consider the grievant's point of view. The record of the Internal Affairs Investigation demonstrates that grievant was afforded due process. Officer Golgart had Union representation throughout the process. He was notified of the allegations made against him and he was given an opportunity to explain his actions in a Loudermill hearing. At the Loudermill hearing, when Officer Golgart was given an opportunity to present any mitigating circumstances, he acknowledged his mistakes and apologized for his misconduct. As mitigating factors, the Union offered prior awards and commendations received by the grievant. The Union did not allege a lack of due process. The grievant had an excellent record of making DUI arrests and received commendations for his aggressive enforcement. However, his performance over the past eight years also includes thirty three (33) complaints, a ten (10) hour suspension, a forty (40) hour suspension, 13.43 - Personnel Data Consequently, the grievant's job overall performance is not a positive mitigating factor. The level of discipline is appropriate in this situation due to the egregious nature of the misconduct. First, taking photographs of detainees and sending them to other police officers, the grievant's family members, and the grievant's civilian friends is simply not part of the job of a Police Officer. Taking and transmitting the photos served no law enforcement purpose. Officer Golgart was taking the photos 10 1212113 and sending them out on "Snapchat" simply to "kill time." The activity was outside the scope of his work and demeaned the detainees in his custody. The misconduct also potentially compromised his role as observer in the Chemical Testing Unit. While the grievant was focused on taking unnecessary photos and sending them to others, he was not paying attention to the safety of his work environment. He was a distracted police officer with a loaded firearm in a small room with intoxicated people. His distraction placed himself and other officers at risk. The grievant knew that the images he was sending could be copied and saved. Finally, the grievant engaged in the misconduct over an extended period of time. The videos examined by investigators prove that the grievant was taking photos and sending them out on "Snapchat" over a period of at least nine (9) months. Grievant's misconduct was not due to a simple lapse in judgment. The egregious nature of the grievant's misconduct over an extended period of time is a sufficient basis for imposing the penalty of discharge on the grievant, SUMMARY OF UNION'S POSITION: The Union contends that Officer Golgart did not violate either Minneapolis Police Department Policy 10-423 or Minneapolis Police Department Policy 4-501. The Union position is based upon a careful reading of both policies. The cellular phone/recording device policy MPD P/P 10-423 applies to "All electronic data that could be considered evidence." According to Deputy Chief Glampe, one disturbing element of the grievant's conduct was the fact that images that had "no evidentiary value" were taken by the grievant. Since the images 11 1212114 contained "no evidentiary value" they did not fall within the scope of MPD P/P 10- 423. In order for the policy to apply to the conduct, the images would have to be something "that could be considered evidence." MPD P/P 10-423 also requires that a cell phone or recording device actually "contain" the evidence. As described at length by Officer Golgart, the images he took were never saved on his cell phone. The images were momentarily captured and transmitted but Officer Golgart never saved an image that was taken in the Chemical Testing Unit. The City did not prove that grievant violated MPD P/P 10-423. Hence, the alleged policy violation cannot form the basis for a just cause discharge. Similarly, Officer Golgart's conduct did not violate MPD P/P 4-501, as the momentary capturing of an image through Snapchat does not constitute a "file, document, record or information." The Employer is attempting to extend the meaning of the policy, which is designed to address documents, written information and other tangible things to an electronic image that deletes in a matter of a few seconds. The grievant's conduct is simply not within the scope of the policy and MPD P/P 4-501 was not violated by the grievant. The grievant was discharged for his taking of still photos and transmitting them using "Snapchat." In a comparable situation a fellow Officer was given a thirty (30) day suspension for taking and transmitting a video of an arrestee in the Chemical Testing Unit. The two circumstances are very similar, although the Union contends that taking and transmitting a video is perhaps more egregious conduct. 12 1212115 Hence, the grievant's discipline was disparate and the discharge was too harsh a penalty. The discipline imposed by the Employer in this case was simply too harsh. The grievant did violate MPD P/P 5-102, Code of Ethics and MPD P/P 5-103 Use of Discretion but discharge is simply too harsh a penalty for the rule infractions. The conduct was characterized by the Employer as shocking but, in fact, the impact on detainees was minimal at best. The grievant's record of enforcing the DUI laws is impressive but was not considered a mitigating factor. In this case, the Employer is losing a seasoned and capable Officer for conduct that had minimal, if any, impact upon the people whose images were captured and transmitted for a few seconds. The Union asks that the grievant be reinstated and made whole in all respects. OPINION: The Union concedes that MPD P/P 5-102 Code of Ethics and MPD P/P 5- 103 were violated but argues that the rule violations were minor and the discipline too harsh. At least to the extent that the grievant's conduct violated MPD P/P 5-102 and MPD P/P 5-103, there is no dispute. MPD P/P 10-423 applies to "All electronic data that could be considered evidence, captured by an employee's personal or MPD-owned cell phone..." The policy provides for speculation. Any photo taken in the Chemical Testing Unit by a licensed police officer, on duty and responsible for the safety and operation of the Unit "could be evidence". In this case, two defense attorneys representing different 13 1212116</t>
  </si>
  <si>
    <t>['https://d3n8a8pro7vhmx.cloudfront.net/cuapb/pages/1461/attachments/original/1638122430/14-11115_Golgart_Part_3.pdf?1638122430']</t>
  </si>
  <si>
    <t>MINNEAPOLIS POLICE DEPARTMENT INTERNAL AFFAIRS COMPLAINT FORM #3401 . ,, r6top, :,, . COMPLAINT INFORMATI , A 'N , , - v - i z a 1. •,,, , INTERNAL AFFAIRS CASE NUMBER: 13-32434 CCN: 13-380829 DATE OF INCIDENT: 11/15/2013 TIME OF INCIDENT: 15:12 LOCATION OF INCIDENT: 43 rd and Morgan Av N, Minneapolis DATE OF COMPLAINT 12/16/2013 REFERRAL METHOD: C• MPLAINANTS NAME LAST FIRST MIDDLE) 60B.171- Juvenile Records SEX RACE: DATE OF BIRTH: • C TY TATE 2.1:.171- - - -c.r.s TELEPHONE: * ;' LG . ,. - - Po MATION i 9 ivy- POLICIES ALLEGED TO BE VIOLATED: Failure to report use of force in CAPRS 13.43 - Personnel Data 13.43 - Personnel Data 5-306 .., , EEir i.' -f,.,,, , 1 k.,. , D '.!,' Sit `1 . , ,,. • 0 ;;&gt;,* . 4, . NAME/BADGE: Officer Tyrone Barze # 0330 • ., , ' INT AL „„ a? h ',- \CATIONS- . GT , .., :, On 11/15/2013, at 15:15 hours was Minneapolis MN 55411. Illeged that injury. was transported to the Hennepin injured during an arrest near 43rd and Morgan Av N. the arresting Officer used excessive fore n County Ju ' ion Center. was eye orbital bone. was transpo e ome and Nurse alleged that as in need of medical not return to the JDC. refused at the JDC due to a laceration over his left released. The Hennepin County JDC Registered attention for the laceration and 'id 4. 1 . 4:1.:::::: : 2 r .--.., -, r I ' _ ,, , .'4&lt;k... ilk , K Reckoning Period Expired Before Complaint was Filed Information with Coaching Documentation ...... • No Basis for Complaint K Closed Pending Further K Refer to Precinct K Exceptionally Cleared K Policy Failure K Other 13.43 - Personnel Data 1207958 MINNEAPOLIS POLICE DEPARTMENT INTERNAL AFFAIRS COMPLAINT FORM #3401 COMPLAINT INFORMATION INTERNAL AFFAIRS CASE NUMBER: 13-32434 CCN: 13-380829 DATE OF INCIDENT: 11/15/2013 TIME OF INCIDENT: 15:12 LOCATION OF INCIDENT: 43rd and Morgan Av N, Minneapolis DATE OF COMPLAINT 12/16/2013 REFERRAL METHOD: COMPLAINANTS NAME LAST FIRST MIDDLE) SEX 2608.171- Juvenile Records !RACE: DATE OF BIRTH: CITY! STATE / ZIP: 2606.171- Juvenile Records POLICY INFORMATION :• 1 • • BE VIOLATED: 13.43 - Personnel Data 5-306 Failure to report use of force in CAPRS, 13.43 - Personnel Data ACCUSED EMPLOYEE(S) NAME/BADGE: Officer Tyrone Barze # 0330, 13.43 - Personnel Data COMPLAINT ALLEGATIONS On 11/15/2013, at 15:15 hour- was injured during an arrest near 43rd and Morgan Av N. Minneapolis MN 55411 alleged that the arresting officer(s) used excessive force and caused an injury. as transported to the Hennepin County Juvenile Detention Center. was refuse a e ue o a laceration over his left eye orbital bone was transported home and released. The Hennepin Count JDC Reg istered Nurse alleged that as in need of medical attention for the laceration and did not return to the RECOMMENDATION (Preliminary Cases Only) was Filed ■ Reckoning Period Expired Before Complaint K No Basis for Complaint K Closed Pending Further Information K Refer to Precinct with Coaching Documentation K Exceptionally Cleared ■ Policy Failure ■ Other 0 PLLAINANT SIGNATURE. • DATE CO HANDER REVIEW DATE 1207959 MINNEAPOLIS POLICE DEPARTMENT Internal Affairs Unit Case: IAU Case # 13-32434 Investigator: Sgt. Thomas Wheeler 02/11/2014 CASE BACKGROUND Officer Tyrone Barze made an off-duty arrest on 11/15/2013. The erson arrested was a juvenile male,..j . The arrest was made near had an outstanding felony warrant for his arrest. transported to the JDC to be booked on a felony warrant. At the JDC sally-port, JDC staff refused to acceptMM due to an injury of his left eyebrow area (laceration over the orbital bone.) was refused entry to the JDC due to the injury. JDC staff alleged that Officer Barze remarked, "Thanks for helping out the system." Per the MPD CAPRS report was transported home by Officer Barze. was 13.43 - Personnel Data 13.43 - Personnel Data Lieutenant Hildreth drafted a memo to Inspector Waite dated 11/22/2013. In that memo, Lt. Hildreth documented that he had contact with the Juvenile Detention Center. A JDC incident report was forwarded to Lt. Hildretli. The reports were completed by the staff registered nurse, Cheryl Hafften and a Corrections Officer Dan Tanne Th incident reports confirmed that the staff nurse observed injury and as denied entry into the JDC due to the injury. The JDC nurse, Cheryl Hafften recommended that should have been transported to HCMC for medical treatment. Officer Barze reported in a CAPRS report that he transported home and released him to his mother. The felony warrant was not satisfied as a result of elease. was interviewed on 12/16/2013 after he was located by the Hennepin Count Sheriff's office and re-arrested on the original felony warrant from a month prior. alleged in his statement that he was the subject of excessive force and 1 1207960 injured during the arrest. did not receive medical treatment for the injury he suffered. His injury was photographed by his mother the day he was released to her. It was learned through investigation that Minneapolis Police Officer Tyrone Barze articipated in the arrest of= . In addition, two Metro Transit Police Officers were in the area of the arrest, but did not directly participate or observe the arrest. 13.43 - Personnel Data CASE INVESTIGATION LIEUTENANT HILDRETH MEMO On 11/19/2013 Lt. Hildreth documented that he contacted the JDC regarding was brought to the JDC for an "A&amp;D" warrant for absconding from placement. The JDC Corrections Supervisor Deborah Deyon sent a copy of the JDC incident reports to Lt. Hildreth. The incident date on the JDC reports was 11/15/2013. In the memo, it read that was referred to HCMC for medical treatment by JDC staff nurse Cheryl Hafften. Deb Dayon wrote, "Per HCMC was never seen at HCMC and did not return to JDC." 260B.171- Juvenile Records Lt. Hildreth outlined his concerns in a memo and referenced a MPD Daily Intelligence Briefing (DIB) concerning situational awareness/gang intelligence/weapons and crimes associated with The situational awareness ostin was placed on the MPD DIB on 10/01/2013. Lt. Hildreth questioned why was released after a court order was issued for a felony warrant. Lt. Hildreth communicated his concerns via a memo to Inspector Waite and the supporting documents were forward to Commander Granger in MPD Internal Affairs. MPD CAPRS REPORT CAPRS report #13-380829 was drafted by Officer Tyrone Barze on 11/15/2013 at 16:00 hours. In that report, Officer Barze was working off-duty, assigned to Officer Barze's call sign was 6404. 13.43 At school dismissal, staff members at 13.43 - Personnel Data directed Officer Barze to check on males who were in the area, two males were on foot and two were riding bikes, wearing "masks." Officer Barze responded driving a marked squad car. Officer Barze confronted 4 males near 43rd and Morgan Av N, Minneapolis MN. 2 1207961 Officer Barze secured three males (including in his squad car. A fourth male was seated/secured on the curb. School staff recognized one of the males as and informed Officer Barze over the, "school radio." used a false name to ID himself. According to Officer Barze's report: "I had him exit the squad car and asked him his name for the fourth or fifth time. 'hen admitted to his real name. I had him turn around and place his hands behind his back. While handcuffing him he pulled his handcuffed right hand away from me and turned towards me. He said why yall grabbing on me. He stru led with Officers and fell to the ground where he was handcuffed struck his left temple, and left cheek on the pavement in the street when he fell. He had a cut on his left temple and an abrasion on his left cheek The cut drew a light amount of blood " Officer Barze gave first aid and- was transported to the JDC. At JDC was refused entry by the JDC nurse. was transported home and released to his mother with a citation. VISINET REPORT The VISINET re signed on. ort dated 11/15/2013 at 15:12 hours showed that squad 6404 was 13.43 - Personnel Data 13.43 - Personnel Data signed on squad 6404, Officer Tyrone Barze The VISINET report showed that Officer Barze 13.43 - Personnel Data signed on to work 13.43 - Personnel Data 13.43 - Personnel Data For Officer Barze, the start time was 10:21 hours and the end time was 18:03 hours. Squad P#76342 was listed on the VISINET report with starting mileage 78,642. Remarks on the VISINET report stated that unit 6404 was out with 4 subjects on 11/15/2013 at 15:13 hours, at rd and Moran Av N. At 15:42 hours the VISINET report confirms that the nam, 2606.171- Juvenile Records was run and there was a "hit" on the NCIC wanted person file for a felony warrant, "Hold with-out bail." Three other 'uvenile names were entered on the VISINET report by Officer Barze. 2606.171- Juvenile Records An entry was made on VISINET on 11/15/2013 at 16:45 hours that read, "6404 refused, male cited and returned to 3 1207962 MPD SQUAD VIDEO On 11/15/2013 at 1000 hours, Officer Barze signed out squad 260 (P # 76342) from the 2" Police Precinct. PI # 13-45079 was determined to be the cassette tape used in the squad for 11/15/2013. A request was made with the MPD Crime Lab to check for video for the event/arrest. The Crime Lab was not able to locate any video for the arrest of 2606.171- Juvenile Records 911 AUDIO I downloaded and listened to the 911 audio file for the VISINET report. In the audio file, I could hear squad 6404 call out to dispatch that Officers would be out with four suspects. A CD of the audio file was made. 4 1207963 STATEMENT of JDC STAFF MEMBER DANIEL TANNER Daniel Tanner was interviewed at MPD IAU on 12/10/2013 at 08:09 hours. Tanner was a Correctional Officer employed at the JDC for the was brought into the On 11/15/2013 he was working the in-take sally-port. He was present when sally-port by a tmiformed Minneapolis Police Officer. The Minneapolis Police Officer arrived in a marked s uad. Tanner did not know the name of the MPD Officer. 13.43 - Personnel Data Tanner recalled that was brought into the JDC. Tanner reported that it was the policy of the JDC to have a medical screening done on all arrestees upon entry to the JDC. An injury was observed by the JDC nurse (Cheryl Hafften) around the left eye of Tanner remembered that Nurse Hafften evaluated the injury. Nurse Hafften decided that the JDC would not accept until he received medical attention. The Officer became upset and agitated. According to Tanner, the Officer, in a loud voice stated, "I will just write him a citation and leave." Tanner described the Officer as, "an• ry and loud, on the ver e of ellin ." 13.43 - Personnel Data Tanner articulated that in'uz assessment at the time of intake was standard. No photographs were taken o at the JDC. Tanner reminded the Officer that had a felony. warrant. The Officer stated again that he would release once outside the door. As the Officer was exiting the sally-port doors, the Officer pointed his finger at Nurse Hafften and stated, "Thanks for helping out the system." The Officer walked out to his squad car. Tanner watched on camera at the JDC. The Officer and squad car were seen outside the sally-po f r about ten minutes and the squad left. Nursing staff checked with HCMC and was not transported to HCMC. iiiir pleted a JDC incident report (dated 11/21/2013.) Tanner did not ask how the injury occurred. The injury was described as 2"-3" inches deep and still bleeding. The injury had a bandage. I allowed Tanner to review the JDC incident report that I had received in the IAU office. Tanner confirmed that he drafted the JDC report. Tanner reported that the warrant for was an A&amp;D warrant for absconding from Woodland Hills (Residential Treatment Center.) Tanner has had contact with in the past. He confirmed his knowledge of by identifying a booking photo of him. 5 1207964 JDC VIDEO The Hennepin County Juvenile Detention Center (Supervisor Deb De on) was contacted. A request was made for video that covered the in-take o on 11/15/2013. I received a CD-R from the JDC via U.S. mail on 12/13/2013. The video was viewed. The video had no audio. The following time stamps were viewed on the CD-R for 11/15/2013: • 04:32:06 hours (pm) by Officer Barze. (handcuffed) enters the JDC sally port escorted • 04:33:00 hours (pm) JDC Staff RN Cheryl Hafften completes a medical screen and appears to examine the left eye area after removing a bandana type headband covering the injury site. • 04:33:47 hours (pm)l s escorted by Officer Barze out of the JDC sally port. STATEMENT of COMPLAINAN On Friday 12/13/2013, I was notified by Deb Deyon (JDC Correction's Supervisor) that was in-custody at the JDC. He was booked by the Hennepin County Sheriff's office and was being held for an outstanding warrant. On Monday 12/16/2013, I went to the JDC and Met with M at 8:30 hours. I met with him in a meeting,room inside the JDC. He recalled that he was stopped by the Minneapolis Police on 11/15/2013 260B.171- Juvenile Records at about 15:12 hours. reported that he was stopped by three Officers. He was in the area with 3 friends; he was waiting for more friends 2606.171- Juvenile Records was placed in the rear of a Minneapolis police car without handcuffs. He admitted that he used a false name while identifying himself to the police. The Officers learned real name from a school source. 6 1207965 was removed from the squad car. The Officers were alleged to place him against a squad car. reported he asked the Officers why they were doing what they were doing 13.43 - Personnel Data reported that there were two or three officers involved. could not break his fall with his hands; he stuck his head on the pavement. .ustained an injury to his left eyebrow area. was handcuffed. The in ur was a cut and he was bleeding. He reported he had a, "black eye." 13.43 - Personnel Data 13.43 - Personnel Data 13.43 - Personnel Data 13.43 - Personnel Data reported he was transported alone in a Minneapolis Police squad car. The Officer driving the squad was a 1 3.43 officer, stated to be 13.43 years old. The squad car was fully marked; he was transported in handcuffs and brought to the Juvenile Detention Center to be booked. Once at the JDC, reported that he had a conversation with the nurse. The nurse viewed the injury and told him he needed sutures. began to exit the JDC with the Officer. recall • er was angry and said, "fuck, I aint fitting to sit with you at the hospital." received first aid from the MPD Officer (alcohol pad and adhesive strip) prior to arriving at JDC. was transported home to his mother and released with a citation. did not seek medical treatment for his injury. Photo images were taken o left eye area (SD card later inventoried as evidence) on 12/13/2013. It appeared the injury was healed; there was a faint scar at the healed injury site. reported that there were 2 Officers involved in the arrest, 13.43 - Personnel Data stated the 13.43 Officer was the one who was in charge. The interview was ended. 7 1207966 On 12/17/2013 at 0825 hours, I met with at the JDC. I hand delivered his typed verbatim statement to him. He reviewed the statement and he signed it. He clarified a few points that were not contained in the audio recorded statement. He recalled that there was a Metro Transit squad in the area at the time of the stop; he did not see the officers and they did not exit their squad. The Metro Transit squad was described as an "SUV type" car. He recalled his friends' names that were with him at the time of the arrest. The names I was given were 260B.171- Juvenile Records 2606.171- Juvenile Records were detained in the squad car at the time of the arrest. was seated on the curb at the time of the arrest. STATEMENT of CHERYL HAFFTEN (JDC REGISTERED NURSE) On 12/18/2013 at 1334 hours, I met with Cheryl Hafften at the MPD Internal Affairs Unit. Hafften was employed by Corizon Inc. She was a Registered Nurse. The company she worked for (Corizon Inc.) was the service provider for the Hennepin county Juvenile Detention Center (JDC.) Hafften worked at the JDC as a Registered Nurse. Hafften explained her duties to include working the sally-port, screening arrestee's medical condition upon entry and providing care. Hafften reported she had been a Registered Nurse for 43 years. Hafften was working on 11/15/2013 at the JDC. Her shift hours were 1500-2300 hours. Hafften stated she recalled the incident. Hafften's duties that day were to provide evaluation in the sally-port and to provide medical screenings. Hafften articulated that she was following JDC policy and the medical screening activity she provided was normal activity that occurred daily. I had HAFFTEN view an incident report (handwritten) that was sent to MPD Internal Affairs. The incident report was dated 11/15/2013 at 1600 hours. Hafften viewed the incident report and she stated that she drafted the report after being directed to do so 8 1207967 by her superior, Deb Dayon. I had her read the incident report to me that she had drafted. The written report included her recommendation that the arrestee be taken to HCMC for sutures to treat a laceration that was located on the orbital bone of the left eye. Hafften reported that was the person that she screened upon entry at the JDC on 11/15/2013. He was described as 2606.171- Juvenile Records years old 2606.171- Juvenile Records Hafften believed that the sally-port was under video surveillance the day of the incident. Hafften inquired if had been injured in the last 24 hours and he replied yes. Hafften reported the injury to the eye area was recent. Hafften was not told by the arresting Officer how the injury occurred. Hafften did not know the Officer's name. Hafften knew the Officer was a Minneapolis Police Officer who was wearing the full MPD uniform. The MPD Officer was described as an 13.43 - Personnel Data I asked Hafften to view an image print-out (image of with injury over the left eye.) Hafften identified the photo of She reported that the image was an accurate photo of and how he looked when he was brought into the JDC on 11/15/2013. Hafften reported that her recommendation to the MPD Officer was to transport the youth to HCMC to be evaluated for sutures. Hafften stated that facial injuries are likely sutured by plastic surgeons due to the cosmetic considerations. Hafften wanted to make sure thatIMIlwas evaluated. I asked Hafften if she followed policy, she stated yes. Hafften estimated that she screened in less than five minutes. Hafften removed a bandage on eye, after observing the saturation of blood. She examined the wound and "spread the laceration to see how deep it was." 9 1207968 Hafften recalled that the MPD Officer was frustrated after she informed him that needed to go to HCMC. The Officer's verbal response was, "thank you for working with us." Hafften reported that she did not interpret the Officer's response as an insult. HafFten reported that the Officer stated he was working, "over-shift time." The MPD Officer left the JDC with JDC flowed-up up with HCMC and learned that not come back to the JDC. . Hafften reported that staff at the was not seen at HCMC and did STATEMENT of METRO TRANSIT POLICE OFFICER ROLLAND MARTINEZ On 12/27/2013 at 10:00 hours, I met with Metro Transit Police Officer Rolland Martinez at MPD IAU for an interview. He was accompanied by Sgt. Troy Schmitz (Metro Transit PD/Internal Affairs.) The interview was audio recorded. Sgt. Schmitz gave the Garrity notice to Officer Rolland Martinez. Officer Martinez was a part-time police officer working for the Metro Transit Police Department. His home agency was the Ramsey county Sheriff's Office. On 11/15/2013, Officer Martinez was working for Metro Transit Police, wearing the duty uniform. His work hours for the day were 1400-1800 hours. He was working squad 1911 as the passenger officer. He was working with a partner, Officer Todd Soderholm. The squad he was working was a fully marked Metro Transit squad. I had Officer Martinez view a Metro Transit Police log that read,' (ASST MPLS ARREST.)" The date on the log was 11/15/2013 the time frame was 1510- 1605 hours. Officer Martinez recalled that he and a partner were assigned to support the Metro Transit bus function related to school age kids using MTC buses for transportation, proving "support" in the area. 260B.171- Juvenile Records 10 1207969 Officer Martinez observed a Minneapolis Police Officer described as Officer with a suspect at the hood of a car. In addition there was a suspect in the back seat. Officer Martinez remained in his squad car and did not exit his squad. An 13.43 - Personnel Data additional Minneapolis Police Officer described as 13.43 Martinez did not know the call sign of the Minneapolis squad. was nearby. Officer Officer Martinez's attention was drawn to a male in a different Minneapolis Police squad car in the area. In the back of that squad was an additional male that was kicking the interior of the squad and causing a disturbance. Officer Martinez he believed he saw one Minneapolis Police Officer writing a citation to a suspect. Officer Martinez could not describe the suspect and stated, "I could not see inside the squad." Officer Martinez denied that he saw a Minneapolis Police Officer placing handcuffs on any suspect. Officer Martinez was not using squad video at the time of the incident. He did not exit his squad car at any time. Officer Martinez did not know the Minneapolis Police Officers by name. Officer Martinez denied he observed any suspect being arrested. He observed no suspects observed with any injury. He did not notify his dispatcher of his location. He did not complete any police reports. He did not talk to any suspects. He denied seeing Minneapolis Police Officers handcuffing anyone at the scene. Officer Martinez stated he was in the police business for over 29 years and he remarked he did not see anything out of the ordinary. 11 1207970 STATEMENT of METRO TRANSIT POLICE OFFICER TODD SODERHOLM On 12/27/2013 at 10:20 hours, I interviewed Metro Transit Police Officer Todd Soderholm at the MPD Internal Affairs Unit. The interview was audio recorded. Officer Soderholm worked part time for Metro Transit Police and full time for the Apple Valley Police department for 24 years. Sgt. Troy Schmitz (Metro Transit Police Internal Affairs) was present for the interview. Sgt. Schmitz gave the Garrity notice and data practice warnings to Officer Soderholm. A Metro Transit Police log dated 11/15/2013 and shift time of 1400 to 1800 hours was referenced and I had Officer Soderholm view the log. He identified the log as the one he wrote and he was working with a partner, Officer "Rollie" Martinez on the date/time of the log was drafted. Officer Soderholm was working a marked SUV type marked squad car with markings and a light bar. I referenced line three on his log that read, (ASST MPLS ARREST.)" Officer Soderholm viewed his log for 11/15/2013. He recalled two or three Minneapolis police squads in the area. He recalled Minneapolis Police Officers were with some suspects at the hood of their car, there were males on bikes in the area. Officer Soderholm focused his attention on the males riding bicycles. There was an additional Minneapolis Police squad on scene. A suspect in the rear of that squad was hearing kicking from the inside of the squad. There were 20 other males in the area also (on foot.) I asked Officer Soderholm if he was involved in an arrest as indicated on his log. He said no, he never exited his squad car. He observed a Minneapolis Police Officer handcuffing a suspect. The Minneapolis Officer was described as Officer Soderholm heard this officer remark, that he had an additional off-duty job and he was going to be late for the job due to the arrest. 13.43 - Personnel Data 12 1207971 I had Officer Soderholm view an electronic image of Officer Tyrone Barze from workforce director. After viewing the image, Officer Soderholm identified the image as the arresting officer. Officer Soderholm observed the handcuffing of a suspect. He did not observe a suspect on the ground. He estimated the distance between he and the arrest was 15 feet. I asked Officer Soderholm if he observed anything other than, "cooperative handcuffing?" He said no. He observed two MPD Officers using an escort hold and one suspect was placed in handcuffs. The second Officer was officer. Officer Soderholm observed a total of 3 MPD officers on the scene. Officer Soderholm did not know any of the MPD Officers by name. The Officer was described as wearing the MPD uniform with a dark quilted vest (navy blue carrier vest.) 13.43 13.43 - Personnel Data Officer Soderholm did not complete any reports and he was not running squad video. He did not see anyone injured or bleeding on the scene. Officer Soderhoim did not witness any resistance by a suspect that was arrested. However, an unknown suspect was swearing and upset. The suspect was described as a, years old." 2606.171- Juvenile Records I asked Officer Soderholm if there were sufficient resources on scene to control the situation. He remarked that at any time a scene can get out of control. Officer Soderholm stated he never notified his dispatcher that he was out at the scene and he did not call for an additional resources. I had Officer Soderhoim view a booking photo o Officer Soderholm could not identify as the person that was arrested by Minneapolis Officers. STATEMENT of OFFICER PAUL O'HANLON On 01/08/2014, I met with Officer Paul O'Hanlon at MPD IAU at 1529 hours. He was provided with a notification letter that was dated 12/30/2013. In that notification he was called as a witness to provide a statement. Present during the interview was Officer Bjork from the MPD Federation. Officer O'Hanlon was provided with a data practices advisory which he read and signed. The witness was Officer Bill Bjork. I recorded the interview and I provided Officer O'Hanlon with the Garrity warning. I had Officer O'Hanlon view Workforce director for 11/15/2013. He recalled that he was working off-duty 13.43 - Personnel Data that day. I had Officer O'Hanlon view a copy 13 1207972 the "Off Duty Report" in Workforce Director that stated the off-duty job was an approved job. Moreover, I had Officer O'Hanlon view the VISINET report for case # 13-380829. Officer O'Hanlon admitted that he singed-on to off duty call sign 6404 via channel 7. Officer O'Hanlon picked-up a marked squad car at the 3rd Precinct and arrived to work. He signed on separately from Officer Barze. 13.43 I had Officer O'Hanlon view the CAPRS report for CCN 13-380829. He stated he was familiar with the case. He responded to assist Officer Barze with a call received on the school radio. Officer O'Hanlon was wearing the MPD uniform and he responded from 44th Av N and Morgan Av N in a marked squad car. Upon arrival, Officer O'Hanlon stated that the School Resource Officer (SRO) was on scene with Officer Barze. The SRO was identified as Officer Mike Rocklin. Officer O'Hanlon stated he responded to assist in checking four males wearing masks in the area. Officer O'Hanlon reported that Officer Barze made contact with the group and two Transit PD Officers arrived in the area in a squad car. Officer O'Hanlon was not running squad video. Officer O'Hanlon reported one male was removed from Officer Barze's squad car because the male had a warrant. There was a verbal exchange between Officer Barze and the suspect. The suspect remarked, "why you getting up on me." As the suspect was handcuffed, Officer O'Hanlon and Officer Rocklin were standing nearby. As the suspect was being handcuffed, the suspect pulled away and one handcuff was loose. The three officers "grabbed the suspect." Officer O'Hanlon stated, "As these things go, we were pulling in different directions" trying to get control. He perceived one handcuff on and one off as dangerous. Officer O'Hanlon did not remember how the suspect ended up on the ground; he remarked it happened in, "3 seconds." Officer O'Hanlon had one knee on the ground as the suspect went to the ground. I asked Officer O'Hanlon if the suspect offered any resistance. He recalled, "Minor resistance." The suspect stiffened his arm prior to being handcuffed, he got, "squirrely he made it difficult to get him in handcuffs." Officer O'Hanlon did not tell the suspect he was under arrest and he did not remember anyone tell the suspect he was under arrest. Officer O'Hanlon did not know the name of the suspect that he assisted in arresting. Officer O'Hanlon knew that the suspect was injured; the injury was described as an abrasion on a cheek. Officer Barze used a Sani-wipe to clean the wound and Officer Barze applied a Band-Aid. Officer O'Hanlon stated he did not believe force was used during the arrest. He believed that he tried to stay away from body weigh take downs as he had broken his leg doing 14 1207973 them in the past. In addition, he stated he believed the arrest was a misdemeanor and he did not have to complete a report. I had Officer O'Hanlon view an electronic image of the suspec (injury to left eye area.) Officer O'Hanlon stated that the injury site (cheek) was consistent with how the injury looked at the time of the arrest. Officer O'Hanlon did not know if the injury was caused by the suspect striking the squad or caused from the ground, "while we all went down to the ground." The arrest was made near the squad car on the tar pavement. The suspect was face down on the pavement and Officer O'Hanlon reported his body weight was on the suspect. 26013.171- Juvenile Records Officer O'Hanlon did not call for an ambulance. He did not notify a supervisor that a suspect was injured. I asked Officer O'Hanlon if he knew what type of a warrant the suspect was arrested on. He believed the warrant was a gross misdemeanor or felony warrant. He stated he did not complete a CAPRS report supplement. I asked Officer O'Hanlon if he knew the MPD report writing policy and he stated that during an arrest, where a suspect was injured, he was aware a supervisor should be called and a CAPRS report was required. I referenced MPD policy 5-302 and 5-306 and I read some bullet • oints from the narrative. Next, there was a request made by the Federation for a break. 13.43 - Personnel Data 01/08/2014 at 1608 hours: Another break was request by the Federation representative. 01/08/2014 at 1626 hours: Officer O'Hanlon and Officer Bjork entered the interview room and the interview was ended for the day. 13.43 - Personnel Data 15 1207974 13.43 - Personnel Data 1207975</t>
  </si>
  <si>
    <t>['https://d3n8a8pro7vhmx.cloudfront.net/cuapb/pages/1461/attachments/original/1638033686/13-32434_Barze_Part_1.pdf?1638033686']</t>
  </si>
  <si>
    <t>1 UNITED STATES DISTRICT COURT DISTRICT OF MINNESOTA Margaret Hayek, as trustee for the next Civil No. 05-867 (DWF/AJB) of kin of William Charles Hayek, deceased, Plaintiff, v. MEMORANDUM OPINION AND ORDER City of St. Paul, Mark Nelson, Matthew Toronto, Jay Thompson, Peter Crum, and John Linssen, Defendants. ________________________________________________________________________ Andrew P. Engebretson, Esq., Engebretson Law Office, counsel for Plaintiff. Portia M. Hampton-Flowers, Assistant St. Paul City Attorney, St. Paul City Attorney's Office, counsel for Defendants. ________________________________________________________________________ Introduction This matter is before the Court pursuant to a Motion for Summary Judgment brought by Defendants City of St. Paul (the "City"); Mark Nelson, Matthew Toronto, Jay Thompson, Peter Crum, and John Linssen, all personally, individually, and in their capacities as St. Paul Police Officers (collectively, the "Officers"). By the Complaint (the "Complaint"), Plaintiff Margaret Hayek ("Plaintiff"), as trustee for the next of kin of decedent William Charles Hayek ("Hayek"), alleges wrongful death, battery, a violation CASE 0:05-cv-00867-DWF-AJB Document 51 Filed 10/06/06 Page 1 of 19 1 Defendants request that the Affidavit of Andrew Engebretson, dated August 29, 2006, and Hayek's Final Expert Report be excluded as untimely. Consistent with the Court's remarks off the bench at oral argument, the Court will only consider what has been timely submitted. Thus, the Court grants Defendant's request to exclude the affidavit and the Final Expert Report. The Court, however, notes that inclusion of the affidavit and Final Expert Report would not have changed the outcome of this case. 2 Most of the facts are undisputed. Where there are disputes, however, the Court views the facts in the light most favorable to Plaintiff as required by Rule 56 of the Federal Rules of Civil Procedure. 2 of the Minnesota Constitution, and a violation of 42 U.S.C. § 1983. For the reasons set forth below, the Court grants Defendants' motion.1 Background2 I. Events of September 2, 2002 This case arises from the tragic shooting death of Hayek by St. Paul police officers. On September 2, 2002, Plaintiff, Hayek's mother, returned to her apartment around 10:00 p.m. where she found Hayek sitting in a chair holding a children's bible while a three-foot long samurai sword lay beside him. Plaintiff noticed two cardboard boxes by the door that contained video games and toys. Plaintiff reached down toward the boxes, and Hayek told her "Don't touch them." (Aff. of Portia Hampton-Flowers in Supp. of Defs.' Mot. for Summ. J. ("Hampton-Flowers Aff."), ¶ 7, Ex. E, Dep. of Margaret Hayek ("Plaintiff Dep.") at 75.) Hayek then told Plaintiff, "I love you, Mom, but you have the devil in you." (Id. at 76.) Plaintiff testified that at that moment she realized that something was wrong with Hayek and that she felt scared. CASE 0:05-cv-00867-DWF-AJB Document 51 Filed 10/06/06 Page 2 of 19 3 Plaintiff called Crisis Intervention and told them about her son's behavior. The Crisis Intervention operator told Plaintiff to call the police. When Plaintiff hung up the phone, she received a phone call from a friend who had spoken with Hayek earlier that day. Her friend stated that "[t]here's something wrong with [Hayek]." (Id. at 76.) Her friend also stated that Hayek told him that the "police were out to get him" and that "the police tapped his phone." (Id.) Plaintiff's friend suggested that Plaintiff call her sister, Patricia Motter, who works with mentally ill people. Plaintiff then called Motter and told her about Hayek's behavior. Plaintiff handed the telephone to Hayek so that Motter could talk with him, but Hayek disconnected the call. Plaintiff then went back into her bedroom and telephoned her cousin, Bud Lee. Lee told Plaintiff that Hayek had been at his house all day and that Hayek was "going in and out of reality and stuff." (Id. at 78.) Meanwhile, Motter called 911. Motter told the 911 operator that her nephew, Hayek, was talking irrationally to her sister and that Motter was worried for her sister's safety. Motter also told the operator that Hayek was 19 years old, about 6 foot 8 inches tall, and weighed about 300 pounds. Motter told the operator that Hayek had been diagnosed with an emotional and behavioral disorder. The operator dispatched St. Paul police officers to Plaintiff's apartment to investigate. The 911 operator then called Plaintiff. Out of Hayek's presence, Plaintiff told the 911 operator that she thought her son was having a nervous breakdown. Plaintiff also told the operator that Hayek had "a great big sword" and was "acting weird." CASE 0:05-cv-00867-DWF-AJB Document 51 Filed 10/06/06 Page 3 of 19 4 (Hampton-Flowers Aff., ¶ 12, Ex. J, 911 transcript ("911 transcript") at 4.) Plaintiff told the operator that Hayek had locked her apartment door and told her that the devil was in her. Plaintiff then took her apartment keys and walked out of the apartment. The operator asked Plaintiff for a description of Hayek. Plaintiff stated that Hayek was 6 feet 8 inches tall and weighed over 200 pounds. Plaintiff then reported to the operator that police officers had arrived, and she ended the 911 call. Plaintiff met Officers Nelson and Toronto outside of her apartment building. Plaintiff told the officers that Hayek was not on any medication. Plaintiff noticed that one officer carried a rifle and stated, "That's not necessary." (Plaintiff Dep. at 79.) Plaintiff testified that the officer replied, "Oh, yes, it is." (Id. at 80.) Plaintiff showed the officers where her apartment door was located and gave them the key to unlock it. As Nelson and Toronto approached the third floor, they could see through a large window that a second squad had arrived. Nelson and Toronto decided to wait for the officer in that squad to enter the apartment building before approaching Plaintiff's apartment. When Nelson and Toronto arrived at Plaintiff's apartment, the door was unlocked. Toronto opened the door and began speaking with Hayek from the hallway. The officers saw Hayek seated in a chair holding the samurai sword. The end of the sword was in his lap and the blade was pointing toward the ceiling. The officers told Hayek to put the sword down and stated that they were his friends. Plaintiff testified that Hayek replied, "No, you're not. You're the devil. My mom's the devil. Bud's the devil. CASE 0:05-cv-00867-DWF-AJB Document 51 Filed 10/06/06 Page 4 of 19 5 He's trying to poison me." (Id. at 124.) Hayek then threw a bottle of prescription vitamins at the door. Toronto determined that Hayek was not going to put down the sword and therefore requested canine assistance. The officers continued to try to talk with Hayek. Officers Linssen, Crum, and Thompson, along with his canine partner, Harley, arrived at the scene. Toronto again told Hayek that the Officers were there to help and asked Hayek to come out of the apartment. Eventually Hayek shrugged his shoulders, laid down the sword, and walked out of the apartment. Plaintiff testified that once Hayek entered the hallway, two officers "took him and threw him up against the wall and took his right hand and pulled it behind and put one handcuff on." (Id. at 127-28.) Plaintiff testified that once the first handcuff was placed on Hayek, he pushed the two officers, ran back into the apartment, and closed the door. Plaintiff then testified that all of the Officers and the canine entered the apartment and closed the door. Plaintiff could not see what happened inside of the apartment. Thompson testified that he entered the apartment to stop Hayek from grabbing the sword. Thompson released his police canine, which bit Hayek's leg. Thompson testified that Hayek began dragging the canine behind him. Thompson testified that Hayek began moving toward the sword as soon as he entered the apartment. Thompson tried to tackle Hayek to the floor in order to prevent Hayek from reaching the sword. Instead, Thompson fell to the floor. Hayek picked up the sword and swung it at Thompson. CASE 0:05-cv-00867-DWF-AJB Document 51 Filed 10/06/06 Page 5 of 19 6 Officer Thompson yelled for help and the other officers commanded Hayek to drop the sword. Hayek, however, continued to attack Thompson with the sword. Hayek slashed Thompson's arm with the sword. At that point, Officers Crum and Linssen fired their weapons at Thompson. Crum and Linssen testified that they believed Hayek was trying to kill Thompson. Linssen could hear Hayek say, "Ow," as the bullets struck his body. (Linssen Aff. at ¶ 12.) Although Hayek had been shot, he followed Thompson, who had begun crawling toward the apartment door on his hands and knees. Hayek then stabbed Thompson in the right arm. The sword went through Thompson's arm and into his chest, breaking Thompson's rib and puncturing his lung. The stab wound left a jagged three- to four-inch wound in Thompson's arm. Thompson continued crawling toward the door, and Hayek continued stabbing at Thompson. Hayek then stabbed Thompson's right leg. The sword entered the right side of Thompson's right leg, cutting his femoral artery. After Hayek stabbed Thompson in the leg, Officer Nelson fired two rounds from his shotgun. At that point, Hayek stopped his attack and fell to the floor. Nelson and Toronto began performing CPR on Hayek. Linssen attempted to render first aid to Thompson. The Officers requested two paramedic units. When the units arrived, one took Thompson to the hospital and the other pronounced Hayek dead at the scene. Thompson was hospitalized for two and a half weeks as a result of the injuries he sustained. CASE 0:05-cv-00867-DWF-AJB Document 51 Filed 10/06/06 Page 6 of 19 7 II. Procedural Posture Plaintiff filed a four-count Complaint in this Court. After discovery, Defendants moved for summary judgment. As part of that motion, Defendants submitted the expert witness report of David Grossi, a law enforcement trainer and consultant. Grossi reviewed written statements, police reports, interview summaries, autopsy reports, and deposition transcripts. Grossi concluded that the Officers' use of force, including the attempt to handcuff Hayek, the use of the police canine, and the use of deadly force, was objectively reasonable. (Hampton-Flowers Aff., ¶ 15, Ex. K at 9-12.) In response, Plaintiff submitted the preliminary expert report of Dr. J.P. Cronin, a licensed psychologist. (Aff. of Andrew Engebretson ("Engebretson Aff."), Ex. B.) In his preliminary expert report, Cronin states that a mental disease or disorder "likely was the reason for [Hayek's] untimely death." (Id.) Defendants assert that they are entitled to summary judgment on all of Plaintiff's claims. First, the Officers contend that they are entitled to qualified immunity on Plaintiff's 42 U.S.C. § 1983 claim. Next, Defendants contend that they are entitled to official immunity and vicarious official immunity on Plaintiff's state law claims. Finally, Defendants contend that Plaintiff's claim for violation of the Minnesota Constitution should be dismissed for failure to state a claim. CASE 0:05-cv-00867-DWF-AJB Document 51 Filed 10/06/06 Page 7 of 19 8 Discussion I. Standard of Review Summary judgment is proper if there are no disputed issues of material fact and the moving party is entitled to judgment as a matter of law. Fed. R. Civ. P. 56(c). The Court must view the evidence and the inferences, which may be reasonably drawn from the evidence in the light most favorable to the nonmoving party. Enterprise Bank v. Magna Bank of Missouri,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Enterprise Bank, 92 F.3d at 747. The nonmoving party must demonstrate the existence of specific facts in the record, which create a genuine issue for trial. Krenik v. County of Le Sueur, 47 F.3d 953, 957 (8th Cir. 1995). A party opposing a properly supported motion for summary judgment may not rest upon mere allegations or denials but must set forth specific facts showing that there is a genuine issue for trial. Anderson v. Liberty Lobby, Inc., 477 U.S. 242, 256 (1986). CASE 0:05-cv-00867-DWF-AJB Document 51 Filed 10/06/06 Page 8 of 19 9 II. Section 1983 Claim Plaintiff asserts a violation of 42 U.S.C. § 1983 against the Officers. Section 1983 prohibits a person acting under color of state law from depriving another person of his or her "rights, privileges, or immunities secured by the Constitution and laws . . . ." 42 U.S.C. § 1983. Plaintiff asserts that the Officers' use of deadly force violated Hayek's constitutional right to be free from excessive and unreasonable force in violation of 42 U.S.C. § 1983. Plaintiff asserts that the Officers' alleged excessive and unreasonable force violated Hayek's rights under the Fourth, Fifth, and Fourteenth Amendments to the United States' Constitution. The Officers contend that they are entitled to qualified immunity on Plaintiff's § 1983 claim. Qualified immunity shields government officials as well as private individuals from civil liability under 42 U.S.C. § 1983. Wilson v. Layne, 526 U.S. 603, 614 (1999). A defendant is shielded from civil liability if it is shown that his or her "conduct does not violate clearly established statutory or constitutional rights of which a reasonable person would have known." Harlow v. Fitzgerald, 457 U.S. 800, 818 (1982). On a motion for summary judgment, the Court employs a three-part test to determine whether qualified immunity exists. Goff v. Bise, 173 F.3d 1068, 1072 (8th Cir. 1999) (citing Habiger v. City of Fargo, 80 F.3d 289, 295 (8th Cir. 1996)). First, the plaintiff must assert a violation of a constitutional right. Id. Second, the alleged right must be clearly established. Id. Third, taking the facts in the light most CASE 0:05-cv-00867-DWF-AJB Document 51 Filed 10/06/06 Page 9 of 19 3 Plaintiff's Fifth and Fourteenth Amendment claims are analyzed under the same analysis. See Graham v. Connor, 490 U.S. 386, 395 (1989). 10 favorable to the plaintiff, there must be no genuine issues of material fact as to whether a reasonable official would have known that the alleged action violated the plaintiff's clearly established rights. Id. "Qualified immunity is available 'to all but the plainly incompetent or those who knowingly violate the law.'" Avalos v. City of Glenwood, 382 F.3d 792, 798 (8th Cir. 2004) (quoting Malley v. Briggs, 475 U.S. 335, 341 (1986)). In determining whether Plaintiff has satisfied the first prong, the Court will examine Plaintiff's assertion that the Officers violated Hayek's Fourth-Amendment rights. The Court evaluates excessive force claims, including the use of deadly force, under an objective-reasonableness test.3 Graham, 490 U.S. at 397. In determining whether the use of force is "reasonable" under the Fourth Amendment, a court must balance "the nature and quality of the intrusion on the individual's Fourth Amendment interests" against the government interests at stake. Id. at 396 (citation omitted). The reasonableness of the use of force must be judged from the "perspective of a reasonable officer on the scene, rather than with the 20/20 vision of hindsight." See id. (quoting Terry v. Ohio, 392 U.S. 1, 20-22 (1968)). The reasonableness determination also must make allowances for the fact that police officers make split-second judgments in oftentimes-tense situations. See Graham, 490 U.S. at 396-97. Therefore, the United States Supreme Court has set out the reasonableness inquiry as one that requires courts to determine "whether the officers' CASE 0:05-cv-00867-DWF-AJB Document 51 Filed 10/06/06 Page 10 of 19 11 actions are 'objectively reasonable' in light of the facts and circumstances confronting them, without regard to their underlying intent or motivation." Id. at 397 (citing Scott v. United States, 436 U.S. 128, 137-39 (1978)). It is reasonable for an officer to use deadly force if he or she has probable cause to believe the individual "poses a significant threat of death or serious physical injury to the officer or others." Hernandez v. Jarman, 340 F.3d 617, 622 (8th Cir. 2003) (quoting Tennessee v. Garner, 471 U.S. 1, 3 (1985)). Plaintiff maintains that the Officers created the need to use deadly force by failing to appropriately deal with Hayek, who they knew was mentally ill. In particular, Plaintiff contends that the Officers knew or should have known that attempting to handcuff and releasing a police canine would ignite Hayek's paranoia. Further, Plaintiff contends that the Officers' attempt to handcuff Hayek was unjustified and that the Officers' deployment of the police canine without giving a verbal warning was unreasonable. Instead, Plaintiff contends that the Officers should have used more patience and restraint in dealing with Hayek after he exited the apartment. Additionally, Plaintiff contends that one of the Officers should have run into the apartment and grabbed the sword when Hayek walked into the hallway in order to prevent Hayek from retrieving the sword. The Court finds no merit in Plaintiff's arguments. The Court's Fourth Amendment analysis of a police officer's decision to use deadly force is analyzed at the time the decision to use deadly force was made, regardless of whether the seizure involves a mentally ill person. See Schneider v. City of Minneapolis, No. 03-CV-03510, 2006 WL CASE 0:05-cv-00867-DWF-AJB Document 51 Filed 10/06/06 Page 11 of 19 12 1851128, *6 (D. Minn. June 30, 2006) (citing Ludwig v. Anderson, 54 F.3d 465, 471 (8th Cir. 1995)). After analyzing the information the Officers possessed when they chose to use deadly force, the Court concludes that the Officers' use of deadly force was reasonable as a matter of law. Here, it is undisputed that at the time the Officers shot Hayek, he was attacking Officer Thompson with a samurai sword and had ignored the Officers' commands to drop his weapon. The Officers only used deadly force after Hayek had attacked Thompson and when they feared that Hayek would kill Thompson. The fact that Hayek actually attacked an officer with a deadly weapon makes this case more egregious than other cases that have considered police officers' use of deadly force against mentally ill persons. See, e.g., Thao v. City of St. Paul, No. 03-5306, 2006 U.S. Dist. LEXIS 19409 (D. Minn. April 13, 2006) (granting summary judgment in favor of defendant police officers on plaintiff's 42 U.S.C. § 1983 claim). Additionally, the Officers' attempt to handcuff Hayek was not unreasonable. Here, the Officers responded to Motter's 911 call in which Motter stated that she was worried for her sister's safety because of Hayek's irrational behavior. The Officers later witnessed Hayek's irrational behavior when they saw Hayek holding the samurai sword and heard him say that the Officers and his mom were the devil. Thus, the Officers were presented with a potentially unstable individual in possession of a dangerous weapon and were authorized to take Hayek into custody because Hayek was a danger to himself and CASE 0:05-cv-00867-DWF-AJB Document 51 Filed 10/06/06 Page 12 of 19 13 others. See Minn. Stat. § 253B.05, subd. 2 (authorizing peace or health officers to take a person into custody if the officer has reason to believe the person is mentally ill and in danger of injuring himself or others if not immediately detained). Therefore, the Officers' attempt to handcuff Hayek was not unreasonable. Further, the Officers' deployment of the police canine without a verbal warning was not unreasonable. At the time this incident occurred, the law did not require officers to provide a verbal warning or announcement before deploying a police canine to apprehend a fleeing suspect. See Kuha v. City of Minnetonka, 176 F. Supp. 2d 926, 933 (D. Minn. 2001) ("Kuha I"), overruled in part by Kuha v. City of Minnetonka, 365 F.2d 590 (8th Cir. 2003) ("Kuha II"). Thus, even though the law has since changed as discussed in Kuha II, at the time of this incident the Officers had no reason to believe that deploying the canine without giving a verbal warning was impermissible and therefore unreasonable. Thus, the Officers' use of deadly force was objectively reasonable as a matter of law. Consequently, Plaintiff has not established that the Officers violated Hayek's constitutional rights and therefore failed to establish the first prong of the test. Accordingly, the Officers are entitled to qualified immunity, and summary judgment on Plaintiff's claim that the Officers' use of deadly force was unreasonable. CASE 0:05-cv-00867-DWF-AJB Document 51 Filed 10/06/06 Page 13 of 19 14 III. State Law Claims Plaintiff also asserts state law claims of negligence and battery against the Officers. In addition, Plaintiff asserts that the Officers' alleged wrongdoing is imputable to the City. A. Officers Nelson, Toronto, Thompson, Crum, and Linssen The Officers assert that they are entitled to official immunity on all state law claims. Under Minnesota law, public officials are automatically entitled to official immunity from state law claims when their duties require the exercise of discretion, so long as the officer is not guilty of a willful or malicious wrong. See Johnson v. Morris, 453 N.W.2d 31, 41-42 (Minn. 1990); Elwood v. County of Rice, 423 N.W.2d 671, 677 (Minn. 1988). Under Minnesota law, the decision to use deadly force is a discretionary function entitling a police officer to official immunity, absent a willful or malicious wrong. Maras v. City of Brainerd, 502 N.W.2d 69, 77 (Minn. Ct. App. 1993). Malice, in the official immunity context, means intentionally committing an act that the official has reason to believe is legally prohibited. State by Beaulieu v. City of Mounds View, 518 N.W.2d 567, 571 (Minn. 1994). In determining whether the official acted with malice, the Court conducts an objective inquiry that examines the legal reasonableness of an official's actions. Id. An officer does not commit a willful and malicious wrong unless the officer relies on information that the officer knows to be false. Johnson v. County of Dakota, 510 N.W.2d 237, 240 (Minn. Ct. App. 1994). To overcome CASE 0:05-cv-00867-DWF-AJB Document 51 Filed 10/06/06 Page 14 of 19 15 a defense based on official immunity, a plaintiff cannot rely on "bare allegations of malice"; rather, a plaintiff must present specific facts evidencing bad faith. Harlow, 457 U.S. at 817. The Officers assert that Plaintiff has set forth no evidence that they acted with malice, ill will, or with the intent to act unlawfully. Plaintiff contends that the Officers precipitated the confrontation with the decedent. In particular, Plaintiff contends that the officers inflamed Hayek by trying to handcuff him and by deploying a police dog against him. Plaintiff contends that the Officers should be denied official immunity under Mumm v. Mornson, 708 N.W.2d 475 (Minn. 2006), because the Officers allegedly failed to follow the St. Paul Police Department's Policy on Emotionally Disabled Persons. Additionally, Plaintiff contends that Minn. Stat. § 609.066, subd. 3, applies to the claims of those "who have been driven by mental illness and [as] a result have been done to death by police gunfire." (Pl.'s Mem. in Opp'n to Defs.' Mot. for Summ. J. at 14.) That statute provides that Minnesota statutes authorizing the use of deadly force "may not be used as a defense in a civil action brought by an innocent third party." Minn. Stat. § 609.066, subd. 3. Plaintiff contends that Hayek, as a result of his mental disease or disorder, stands as an innocent third party within the statute and cannot be held responsible for "having [acted] in accordance with the dictates of a troubled mind." (Id. at 13.) Because of Hayek's alleged status as an innocent third party, Plaintiff contends that the Officers are barred from claiming official immunity. CASE 0:05-cv-00867-DWF-AJB Document 51 Filed 10/06/06 Page 15 of 19 16 In light of the information that the Officers had at the time they decided to use deadly force, the Court finds that the Officers' actions were not malicious, willful, or unreasonable under the circumstances. Nor did the Officers rely on information that they knew to be false. Plaintiff's reliance on Mumm, 708 N.W.2d 475, is misplaced. In Mumm, the Minnesota Supreme Court held that officers in that case were not entitled to official immunity for their decision to initiate and pursue the defendant, a fleeing motorist. Id. at 492. The court in that case held that the officers failed to perform a ministerial duty, imposed by the Pursuit Policy, to discontinue their pursuit of the defendant because they knew the defendant's identity. Id. But here, Plaintiff has not contested that the officers' conduct was discretionary, rather than ministerial, and therefore entitled to official immunity absent willful or malicious conduct. Furthermore, Plaintiff cannot establish that the Officers did not follow the St. Paul Police Department's Policy on Emotionally Disabled Persons (the "Policy"). Plaintiff claims that the Officers violated the Policy because they did not: (1) avoid any show of force; (2) try to establish a friendly or understanding relationship with patient; and (3) practice restraint and patience. The record, however, does not support Plaintiff's contentions. Here, the Officers tried to avoid any show of force by standing outside of the apartment and coaxing Hayek out of the apartment on his own volition. The Officers also tried to establish a friendly relationship with Hayek by talking to him and stating that CASE 0:05-cv-00867-DWF-AJB Document 51 Filed 10/06/06 Page 16 of 19 17 they were his friends. Although the Officers ultimately resorted to the use of deadly force, the facts support the conclusion that the Officers tried to first follow the Policy. Further, Plaintiff's reliance on Minn. Stat. § 609.066, subd. 3 is misplaced. Plaintiff has no authority to support her position that Hayek was an "innocent third party" because he was mentally ill. Thus, because the Officers' actions were not malicious, willful, or unreasonable under the circumstances, the Officers are entitled to official immunity from Plaintiff's negligence and battery claims. Alternatively, the Officers assert that Plaintiff's negligence and battery claims fail as a matter of law on this record. The Court need not reach these arguments. Even if Plaintiff has stated claims of negligence and battery, the Court finds that the Officers are entitled to official immunity. Accordingly, the Officers are entitled to summary judgment on Plaintiff's negligence and battery claims. B. City of Minneapolis The City asserts that it is entitled to vicarious official immunity on Plaintiff's negligence and battery claims. An employer may be vicariously immune from liability if the conduct of a government employee is protected by official immunity. Wiederholt v. City of Minneapolis, 581 N.W.2d 312, 316-17 (Minn. 1998). Whether vicarious official immunity is available is a policy question for the court. Pletan v. Gaines, 494 N.W.2d 38, 42 (Minn. 1992). Here, the Officers exercised discretion in deciding to use deadly force. Because the Court finds that there is no basis for imposing liability on the Officers, CASE 0:05-cv-00867-DWF-AJB Document 51 Filed 10/06/06 Page 17 of 19 18 the Court finds that there is no basis for imposing vicarious liability on the City. See Dokman v. County of Hennepin, 637 N.W.2d 286, 297 (Minn. Ct. App. 2001) ("Vicarious official immunity protects a governmental entity from liability based on the acts of an employee who is entitled to official immunity."). Accordingly, the Court finds that the City is entitled to summary judgment on Plaintiff's negligence and battery claims. IV. Minnesota Constitution Finally, Plaintiff alleges that the Defendants violated his constitutional rights under the Minnesota Constitution and seeks damages for such violations under Article I, Section 8 of the Minnesota Constitution. Plaintiff suggests that when the government takes the life of a mentally-ill person, the responsible governmental body-here, the City-should pay the next of kin damages. Plaintiff proposes that the Court apply the concept of the doctrine of inverse condemnation to effectuate such a claim. In response, Defendants contend that Plaintiff's claim under the Minnesota Constitution must be dismissed because Plaintiff has failed to state a claim upon which relief can be granted. In particular, Defendants assert that although 42 U.S.C. § 1983 provides a plaintiff with a civil cause of action for alleged violations of the U.S. Constitution, Minnesota does not have a comparable remedial statute that provides a civil cause of action for alleged violations of the Minnesota Constitution. The Court finds that Plaintiff's claim must be dismissed for failure to state a claim upon which relief can be granted. Minnesota courts have not recognized a damage CASE 0:05-cv-00867-DWF-AJB Document 51 Filed 10/06/06 Page 18 of 19 19 remedy for alleged violations of the Minnesota Constitution. See, e.g., Oehrleins and Sons &amp; Daughters, Inc. v. Hennepin County, 922 F. Supp. 1396, 1400 (D. Minn. 1996) (holding that Minnesota does not recognize a damage remedy for violations of Art. I, § 7 of the Minnesota Constitution), reversed on other grounds 115 F.3d 1372 (8th Cir. 1997). Plaintiff fails to cite any authority to support her suggestion that the Court should apply the concept of the doctrine of inverse condemnation to effectuate her claim that the City should pay her for killing Hayek. Therefore, the Court dismisses Plaintiff's claim for damages under the Minnesota Constitution for failure to state a claim. Conclusion Accordingly, IT IS HEREBY ORDERED THAT: 1. Defendants' Motion for Summary Judgment (Doc. No. 9) is GRANTED. 2. Defendants' Request to Exclude the Affidavit of Andrew Engebretson, dated August 29, 2006, and the Final Expert Report of J.P. Cronin is GRANTED. 3. Plaintiff's Complaint (Doc. No. 1) is DISMISSED WITH PREJUDICE. LET JUDGMENT BE ENTERED ACCORDINGLY Dated: October 6, 2006 s/Donovan W. Frank DONOVAN W. FRANK Judge of United States District Court CASE 0:05-cv-00867-DWF-AJB Document 51 Filed 10/06/06 Page 19 of 19</t>
  </si>
  <si>
    <t>['https://d3n8a8pro7vhmx.cloudfront.net/cuapb/pages/270/attachments/original/1626451322/Crum__Peter_-_killed_William_Hayek.pdf?1626451322']</t>
  </si>
  <si>
    <t>Too_Long:Over 20 PagesIN THE UNITED STATES DISTRICT COURT FOR THE DISTRICT OF MINNESOTA Linda Tirado, Plaintiff, v. City of Minneapolis; Minneapolis Chief of Police Medaria Arradondo, in his official capacity; Minneapolis Police Lieutenant Robert Kroll, in his official capacity; Minnesota Department of Public Safety Commissioner John Harrington, in his official capacity, Minnesota State Patrol Colonel Matthew Langer, in his official capacity; and John Does 1-4, in their official and individual capacities, Defendants. Case No. COMPLAINT DEMAND FOR JURY TRIAL INTRODUCTION 1. Linda Tirado, the plaintiff in this case, is an internationally renowned journalist who is now completely blinded in one eye. She lost her sight because police officers, who are the individual defendants, shot her at the Mr. George Floyd demonstrations in Minneapolis. On Friday evening of May 29, 2020, Ms. Tirado stepped in front of the protesting crowd and aimed her professional Nikon camera at the police officers to take a picture of the police line. Ignoring the press credential CASE 0:20-cv-01338-JRT-ECW Document 1 Filed 06/10/20 Page 1 of 35 2 she wore around her neck, police officers marked her with a ballistic tracking round. Then, with a bright green target on her, the police shot her in her face with foam bullets. With blood dripping down her face, she cried out repeatedly, "I'm press!", but the police ignored her. By the time protestors got her to the hospital, Ms. Tirado's left eye was permanently destroyed. 2. Until recently, few Americans could have imagined police officers shooting at journalists reporting on civil protests. The dark irony of this brutal police attack on the free press is made all the more grim because the media played a key role in bringing the horrific killing of Mr. George Floyd to the attention of all Americans. At issue in this case is Ms. Tirado's irreparable injury, the protections owed to the media when journalists report on Americans exercising their free speech rights through protests, and what orders were given to the police officers who targeted Ms. Tirado and other reporters. 3. On May 25, 2020, former Minneapolis Police Department Officer Derek Chauvin ("Officer Chauvin") pinned Mr. George Floyd-an unarmed black man who was becoming increasingly immobile, unresponsive, and eventually unconscious-to the ground with his knee on Mr. Floyd's neck. Two other former Minneapolis Police Department officers continued to hold Mr. Floyd down, and a third former Minneapolis Police Department officer stood by to ensure that those recording the altercation did not interfere with Officer Chauvin's killing of Mr. CASE 0:20-cv-01338-JRT-ECW Document 1 Filed 06/10/20 Page 2 of 35 3 Floyd. Mr. Floyd pleaded for his life, gasping: "I can't breathe." Eight minutes and forty-six seconds later, Mr. George Floyd died while in custody of the Minneapolis Police Department. 4. In the wake of the recording of Mr. George Floyd's killing going viral, protests against police brutality were, and, at the time of the filing of this Complaint, still are, occurring across the country. Members of the press have been working to cover these protests and are risking their lives to do so. In a counterproductive approach, various States and the District of Columbia responded to its citizens' complaints about police brutality by state sanctioned increased police presence, which effectively facilitated more acts of police brutality, including against the press. In response to building tensions in the Twin Cities, the Governor of the State of Minnesota, Tim Walz, activated the Minnesota National Guard on May 28, 2020. By 11:30 pm on May 28, 2020, the Minnesota State Patrol announced that its troopers and Department of Natural Resources Conservation officers were actively supporting efforts in Minneapolis and St. Paul. The next day, the Governor imposed a nighttime curfew in Minneapolis and St. Paul, and later extended the curfew through the morning of June 5, 2020. The curfew prohibited persons from traveling on any public street or any public place between the hours of 8:00 pm and 6:00 am. Notably, all news media was exempt from the curfew's CASE 0:20-cv-01338-JRT-ECW Document 1 Filed 06/10/20 Page 3 of 35 4 restrictions. Somehow, members of the Minneapolis Police Department and Minnesota State Patrol did not faithfully honor the news media exemption. 5. On the evening of May 28, Ms. Tirado, like many journalists across the country, rushed to Minneapolis to cover the civil uprisings. Ms. Tirado chose to head to the scene of the crime to take pictures of the protest demonstrations and law enforcement. She did not anticipate being shot instead. On May 29, moments before the first night of curfew began, law enforcement fired tear gas, unprovoked, in the direction of the nonviolent, peaceful protestors. Law enforcement did not administer any prior warnings, dispersal orders, or demands for protestors to go home. 6. As an experienced internationally renowned journalist who has for decades covered similar protests involving law enforcement, Ms. Tirado ensured her press credentials were displayed prominently around her neck, secured her respirator and goggles on her face, and began to photograph law enforcement's tactics. 7. While setting up her shot with her Nikon camera, and facing the direction of the police, Ms. Tirado felt an impact on the left side of her face and immediately felt blood gushing down her face and the burn of tear gas in her eyes. Ms. Tirado simultaneously realized that her goggles had been shattered by a projectile, and began crying out "I'm press! I'm press!" She stood there, blinded and CASE 0:20-cv-01338-JRT-ECW Document 1 Filed 06/10/20 Page 4 of 35 5 bleeding. No law enforcement personnel tried to help her or attempted to provide aid. 8. After several minutes, protestors assisted her and brought her to the medics on site. After receiving a bandage from the medics, Ms. Tirado was transported to a local hospital. Upon arrival, Ms. Tirado went into surgery. When she awoke from surgery, the doctors told her that she was now permanently blind in her left eye. 9. Whatever one's view of police conduct in relation to the protestors, and of protestors' actions, there can be no doubt that under the United States Constitution and the First Amendment, the police must not shoot journalists reporting on civil protests. Journalists, like Linda Tirado, cover the protests and capture any tactics employed by law enforcement. If the press is silenced, the story does not get amplified, and nobody can see the police violence committed against citizens for exercising their First Amendment rights to freedom of speech, freedom of press, and freedom to peacefully assemble. What is more, the public could not learn about any incidents of law enforcement's deliberate use of excessive force in violation of the Fourth Amendment. Indeed, the Governor himself recognized that the people of Minneapolis who were exercising their First Amendment rights to protest could rightfully assume that, "if they see a reporter being arrested . . . it's because something's going to happen that they don't want to be seen. And so that CASE 0:20-cv-01338-JRT-ECW Document 1 Filed 06/10/20 Page 5 of 35 6 is unacceptable." Law enforcement must face repercussions for blinding the very people they are supposed to protect. 10. Accordingly, Linda Tirado is entitled to a declaration from the Court to enjoin Defendants1 from furthering their custom and practice of using excessive force to stifle coverage of the protests, along with punitive and compensatory damages for law enforcement's egregious conduct. PARTIES 11. Plaintiff Linda Tirado, also known as Linda Eaton, is a resident of Tennessee, who works as a freelance journalist for international and national media publications. 12. Defendant City of Minneapolis is a municipality incorporated in the State of Minnesota. 13. Defendant Medaria Arradondo is a resident of Minnesota. Arradondo serves as the Minneapolis Chief of Police for the Minneapolis Police Department. 1 City of Minneapolis, Minneapolis Chief of Police Medaria Arradondo, Minneapolis Police Lieutenant Robert Kroll, Minnesota Department of Public Safety Commissioner John Harrington, and Minnesota State Patrol Colonel Matthew Langer acting in their official capacities, are collectively referred to herein as "State and Municipal Defendants." "Defendants" include the State and Municipal Defendants, as well as John Does 1-4, in their individual and official capacities. CASE 0:20-cv-01338-JRT-ECW Document 1 Filed 06/10/20 Page 6 of 35 7 14. Defendant Robert Kroll is a resident of Minnesota. Kroll serves as the Lieutenant of the Minneapolis Police Department and the president of the Minneapolis Police Federation. 15. Defendant John Harrington is a resident of Minnesota. Harrington serves as the Minnesota Commissioner of Public Safety with supervisory responsibility over Colonel Matthew Langer and the Minnesota State Patrol. 16. Defendant Colonel Matthew Langer is a resident of Minnesota. Langer commands the Minnesota State Patrol. 17. Defendants John Does are unidentified individuals who committed the acts set forth below, including as agents of Defendants City of Minneapolis and Minnesota State Patrol. JURISDICTION 18. Pursuant to 28 U.S.C. § 1331, this Court has original jurisdiction over this matter, which arises under 42 U.S.C. § 1983. BACKGROUND I. MR. GEORGE FLOYD IS KILLED BY MINNEAPOLIS POLICE AND THE PUBLIC RESPONDS 19. On May 25, 2020, Mr. George Floyd, a 46-year-old black man, died in Minneapolis, Minnesota after Minneapolis Police Officer Derek Chauvin rested his knee on Mr. Floyd's neck and upper back until long after Mr. Floyd lost consciousness. In addition to Officer Chauvin, former Minneapolis Police Officers CASE 0:20-cv-01338-JRT-ECW Document 1 Filed 06/10/20 Page 7 of 35 8 Thomas Lane and J. Alexander Keung continued to pin Mr. Floyd to the ground, ignoring the sixteen times Mr. Floyd cried "I can't breathe" before losing consciousness.2 20. While Officer Chauvin and the two other officers ensured that the unconscious Mr. Floyd could not move, a third Minneapolis Police Officer, Tou Thao, kept a watchful eye on the individuals recording Officer Chauvin killing Mr. Floyd. 21. During the eight minutes and forty-six seconds that Officer Chauvin was killing Mr. Floyd, a small number of people began to gather and attempted to de-escalate Officer Chauvin by telling Officer Chauvin to "Get off of him!" and asking "Did they [expletive] kill him, bro?" The group of observers also recorded the interaction. At one point, in apparent fear of young adults with recording devices, Officer Chauvin reached for his mace and pointed it towards the observers. A little over twenty minutes into the arrest, Mr. Floyd was loaded into an ambulance. Mr. Floyd was pronounced dead at a nearby hospital around 9:25 pm. 2 Evan Hill et al., 8 Minutes and 46 Seconds: How George Floyd Was Killed in Police Custody, NY Times, June 8, 2020, https://www.nytimes.com/2020/05/31/us/george-floyd-investigation.html. CASE 0:20-cv-01338-JRT-ECW Document 1 Filed 06/10/20 Page 8 of 35 9 22. Video recordings of Officer Chauvin's killing of Mr. Floyd soon went viral, and were spread across social media platforms and played on primetime network as breaking news. 23. Protests ignited across the United States. Eventually, at least one protest occurred in every state in the country.3 The protests even spread internationally, as citizens of other countries began to protest in solidarity with the Black Lives Matter movement.4 All four officers involved were fired by the Minneapolis Police Department. On May 29, 2020, Officer Chauvin was charged with third-degree murder and second-degree manslaughter. On June 3, 2020, the charge against Officer Chauvin was elevated to second-degree murder. On that same day, Officers Lane, Keung, and Thao were charged with aiding and abetting murder.5 24. The protests against police brutality only seemed to grow in size over the next several days, which correspondingly attracted additional attention from the 3 Jiachuan Wu et al., Map: Protests and rallies for George Floyd spread across the country, NBC News, June 6, 2020, https://www.nbcnews.com/news/us-news/map- protests-rallies-george-floyd-spread-across-country-n1220976. 4 Damien Cave et al., Huge Crowds Around the Globe March in Solidarity Against Police Brutality, NY Times, June 8, 2020, https://www.nytimes.com/2020/06/06/world/george-floyd-global-protests.html. 5 George Floyd death: New charges for all four sacked officers, BBC, June 6, 2020, https://www.bbc.com/news/world-us-canada-52915019. CASE 0:20-cv-01338-JRT-ECW Document 1 Filed 06/10/20 Page 9 of 35 10 media, which, in turn, led to more on the ground journalists covering the story of the protests. 25. Minneapolis in particular is experiencing a surge in protests and press coverage, as thousands flock to the scene of the crime. II. GOVERNOR WALZ IMPOSES A CURFEW EXEMPTING THE PRESS 26. In response to the growing tensions between law enforcement and the protestors and the press, the Governor signed Executive Order 20-64, and declared a peacetime state of emergency which activated the National Guard.6 The National Guard confirmed that more than 500 soldiers would respond to Minneapolis, St. Paul, and surrounding communities.7 6 Emergency Executive Order 20-64, Activating the Minnesota National Guard and Declaring a Peacetime Emergency to Provide Safety and Protection to the People of Minneapolis, St. Paul, and Surrounding Communities, May 28, 2020, https://mn.gov/governor/assets/EO%2020-64%20Final_tcm1055-433855.pdf. 7 Over 500 National Guard soldiers activated to amid protests regarding George Floyd's death; Frey declares a state of emergency in Minneapolis, KTSP News, May 28, 2020, https://kstp.com/news/minnesota-national-guard-activated-to-control- protests-following-george-floyds-death/5743967/. CASE 0:20-cv-01338-JRT-ECW Document 1 Filed 06/10/20 Page 10 of 35 11 27. Over the next few days, the Governor issued a series of executive orders, on May 29,8 May 31,9 June 1,10 and June 3,11 all implementing curfews for the cities of Minneapolis and St. Paul (the "Executive Orders"). 28. Notably, each of the Executive Orders exempted "[a]ll…members of the news media" from the nighttime curfew prohibiting persons from travel on any public street or place. 29. Upon information and belief, there is no system in place for members of the media to apply for or obtain official credentials from the State of Minnesota and the Minneapolis Police Department. 8 Emergency Executive Order 20-65, Implementing a Temporary Nighttime Curfew in the Cities of Minneapolis and Saint Paul, May 29, 2020, https://mn.gov/governor/assets/EO%2020-65%20Final_tcm1055-434635.pdf. 9 Emergency Executive Order 20-68, Extending the Temporary Nighttime Curfew in the Cities of Minneapolis and Saint Paul, May 31, 2020, https://mn.gov/governor/assets/EO%2020-68%20Final_tcm1055-434305.pdf. 10 Emergency Executive Order 20-69, Extending the Temporary Nighttime Curfew in the Cities of Minneapolis and Saint Paul, June 1, 2020, https://mn.gov/governor/assets/EO%2020-69%20Final_tcm1055-434605.pdf. 11 Emergency Executive Order 20-71, Extending the Temporary Nighttime Curfew in the Cities of Minneapolis and Saint Paul, June 3, 2020, https://mn.gov/governor/assets/EO%2020-71%20Final_tcm1055-434632.pdf. CASE 0:20-cv-01338-JRT-ECW Document 1 Filed 06/10/20 Page 11 of 35 12 III. DEFENDANTS' DELIBERATE INDIFFERENCE TO THE VIOLATIONS OF THE CONSITUTIONAL RIGHTS OF THE MEMBERS OF THE PRESS 30. Defendants did not welcome the press with open arms. In fact, there is a growing concern that there are superior orders for law enforcement to target mainstream media.12 31. As tensions escalated in Minneapolis, and coverage of law enforcement misdoings began to grow, Minneapolis Police Department and Minnesota State Patrol did not hesitate to respond by attacking the press through arrests and the deployment of tear gas and less-lethal projectiles. When doing so, they did not provide warnings. 32. On May 26, 2020 (three days before Plaintiff was blinded with the projectile), in widely-publicized incidents, other journalists were struck by projectiles by Minneapolis Police officers while covering protests in Minneapolis.13 Andy Mannix, the federal courts reporter for the Star Tribune, was shot in the thigh 12 Kenneth Li, Open Season on the Free Press: Journalists Targeted in Attacks as U.S. Protests Rage, Reuters, May 31, 2020, https://www.reuters.com/article/us- minneapolis-police-protests-press/open-season-on-the-free-press-journalists- targeted-in-attacks-as-u-s-protests-rage-idUSKBN2370T5; Marc Tracy &amp; Rachel Abrams, Police Target Journalists as Trump Blames 'Lamestream Media' for Protests, NY Times, June 1, 2020, nytimes.com/2020/06/01/business/media/reporters- protests-george-floyd.html. 13 Journalists struck by projectiles while covering Minneapolis protest, U.S. Press Freedom Tracker, May 26, 2020, https://pressfreedomtracker.us/all- incidents/journalists-struck-projectiles-while-covering-minneapolis-protest/. CASE 0:20-cv-01338-JRT-ECW Document 1 Filed 06/10/20 Page 12 of 35 13 with a projectile. He was leaning against a tree a block away from a police precinct attempting to post a video to Twitter when he was hit,14 and tweeted at 8:00 pm that evening a photograph of the object with the caption "I was just shot with this in the thigh." That tweet was retweeted over 1,000 times.15 The next day he posted a photo of the large bruise on his thigh, which was retweeted over 11,000 times.16 His story was picked up by Time Magazine and covered in an online article dated May 27, 2020, two days before Plaintiff was injured.17 "Another unidentified journalist carrying a camera was struck multiple times in the throat by an officer carrying a baton despite being identified to officers as a reporter."18 The City of Minneapolis and supervisory officials at its police department were on notice of these pre-existing violations of journalists' constitutional rights before Plaintiff was 14 Id. 15 Andrew Mannix (@AndrewMannix), Twitter, (May 26, 2020 8:00 pm), https://twitter.com/AndrewMannix/status/1265447846079315973. 16 Andrew Mannix (@AndrewMannix), Twitter, (May 27, 2020 5:25 pm), https://twitter.com/AndrewMannix/status/1265756101057957890. 17 Mahita Gajanan, Minneapolis Police Fire Tear Gas, Rubber Bullets as Crowds Protesting George Floyd Killing, Time Magazine, May 27, 2020 at https://time.com/5843070/george-floyd-minneapolis-protest-police-death/ ("A Minneapolis Star Tribune reporter said he was shot in the thigh with what appeared to be a foam bullet."). 18 May 26, 2020 U.S. Press Freedom Tracker, supra note 12. CASE 0:20-cv-01338-JRT-ECW Document 1 Filed 06/10/20 Page 13 of 35 14 blinded by the projectile, in time to have prevented it from happening through appropriate supervision and training. 33. On May 27, 2020 (two days before Plaintiff was hit with the projectile), "[t]wo journalists were shot with crowd control ammunition, or less lethal rounds fired by police, at different times of the day in Minneapolis, Minnesota."19 One of the two journalists hit in the eye was freelance journalist Jared Goyette.20 On May 27, 2020 at 6:27 pm, he tweeted a photo of his facial injuries with the caption "I got hit in the eye and then tear gassed."21 The same evening at 11:32 pm, Reporter Max Nesterak of the Minnesota Reformer news organization tweeted "I got hit in the chest by a rubber bullet from police."22 The timing of these incidents and their circumstances reflect that the actions were taken by Minneapolis Police officers. 34. On May 29, 2020, Omar Jimenez, a CNN reporter, was "reporting in front of a line of Minnesota state police" regarding the protests. The "scene was calm . . . [w]hich made what happened next bizarre." Mr. Jimenez "was arrested on 19 Journalists hit with 'less lethal' rounds during second day of Minnesota protests, U.S. Press Freedom Tracker, May 27, 2020, https://pressfreedomtracker.us/all- incidents/journalists-hit-less-lethal-rounds-during-second-day-minnesota- protests/. 20 May 27, 2020 U.S. Press Freedom Tracker, supra. 21 Jared Goyette (@JaredGoyette), Twitter, (May 27, 2020 6:27 pm), https://twitter.com/JaredGoyette/status/1265786797650558976. 22 Max Nesterak (@MaxNesterak), Twitter, (May 27, 2020 11:32 pm), https://twitter.com/maxnesterak/status/1265863514754813952. CASE 0:20-cv-01338-JRT-ECW Document 1 Filed 06/10/20 Page 14 of 35 15 the job" by the state police, even after asking why he was under arrest and offering to record in a different location."23 35. The City of Minneapolis and supervisory officials at its police department were on notice of these pre-existing violations of journalists' constitutional rights before Plaintiff was blinded by the projectile, in time to have prevented it from happening through appropriate supervision and training. Indeed, in its May 27, 2020 account, U.S. Press Freedom Tracker stated, "[t]he Minneapolis Police Department did not immediately respond to the U.S. Press Freedom Tracker's request for comment."24 36. Minnesota law enforcement has a history of unconstitutional actions toward journalists seeking to report on protests regarding deaths caused by police. 37. On August 17, 2017, the Minnesota State Patrol jailed and charged journalists Susan Du of City Pages and David Clarey of the Minnesota Daily during the protests following the Philando Castile killing.25 Both were swept up 23 Paul Farhi, Never seen anything like this': A CNN journalist's arrest on live television shocks nation and inflames racial wounds, The Washington Post, May 29, 2020, https://www.washingtonpost.com/lifestyle/media/cnn-reporter-arrested- omar-jimenez-minneapolis/2020/05/29/90832de6-a1cc-11ea-b5c9- 570a91917d8d_story.html. 24 May 27, 2020 U.S. Freedom Press Tracker, supra note 18. 25 Journalists Arrested, 2017 WLNR 19368214, Minneapolis Star Tribune at 8A, (June 18, 2017); Bella Dally-Steele, Journalists among those arrested as Castile rally, Minnesota Daily, June 8, 2020, https://www.mndaily.com/article/2017/06/journalists-among-those-arrested-at- CASE 0:20-cv-01338-JRT-ECW Document 1 Filed 06/10/20 Page 15 of 35 16 indiscriminately as part of an effort by the Minnesota State Patrol to round up and jail those present at the scene of the protest. They were handcuffed, taken to Ramsey County jail, booked, and charged with unlawful assembly and being a public nuisance. Du's laptop, keys, and other equipment were seized. The State Patrol detained Du and Clarey for more than eight hours. On information and belief, no troopers were investigated or disciplined for these unlawful arrests. The Minnesota State Patrol and supervisory officials at its police department were on notice of these pre-existing violations of journalists' constitutional rights before Plaintiff was blinded by the projectile, in time to have prevented it from happening through appropriate supervision and training. 38. Defendants' actions against the press have also included, but have not been limited to, arresting a veteran WCCO-TV cameraman while covering the protest; hitting a CBS photographer with a projectile, forcing them to the ground and into custody; firing tear gas at a group of journalists near the Fifth Precinct at "point blank range"; and separately hitting another sound engineer with a rubber bullet, who was reporting 500 feet away from demonstrators, with their press castile-rally; Student Journalist arrested while covering protest in Minnesota, https://pressfreedomtracker.us/all-incidents/student-journalist-arrested-while- covering-protest-minnesota/ (published July 28, 2017); Minnesota journalist arrested while covering protest, https://pressfreedomtracker.us/all- incidents/minneapolis-journalist-arrested-while-covering-protest/ (published July 28, 2017). CASE 0:20-cv-01338-JRT-ECW Document 1 Filed 06/10/20 Page 16 of 35 17 credentials displayed.26 To explain this pattern of behavior, Defendant "Col. Matt Langer, chief of Minnesota State Patrol, said officers working under the orders of the governor, were trying to function in a 'dynamic, dangerous situation,' wearing heavy gear and helmets, with bottles of gas or urine and other things being thrown at them."27 Langer added that their use of less-lethal projectiles and tear gas "aren't particularly pretty actions that we take."28 39. In April 2002, Minneapolis Police Department officers used excessive force against journalists after a victory celebration became a riot at or near the University of Minnesota campus. Mike Wereschagin, then the editor of the Minnesota Daily, said one Minnesota Daily reporter and three of its photographers were singled out and sprayed with a chemical irritant, and that Minneapolis police hit them with batons. As he explained at the time, "journalists were being targeted as if [they had] thrown a bottle at police officers."' "They were taking pictures and notes, talking to people; just doing their jobs," and "they were stopped from doing 26 Torey Van Oot, Media members injured, one arrested while covering unrest in Minnesota, Star Tribune, June 6, 2020, https://www.startribune.com/wcco- cameraman-arrested-on-video-while-covering-unrest-in- minnesota/570902742/?refresh=true. 27 Patrick Condon, Massive show of force in Minneapolis, St. Paul shifts momentum on streets, June 6, 2020, https://www.heraldmailmedia.com/news/nation/minn- governor-praises-citizens-help-in-stemming-twin-cities-violence/article_cc665f98- ae48-524e-ac62-a6bc77f94058.html. 28 Id. CASE 0:20-cv-01338-JRT-ECW Document 1 Filed 06/10/20 Page 17 of 35 18 their jobs by police officers." The City's mayor, and its police chief, were on actual notice of this because they met with Wereschagin about these incidents.29 The complaint filed by the newspaper with the Minneapolis Police's Internal Affairs Department also indicated that two photographers had press passes displayed in the middle of their chests, and others told police officers they were members of the press. On information and belief, none of the officers involved in this conduct were disciplined pursuant to this investigation. 40. Driving home the impression that the Minneapolis Police Department members are openly hostile to members of the news media and their coverage of the Department, Defendant Lt. Bob Kroll, Head of the Minneapolis Police Union released a statement on June 2, 2020 to Federation members that states: "I've noted in press conferences from our mayor, our governor, and beyond, how they refuse to acknowledge work of MPD and continually shift blame to it. It is despicable behavior. How our command staff can tolerate it and live with themselves I do not know."30 29 Chris Graves, Mary Jane Smetanka, "Growing fire drove chief's order to act," at Minneapolis Star Tribune, at A1, 2002 WLNR 12194995 (Apr. 9, 2002); Chris Graves, "5 charged in hockey celebration melee," Minneapolis Star Tribune, at 2B, 2002 WLNR 12195226 (Apr. 10, 2002); Rochelle Olson, "City reviewing use of force by police," Minneapolis Star Tribune at 1b, 2002 WLNR 12195426 (Apr. 11, 2002). 30 Libor Jany (@StribJany), Twitter, (June 1, 2020 11:02 AM), https://twitter.com/StribJany/status/1267471624397361162?s=20. CASE 0:20-cv-01338-JRT-ECW Document 1 Filed 06/10/20 Page 18 of 35 19 41. In a press conference in April 2020, upon being told that he and a majority of the Minneapolis Police Officers' Federations board have been involved in police shootings, Defendant Kroll responded that he's "been involved in three shootings . . . and not one of them" has bothered him. He adds, "maybe I'm different." Defendant Kroll clocked at least twenty internal affairs complaints during his three decades in the Minneapolis Police Department. All but three were closed without discipline.31 42. In addition to this disrespect for the U.S. Constitution, Defendants also flagrantly disregard their own rules and regulations to further their violations against members of the press. The Minneapolis Police Department's use of force policy specifically states that "[o]fficers shall not deploy 40mm launchers for crowd management purposes." The use of force policy also advises that where the 40mm launchers are deployed, the head should be avoided and "unless deadly force is justified, officers should avoid the delivery of 40mm impact projectiles[.]"32 Ms. Tirado experienced first-hand Defendants' indifference to this policy. 31 Ryan Grim &amp; Aida Chavez, Minneapolis Police Union President: "I've Been Involved in Three Shootings Myself and Not A One of Them Has Bothered Me", June 6, 2020, https://theintercept.com/2020/06/02/minneapolis-police-union-bob-kroll- shootings/. 32 Police Department, Police &amp; Procedure Manual, 5-300 Use of Force, June 6, 2020, http://www.minneapolismn.gov/police/policy/mpdpolicy_5-300_5-300. CASE 0:20-cv-01338-JRT-ECW Document 1 Filed 06/10/20 Page 19 of 35 20 IV. LESS-LETHAL PROJECTILE FIRED BY LAW ENFORCEMENT BLINDS TIRADO MS. TIRADO'S EXPERIENCE DURING PROTEST 43. On May 29, 2020, the first night of the curfew, Ms. Tirado ventured out in the early evening to observe the protests. She was clearly identifiable as a member of the news media. Ms. Tirado had her press credential around her neck, a black backpack, and was carrying her professional-grade Nikon camera and lens. Throughout the day, she interacted with many of the protestors, who often inquired what news outlet she was with. Ms. Tirado also was wearing her respirator and goggles, which protestors do not ordinarily wear. 44. After ensuring that her press credential was displayed, and securing her respirator and goggles, Ms. Tirado darted in the direction of the Minneapolis Police Department's Third Precinct, which had been headquartered at the intersection of Lake Street and Minnehaha Avenue. 45. Approximately fifteen minutes prior to the beginning of the curfew, Ms. Tirado heard protestors screaming that law enforcement was employing tear gas. There was no initial dispersal order from law enforcement that was audible to the protestors. 46. The protestors did not have weapons, but they occasionally threw water bottles at law enforcement. In response to being pelted with water bottles CASE 0:20-cv-01338-JRT-ECW Document 1 Filed 06/10/20 Page 20 of 35</t>
  </si>
  <si>
    <t>['https://d3n8a8pro7vhmx.cloudfront.net/cuapb/pages/270/attachments/original/1597995891/Tirado_v_Minneapolis.pdf?1597995891']</t>
  </si>
  <si>
    <t>Too_Long:Over 20 PagesOPCR Case #14-10235 Robert James McCullough PANEL RECOMMENDATION Page 1 of 3 Allegation 1 Violation of the P&amp;P Manual Civilian 1 Vote Civilian 2 Vote Sworn 1 Vote Sworn 2 Vote Complaint Number 14-10235 Complainant: Robert James McCullough Officer: Jarrod Silva, Badge #6551 Jurisdiction: M.C. O. §§ 172.20 Date of Incident: April 09, 2014 Date Filed: May 08, 2014 Date of Panel: July 27, 2015 Panelists in Attendance (Sign below) Incident Summary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04/15/2014, six Panelist 1 Civilian 1 Panelist 2 Civilian 2 Panelist 3 Sworn 1 Panelist 4 Sworn 2 The Chair is Civilian/Sworn Merit Merit Merit Merit Ngoc Nguyen Sarah McCann Arthur Knight Melissa Chiodo Melissa Chiodo 1280043 OPCR Case #14-10235 Robert James McCullough PANEL RECOMMENDATION Page 2 of 3 days after Robert McCullough's arrest. McCullough filed a complaint with the Office of Police Conduct Review alleging theft; this complaint was signed by Robert McCullough on 05/08/2014. Robert McCullough later received a notification letter form the Minneapolis Police Department Property and Evidence Unit dated 05/08/2014. Robert McCullough retrieved his cash from the Property and Evidence unit on 05/09/2014. Allegations 1. Violation of the Policy and Procedure Manual: that Officer Silva of the First Precinct CRT Unit failed to property inventory Robert McCullough's $97.00 cash until six days after arresting him for Disorderly Conduct. 1280044 OPCR Case #14-10235 Robert James McCullough PANEL RECOMMENDATION Page 3 of 3 Allegation #1: Violation of the Policy and Procedure Manual That Officer Silva of the First Precinct CRT Unit failed to property inventory Robert McCullough's $97.00 cash until six days after arresting him for Disorderly Conduct. Supportive Findings: YES NO REMAND SPLIT This allegation has merit. This allegation does not have merit. Remand to investigation for additional information. There is no majority vote. Officer Silva admitted he did not inventory the cash before the end of his shift when he made the initial arrest. The CAPRS report supports that the cash did not get inventoried until 6 days after the arrest. MPD policy states that property and evidence shall be inventoried prior to the end of an officers shift and Officer Silva did failed to do this. These support the findings of merit by the panel. 1280045 CITY OF MINNEAPOLIS OFFICE OF POLICE CONDUCT REVIEW Complaint Form #3401 COMPLAINT INFORMATION Case Number Precinct CCN Date of Incident Time Preference 14-10235 1 14-113711 April 09, 2014 11:05 AM No Preference Location of Incident City/State/Zip Date of Complaint 100 5thST Minneapolis 55403 May 27, 2014 Complainant Name (Last, First, Middle Initial) Sex Race DOB McCullough, Robert James Male White May 11, 1958 Home Address City/State/Zip Primary Telephone 435 University Ave E{?} St. Paul, MN 55130 (651) 335-3575 BADGE/NAME ALLEGED POLICY VIOLATIONS 6551; Silva, Jarrod OPCR Ord. § 172.20(8) - Violation of the P&amp;P Manual MPD P&amp;P § 5-105(17) Professional Code of Conduct All property received as a result of on-duty police action shall be forwarded to the Property and Evidence Unit. MPD P&amp;P § 10-401 Responsibility for Inventory of Property and Evidence: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ALLEGATION SUMMARY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MEDIATION Refer to Mediation COACHING Refer to Precinct INVESTIGATIONS Preliminary Investigation: Investigator Admin Investigation: Investigator DISMISS Reckoning Period Expired No Basis Failure to State a Claim Failure to Cooperate Exceptionally Cleared Lack of Jurisdiction Withdrawn Duplicate FINAL APPROVED INVESTIGATIVE REPORT Refer to Panel IAU Commander Date Director - Office of Police Conduct Review Date 1280046 CITY OF MINNEAPOLIS OFFICE OF POLICE CONDUCT REVIEW Complaint Form #3401 1280047 CITY OF MINNEAPOLIS OFFICE OF POLICE CONDUCT REVIEW COMPLAINT INFORMATION Case Number Precinct CCN Date of Incident Time Preference 14-10235 1 14-113711 April 09, 2014 11:05 AM No Preference Location of Incident City/State/Zip Date of Complaint 100 5thST Minneapolis 55403 May 27, 2014 Complainant Name (Last, First, Middle Initial) Sex Race DOB McCullough, Robert James Male White May 11, 1958 Home Address City/State/Zip Primary Telephone 435 University Ave E(?} St. Paul, MN 55130 (651) 335-3575 BADGE/NAME ALLEGED POLICY VIOLATIONS 6551; Silva, Jarrod OPCR Ord. § 172.20(8) - Violation of the P&amp;P Manual MPD P&amp;P § 5-105 Professional Code of Conduct (17) All property received as a result of on-duty police action shall be forwarded to the Property and Evidence Unit. 13.43 - Personnel Data ALLEGATION SUMMARY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MEDIATION K Refer to Mediation COACHING K Refer to Precinct INVESTIGATIONS K Preliminary Investigation: Investigator NAdmin Investigation: Investigator L - c.. .) o ke--A-1 DISMISS K Reckoning Period Expired K No Basis K Failure to State a Claim K Failure to Cooperate K Exceptionally Cleared K Lack of Jurisdiction K Withdrawn K Duplicate FINAL APPROVED INVESTIGATIVE REPORT er to Panel I o ma D6e 3 0 / / Dat . ,o. i ,... irector - 0 e of5oc;onduct Review - Complaint Form #3401 1280048 CITY OF MINNEAPOLIS OFFICE OF POLICE CONDUCT REVIEW COMPLAINT INFORMATION Case Number Precinct CCN Date of Incident Time Preference 14-10235 1 14-113711 April 09, 2014 11:05 AM No Preference Location of Incident City/State/Zip Date of Complaint 100 5thST Minneapolis 55403 May 27, 2014 Complainant Name (Last, First, Middle Initial) Sex Race DOB McCullough, Robert James Male White May 11, 1958 Home Address City/State/Zip Primary Telephone 435 University Ave E{?) St. Paul, MN 55130 (651) 335-3575 BADGE/NAME ALLEGED POLICY VIOLATIONS 6551; Silva, Jarrod OPCR Ord. § 172.20(8) - Violation of the P&amp;P Manual MPD P&amp;P § 5-105(17) Professional Code of Conduct All property received as a result of on-duty police action shall be forwarded to the Property and Evidence Unit. MPD P&amp;P § 10-401 Responsibility for Inventory of Property and Evidence: All MPD employees taking possession of property, whether evidentiary or non-evidentiary, shall place such property in the custody of the Property and Evidence Unit and complete the inventory prior to the end of their shift. The inventory shall include all evidence seized regardless of whether an arrest has been made. ALLEGATION SUMMARY Complainant was selling Twins tickets outside of the stadium. Complainant alleges he had a confrontation with another individual. Complainant alleges that afterwards, he was conducting a transaction with another individual when he was approached by two officers. Complainant alleges that the exchange was cancelled, and Complainant's money (-$95 confirmed by witness). Complainant was arrested, and when he was released from jail, he received -$3. Complainant alleges that he went to the property room and was told that no remaining money was returned. Complainant alleges that he waited five days and went back to the property room, and he was told that no money had been inventoried. Complainant was told to go to the 1st Precinct, and the officer at the desk could not find any returned money. Complainant alleges that he called the precinct twice but received no return call. In the CAPRS report, the officers list $97 as inventoried. SUPERVISOR ASSESSMENT MEDIATION n Refer to Mediation COACHING - Refer to Precinct INVESTIGATIONS H Preliminary Investigation: Investigator JAdmin Investigation: Investigator (..- /A2ocel DISMISS ] - -_. -___ - L- - __.- Reckoning Period Expired No Basis Failure to State a Claim Failure to Cooperate Exceptionally Cleared Lack of Jurisdiction Withdrawn Duplicate FINAL APPROVED INVESTIGATIVE REPORT efer to Panel der. DateDate/ o Direc o - Offi9 ' f Po ice Condu t view Date Complaint Form #3401 1280049 Wednesday, 16 April 2014 Events of Wednesday, 9 April 2014 at 11:10 am at 6th St N &amp; 151 Ave N My name is Daniel Robert Romig, born 24 August 1962. My address is 3717 35th Ave S, Minneapolis MN 55406. Cell phone number is 612.275.1007 I am a ticket broker, and I was standing on the sidewalk on the east side of the corner of 6th St N and 1St Ave N trying to sell my clients' Minnesota Twins tickets to the 12:10 pm game against the Oakland Athletics when I was approached by Bob McCullough. Bob walked to me from the corner of 5th St N and ls' Ave N along the sidewalk on the southeast side of 1St Ave N. When we met, he asked me what tickets I had for sale. I informed him I had 4 tickets in section 110 for $30 each. He countered with a $20 dollar each offer, which I declined. Bob then increased his offer to $25 each and I accepted. I handed my tickets to him, and he paid me $85. As he was attempting to pay me the remaining $15, two police officers in 'plain clothes' emerged from the east of us and positioned themselves behind Bob's back. I saw that these men had their badges visible, and were police officers. They restrained Bob's hands and handcuffed him. I had the $85 dollars paid by Bob still in hand, and one of the officers now had the 4 tickets that I'd given to Bob and the money Bob was assembling to balance out the $100 transaction in his hands. It appeared to be two five dollar bills and six to eight one dollar bills. "Does he owe you any more money?" the officer on the east side asked me. "Well, he was buying these tickets for one hundred dollars, and has paid me eighty-five." I answered showing the cash I was holding. As the officer was going through the remaining cash he'd taken from Bob, I added, "It's up to you sir. I'd just as soon return the eighty-five dollars, and get my tickets back. We're both ticket brokers." The officer nodded, and we exchanged the cash paid to me by Bob for the tickets, and the tickets now were in my hands again. Within a few moments Bob was being led to a squad car in handcuffs, and the officer now had in his possession just over one hundred dollars that was in Bob's possession minutes prior to this time. "Thank you sir, I'm Dan Romig, Dan the TicketMan." I stated to identify myself and thank the officer for letting me return money to Bob and have my tickets back to sell. The officer with the cash looked me in the eye, acknowledged me for a moment and departed. 1280050 Original 04/15/2014 PD PROPERTY INVENTORY PI NUMBER: 2014 - 011627 BADGE NUMBER AND NAME: 006551: Silva, Jarred UNIT 4031 PCT 01 RECD P&amp;E DATE: 04/15/2014 TIME: 17:00 REASON HELD: NON-EVIDENCE CCN: MP-14-11 711 - 'AWED FROM: E: A NAME ST, FIRST, MIDDLE): Mccullough, Robert PE EMPLO E MBER: 007877 ROLE NBR: 001 CIRCUMSTANCES: OFFENSE(S): DISCON VICTIM: Line # Quantity Description )111171 Storage Brand Model aerial Number Owner Role/Role# Value Obtained At I Officer's Description JOAN or P &amp; E Identifier Weight Handling Code \\ 3 TWENTY DOLLAR BILLS A001 60.00 \ ...Th TEN DOLLAR BILL c 10.00 3 FIVE DOLLAR BILLS C A001 15.00 12 ONE DOLLAR BILLS A001 12.00 )d Of Property Inventory Total Estimated Value: Notice Sent Employee # 97.00 A= HOLD FOR ADJUDICATION M = MAIL C = CHARITY P = PENSION D = DESTROY R = RELEASE F = FORFEITURE S = SELL H = HOLD/HOM T= TRAN TO ANOTHER AGCY j 1 1280051 EMP# LINES) . RELEASED To CUSTODY CHANGE t 44.., ATA"I : .ms ripism,„2„ , . -7,,,- 5, , ,9 DATE AND TIME 5/ / 1 7/ r I 7-3 it" ( .. II I. . USED m. lb 44 5 oblige i 0 516 EMP# LINE(S) CUSTODY CHANGE I.D. USED COP PURPOSE DATE AND TIME EMP# LINE(S) CHAIN OF CUSTODY (OUT OF P&amp;E UNIT) SIGNATURE AND EMPLOYEE # DATE AND TIME REASON SIGNATURE AND EMPLOYEE 0 . DATE AND TIME REASON SIGNATURE AND EMPLOYEE # DATE AND TIME REASON SIGNATURE AND EMPLOYEE # DATE AND TIME REASON SIGNATURE AND EMPLOYEE # DATE AND TIME REASON SIGNATURE AND EMPLOYEE # DATE AND TIME REASON SIGNATURE AND EMPLOYEE # DATE AND TIME REASON SIGNATURE AND EMPLOYEE # DATE AND TIME REASON SIGNATURE AND EMPLOYEE 4 DATE AND TIME REASON SIGNATURE AND EMPLOYEE # DATE AND TIME REASON SIGNATURE AND EMPLOYEE # DATE AND TIME REASON SIGNATURE AND EMPLOYEE # DATE AND TIME REASON prig* !PE lirdit V sg 1280052 Summary Subject Detail Form Page 1 of 1 Comments: MCCULLOUGH, ROBERT JAMES Printed by: MINNEAPOLIS PD MN0271100 Information contained in this report is intended for authorized law enforcement use only http://137.70.147.12/mrap/Print_SubjeetPRCreate.cfm?EVENTNUMBER= 9/2/2014 1280053 Hennepin County Sheriffs Office ADC Inmate Booking Sheet SICIAL NOTATIONS, REMARKS KEEP SEPARATE Full True Name MCCULLOUGH, ROBERT JAMES Addl. DOB Nickname, Maiden Name, Alias, etc. BOB, X * Day Phone Ext Night Phone (651) 335-3575 Sex Race M W Height Weight Hair 5'11" 160 GRY Street Address, City, State, Zip 435 UNIVERSITY AVE E ST PAUL, MN 55130 Scars, Marks, Amputations, etc. Code/Description SC ABDOM/* SC NOSE/* SC FHD/* Occu•ation Em .lo er DOB Age 05-11-1958 56 Ext City of Birth State of Birth MINNEAPOLIS MN Eyes Build Cmplxn BLU MED MEDIUM Apt Bldg How Long 4 MO How Lon• Emer•enc Contact BOOKING NO. 2014008646 BOOK DATE 04-09-2014 1644 HC PACK NO. 198215515 SIP 00170737 FBI 379734JC6 SID MN02416975 SILS NO. 90582 Length of Residency Co. 0 State U.S. 13.85 Corrections Data 13.85 Corrections Data No. Date/Time How Comm Count and Statute/Ordinance No. Disposition Disposition Date/Time 1 04-09-2014 1643 TB 1 001 Case # 27CR149843 M DISORDERLY CONDUCT 385.90 MOC GOC CCN 14113711 NO BAIL REQUIRED 04-10-2014 1149 Arrest DatelTime Rec'd HCADC 04-09-2014 1213 Arrest Location 6TH AND 1STAE NO Arresting Officers Arresting Agencies SILVA LEE MINNEAPOLIS PD Transporting Officers Transport Agency KINGDON MINNEAPOLIS PD Book Booked by/DataPrivacy Rights JST696 Fingerprint Cards Taken co. K Mpls. 0 State K FBI E Slaps K Palm Release DateTime Released Released To (Whom- Relationship) Transport Agency If Applicable Released To (Where) Released By (Whom) Inmate Signature Facility: 1 192B BKMT Page 1 of 1 Printed: 08-11-2014 1324 Printed By: JSL218, OTTO 1280054 VisiNet Browser 4.5.11 - Reports - Incident Report Page 1 of 2 Incident Detail Report Data Source: Data Warehouse Incident Status: Closed Incident number: 14-113711 Incident Date: 4/9/2014 11:36:26 Last Updated: 9/15/2014 14:08:43 Incident Information Incident Type: 2 Officer Response - Pct Car Alarm Level: Priority: 2 Problem: Suspicious Person (P) Determinant: Agency: POLICE Base Response#: Jurisdiction: MPD/MFD/HCMC Confirmation#: Division: Precinct 1 Taken By: Hass, Edward Battalion: P1 Sec 3 Response Area: 130 Response Plan: P1 2 Officer Response Disposition: BKG-Booking Command Ch: Cancel Reason: Primary TAC: Incident Status: Closed Secondary TAC: Certification: Delay Reason (if any): Longitude: 93274837 Latitude: 44979589 Incident Location Location Name: County: HENNEPIN Address: 6 ST N/ 1 AV N Location Type: Apartment: Cross Street: Building: Map Reference: 416E City, State, Zip: MINNEAPOLIS MN 55403 Call Receipt Caller Name: Method Received: Call Back Phone: Caller Type: Caller Location: Time Stamps Elapsed Times Description Date Time User Description Time Phone Pickup 4/9/2014 11:36:26 1st Key Stroke 4/9/2014 11:36:26 Received to In Queue 00:00:00 In Waiting Queue 4/9/2014 11:36:26 Call Taking 00:00:00 Call Taking Complete 4/9/2014 11:36:26 Hass, Edward In Queue to 1st Assign 00:00:00 1st Unit Assigned 4/9/2014 11:36:26 Call Received to 1st Assign 00:00:00 1st Unit Enroute 4/9/2014 11:36:26 Assigned to 1st Enroute 00:00:00 1st Unit Arrived 4/9/2014 11:36:26 Enroute to 1st Arrived 00:00:00 Closed 4/9/2014 11:36:51 Hass, Edward Incident Duration 00:00:25 Resources Assigned At Delay Unit Assigned Disposition Enroute Staged Arrived Patient Avail 183 11:36:26 BKG-Booking 11:36:26 11:36:26 Personnel Assigned No Personnel Assigned Pre-Scheduled Information No Pre-Scheduled Information Transports No Transports Information Transport Legs No Transports Information Comments Date Time User 4/9/2014 11:36:37 063192 Address Changes Date Time Location/Address 4/9/2014 11:36:46 / 6/1 Priority Changes Date Time Changed from Priority Type Response Odm. Odm. Complete Enroute Arrived Cancel Reason 11:36:51 Conf. Comments [Notification] [POLICE]-Problem changed from On Site (P) to Suspicious Person (P) by POLICE Reason User EH User http://170.159.130.7NisiNetBrowser/Search/IncidentReport.aspx?id=3603059&amp;ds=a 9/15/2014 1280055 VisiNet Browser 4.5.11 - Reports - Incident Report Page 2 of 2 4/9/2014 11:36:37 1 Alarm Level Changes No Alarm Level Changes Activity Log Date Time Radio Activity Location Log Entry User 4/9/2014 11:36:26 183 A Arrived 6/1 063192 4/9/2014 11:36:28 Read Incident Incident 059 was Marked as Read. 063192 4/9/2014 11:36:48 UserAction User clicked Exit/Save 063192 4/9/2014 11:36:51 183 _ Available 063192 4/9/2014 11:36:51 Response Closed 6 ST N/ 1 AV N 063192 Edit Log Date Time Field Changed From Changed To Reason Table Workstation User 4/9/2014 11:36:26 Pickup_Map NOT FOUND Response_Transports PO4 063192 4/9/2014 11:36:26 Map_Info NOT FOUND Response_Master Incident PO4 063192 4/9/2014 11:36:28 Read Call False True (Response Response_Master Incident PO4 063192 Viewe 4/9/2014 11:36:37 Problem On Site (P) Suspicious (Response Response_Master Incident PO4 063192 Person (P) Viewe 4/9/2014 11:36:37 Priority_D 1 2 Default Response_Master_Incident-PO4 063192 4/9/2014 11:36:37 Priority_N 1 2 Default Response_Master_Incident PO4 063192 4/9/2014 11:36:37 Incident_T 1 Officer 2 Officer (Response Response_Master_Incident PO4 063192 Response Response - Pct Viewe Car 4/9/2014 11:36:41 Address 6/1 6/1 Address Response_Master Incident PO4 063192 Change 4/9/2014 11:36:46 Address 6/1 6 ST N / 1 AV N (Response Response_Master_Incident PO4 063192 Viewe 4/9/2014 11:36:46 State MN (Response Response_Master_Incident PO4 063192 Viewe 4/9/2014 11:36:46 Postal_Cod 55403 (Response Response_Master_Incident PO4 063192 Viewe 4/9/2014 11:36:46 Latitude 0 44979589 (Response Response_Master Incident PO4 063192 Viewe 4/9/2014 11:36:46 Longitude 0 93274837 (Response Response_Master_Incident PO4 063192 Viewe 4/9/2014 11:36:46 Street Id NULL 84857 (Response Response_Master_Incident PO4 063192 Viewe 4/9/2014 11:36:46 Intersect.' NULL 38934 (Response Response_Master_Incident PO4 063192 Viewe 4/9/2014 11:36:46 County HENNEPIN (Response Response_Master Incident PO4 063192 Viewe 4/9/2014 11:36:46 Battalion P1 Sec 3 (Response Response_Master Incident PO4 063192 Viewe 4/9/2014 11:36:46 Response_A 130 (Response Response_Master_Incident PO4 063192 Viewe 4/9/2014 11:36:46 Response_P P1 2 Officer (Response Response_Master_Incident PO4 063192 Response Viewe 4/9/2014 11:36:46 DispatchLe Default (Response Response_Master_Incident PO4 063192 Viewe 4/9/2014 11:36:46 ResponsePI 0 1 (Response Response_Master Incident PO4 063192 Viewe 4/9/2014 11:36:46 Address 6/1 6 ST N / 1 AV N Change Response_Master_Incident PO4 063192 Verified 4/9/2014 11:36:46 Pickup_Map 416E Response_Transports PO4 063192 4/9/2014 11:36:46 Map_Info NOT FOUND 416E Response_Master_Incident PO4 063192 Default EH Custom Time Stamps No Custom Time Stamps Custom Data Fields No Custom Data Fields Attachments No Attachment http://170.159.130.7NisiNetBrowser/Search/IncidentReport.aspx?id=3603059&amp;ds=a 9/15/2014 1280056 1280057 LET1- 4, Do not endorse or write below this line. lanes apaii *noes - Le.c[ SL- 11 rrihtm sn•-- 45 c ix. • ISOO ..LC'ES .3114. if SAVO 09 tOidV OIOA 41.0t101.00 3iva CLC/ITtl II ZCP NN 'SliOdY3NNITI 1100111 CINZ - 1701.1.gT10314 Doi 'v-N surve sn ' SgiNtlf liOno-nroow AO 3H1 cii 1:f0d0 Ash! StIVT100 00 WC (NV 31111.1. '-Attd •.,,•••• ro a• TA R. 4.&gt;: ,a umo r, E.', • yr., 44.1 r.4 '16" ^"...11 'T WI I ir govnt WINS 'MPI, IPRI 1,NtiODOV"PcriD3,15 eiosouunry `Aluno0 uidauum uyi Jo zowo h6E2U6E6d.6D0 LS DDZI)G0000000 .}joaqo leuppo aqi asn mom Am awes aqi asn ueo noA -patio .moA Jo Ad00 -1V031 e s lames opeli,siclunoes - zn[ VerWl i I 1280058 firahriansadone Transacton it • , , Date/Time ,., Ere/ 'Type Notes 760108 • 411W2014 11.54AM Nate 769107 4110/2014 11:54AM Check=' 759410 4/9/2014 1:26PM Add b- 759409 •4/9/2014 1:26PM Note 527069 4/28/20131:12 PM Note 527068 428!20131:12 PM Check 527064 4/28/2913 12:57PM Check b 526966 4/27/201311:34PM Add tt7 526965 427201311:34 PM Note 12) 379750 10/1/20121223 PM Note ! 373992 9/22/2012 1:05 Alti Note ,..- 373991 927120121:05 AY Check .--,":• .„. 373990 K2/2012 1:05AM Check t7 373818 9121/20124:00 PM Add ti) 373817 92120124:00 PM Note t) 84779 821/20111151 PM Note WM 8/21/2011 11:51 PM Check ,-,....., .,......• 84777 8/21/2011 11:44 PM Check to 84680 8/21)20114:18 PM Add ti) 84687 8/2120114:18 PM Note tit! 70781 8!120111:31 PM Note ,-- 7.(1780 B/1/20111:31 PIA Check lb 68907 712920112:31 AM Add j 68906 7/29/20112:31 AM Note 10,100S Opal' )g. HAnoas - ze.€1. . . . -Amount ($3-37) $3.37 ($301-60): 05000) $35160 ($39256) MOM) 3442.56 ($43•83) (94060) $93.83 ($375) $0.75 EMs 1280059 Hennepin County Sheriffs Office ADC Inmate Booking Sheet SPECIAL NOTATIONS, REMARKS KEEP SEPARATE Full True Name DOB Age MCCULLOUGH. ROBERT JAMES 05-11-1958 56 Addl. DOB Nickname, Maiden Name, Alias, etc. BOB, X * Day Phone Ext Night Phone Ext City of Birth State of Birth (651) Sex Race Height Weight Hair Eyes Build Cmplxn M W 5'11" 160 GRY BLU MED MEDIUM Street Address, City, State, Zip NPA HOMELESS ST PAUL, MN 55130 Scars, Marks, Amputations, etc. Code/Description SC ABDOM/* SC NOSE/* SC FHD/* MINNEAPOLIS MN Apt Bldg How Long 3 WKS BOOKING NO.2014008646 BOOK DATE 04-09-2014 1644 HC PACK NO. 198215515 SIP 00170737 FBI 379734JC6 SID MN02416975 SILS NO. 90582 Occu sation Em.lo er How Lon. Emer.enc C • 1 13.85 Corrections Data How No. Date/Time Comm Count and Statute/Ordinance No. Disposition Disposition Date/Time 1 04-09-2014 1643 TB 1 001 Case # 27CR149843 M DISORDERLY CONDUCT 385.90 MOC GOC CCN 14113711 NO BAIL REQUIRED 04-10-2014 1149 Arrest Date/Time Rec'd HCADC Arresting Officers Arresting Agencies 04-09-2014 1213 SILVA LEE MINNEAPOLIS PD Arrest Location Transporting Officers Transport Agency 6TH AND 1ST AE NO KINGDON MINNEAPOLIS PD Book Booked by/DataPrivacy Rights JST696 Fingerprint Cards Taken K Co. K Mpls. K State K FBI g Slaps K Palm i . Anal Release DateTime Released Released To (Whom- Relationship) Transport Agency If Applicable Released To (Where) Released By (Whom) Inmate Signature Facility: 1 1928 BKMT Page 1 of 1 Printed: 04-23-2015 1104 Printed By: JS5783, LAWRENCE 1280060 Call Detail Inquiry Report For COM : 2880 For Period 4/10/2014 To 5/10/2014 Extension Date Time Duration To Incoming ANI Location Call Type Trunk 1ST Pct CRTMAIN # Dept: Police Cost Allocation-4004100 Loc: City of Minneapolis (0) 2880 5/9/2014 1:10 PM 0.7 612-559-8468 Twincities, MN Incoming 7605 2880 5/9/2014 1:08 PM 1.3 612-348-7232 Minneapols, MN Incoming 7613 2880 5/9/2014 1:07 PM 0.8 612-348-7232 Minneapols, MN Incoming 7613 2880 5/9/2014 1:07 PM 0.1 612-348-7232 Minneapols, MN Incoming 7613 2880 5/9/2014 12:11 PM 5.2 651-793-2500 Minneapols, MN Local 7921 2880 5/9/2014 12:08 PM 2.5 800-262-3112 Infrmation, }C‹ Toll Free 7912 2880 5/9/2014 12:06 PM 2.0 612-348-7247 Minneapols, MN Local 7911 2880 5/8/2014 3:12 PM 0.1 612-673-5701 Minneapols, MN Incoming 7621 2880 5/8/2014 3:12 PM 0.2 612-685-1041 Minneapols, MN Local 7913 2880 5/8/2014 2:53 PM 1.1 7181 Outgoing Internal 2880 5/8/2014 2:47 PM 1.4 612-348-4292 Minneapols, MN Local 7920 2880 5/8/2014 2:29 PM 0.1 612-328-8278 Minneapols, MN Incoming 7722 2880 5/8/2014 2:29 PM 0.9 612-328-8278 Minneapols, MN Incoming 7722 2880 5/8/2014 1:10 PM 0.3 612-978-7194 Blaine, MN Local 7822 2880 5/8/2014 10:19 AM 0.8 612-348-4063 Minneapols, MN Incoming 7603 2880 5/7/2014 12:48 PM 4.0 3470 Outgoing Internal 2880 5/7/2014 12:25 PM 0.2 612-348-2345 Minneapols, MN Incoming 7713 2880 5/7/2014 11:42 AM 0.2 612-290-9200 Minneapols, MN Incoming 7619 2880 5/7/2014 10:59 AM 0.4 612-290-8735 Minneapols, MN Incoming 7716 2880 5/7/2014 8:40 AM 0.8 2445 Incoming Internal 2880 5/6/2014 9:45 PM 0.7 952-500-9266 Minneapols, MN Incoming 7604 2880 5/6/2014 2:49 PM 0.1 971-526-8023 Incoming 7613 2880 5/6/2014 2:49 PM 30.7 971-526-8023 Incoming 7613 2880 5/6/2014 2:15 PM 0.7 2655 Incoming Internal 2880 5/6/2014 12:56 PM 5.4 7181 Outgoing Internal 2880 5/6/2014 10:44 AM 2.2 612-987-7194 Blaine, MN Incoming 7702 Copyright Comview Corporation 2015 Printed:4/22/2015 2:37:52 PM 1280061 2880 5/6/2014 10:43 AM 0.0 612-987-7194 Blaine, MN Incoming 7702 2880 5/5/2014 7:34 PM 1.5 612-348-2345 Minneapols, MN Incoming 7602 2880 5/5/2014 1:30 PM 1.1 612-375-1161 Minneapols, MN Incoming 7618 2880 4/29/2014 3:49 PM 0.8 612-245-9322 Blaine, MN Incoming 7713 2880 4/29/2014 3:34 PM 2.9 612-245-9322 Blaine, MN Incoming 7706 2880 4/29/2014 1:29 PM 2.6 651-528-4081 St Paul, MN Incoming 7717 2880 4/29/2014 1:22 PM 0.8 7220 Outgoing Internal 2880 4/29/2014 1:08 PM 3.2 7181 Outgoing Internal 2880 4/29/2014 12:45 PM 0.7 7220 Incoming Internal 2880 4/29/2014 12:26 PM 2.7 3470 Outgoing Internal 2880 4/29/2014 12:13 PM 9.9 3412 Outgoing Internal 2880 4/29/2014 11:16 AM 0.4 2655 Incoming Internal 2880 4/29/2014 10:57 AM 8.4 612-766-8908 Anoka, MN Incoming 7703 2880 4/29/2014 10:56 AM 0.2 612-766-8908 Anoka, MN Incoming 7703 2880 4/29/2014 9:35 AM 1.6 612-245-9322 Blaine, MN Incoming 7811 2880 4/29/2014 9:17 AM 1.1 7220 Outgoing Internal 2880 4/28/2014 5:09 PM 0.1 651-353-0949 Blaine, MN Incoming 7613 2880 4/28/2014 5:09 PM 0.5 651-353-0949 Blaine, MN Incoming 7613 2880 4/28/2014 4:01 PM 0.2 651-528-4081 St Paul, MN Incoming 7720 2880 4/28/2014 3:12 PM 0.2 612-245-9322 Blaine, MN Incoming 7614 2880 4/28/2014 1:23 PM 0.7 612-333-4006 Minneapols, MN Incoming 7617 2880 4/28/2014 1:22 PM 0.2 612-333-4006 Minneapols, MN Incoming 7616 2880 4/28/2014 11:57 AM 0.7 612-245-9322 Blaine, MN Incoming 7804 2880 4/28/2014 11:50 AM 0.2 612-245-9322 Blaine, MN Incoming 7710 2880 4/25/2014 6:46 PM 0.1 763-772-2917 Anoka, MN Incoming 7604 2880 4/25/2014 12:36 PM 0.2 612-245-9322 Blaine, MN Incoming 7603 2880 4/25/2014 12:26 PM 0.2 612-245-9322 Blaine, MN Incoming 7612 2880 4/25/2014 12:23 PM 0.2 612-245-9322 Blaine, MN Incoming 7606 2880 4/25/2014 12:22 PM 0.2 612-245-9322 Blaine, MN Incoming 7713 2880 4/24/2014 4:08 PM 0.7 7181 Outgoing Internal 2880 4/24/2014 12:01 PM 2.7 612-543-0936 Minneapols, MN Local 7819 2880 4/24/2014 11:58 AM 0.5 612-348-7240 Minneapols, MN Incoming 7701 2880 4/24/2014 11:48 AM 3.2 612-348-7247 Minneapols, MN Local 7920 2880 4/24/2014 11:31 AM 2.8 5677 Outgoing Internal 2880 4/24/2014 11:30 AM 2.8 5677 Outgoing Internal 2880 4/24/2014 10:50 AM 1.3 763-772-2917 Anoka, MN Incoming 7718 2880 4/24/2014 10:29 AM 2.5 612-987-7194 Blaine, MN Incoming 7807 Copyright Comview Corporation 2015 Printed:4/22/2015 2:37:52 PM 1280062</t>
  </si>
  <si>
    <t>['https://d3n8a8pro7vhmx.cloudfront.net/cuapb/pages/270/attachments/original/1638757630/OPCR_14-10235_Silva_Part_6.pdf?1638757630']</t>
  </si>
  <si>
    <t>Too_Long:Over 20 Pages 1 UNITED STATES DISTRICT COURT FOR THE DISTRICT OF MINNESOTA FOURTH DIVISION __________________________________________________________________ TIFFANY CROWDER, Civil Action No. 11 CV 646 JNE/TNL In her individual capacity And her capacity as natural Mother and legal guardian of T. C., And T. C., a minor child, Plaintiffs, vs. DAVID MENTER, Badge #04721, in her individual capacity and his official capacity acting under color of law as a Minneapolis police officer, DANIEL LOE, Badge #04218, in his individual capacity and his official capacity, acting under color of law as a Minneapolis police officer and/or officer of the Metropolitan Gang Strike Force, JAMES LYNCH, Badge #04307, in his individual capacity and his official capacity, acting under color of law as a Minneapolis police officer and/or officer of the Metropolitan Gang Strike Force, DAVID PLEOGER, Badge #05753, in his individual capacity and his official capacity, acting under color of law as a Minneapolis police officer and/or officer of the Metropolitan Gang Strike Force, TODD SAUVAGEAU, Badge #06309, in his individual capacity and his official capacity, acting under color of law as a Minneapolis police officer and/or officer of the Metropolitan Gang Strike Force, CASE 0:11-cv-00646-JNE-TNL Document 26 Filed 01/04/12 Page 1 of 35 CASE 0:11-cv-00646-JNE-TNL Doc. 36 Filed 03/15/12 Page 1 of 35 2 GENE SUKER, Badge #07004, in his individual capacity and his official capacity, acting under color of law as a Minneapolis police officer and/or officer of the Metropolitan Gang Strike Force, LAWRENCE LOONSFOOT, Badge #04234, in his individual capacity and his official capacity, acting under color of law as a Minneapolis police officer and/or officer of the Metropolitan Gang Strike Force, DAVID GARMAN, Badge #2216 in his individual capacity and his official capacity, acting under color of law as a Minneapolis police officer and/or officer of the Metropolitan Gang Strike Force, MIKE NIMLOS, Badge #05138 in his individual capacity and his official capacity, acting under color of law as a Minneapolis police officer and/or officer of the Metropolitan Gang Strike Force, LUCAS PETERSON, Badge #97389, in his individual capacity and his official capacity, acting under color of law as a Minneapolis police officer and/or officer of the Metropolitan Gang Strike Force, CITY OF MINNEAPOLIS, a government entity and political subdivision of the state of Minnesota, and MINNEAPOLIS PUBLIC HOUSING AUTHORITY, a government entity and political subdivision of the state of Minnesota, Defendants. PLAINTIFFS' FIRST AMENDED COMPLAINT - TRIAL BY JURY DEMANDED CASE 0:11-cv-00646-JNE-TNL Document 26 Filed 01/04/12 Page 2 of 35 CASE 0:11-cv-00646-JNE-TNL Doc. 36 Filed 03/15/12 Page 2 of 35 3 INTRODUCTION Plaintiffs Tiffany Crowder and minor child T. C. sue defendants David Menter, Daniel Loe, James Lynch, David Pleoger, Todd Sauvageau, Gene Suker, Lawrence Loonsfoot, David Garman, Mike Nimlos, and Lucas Peterson in their individual capacities acting under color of law as a Minneapolis Police Officers and the City of Minneapolis, jointly and severally, for violations of their clearly established rights under the Fourth and Fourteenth Amendments to the United States Constitution to be free from unlawful search of their dwelling in excess of the authority of the relevant search warrant. T.C. and her mother, Tiffany Crowder, sue the individual defendants, jointly and severally, for their actions under color of law in violation of T.C.'s clearly established Fourth and Fourteenth Amendment right to be free from infliction of excessive, unreasonable force, specifically, for permanent facial scars and injuries above T.C.'s right eye resulting from the violent opening of the front door of her house by the individual defendants, most specifically defendants Suker and Lynch. The facial injuries to T.C. require hospitalization at North Memorial the night of the search, as well as stitches. Plaintiff Tiffany Crowder sues the individual defendants and the City of Minneapolis, jointly and severally, for violations of her clearly established right under the Fourth and Fourteenth Amendment to the United States Constitution to be free from false arrest and false imprisonment for two (2) days, without charges CASE 0:11-cv-00646-JNE-TNL Document 26 Filed 01/04/12 Page 3 of 35 CASE 0:11-cv-00646-JNE-TNL Doc. 36 Filed 03/15/12 Page 3 of 35 4 being brought, without complaint against her, without indictment, without prosecution, and without judicial finding of probable cause. Tiffany Crowder sues the individual defendants, jointly and severally, for their actions under color of law in violation of her clearly established rights under the Fourth and Fourteenth Amendment to be free from unreasonable seizure of her personal property without lawful authority, without authority under a search warrant, without plaintiff's consent, and without any other exception under the law. Tiffany Crowder sues defendant David Menter in his individual capacity acting under color of law for violation of her clearly established First, Fifth, and Fourteenth Amendment right to be free from coercion and unlawful deprivation of her parental rights unto her minor child, T.C. T.C. and Tiffany Crowder sue defendant David Menter in his individual capacity acting under color of law for violation of her clearly established First and Fourteenth Amendment right of association with her mother. Plaintiffs additionally sue the individual defendants and the City of Minneapolis, jointly and severally, for violations of their clearly established rights under the common law of Minnesota to be free from trespass, unlawful search, invasion of privacy, conversion, and battery. Plaintiffs sue the City of Minneapolis pursuant to Minn. Stat. § 626.74 for bodily injuries inflicted upon T. C., property damage to the dwelling itself, and damage to chattels resulting directly from the execution of the search warrant and violent entry into their CASE 0:11-cv-00646-JNE-TNL Document 26 Filed 01/04/12 Page 4 of 35 CASE 0:11-cv-00646-JNE-TNL Doc. 36 Filed 03/15/12 Page 4 of 35 5 dwelling by the above-named individual defendants, in excess of the authority granted under the search warrant. Plaintiff Tiffany Crowder sues the individual defendants and the City of Minneapolis, jointly and severally, for violations of her clearly established right under the common law of Minnesota to be free from false arrest and false imprisonment for two (2) days, without charges being brought, without complaint against her, without indictment, without prosecution, and without judicial finding of probable cause. Plaintiff Tiffany Crowder additionally sues the City of Minneapolis (Minneapolis) to compel production of data to which she has access, and which Minneapolis wrongfully withholds, in accordance with Minn. Stat. §§ 13.04 subd. 3, 13.03 subd. 3, 13.82 subd. 2, 3, 6, and 7, and 13.08 subd. 4(a). Plaintiff Tiffany Crowder sues Minneapolis to correct false and inaccurate data, of and concerning herself, communicated by Minneapolis and its agent, Officer David Menter, to the Minneapolis Public Housing Authority (MPHA). Such communicated false data directly results in the loss of Ms. Crowder's Section 8 housing assistance program (HAP) voucher. Ms. Crowder sues the City of Minneapolis pursuant to Minn. Stat. §§ 13.04 subd. 4, 13.05 subd. 5(a), and 13.08 subd. 2 for declaratory and equitable relief for violation of her right to be the subject of truthful data in the possession or control of the City of Minneapolis (Minneapolis). Furthermore, Ms. Crowder sues Minneapolis pursuant to Minn. Stat. § 13.08 subd. 1 for damages in excess of $75,000, or a sum that the jury shall determine, and exemplary damages up to $15,000, or a sum that the jury shall CASE 0:11-cv-00646-JNE-TNL Document 26 Filed 01/04/12 Page 5 of 35 CASE 0:11-cv-00646-JNE-TNL Doc. 36 Filed 03/15/12 Page 5 of 35 6 determine, as a direct result of the harm she suffers from Minneapolis's communication of false, inaccurate data concerning her to the Minneapolis Public Housing Authority. Ms. Crowder sues Minneapolis Public Housing Authority (MPHA) for violation of her rights under the Fair Housing Act as Amended (FHAA) to be free from racial discrimination on account of her association with an African-American male who is not a co-tenant of hers. Ms. Crowder sues MPHA for violation of her clearly established rights under the FHAA to be free from coercion, viz., the unfounded counterclaim of MPHA made in conscious, willful, or reckless disregard of facts within MPHA's knowledge that negate its counterclaim. Ms. Crowder sues MPHA in accordance with Minn. Stat. §§ 13.04 subd. 4, 13.05 subd. 5, and 13.08 subd. 1, to correct false, inaccurate indivudal data of and concerning herself that MPHA collects, uses, and disseminates, where such data inflict damages upon Ms. Crowder and her minor children. In addition, Ms. Crowder sues MPHA under Minn. Stat. § 13.08 subd. 4(a) of the Minnesota Government Data Practices Act (MGDPA) to compel production of public and private data of and concerning herself and her minor children that MPHA has refused to provide to her on a timely basis, without lawful authority for said delay, notwithstanding Ms. Crowder's lawful request for access to data. The refusal of MPHA to comply with the MGDPA is a contributing factor to its being sued by Ms. Crowder in this present action. Restated, MPHA's disrespect and disregard of Ms. Crowder make Ms. Crowder's lawsuit against MPHA necessary. CASE 0:11-cv-00646-JNE-TNL Document 26 Filed 01/04/12 Page 6 of 35 CASE 0:11-cv-00646-JNE-TNL Doc. 36 Filed 03/15/12 Page 6 of 35 7 Plaintiffs demand trial by jury on all claims triable to the jury. JURISDICTION 1. Plaintiffs state claims for violation of clearly established rights under the Fourth, First, Fifth, and Fourteenth Amendments to the United States Constitution. 2. 42 U.S.C. § 1983 provides a remedy for violation of these clearly established constitutional rights. 3. Plaintiffs state claims under 42 U.S.C. §§ 3604 and 3617 of the FHAA. 4. This court has subject matter jurisdiction in accordance with 28 U.S.C. § 1331. 5. Plaintiffs state claims that arise under the laws of Minnesota. 6. This court has supplemental jurisdiction in accordance with 28 U.S.C. § 1367. VENUE 7. Defendant City of Minneapolis is a political subdivision under Minn. Stat. § 13.02 subd. 11 and the county seat of Hennepin County, state of Minnesota, Fourth Division of the Judicial District of Minnesota. 8. The substantial number of events giving rise to this lawsuit take place in Minneapolis, Hennepin County, state of Minnesota. 9. Plaintiffs properly lay venue in this court in accordance with 28 U.S.C. § 1291 and LR D. Minn. 83.11. PARTIES 10. Tiffany Crowder (plaintiff, Crowder, Ms. Crowder) is an adult African- American woman. CASE 0:11-cv-00646-JNE-TNL Document 26 Filed 01/04/12 Page 7 of 35 CASE 0:11-cv-00646-JNE-TNL Doc. 36 Filed 03/15/12 Page 7 of 35 8 11. On the date of the principal event giving rise to this lawsuit, Ms. Crowder lives at 3102 N. Queen Avenue, Minneapolis, Minnesota 55411. 12. Ms. Crowder is the mother and legal guardian of T. C. (plaintiff, child, T.C.) 13. As the direct result of events giving rise to this lawsuit, the plaintiffs become homeless for periods of time between 1 November 2009 and the present. Between the events of 19 February 2009 and the present, plaintiffs dwell at 3914 Colfax Ave. N., Minneapolis, MN 55412, 3313 Lyndale Ave. N., Minneapolis, MN 55412, and now dwell at 3659 Colfax Ave. N., Minneapolis, MN 55412. 14. T. C. is a minor child. 15. She is currently fifteen (15) years old. 16. On the date of the principal events giving rise to this lawsuit, T. C. is twelve (12) years old. 17. At all times relevant to this lawsuit, T. C. resides with her mother, Ms. Tiffany Crowder. 18. David Menter (Menter, defendant) is an adult individual. 19. At all times relevant to this lawsuit, Menter acts under color of law as a Minneapolis police officer. 20. Menter is a regularly assigned officer of the Third Precinct, Minneapolis Police Department, and, on information and belief after reasonable inquiry, is a member of the Metropolitan Gang Strike Force at the time of the principal event on 19 February 2009 giving rise to this lawsuit. CASE 0:11-cv-00646-JNE-TNL Document 26 Filed 01/04/12 Page 8 of 35 CASE 0:11-cv-00646-JNE-TNL Doc. 36 Filed 03/15/12 Page 8 of 35 9 21. Defendants David Loe, James Lynch, David Pleoger, Todd Sauvageau, Gene Suker, Lawrence Loonsfoot, David Garman, Mike Nimlos, and Lucas Peterson are adult individuals. 22. At all times relevant to this cause of action, all individual defendants named in paragraphs 20 - 21 are Minneapolis police officers. 23. At all times relevant to this cause of action, all the above-named individual defendants act under color of law as Minneapolis police officers. 24. Plaintiffs sue all above-named individual defendants in their individual and official capacities. 25. Defendant City of Minneapolis (Minneapolis) is a political subdivision under Minn. Stat. § 13.02 subd. 11 and the county seat of Hennepin County, state of Minnesota, Fourth Division of the Judicial District of Minnesota. 26. Defendant Minneapolis Public Housing Authority (MPHA) is a political subdivision of the state of Minnesota per Minn. Stat. § 13.02 subd. 11. THE FACTS 27. On 19 February 2009, officers of the Minneapolis Police Department, including one Officer David Menter and Defendants David Loe, James Lynch, David Pleoger, Todd Sauvageau, Gene Suker, Lawrence Loonsfoot, David Garman, Mike Nimlos, and Lucas Peterson enter Ms. Crowder's and T.C.'s residence at or near 7:00 p.m. 28. Officers David Menter, David Loe, James Lynch, David Pleoger, Todd Sauvageau, Gene Suker, Lawrence Loonsfoot, David Garman, Mike Nimlos, and CASE 0:11-cv-00646-JNE-TNL Document 26 Filed 01/04/12 Page 9 of 35 CASE 0:11-cv-00646-JNE-TNL Doc. 36 Filed 03/15/12 Page 9 of 35 10 Lucas Peterson assert that they are in search of an African-American male and purported felon named "Toby". 29. Ms. Crowder is not home. 30. T.C. is home. 31. On 19 February 2009 in Minneapolis, sundown takes place at 5:47 p.m. 32. On 19 February 2009 in Minneapolis, civil twilight ends at 6:17 p.m. 33. The moon is set at all times relevant to the 19 February 2009 entry and search of plaintiffs' dwelling. 34. Plaintiffs attach and incorporate as Exhibit 1 the U.S. Naval Observatory Astronomical Applications Department's "Sun and Moon for One Day" for 19 February 2009 in Minneapolis, Minnesota, at http://aa.usno.navy.mil/cgi- bin/aa_pap.pl as Exhibit 1. 35. The above-named individual defendants enter plaintiffs' dwelling pursuant to a search warrant in search of controlled substances being distributed by one "Toby". 36. The search warrant rests upon the affidavit of Officer David Menter. 37. The search warrant does not authorize destruction of chattel, fixture, or other property relating to the dwelling. 38. The affidavit of Officer Menter does not request night-time entry. 39. The affidavit of Officer Menter does not support night-time entry. 39.1. The affidavit of Officer Menter does not request unannounced entry. 39.2. The affidavit of Officer Menter does not support unannounced entry. 40. The search warrant specifically authorizes daytime entry into the dwelling. CASE 0:11-cv-00646-JNE-TNL Document 26 Filed 01/04/12 Page 10 of 35 CASE 0:11-cv-00646-JNE-TNL Doc. 36 Filed 03/15/12 Page 10 of 35 11 41. The search warrant does not authorize night-time entry into the dwelling. 42. The search warrant does not authorize entry with force. 42. The search warrant explicitly requires announcement of authority or purpose before execution of the warrant. 43. Plaintiffs attach and incorporate said search warrant as Exhibit 2. 44. Plaintiffs attach and incorporate said affidavit as Exhibit 3. 45. The officers enter the residence after sundown, at or near 7:00 p.m. 46. The officers enter the residence after the hour of repose for Ms. Crowder's 12 year-old daughter, T. C. 47. The officers break down the front door without verbal warning. 48. Specifically, Officers Lynch and Suker force open the front door. 49. The door bursts open. 50. The front door strikes T.C. above her right eye. 51. T.C. suffers a bloody injury that leaves a permanent scar near her eye. 52. The defendant officers summon Emergency Medical Services (EMS) to attend to T.C.'s injury above her right eye. 53. EMS personnel arrive. 54. EMS personnel on scene recommend stitches for T.C. 55. Plaintiff Tiffany Crowder and her father, Mr. Pleas Crowder, take T.C. to North Memorial Hospital on the evening of 19 February 2009 for treatment that includes stitches. 56. Ms. Crowder has photographs of T. C.'s injuries. CASE 0:11-cv-00646-JNE-TNL Document 26 Filed 01/04/12 Page 11 of 35 CASE 0:11-cv-00646-JNE-TNL Doc. 36 Filed 03/15/12 Page 11 of 35 12 57. After the defendant officers' entry into the dwelling, Officer Menter contacts Ms. Crowder by phone. 58. Menter informs her that T.C. "was injured". 59. Ms. Crowder speeds home from errands and finds her injured daughter. 60. Ms. Crowder demands to see a search warrant. 61. The officers produce no search warrant on her demand. 62. The officers enter the residence, allegedly in search of controlled substances. 63. Ms. Crowder denies the existence of drugs in the house. 64. Officer Menter verbally threatens to remove T. C. from the home. 65. He provides no facts or evidence to support removal of T.C -- just threats. 66. At the time that Officer Menter threatens to remove T.C. from Ms. Crowder's custody, Ms. Crowder and T.C. are not free to come or go on account of the defendant officers' execution of the search warrant and Officer Menter's demand that she remain in place. 67. Officer Menter makes an audio recording of his face-to-face communications with Ms. Crowder. 68. On imminent fear of losing her daughter and all her minor children (two) on account of Officer Menter's spoken threats, and, not being at liberty to leave Menter's presence on account of Menter's actions, Ms. Crowder agrees under coercion to all statements by Menter, regardless of the veracity of Officer Menter's statements. CASE 0:11-cv-00646-JNE-TNL Document 26 Filed 01/04/12 Page 12 of 35 CASE 0:11-cv-00646-JNE-TNL Doc. 36 Filed 03/15/12 Page 12 of 35 13 69. Prior to his recorded interrogation of Ms. Crowder, Officer Menter requires her to answer his questions "yes" on pain of losing custody of her minor children. 70. Officer Menter refuses to record the entirety of his interrogation of Ms. Crowder, specifically, his order that she answer his questions in the affirmative, on pain of losing custody of her children. 71. Officer Menter fails to advise Ms. Crowder of any rights, or right to have an attorney present, at any time, before commencement of the recorded interview. 72. The recorded portion of the in-custody interrogation includes a recitation by Officer Menter of Ms. Crowder's rights to silence and the assistance of an attorney. 73. Officers David Menter, David Loe, James Lynch, David Pleoger, Todd Sauvageau, Gene Suker, Lawrence Loonsfoot, David Garman, Mike Nimlos, and Lucas Peterson claim to be searching for a male named "Toby." 74. Officer Menter directly states to Ms. Crowder that if Ms. Crowder does not cooperate in getting "Toby" to be an informant for the police, Menter would take action to take away her minor children. 75. The individual defendants find no "Toby" at the Crowder residence. 76. "Toby" does not live at 3102 N. Queen Avenue. 76. "Toby" Clarke lives at 1829 Fifth Avenue South in South Minneapolis at the time of the execution of the search warrant. 77. Officer Menter has actual knowledge of Mr. Clarke's residence in South Minneapolis, before his interrogation of Ms. Crowder. CASE 0:11-cv-00646-JNE-TNL Document 26 Filed 01/04/12 Page 13 of 35 CASE 0:11-cv-00646-JNE-TNL Doc. 36 Filed 03/15/12 Page 13 of 35 14 78. Defendant officers rough up, physically manhandle, and curse Ms. Crowder in front of her daughter, using the words "fuck" and "bitch". 79. Those defendant individual officer who do not physically manhandle or curse Ms. Crowder fail to stop defendant officers who do. 80. The defendant officers leave no inventory sheet. 81. Minneapolis produces an inventory sheet in partial response to Ms. Crowder's request for access to data under the MGDPA. 82. The inventory sheet is signed by Officer Menter, and notarized on 2 March 2009. 83. The individual defendants' search and entry results in a broken door, broken latch, broken bed, broken bedroom set, torn up bunk bed, torn up double bed, broken dishes, removed Xbox36, and the removal of $2,200 cash and $3,000 in jewelry, including a bracelet and two pinkie rings from Ms. Crowder's residence. 84. The individual officers, jointly and severally, seize and transport Ms. Crowder to Hennepin County Jail, without arrest warrant, without citation, without consent, without specific charges, and without any lawful authority. 85. Crowder spends two days in Hennepin County Jail before release. 86. The state and Minneapolis charge Crowder with nothing. 87. Crowder suffers no criminal prosecution for the events at her residence on 19 February 2009. 88. She is charged with nothing. CASE 0:11-cv-00646-JNE-TNL Document 26 Filed 01/04/12 Page 14 of 35 CASE 0:11-cv-00646-JNE-TNL Doc. 36 Filed 03/15/12 Page 14 of 35 15 89. Neither Menter, nor any other individual defendant, nor the City of Minneapolis, nor Hennepin County bring any action to take Ms. Crowder's minor children from her home. 90. On or about 26 January 2009, Ms. Crowder commences work as a nursing assistant at Prairie Lodge, Minnetonka, earning $12.00 per hour. 92. On information and belief, after reasonable inquiry by the plaintiff, she earns $15 per hour for twenty-four (24) hours of labor per week on Mondays, Tuesdays, and Wednesdays as a private personal care attendant (PCA), separately from Prairie Lodge. 93. Ms. Crowder leaves the private pay PCA position to gain additional hours at Prairie Lodge. 94. Plaintiff attaches and incorporates as Exhibit 4 a true copy of her W-2 from Prairie Lodge, Minnetonka. 95. Ms. Crowder discloses her employment to MPHA and Metropolitan Public Housing Authority officials before 19 February 2009. 96. Ms. Crowder makes said disclosure before receipt of her § 8 housing voucher for 3102 Queen Ave. N., Minneapolis, Minnesota 55412. 97. While Ms. Crowder and her family move into 3102 N. Queen Avenue in late 2008, MPHA fails to begin § 8 subsidy payments to her landlords, the Pfarrs, until two months after the start of her tenancy, because of the landlords' failing MPHA inspections. CASE 0:11-cv-00646-JNE-TNL Document 26 Filed 01/04/12 Page 15 of 35 CASE 0:11-cv-00646-JNE-TNL Doc. 36 Filed 03/15/12 Page 15 of 35 16 98. As the direct result of her jailing without charges or probable cause, Crowder loses her job as a nursing assistant. 99. She mitigates her income loss by job searches. 100. She finds new employment four months after the 19 February 2009 incident. 101. At the time of the 19 February 2009 incident, Ms. Crowder enjoys the benefit of a § 8 Housing Assistant Program (HAP) contract. 102. She pays $341 per month in rent by the benefit of the HAP contract at the time of the incident. 103. Ms. Crowder voluntarily discloses the 19 February 2009 incident to her landlord, Mr. Daniel Pfarr. 104. Mr. Pharr takes no action to evict Ms. Crowder or her children. 105. On or about the 5th of May, 2009, Ms. Crowder receives a written communication from the Minneapolis Public Housing Authority (MPHA) to come to the MPHA for an appointment on or about 14 May 2009. 106. Ms. Crowder receives no other written data from MPHA before 14 May 2009, other than the notice informing her of her appointment. 107. The letter from MPHA § 8 program employee Kristi Clayson alleges "violations of your lease contract including drug and criminal activity in the unit". 108. The letter does not direct Ms. Crowder to bring anything to the appointment. 109. Ms. Crowder appears for her appointment. CASE 0:11-cv-00646-JNE-TNL Document 26 Filed 01/04/12 Page 16 of 35 CASE 0:11-cv-00646-JNE-TNL Doc. 36 Filed 03/15/12 Page 16 of 35 17 110. At the appointment, the MPHA employee provides a "calls for service" report from Ms. Crowder's 3102 Queen Ave. N. tenancy that includes five separate calls, a report that includes two "calls for service" before Ms. Crowder's tenancy. 111. At the appointment, the MPHA employee, Ms. Clayson, provides a police report, 9 pages long, from MP 09 049142. 112. Ms. Clayson informs Ms. Clayson that the police found male clothing at her apartment. 113. Ms. Clayson asks for an explanation. 114. Ms. Crowder explains that the police found male clothing in luggage because she and Toby had attended the NBA All-Star game in Phoenix, that they had returned two days before the raid, that they had not unpacked, and that Toby did not live at 3102 Queen Ave. N. 115. Ms. Crowder informs Ms. Clayson lives in South Minneapolis. 116. Ms. Clayson informs Ms. Crowe that another hearing on her § 8 status will take place. 117. On 1 June 2009, Ms. Crowder and her minor children move to 3914 Colfax Ave. N., Minneapolis, MN 55411 on their own free will and accord. 118. Ms. Crowder does not receive § 8 benefits at 3914 Colfax Ave. N. 119. Ms. Crowder receives a letter dated 29 July 2009 from MPHA informing her that her § 8 benefits will end "due to alleged serious violations of the program obligations and requirements by you or by members of the family household." CASE 0:11-cv-00646-JNE-TNL Document 26 Filed 01/04/12 Page 17 of 35 CASE 0:11-cv-00646-JNE-TNL Doc. 36 Filed 03/15/12 Page 17 of 35 18 120. The 29 July 2009 letter informs Ms. Crowder she must request a hearing by 12 July 2009. 121. The 29 July 2009 letter identifies three (3) pieces of information on which the denial of benefits is based: (a) unspecified letters sent to Ms. Crowder by her landlord; (b) "police recap and police reports showing the high risk warrant entry and SAFE case"; and (c) "the copy of your lease that you have violated". 122. On or about 19 August 2009, Ms. Crowder receives a letter from MPHA informing her of a "denial of eligibility hearing" at MPHA on 3 September 2009. 123. The hearing takes place on 3 September 2009. 124. Ms. Crowder appears at MPHA with Mr. Ron Edwards of the Minneapolis Urban League, on or about 3 September 2009 for an "informal" § 8 termination hearing, after having her § 8 benefits terminated on 29 July 2009, pending "informal" hearing. 125. No police officers appear at the hearing. 126. At the hearing, Ms. Crowder denies that Toby Clarke lives with her. 127. Ms. Crowder brings one piece of mail and Mr. Clarke's tax return to show his residence in South Minneapolis - not with Ms. Crowder. 128. She demands to see evidence allegedly seized in the police search of her house, including a scale, contraband, and weapons. 129. MPHA produces no such evidence at the hearing. 130. No hostile witness testifies against Ms. Crowder, or refutes the evidence of Mr. Clarke's residence elsewhere. CASE 0:11-cv-00646-JNE-TNL Document 26 Filed 01/04/12 Page 18 of 35 CASE 0:11-cv-00646-JNE-TNL Doc. 36 Filed 03/15/12 Page 18 of 35 19 131. MPHA refuses to accept the Clarke mail and tax return into evidence in the "informal" hearing. 132. MPHA notes the "diminished credibility" of the Metro Gang Strike Force in its written findings and conclusions following the hearing. 133. Nevertheless, and notwithstanding the above defects, MPHA takes away Ms. Crowder's § 8 Housing Assistance Program benefits after the hearing. 134. Ms. Crowder loses her Section 8 housing status as a direct result of the jailing that resulted in no charges, 135. Ms. Crowder loses her Section 8 housing status as a direct result of the raid that was not supported by search warrant or arrest warrant, and which resulted in the discovery of no controlled substances. 136. MPHA refuses to inform Ms. Crowder of any post-hearing rights, including the right to petition for certiorari to the Minnesota Court of Appeals. 137. Ms. Crowder's rent increases from $341 to $1,200 per month as a result of the loss of Section 8 support. 138. Ms. Crowder spends four months out of work until she finds new work to job as a nursing assistant. 139. As a result of the loss of Section 8 housing, Ms. Crowder has had no stable work that provides for her family's needs, including day care to enable her to work longer hours. 140. As a result of the loss of Section 8 housing, Ms. Crowder goes back on MFIP to make ends meet. CASE 0:11-cv-00646-JNE-TNL Document 26 Filed 01/04/12 Page 19 of 35 CASE 0:11-cv-00646-JNE-TNL Doc. 36 Filed 03/15/12 Page 19 of 35 20 141. Ms. Crowder lived at 3313 Lyndale Ave. N., Minneapolis, MN 55411, after being homeless for four months, including the summer of 2010. 142. Ms. Crowder paid $950 in monthly rent at 3313 Lyndale Ave. N. 143. Ms. Crowder enjoyed a $200 monthly rental subsidy from ELIMS while living at 3313 N. Lyndale. 144. Ms. Crowder lost her tenancy at 3313 Lyndale Ave. N. because of an inability to pay rent after an automobile accident in May 2011 left her without an automobile and physically injured. 145. Ms. Crowder and her three minor children now live at 3659 Colfax Ave. N., Minneapolis, MN 55412. 146. Prior to the termination of § 8 without cause, resulting from the seizure and raid, Ms. Crowder did not require MFIP because she was working, although she received health care from the state for her children and herself. 147. Prior to the termination of § 8 without cause, resulting from the unreasonable seizure and raid, Ms. Crowder earned enough from her job to be just short of affording health insurance for herself and her children through her employer. 148. But for the wrongful deprivation of § 8 benefits that results from the unreasonable seizure and raid of 19 February 2009, Ms. Crowder would have been totally self-sufficient. 149. Ms. Crowder makes requests for access to all data of and concerning herself to the City of Minneapolis concerning the 19 February 2009 warrant execution. 150. Ms. Crowder attaches and incorporates her request for access as Exhibit 5 CASE 0:11-cv-00646-JNE-TNL Document 26 Filed 01/04/12 Page 20 of 35 CASE 0:11-cv-00646-JNE-TNL Doc. 36 Filed 03/15/12 Page 20 of 35</t>
  </si>
  <si>
    <t>['https://d3n8a8pro7vhmx.cloudfront.net/cuapb/pages/270/attachments/original/1625789019/Tiffany_Crowder_case_-_2009.pdf?1625789019']</t>
  </si>
  <si>
    <t>Too_Long:Over 20 Pages13.43 - Personnel Data Officer Hedberg told me that there was damage to their squad car as a result of the incident. She stated that the squad wouldn't drive straight, and that the alignment was off. There was some damage to the front passenger wheel area, but she didn't remember if the fender was broken or not. They had to drive this squad to the shop and drop it off after the incident. During the drive, they discussed the incident. When asked what about the incident was discussed, she stated, "How awesome driving he did and how it was really good to catch the guy. And how it was really fun to call that one out with all the different streets." Later at the 4th Precinct Directed Patrol Office when they were writing their reports, and just prior to uploading their supplements, 13.43 told me that she went through the previous supplements that were added. 13.43 - Personnel Data 13.43 - Personnel Data 13.43 - Personnel Data She said, "Uh, my partner advised me that he intentionally hit Bryant's car to, you know, make sure he didn't jump out with guns shooting at us." When asked when she learned that Officer Dellwo had actually intended to strike Bryant's vehicle, she answered, 34 1214195 "Somewhere between dropping the squad car off at the shop and writing our supplements." When asked if she had any knowledge of her partner (Officer Dellwo) being concerned about his use of his force or perhaps being unsure if it was the correct action or whether what he had just done was authorized or acceptable, 13.43 stated, "I, I think he was very sure of his actions." 13.43 - Personnel Data 13.43 went up and spoke with Sgt. Montgomery and seek some advice. When asked what they discussed, she stated, "Told him what happened and he was like there's things that need to happen now [laughs], urn, like somebody has to go take pictures of Bryant. He was like-, he was like, uh, write a report, [laughs] you know, because there was other stuff that needed to be taken if the use of force was to be deadly force cause then there's all these other steps that the sergeants have to take and so..." Sgt. Montgomery basically told officers to write it the way they perceived it to happen. Officer Dellwo was present during some of Montgomery. 13.43 's discussions with Sgt. 13.43 - Personnel Data 13.43 - Personnel Data 35 1214196 When asked if she watched the MVR video with Sergeant Montgomery, she stated, "My goodness. I watched it like five times." Additional Workforce Director and VisiNet Information Workforce Director records were checked to see which 4th Precinct Supervisors were on-duty in the early morning hours of 10/16/2014. These records confirmed that Sgt. Montgomery was working, and they also revealed that Sgt. Ryan McCann worked an overtime shift from 2000 hours on 10/15/2014 to 0345 hours on 10/16/2014. VisiNet Records show that Sgt. McCann was working Squad 431 with Officer Lauren Peterson during that overtime shift. 13.43 VisiNet AVL (Automatic Vehicle Location) data shows that Squad 431, Officer Lauren Peterson and Sgt. McCann, were at the 4 Precinct Station from 0150 hours to 0340 hours on 10/16/2014. This time period overlaps the time period that MVR logs show that viewed the MVR video at the 4th Precinct Station and the time would have discussed the incident with Sgt. 13.43 - Personnel Data period during which Montgomery at the 4th Precinct Station. 13.43 - Personnel Data Workforce Director Records also show that Sgt. Ryan McCann ended his overtime shift at 0345 hours on 10/16/2014. AVL data shows that Officer Lauren Peterson left the 4th Precinct Station in Squad 431 at 0340 hours to drive to IICJ, which was at Sgt. Montgomery's request per CAPRS supplement #10. Knowing the above information and knowing that Sgt. Ryan McCann's assignment on 10/15/2014 and 10/16/2014 was a supervisor on the 4th Precinct 13.43 where he shares an office with Sgt. Mark Montgomery, Sgt. McCann was asked to provide a statement for this investigation. 13.43 - Personnel Data 36 1214197 13.43 - Personnel Data Statement of Set. McCann Sgt. Ryan McCann provided a statement for this investigation on 08/11/2015. Sgt. McCann was assigned to the 4th Precinct 13.43 at the time of this incident. Sgt. McCann recalled the night of 10/15/2014. He acknowledged that he had worked an overtime shift with Officer Lauren Peterson that night, and they had a peripheral role in the David Bryant detail by attempting to get into a perimeter spot well after the pursuit crash in Robbinsdale. They never really got in position to assist in any capacity, nor had they been involved in the pursuit or apprehension. Sgt. McCann stated that he shared an office with Sgt. Mark Montgomery, Sgt. Chuck Peter, and Sgt. Jeff Carter during that time. Sgt. Montgomery was the sergeant working that night. Sgt. McCann recalled being present during a conversation between Officer Dellwo, , and Sgt. Montgomery that night in the 13.43 - Personnel Data. He stated, "Urn, I was...me and, uh, Sergeant Montgomery were talking about what had happened. 13.43 37 1214198 We weren't directly involved, and, uh, Officer Dellwo, possibly 13.43 as well, came in, so I would say Officer Dellwo initiated the conversation." He also stated, "I, that night, was operating in a patrol capacity, so I wasn't...I mean I kinda took secondary position to Sergeant Montgomery's conversation, so I just listened to some back and forth and them talking about the circumstances of the pursuit. Urn, I remember Officer Dellwo saying, I believe he said, something about, uh, the apprehension, talking about murder warrant, and using force. And, uh, I can't recall when, but at some point we watched the video or they watched the video and I was just in the background getting ready to leave -- I don't know exactly -- but, uh, it was about the use of force 13.43 - Personnel Data ,, 13.43 - Personnel Data He continued by saying that Officer Dellwo was saying that he had used force intentionally; Sgt. McCann added, "I'm not sure if I heard that the next day or that night, but that's what his intention was." 13.43 - Personnel Data 13.43 - Personnel Data 13.43 - Personnel Data 38 1214199 13.43 - Personnel Data 1214200 before and I vaguely recall probably giving the same or similar, urn, information to Sergeant Biederman as well. When asked to explain why he couldn't recall this conversation or conversations with Sgt. Biederman during his last interview, Sgt. Montgomery stated, "The only thing that I can say is because the case didn't really directly involve me. Um, I had nothing to do with the incident in its entirety until at the conclusion of their, uh, incident. Urn, I believe that Officer Dellwo and Hedberg came to, uh, me for advice, so that aroused my interest in the case at that time, but other than that I really didn't have any direct involvement with it until Officer Hedberg and, uh, Officer Dellwo approached me, so any conversations that I would have had with Sergeant Biederman or Sergeant McCann regarding it it just...I just couldn't recall. So, nothing that I was trying to intentionally hide or intentionally, uh, dispute, or negate. Urn, just, just with my recollection, I just may have a memory lapse, but I won't dispute having any conversations with anybody if the records show that I spoke with them then I absolutely support that." 13.43 - Personnel Data 40 1214201 13.43 - Personnel Data Statement of Robbinsdale Officer Darcy Spong 41 1214202 Officer Darcy Spong of the Robbinsdale Police Department was interviewed over the phone on 08/31/2015. Officer Spong stated that she was on the perimeter after David Bryant fled from his vehicle on foot. After that, she only spoke with Minneapolis Police Department Officers when they told her that she could clear the perimeter. She had no knowledge of the Minneapolis Police Department squad coming into contact with Bryant's car, and she never viewed any video regarding this contact. Statement of Officer Paul Dellwo Officer Paul Dellwo provided a statement for this investigation on 09/09/2015. Officer Dellwo is currently assigned to the Minneapolis Police Department Fourth Precinct 13.43 Officer Dellwo confirmed that he was working on 10/15/2014, and his partner was . They were working Squad 493 in P#76627, which is a Ford Explorer with 490 markings. They attended a briefing prior to 1850 hours given by in the 4 Precinct parking lot where they received information that David Bryant was wanted on a murder warrant. 13.43 also told them that had talked to Dave Scheibel from the Department of Corrections who passed on information that there was a warrant for a murder suspect, Mr. Bryant. Also, Mr. Bryant has violent tendencies and is known to carry at least two guns at a time, a revolver and a semiautomatic handgun. Mr. Bryant had also made the comments that he doesn't want to go back to jail and would use any means necessary not to go back. Officer Dellwo confirmed that it was clear to him that Mr. Bryant was wanted on a warrant and not a fresh murder. 13.43 - Personnel Data 13.43 - Personnel Data Officer Dellwo stated that he and 13.43 - Personnel Data were assisting Sgt. Biederman's with surveillance, and they were also there as a marked squad for the traffic stop and takedown. Officer Dellwo stated that he understood Sgt. Biederman to be in charge as the incident commander, and Officer Werner was the case agent as aired on Channel 8. 13.43 I played an audio clip recorded from MECC Channel 8 where acknowledges that her and Officer Dellwo are on the detail; Audio file 10-15- 2014_09.04.46.1p_-_MPPD8_(Radio). WAV. Officer Dellwo acknowledged hearing on this audio which had a timestamp of 2104 hours. 13.43 - Personnel Data 13.43 Officer Dellwo stated that he did not remember Officer Werner giving a briefing over the air with information about David Bryant, such as why he is wanted and that he might be armed. He was played the MECC audio clip 10-15-2014_07.37.18.4p_- MPPD8 JRadio).WAV. He stated that he did not remember hearing this radio transmission which had a timestamp of 1937 hours. 42 1214203 13.43 - Personnel Data Officer Dellwo was asked about his discussion with 13.43 as mentioned in s statement in supplement #9, paragraph #2, where she stated that they had a discussion about the actions that they would take if they were to encounter David Bryant. Officer Dellwo stated that he did remember this discussion with . When asked what they talked about, Officer Dellwo stated, "Um, I don't know how far into this whole thing we were, but that based on the information that we got, you know, that he didn't want to go back to jail, he was known to carry weapons, uh, he was a murder 2 suspect, and there was a warrant issued for him, urn, without getting my partner hurt or myself hurt, uh, the action would be just to hit him if he got out of the car. If we were in the chase and this was...and he crashed, that we would take him out with the car." 13.43 13.43 13.43 They pursued Bryant, and the pursuit was relatively short. When asked how the pursuit ultimately ended, Officer Dellwo answered, "Urn, so, the black Nissan that Bryant was driving, urn, there were sparks coming from the left side of the vehicle -- and, again, I don't remember the streets -- but before he, he crashed or went to pull over to the right of the road, I saw the door open...driver's door open. I told my partner that the driver's door is open, so he's gonna bail. And, um, he pulled the-, pulled the car over to the right, hit the curb, his driver's door flung open, he got out. I couldn't see his hands. I didn't know where his hands were when he-, when he turned and got out of the car. And, urn, my intent was, was to hit him with the squad car." Furthermore, Officer Dellwo was asked specifically, "So, it was discussed prior to locating Mr. Bryant that if a pursuit had ensued and he got out of the car that you already 43 1214204 had it in your mind that you were going to strike him with your squad?" Officer Dellwo answered, "Yes." We discussed Officer Dellwo's CAPRS statement, specifically supplement #8 paragraph #7 where he stated, "I made intentional vehicle contact with Al Bryant." Officer Dellwo confirmed that he wrote this statement and quote. When I asked him to again tell me why he made intentional vehicular contact with Mr. Bryant, Officer Dellwo stated, "Because of all the information that we received at the initial briefing. Uh, you know, this person doesn't want to go back to jail, he's supposed to be carrying one, if not two, two firearms with him at the time, the murder 2, and the warrants that were issued for him from the Department of Corrections. All that information, urn, that, uh..." He went on to state, "Yeah, and, and when he got out of the car after he crashed the car, I couldn't see his hands. The way he turned once he got out of the car, I couldn't...visually, I couldn't see his hands. I didn't know whether he had a gun or not, so, uh, I was fear...I was in fear for my life, my partner's life. Uh, I'm not quite sure what he was going to do. Uh, I didn't know if he was going to come out of the car and start shooting at us, which is something we didn't want to happen cause we were gonna lose that fight if that was the case. That was my reasoning for making intentional contact with Mr. Bryant." Officer Dellwo believed that this intentional striking of David Bryant with his squad car was deadly force. When asked why striking someone with a squad car would be deadly force, he articulated, "Well, Mr. Bryant, you know, my original belief I had with Mr. Bryant on the briefing that we got, again, was, was his background, violent tendencies, the carrying of the firearms, and, and during the pursuit, obvious, he didn't want-, he didn't want to go back. He was trying to escape. Um, there was a substantial risk of, of him, you know, causing death or great bodily harm. So, instead of discharging my firearm...using my firearm, I used the vehicle as a deadly force." When asked if the purpose of striking Mr. Bryant was to cause death or great bodily harm, Officer Dellwo answered, "Well, I guess if it was in my report to eliminate the threat that would be-, that would be the intent." Officer Dellwo agreed that it is reasonable to think that striking Mr. Bryant with his squad created a substantial risk of causing death or great bodily harm. Officer Dellwo was asked if, at the time that he struck Mr. Bryant with his squad car, did he see Mr. Bryant holding any weapons. His answer was, "I couldn't see his hands." When asked if he saw any weapons anywhere at any time during the contact with him and the squad car, Officer Dellwo answered, "It happened quick. I...like I said, I couldn't see his hands from where I was sitting and it wasn't until I believe I think he actually kind of reached up to push off the squad before he ran or to turn and go around his car to run that was-, that was when I saw his hands." When asked if Mr. Bryant posed an immediate threat to him or to others at the time that he intentionally struck him with his squad car, Officer Dellwo answered, "I thought he did based on his actions. I thought he did. I thought he was gonna get out and was gonna start shooting." 44 1214205 We discussed his training in felony stops. Officer Dellwo stated that he had formal training in felony stops at the academy in 2009. When asked what he was taught, he answered, "Uh, stop car length... car and a half length back. Use your PA to order them out." When asked if he believed that that was practical in for the circumstances in question, he stated no. He stated, "Well, we had the pursuit. He was trying to escape. When he stopped, he was already getting out of the vehicle and I...to, to engage him with a felony stop, he still would've ran or he would engage us with his firearm, and we would've had a shoot out there in the Robbinsdale neighborhood. So, instead of risking that, risking my partner's life, my life, and anybody around us, even neighbors that would have came out and saw like what is going on out here, I wanted to eliminate the threat immediately." Officer Dellwo was asked if he ever considered using a reactionary gap, such as the squad length or car and a half length that he mentioned regarding a typical felony stop, to protect himself from the harm that Mr. Bryant might pose. He answered, "Our reaction to his action, we would've lost. Any kind of gap, we would've lost that." We discussed when deadly force is authorized according to our Minneapolis Police Department Policy and Procedure which mirrors Minnesota State Statute. Officer Dellwo went through the policy/statute, and we discussed each of the three circumstances when deadly force is authorized: I. Officer Dellwo stated, "So, if you go by the state statute, use of deadly force is to protect the police officer or another from apparent death or great bodily harm. And that's what I was trying to do that night." When asked to explain why it was apparent to him that he or another would suffer death or great bodily harm at that moment, Officer Dellwo stated, "Cause I didn't know when he got out of...I couldn't see his hands when he got out of that car. The way he turned and maybe with my positioning within the squad -- I don't know -- but I could not see his hands. I didn't know if he was gonna come out shooting. I didn't know what his intents were." Officer Dellwo was asked, "Do you think that at the last moment if he would've jumped out of that squad (car?) with his hands straight up in the air, and it was clear to you that there were no weapons in his hand, and he's completely gave up and submitted to capture, do you believe you would've had time to stop your squad before it struck him?" Officer Dellwo answered, "I don't think it would've been stopping. I think it would've been an evasive maneuver around him." When Officer Dellwo was asked if Bryant had acted in any particular way to lead him to believe that apparent death or great bodily harm was eminent, he answered, "The vehicle pursuit, his erratic driving. You know, he hit the curb, he didn't stop. He hit the...he sideswiped a car, he didn't stop. His vehicle was basically, uh, disabled with the sparks coming from it. He had popped his tires. He still wanted to drive that car. He still wanted to get away. Yeah, I do." 45 1214206 2. Officer Dellwo stated, "Uh, to effect the arrest or capture, prevent the escape, of a person whom the peace officer knows or has reasonable grounds to believe has committed or attempted to commit a felony. And based on the information that we got during our briefing, that was what I believed. I had reason to believe that that...that's what was occurring or had occurred." Further discussion on this point lead Officer Dellwo to state that the information he had received on 10/15/2015 lead him to believe that the felony that Bryant had committed involving the use or threatened use of deadly force was committed prior to 10/15/2014; however, he did not know how much prior. He stated that, even on the date of this interview, he did not know when this violent felony had been committed. He stated that he had assumed that "it was a fresh murder warrant based on the information in the briefing that we got but I didn't know if it was old and how old it was, or if it was fresh. I didn't know." Officer Dellwo had earlier stated that he wasn't sure if he had heard Officer Werner's briefing over the air (Audio file 10-15-2014_07.37.18.4p_- MPPD8iRadio).WAV) in which Officer Werner stated that Bryant was wanted for a second-degree murder parole violation weapons warrant. When asked if this information, had he heard it, would have caused him to think this was an older warrant for an older murder, he answered, "Probably." Further questioning: Q: And, urn, if you knew that this was an old warrant -- let's say from 2008 -- uh, would that have affected your decision on the use of deadly force that night?. A: It may have. It may have changed the way we...how can I say this? It may have changed the way that, urn, our tactics were used maybe...could've. Q: Would it have maybe caused you to be, uh, less concerned for his aggression that night? A: I don't think there would have been any less concern, no. I mean this...if he has a history of violence, he's still known to carry weapons urn, you know, that revolver was still in play, urn, and just the fact that he wanted...you know, in our initial briefing, he didn't...he does not wanna go back to jail, um, there was still cause for alarm. 13.82 13.82 3. Officer Dellwo stated, "Urn, Sub 3, to effect the arrest or capture, or prevent the escape, of a person knows reasonable grounds to believe has committed or attempted to commit a felony reasonable belief...believes that the person will cause death or great body harm." Officer Dellwo stated that he believes that this third justification applied "Because when he ran from the car, I didn't know what he was going to do. I didn't know where he was going. I didn't know if he was gonna try and take a hostage. I didn't know, urn, if he was going set up an ambush. He took... you know, we started running after him. I didn't know. I mean these are all things you think about in the car as, as your leading up to this 46 1214207 event. I mean 13.43 and I had a lot of time in the car discussing and my personal thoughts was if he does run what...what's the aftermath, what's gonna happen to us, to a neighbor, to whoever if he gets out of that car." When a delay in apprehension was later discussed, Officer Dellwo added, "Well, and then what caught me here is if the apprehension was delayed. Because I didn't know when he left that scene after, after he crashed, he ran, I didn't know where he was going. I didn't know, you know, who...again, we talked about it. I didn't know if he was going to take a hostage. I didn't know if he had a firearm with him still or he was gonna go get another one. He was going to ambush us or the other responding officers that were behind us in the pursuit. I didn't know." He added that he "didn't want to delay it all." Officer Dellwo expressed that he had experienced fear that night; fear for "everybody involved, especially my partner and I." We discussed the different resistance levels of suspects under the Use of Force Policy 5- 300, which are active aggression, active resistance, and passive resistance. Initially Officer Dellwo believed that Bryant fell into the active aggression category. We discussed the definition of an active aggressor, and this line of questioning followed: Q: Please articulate for me any actions by Mr. Bryant that were anything other than trying to get away from you. A: Uh... Q: Active aggression means there's an aggressor. That is, um, an offensive stance. Can you articulate any offensive, uh, actions that Mr. Bryant took that day? A: The offensive, um, aggressions that I would say...that I perceived was his driving conduct. He could've stopped that vehicle at any time, but he chose not to. Q: Is that an active aggression towards you? A: Not directly towards me, but he's actively trying to resist to get away. Q: Right. Which if you read the, uh... A: Active resistance? Q: Yes... or...yep, the active resistance. Do you think that's a possibility? A: [pause] Sure. Q: I'm wondering which one do you think he best fits into -- active aggression or active resistance? A: Active resistance. 47 1214208 Q: OK. And I didn't...I want this to be your answer not me, me persuading you, but if you want him to be an active aggressor, I have to have some actions that he's...showing him being aggressive towards you or others rather than just evading you and trying to get away. A: Well, the, the aggression that, that I perceived was the moment he got out of his car cause I didn't know what he was going to do. I couldn't see his hands. Again, I couldn't...I didn't know if he had anything in his hands. I didn't know if he was going to start shooting at us. At that split moment, that aggression...that to me was perceived aggression. If you read active resistance, that probably best fits the whole driving conduct and him just trying to get away, um, but he could've stopped at any time. But the moment...that split moment that I had to decide when I couldn't see his hands, I feared for what was going to happen after he got out of that car to me that is active aggression. You just pointed out a moment ago he could've just got out of the car and put his hands straight up in the air and gave up. He chose not to do that. He chose...he got out of that car, he turned in such a manner I could not see his hands. I didn't know what his intentions were gonna do. I didn't know if he was gonna start shooting. And instead, he ran-, he ran from us. So, again, that moment in time was my decision cause I took that as aggression. Officer Dellwo believes his use of deadly force was authorized and reasonable in this incident. We discussed "Special Circumstances" on the Defense and Control Response Training Guide, also known as the Force Continuum. 1) Closeness of weapon - Officer Dellwo acknowledged that he did not see any weapons that night prior to his use of deadly force. 2) Distance from subject - Officer Dellwo stated, "Well, we're talking cars now, mean--but still the proximity still can be deadly, and when we stopped, he was right there in our hood. He was right there in front of us." When asked if this proximity was because he (Officer Dellwo) had placed himself in that position, Officer Dellwo answered, "Possibly." 3) Special knowledge - Officer Deliwo confirmed that he had already stated several times that the information he received was all special knowledge about Bryant. 4) Availability of other options - When asked if it would be reasonable to think that there was time to call in any special resources as mentioned in the pursuit policy, Officer Dellwo answered, "Well, I wasn't in charge of the pursuit. At any given time, they could have said stop. We have State Patrol up in the air. We have, uh I believe it was -- Brooklyn Center's K9 came down and helped...or I'm sorry...uh, the University of Minnesota's K9 came down to assist. At any time, they could have initiated those other resources instead of our pursuit, but none of that was aired. None of that was, um, that I know of was available." 5) Need for urgency - When asked if the need for urgency was a special circumstance in this case, Officer Deliwo stated that it was. He explained, "The apprehension of this individual. I mean there was a...I mean if he got away -- again, not knowing what he was gonna do after the fact -- and, obviously, the 48 1214209 marshall's office, DOC, put all this information that he's to be taken into custody, there was a need for urgency in this." We discussed the three "Reasonableness Factors" on the Defense and Control Response Training Guide. 1) Dangerousness of the crime at issue - Officer Dellwo considered the crime of Murder in the 2nd Degree to be dangerous. 2) Whether the suspect poses an immediate threat to the safety of the officers or others - Officer Dellwo had already covered this in questioning above. 3) Whether the suspect is actively resisting arrest or attempting to evade arrest by flight - Officer Dellwo agreed that this applied to this incident. According to Officer Dellwo, after the use of deadly force, Bryant pushed off the squad, ran around the front of his car, and fled into a park. Bryant was ultimately apprehended, but Officer Dellwo was not present at the apprehension. Officer Dellwo saw Bryant after the apprehension but did not observe any injuries to Bryant. When asked if he believed that his squad had actually made contact with Mr. Bryant at the time when Bryant bailed from his car, Officer Dellwo answered, "Initially, yes, I thought we made contact with Mr. Bryant." Officer Dellwo no longer believes this because the MVR video shows Bryant running away. Also, Officer Dellwo heard after the fact that in Bryant's jail interview, Bryant laughed at the fact that Police tried to hit him but didn't hit him, and he suffered no injury that night. 13.43 - Personnel Data 49 1214210 13.43 - Personnel Data 1214211 13.43 - Personnel Data 1214212 13.43 - Personnel Data When asked if he had any conversation with anyone that would have maybe made him more confident that what he did was the right thing, Officer Dellwo stated, "Well, let's be clear, I'm, I'm very confident that my actions that night were appropriate. I, I don't second guess myself to this day." When asked if he would do anything differently if he could do things over again, Officer DelIwo stated, "I'd call in sick. No, I wouldn't. I would...again, this whole incident, I would not change-, I would not change anything. Um, would I ask more questions from the get go, probably yes in that briefing, but the actions I took that night based on the information I had I feel to this day were appropriate and I'd do it again." 52 1214213 SUMMARY OF ALLEGATIONS Allegation # 1: It is alleged that Officer Paul Dellwo used unauthorized deadly force against David Jerome Bryant without cause. If this allegation were found to be true, it would violate the following: 5-305 AUTHORIZED USE OF DEADLY FORCE (08/17/07) Minn. Stat. §609.066 sub. 2 - "The use of deadly force by a peace officer in the line of duty is justified only when necessary: • To protect the peace officer or another from apparent death or great bodily harm; • To effect the arrest or capture, or prevent the escape, of a person whom the peace officer knows or has reasonable grounds to believe has committed or attempted to commit a felony involving the use or threatened use of deadly force, or; • To effect the arrest or capture, or prevent the escape, of a person who the officer knows or has reasonable grounds to believe has committed or attempted to commit a felony if the officer reasonably believes that the person will cause death or great bodily harm if the person's apprehension is delayed. In addition to Minn. Stat. §609.066, MPD policies shall utilize the United States Supreme Court decision in Tennessee vs Garner as a guideline for the use of deadly force. The Tennessee vs Garner case references that: "Apprehension by the use of deadly force is a seizure subject to the Fourth Amendment's reasonableness requirement." "The use of deadly force to prevent the escape of all felony suspects, whatever the circumstances, is constitutionally unreasonable." Sworn MPD employees shall recognize that: • For the safety of the public, warning shots shall not be fired. • The use of a firearm, vehicle, less-lethal or non-lethal weapon, or other improvised weapon may constitute the use of deadly force. • This policy does not prevent a sworn employee from drawing a firearm, or being prepared to use a firearm in threatening situations. 53 1214214</t>
  </si>
  <si>
    <t>['https://d3n8a8pro7vhmx.cloudfront.net/cuapb/pages/1461/attachments/original/1638084623/14-22385_Dellwo_Part_2.pdf?1638084623']</t>
  </si>
  <si>
    <t>1 Plaintiff's attorney initially believed Augsburg College contracted its security work to Wolf Protection Agency; however, this was apparently incorrect [Docket No. 3]. Although Defendant Josef Garcia maintained employment with both Wolf Protection Agency and Augsburg College, he was not working for Wolf Protection Agency the day of the incidents in question. Because Plaintiff has not argued or briefed a claim against Wolf Protection Agency, it will be dismissed from the lawsuit. UNITED STATES DISTRICT COURT DISTRICT OF MINNESOTA Alison Sanders, individually and as trustee for the heirs and next of kin of Alfred Charles Sanders, Plaintiff, MEMORANDUM OPINION v. AND ORDER Civil No. 03-5817 ADM/AJB City of Minneapolis; Robert Olson, Chief of Police; Valorie Goligowski; Hien Dinh; Lupe Herrera; Matthew Blade; Josef Garcia; Augsburg College Security and Wolf Protection Agency;1 Steven Manhood, Minneapolis Park Police, Defendants. ______________________________________________________________________________ Richard A. Olivito, Esq., Olivito Law Office, Boardman, OH, and local counsel Karlowba R. Powell, Esq., Walker Law Office, P.A., Minneapolis, MN, argued for and on behalf of Plaintiff. Timothy S. Skarda, Esq., Assistant City Attorney, Minneapolis, MN, argued for and on behalf of Defendants City of Minneapolis, Robert Olson, Valorie Goligowski, Hien Dinh, Lupe Herrera, and Matthew Blade. Kristin R. Eads, Esq., Faegre &amp; Benson LLP, Minneapolis, MN, argued for and on behalf of Defendants Josef Garcia and Augsburg College Security. Ann E. Walther, Esq., Rice, Michels &amp; Walther LLP, Minneapolis, MN, argued for and on behalf of Defendant Steven Manhood. ______________________________________________________________________________ I. INTRODUCTION On November 2, 2005, oral argument before the undersigned United States District Judge CASE 0:03-cv-05817-ADM-AJB Document 172 Filed 12/23/05 Page 1 of 16 2 Defendants City of Minneapolis ("Minneapolis"), Robert Olson, Valorie Goligowski, Hien Dinh, Lupe Herrera, and Matthew Blade jointly filed a Motion for Summary Judgment [Docket No. 41]. Defendants Josef Garcia and Augsburg College also filed a joint Motion for Summary Judgment [Docket No. 81]. Finally, Defendant Steven Manhood filed his own Motion for Summary Judgment [Docket No. 38]. Collectively, these parties will be referred to as "Defendants." 2 was heard on Defendants' Motions for Summary Judgment [Docket Nos. 38, 41, 81].2 In her Complaint ("Complaint") [Docket No. 1], Plaintiff Alison Sanders ("Plaintiff"), individually and as trustee for the heirs and next of kin of Alfred Charles Sanders ("Sanders") alleges Defendants violated Sanders' constitutional rights on November 1, 2000. Plaintiff also alleges a claim of negligence, an Americans with Disabilities Act claim, a federal conspiracy claim, and Monell claims against Defendants. Plaintiff failed to respond to Defendants' Motions for Summary Judgment on Plaintiff's negligence claim. As a result, judgment is entered for Defendants' on this count. Additionally, for the reasons set forth herein, judgment for Defendants is appropriate on the remaining counts. Defendants have also filed a Joint Motion for Sanctions [Docket No. 116], which is granted. II. BACKGROUND A. Incidents Prior to Sanders' Arrival in the Alley A fast evolving and sometimes confusing sequence of events leading to Sanders' death occurred on November 1, 2000. That morning, Defendant Josef Garcia ("Garcia"), employed as a security guard for Augsburg College, was patrolling Augsburg property in a security vehicle. Garcia Dep. (Eads Aff. [Docket No. 84] Ex. 1) at 32. During his shift, Garcia witnessed a car driving on the sidewalk. Id. at 37-38. Garcia followed the car and radioed Augsburg's security dispatch with his location, and requested that dispatch contact the City of Minneapolis Police CASE 0:03-cv-05817-ADM-AJB Document 172 Filed 12/23/05 Page 2 of 16 3 Department. Id. at 41-45, 48-51, 58-59. The Augsburg dispatcher contacted the Minneapolis Emergency Communications Center ("MECC") at 7:17 a.m. and informed them of the situation. Blade Dep. (Skarda Aff. [Docket No. 79]) at 19; Goligowski Aff. (Skarda Aff. Ex. B) at 18-19. While following the car, Garcia occasionally activated the amber lights on his vehicle when he believed the car was presenting a hazard. Garcia Dep. at 51. On occasion, Sanders, the driver of the car, would stop suddenly, put his car in reverse, and drive directly at Garcia. Id. at 63-64, 66-71. At one point, Garcia lost track of Sanders, but again spotted Sanders' car as Garcia headed back to the Augsburg campus. Id. at 82. Garcia made no attempt to pull Sanders over. Id. at 45, 75, 77-79; Garcia Aff. [Docket No. 85] ¶ 7. Garcia did not know why Sanders was driving erratically, but assumed that he was impaired. Garcia Dep. at 64-65. Finally, after about ten to fifteen minutes of driving in Garcia's view, Sanders pulled into an alley and parked in a parking space. Id. at 49, 83-84. During the time Garcia followed Sanders, Garcia was unable to communicate directly with the Minneapolis police department; nor was Augsburg security dispatch able to communicate directly with the Minneapolis patrol officers, including the other individual Defendants, who responded to the dispatch request. Pack Dep. (Eads Aff. Ex. 2) at 23-26; Goligowsky Dep. at 19-20, 23-24. Following the Augsburg dispatcher's call to MECC, Defendant Minneapolis Police Department Officers Valorie Goligowski ("Goligowski") and Lupe Herrera ("Herrera") were dispatched. Blade Dep. at 21; Goligowski Dep. at 18-19; Dinh Dep. (Skarda Aff. Ex. C) at 13. Shortly thereafter, Defendant Officers Matthew Blade ("Blade") and Hien Dinh ("Dinh"), also Minneapolis police officers, advised Goligowski and Herrera that the driver of the car, Sanders, was a possible crisis candidate that Blade and Dinh were aware of from a call the previous day. CASE 0:03-cv-05817-ADM-AJB Document 172 Filed 12/23/05 Page 3 of 16 4 Dinh Dep. at 17, 22; Goligowski Dep. at 27, 41-42. Although Blade and Dinh had attempted to locate Sanders on the previous day, they had not encountered or met Sanders prior to the incidents of November 1, 2000. Dinh Dep. at 17. At 7:28 a.m., Goligowski and Herrera were flagged down by a citizen near the intersection of Portland Avenue South and 38th Street and told of a hit and run incident potentially involving the suspect car. Goligowski Dep. at 25, 31, 42. About ten minutes later, at 7:39 a.m., MECC informed the officers that the suspect car had parked in the alley behind 3428 Chicago Avenue South. Blade Dep. at 22, 24; Dinh Dep. at 22; Goligowski Dep. at 51-52, 107. The officers arrived in the alley about ten seconds later. Blade Dep. at 25-26; Goligowski Dep. at 107-08. At the time MECC informed Goligowski and Herrera of the erratically driven car, Defendant Steven Manhood ("Manhood"), a Minneapolis Park and Recreation Board officer, was monitoring the police channel on which the call went out. Manhood Dep. (Walther Aff. [Docket No. 76] Ex. A) at 30-31; Manhood Statement (Walther Aff. Ex. B). Manhood also heard over the radio that the suspect was a possible crisis candidate. At 7:38 a.m., Manhood advised his dispatcher that he was assisting. Walther Aff. Ex. C. Manhood continued to receive updates over the radio, learning that Sanders had parked his car in the alley behind 3428 Chicago Avenue South. Manhood Dep. at 41; Walther Aff. Ex. B. Manhood parked his vehicle in front of 3428 Chicago Avenue South at 7:39 a.m., approximately ten seconds after the Minneapolis police officers arrived on the scene. Manhood Dep. at 42; Walther Aff. Ex. C. Prior to his arrival at the scene, Manhood had not communicated directly with any of the other officers present. B. Incidents Following Sanders' Arrival in the Alley CASE 0:03-cv-05817-ADM-AJB Document 172 Filed 12/23/05 Page 4 of 16 5 After Garcia, the Augsburg security guard, arrived in the alley, he stepped out of his security vehicle with his security baton. Garcia Dep. at 78, 104. Garcia's vehicle was parked in a manner that allowed room for Sanders' car to leave the alley, had he chosen to do so. Id. at 78- 79, 176-77. Garcia, who was standing about fifteen to twenty feet from Sanders' car, did not approach Sanders, but instead waited for the police to arrive. Id. at 78, 84-87, 101-02, 104-05. Approximately two minutes later, the Minneapolis police officers arrived. When the police arrived at the scene, Goligowski approached Sanders' car and demanded that he "put his hands up." Blade Dep. at 32; Dinh Dep. at 26-27; Goligowski Dep. at 57, 59, 63. Goligowski then observed Sanders reach between the two front seats of his car. Goligowski Dep. at 59, 61, 63. Fearing Sanders may have been reaching for a weapon, Goligowski drew her service weapon. Id. at 64, 67. Sanders then looked over his left shoulder, put his car in reverse, and accelerated towards Garcia's vehicle. Id. at 64, 68; Blade Dep. at 38; Dinh Dep. at 27-28, Garcia Dep. at 98. The police officers testified that at this point, they believed Garcia would be trapped or hit by Sanders' car. Blade Dep. at 65-66; Dinh Dep. at 28; Goligowski Dep. at 64. To avoid being hit by Sanders' car, Garcia, now on foot, ducked out of the alley. Garcia Dep. at 100, 103. Sanders' car then struck Garcia's vehicle. Id. at 126. During the time Sanders was backing towards Garcia's vehicle, Goligowski attempted to open Sanders' driver's side door in an attempt to pull Sanders out of his car, but was unable to do so because the door was locked and the window was up. Blade Dep at 38; Goligowski Dep. at 68, 72, 74. After Sanders' car collided with Garcia's vehicle, Sanders put the car in forward and began accelerating in the direction of Blade, who was standing in the middle of the alley. Blade Dep. at 38-39; Dinh Dep. at 29; Goligowski Dep. at 75. Blade, who testified that he believed he CASE 0:03-cv-05817-ADM-AJB Document 172 Filed 12/23/05 Page 5 of 16 6 was going to be run over, fired his service weapon at Sanders through the front windshield while simultaneously moving to the side of the alley to avoid Sanders' car. Blade Dep. at 37-41; Dinh Dep. at 29; Goligowski Dep. at 75. After passing Blade, Sanders' car continued down the alley towards Herrera, who jumped out of the way of the car while firing her weapon as the car passed her. Goligowski Dep. at 100. During this time period, Goligowski believed Blade was trapped under Sanders' car. Id. at 99-100. At approximately the same time, Manhood arrived at the scene in the alley, having parked his vehcile in front of 3428 Chicago Avenue South. Manhood Dep. at 42-43. Manhood arrived in time to see Sanders' car accelerating at the officers, and believed Sanders was attempting to run over the officers. Manhood Statement at 3-4. Manhood is unsure when he discharged his service weapon. Manhood Dep. At 52. Finally, Sanders' car crashed into squad 320. Blade Dep. at 41, 66; Dinh Dep. at 34; Goligowski Dep. at 83, 88. The officers, believing Sanders was attempting to dislodge his car from squad 320 and seeing him continue to reach between the front seats, continued to fire at Sanders. Blade Dep. at 44, 66, 69; Dinh Dep. at 34-36; Goligowski Dep. at 100-02, 122. Dispatch records indicate the shooting took place at 7:39:28 a.m., eighteen seconds after the police arrived in the alley. The officers determined that Sanders was dead at the scene. The Hennepin County Sheriff's Office Crime Laboratory report on the incident indicates that the Sheriff's Office recovered five weapons from the officers. Crime Laboratory Report (Eads Aff. II [Docket No. 90] Ex. 8). A report authored by Kurt Moline shows that the bullets recovered at the scene match these weapons. Moline Report (Eads Aff. II Ex. 11). Sanders sustained 14 gunshot wounds. Autopsy Report [Docket No. 155]. No alcohol or drugs were found in Sanders' body. Id. No weapons were found in Sanders' car. CASE 0:03-cv-05817-ADM-AJB Document 172 Filed 12/23/05 Page 6 of 16 7 III. DISCUSSION A. Standard of Review Federal Rule of Civil Procedure 56(c) provides that summary judgment shall issue "if the pleadings, depositions, answers to interrogatories, and admissions on file, together with the affidavits, if any, show that there is no genuine issue as to any material fact and that the moving party is entitled to judgment as a matter of law." Fed. R. Civ. P. 56(c); see Matsushita Elec. Indus. Co., Ltd. v. Zenith Radio Corp., 475 U.S. 574, 587 (1986); Anderson v. Liberty Lobby, Inc., 477 U.S. 242, 252 (1986); Celotex Corp. v. Catrett, 477 U.S. 317, 323 (1986). On a motion for summary judgment, the Court views the evidence in the light most favorable to the nonmoving party. Ludwig v. Anderson, 54 F.3d 465, 470 (8th Cir. 1995). The nonmoving party may not "rest on mere allegations or denials, but must demonstrate on the record the existence of specific facts which create a genuine issue for trial." Krenik v. County of Le Sueur, 47 F.3d 953, 957 (8th Cir. 1995). B. 42 U.S.C. § 1983 Excessive Force Claim The use of force during an arrest implicates the Fourth Amendment right to be free from unreasonable seizures. Graham v. Connor, 490 U.S. 386, 394 (1989). The force employed by officers effectuating an arrest must, given the circumstances of the arrest, be objectively reasonable. Wilson v. City of Des Moines, Iowa, 293 F.3d 447, 451 (8th Cir. 2002) (citing Graham, 490 U.S. at 397). Generally, it is not objectively reasonable to "seize an unarmed, nondangerous suspect by shooting him dead." Brosseau v. Haugen, 125 S. Ct. 596, 598 (2004) (citation omitted). However, if a suspect "poses a threat of serious physical harm, either to the officer or to others," the use of deadly force to prevent escape is not unreasonable under the CASE 0:03-cv-05817-ADM-AJB Document 172 Filed 12/23/05 Page 7 of 16 8 Fourth Amendment. Id. Additionally, the Eighth Circuit has found that when an officer believes a suspect intends to run him down with a car, the use of deadly force can be objectively reasonable. Hernandez v. Jarman, 340 F.3d 617, 623 (8th Cir. 2003). As a threshold matter, Defendant Augsburg College can not be held liable on a 42 U.S.C. § 1983 excessive force claim. To show that an employer is liable under § 1983, Plaintiff must demonstrate "that the supervisor had notice that the training procedures and supervision were inadequate and likely to result in a constitutional violation." Tlamka v. Serrell, 244 F.3d 628, 635 (8th Cir. 2001). Beyond Plaintiff's bare allegations, no evidence has been cited to support Plaintiff's general claim that Augsburg's security training was inadequate and likely to lead to constitutional violations. Consequently, Plaintiff's § 1983 claim against Augsburg fails. As to the remaining individual Defendants, all the officers fired at Sanders and each has asserted that Sanders posed a threat of serious harm to themselves or the other officers. The undisputed evidence shows that following the officers' arrival in the alley, Sanders backed into Garcia's vehicle, and then traveled forward, first in the direction of Officer Blade, then in the direction of Officer Herrera, finally coming to rest when Sanders' car collided with squad 320. Blade testified that he began firing because he believed Sanders' car, which had just struck Garcia's vehicle and was headed at him, would harm him. Blade Dep. at 27, 38-40. Officers Dinh and Goligowski also believed Blade would be struck by Sanders' car as he drove at Blade. Dinh Dep. at 29; Goligowski Dep. at 75. Goligowski, in fact, believed that Blade had been hit by Sanders and was trapped under Sanders' car. Goligowski Dep. at 75. Although the final outcome of the shooting proved tragic, the undisputed evidence demonstrates that the officers, from an objective viewpoint, acted reasonably. The officers reasonably feared for their lives, or CASE 0:03-cv-05817-ADM-AJB Document 172 Filed 12/23/05 Page 8 of 16 9 believed the lives of their fellow officers were in danger, and acted accordingly. Using deadly force should, of course, be a last resort. In the instant situation, the officers were left with no other viable option. The undisputed evidence is that Sanders' car was driven directly at two of the officers. Thus, the officers acted reasonably, and Plaintiff's excessive force claim is denied. Additionally, no credible evidence has been presented that Garcia used force of any sort against Sanders. Plaintiff has presented two pieces of evidence in an attempt to create a material issue of fact regarding whether Garcia fired any shots at Sanders. Garcia testified that he was not armed on the day the events took place. Garcia Dep. at 23-24, 30; Garcia Aff. ¶ 3. This is consistent with the testimony of all of the officers, who testified they witnessed Garcia carrying only his baton. Blade Dep. at 34-35; Goligowski Dep. at 62-63; Manhood Aff. [Docket No. 75] ¶ 3. It is also consistent with forensic evidence, which indicates five weapons were fired at the scene. Crime Laboratory Report. Nevertheless, Plaintiff advances the theory that Garcia fired a weapon at Sanders. First, Plaintiff offers the statement of eyewitness Emanuel Ondov ("Ondov"). Ondov offered a statement to the Minneapolis Police Department claiming he witnessed five or six police officers standing in a semi-circle firing at Sanders' car. Ondov Statement (Eads Aff. II Ex. 9). Plaintiff concludes from this statement that Garcia was one of the shooters. Additionally, Plaintiff cites changes in the MECC logs as evidence that Garcia shot Sanders. In the final version of the MECC logs, the incident contains a "shoot" code that was not in earlier versions. Wallin Aff. [Docket No. 145] Ex. 2. Because the code is placed at a time before the actual shooting, Plaintiff avers this is evidence that Garcia shot Sanders before the officers arrived on the scene. Plaintiff also argues that various aspects of the forensic evidence indicate Garcia was one of the five shooters. CASE 0:03-cv-05817-ADM-AJB Document 172 Filed 12/23/05 Page 9 of 16 3 As will be discussed in further detail, Plaintiff's only expert witness was withdrawn. 10 None of these pieces of evidence, however, are sufficient to create a genuine issue of material fact. The statement of Ondov fails to raise an issue of fact. As a threshold matter, the statement itself is hearsay. The statement was taken by a police officer investigating the incident. Ondov, who is available but apparently prefers not to be involved in the lawsuit, has not made a sworn statement in this suit. As a result, the statement can not be considered for purposes of summary judgment. Firemen's Fund Ins. Co. v. Thien, 8 F.3d 1307, 1310 (8th Cir. 1993). Even if it were considered, the vague nature of the allegation ("five or six officers") by the witness is insufficient to contradict the clear weight of the evidence, all of which suggests that Garcia did not have a weapon at the scene of the incident. In regard to the MECC logs, Plaintiff cites to a log that was updated after the shooting had occurred. MECC logs are regularly updated as situations progress; therefore, the shooting code was added after the shooting had actually occurred. Wallin Aff. ¶¶ 6-10. Thus, the MECC logs do not create a material fact issue. Finally, the conclusions drawn by the Plaintiff from the forensic evidence are supposition. Plaintiff has cited no expert testimony to contradict the assertions made by Defendants' expert.3 As a result, the evidence proffered by Plaintiff is mere speculation, and therefore is insufficient to raise a genuine issue of material fact. Plaintiff also raises a number of unsubstantiated inferences in an attempt to avoid summary judgment. For example, Plaintiff cites the failure of Defendant Herrera to maintain her composure during her deposition as evidence that the Defendants were at fault for the incidents CASE 0:03-cv-05817-ADM-AJB Document 172 Filed 12/23/05 Page 10 of 16 4 Officer Herrera has been diagnosed with Post Traumatic Stress Disorder. Herrera Dep. (Skarda Aff. II [Docket No. 111] Ex. A) at 31. During her deposition, Herrera confirmed her statement to the Hennepin County Sheriff's Department and made attempts to discuss the incidents of November 1, 2000. Id. at 23-24. Her statement and deposition testimony are consistent with the accounts of her fellow officers. 11 of November 1, 2000.4 Nothing specific in Herrera's deposition, however, points to this conclusion. Thus, judgment is appropriate on Plaintiff's § 1983 claim. C. Conspiracy Claim In addition to the excessive force claim, Plaintiff sues under 42 U.S.C. § 1985 for a conspiracy theory. Section 1985(3) states: If two or more persons in any State or Territory conspire . . . for the purpose of depriving, either directly or indirectly, any person or class of persons of the equal protection of the laws, or of equal privileges and immunities under the laws; or for the purpose of preventing or hindering the constituted authorities of any State or Territory from giving or securing to all persons within such State or Territory the equal protection of the laws . . . in any case of conspiracy set forth in this section, if one or more persons engaged therein do, or cause to be done, any act in furtherance of the object of such conspiracy, whereby another is injured in his person or property, or deprived of having and exercising any right or privilege of a citizen of the United States, the party so injured or deprived may have an action for the recovery of damages occasioned by such injury or deprivation, against any one or more of the conspirators. To state a claim under this section, Plaintiff must demonstrate: (1) a conspiracy; (2) for the purpose of depriving, either directly or indirectly, any person or class of persons of the equal protection of the laws, or of equal privileges and immunities under the laws; and (3) an act in furtherance of the conspiracy; (4) whereby a person is either injured in his person or property or deprived of any right or privilege of a citizen of the United States. United Bhd. of Carpenters &amp; Joiners, Local 610, AFL-CIO v. Scott, 463 U.S. 825, 828-29 (1983). Plaintiff has presented no evidence that prior to the events of November 1, 2000, the Defendants met for the purpose of planning a constitutional deprivation of anyone. Instead, CASE 0:03-cv-05817-ADM-AJB Document 172 Filed 12/23/05 Page 11 of 16 12 Plaintiff's theory is that a conspiracy is established because the Defendants allegedly acted in concert on the day of Sanders' shooting. Plaintiff's theory fails for many reasons. Chief among these reasons is the failure of Plaintiff to demonstrate that Sanders was deprived of any constitutional right. Additionally, there is no evidence that the Defendants conspired, or participated in acts in furtherance of a conspiracy. There is no evidence that Defendants had anything but cursory communications prior to the events of November 1, 2000. On the day of the shooting, most of the Defendants did not have the capability to communicate with each other prior to their arrival in the alley. Rather, they communicated through their dispatchers. Consequently, because there is no evidence that the Defendants conspired against Sanders and because Sanders was not denied a constitutional right, Plaintiff's § 1985(3) claim fails. D. Americans with Disabilities Act Claim Plaintiff has also asserted an Americans with Disabilities Act ("ADA") claim based on Sanders' mental illness. However, ADA claims can only be maintained against public entities. 42 U.S.C. § 12132. Therefore, ADA claims can not survive if based on the acts of an individual. Alsbrook v. City of Maumelle, 184 F.3d 999, 1005 n.8 (8th Cir. 1999). As a result, Plaintiff's ADA claim against the individual Defendants fails. Although the Eighth Circuit has not addressed the issue of whether a municipality can be held liable under the ADA for failure to properly train police officers on methods for handling mentally ill individuals, the Fifth Circuit did so in Hainze v. Richards, 207 F.3d 795 (5th Cir. 2000). The court held in that case that failure to train officers to deal with mentally ill persons did not create an ADA claim. Id. at 800-01. Even if the Eighth Circuit were to find such a claim viable, the Plaintiff has not demonstrated that any such training would have changed the result CASE 0:03-cv-05817-ADM-AJB Document 172 Filed 12/23/05 Page 12 of 16 13 here. There is only scant evidence that the officers were aware they were dealing with a mentally ill individual. Mentally ill drivers can, of course, use deadly force. The fact remains that the Defendants reacted reasonably to a life-threatening situation. Although the result ultimately proved tragic, because their actions were reasonable, Defendants can not be held legally liable. E. Monell Claims In Counts Two and Seven of the Complaint, Plaintiff alleges Monell causes of action against the City of Minneapolis. Count Two alleges Minneapolis failed to train or improperly trained its officers in how to arrest mentally ill individuals. Count Seven alleges that Minneapolis was deliberately indifferent to the use of excessive force by officers. As a general matter, municipalities are not subject to respondeat superior or vicarious liability under § 1983. Monell v. Department of Social Servs. of the City of New York, 436 U.S. 658, 694 (1978). However, a municipality can be held liable for its own wrongs when the enforcement of a policy or practice of the municipality results in the deprivation of federally protected rights. Id. at 694. To demonstrate Minneapolis' liability under a Monell claim, the Plaintiff must show that a policy or custom of Minneapolis was the "moving force [behind] the constitutional violation." Mettler v. Whitledge, 165 F.3d 1197, 1204 (8th Cir. 1999) (citation omitted). Plaintiff's Monell claims fail for two reasons. First, as previously discussed, Plaintiff has failed to demonstrate a constitutional violation. Because Sanders' claim of excessive force failed, the predicate of a Monell claim does not exist. Second, even if Plaintiff was able to prove that Sanders' had been denied his constitutional rights, the Monell claim must fail for lack of evidence. Although Plaintiff makes numerous allegations regarding the customs and policies of CASE 0:03-cv-05817-ADM-AJB Document 172 Filed 12/23/05 Page 13 of 16 14 Minneapolis in dealing with mentally ill arrestees and excessive force, the sole evidence proffered in support of these claims is a Department of Justice bulletin [Docket No. 156] discussing the Memphis, Tennessee Police Department's Crisis Intervention Team and its model for responding to mentally ill individuals. However, no evidence has been presented to demonstrate that any policy or custom of Minneapolis resulted in constitutional violations. Moreover, no authority has been offered to suggest that the model proposed by the Memphis' Crisis Intervention Team is constitutionally required. Because Plaintiff can not demonstrate that Sanders suffered a constitutional violation and because Plaintiff has presented no evidence of any custom or policy of Minneapolis, the Monell claims fail. F. Defendants' Motion for Sanctions Defendants have moved for sanctions against Plaintiff's attorney Richard Olivito for failure to withdraw Plaintiff's expert witness. On August 17, 2005, Defendants filed a Joint Motion to Disqualify Robert Mieczkowski as an Expert Witness [Docket No. 87], alleging that Mieczkowski was unqualified to testify in the areas of police training, forensic firearms, and accident reconstruction, among other topics. During the deposition of Mieczkowski, Defendants learned that many of the claims and experiences listed in Mieczkowski's curriculum vitae were either misrepresentations or falsehoods. As a result, Defendants asked Plaintiff's counsel to withdraw Mieczkowski on July 18, 2005. Eads Aff. II Ex. 1. Plaintiff's attorney responded on July 21, 2005, asking for ten to fourteen days to consider the Defendants' request. Eads Aff. Ex. 2. Plaintiff failed to comply with his own suggested time frame; consequently, Defendants filed the Joint Motion to Strike Mieczkowski. It was not until October 7, 2005, that Defendants received a message from Plaintiff's attorney withdrawing Mieczkowski. Walther Aff. II [Docket CASE 0:03-cv-05817-ADM-AJB Document 172 Filed 12/23/05 Page 14 of 16 5 It should be noted that local counsel Karlowba Powell was not involved in this action until after the incidents that are the subject of these sanctions occurred, and has not committed any sanctionable offenses. 15 No. 119] Ex. A. Defendants seek fees and costs in excess of $40,000 associated with the Joint Motion for Sanctions. See Docket Nos. 119-121. In addition to the issue of Plaintiff's expert, this case has been fraught with procedural errors. Plaintiff's initial responses to Defendants' Motions for Summary Judgment were stricken by Magistrate Judge Arthur Boylan because Plaintiff's opposition briefs exceeded applicable word limits. See Docket No. 114. Judge Boylan also noted that Plaintiff's attorney had failed to procure local counsel, and therefore prohibited Plaintiff's attorney from making any further filings without local counsel. Id. Finally, after refiling his responses to Defendants' Motions just days before the summary judgment hearing, Plaintiff's attorney failed to file supporting documentation until weeks after the hearing was held. There is little question that the actions of Plaintiff's attorney have led to unnecessary costs for the Defendants. Consequently, Plaintiff's attorney Richard Olivito will be sanctioned $4500 to be apportioned as follows: $2000 to Steven Manhood, $2000 to Josef Garcia and Augsburg College, and $500 to the City of Minneapolis and its Defendant police officers. Additionally, a copy of this Order will be forwarded to the Supreme Court of Ohio's Board of Commissioners on Grievances and Discipline for their consideration in evaluating counsel's ability to represent clients.5 CASE 0:03-cv-05817-ADM-AJB Document 172 Filed 12/23/05 Page 15 of 16 16 IV. CONCLUSION Based upon the foregoing, and all the files, records, and proceedings herein, IT IS HEREBY ORDERED that: 1. Defendants City of Minneapolis, Robert Olson, Valorie Goligowski, Hien Dinh, Lupe Herrera, and Matthew Blade's Motion for Summary Judgment [Docket No. 41] is GRANTED; 2. Defendants Josef Garcia and Augsburg College Security's Motion for Summary Judgment [Docket No. 81] is GRANTED; 3. Defendant Steven Manhood's Motion for Summary Judgment [Docket No. 38] is GRANTED; and 4. Defendants' Motion for Sanctions [Docket No. 116] is GRANTED and Richard Olivito is ordered to pay $2000 to Steven Manhood, $2000 to Josef Garcia and Augsburg College, and $500 to the City of Minneapolis and its Defendant police officers. LET JUDGMENT BE ENTERED ACCORDINGLY. BY THE COURT: s/Ann D. Montgomery ANN D. MONTGOMERY U.S. DISTRICT JUDGE Dated: December 23, 2005. CASE 0:03-cv-05817-ADM-AJB Document 172 Filed 12/23/05 Page 16 of 16</t>
  </si>
  <si>
    <t>['https://d3n8a8pro7vhmx.cloudfront.net/cuapb/pages/270/attachments/original/1615592109/2005_SANDERS_v._CITY_OF_MINNEAPOLIS_MINNESOTA___FindLaw.pdf?1615592109']</t>
  </si>
  <si>
    <t>Amelia Huffman Interim Chief of Police Minneapolis Police Department 350 South 5th Street, Room 130 i Minneapolis, MN 55415 •-1867,iiN (612) 673-3550 Amelia.Huffman@minneapolisnnn.gov NW" P* .., TO: Michael Griffin, Badge 2475 CC: Office of Police Conduct Review DATE: 7/24/2022 RE: Administrative/Employment Investigation Case #22-00458 CHIEF'S DECISION: Discharge K Suspension Duration: E Permanent Demotion E Temporary Demotion, Duration: E Written Reprimand E No Merit This memo summarizes my approach and reasoning for my decision as interim Chief of the Minneapolis Police Department to terminate Officer Michael Griffin; the preponderance of the evidence supports the facts alleged in this investigation. Six allegations against Officer Anthony Griffin are sustained. This memo accompanies the enclosed discharge form. Allegations: Policy Sub- Policy Description Category Disposition Number Section 5-408 (1) Ammunition B Sustained 5-408 (1) Ammunition B Sustained 5-410 (III)(B)(1)(a) Rifles-Assignment C Sustained 1-403 Compliance with lawful orders D Sustained 5-101 (.01) Truthfulness D Sustained 2-106 Complaint Investigations D Sustained (Garrity) 1944010 Summary of the Basis for Decision: The facts noted in the case investigation support the conclusion that Officer Griffin violated Minneapolis Police Department policies listed and I concur with the recommendation from the Police Conduct Review Panel that these allegations have merit. • On January 12, 2022, Officer Griffin approached his supervisor (Sgt. Ryan Johnson) asking for rifle ammunition according to Sgt. Johnson's statement and the memo written contemporaneously. Sgt. Johnson didn't have new ammo prepared by Range staff for Officer Griffin as was the procedure and he wasn't aware that Officer Griffin was a certified rifle operator. He asked Officer Griffin and received a response from Officer Griffin that he was trained. Sgt. Johnson issued patrol rifle ammunition to Officer Griffin. • After Officer Griffin left the office, Sgt. Johnson contacted Rangemaster Sgt. Caspers and learned that Officer Griffin was not certified to carry a department rifle. Sgt. Caspers directed Sgt. Johnson to retrieve the ammunition and any rifle being carried by Officer Griffin. • Sgt. Johnson called Officer Griffin back to the precinct and asked if he had been patrol rifle certified, and Officer Griffin indicated he had been, describing the "familiarization" course he had attended. Sgt. Johnson informed Officer Griffin that this was not a qualification course, which is a 3-day course, and that he was not certified to carry a patrol rifle. • Sgt. Johnson asked Officer Griffin to turn in the rifle ammunition. According to Sgt. Johnson, statement, Officer Griffin refused to go and get it and Sgt. Johnson had to go to Officer Griffin's squad to retrieve the rifle. Officer Griffin later told Sgt. Caspers that Sgt. Johnson went into his squad and took the rifle and ammunition. This is documented in the transcript of the conversation between Sgt. Caspers and Officer Griffin. • Because of the call from Sgt. Johnson, Sgt. Caspers contacted the Training Division, to confirm whether Officer Griffin had ever participated in the Patrol Rifle Operator course and learned that he had not. • Officer Griffin went to the Range to speak with Sgt. Caspers about the rifle policy and training. Sgt. Caspers informed Officer Griffin he wasn't certified, but Officer Griffin stated that he shot the rifle during in-service. Sgt. Caspers made it clear that Officer Griffin was not allowed to carry a rifle, and Officer Griffin stated he was going to continue to carry his personally owned rifle. Sgt. Caspers instructed Officer Griffin not to do that, but Officer Griffin stated that he had a right by law to carry a weapon, and further went on to say that he owned a National Firearms Act registered weapon and that he has been carrying it on duty for years. • Officer Griffin told Sgt. Caspers that previous supervisors had authorized him to carry a personal rifle and he provided a list of Lieutenants (all retired) he claimed knew and allowed it. • On January 12, 2022, Lt. Brian Sand and Inspector Katie Blackwell met with Officer Griffin. Lt. Sand documented the conversation in a memo. According to that memo, Officer Griffin stated that he had been denied training on the rifle and had no way to protect himself. Inspector Blackwell and Lt. Sand told Officer Griffin that he was not permitted to carry a patrol rifle whether City or personally owned. Officer Griffin agreed. • On March 15th, 2022, Officer Griffin provided a Garrity statement to OPCR. 1944011 • Officer Griffin stated that when asked by Sgt. Johnson if he was certified on the rifle, he responded that he was not. He said that Sgt. Johnson then issued him rifle ammunition. • Sgt. Johnson provided a statement in which he says that Officer Griffin was being deceptive about his qualification to carry a rifle. Sgt. Johnson issued the new, rifle ammunition because, "it was almost inconceivable to (him) that an officer would carry a rifle and go about getting their own ammunition knowing that they couldn't carry a department issued rifle without receiving a significant amount of training." • In his statement, Officer Griffin said that after getting the ammunition, he went out on patrol with the rifle and was later called back and asked by Sgt. Johnson to turn in the rifle and ammunition. Officer Griffin stated that he returned the rifle to the armory and gave the ammunition to Sgt. Johnson as directed. • According to Sgt. Johnson's statement, he told Officer Griffin to return the ammunition, but that "Officer Griffin wouldn't go and get it. And I ended up having to go out to Officer Griffin's squad and retrieve the rifle that was in his squad." • According to the transcript of the recorded conversation between Sgt. Caspers and Officer Griffin, Officer Griffin told Sgt. Caspers that Sgt. Johnson went into his squad and took the rifle and ammunition. • In his Garrity statement, Officer Griffin was asked why he needed to obtain rifle ammunition for the department issued rifle if he was not certified to carry a rifle and he said, "Because I was using the department rifle." When asked for clarification he said that on January 12, 2022, he was issued new rifle ammunition (by Sgt. Johnson), went to the armory, selected a rifle, made it squad ready and set about his tour of duty with the rifle in his squad. Officer Griffin stated that prior to January 12, 2022, he carried a department issued rifle, making it squad ready with personally owned ammunition as he had not been issued department ammunition." Officer Griffin further stated that he was using, "5.56 ammo...that's appropriate for the rifle." • Officer Griffin said that he never claimed to be certified rifle operator but that his familiarization training permitted him to carry a rifle. He referred to a statement made during familiarization that "If an officer who was an operator goes down, then... You know, I can grab the rifle and use it..." He also stated that he understood that familiarization training was not the same as the three day operator course. • Officer Griffin was asked if he was aware of the police where only certified rifle operators may carry department issued rifles and he replied, "To be honest, I haven't looked at that policy in years." • Officer Griffin stated that he has applied or made it known to his supervisors of his desire to attend rifle school, "probably every time they have made it available" over the course of his career. He went on to say that he's being discriminated against when it comes to attending the rifle school and cites the number of times that he not been allowed to participate in the rifle training. He provided an e-mail as evidence of his request, which shows he was denied as patrol rifles were not being provided to those assigned as Beat Officers at that time. • Officer Griffin was asked whether he informed Sgt. Caspers or his supervisors that he intended to carry a personally owned rifle, he said, "It's possible." He stated that he told Lt. Sand and Sgt. 1944012 Caspers that if he was not going to be allowed to carry a department issued rifle, he intended to carry a personally owned rifle as he saw no other options to adequately protect himself. When asked if it was his prerogative to violate the policy he disagreed with, he said, "I believe as a man and as a responsible police officer, it is still my responsibility to make sure that I am safe and that I have the ability to protect other people as well, and especially myself." • During his Garrity interview, investigators noticed that Officer Griffin was carrying a rifle magazine on his duty belt. When asked about it, Officer Griffin stated that because he was trained to deploy the rifle, he wanted to be prepared. He went on to say that the magazine was personally owned and that it was loaded with personally owned ammunition. • During the Garrity interview, Officer Griffin asked if anyone had seen him carrying a personally owned rifle and he was advised that while no one had seen him carrying the rifle, that he himself had reported to people that he was carrying a personally owned rifle, had been doing it for years and that he had permission to do so. He was provided with the memo from Sgt. Caspers which documented these statements. Officer Griffin stated that he had never said those things, and "That is a flat out lie, I never told him that. He knows it, and I know it. That is not what was said." His denial is in direct contrast to the recorded statements he made while talking to Sgt. Caspers. According to the transcript of that conversation, Officer Griffin stated, "I decided this. I said... 'Cause I'm a grown man, I'm an adult, I am responsible for my actions. I said I will take my own rifle, put it in my trunk of squad, I went my lieutenant and sergeants and told them, "This is what I'm doing. This is why." The Police Conduct Review panel recommended a finding of merit for the listed policy violations in this case, and I concur with their recommendations. Allegation 1: MPD Policy and Procedure 5-401(1) - Ammunition Officers shall only carry MPD approved ammunition. • Officer Griffin stated that prior to having been issued department owned ammunition for the patrol rifle on January 12, 2022, he had used personally owned ammunition to make the department rifle squad ready. • There is preponderance of the evidence to Sustain this allegation, based on the admission of Officer Griffin in his statement to OPCR (Page 18, line 6). The MPD approved ammunition is .223 ammo, and Officer Griffin stated he was carrying a larger caliber round of 5.56 ammunition (Page 18, line 12). Allegation 2: MPD Policy and Procedure 5-401(1) - Ammunition 1944013 Officer shall only carry MPD approved ammunition. • On March 3, 2022, Officer Griffin was notified by e-mail and interoffice mail of this investigation. In the notification he was advised that one of the allegations was that he carried unauthorized equipment or weapons while on-duty and in the performance of his official duties as a police officer. • On March 15, 2022, Officer Griffin appeared for his Garrity interview in full uniform which included a personally owned rifle magazine loaded with personally owned ammunition affixed to his duty-belt. • There is a preponderance of the evidence to sustain this allegation based on the statement of Officer Griffin during his interview with OPCR (Page 60, lines 1-16). Allegation 2 is the same as Allegation 1 but demonstrates a continued pattern of failing to comply with this policy over time and after both receiving direction from the Rangemaster and his chain of command to cease carrying a rifle. • During the Loudermill, attorney Joe Kelly affirmed that Officer Griffin was carrying his personally owned magazine containing personally owned ammo stating: "When he gave a statement to OPCR, he did in fact have a magazine of 556 ammunition of his own. He acknowledged that. He has never lied or misrepresented any of these statements. His position on that, was that after January 12, 2022, he was told by the sergeants that the training was actually not so he could carry a rifle, but it was in case an officer who had gone through the three day certification was apparently incapacitated, that Officer Griffin would be authorized under department policy to pick up said rifle and deploy it as needed under policy. Officer Griffin had the ammunition on his person, understanding that in the case that he needs to use the rifle, he may need ammunition to load into the department weapon, if absolutely necessary." • MPD policy does not permit the carrying of ammunition not approved by the Department for the purpose described by Joe Kelly on Officer Griffin's behalf. Furthermore, it is unclear how the unapproved ammo being carried by Officer Griffin would perform in the department rifle. When questioned during the Garrity statement about the grain of the ammo he carried, Officer Griffin did not know. Sgt. Caspers described how using the wrong ammo in the Department rifle would lead to massive failure: "Because the old rifles were 16-inch rifles, there were 62-grain bullets. We have now gone down to a 10-inch rifle with a suppressor, which... That rifle does not stabilize, so it could be up to 10 inches difference in, uh, point of aim, point of impact, which would be a massive, uh, failure. So we changed out the ammo, and specifically told everyone, "Don't carry that ammo." We took it back, and then issued the new 75 grain." Allegation 3: MPD Policy and Procedure 5-410(III)(B)(1)(a) Certified Rifle Operators will check out a rifle from the precinct or unit armory at the beginning of their shift. Only currently certified officers may check out a rifle. 1944014 • In his statement, Officer Griffin said that he has carried a rifle: Inv. Barkley: Okay. Have you carried a department issued rifle without being a certified rifle user? Ofc. Griffin: Yes. I carried a rifle, yes. • Officer Griffin said that he was confused as to whether he was able to carry the patrol rifle on- duty or not, because he was "trained" during in-service to use the rifle (familiarization). • Officer Griffin described the familiarization training as allowing that if an officer who was an operator goes down, then he could grab the rifle and use it. He stated this level of familiarization allowed him to carry the rifle: "how can you in one breath say I'm able to grab said weapon if an operator goes down and I can deploy it then, but I'm not able to use it any other time? How does that make sense? Either I'm trained to use it or I'm not." • Sgt. Johnson, Sgt. Caspers and Lt. Sand all stated that it would not be reasonable to confuse a brief familiarization in the use of the rifle with the 3-day rifle school required to certify as a rifle operator. • Officer Griffin also added that he was denied participation in the Patrol Rifle Operator course on multiple occasions. He also stated that he informed Sgt. Johnson that he was not a certified rifle operator, "He knew about- that I was not a operator before he ever gave me the ammo." • Officer Griffin said that on January 12, 2022, he checked out a rifle from the precinct armory, made it squad ready and mounted it in his squad for patrol. • A screen shot of BWC footage recorded on a previous date, January 4, 2022, shows a rifle in the squad operated by Officer Griffin. On that date he was working without a partner. • During the Loudermill, attorney Joe Kelly spoke on Officer Griffin's behalf and cited confusion generated by the history of the rifle program over the years. He stated that the familiarization training created a second group of officers allowed to carry a rifle, beyond those certified in the three-day operator's course because the training content included loading, unloading and making the rifle squad ready. • Neither Mr. Kelly nor Officer Griffin asserted that Officer Griffin every completed a qualification course of fire with the rifle. Additionally, Mr. Kelly introduced the history of the rifle program but made no reference to the content of the yearly training announcements which Officer Griffin reported responding to many times in an effort to become a rifle operator. Since at least 2012, a course titled Annual Training and Qualification has been offered to all rifle operators with the notation that attendance is mandatory to remain in the rifle program. A training announcement for 2021 MPD Patrol Rifle Operator Annual Training and Qualification was issued on May 21, 2021, and included the attendance note: MANDATORY TO REMAIN IN THE PATROL RIFLE PROGRAM. It is unclear how Officer Griffin could both conclude that he had completed training and was legally permitted to carry a rifle for years and that he was not subject to annual rifle training and qualification. 1944015 • There is a preponderance of the evidence to sustain this allegation. Officer Griffin admitted that he was carrying a department rifle and that he has not participated in the department authorized certification course. The familiarization training as described by Officer Griffin included no qualification course of fire and no annual update. Regular training announcements for the patrol rifle program explicitly require annual participation and qualification to remain in the rifle program. This is consistent with both handgun and shotgun qualification which have been required on an annual basis for many years. Allegation 4: MPD Policy and Procedure 1-403 Compliance with Lawful Orders An employee must always obey lawful orders given by supervisors or their designees, but all employees will be held accountable for their use of delegated authority. Employees shall truthfully answer questions or render material(s) and relevant statements in a departmental investigation when so directed, consistent with the constitutional rights of the employees. • Sgt. Johnson stated that he called Officer Griffin to the office and informed him that he needed to get the 30 rounds of ammunition back from him. Sgt. Johnson stated that Officer Griffin refused to return the rifle and the ammunition and that he was forced to retrieve the items from Officer Griffin's squad himself. • Officer Griffin was asked in his OPCR statement "Did you go out to the car, to the squad, and retrieve the ammo and the firearm and bring it back in?" Officer Griffin stated, "Yes." Officer Griffin was asked to clarify, "did you do that on your own or did he ask you to do that?" Officer Griffin indicated that we couldn't remember the sequence of events, whether he brought it in initially, or had to go out to the squad himself to get it for Sgt. Johnson. • In a recorded conversation between Officer Griffin and Sgt. Caspers, Officer Griffin told Sgt. Caspers that Sgt. Johnson went "in my (Officer Griffin's) squad and took the rifle. And he took the ammo." This is consistent with Sgt. Johnson's statement of the account to OPCR. • There is a preponderance of the evidence to sustain the allegation that Officer Griffin refused to comply with the order of Sgt. Johnson to turn in the patrol rifle and ammo that had been issued, based the Garrity statement by Sgt. Johnson (to OPCR) and Officer Griffin's recorded conversation with Sgt. Caspers. • In the Loudermill hearing, attorney Joe Kelly references an e-mail from Sgt. Johnson to Sgt. Caspers, where Sgt. Johnson wrote, "When Officer Griffin came into the officer (SIC) he gave me the ammunition back" (Memo titled, "FW department rifle policy issue"). While this does create a discrepancy, Sgt. Johnson's Garrity statement is more credible as it is bolstered by Officer Griffin's own words describing the event to Sgt. Caspers. 1944016 Allegation 5: MPD Policy and Procedure 5-101.01 Truthfulness MPD employees shall not willfully or knowingly make an untruthful statement or knowingly omit pertinent information in the presence of any supervisor, intended for the information of any supervisor, or before any court or hearing. MPD employees are obligated under this policy to respond fully and truthfully to questions about any action taken that relates to the employee's employment or position regardless of whether such information is requested during a formal investigation or during the daily course of business. • Sgt. Johnson stated that on January 12, 2022, Officer Griffin led him to believe that he was authorized to carry the patrol rifle. Sgt. Johnson agreed later that Officer Griffin was deceptive and affirmed that he would not have issued rifle ammunition to a person he did not believe to be a rifle operator as it was inconceivable to him at the time that a person who was not certified would carry a rifle. Sgt. Johnson followed up with Rangemaster Sgt. Caspers as he was uncertain of Officer Griffin's status as a patrol rifle operator. • Sgt. Johnson wrote in the first memo on January 12, 2022, describing the conversation he had with Officer Griffin when retrieving the rifle and ammo, "I asked him if he had ever been certified to carry the department rifle and he said uh-uh. He then claimed that he thought the range staff had told him when he did shoot the department rifle at the range once before he thought that counted as his certification. He also said he had been carrying his own rifle and own ammunition for several years. I asked his who at the range specifically told him that was the case, and he couldn't answer." • According to Officer Griffin in his statement, he never said he was certified, only that he was trained to use the rifle. • In the recorded conversation with Sgt. Caspers, Officer Griffin provided a different basis under which he was permitted to carry a rifle, asserting he had a legal right: Sgt. Caspers: Okay. Well, so here's the deal. Okay? Per policy... And it's out there, and you can't say you didn't know it because it's been in policy. The rifle operator program, the establishment, the requirements are in the policy and that is for you to know, says that you must go through the operator course to be a rifle operator. You cannot deploy a rifle and then s- that's why you didn't get ammo, because you're not a rife operator. So you were carrying personal r- ammo in a city rifle not as an operator. Ofc. Griffin: Okay. Sgt. Caspers: Do you see where the problem is there? Ofc. Griffin: No. Sgt. Caspers: That's a... You don't see a problem? 1944017 Ofc. Griffin: Because there's no legal standing that says I couldn't. • Also during the January 12'2022 conversation with Sgt. Caspers, Officer Griffin supplied additional rationale for his decision to carry a rifle: he was denied the opportunity to attend the rifle operator training over the course of several years and separately, he had a legal right to carry a rifle under Minnesota law: "Legally. [inaudible] I already took this up with the state [inaudible]. I'm... I have a... I have the stamp license to carry [inaudible] so I know all [inaudible] I know I am legally within my bounds to carry any weapon I want to." • On March 15, 2022, investigators asked Officer Griffin if the policy on January 12th said that only certified rifle operators could carry a rifle and Officer Griffin said, "I wouldn't dispute that, no." • On the same date, Officer Griffin said he knew there was a three-day course, that it was required to become a rifle operator and that he did not attend the three-day course. He maintained that there was confusion about whether he was authorized to carry the rifle because he had received familiarization training. • There is a preponderance of the evidence to sustain this allegation. Officer Griffin requested ammunition for a rifle he knew he was not certified to carry, and when asked by his supervisor whether he was authorized to carry the rifle (whether the term approved, certified or authorized was used, it is all consistent with being understood as allowed by policy to carry the patrol rifle), he responded in the affirmative. This mislead his supervisor into believing that Officer Griffin was authorized to carry the patrol rifle, which he was not. Both Officer Griffin and Sgt. Johnson have acknowledged in their statements to OPCR, that they had a conversation about whether Officer Griffin was certified to carry a patrol rifle. It is not reasonable to believe that Sgt. Johnson, a part-time range instructor, would have issued ammunition to Officer Griffin if Officer Griffin had responded clearly and truthfully that he was not a certified patrol rifle operator. Additionally, Officer Griffin's statements to Sgt. Casper indicating that he has carried an unauthorized rifle for years and he believes he is not bound by MPD policy as he had a legal basis to carry weapons not authorized bolster Sgt. Johnson's belief that Officer Griffin was deceptive in his request for ammunition for a weapon his was not certified to carry. Allegation 6 MPD Policy and Procedure 2-106 Complaint Investigations All employees shall answer all questions truthfully and fully render material and relevant statements to a competent authority in an MPD investigation when compelled by a representative of the Employer, consistent with the constitutional rights of the individuals. All statements of involved police employees shall be signed and sworn. Any employee found to have intentionally given a false statement shall be subject to MPD disciplinary procedures, up to and including dismissal. 1944018 • During the Garrity statement, Officer Griffin said multiple times that he did not tell anyone that he had been given permission to carry a personally owned rifle while on-duty. • In his statement to OPCR, Officer Griffin was informed, "You told somebody that you bring your own rifle and that you've been doing it for year, and that you had permission to bring your own rifle." Officer Griffin replied, "I never said that." When asked for confirmation, "You did not say that you had permission to bring your own rifle to work?" Officer Griffin replied, "Never said that to anyone." The investigator went on to state, referencing the memo from Sgt. Caspers, "He said that you said you told him that you had permission from fifth precinct supervisors and supervisor's past to carry your own personal rifle." Officer Griffin replied, "No, Okay, I never told him I had permission from anyone. That is a flat out lie, I never told him that. He knows it and I know it, that is not what was said." • In a recorded conversation, Officer Griffin told Sgt. Caspers that he has carried for years, a personally owned rifle while on-duty, and stated to Sgt. Caspers, "I decided this. I said...'Cause I'm a grown man, I'm an adult, I am responsible for my actions. I said I will take my own rifle, put it in my truck of squad, I went my lieutenant and sergeants and told them, 'This is what I'm doing. This is why.- When Sgt. Caspers asked, "Which Lieutenant," Officer Griffin replied, "We had, um 13.43 which he knew...I did to my s- uh, Lieutenant 13.43 Uh, told them they did...l told um, the one...clown that used to be here. 1 3.43 he knew about it." • There is a preponderance of the evidence to sustain the allegation that Officer Griffin lied during his Garrity statement, as he denied telling Sgt. Caspers that he previously received permission by his supervisors to carry a personal rifle. The conversation was recorded, and Officer Griffin did in fact tell Sgt. Caspers that he had permission from previous supervisors to carry a personal rifle. As interim Chief of Police, I am responsible for providing clear expectations for what is acceptable behavior in our workplaces as well as what will not be tolerated. Based on my review of the facts in this investigation, Officer Griffin engaged in conduct that cannot be tolerated or accepted. The Minneapolis Police Department has set a clear standard; an officer's word must be true. The credibility of an officer and the Department rests on truthfulness in all aspects of the job. In former Chief Arradondo's 2017 vision statement he clearly explained these expectations for Minneapolis police officers: Be truthful in all you say or put in writing. The first time you are not truthful it will always be remembered. If you are not truthful in the course of your duties, regardless of the situation, then you have committed one of the most egregious acts you can commit as someone who wears the MPD badge. Likewise, if you know a colleague is not being truthful and you remain silent, once again, you are complicit in one of the most egregious acts you can commit as someone who wears the MPD badge. We MUST be accountable to each other and the communities we serve. There is no place in the MPD for employees who are not truthful. If you are not truthful in the course of your duties, you render yourself useless as an MPD employee. 1944019 Those we serve will not tolerate employees who are not truthful. As your Chief, I will not tolerate untruthfulness. As interim Chief, I hold officers of the Minneapolis Police Department to a high standard. I expect them to live up to our oath of office, our professional code of conduct and our department's core values of trust, accountability, and professional service. With his conduct, Officer Griffin failed to meet these standards. The policy violations in this matter undermine the public trust. Officer Griffin has made clear with his own words that he does not believe himself bound by the policies of the Minneapolis Police Department even in these most serious matters. The choice to carry a rifle while on duty without completing the required course of training and qualification to achieve certification may be a matter of life and death. The Minneapolis Police Department and the community are fortunate to have avoided a tragedy were Officer Griffin to have used a firearm that he had not demonstrated proficiency through the training and qualification that comes with the rifle operator certification course. During the Loudermill hearing, Attorney Joe Kelly disclosed that Officer Griffin was given an opportunity to become certified with the Patrol Rifle in June 2022. Officer Griffin failed the qualification course. Officer Griffin had been carrying a firearm for which he was unable to demonstrate proficiency through a qualification course. The protection of the lives and safety of community members and other officers alike requires that officers complete necessary firearms training and qualification courses demonstrating proficiency with the tools used in a deadly force situation and then carry those tools in accordance with policy and training. As interim Chief of Police with authority to discipline for violations of policy under Minn. Stat 626.89 Subd. 17, I am terminating Officer Griffin's employment with the Minneapolis Police Department for untruthfulness. DocuSigned by: Ao.ta4 Hfsm• FBFE4338427B46A... Amelia Huffman Interim Chief of Police Enclosure: Discipline Form CC: OPCR Case File Inspector Blackwell 7/25/2022 1944020</t>
  </si>
  <si>
    <t>['https://assets.nationbuilder.com/cuapb/pages/1608/attachments/original/1753998601/22-00458_Michael_Griffin.pdf?1753998601']</t>
  </si>
  <si>
    <t>MINNEAPOLIS POLICE DEPARTMENT INTERNAL AFFAIRS COMPLAINT FORM #3401 COMPLAINT INFORMATION INTERNAL AFFAIRS CASE NUMBER: !W - ri 3 3 ` 1 CCN: WONC: _ _ , DATE OF INCIDENT: 7-19-2014 TIME OF INCIDENT: 1021 hours LOCATION OF INCIDENT: 350 South 5th Street, Mpls DATE OF COMPLAINT 8-11-2014 REFERRAL METHOD: Internal COMPLAINANTS NAME LAST, FIRST MIDDLE 13.43 - Personnel Data SEX M❑ F❑ RACE: DATE OF BIRTH: HOME ADDRESS: CITY 1 STATE 1ZIP: TELEPHONE: (-- POLICYINFORMATION POLICIES ALLEGED TO BE VIOLATED: MPD P&amp;P 5-103 USE OF DISCRETION ACCUSED EMPLOYEE(S) NAME/BADGE: Sergeant Janice Callaway, Badge # 0941 COMPLAINT ALLEGATIONS It is alleged that Sergeant Janice Callaway disseminated information about the CSO background process in an email she sent to other MPD members on 7-19-2014 without approval from her supervisor. RECOMMENDATION (Preliminary Cases Only) K Reckoning Period Expired Before Complaint was Filed K No Basis for Complaint K Closed Pending Further Information K Refer to Precinct with Coaching Documentation K Exceptionally Cleared K Policy Failure K Other DATE oe-rt-m DATE 1213982 MINNEAPOLIS POLICE DEPARTMENT INTERNAL AFFAIRS COMPLAINT FORM #3401 COMPLAINT INFORMATION INTERNAL AFFAIRS CASE NUMBER: 14-17834 CCN: N/A DATE OF INCIDENT: 7/16/2014 TIME OF INCIDENT: 10:47 LOCATION OF INCIDENT: 4119 Dupont Av N, Minneapolis DATE OF COMPLAINT 8/11/2014 REFERRAL METHOD: Internal ... ill\ Lill i IR T MIDDLE 13.43 - Personnel Data WORK ADDRESS: CITY I STATE / ZIP: TELEPHONE: POLICY INFORMATION POLICIES ALLEGED TO BE VIOLATED: 5-103 USE OF DISCRETION (A-D) &amp; 4-501 CONFIDENTIAL DEPARTMENT RECORDS, REPORTS AND INFORMATION (C) -- ACCUSED EMPLOYEE(S) NAME/BADGE: Sergeant Janice Callaway, #0941 COMPLAINT ALLEGATIONS • It is alleged Sergeant Janice Callaway disseminated information about the CSO background process and diversity in the hiring process to people outside of the Minneapolis Police Department on and after 7/16/2014 without the approval of her supervisor. It is alleged that the information was provided to a media outlet and an outside agency police chief. This release of information was done without the approval of her supervisor, MPD Data Practices Specialist or supervisor of the Records Information Unit. • It is alleged that Sergeant Callaway disseminated information about the CSO background process to other Minneapolis Police Department members on or after 7/16/2014, without the approval of her supervisor, MPD Data Practices Specialist or supervisor of the Records Information Unit. RECOMMENDATION (Preliminary Cases Only) Filed DATE ■ Reckoning Period Expired Before Complaint was K No Basis for Complaint K Closed Pending Further Information K Refer to Precinct with Coaching Documentation ■ Exceptionally Cleared K Policy Failure K Other COMPL COMMANDER REVEW: DATE 1213983 MINNEAPOLIS POLICE DEPARTMENT Internal Affairs Unit Administrative Case #14-17834 Sergeant Thomas Wheeler 8/03/2015 CASE BACKGROUND This case alleges unauthorized release of non-public statistical information about community service officer candidates' positions for the Minneapolis Police De artment. The original complaint form # 3401 was drafted and signed by 1 3.43 on 8/11/20104. The allegation from read, "It is alleged that Sergeant Janice Callaway disseminated information about the CSO background process in an email she sent to other MPD members on 7/19/2014 without approval from her supervisor." In researching Sgt. Callaway's archived City email, the origin of the community service officer information was traced to an email that was sent to Sgt. Callaway from MPD Human Resources (Heather Rende.) That "origin email" was dated 7/16/2014. That email from Heather Rende read, "here are the current CSO stats at this moment in time. They were sent to backgrounds yesterday." The email contained an attachment. The attachment contained CSO candidate recruitment statistics. The recruitment statistics were detailed in an Excel spreadsheet. Two MPD Human Resources (HR herein) personnel were interviewed for the IAU case. Destiny Xiong (HR) and Heather Rende (HR) were both interviewed in MPD Internal Affairs. Both HR members alleged that emails and attachments sent to Sgt. Callaway about the CSO recruitment statistics contained in an Excel spreadsheet were non-public data. 1 1213984 During the IAU interview with Destiny Xiong (HR,) she alleged that Sgt. Callaway disclosed to her that Sgt. David Burbank released the information on "CSO Recruitment numbers" to a media outlet. KSTP television (Reporter Jay Kolls) broadcast a news story on August 15th 2014. The news story was titled, "Emails inside Mpls. Police show Chief Harteau is not happy about recent minority recruitment numbers." Some of the language in the news story account matched verbatim to the language that was used in an email drafted by Sgt. Jan Callaway and sent to 6 MPD members and 2 people employed in the Mayor's office ( Abdirahman Muse, and Nicole Archbold.) The names of the eight people listed in the email were Abdirahman Muse, Nicole Archbold, Medaria Arradondo, Lee Edwards, Arthur Knight, Toddrick Kurth, Charles Adams III, and Patrick Reuben. The date and time of that email was July 19th 2014, 10:21:24 (email 16.) Chief Harteau responded to this email on 7/21/2014, 2:33pm (email 17.) As a result of the information learned from the emails, 13.43 Form #3401 was amended to include the following allegations and the 3401's were signed by. • It is alleged Sergeant Janice Callaway disseminated information about the CSO background process and diversity in the hiring process to people outside of the Minneapolis Police Department on and after 7/16/2014 without the approval of her supervisor. It is alleged that the information was provided to a media outlet (KSTP, Jay Kolls) and outside agency police chiefs (MTC Chief John Harrington and St. Cloud PD Police Chief Blair Anderson.) It is alleged that this release of information was done without the approval of her supervisor, MPD Data Practices Specialist or supervisor of the Records Information Unit. • It is alleged that Sergeant Callaway disseminated information about the CSO background process to other Minneapolis Police Department members on or after 7/16/2014, without the approval of her supervisor, MPD Data Practices Specialist or supervisor of the Records Information Unit. • 2 1213985 CASE INVESTIGATION SUMMARY STATEMENT OF SERGEANT IANICE CALLAWAY On 12/18/2014, Sgt. Janice Callaway was interviewed in MPD IAU. The statement was recorded and taken under Garrity. Sgt. Callaway was sent an IAU notification letter on 12/12/2014. Attorney Caroline Durham (413 Wacouta Street, Suite 430, St Paul MN, 55101, (612) 272-9111) was present during the interview. Sgt. Callaway signed a data practices advisory and she was read the summary of the allegations. Sgt. Callaway reviewed a KSTP news video (8/15/2014 video,) a print out of KSTP TV Jay Kolls Twitter account and she reviewed email print outs which would be viewed during the lAU interview. Sgt. Callaway was assigned as the sergeant in charge of the Community Service Officer Program since January 2014. She supervised approximately 20 people. She worked out of the building located at 4119 Dupont Av N, Minneapolis (former Hamilton Elementary School location.) Sgt. Callaway's supervisor was Lt. Johnathan Hoff. Sgt. Callaway reported her commander was Commander Jason Case. Sgt. Callaway reported she was a member of a CSO hiring meeting group. The group met every other Tuesday. She recalled the members of the group were Destiny Xiong, DC Glampe, Lt. Hoff, Commander Case and Sgt. David Burbank. She was unaware if Heather Rende or Sgt. Gerald Moore were members of the group. She denied that Sgt. Bantle was a member of the group. Sgt. Callaway recalled the function of the hiring group was to discuss hiring upcoming academy groups. Sgt. Callaway reported she participated in recruitment efforts to attract candidates. She participated in job fairs in Minneapolis. She reported she was both on duty and off duty for attendance at the career fairs. 3 1213986 Sgt. Callaway reviewed MPD Special Order # 13-S047. The order was issued by MPD on 12/10/2013. Sgt. Callaway acknowledged her memory of the order. She recalled she signed the order and her supervisor at the time was Lt. Veliz. Sgt. Callaway signed the document on 1/02/2014. To start the interview, Sergeant Callaway was asked a broad question: Q: After viewing the video and these, these documents we've talked about, can you tell me about generally what happened here? A: Urn, first of all, I never have given anything to a media outlet. Never have in my entire career. I did not give anything to a media, urn, uh, outlet. I don't know anything about that. Those allegations are completely false. Urn, as for, urn, the emails that I sent to, uh, urn, a group of individuals that were in a, urn, working group with the Chief, um, I didn't think that I was violating that policy because, um, I thought that that was-... Urn, we, we discuss, urn, hiring issues, diversity issues. This-, the same issues that we discuss and more in that biweekly hiring meeting, uh, with the Chief. These are something that we're gonna discuss with the Chief, um, and, and so, urn, I didn't think I was violating anything, urn, because this is the, the people in that, that group, um, that meet with, uh, um, Police Chief, uh, uh, uh, um, with, urn, Chief Harteau. As, as far as the, the emails to, to the Police Chief, urn, I, I guess I was not thinking. Urn, uh, I am-... I have, um, other colleagues from different organizations and, um, uh, they are mentors and, and, and advisors, and, urn, urn, they also, uh, represent, um, people who have, urn, been very successful in recruitment and, urn, and hiring, uh, qualified diversity in. So, urn, having a conversation, urn, with the Chief about, urn, diversity and the how to... Q: Which Chief are you referring to? A: Harrington. How to, urn, increase, urn, recruitment efforts with, with, um, with a result of high qualified diversity, uh, is, urn, is a conversation that I have with him. And so, urn, that, that was a, uh, a email that, urn, uh, obviously violated the policy, but, urn, it was a, a continuation of a conversation that-... I mean he, he's a-, he's a, a friend and a mentor, so just-... I don't know what else to say about that. Sergeant Callaway was provided with print-out copies of her emails with various dates. Sergeant Callaway reported the following about the emails: Email dated 7/16/2014, sent at 14:47 pm • An email from Heather Rende, dated 7/16/2014 was received. An excel spread sheet with hiring data was received. Sgt. Callaway reported she was not sure if the information was final data or a work in progress. Sgt. Callaway 4 1213987 stated she, "probably" contacted Heather Rende via email for clarification on the data. Email dated 7/16/2014. 12:45 pm • Sgt. Callaway reported sharing the content of the 7/16/2014 hiring data with Abdiraham Muse, Nicole Archbold and Medaria Arradondo via email. She stated that these people were not part of the CSO Hiring Group. Sgt. Callaway reported that the people were members who met with Chief Harteau regarding diversity. Sgt. Callaway reported she believed it was appropriate at that time to release the data in addition to the spreadsheet to the group. Sgt. Callaway reported she wrote, "All, here are some very disturbing stats for the upcoming CSO hire. Ifyou look at the eligibility list, look how many minorities were eligible to go to Backgrounds and look how many they sent. They sent 19 white males and 9 white females to Backgrounds. When they had incredible number of diversity available. We did all of the recruitment for nothing. They are only sending 30 minorities to Backgrounds. Obviously, someone is not trying to hire diverse individuals for the CSO Program because we got them the numbers and then they send 70% white males and females to Background. There should be 70% diversity in this group based on who we recruited." Email dated July 16th. 2014. 12:54pm • Sgt. Callaway reported she shared the excel spreadsheet of hiring data. She sent this email to Medaria Arradondo, Abdiraham Muse and Nicole Archbold. Sgt. Callaway wrote, "This is the list of CSOs selected to move on to the Backgrounds process. They sent them today. Some is cut off and it's not allowing me to send all, but this is a disgrace. 209 people were on the eligible list, They sent 28 white males and females to Backgrounds and 3 black females and 9 black males, but ifyou look there were 49 who made the eligibility list. All races are like this. They selected more than the white individuals when they were able to make this a group with 70% diversity. The only-, they only made it 30% diversity and that's counting white females. We busted our butts on this recruiting effort, and obviously, they have no intentions ofgetting a good diverse group. I can scan my copy, but I suggest that someone request a copy 5 1213988 from the Mayor's office, so that she is aware of diversity that we have and the diversity that they are willing to hire because I am not going to waste my time in recruitment when they are not even going to show our efforts." Sgt. Callaway was asked the following questions and she provided the following answers: Q: After viewing that, can you tell me what this was about? Were, were you reporting on some facts? Were you reporting on your opinion? A: I was... Q: What were you reporting on? A: I was... Q: If you could explain more of that. A: I was telling them, urn, what I thought. I guess it was my opinion. Q: Can you tell me, uh, what position Medaria Arradondo held in the Police Department at that time? A: Inspector. Q: And can you tell me about Abdirahman Muse? What position did that person have either with the City or the Police Department? A: Uh, City. He works with the Mayor's Office. Same with Nicole Archbold. And they also recruit with us on our recruitment team. Q: Can you clarify what you meant when you said we busted our butts on this recruiting effort, and obviously, they have no intentions of getting a good diverse group? A: We worked hard and, uh, we-, there's nothing to show for it. Q: Well, what do you mean by nothing to show for it? A: There was-... We worked hard, uh, to get a good, urn, list of diversity and then, uh, the, the diversity that was sent to Backgrounds was low. Q: Were you commenting on your frustration level with the process in this email or what were you doing? A: I was-, I was sending the email to them talking about how, how I felt our efforts of recruitment. Sgt. Callaway reported she believed the data in the excel spreadsheet was accurate hiring data and she did not receive permission or direction from her supervisor to 6 1213989 share the data. She stated that she opined that the excel spreadsheet data was, "disturbing" to her. Email dated 7/16/2014 at 1:02 pm • Sgt. Callaway stated she sent an email to Medaria Arradondo , Abdirahman Muse and Nicole Archbold that stated, "You can see better here. They had 34 black males and three black females who were eligible. They only selected black-, four black males and three black females. They had one Asian female on the eligibility list and didn't select her. They selected nine unknown races under white section. I just don't get this at all." Sgt. Callaway was provided with follow-up questions and she provided answers: Q: Did you send an attachment with that email? A: Uh, it says here that I did. Q: This is a screenshot of the attachment. Do you recognize that- A: Yes. Q: -in 6.a.? A: It's the same form you just showed me. Q: Did you share the data from the Excel spreadsheet that you received from Heather Rende with Medaria Arradondo, Abdirahman Muse, and Nicole Archbold? A: That was the same thing just-, yes. Q: And in 6.b., can you-, can you describe to me what, what that is? A: It's an email to Muse Abdirahman (Abdirahman Muse), Nicole Archbold, and Medaria Arradondo. Q: And in 6.c., do you recognize this at all? A: I don't know what it is. I mean it says it's a thum-, it's to me. Q: Did you scan a document from a printer to your email? Is that how you passed on the spreadsheet? A: Oh, I may have. Urn, I don't recall, but I may have. Q: And where is that printer located that you use? A: Urn, that's-, it was probably in the PAL Office. Q: H-A-M-100-Tosh T-O-S-H -- 2330 (HAM-100-Tosh-2330). 7 1213990 A: Yes. Q: Is that at Hamilton School? A: Yes. Q: Same location that we're talking about- A: Yes. Q: -in the PAL Office? A: Yes. Email dated July 16th 2014,1:22 pm • Sgt. Callaway stated she sent this email to Destiny Xiang. Sgt. Callaway stated "It's to Destiny Xiong, Xiong. And, uh, it says I thought we were going for a more diverse group. Some females, black and Latino, were counted twice as minorities. There was one Asian female who didn't get selected. We don't have any on our department, maybe one. 34 black males and only four selected. It looks like we're goin-, we're doing percentages, but if we do that won't the white males and females always get more spots than everyone else. Doesn't seem fair because they will always be the majority applying. I'm not sure how the process works, but I ,guess when they told us to go out and recruit I thought they wanted a very diverse group. I guess probably-, I guess I probably don't understand the process. I thought all of the eligible minorities could have gone to Backgrounds. Uh, I feel-, I felt like we will be blamed in the end because we didn't recruit enough diversity when we really did work hard to get a diverse group." • In the email string, it included the previous message from Heather Rende dated Wednesday July 16th 2014, 10:47 AM. When asked if Sgt. Callaway about the notice on the bottom of the email that read, NOTICE, if message is received in error, please delete and notify sender. Sender does not waive confidentiality or privilege. Unauthorized use is prohibited. Sgt. Callaway reported she, "did not recall." Sgt. Callaway was asked questions and she provided an answer about confidential data: Q: When you had correspondence, an email with Heather Rende and Destiny Xiang, did you believe at the time that that Excel spreadsheet was considered confidential or private data? 8 1213991 A: Um, uh, I, I guess I, I was-... I didn't-, I didn't know for sure. I, I guess I didn't think about it. I guess I didn't-... I, I just thought that I had seen it, uh, before. It was shown to me last year. Urn, urn, urn, Destiny said that it could be provided, um, to us and, uh, so, I honestly probably didn't even think about it. Metropolitan Transit Police (internet photo and biographical data, document dated 9/19/2014): Sgt. Callaway reviewed the printout, she was asked the following questions and she provided the following answers: Q: Who is that person? A: Chief Harrington. Q: You had mentioned early-, earlier in the interview that, that you, you know Chief John Harrington. Is he the current Chief of Metro Transit Police? A: Yes, he is. Q: And you mentioned something about, urn, mentoring and a friendship, is this the person you're referring to? A: Yes. Q: Can you tell me about that mentorship or that friendship just generally? A: Urn... Q: How long have you known him? A: Urn, I don't know how long. Uh, I've known him-... Urn, he used to work at St. Paul PD, so a long time. But, uh, he currently has a-, urn, the highest, urn, diversity and recruitment rate for police departments in the State of Minnesota. And so, urn, him and other, uh, chiefs, urn, are able to recruit qualified individuals, and I talked to him all the time getting his advice on how, how he does that and, um, how he's able to, urn, to, to do, uh, recruitment and recruit, urn, qualified diverse individuals. Q: I'd like to show you item 9. If you can take a look at that, and after you review it, can you tell me about that? A: This is to Sergeant-, uh, I mean to Chief Harrington. This is Jan Callaway. I wanted to get your opinion. If you had this much diversity in the hiring process, how many minors would you send to Background versus white males. As a Chief, would you request to see this information before you send them to Backgrounds or would you trust that your staff doing their job and hiring diversity. Q: Can you tell me when this was sent to Chief Harrington? A: July 16, 2014. 9 1213992 Q: Was there an attachment that was sent along with this email? A: Uh, yes. Q: I have a screenshot. I'll show you item 10 and 10.a. Do you recognize that along with the screenshot of the attachment? A: Yes. Q: And then a screenshot of the attachment, is, is this the Excel spreadsheet that was originally obtained from- A: Yes. Q: -Heather Rende? A: Yes. Q: Did you share this data with Chief Harrington? A: Yes. Q: Does Chief Harrington work for the Minneapolis Police Department? A: No, he does not. Q: What was the purpose of sending the data in the spreadsheet to Chief Harrington? Why? A: Because I wanted his opinion about what he thought about it as it relates to diversity. Q: Were you ordered by a supervisor to send this information- A: No- Q: -to Chief Harrington? A: -I was not. Q: Let me ask you one more time. Were you ordered by a supervisor either your current supervisor, or your Commander, or anyone in your chain to send Chief Harrington that specific stat sheet with the hiring data? A: No, I was not. Q: At the time it was sent, did you believe that the information contained in that Excel spreadsheet was private data? A: Urn, I, I don't-, I don't-, I don't know if I thought it was private, urn, but obviously I sent it outside of, uh, MPD, so I, I understand that... Q: Tell me about your duty to protect private data based on what you know about our policy and what you've signed... A: I have a duty to protect private data to outside, uh, outside MPD. 10 1213993 Q: Did you make any efforts to protect this data when you sent it to Chief Harrington? A: No. Q: In your email to Chief Harrington, do you remember which email address you used of his as the location where you sent it? Can you take a look at that email to, to determine where that was sent? A: John Harrington Metro Transit dot org (john.harringtonPmetrotransit.org) Q: Was that his business address? A: I'm pretty sure it is. Q: Did Chief Harrington make a request through you for that information? A: No, he did not. Q: Did Chief Harrington respond to you? A: 1 think he did. Q: And do you remember how he responded? Was it in writing, via email, or was it over the phone, or was it both? A: Email. Q: I'd like to show you a copy of email 11 and 11.a. And can you take a look and can you tell me about those? A: It's a email, urn, from Chief Harrington dated July 16, 2014. Be tough to get less than 50% even by accident. If you were motivated, I'd guess 75% is possible. Q: And was that a response from Chief Harrington? A: Yes, it was. Q: And did Chief Harrington respond with his email from Metro Transit or was it a different email address? A: Urn, from a different one than Transit. Q: And can you read me that email please? A: copjmhPyahoo.com. Q: And in 11.a., this is a screenshot of this email. Is that consistent? Do they go together? A: Yes. Q: This is an email in which Sergeant-, or Chief Harrington sent you in response. Is that true? A: Yes. Q: And what was the date of that response? 11 1213994 A: July 16, 2014. Q: You made a reference that Chief Harrington was a mentor of yours. By receiving this information, what did that-, what did that-, urn, what did that do for you? Tell me about that. What did you do with this information? A: Urn, I, I, I wanted to make sure that, that I wasn't-, that I was-... Uh, the way I was-... Um, the, the, the thoughts I had about, urn, having enough of diversity or being able to recruit a large amount of diversity was, was, uh, accurate. Q: Do you have any specific, urn, training or did you take any classes on how to compile statistical data from an Excel spreadsheet regarding, urn, Community Service Officer candidates? A: No, just, urn, I just used, uh, what I thought was common sense. Averages. Percentages. Q: And when you reported and shared this information with Chief Harrington, did you consider this to be final numbers or was, was this raw data and-, or, or data that was in process? A: I, I thought it was the-, I thought it was the final information. I didn't know anything, anything different. Email dated 7/16/2014 3:30 PM &amp; 7/17/2014 8:26 AM: Sgt. Callaway reported she sent an email to MPD Officer Alice White that read, "Check this crap out" with an attached "stats" document. Sgt. Callaway reported she wrote, "I'm explaining to her what those stats are. It says out of 34 black males they're only sending four to Backgrounds, three black females out of nine, not sending our only Asian female, 19 white males out of 49." Sgt. Callaway reported that Officer Alice White was not a member of the CSO hiring group. The below follow-up questions were asked and answered by Sgt. Callaway: Q: Is Officer Alice White or was she at the time a member of this hiring group? A: Not the hiring group, but the group that meets with the Chief. Q: What did you mean when you said, said check this crap out? A: The low, urn, numbers of diversity that went to Backgrounds. Q: In this email, were you ex-, expressing an opinion or expressing a feeling on what was happening, and if so, can you tell me about that as opposed to- A: Expressing a feeling. Q: -as opposed to stating check this crap out an officer who was of lower rank to you, who is below you in rank, can you tell me about, about that? A: It was expressing a feeling. 12 1213995 Q: Was that an appropriate email without clarification to send? A: Urn, probably without clarification. Email dated 7/18/2014, 11:45 AM • Sgt. Callaway reported she received an email from Destiny Xiong. The email stated, "Hi Jan, 1 was out of office. I was unable to respond back to you. City of Minneapolis is committed to bringing in a workforce that is representative of the community we serve while being compliant with all Federal, State and local hiring laws. The demographic spreadsheet you received was sent prematurely and should not be used. Ifyou have any questions, please do not hesitate to contact me." The following follow-up questions were asked and answered by Sgt. Callaway: Q: After reading that, what was your understanding? A: That, uh, she said the demographic spreadsheet was sent to me prematurely and should not have been used. Q: At that point, did you continue to send out information based on that spreadsheet? A: Urn, um, I'm not sure if it's after that date or not. Q: After reading that, what was your-, what was your take or what was your-, what was the takeaway from reading this? Was the Excel spreadsheet...? A: That she felt Heather sent out that sheet prematurely. Q: In Destiny Xiong's email, she stated specifically should not be used. What did that mean to you? A: I don't know. Uh, not be used. I, I don't know. I, I don't know what should not be used. I, I guess I don't know even remember that being said until now. Q: Did you seek out clarification from Destiny Xiang about the information, specifically the data? A: I'm sure I talked to her. Q: No. The question is did you talk to her not if you're sure-... Did you talk to Destiny Xiong about the Excel spreadsheet data? A: I, I don't recall. I talked to her. I communicated with her, you know, this whole time, so, um, I'm sure I talked to her on the phone. I talk to her on the phone often, so I can't-, I don't-, I can't really tell you if I did or not because I don't recall specifically if I talked to her on the phone. 13 1213996 Q: Between July 16, 2014, in the morning when the original email was sent from Heather Rende at 10:47 a.m. until July 18, 2014, at 11:45 a.m., did you talk with Destiny Xiong- A: I... Q: -about the-, specifically the data? A: I don't recall. Q: After reading the email from Destiny Xiong, was it your belief that the information in the Excel spreadsheet was private data or public and could be released? A: After receiving what information? Q: This email specifically from Destiny Xiong that states the demographic spreadsheet you received was sent prematurely and should not be used. A: Urn, I, I think at that time she's telling me that it was-, um, that it was sent by mistake and sent prematurely. Q: Did you-, did you seek any clarification from your supervisor or your Commander about this data? A: No. Q: Did you seek clarification, direction, or information from your Lieutenant or your Commander about the ability or the approval to send out this information? A: No, I think I talked to him about it, but, uh... Q: You talked-, you talked to who? A: Lt. Hoff, but I didn't, urn, ask about clarification or anything like that. Q: Tell me about the conversation you had with Lt. Hoff. A: I don't remember it specifically, but it was after, urn, a hiring meeting and, um, he, myself, and Dave Burbank were talking about, um, basically, urn, how, uh, disappointed we were that the diversity numbers were so low. Q: So, you're-, you were having a person-to-person meeting with people in your hiring... A: It was not a meeting. It was a conversation. Q: Conversation with members of, of, of the hiring group -- Lt. Hoff, you, and Sgt. Burbank? A: Right. Q: Specifically, during that meeting... A: It, it wasn't a meeting. We were talking in, in passing. We didn't meet to talk. It was... 14 1213997 Q: While you were talking among those three, were you given permission to send out- A: No. City of St. Cloud Minnesota police information dated 9/19/2014: • Sgt. Callaway viewed a City of St. Cloud Police Administration information sheet from an online source dated 9/19/2014. Sgt. Callaway identified St Cloud PD Chief of Police, Wm. Blair Anderson. She stated she knew him. The following questions were asked and answered by Sgt. Callaway regarding releasing data to Chief Anderson: Q: Who is that person to you? A: Chief Blair Anderson. Q: Do you know Chief Anderson? A: Yes. Q: Did you send Chief Anderson information about what we're talking about the Excel spreadsheet with the hiring data? A: I didn't remember, but now that I saw that, uh, earlier, yes, I do remember. Q: Did you send that from your City account or your personal email? A: I don't remember. Q: In what format did you send that information to Chief Anderson? A: I don't remember. Q: Did you have a telephone conversation with Chief Anderson about the data? A: No. Q: If I'm hearing you correctly, you believe you sent an email? A: I, I believe so. Email dated 7/19/2014 10:21 AM: • Sgt. Callaway reported she drafted an email and sent it to Inspector Arradondo, Nicole Archbold, Abdirahman Muse, Lee Edwards, Arthur Knight, Toddrick Kurth, Charles Adams III, and Patrick Reuben. In addition, the hiring data from an excel spread sheet was attached to the email. 15 1213998</t>
  </si>
  <si>
    <t>['https://d3n8a8pro7vhmx.cloudfront.net/cuapb/pages/1461/attachments/original/1638073540/14-17834_Callaway_Part_1.pdf?1638073540']</t>
  </si>
  <si>
    <t>Too_Long:Over 20 PagesUNITED STATES DISTRICT COURT DISTRICT OF MINNESOTA Nekima Levy Armstrong, Marques Armstrong, Terry Hempfling, Rachel Clark, and Max Fraden, On behalf of themselves and other similarly situated individuals, Plaintiffs, v. City of Minneapolis, Minneapolis Chief of Police Medaria Arradondo in his individual and official capacity; Minneapolis Police Lieutenant Robert Kroll, in his individual and official capacity; Minnesota Department of Public Safety Commissioner John Harrington, in his individual and official capacity; Minnesota State Patrol Colonel Matthew Langer, in his individual and official capacity; and John Does 1-2, in their individual and official capacities, Defendants. Civil Action No. 20-cv-01645- SRN-DTS JURY TRIAL DEMANDED AMENDED CLASS ACTION COMPLAINT For their Complaint, Plaintiffs state and allege as follows: INTRODUCTION The right to assemble is fundamental, as is the right to speak out against injustice. These rights are enshrined in our Constitution. Ideas and movements that changed the course of our history came to the forefront of the American consciousness through assembly and protest. Law enforcement too often has been on the wrong side of history, attempting to suppress the right of the people to assemble. This freedom cannot be suppressed and it must be protected at all costs. Minnesota is no exception. Historically, law enforcement in Minneapolis specifically, and Minnesota more generally, have attempted to suppress the right of its citizens to assemble peacefully. Recently, they have been and are actively suppressing this right by exercising CASE 0:20-cv-01645-SRN-DTS Document 19 Filed 08/18/20 Page 1 of 35 2 unnecessary and excessive force against protesters who gathered to express their outrage at the murder of George Floyd at the hands of the Minneapolis Police Department. This unnecessarily forceful treatment of protesters, at the expense of proper constitutional protections, casts a pall over future protests and cannot continue. Plaintiffs bring this civil rights class action against the City of Minneapolis; Minneapolis Chief of Police Medaria Arradondo, in his individual and official capacity; Minneapolis Police Lieutenant Robert Kroll, in his individual and official capacity; Minnesota Department of Public Safety Commissioner John Harrington, in his individual and official capacity; Minnesota State Patrol Colonel Matthew Langer, in his individual and official capacity; and John Does 1-2, in their individual and official capacities, for retaliating against persons engaging in First Amendment- protected activity; for applying excessive force; and for violating procedural due process rights by firing chemical irritants and other less-lethal munitions for the purpose of intimidation without a constitutionally-sufficient warning. PARTIES 1. Plaintiff Nekima Levy Armstrong is a Minnesota resident who lives in the city of Minneapolis. 2. Plaintiff Marques Armstrong is a Minnesota resident who lives in the city of Minneapolis. 3. Plaintiff Terry Hempfling is a Minnesota resident who lives in the city of Minneapolis. 4. Plaintiff Rachel Clark is a Minnesota resident who lives in the city of Minneapolis. 5. Plaintiff Max Fraden is a Minnesota resident who lives in the city of Minneapolis. CASE 0:20-cv-01645-SRN-DTS Document 19 Filed 08/18/20 Page 2 of 35 3 6. Defendant City of Minneapolis is a municipality incorporated in the State of Minnesota. 7. The City of Minneapolis oversees the Minneapolis Police Department ("MPD"). 8. Defendant Medaria Arradondo is the Chief of the MPD and a Minnesota resident. 9. Defendant Robert Kroll is a Lieutenant in the MPD, the president of the Minneapolis Police Federation, and a Minnesota resident. 10. Defendant John Harrington is the Minnesota Commissioner of Public Safety with supervisory responsibility over Colonel Matthew Langer and the Minnesota State Patrol. Commissioner Harrington is a Minnesota resident. 11. Defendant Colonel Matthew Langer commands the Minnesota State Patrol ("MSP"). Colonel Langer is a Minnesota resident. 12. Defendants John Does are unidentified individuals who committed the acts and omissions set forth below as agents of Defendants City of Minneapolis and Minnesota State Patrol. JURISDICTION 13. Plaintiffs' claims arise under 42 U.S.C. § 1983, the Fourteenth Amendment to the United States Constitution, and the First and Fourth Amendment, as incorporated against the States, their agencies, and their municipal divisions through the Fourteenth Amendment. 14. Jurisdiction is proper in this Court under 28 U.S.C. § 1331 because Plaintiffs' claims arise under the United States Constitution and federal law. BACKGROUND 15. On May 25, 2020, erstwhile Minneapolis Police Officer Derek Chauvin killed Minneapolis resident George Floyd by kneeling on his neck for at least eight minutes and forty- six seconds. Three of his fellow officers stood by as Derek Chauvin killed Mr. Floyd. CASE 0:20-cv-01645-SRN-DTS Document 19 Filed 08/18/20 Page 3 of 35 4 16. Video footage of Mr. Floyd's murder, taken both from bystander cameras and the bodycam footage of Derek Chauvin's accompanying officers, was widely-circulated. Outrage from the video inspired protests in 93 U.S. cities and several cities internationally. The written transcripts from the dialogue captured by Mr. Chauvin's bodycam has now been released. 17. Thousands of protesters gathered in Minneapolis to protest and mourn the murder of Mr. Floyd. In response to these protests, the MPD and the MSP deployed violent crowd control tactics, including the use of the chemical munitions and other less-lethal munitions, on protesters, often with no forewarning or order to disburse. Named-Plaintiffs Nekima Levy Armstrong and Marques Armstrong 18. Plaintiffs Nekima Levy Armstrong and her husband Marques Armstrong are active members in the Minneapolis community and have participated in and led a number of protests prior to those following the murder of Mr. Floyd. 19. On May 26, 2020, Plaintiffs Nekima Levy Armstrong and Marques Armstrong joined community members gathered in Minneapolis, Minnesota, on the corner of 38th Street and Chicago Avenue, the location where Mr. Floyd was murdered, in a demonstration calling for justice in the death of Mr. Floyd. 20. The demonstration began organically and thousands of people marched from 38th Street and Chicago Avenue for roughly 2.5 miles to the Third Police Precinct, on Minnehaha Avenue, in Minneapolis, Minnesota.1 The demonstration was largely peaceful. 21. After arriving at the Third Precinct, at approximately 7:30 pm, most of the protesters began to leave the area. Approximately 50-100 protesters remained, including Plaintiffs 1 Greta Kaul, Seven Days in Minneapolis: a timeline of what we know about the death of George Floyd and its aftermath, MINNPOST (May 29, 2020), https://www.minnpost.com/ametro/2020/05/what-we-know-about-the-events-surrounding- george-floyds-death-and-its-aftermath-a-timeline/. CASE 0:20-cv-01645-SRN-DTS Document 19 Filed 08/18/20 Page 4 of 35 5 Nekima Levy Armstrong and Marques Armstrong, who were standing at the corner of 26th Street and Lake Street while waiting for their transportation to arrive. There was a smaller group of individuals who were throwing rocks and water bottles behind the Third Precinct. 22. At about 8 p.m., several squad cars arrived at the Third Precinct with officers dressed in riot gear who began firing less-lethal munitions and chemical irritants-including tear gas and flashbangs-at protesters in the area surrounding the Third Precinct. Neither of Plaintiffs Nekima Levy Armstrong or Marques Armstrong heard any warning or orders to disperse from the MPD. 23. The MPD did not limit its firing of less-lethal munitions and chemical irritants to areas where individuals were throwing rocks and water bottles behind the Third Precinct. 24. Though neither of Plaintiffs Nekima Levy Armstrong or Marques Armstrong were hit by these projectiles, they witnessed groups of protesters running from the areas around the Third Precinct and observed the injuries they sustained. 25. On May 27, 2020, Plaintiffs Nekima Levy Armstrong and Marques Armstrong attended a second night of protests at the Third Precinct. These protests were also largely peaceful. 26. Because they witnessed the MPD's use of crowd control tactics the previous night, they came prepared with protective gear like goggles and helmets, in case law enforcement targeted them with less-lethal munitions. 27. When protesters, including Plaintiffs Nekima Levy Armstrong and Marques Armstrong, arrived at the Third Precinct in the early evening, MPD officers were standing on the roof of the precinct. Officers were dressed in riot gear, holding impact weapons and canisters of tear gas. CASE 0:20-cv-01645-SRN-DTS Document 19 Filed 08/18/20 Page 5 of 35 6 28. Sometime between 7:30pm and 8:18pm, without issuing orders to disperse or warnings of tear-gassing, police sprayed tear gas into the crowd. 29. Mr. Armstrong saw MPD officers take aim and fire less-lethal munitions at a number of individuals who were protesting peacefully. He then witnessed the MPD blanket the crowd of peaceful protesters with tear gas. 30. Plaintiffs Nekima Levy Armstrong and Marques Armstrong were peacefully demonstrating when they were sprayed with tear gas. After being sprayed with tear gas, they struggled to breathe and were forced to run from the Third Precinct. 31. When they got a safe distance from the Third Precinct, Plaintiffs rinsed their eyes with milk in an attempt to alleviate the pain caused by the tear gas, but the effects of the gas lingered. 32. Both Plaintiffs Nekima Levy Armstrong and Marques Armstrong have been sprayed with tear gas before, but they had never experienced tear gas as strong as what the MPD sprayed them with on this night. 33. Video footage from the incident shows individuals hunched over, gagging, and gasping for air after being tear-gassed.2 34. Plaintiffs Marques Armstrong and Nekima Levy Armstrong experienced tingling and burning sensations in the throat and chest. Both of them had trouble breathing as a result of the tear gas. 35. Police continued to attack protesters with chemical irritants, less-lethal munitions, and flashbangs as the evening continued. 2 John Mehren, Minneapolis George Floyd Protests - May 27, 2020 - Appx 6-8 PM, YouTube (May 27, 2020), https://www.youtube.com/watch?v=tfI60s332vg. CASE 0:20-cv-01645-SRN-DTS Document 19 Filed 08/18/20 Page 6 of 35 7 36. Windows of businesses near the Third Precinct were broken and stores were looted and vandalized. Police deployed crowd control tactics well into the next morning. 37. Plaintiffs Nekima Levy Armstrong and Marques Armstrong continued to experience burning sensations from the tear gas for a few days afterwards. They both remained hoarse for approximately one week, and are still experiencing residual effects from the tear gas. 38. Since the MPD sprayed her with tear gas, Plaintiff Nekima Levy Armstrong has had lingering lung issues and her voice has not returned to full strength. She routinely uses her voice as an instrument to lead chants at protests and the damage to her voice as a result of the tear gas has limited her ability to do that. 39. Plaintiffs Nekima Levy Armstrong and Marques Armstrong still attend protests, but they have protective gear-bulletproof vests, helmets, goggles, gloves, and bandages-on hand for fear of being attacked again by law enforcement with less-lethal munitions. 40. Since that evening, protests have been and are ongoing. During the many confrontations between law enforcement and protesters, law enforcement has used impact weapons, deployed less-lethal munitions, and utilized chemical irritants against demonstrators without forewarning. Named-Plaintiffs Terry Hempfling and Rachel Clark 41. Plaintiff Terry Hempfling has attended a number of protests prior to those following George Floyd's murder and considers herself a seasoned protester. She has experience in non- violent and/or direct action protesting. 42. Plaintiff Rachel Clark has attended protests prior to those following George Floyd's murder. CASE 0:20-cv-01645-SRN-DTS Document 19 Filed 08/18/20 Page 7 of 35 8 43. On May 26, 2020, Ms. Hempfling joined protesters who were demonstrating near the site of George Floyd's murder. She protested peacefully for the bulk of the day and had no interaction with law enforcement. 44. On May 26, 2020, Ms. Clark attended a demonstration that began on 38th Street and Chicago Avenue. She remained a couple of blocks away from the core group of protesters in order to maintain social distancing. 45. On May 27, 2020, Ms. Hempfling joined protesters who were demonstrating near the Third Precinct, located on Minnehaha Avenue. She brought medical supplies with her to provide support to any protesters who might need them. 46. During the protests, Ms. Hempfling observed law enforcement on the roof of the precinct, but did not observe any on the street near the protesters. There were MPD barricades set up around the precinct and a number of protesters sat and stood peacefully in front of these barricades. 47. Ms. Hempfling was approximately thirty to forty feet away from the barricades set up in front of the Third Precinct. 48. Without warning or an order to disperse, MPD officers began firing tear gas at the protesters sitting and standing peacefully in front of the MPD barricades. 49. MPD officers also fired rubber bullets and/or less-lethal munitions without warning or an order to disperse. 50. Ms. Hempfling was hit in the back of her right arm by the ricochet of a rubber bullet and/or less-lethal munition fired by the MPD. The picture below depicts the less-lethal munition and the injury it caused to Ms. Hempfling: CASE 0:20-cv-01645-SRN-DTS Document 19 Filed 08/18/20 Page 8 of 35 9 51. Pictures of the less-lethal munition that struck Ms. Hempfling are shown below: CASE 0:20-cv-01645-SRN-DTS Document 19 Filed 08/18/20 Page 9 of 35 10 52. On May 27, 2020, Ms. Clark attended a protest at the Hennepin County Government Center with a group of friends. Eventually, Ms. Clark's friends left but she remained marching with the other protesters. She marched to the end of the highway and saw that the protesters were headed near the Third Precinct. 53. At this point, Ms. Clark saw armored vehicles turning toward the highway and became frightened by this intimidating show of force and went home immediately. 54. On May 28, 2020, Ms. Hempfling again joined protesters, who were demonstrating again near the Third Precinct. She did not see law enforcement that night and had no interaction with them. 55. On May 29, 2020, Ms. Hempfling and Ms. Clark together joined protests happening this time near the Fifth Precinct, located at the corner of Nicollet Ave and E. 31st Street. CASE 0:20-cv-01645-SRN-DTS Document 19 Filed 08/18/20 Page 10 of 35 11 56. After observing law enforcement in previous nights, Ms. Hempfling wanted to avoid any confrontation with law enforcement. They rode their bikes to the protest and in an effort to secure their bikes in a safe location, parked and locked them across the street from the precinct on E. 31st Street. 57. Ms. Hempfling and Ms. Clark observed the MPD standing on the roof of the precinct and on the ground around the perimeter of the precinct. 58. As this was the first night of the statewide curfew imposed by Governor Tim Walz, Ms. Hempfling and Ms. Clark stayed out past the curfew, to continue exercising their First Amendment right to protest and to gauge the reaction of law enforcement. 59. For hours after the curfew started, the MPD had no interaction with protesters. Approximately at 11:30 pm, Ms. Hempfling and Ms. Clark heard an announcement notifying the protesters that they were out past curfew and must disperse. 60. Ms. Hempfling and Ms. Clark began to disperse immediately. Ms. Hempfling and Ms. Clark went to collect their bikes on E. 31st Street, across from the Fifth Precinct. 61. As they approached their bikes, they observed that the street was eerily dark, which frightened them. They began to unlock their bikes hurriedly and noticed two rows of MPD officers approaching them from opposite directions, leaving them no means of escape, in a tactic known as "kettling." The officers were approaching from both sides of E. 31st Street. 62. Ms. Hempfling and Ms. Clark did not observe anyone else on the street, other than one woman and the MPD officers moving towards them. 63. Within one to two minutes of the dispersal announcement, and without further warning, the MPD began to fire tear gas and rubber bullets and/or less-lethal munitions at Ms. Hempfling, Ms. Clark, and the other woman on the street. CASE 0:20-cv-01645-SRN-DTS Document 19 Filed 08/18/20 Page 11 of 35 12 64. Ms. Hempfling and Ms. Clark realized that because of the MPD lines moving towards them, that they could not exit in any direction via the street and that their only option to escape the MPD closing in on them was to climb over a fence approximately four to five feet high. They were forced to abandon their bikes at the scene. 65. Ms. Hempfling and Ms. Clark were both disoriented from the tear gas and the rubber bullets and/or less-lethal munitions, but managed to climb over the fence. 66. Ms. Hempfling was hit a total of four times by less-lethal munitions on her breast and thigh and twice on her back. She sustained severe bruising as a result from these impacts, particularly to her thigh, which sustained a bruise that ran almost the entire length of her thigh from her hip to her knee. 67. A picture of the injury to Ms. Hempfling's breast from the less-lethal munitions is shown below: CASE 0:20-cv-01645-SRN-DTS Document 19 Filed 08/18/20 Page 12 of 35 13 68. A picture of the injury to Ms. Hempfling's thigh from the less-lethal munitions is shown below: Nearly two months later, Ms. Hempfling still has bruises to her breast, thigh, and back. 69. Ms. Hempfling did not resume protesting for a full week after her encounter with the MPD on May 29, 2020 because she was afraid of being attacked by them again. She has resumed protesting since, but has only done so during the daytime. 70. Despite attending a number of protests alone prior to those following Mr. Floyd's murder, Ms. Hempfling will not attend any protests alone now. Ms. Hempfling has never been tear gassed or fired upon by law enforcement prior to the protests following George Floyd's murder. CASE 0:20-cv-01645-SRN-DTS Document 19 Filed 08/18/20 Page 13 of 35 14 71. Ms. Clark was hit three times by rubber bullets and/or less-lethal munitions in her arm, right hip and right ankle. A picture of the injury Ms. Clark sustained to her arm is shown below: 72. Immediately following the impact to her arm, Ms. Clark experienced significant swelling extending out approximately one inch from her body. Nearly two months later, Ms. Clark still has bruising from the rubber bullets and/or less-lethal munitions. 73. Ms. Clark has never been afraid to protest before but is now. She was physically and emotionally shaken by her encounter with the MPD. Named-Plaintiff Max Fraden 74. Plaintiff Max Fraden is a medical doctor. CASE 0:20-cv-01645-SRN-DTS Document 19 Filed 08/18/20 Page 14 of 35 15 75. On May 26, 2020, Mr. Fraden joined a vigil mourning the death of George Floyd that began at E. 38th Street and Chicago Avenue and continued in a march to the Third Precinct. 76. A group of protesters gathered at the Third Precinct. The protest was largely peaceful, with small children in attendance with their parents. While at the Third Precinct, there was a small group of people banging on the precinct doors and damaging windows of the precinct and police cars. 77. Later in the evening, between approximately 8:30pm and 10:00pm, Mr. Fraden looked down Minnehaha Avenue and saw approximately twenty-five MPD cruisers with sirens flashing approaching the precinct. MPD officers parked the police cruisers on the southeast side of the precinct and began spraying tear gas indiscriminately into the crowd. 78. Mr. Fraden heard no warnings or orders to disperse from the MPD before they began spraying tear gas. 79. Mr. Fraden was able to run away to clean the tear gas off of him. He experienced approximately 30 seconds to three minutes of being flushed, crying and burning in his eyes before the tear gas dissipated. 80. On May 27, 2020, Mr. Fraden again joined protests happening near the Third Precinct. He observed barricades around the perimeter and officers on the roof of the precinct. 81. Mr. Fraden observed that the situation between police and protesters seemed very tense that night, with MPD officers firing tear gas and rubber bullets and/or other less-lethal munitions multiple times at protestors. He was hit by tear gas fired by the MPD multiple times that night, and each time, again experienced approximately 30 seconds to three minutes of being flushed, crying and burning in his eyes before the tear gas dissipated. CASE 0:20-cv-01645-SRN-DTS Document 19 Filed 08/18/20 Page 15 of 35 16 82. On this day, Mr. Fraden provided medical aid to protesters who required it. He treated two head lacerations, one of which was severe and accompanied by altered consciousness. 83. On May 28, 2020, Mr. Fraden again joined protesters, this time biking to the Third Precinct. He gathered near the fence surrounding the precinct on Snelling Avenue. 84. As some MPD officers walked past him, he began talking and walking towards them. Mr. Fraden had on his white physician's coat this day and had nothing in his hands other than a sign he had created for the protests. 85. One of the MPD officers turned towards him and aimed a gun directly at him, at fairly close range, and stated "If you come closer to me, I will shoot you." Mr. Fraden could not determine what type of gun the MPD officer was holding. 86. On May 29, 2020, Mr. Fraden again joined the protests, this time a small protest at a blocked-off section of Interstate 35W. He had no interaction with law enforcement on this day. 87. On May 30, 2020, Mr. Fraden did not attend any protests. 88. On May 31, 2020, Mr. Fraden attended a protest at Bobby &amp; Steve's Auto World on S. Washington Avenue in downtown Minneapolis, near Interstate 35W. 89. There were approximately 150 people attending this peaceful protest. Some protesters were kneeling on the ground in what appeared to be some form of prayer. 90. MPD and MSP officers arrived at the scene of the protest. Both the MPD and MSP began firing less-lethal munitions at the group of protesters. Many of the protesters began to run away and scatter as a result. 91. Upon information and belief, as protesters began to run away in one direction, they were met by more tear gas, fired by both the MPD and MSP. This additional tear gas sent the CASE 0:20-cv-01645-SRN-DTS Document 19 Filed 08/18/20 Page 16 of 35 17 protesters running away in the opposition direction, where upon information and belief, they were met by more tear gas, fired by both the MPD and the MSP. 92. Upon information and belief, the MPD sprayed Mr. Fraden with tear gas. 93. Upon information and belief, the MSP sprayed Mr. Fraden with tear gas. 94. Eventually, both the MPD and MSP surrounded the group of protesters, so that they had no means of escape, in a tactic known as "kettling." 95. Upon information and belief, once the MPD and the MSP had fully surrounded the protesters, both the MPD and the MSP proceeded to spray the protesters with tear gas again. 96. Upon information and belief, Mr. Fraden was again hit with tear gas fired by the MPD. 97. Upon information and belief, Mr. Fraden was again hit with tear gas fired by the MSP. 98. At no point during this protest did Mr. Fraden hear any law enforcement issue any warning or order to disperse before firing tear gas onto the protesters. 99. Shortly thereafter, the MPD and MSP began arresting protesters. Mr. Fraden was arrested by a MSP officer. 100. Criminal charges against Mr. Fraden have since been dismissed. 101. Despite attending other protests before those following the death of George Floyd, Mr. Fraden has never been sprayed with tear gas or arrested before. 102. Law enforcement's use of impact weapons, less-lethal munitions and chemical irritants on peaceful protest was widely criticized by local government. According to Minneapolis City Council Member Steve Fletcher, "it was bad choices by Minneapolis police officers that CASE 0:20-cv-01645-SRN-DTS Document 19 Filed 08/18/20 Page 17 of 35 18 escalated the situation to the point that it turned into a prolonged week of action."3 Further, the decision to "deploy tear gas and rubber bullets effectively escalat[ed] the situation from protest to pitched conflict."4 MUNICIPAL ALLEGATIONS 103. The City of Minneapolis, Minneapolis Chief of Police Medaria Arradondo, Minneapolis Police Lieutenant Robert Kroll, Minnesota Department of Public Safety Commissioner John Harrington, and MSP Colonel Matthew Langer, in their official capacities (collectively the "State and Municipal Defendants") each have policies and customs of violating the constitutional rights of individuals who are peacefully protesting. 104. The State and Municipal Defendants have been coordinating operations during protests. 105. The MPD and the MSP have been policing the protests. 106. The State and Municipal Defendants each have a custom or policy of deploying chemical irritants and less-lethal munitions against protesters. 107. In May 2015, the MPD deployed chemical irritants on protesters marching down 7th Street in downtown Minneapolis to protest the announcement that police officer Matt Kenny would not be charged criminally in the killing of Tony Robinson, an unarmed Black man.5 3 Libor Jany &amp; Liz Navratil, Union Kroll blasts city's riot response, STAR TRIBUNE (June 2, 2020), https://www.startribune.com/kroll-minneapolis-police-union-head-blasts-city-s-riot- response-in-letter-to-officers/570928532/. 4 Steve Flecher, I'm a Minneapolis City Council Member. We Must Disband the Police-Here's What Could Come Next, TIME (June 1, 2020) https://time.com/5848705/disband-and-replace- minneapolis-police/. 5 Brandt Williams &amp; Jon Collins, Mpls. police chief orders protest probe amid reports of child hurt. MINN. PUBLIC RADIO NEWS (May 14, 2015), https://www.mprnews.org/story/2015/05/14/minneapolis-police-chief-calls-for-investigation- after-protest. CASE 0:20-cv-01645-SRN-DTS Document 19 Filed 08/18/20 Page 18 of 35 19 108. In November 2015, the MPD deployed chemical irritants on protesters who gathered near the Fourth Precinct in Minneapolis to protest a MPD shooting of Jamar Clark, an unarmed Black man.6 109. Upon information and belief, in July 2016, the MSP deployed chemical irritants and less-lethal munitions on crowds of protesters gathered on Interstate 94 to protest the MPD shooting of Philando Castile.7 110. The State and Municipal Defendants' failure to supervise and train their employees and agents with respect to constitutionally protected activity amounts to a deliberate indifference to the rights of Plaintiffs and Plaintiff class members. 111. Defendant Kroll is both a Lieutenant in the MPD and the president of the Minneapolis Police Federation, the union that represents Minneapolis police officers. Kroll's supervisory role is amplified significantly by his position as Federation president. Kroll acts as an unofficial policymaker within the MPD. The MPD's customs and practices derive not just from the command structure within the department, but also informally from Kroll, who acts as a de facto policy maker for a cadre of officers in the department. Kroll actively sows discord between rank-and-file officers and the command structure as a means of further amplifying his policy role and exercising an outsize influence over police culture. What Kroll casts as his "opinions" as union president have the practical effect of serving as policy guidance for officers, which aggravates the training and supervision failures described herein. 6 Don Davis, Accusations after Unrest Minneapolis police blame outside 'anarchists' for Wednesday turmoil; protesters decry treatment, demand federal action, St. Paul Pioneer Press, Nov. 20, 2015, at A1. https://infoweb.newsbank.com/apps/news/user/librarycard?destination=document- view%3Fp%3DAWNB%26docref%3Dnews/1593F4D9CB1259C0. 7 Mara H. Gottfried, After weekend violence, Philando Castile's family calls for calm, Twin Cities Pioneer Press (July 11, 2016). https://www.twincities.com/2016/07/09/amid-racial- strife-hundreds-seek-answers-in-protests-church-service/ CASE 0:20-cv-01645-SRN-DTS Document 19 Filed 08/18/20 Page 19 of 35 20 112. On June 2, 2020, Kroll released a statement to Federation members that underscores his role as de facto policymaker and his failure to supervise with respect to the particular First Amendment issues described in this Complaint.8 Throughout the letter, Kroll reinforces his supervisory role and unofficial policymaker status with regard to the MPD: "I've had numerous conversations with politicians at the state level. I gave a detailed plan of action including a range of 2000 to 3000 National Guard, their deployment allocations throughout our city and St. Paul, in a phone meeting with Senate majority leader Paul Gazelka." He further sows discord between police officers and local political leadership by encouraging the conduct of the MPD: "I commend you for the excellent police work you are doing in keeping your coworkers and others safe during what everyone except us refuses to call a riot . . . . The politicians are to blame and you are the scapegoats." 113. Not once does Kroll recognize the constitutional right of Minneapolis citizens to assemble peacefully and instead couches the events of the days leading up to his letter as a "riot," "the largest scale riot Minneapolis has ever seen," a "record breaking riot," and a "terrorist movement." He further encourages the use of gas munitions and less-lethal munitions by officers "to defend themselves." 114. The State and Municipal Defendants each have a history of deficient or non-existent training with respect to the use of impact weapons, chemical irritants, and less-lethal munitions. 8 https://minnesota.cbslocal.com/2020/06/01/mpd-union-leader-releases-letter-to-officers- critical-of-minneapolis-leadership/. CASE 0:20-cv-01645-SRN-DTS Document 19 Filed 08/18/20 Page 20 of 35</t>
  </si>
  <si>
    <t>['https://d3n8a8pro7vhmx.cloudfront.net/cuapb/pages/270/attachments/original/1597995883/Levy_Armstrong_v_Minneapolis.pdf?1597995883']</t>
  </si>
  <si>
    <t>Too_Long:Over 20 PagesIN THE MATTER OF ARBITRATION ) GRIEVANCE ARBITRATION ) between ) ) Police Officer ) Brett Palkowitsch City of St. Paul, Minnesota ) ) -and- ) BMS Case No. 17-PA-0412 ) St. Paul Police Federation ) April 3, 2017 )))))))))))))))))))))))))))))))))))))))))))))))))))))))))))))) APPEARANCES For City of St. Paul, Minnesota Gail L. Langfield, Assistant City Attorney For St. Paul Police Federation Christopher K. Wachtler, Attorney, St. Paul, Minnesota JURISDICTION OF ARBITRATOR Article 6, Employee and Federation Rights Grievance Procedure, Section 6.4, Procedures, Step 4 of the 2016-2017 Collective Bargaining Agreement (City Exhibit #1) between City of St. Paul, Minnesota (hereinafter "Employer" or "City") and St. Paul Police Federation (hereinafter "Federation") provides for an appeal to arbitration of disputes that are properly processed through the grievance procedure. The Arbitrator, Richard J. Miller, was selected by the Employer and Federation (collectively referred to as the "Parties") from a panel submitted by the Minnesota Bureau of Mediation Services ("BMS"). A hearing in the matter convened on February 27-28, 2017, at the BMS offices, 1380 Energy Lane, 2 Suite 2, St. Paul, Minnesota. The hearing was tape recorded with the Arbitrator retaining the tapes for his personal records. The Parties were afforded full and ample opportunity to present evidence and arguments in support of their respective positions. The Parties' counsel elected to file electronically post hearing briefs with receipt by the Arbitrator no later than March 13, 2017. The post hearing briefs were submitted in accordance with that deadline date. The Arbitrator then exchanged the briefs electronically to the Parties' counsel on March 14, 2017, after which the record was considered closed. The Parties agreed that the grievance is a decorous matter within the purview of the Arbitrator, and made no procedural or substantive arbitrability claims. ISSUES AS DETERMINED BY THE ARBITRATOR 1. Did the City have just cause to discharge the Grievant Brett Palkowitsch? 2. If not, what is the appropriate remedy? STATEMENT OF THE FACTS The 1800 block of Seventh Street East in St. Paul, Minnesota, which consists of many apartment buildings, is considered to be a high-crime area. (Federation Exhibit #9). Thus, this area is familiar to east side Police Officers ("Officers") due to aggravated assaults, shootings, aggravated 3 robberies, gang related incidents, weapon offenses, narcotic offenses and drive-by shootings. Much of the drug activity occurs in the parking lots behind the buildings. On the evening of June 24, 2016, the Ramsey County Emergency Communications Center received an anonymous 911 call from a resident at 1891 East Seventh Street, St. Paul, Minnesota. The caller reported that there were 13 people fighting with bats and golf clubs outside the building. The caller also reported observing a black male with dreadlocks wearing a white T-shirt in possession of a firearm. Officers Tony Spencer and Joe Dick were the first to respond to the call. As Officers Spencer and Dick approached the apartment buildings on the 1800 block of East Seventh Street in their marked St. Paul squad, the Officers saw several people outside of the buildings, but none seemed to be alarmed, arguing, or fighting. They did not see anyone matching the description of the gun suspect. The Officers turned their squad north on Hazel Street finding no one outside of 1891 Seventh Street East, the location of the call. The Officers then proceeded down the alley behind the buildings and observed a black male sitting in a parked Jeep in the parking lot behind 1871 Seventh Street East. The Officers did not stop to investigate the occupant as they had no legal basis to approach him. (City Exhibit #5). 4 Thereafter, Officer Brett Palkowitsch, the Grievant in this case, who has been employed as an Officer for three-and-a-half- years, and his partner, Officer Brian Nowicki, arrived in the area. The Grievant saw seven individuals go inside the front of 1871 Seventh Street East, a neighboring apartment building three buildings away from the reported location for the initial call. (City Exhibit #5). Because he was responding to a weapons call, the Grievant drew his firearm and kept it in a ready position. On foot, the Grievant and Officer Nowicki conducted an initial investigation of the call. They talked to two individuals outside of 1871 Seventh Street East who said they did not see a fight. The Grievant and Officer Nowicki talked to three individuals sitting outside of a building directly east of 1871 Seventh Street East who said that no one was fighting. The Grievant and Officer Nowicki walked east looking for suspects. They then received a radio transmission from canine ("K-9") Officer Brian Ficcadenti indicating that he had located "[o]ne in car with dreads/white t-shirt in back of the lot." The Grievant and Officer Nowicki ran to the scene. Officers Spencer and Dick arrived on the scene moments later. (City Exhibit #5). Because this person, who was later identified as Frank Amal Baker, matched the description of the person reportedly possessing a firearm, Officer Ficcadenti made contact with him and ordered him to get out of his vehicle. He did so, but then 5 failed to obey further commands to keep both hands in the air and approach Officer Ficcadenti. Officer Ficcadenti eventually made the decision to deploy his K-9. (Federation Exhibit #1). It would later be revealed through medical records that Mr. Baker had a cocktail of illegal narcotics in his system at this time, including cocaine, opioids and THC. It would also later be revealed that Mr. Baker had a warrant out for his arrest, giving him reason to flee from Officer Ficcadenti on foot. The events that occurred thereafter were captured on squad car videos at the scene, Officer reports and/or Internal Affairs statements. The incident video from Officers Spencer and Dick's in-car camera, taken from a perspective of about 50 feet away, provides the most complete view of the scene. The video shows a parking lot, a line of cars, another squad car, three apartment buildings, five Officers standing near Mr. Baker, and a sixth Officer walking casually behind the group. Officer Dick can be seen resting his hands on his hips with his gun holstered. When the Grievant and Officer Nowicki arrived at the scene, K-9 Falco had Mr. Baker on the ground in a firm bite. (City Exhibit #5). Officers Palkowitsch and Nowicki both testified that they firmly believed, as a result of the K-9 being deployed, and the person on the ground matching the description that they had received from dispatch, this was, in fact, the person who was seen with a weapon. They proceeded with the call 6 under the assumption that there was a weapon present on the person being bite by the K-9. While Falco had Mr. Baker on the ground in a firm bite, Officer Ficcadenti was yelling commands. The K-9 was dragging Mr. Baker in circles on the pavement. Mr. Baker's hands were out and visible at times and, at other times, were close to his body while the K-9 was biting him. None of the responding Officers saw a weapon in Mr. Baker's hands. Officer Nowicki provided "lethal cover" with his AR 15 rifle while the Grievant gave Mr. Baker directives to stop moving and provide his hands and arms so that he could be handcuffed. Mr. Baker failed to do so and according to the Grievant continued to move his hands near his waistband and tried to get up off the ground. The video shows Officer Dick pointing to an apartment building and Officer Spencer walking in that direction to talk to individuals out of view. Officer Spencer testified that Mr. Baker was under control and not a threat when he left the immediate scene to address individuals in the neighboring apartment. There is no surrounding crowd. Individuals are not closing in on the Officers so the Officers were not being threatened. During the incident, Mr. Baker screams in pain, claws at the ground, and asks, "Please what did I do?" (City Exhibits 7 #7, #8). Mr. Baker, however, continues to fail to comply with the Grievant's directives and that of other Officers to get on the ground and put his hands out. The Grievant waits about 30 seconds and then administers two standing kicks to Mr. Baker's midsection. The Grievant testified that he could not and did not target the area below Mr. Baker's waist with kicks or knee strikes because of the presence of the K-9; he did not want to be bitten for mistakenly kicking the dog or for any other reason. He also did not want to target Mr. Baker's shoulder area because he did not want to mistakenly kick him in the head because this would have been considered "deadly force." Therefore, the Grievant targeted Mr. Baker's midsection, which was his only available area on his body. (Federation Exhibit #1, p. 16). Following his training to "strike and assess," the Grievant took a step back and gave Mr. Baker the opportunity to comply with his directives to put his hands out and be handcuffed. Mr. Baker stops moving temporarily, but would not show his hands and then continued to try to rise off the ground. The Grievant testified and reported that he used approximately 14 seconds to reassess the situation. Mr. Baker, who was still being bitten and dragged by the K-9, moves again. The Grievant kicks Mr. Baker in the torso a third time. After the third kick, Mr. Baker decides to comply with the directives from the Grievant 8 and the Grievant handcuffs Mr. Baker and Officer Ficcadenti pulls off the K-9. (City Exhibit #7, pp. 27-29). After the Grievant handcuffed him, Mr. Baker complained that his ribs hurt, he could not breathe, and that his leg hurt where the K-9 had bitten him. Officer Dick called paramedics. Officers Spencer and Dick waited with Mr. Baker in the parking lot for approximately ten minutes until paramedics arrived, and then another four-and-a-half minutes while paramedics loaded Mr. Baker into the ambulance. During that time, no individuals threatened Officers and no one from the neighborhood rushed the scene. Officers Spencer and Dick accompanied Mr. Baker to the hospital to document his injuries. Staff at the hospital informed Officers Spencer and Dick that Mr. Baker had broken ribs. They returned to the East District team house. Officer Spencer testified that he overheard the Grievant talking about his actions, stating that the first two kicks were not good, but he got Mr. Baker with the third. Officer Dick confronted the Grievant directly and told him he was out of line and that he broke Mr. Baker's ribs. Medical records show that Mr. Baker suffered several rib fractures on both sides and two collapsed lungs. On June 23, 2016, Todd Axtell became St. Paul's Police Chief. Days later, he learned about the incident from Joel 9 Franklin, a representative of the St. Paul chapter of the NAACP. Police Chief Axtell visited Mr. Baker in the hospital and saw the extent of his injuries, including obvious bite wounds and tubes coming from Mr. Baker's chest. Police Chief Axtell promised Mr. Baker that he would order an investigation. Police Chief Axtell ordered Senior Commander Robert Thomasser, a Police Department veteran of 27 years who leads the Internal Affairs Unit, to lock down the files and conduct a full investigation. Pending the outcome of the investigation, Police Chief Axtell reassigned the Grievant to a position with limited public interaction. Senior Commander Thomasser and Acting Commander Tony Greene, a veteran of 22 years who is assigned to the Internal Affairs Unit, led the investigation. Acting Commander Greene led the investigation of both the Grievant and Officer Ficcadenti. Acting Commander Greene reviewed all police documents, incident videos, and 911 and dispatch audio. Acting Commander Greene requested written statements from Officers Nowicki, Dick, Spencer, Raether, and Sergeant Ryan Murphy. Acting Commander Greene visited the scene and conducted field interviews of residents in the neighboring apartment building. Acting Commander Greene reviewed Mr. Baker's medical records. Acting Commander Greene interviewed the Grievant, Officer Ficcadenti and Mr. Baker. He prepared a summary of his findings. (City Exhibit #7). 10 In his interview, the Grievant stated that he believed his use of force was reasonable because Mr. Baker would not stop moving, was not following commands, sat up at one point, and Mr. Baker's hands were moving freely about, including toward his mid-section. The Grievant stated that he chose to kick Mr. Baker rather than use his hands to handcuff Mr. Baker because he did not want to get down to the same level as the K-9 because he was afraid of being bit. The Grievant further stated that he kicked Mr. Baker in his midsection rather than below his waist because he did not want to risk kicking the K-9. (City Exhibit #7). In his interview with Acting Commander Greene, Officer Ficcadenti stated that he did not remove the K-9 because Mr. Baker would not stop moving and yelling, and he was reaching toward the K-9. Officer Ficcadenti described Mr. Baker's hands immediately before the Grievant's first two kicks as out, toward the center, down by his legs, and moving all around. Officer Ficcadenti told Acting Commander Greene that Officers were telling Mr. Baker to put his hands out and stop moving. (City Exhibit #7). Acting Commander Greene also interviewed Mr. Baker. Mr. Baker told Acting Commander Greene that during the K-9 bite he was trying to get away from the pain, scratching and clawing at the dirt and calling for his girlfriend. Mr. Baker remembered 11 asking Officers why they were doing this to him, but could not remember the response. Mr. Baker only remembered the K-9 growling and his own screaming. (City Exhibit #7). In addition to interviews, Acting Commander Greene conducted a thorough review of written statements from other Officers at the scene. Acting Commander Greene considered only what Officers knew or would have reasonably believed at the time of the incident, and objectively applied to those facts the Grievant's use of force training and all Police Department Policies regulating use of force. Acting Commander Greene studied various training materials for use of force and K-9 apprehension, and consulted the Training and K-9 Units. Acting Commander Greene objectively compared the facts of the incident to Police Department Policies regarding use of force, K-9, restraint procedures, Officer discretion and legal justification, conduct unbecoming an Officer, and the City's civil service rules. After Acting Commander Greene's thorough gathering of all relevant information, the Internal Affairs Unit compiled the complete investigation and recommended to sustain findings for excessive force and improper procedure in violation of Police Department Policies for both the Grievant and Officer Ficcadenti. (City Exhibit #7). The Internal Affairs Unit completed the investigation on October 12, 2016. On October 20, 2016, the Police Civilian 12 Internal Affairs Review Commission ["PCIARC"] reviewed the Internal Affairs investigation of both Officer Ficcadenti and the Grievant. A sworn Officer serves as a PCIARC commissioner and was present for and voted on the cases with respect to the Grievant and Officer Ficcadenti. The PCIARC determined by a majority or by unanimous vote that the Grievant and Officer Ficcadenti's use of force were both excessive and improper and recommended sustained disciplinary findings of excessive force and improper procedure in violation of Police Department Policies. For their actions, the PCIARC recommended that Officer Ficcadenti receive a 10-day suspension and the Grievant receive a 30-day suspension. (City Exhibit #12). Police Chief Axtell reviewed the Internal Affairs investigation and the PCIARC's recommendation and suspended the Grievant on October 27, 2016, based on the severity of his misconduct. (City Exhibit #2). Police Chief Axtell notified the Grievant that he was considering terminating the Grievant's employment based on his violation of Police Department use of force policies while effecting an arrest resulting in serious injury, and improper procedure during the encounter. Id. Police Chief Axtell explained that the Grievant's actions impacted the safety of fellow Officers and their ability to patrol the streets in an environment already skeptical of police responses. Id. 13 On November 3, 2016, Police Chief Axtell met with the Grievant and provided him an opportunity to respond to the findings of the Internal Affairs investigation. (City Exhibit #2). In that meeting, the Grievant denied any wrongdoing and showed no remorse or compassion for Mr. Baker's injuries. Police Chief Axtell believed that the Grievant failed to demonstrate that his actions in the future would be different. Id. Police Chief Axtell deliberated his decision carefully, considering the Internal Affairs report, the PCIARC recommendation, and the Grievant's statements. On November 7, 2016, Police Chief Axtell terminated the Grievant's employment due to the seriousness of his misconduct and the Grievant's lack of remorse and good judgment. Police Chief Axtell decided to give Officer Ficcadenti a 30-day suspension with no appeal unless he wants to be terminated for his actions on June 24, 2016. Obviously, Officer Ficcadenti has decided to not grieve Police Chief Axtell's suspension. The Federation, on behalf of the Grievant, however, decided to appeal Police Chief Axtell's discharge determination by filing a written grievance on November 4, 2016. (City Exhibit #4). The grievance was denied by the City on December 2, 2016. Id. The grievance was ultimately appealed to final and binding arbitration by the Union. 14 CITY POSITION This case is simple. The Grievant's actions on June 24, 2016 flagrantly violated clear and long-standing Police Department Policies prohibiting excessive force. The Grievant's level of force under the undisputed circumstances was never authorized, trained or sanctioned by the Police Department. Moreover, the Grievant's refusal to accept any responsibility or even consider that he could have done anything differently in this incident makes him dangerous and untrainable. The Grievant's misconduct calls for his termination. The whole of Grievant's case demonstrates that he engaged in uniquely serious misconduct and lacks the judgment and compassion to safely serve as an Officer. The Grievant's brief three-and-a-half-year career with the Police Department had a lifetime of potential, but his inability to realize that his force was excessive and continued attempts to justify his actions based on a multitude of unsupported conclusions demonstrate ample just cause for termination. Any lesser discipline would only endorse this type of conduct to the more than 600 women and men serving the City-to the detriment of the entire Police Department and the 300,000 residents who entrust Officers with their safety and security. Accordingly, the City's termination of employment should be upheld and the grievance be denied. 15 FEDERATION POSITION The discipline imposed by the City against the Grievant was without just cause. The Complaint in this case came to the Police Department in the form of a memorandum from the NAACP facilitated by Mr. Baker's civil attorney. The case received media attention locally and nationally. Police Chief Axtell's testimony that he felt no pressure from the community to terminate the Grievant is suspect. The Grievant is the first employee he has terminated. This was Police Chief Axtell's first high-profile use of force case, and his first arbitration as Chief. It appears to be a classic example of the City/Police Department taking, unwarranted disciplinary action for political reasons, following an incomplete investigation in a high-profile case, and forcing the Officer and his Federation to fight for his job at arbitration. Police Chief Axtell testified that he terminated the Grievant not just for utilizing kicks, but for the "totality of the circumstances." It is unclear what he meant by this statement. The Grievant was terminated for excessive use of force. The only force he used during this arrest were the kicks. He cannot be terminated for the actions of others, or for the "totality of the circumstances." The PCIARC, after thoroughly reviewing and discussing the Internal Affairs investigation, which both Police Chief Axtell 16 and Acting Commander Greene agreed was full, fair, complete, professional, and unbiased, recommended a 30-day suspension. The City has provided no factual basis to justify the upward departure to termination in this case. The Grievant has been a very effective Officer and should be given a chance to serve in that capacity once again. He testified that he will follow the new Police Department Policy forbidding Officers from kicking suspects while they are on the ground. This Policy did not exist at the time of Mr. Baker's arrest. The Federation requests that the grievance be sustained, and the Grievant be reinstated as an Officer and made whole, including full back pay. ANALYSIS OF THE EVIDENCE At the onset, this is a situation that never should have evolved into these unfortunate circumstances. This situation has severely impacted the lives of Mr. Baker, a St. Paul citizen, the Grievant, Officer Ficcadenti, the Police Department, especially Police Chief Axtell who had to deal with this incident only one day after becoming the Chief, and the citizens of St. Paul. This situation could have been easily avoided had Mr. Baker simply complied with the reasonable commands of Officer Ficcadenti's to leave his vehicle and keep both hands in the air 17 and approach the Officer. Had Mr. Baker complied, there would have been no need to deploy K-9 Falco and/or be kicked in the torso by the Grievant. Conversely, had Officer Ficcadenti and the Grievant elected to not deploy Falco and/or kick Mr. Baker, Mr. Baker would have avoided the pain and suffering from the dog's leg bite and/or broken ribs and collapsed lungs from the kicks. The City terminated the Grievant for delivering three separate kicks to the torso of Mr. Baker on June 24, 2016. The kicks were delivered while Mr. Baker was on the pavement while in the leg grasp and bite of Falco, a K-9 under the guidance and supervision of Office Ficcadenti. The City claims that these kicks were intentionally delivered by the Grievant to the torso, a non-approved target area, resulting in Mr. Baker suffering substantial injury, including broken ribs and two collapsed lungs. The City alleges that the Grievant's conduct in delivering the three kicks to Mr. Baker's torso constitutes "excessive force" in violation of the following Police Department Policies, as cited in the suspension and proposed termination notice on October 27, 2016: • 246.00 Officer Response to Resistance and Aggression: An Officer's response to an individual's resistance and aggression must be objectively reasonable and necessary and based on the totality of the circumstances, including the severity of the crime, whether the individual poses an immediate threat to the safety of the officer or others, and whether the individual is 18 actively resisting arrest or attempting to evade arrest. The reasonableness of an officer's response will be based on the perspective of a reasonable officer on the scene. • 246.01 Response to Resistance and Aggression Continuum (Force is used "when and only to the extent reasonably necessary). Reasonably necessary - means that no reasonably effective alternative appears to exist and the amount of force used is reasonable to affect the lawful purpose intended. • 230.12 City of St. Paul Civil Service Rules, 16.B (3) Culpably negligent brutality to a person in custody; (4) Willful violation of any of the Civil Service Rules; (5) Conduct unbecoming a city employee; (11) Incompetent or inefficient performance of the duties of the employee's position. • 150.02 Conduct Unbecoming a Police Officer - An officer must, at all times, conduct himself/herself in a manner which does not bring discredit to him/her, the department or the City...when an officer exceeds authority by unreasonable conduct, s/he thereby violates the sanctity of laws sworn to uphold. • 150.03 Respect for Constitutional Rights - No person has a constitutional right to violate the law nor may a person be deprived of constitutional rights because they are suspected of having committed a crime. • 160.02 Individual Dignity - Recognition of individual dignity is vital in a free system of law. Just as all persons are subject to the law, all persons have a right to dignified treatment under the law, and the protection of this right is a duty which is as binding to the department as any other. • 170.01 Police Action Based on Legal Justification - ...an officer must act reasonably within the limits of authority as defined by statute...thereby ensuring that the rights of individuals and the public are protected. Your actions constitute a serious breach of conduct; violation of departmental general orders; show extremely poor judgment and incompetence; and show you are not fit 19 to remain a police officer. You have engaged in conduct that undermines your competency and ability to perform your duties as a Saint Paul Police officer and the department's ability to maintain public safety. In addition, the City claims that the Grievant violated Police Department Policy 150.04 as follows: 150.04 Officer Response to Resistance and Aggression In a complex urban society, officers are called upon to defend themselves and others, and control individuals to manage volatile situations, effect arrests or prevent escape, enforce court orders, prevent persons from harming themselves or others, and protect public safety. Officers have many options when responding to an individual's resistance and aggression; these may include officer presence, de-escalation, and non-lethal, less than lethal, or lethal response to resistance and aggression options. While the use of reasonable physical response to resistance and aggression may be necessary in situations which cannot be otherwise controlled, physical response to resistance and aggression may not be resorted to unless other reasonable alternatives have been exhausted or would clearly be ineffective under the particular circumstances. Physical response to resistance and aggression is permissible in situations in which the events give rise to a reasonable belief the officer or others may be harmed. Personnel will use only the response to resistance and aggression necessary to affect lawful objectives. *** The Employer has the right under Article 5, Employer Authority, of the Collective Bargaining Agreement to promulgate the above work rules/policies ("policies") in order to direct the conduct of bargaining unit members of the Police Department. These policies are reasonably related to the lawful, efficient and safe operation of the Police Department. 20 While all of the above Police Department Policies and St. Paul Civil Service Rules maybe applicable to some extent to the instant incident, the City has placed greater emphasis on Police Department Policies 246.00 and 246.01, which directly address appropriate use of force, to sustain their position. General Order 246.00 requires that [a]n Officer's response to an individual's resistance and aggression must be objectively reasonable and necessary and based on the totality of the circumstances, including the severity of the crime, whether the individual poses an immediate threat to the safety of [Grievant] or others, and whether the individual is actively resisting arrest or attempting to evade arrest. The reasonableness of an officer's response will be based on the perspective of a reasonable officer on the scene. (City Exhibit #14, p. 1). General Order 246.01 further defines reasonably necessary force to mean that no reasonably effective alternative appears to exist and the amount of force used is reasonable to achieve the lawful purpose intended. (City Exhibit #14). Under these Police Department Policies, the Grievant's use of force would have been permissible only if it was both reasonable and necessary and there was no reasonably effective alternative, as determined from the perspective of a reasonable Officer under the circumstances. The Police Department's Use of Force Policies, which go to the heart of policing, are built on a foundation of constitutional and statutory standards that apply to every peace officer's use of force in the State of Minnesota. The Fourth</t>
  </si>
  <si>
    <t>['https://d3n8a8pro7vhmx.cloudfront.net/cuapb/pages/270/attachments/original/1631804881/2017-Brett_Palkowitsch-SPPD_%281%29.pdf?1631804881']</t>
  </si>
  <si>
    <t>['Brett R. Palkowitsch, badge #520305']</t>
  </si>
  <si>
    <t>3/20/2021 State of Minnesota, Respondent, v. Paul Loren Schmidtbauer, Appellant. C9-00-1197, Court of Appeals Unpublished, March 27, 2001. https://mn.gov/law-library-stat/archive/ctapun/0103/1197.htm 1/12 This opinion will be unpublished and may not be cited except as provided by Minn. Stat. § 480A.08, subd. 3 (2000). STATE OF MINNESOTA IN COURT OF APPEALS C9-00-1197 State of Minnesota, Respondent, v. Paul Loren Schmidtbauer, Appellant. Filed March 27, 2001 Affirmed Peterson, Judge Concurring specially, Randall, Judge Morrison County District Court File No. K799762 Mike Hatch, Attorney General, 525 Park Street, Suite 500, St. Paul, MN 55101; and Conrad J. Freeburg, Morrison County Attorney, Government Center, 213 Southeast First Avenue, Little Falls, MN 56345-3196 (for respondent) Mark D. Kelly, 400 Exchange Building, 26 East Exchange Street, St. Paul, MN 55101-2264 (for appellant) Considered and decided by Randall, Presiding Judge, Peterson, Judge, and Shumaker, Judge. U N P U B L I S H E D O P I N I O N PETERSON, Judge In this appeal from a conviction of first-degree controlled substance crime, appellant Paul Loren Schmidtbauer argues that the application for a warrant to search his residence, which was in part based upon an informant's tip, did not establish probable cause and that the application omitted the material fact that the informant was incarcerated and seeking leniency. Schmidtbauer also argues that his confession was involuntary because it was the product of a promise of leniency. We affirm. 3/20/2021 State of Minnesota, Respondent, v. Paul Loren Schmidtbauer, Appellant. C9-00-1197, Court of Appeals Unpublished, March 27, 2001. https://mn.gov/law-library-stat/archive/ctapun/0103/1197.htm 2/12 FACTS On June 6, 1999, Pierz Police Chief Steve Boser observed a plastic bag containing what he estimated to be at least 50 boxes of Sudafed, all of which appeared to be empty, in the garage attached to Schmidtbauer's residence. Boser also observed a large bowl, about one-third full of Sudafed pills, on top of a toolbox near the plastic bag. Boser's observations were reported to Thomas Wyatt, a special agent for the Bureau of Criminal Apprehension. Wyatt stated that he knows through his training and experience that pseudoephedrine is the main ingredient used in manufacturing methamphetamine; Sudafed tablets contain pseudoephedrine; large quantities of pseudoephedrine are necessary in the methamphetamine manufacturing process; and large quantities of products containing pseudoephedrine, like Sudafed, are inconsistent with personal use. Wyatt opined that having a large quantity of a product containing pseudoephedrine in a large bowl was consistent with the process of separating pseudoephedrine out of Sudafed for use in methamphetamine manufacturing. Wyatt explained that bowls, bottles, and jars filled with solvents, alcohol, and/or water, with pills placed in the liquid to separate the pseudoephedrine, is the initial step in the methamphetamine manufacturing process. On July 15, 1999, an informant met with Special Agent Thomas Ploof and told Ploof that he saw Schmidtbauer manufacture methamphetamine at the Schmidtbauer residence on four or five occasions within the preceding two months and also saw an extensive collection of scientific glassware used by Schmidtbauer in the manufacturing process. The informant described buying methamphetamine from Schmidtbauer on many occasions during the preceding two months, seeing him manufacturing methamphetamine on four or five occasions during the preceding two months, and also said he had seen methamphetamine cookbooks and thousands of pseudoephedrine pills at the Schmidtbauer residence. The informant provided detailed descriptions of a methamphetamine lab in Schmidtbauer's garage and barn and of the glassware used in the lab. Wyatt recognized one of the glassware pieces described as being a condenser, which is used to mix and cool chemicals to prevent fumes and chemicals from escaping the reaction process. The informant described the layout of the Schmidtbauer property, numerous junk cars in the yard, and the appearance of the garage, house, and barn; Ploof 3/20/2021 State of Minnesota, Respondent, v. Paul Loren Schmidtbauer, Appellant. C9-00-1197, Court of Appeals Unpublished, March 27, 2001. https://mn.gov/law-library-stat/archive/ctapun/0103/1197.htm 3/12 verified these descriptions. The informant also said that Schmidtbauer had bought a new mechanics toolbox. Boser had seen a new mechanics toolbox when he was in Schmidtbauer's garage. The informant told Ploof that, a few days earlier, Schmidtbauer had asked him to procure a tank of anhydrous ammonia for Schmidtbauer to use in manufacturing methamphetamine. Wyatt stated that anhydrous ammonia is used in the most common methamphetamine manufacturing method employed in central Minnesota and that he had learned, through interviewing many defendants arrested in connection with methamphetamine labs, that it is common for a manufacturer to have someone else purchase chemicals for the lab to conceal the manufacturer's identity. Based on the above-stated facts, the district court issued a warrant to search Schmidtbauer's residence, attached garage, and outbuildings for controlled substances, including methamphetamine, and items associated with manufacturing methamphetamine and with selling controlled substances. Police officers executed the search warrant at about 11:30 p.m. on July 15, 1999. During the search, they seized a large amount of pseudoephedrine and numerous other items used in manufacturing methamphetamine. Schmidtbauer was arrested and taken into custody at about midnight on July 16, 1999. About four hours later, Schmidtbauer was advised of his Miranda rights, and he opted to make a statement to police. During the ensuing interrogation, which lasted about two hours, Schmidtbauer admitted manufacturing methamphetamine at his home on four occasions during June and July 1999. He explained that he learned about the methamphetamine manufacturing process on the Internet and described how he obtained the chemicals used in the manufacturing process. Schmidtbauer also disclosed the identity of a partner who assisted him in the manufacturing process. Schmidtbauer moved to suppress the evidence discovered during the search of his residence and his statements to police, and the district court denied the motion. Schmidtbauer waived his right to a jury trial, stipulated to the state's evidence, and the parties submitted the case to the district court for decision. The district court found Schmidtbauer guilty of first-degree controlled substance crime, conspiracy to manufacture methamphetamine, in violation of Minn. Stat. § 152.021, subd. 2a (Supp. 1999), and Minn. Stat. § 152.096, subd. 1 (1998). D E C I S I O N 3/20/2021 State of Minnesota, Respondent, v. Paul Loren Schmidtbauer, Appellant. C9-00-1197, Court of Appeals Unpublished, March 27, 2001. https://mn.gov/law-library-stat/archive/ctapun/0103/1197.htm 4/12 1. Schmidtbauer argues that the search warrant application did not establish probable cause. Evidence obtained by a search and seizure that violates a defendant's constitutional rights is inadmissible. State v. Mathison, 263 N.W.2d 61, 63 (Minn. 1978). Both the United States and Minnesota Constitutions require the existence of probable cause for a search warrant to be issued. Id. A "reviewing court must give deference to the magistrate's determination of probable cause." State v. Albrecht, 465 N.W.2d 107, 109 (Minn. App. 1991). The Supreme Court has adopted a totality of the circumstances test to determine whether there is probable cause to issue a search warrant. Illinois v. Gates, 462 U.S. 213, 238-39, 103 S. Ct. 2317, 2332 (1983). The task of the issuing magistrate is simply to make a practical, common- sense decision whether, given all the circumstances set forth in the affidavit before him, including the "veracity" and "basis of knowledge" of persons supplying hearsay information, there is a fair probability that contraband or evidence of a crime will be found in a particular place. Id. at 238, 103 S. Ct. at 2332; see also Albrecht, 465 N.W.2d at 108 (same test applies under state constitution). In reviewing the sufficiency of the affidavit under a totality of the circumstances test, a court must review the affidavit as a whole, not each component in isolation. State v. Wiley, 366 N.W.2d 265, 268 (Minn. 1985). "[T]he resolution of doubtful or marginal cases should be 'largely determined by the preference to be accorded to warrants.'" State v. McCloskey, 453 N.W.2d 700, 704 (Minn. 1990) (quoting United States v. Ventresca, 380 U.S. 102, 109, 85 S. Ct. 741, 746 (1965)). The information provided by the informant in this case was based on his or her personal observations during the two months preceding issuance of the search warrant. See Wiley, 366 N.W.2d at 269 (recent personal observation of incriminating conduct is the preferred basis for an informant's knowledge). Schmidtbauer argues that Wyatt's affidavit did not establish the informant's reliability or veracity and, therefore, probable cause was lacking. An informant's reliability may be established by sufficient police corroboration of the information supplied, and corroboration of even minor details can "lend credence" to the informant's information where the police know the identity of the informant. State v. Ward, 580 N.W.2d 67, 71 (Minn. App. 1998). 3/20/2021 State of Minnesota, Respondent, v. Paul Loren Schmidtbauer, Appellant. C9-00-1197, Court of Appeals Unpublished, March 27, 2001. https://mn.gov/law-library-stat/archive/ctapun/0103/1197.htm 5/12 Ploof verified the informant's description of the layout of the Schmidtbauer property, numerous junk cars in the yard, and the appearance of the garage, house and barn. See State v. Lozar, 458 N.W.2d 434, 440 (Minn. App. 1990) (concluding that police corroboration of informant's detailed description of defendants' property and buildings lent sufficient credence to informant's tip), review denied (Minn. Sept. 28, 1990). The information provided by the informant that Schmidtbauer had large quantities of pseudoephedrine and had recently bought a new mechanics toolbox was corroborated by Boser's lawful observations inside Schmidtbauer's garage. These are facts that would not be available to the general public. See State v. Cook, 610 N.W.2d 664, 668-69 (Minn. App. 2000) (distinguishing between information easily obtainable by anyone and information indicating informant had inside information about defendant); cf. Alabama v. White, 496 U.S. 325, 332, 110 S. Ct. 2412, 2417 (1990) (caller's ability to predict individual's future behavior demonstrated inside information that the general public would not have known; "it is reasonable for police to believe that a person with access to such information is likely to also have access to reliable information about that individual's illegal activities"). The fact that the informant gave detailed descriptions of Schmidtbauer's property, buildings, methamphetamine laboratory, and glassware collection also indicates reliability. State v. Lindquist, 295 Minn. 398, 400-01, 205 N.W.2d 333, 335 (1973). The search warrant application was also supported by Boser's observation of a large bowl, about one-third full of Sudafed pills, and a plastic bag containing about 50 empty Sudafed boxes. Sudafed contains pseudoephedrine, the main ingredient used in manufacturing methamphetamine. Possession of a precursor chemical, in a quantity inconsistent with personal use and placed in a container in a manner consistent with the methamphetamine manufacturing process, is a factor supporting the probable cause determination. Cf. United States v. Anton, 633 F.2d 1252, 1254 (7th Cir. 1980) (defendant's receipt of large quantities of precursor chemicals and officers' observations of movement of chemical pails and empty containers in trash supported strong inference that controlled substance was being manufactured). Schmidtbauer argues that Boser's observations should not be considered because the information was stale. The Supreme Court has stated: [P]roof must be of facts so closely related to the time of issue of the warrant as to justify a finding of probable cause at that time. 3/20/2021 State of Minnesota, Respondent, v. Paul Loren Schmidtbauer, Appellant. C9-00-1197, Court of Appeals Unpublished, March 27, 2001. https://mn.gov/law-library-stat/archive/ctapun/0103/1197.htm 6/12 State v. Jannetta, 355 N.W.2d 189, 193 (Minn. App. 1984) (quoting Sgro v. United States, 287 U.S. 206, 210, 53 S. Ct. 138, 140 (1932)). Appellate courts have refused to set arbitrary time limits in obtaining a warrant or to substitute a rigid formula for the judge's informed decision. Instead, the question must be determined by the circumstances of each case. In viewing the circumstances of each case, magistrates must apply practical considerations of everyday life on which reasonable and prudent men, not legal technicians, act. The court's approach should be one of flexibility and common sense. Id. at 193 (citations and quotations omitted). Applying this standard, Boser's observations did not constitute stale information. Boser's observations occurred less than six weeks before the search warrant was issued, and Wyatt's testimony showed that a methamphetamine manufacturing lab is an enduring, ongoing operation. See id. at 193-94 (factor to consider in determining whether information is stale is whether there is any indication of ongoing criminal activity); see also Lozar, 458 N.W.2d at 441 (information about marijuana growing operation that was three and a half weeks old not stale); Jannetta, 355 N.W.2d at 194 (upholding probable cause determination based on information by informant about ongoing sexual abuse of children and child pornography that had occurred two years earlier). Moreover, the affidavit must be considered in its entirety, so Boser's observations must be considered in light of the information provided by the informant about methamphetamine manufacturing and sales occurring repeatedly during the preceding two months and about the request to purchase anhydrous ammonia just a few days before the search warrant was issued. In light of the deference owed to the magistrate's determination, considering Boser's observations together with the detailed information provided by the informant and police corroboration of that information, the search warrant was supported by probable cause. 2. Schmidtbauer argues that the search warrant application contained material omissions that defeat probable cause. A search warrant may be held void and the fruits of the search excluded from evidence, if it is demonstrated by a preponderance of the evidence that the affiant, knowingly or with reckless disregard for the truth, included a false statement in the affidavit. 3/20/2021 State of Minnesota, Respondent, v. Paul Loren Schmidtbauer, Appellant. C9-00-1197, Court of Appeals Unpublished, March 27, 2001. https://mn.gov/law-library-stat/archive/ctapun/0103/1197.htm 7/12 State v. Smith, 448 N.W.2d 550, 555 (Minn. App. 1989) (citing Franks v. Delaware, 438 U.S. 154, 155- 56, 98 S. Ct. 2674, 2676-77 (1978)), review denied (Minn. Dec. 29, 1989). The Minnesota Supreme Court has extended Franks to apply to material omissions from the affidavit. The test is whether, after supplying the omissions, the affidavit established probable cause. Id. (citations omitted). Schmidtbauer argues that Wyatt deliberately or recklessly omitted from the affidavit (1) the fact that the informant was in custody on a criminal charge when he provided the information to Ploof and (2) the informant's criminal history. Because the record indicates that the informant had no criminal convictions, the only issue is whether the omission of the fact that the informant was in custody was material. Schmidtbauer's argument that the omission caused the magistrate to presume the informant's reliability is contrary to law. A first-time citizen informant who has not been involved in the criminal underworld is presumed to be reliable, but the affidavit must specifically aver that the informant is not involved in criminal activity. Similarly, an informant's reliability may be demonstrated where the informant has previously given police correct information, but the affidavit must explicitly state this to be the case. Ward, 580 N.W.2d at 71 (citations omitted). Here, the affidavit did not state that the informant was not involved in criminal activity; nor did the affidavit state that the informant had previously given police correct information. Rather, as we have already addressed, the informant's reliability was established by police corroboration of the information provided by the informant and the detailed degree of the information. In light of this showing of reliability, the district court did not err in finding that the omission of the informant's in-custody status from the search-warrant application was not material. Having determined that the omission was not material, we do not reach the issue of whether the omission was made deliberately or recklessly. 3. Schmidtbauer argues that his statement to police was not voluntary. For a statement obtained from an accused during custodial interrogation to be admissible, the state must prove by a preponderance of the evidence * * * that the accused freely and voluntarily gave the statement. 3/20/2021 State of Minnesota, Respondent, v. Paul Loren Schmidtbauer, Appellant. C9-00-1197, Court of Appeals Unpublished, March 27, 2001. https://mn.gov/law-library-stat/archive/ctapun/0103/1197.htm 8/12 State v. Williams, 535 N.W.2d 277, 286 (Minn. 1995). This court will not reverse the district court's findings of fact unless they are clearly erroneous. State v. Erickson, 449 N.W.2d 707, 710 (Minn. 1989). But this court makes "an independent determination of voluntariness on the facts as found." Id. The voluntariness of a statement or confession depends on the totality of the circumstances. Relevant factors include the defendant's "age, maturity, intelligence, education and experience," as well as the defendant's ability to comprehend. The nature of the interrogation is also relevant, including its length and surrounding circumstances, and whether the defendant was denied any physical need or access to friends. A statement is involuntary if police actions were so coercive, manipulative and overpowering as to "deprive [] [a suspect] of his ability to make an unconstrained and wholly autonomous decision to speak as he did." We look with disfavor upon both implied and express promises made during an interrogation by police but such promises do not automatically render a confession involuntary. State v. Ritt, 599 N.W.2d 802, 808 (Minn. 1999) (citations omitted), cert. denied, 528 U.S. 1165, 120 S. Ct. 1184 (2000) . "Coercive police activity is a necessary predicate to a finding that a confession is involuntary." State v. Camacho, 561 N.W.2d 160, 169 (Minn. 1997) (citing Colorado v. Connelly, 479 U.S. 157, 167, 107 S. Ct. 515, 521-22 (1986)). Schmidtbauer was 33 years old when he was arrested. The district court found that Schmidtbauer was intelligent and educated and experienced in a variety of areas, including mechanics, construction, computers, software, and chemistry. The district court also found that there was no evidence that the length of Schmidtbauer's custody before the interrogation began, four hours, or the duration of his interrogation, two hours with a break after the first hour, in any way bore upon his ability to make a voluntary statement. The evidence supports these findings, which Schmidtbauer does not dispute. Schmidtbauer argues that his confession was rendered involuntary by promises of leniency. Before giving Schmidtbauer a Miranda warning, Wyatt stated: [A]t this point, with the information we have on you, about the only thing you can do to help yourself is to cooperate with us. Okay, and the reason I'm here, is if you want to do that, if you're interested in helping yourself out here, is ah, we'll get a full statement from you - I want - what I'm hoping you'll do is be completely honest with us, ah, answer the questions we have truthfully, honestly, complete answers, don't hold anything back and well obviously that's going to help your situation. * * * Otherwise, and again, you know, I'll read you your rights, it's going to be completely up to you if you want to talk to us and if you don't that's fine. But if you don't, 3/20/2021 State of Minnesota, Respondent, v. Paul Loren Schmidtbauer, Appellant. C9-00-1197, Court of Appeals Unpublished, March 27, 2001. https://mn.gov/law-library-stat/archive/ctapun/0103/1197.htm 9/12 you're taking the hit for the lab. Okay, and - and this is a chance for you to ah, to tell your side of the story and ah, like I said, I'm not so much interested in you as I am in the other guy. And the people ah, that taught you how to do this and that kind of thing * * *. After Wyatt read Schmidtbauer his Miranda rights, Baumann stated: [T]his is your opportunity to lighten the load. We can't sit in here and make you promises that - that we're going to take you out of here tonight and let you go home and any of that kind of stuff. * * * * But * * * we can make known to the prosecutor your cooperation and based on that cooperation, he can make some decisions on whether or not he wants to request from the court that they depart lower than the ah sentence. Now, I don't know how important it is to you that ah, ah, you're not in jail for eight four months or - or what ever it is, but your kids will do a lot of growing up during that time and you'd miss out on a - on a awful lot and ah, to be real honest with you, I think you owe it to your kids to lighten the load a little bit because ah, you put them through hell tonight. So now you got to make some decisions if you want to help yourself out and if you want to help your family out, okay. Schmidtbauer argues that the above-quoted statements constituted a specific promise of a reduced sentence for a truthful statement that included the identity of a coconspirator. Schmidtbauer urges this court to follow In re the Welfare of D.S.N., 611 N.W.2d 811 (Minn. App. 2000), and hold that his statement was involuntary. This case, however, is distinguishable from D.S.N. in several respects. First, Schmidtbauer was about 17 years older than the appellant in D.S.N. Second, neither Wyatt nor Baumann made any specific promises to Schmidtbauer, and they did not threaten him with any negative consequences if he declined to make a statement. Wyatt and Baumann stated that Schmidtbauer's only opportunity to receive a reduced sentence was to cooperate with police, but Baumann expressly stated that the decision whether to seek a downward sentencing departure would be made by the prosecutor and that Wyatt and Baumann could only make a recommendation to the prosecutor. See State v. Beckman, 354 N.W.2d 432, 437 (Minn. 1984) (promise to bring cooperation to trial court's attention did not render confession involuntary); see also D.S.N., 611 N.W.2d at 814 (provided that the promises did not rise to the level of nonprosecution, the use of deceit or promises does not automatically render a confession involuntary). Third, although the record does not indicate that Schmidtbauer had prior 3/20/2021 State of Minnesota, Respondent, v. Paul Loren Schmidtbauer, Appellant. C9-00-1197, Court of Appeals Unpublished, March 27, 2001. https://mn.gov/law-library-stat/archive/ctapun/0103/1197.htm 10/12 experience with the criminal justice system, his statement shows that he understood that he would be charged with manufacturing methamphetamine and that he faced an eight-year prison sentence. Schmidtbauer's statement also indicates that he did not expect to receive a reduced sentence in exchange for his statement. Specifically, Schmidtbauer stated that the police did not like him and that he was "getting real scared because * * * everybody's going to get a deal here except me." Also, near the end of the first hour of interrogation, when Wyatt reiterated that Schmidtbauer's cooperation could result in a reduced sentence, Schmidtbauer replied, "Seven years -- thirty days." Considering the totality of the circumstances, particularly the district court's findings on Schmidtbauer's intelligence and understanding and on the nature of the interrogation and the fact that Schmidtbauer's statement indicated that he did not expect to receive a reduced sentence in exchange for his cooperation, we conclude that Wyatt and Baumann's statements that Schmidtbauer could receive a reduced sentence if he cooperated did not render Schmidtbauer's confession involuntary. Affirmed. R. A. RANDALL, Judge (concurring specially). Ultimately I concur in the result. The state agreed to recommend a sentence for Schmidtbauer at the low end of the presumptive guideline range and agreed to recommend him to the Department of Corrections for its boot camp program. Thus, some consideration or leniency was extended to Schmidtbauer and, by the slimmest of margins, I can find that the bargain that induced Schmidtbauer's confession was kept. The majority accurately reprints the record setting out the statements by law enforcement to Schmidtbauer, which he claims made his confession not an intelligent voluntary confession, but rather an intelligent acceptance of the state's offer to mitigate the crime if he would confess. I accept Schmidtbauer's version of the bargain, not the state's version. Before giving Schmidtbauer his Miranda warning, Wyatt stated: [A]t this point, with the information we have on you, about the only thing you can do to help yourself is to cooperate with us. Okay, and the reason I'm here is if you want to do that, if you're interested in helping yourself out here, is ah, we'll get a full statement from you - I want - what I'm hoping 3/20/2021 State of Minnesota, Respondent, v. Paul Loren Schmidtbauer, Appellant. C9-00-1197, Court of Appeals Unpublished, March 27, 2001. https://mn.gov/law-library-stat/archive/ctapun/0103/1197.htm 11/12 you'll do is be completely honest with us, ah, answer the questions we have truthfully, honestly, complete answers, don't hold anything back and well obviously that's going to help your situation. * * * Otherwise, and again, you know, I'll read you your rights, it's going to be completely up to you if you want to talk to us and if you don't that's fine. But if you don't, you're taking the hit for the lab. Okay, and - and this is a chance for you to ah, to tell your side of the story and ah, like I said, I'm not so much interested in you as I am in the other guy. And the people ah, that taught you how to do this and that kind of thing * * * . (Emphasis added.) These are not generic "puff" statements like "it's nice to tell the truth because, well, it's just nice" or "lots of people feel better once they have unburdened themselves of something that may be giving them a problem." The specific intent of what Wyatt told Schmidtbauer is that he could "help himself" by giving a full statement about the meth lab and the involvement of other possible defendants. It is pretentious at best (disingenuous fits closer) for the state to argue any other reasonable inference. Dan Baumann, the other interrogator, must have done a little homework on "family values" as he got right into it with the following, taken verbatim from the record: Now, I don't know how important it is to you that ah, ah, you're not in jail for eight four month [1] or - or what ever it is, but your kids will do a lot of growing up during that time and you'd miss out on a - on a awful lot and ah, to be real honest with you, I think you owe it to your kids to lighten the load a little bit because ah, you put them through hell tonight. So now you got to make some decisions if you want to help yourself out and if you want to help your family out, okay. (Emphasis added.) Again, the only fair reading of the record is that Baumann repeated the promise to Schmidtbauer that he would get more lenient treatment if he confessed than if he did not confess. I can only conclude that this was not a true volunteered confession by Schmidtbauer, but was rather a confession induced by Wyatt and Baumann, and Schmidtbauer specifically relied on an inducement to confess. I can agree with the majority on the result because toward the end, the prosecutor did give something of value to Schmidtbauer and his attorney by way of a recommendation, and non-opposition, to a slightly reduced sentence. In the future, I suggest that prosecutors make it clear to the law enforcement personnel in their jurisdiction that they should not make plea bargains with defendants unless they have been cleared with 3/20/2021 State of Minnesota, Respondent, v. Paul Loren Schmidtbauer, Appellant. C9-00-1197, Court of Appeals Unpublished, March 27, 2001. https://mn.gov/law-library-stat/archive/ctapun/0103/1197.htm 12/12 the county attorney's office first, and in the event that they are not, the county attorney's office, whether law enforcement likes it or not, will enforce the plea bargain and/or the leniency law enforcement promised, because no one arrest is worth sacrificing the integrity of the county attorney's office and the court system. This confession hangs in there by the slimmest margins. What makes it even more egregious is that the bulk of promises were made to Schmidtbauer before he was given his Miranda warning and yet at a time when he was in custody and entitled to the constitutional protections of the Miranda warning before being questioned. See Dickerson v. United States, 530 U.S. 428, __, 120 S.Ct. 2326, 2336 (2000) (noting later cases reaffirmed Miranda's "core ruling" that unwarned statements are inadmissible in state's case in chief). The logic behind Miranda is sound: "a confession forced from the mind by the flattery of hope * * * comes in so questionable a shape * * * that no credit ought to be given to it." Id. at __, 120 S.Ct. at 2330 (citation omitted). The judiciary must be aware of this flattery in order to protect against it. The undisputed sequence of events here, meaning promises made to Schmidtbauer before the Miranda warning was given, and then, later on, more promises made to Schmidtbauer after the Miranda warning was given, highlights the logic and the need for law enforcement to comply with the recording requirement during custodial interrogations. See State v. Scales, 518 N.W.2d 587, 592 (1994) (requiring electronic recording of custodial interrogations in all places of detention and elsewhere when feasible). As I stated, to me, this confession goes in by the thinnest of constitutional margins. It is a hypothetical issue, but I willingly state that had the district court suppressed this confession on the grounds that it was improperly introduced and involuntary, I would have had no hesitation in affirming the district court. [1] He meant the presumptive sentence of 84 months.</t>
  </si>
  <si>
    <t>['https://d3n8a8pro7vhmx.cloudfront.net/cuapb/pages/270/attachments/original/1626642260/Steve_Boser.pdf?1626642260']</t>
  </si>
  <si>
    <t>['Steven F. Boser, badge #None']</t>
  </si>
  <si>
    <t>['Department:Pierz Police Department']</t>
  </si>
  <si>
    <t>United States Court of Appeals For the Eighth Circuit ___________________________ No. 20-1362 ___________________________ Amy Elizabeth Krekelberg Plaintiff - Appellee v. City of Minneapolis; Heather Young; Matthew Olson Defendants - Appellants Minneapolis Park &amp; Recreation Board; John &amp; Jane Does; Entity Does; Keith Rowland; John Wurm; Mark Gasior Defendants ____________ Appeal from United States District Court for the District of Minnesota ____________ Submitted: December 16, 2020 Filed: March 19, 2021 ____________ Before GRUENDER, ERICKSON, and KOBES, Circuit Judges. ____________ GRUENDER, Circuit Judge. Officer Amy Krekelberg of the Minneapolis Police Department ("MPD") sued more than forty local government entities and employees for, among other -2- things, violating the Driver's Protection Privacy Act ("DPPA"), 18 U.S.C. § 2721 et seq. By the time of trial, only three Defendants remained: the City of Minneapolis ("City") and MPD Officers Heather Young and Matthew Olson. The remaining claims involved 74 alleged DPPA violations based on 74 impermissible accesses of Krekelberg's driver's license data by 58 MPD police officers. The jury returned a verdict for Krekelberg, awarding both compensatory and punitive damages. Defendants appeal, claiming that based on certain evidentiary and jury-instruction errors, they should receive a new trial. The City claims that as a matter of law, it cannot be liable for 72 of the 74 DPPA violations for which it was held vicariously liable. Defendants also challenge the jury's punitive-damages award. For the reasons discussed below, we affirm in part, reverse in part, vacate the judgment, and remand for a new trial. I. Krekelberg began working for the Minneapolis Park Police Department in 2006. In 2012, she transferred to the MPD. In 2013, she received a letter indicating that her driver's license data had been accessed. She then contacted Minnesota Driver and Vehicle Services ("DVS") and requested a report showing accesses of her data. DVS sent her an audit showing approximately one thousand accesses by more than forty different law-enforcement agencies between 2003 and 2012. Later that year, Krekelberg filed suit against more than forty local governments and government agencies, including the City, as well as one thousand "Doe" defendants. The complaint alleged various causes of action, including DPPA claims.1 During discovery, Krekelberg used a subpoena to determine the names of 1To prove a violation of the DPPA, Krekelberg was required to demonstrate that a defendant "knowingly obtain[ed], disclose[d], or use[d] personal information, from a motor vehicle record, for a purpose not permitted" by law. See 18 U.S.C. § 2724(a). The statute permits recovery of "actual damages . . . not less than liquidated damages in the amount of $2,500" and "punitive damages upon proof of willful or reckless disregard of the law." Id. § 2724(b)(1)-(2). -3- the officers who accessed her DVS data. Once she obtained that information, she amended her complaint to add officers who had allegedly improperly accessed her DVS data. Because the amendment occurred nearly a year and a half after Krekelberg initially brought suit and the district court held that the amended complaint did not relate back, many of the newly named officers successfully moved to dismiss the claims against them as barred by the statute of limitations. The City then moved for judgment on the pleadings for all vicarious-liability claims against it that were based on the now-dismissed claims against MPD officers, though it did not argue that it had been sued untimely for those claims. The court denied the City's motion. By the time of trial, all defendants other than the City and MPD Officers Olson and Young had been dismissed from the suit or had settled with Krekelberg. Krekelberg's only remaining claims against the City were DPPA claims based on vicarious liability for 58 MPD police officers who had accessed her data 74 times between December 2009 and 2012. Her only remaining claims against Officers Olson and Young were for one DPPA violation each. At trial, Krekelberg presented evidence that her DVS data had been accessed improperly more than one thousand times between 2003 and 2012. The court also admitted evidence that the City failed to investigate Krekelberg's claims, that Krekelberg experienced harassment and discrimination as a consequence of filing the lawsuit, and that the City failed to hold the offending officers accountable, all of which Krekelberg claimed caused her emotional distress. In addition, the district court instructed the jury that "before the trial began, [it] made a legal ruling that the City of Minneapolis is responsible for any damages that [the jury] may assess to Olson or . . . Young . . . ." The jury returned a verdict against the City for $285,000 in compensatory damages based on 74 accesses by 58 MPD officers. It also assessed punitive damages against Officers Olson and Young in the amount of $150,000 each based on their single accesses. After trial, Defendants moved for a new trial based on evidentiary and jury instruction errors. The City also moved for judgment as a matter of law under Rule 50 on all vicarious- -4- liability claims where the corresponding individual-liability claim had been dismissed based on the statute of limitations. The district court denied these motions. On appeal, Defendants claim that the district court made a number of errors. First, the City claims the district court erred by failing to dismiss the 72 vicarious- liability claims against it that corresponded to individual-officer claims dismissed as time-barred based on the statute of limitations. Second, Defendants argue that they should receive a new trial because the district court erred by: (1) admitting evidence of 850 accesses of Krekelberg's DVS data by persons and entities whose conduct was no longer at issue in the suit; (2) admitting evidence of alleged harassment and discrimination against Krekelberg resulting from the lawsuit and of the City's failure to investigate her claims; (3) instructing the jury that the City would be indemnifying Officers Olson and Young; and (4) instructing the jury that violations of law- enforcement policy and state law were per se violations of the DPPA. Finally, Defendants argue that we should remit the punitive-damages award because it violates their right to due process. II. First, we address the City's argument that the district court should have granted its Rule 50 motion for judgment as a matter of law as to the 72 vicarious- liability claims against the City that corresponded to individual-officer claims previously dismissed as time-barred. Under Rule 50, the district court may grant a motion for judgment as a matter of law if "a party has been fully heard on an issue during a jury trial and the court finds that a reasonable jury would not have a legally sufficient evidentiary basis to find for the party on that issue." Fed. R. Civ. P. 50(a)(1); Am. Bank of St. Paul v. T.D. Bank, N.A., 713 F.3d 455, 461-62 (8th Cir. 2013). We review de novo a denial of a Rule 50 motion, viewing the evidence in the light most favorable to the party who prevailed before the jury. Wilson v. Brinker Int'l, Inc., 382 F.3d 765, 769 (8th -5- Cir. 2004). We "will reverse only if there is a complete absence of probative facts to support the verdict." Am. Bank, 713 F.3d at 462 (internal quotation marks omitted). The question here is a legal one: When a suit is dismissed as time-barred against an agent, must the suit against the principal, based solely on vicarious liability, also be dismissed when it is undisputed that the claims against the principal were timely? "[W]hen Congress creates a tort action," such as the DPPA, "it legislates against a legal background of ordinary tort-related vicarious liability rules and consequently intends its legislation to incorporate those rules." Orduno v. Pietrzak, 932 F.3d 710, 718 (8th Cir. 2019). As we have explained, because the DPPA became law in 1994, the legal background against which Congress legislated includes the Restatement (Second) of Agency because it had been published at that time. Id. Relevant here, the Restatement (Second) of Agency provides that a principal may be liable for the torts of his agent. See Restatement (Second) of Agency § 219 (Am. L. Inst. 1958). Additionally, "[p]rincipal and agent can be joined in an action for a wrong resulting from the tortious conduct of an agent or that of agent and principal, and a judgment can be rendered against each." Id. § 217B(1). But when "the action is based solely upon the tortious conduct of the agent, judgments on the merits for the agent and against the principal . . . are erroneous." Id. § 217B(2). The City argues that, by dismissing the claims against certain officers as untimely while allowing a jury verdict against the City on related vicarious-liability claims to stand, the district court violated the rule articulated in section 217B(2). Everyone agrees that the principal (the City) and the agents (the individual police officers) were joined in an action "based solely upon the tortious conduct of the agent[s]" and that the jury returned a verdict against the City. See id. The question, then, is whether the district court's dismissals of the DPPA claims against the individual police officers were "judgments on the merits for the agent[s]." -6- Pointing to Federal Rule of Civil Procedure 41(b), the City argues that a dismissal based on the statute of limitations is "on the merits." Rule 41(b), which governs involuntary dismissals, states that "[u]nless the dismissal order states otherwise, a dismissal under [Rule 41(b)] and any dismissal not under this rule- except one for lack of jurisdiction, improper venue, or failure to join a party under Rule 19-operates as an adjudication on the merits." The City claims that this dismissal constitutes an adjudication "on the merits" because it is not one of the three listed exceptions in Rule 41(b). The City's proposed interpretation of "judgment on the merits" in section 217B(2) is erroneous. Section "217B's 'on the merits' language was not intended to encompass procedural dismissals that do not adjudicate the wrongfulness of the agent's conduct. Instead and in context, . . . [it] means judgment on the merits of the conduct, that is, a judgment finding that the employee is not culpable." Verrastro v. Bayhospitalists, LLC, 208 A.3d 720, 728 (Del. 2019).2 This view is bolstered by comment (e) to section 217B(2), which suggests that the rule is about when "the jury improperly returns a verdict for the agent and against the principal." It is also in accord with Black's Law Dictionary (11th ed. 2019), which defines "judgment on the merits" as "[a] judgment based on the evidence rather than on technical or procedural grounds." With respect to the City's Rule 41(b) argument, the Supreme Court explained in Semtek International Inc. v. Lockheed Martin Corp. that the phrase "adjudication on the merits" in Rule 41(b) means "with prejudice" and should not be equated with a "prototypical judgment on the merits"-"one in which the merits of a party's claim are in fact adjudicated for or against the party after trial of the substantive issues." 531 U.S. 497, 502, 505-06, 509 (2001).3 Thus, the dismissals of the 72 underlying 2Although Verrastro itself obviously postdates the DPPA, it interprets section 217B(2), which forms the backdrop to this question. 3The City cites to Plaut v. Spendthrift Farm, Inc., 514 U.S. 211 (1995), for the proposition that a dismissal based on the statute of limitations is "on the merits." -7- claims against the officers were not "judgments on the merits" under the meaning of section 217B(2), and that section does not prohibit the City from being held vicariously liable for them. The City also argues for dismissal of the 72 vicarious-liability claims on the basis of "ordinary tort-related vicarious liability rules." In support, the City primarily relies on two state-court decisions issued before 1994: Greco v. University of Delaware, 619 A.2d 900, 904 (Del. 1993), overruled by Verrastro, 208 A.3d 720, and Karaduman v. Newsday, Inc., 416 N.E.2d 557, 564 (N.Y. 1980). But both Greco and Karaduman are inapposite for the same reason: neither poses the scenario in which a principal is timely sued while an agent is not. See Greco, 619 A.2d at 901- 02, 904; Karaduman, 416 N.E.2d at 558-59, 563. In both cases, the principal was not sued until after the agent's statute of limitations had run. See Greco, 619 A.2d at 901-02, 904; Karaduman, 416 N.E.2d at 558-59, 563. Ultimately, the City has not proffered a sound argument for why we should dismiss the 72 timely filed vicarious-liability claims. Certainly, a principal may be sued for his agent's conduct even if the agent is not sued as well. See, e.g., Brosamle v. Mapco Gas Prods., Inc., 427 N.W.2d 473, 475 (Iowa 1988) ("[T]he servant is not a necessary party to an action against the master." (internal brackets omitted)); Rieser v. District of Columbia, 563 F.2d 462, 469 n.39 (D.C. Cir. 1977) (same). Therefore, we affirm the district court's denial of the City's Rule 50(b) motion for judgment as a matter of law with respect to the 72 vicarious-liability claims against it. Plaut states: "The rules of finality, both statutory and judge made, treat a dismissal on statute-of-limitations grounds the same way they treat a dismissal for failure to state a claim, for failure to prove substantive liability, or for failure to prosecute: as a judgment on the merits." Id. at 228. But Plaut did not address questions of vicarious liability. Id. Nor did it explain what the term "judgment[] on the merits" means in the Restatement (Second) of Agency. Id. As Semtek notes, the phrase has multiple meanings. 531 U.S. at 501-02, 505-06. -8- III. Defendants argue that they are entitled to a new trial because the district court: (A) admitted evidence of 850 accesses that were not committed by the 58 MPD officers whose alleged DPPA violations were at issue; (B) admitted evidence of harassment, retaliation, and failure to investigate by the City; (C) instructed the jury that the City would indemnify Officers Young and Olson; and (D) instructed the jury that violations of law-enforcement policy and state law were per se violations of the DPPA. We conclude that Defendants are entitled to a new trial on the basis of (A), (B), and (C). A. Defendants argue that the district court violated Federal Rule of Evidence 403 by admitting evidence of 850 accesses that were not committed by the 58 officers whose conduct was at issue at trial.4 "We review the district court's evidentiary rulings for abuse of discretion, and we may not reverse unless the district court erred and the error affected the substantial rights of the appellant." Green v. City of St. Louis, 507 F.3d 662, 669 (8th Cir. 2007). Rule 403 states that the court "may exclude relevant evidence if its probative value is substantially outweighed by a danger of . . . unfair prejudice, confusing the issues, [or] misleading the jury," among other things. "A trial judge can and should exclude evidence when convinced that it will create a danger of prejudice outweighing its probative value." Wade v. Haynes, 663 F.2d 778, 783 (8th Cir. 1981). "However, rule 403 . . . does not offer protection against evidence that is merely prejudicial in the sense of being detrimental to a party's case." Id. "The rule 4Defendants initially argued that the district court should have excluded evidence of another 50 time-barred accesses that were committed by the 58 officers whose conduct was at issue in the suit. We need not reach whether the district court abused its discretion in admitting this evidence because we conclude a new trial is required on other bases. -9- protects against evidence that is unfairly prejudicial, that is, if it tends to suggest decision on an improper basis." Id. The Advisory Committee Notes to Rule 403 explain that a decision on an "improper basis" is "commonly, though not necessarily, an emotional one." The district court admitted evidence of 850 time-barred or dismissed access claims that were not performed by the 58 police officers whose 74 accesses were at issue. These additional accesses were performed either by other MPD officers or by persons in different departments or law-enforcement agencies. Krekelberg argues that the district court properly admitted these 850 accesses because they were relevant to the emotional distress she suffered. We hold that under Rule 403 it was an abuse of discretion to admit this evidence because the risk of unfair prejudice substantially outweighed its probative value, which was minimal. At most, the 850 accesses were minimally probative of the emotional distress Krekelberg experienced from the 74 accesses actually at issue in the case. About 500 of the 850 accesses were by persons who were not part of the MPD and whose accesses were time-barred or who had settled. The other 350 time-barred or settled claims related to accesses by officers in the MPD whose conduct was not at issue in the suit. None of these 850 accesses should have been considered in the jury's damages calculation, which should have been based solely on the 74 non-time- barred, unsettled access claims. See Orduno, 932 F.3d at 719 (acknowledging that the defendant could not be liable for time-barred violations of the DPPA). Only the emotional damage caused by these 74 improper accesses was at issue.5 To allow Krekelberg to recover emotional damages based on all 850 would be to allow her to recover damages based on settled or dismissed claims. 518 U.S.C. § 2724(b) does not expressly provide for emotional distress damages. However, no party challenges the award of emotional distress damages on appeal. Therefore, we assume, without deciding, that emotional distress damages are a permissible remedy for a violation of the DPPA. -10- On the other hand, this evidence was extraordinarily prejudicial and risked confusing the jury because it took the focus off the 74 accesses from December 2009 to 2012 at issue in the suit and onto the 850 time-barred accesses from 2003 to December 2009, which could not be considered as damages. Krekelberg testified that about half of the one thousand accesses "c[a]me from Minneapolis" and that they were conducted by more than two hundred MPD officers, which tended to portray the City as a bad actor. Krekelberg testified that learning about all these accesses, especially those performed by her coworkers at MPD, caused her emotional distress. Admitting into evidence such a large number of accesses by persons whose conduct was not at issue in the suit, many of whom worked for the City, is "inflammatory," see Jackson v. Firestone Tire &amp; Rubber Co., 788 F.2d 1070, 1075 (5th Cir. 1986), and likely to "divert the jury's attention from the real dispute in the case"-namely, the 74 accesses. See Wheeling v. Pittsburgh Steel Corp. v. Beelman River Terminals, Inc., 254 F.3d 706, 717 (8th Cir. 2001). Therefore, it was an abuse of discretion to admit this evidence, as it would have tended to increase the amount of damages on an impermissible basis.6 See Orduno, 932 F.3d at 719 ("Allowing evidence of other obtainments [of information that violated the DPPA] risked encouraging the jury to award damages based on time-barred incidents for which [the defendant] could not be liable" because "the jury's task was to determine damages flowing from the . . . unlawful obtainments."). Krekelberg argues that the admission was harmless because the district court gave a limiting instruction. However, a limiting instruction is not a cure for any and all Rule 403 errors. See United States v. Roark, 924 F.2d 1426, 1434 (8th Cir. 1991) (holding that a limiting instruction may remedy one statement but cannot cure the entire theme of a trial); Rule 403 Advisory Committee Notes ("In reaching a decision 6In fact, it is likely to have done so. As discussed below in Section III.C, the district court instructed the jurors that the City would be liable for punitive damages assessed against Officers Young and Olson. The fact that the jury assessed $150,000 in punitive damages against each of Officers Olson and Young, based only on one access each, suggests that the jury was attempting to assess punitive damages against the City on the basis of the City's alleged "bad acts." -11- whether to exclude on grounds of unfair prejudice, consideration should be given to the probable effectiveness or lack of effectiveness of a limiting instruction."); 21A Charles Alan Wright &amp; Arthur R. Miller, Federal Practice and Procedure § 5066 (2d ed.) ("If the [limiting] instructions [would be] . . . ineffective . . . , then the trial judge should exclude the evidence under Rule 403."). Here, Krekelberg made the evidence a theme of her case by introducing it multiple times in different ways and by repeatedly referencing the one thousand improper accesses during opening and closing argument. See Roark, 924 F.2d at 1434. Thus, the limiting instruction did not overcome any unfair prejudice. B. Defendants also argue that the district court violated Rule 403 by admitting evidence of harassment, retaliation, and failure to investigate by the City after Krekelberg notified her superiors of the violations. Defendants claim that this was an abuse of discretion because there was no evidence that any of the 58 officers involved in the improper accesses at issue committed these bad acts and that the City could not be vicariously liable for any conduct except for the conduct of the 58 officers. Krekelberg argues that this evidence was rightly admitted as evidence of reasonably foreseeable damages. Krekelberg's argument is unavailing. In Orduno, the plaintiff challenged a district court's exclusion of the city's response to its employee's violations of the DPPA. 932 F.3d at 719. On appeal, we affirmed the district court's exclusion of evidence because "no question of the City's direct liability was before the jury," and, therefore, "the court did not abuse its discretion in focusing the trial on the harm that [the defendant's] . . . violations caused [the plaintiff]." Id. In doing so, we implied that a defendant's response to a plaintiff's allegations of DPPA violations cannot cause damages when the defendant is only vicariously liable. Krekelberg points to no evidence that the alleged harassment, retaliation, and failure to investigate were caused by the persons who accessed her data. See, e.g., Menghi v. Hart, 745 F. Supp. 2d 89, 107 (E.D.N.Y. 2010) (awarding emotional distress damages for threats and -12- harassing phone calls from the person who unlawfully accessed the plaintiff's information). Thus, this evidence was not probative of any of her damages. This evidence was also unfairly prejudicial. The retaliation, harassment, and failure-to-investigate evidence translated into a major and irrelevant trial theme: the City is a bad actor. Approximately a third of Krekelberg's opening and closing statements were devoted to this irrelevant theme. During the trial, Krekelberg testified that "since trying to hold people accountable," she had been "excluded from things" and had not been "backed up on calls," causing "some sleepless nights, some depression." Unknown persons took her nametag off her work mailbox so that it fell on the floor and was trampled numerous times. She lost part-time work because an officer said she "was trouble." Someone filed an internal-affairs complaint against her, and no one at MPD ever asked her about her side of the story. On two separate occasions after filing suit, cars were parked in front of her house, which caused her constantly to fear that something was going to happen to her children or her. Krekelberg also testified that the City failed to hold accountable the officers who performed impermissible accesses, promoting rather than punishing them. And Krekelberg introduced evidence that the City failed to investigate the accesses thoroughly and fairly, which her attorneys portrayed as a "coverup." We have previously noted in the Rule 403 context that while "[o]ne statement" may be "damaging but isolated," "the jury [cannot] disregard the entire theme of the trial," even if there is a limiting instruction. Roark, 924 F.2d at 1434. And with respect to this evidence, there was no limiting instruction. Failing to exclude the bad-acts testimony was an abuse of discretion under Rule 403, as it was minimally if at all probative to the issues at trial and essentially put the City on trial for harassment, discrimination, and failure to respond, when the 74 accesses were the only relevant source of City liability. -13- C. Finally, the City contends that the district court erroneously instructed the jury that the City was liable for all damages, including punitive damages, assessed against Officers Olson and Young. This court reviews jury instructions for abuse of discretion.7 Am. Bank, 713 F.3d at 467. "A district court possesses broad discretion in instructing the jury, and jury instructions do not need to be technically perfect or even a model of clarity." Id. "We limit our review to whether the jury instructions, taken as a whole, fairly and adequately represent the evidence and applicable law in light of the issues presented to the jury in a particular case." Id. at 467-68 (internal quotation marks omitted). "Even if we find that a district court erroneously instructed the jury, we will reverse only where the error affects the substantial rights of the parties." Id. at 468 (internal brackets omitted). The district court provided the following instruction to the jury: "Before the trial began, I made a legal ruling that the City of Minneapolis is responsible for any damages that you may assess to Olson or to Young or to the additional accesses at issue in this case." Krekelberg claims that this statement is solely about the City's vicarious liability for accesses. However, Defendants claim that it is misleading and prejudicial because the Court already held that the City could not be vicariously liable for punitive damages. Defendants are correct that the district court had previously ruled that the City was not vicariously liable for punitive damages. Krekelberg does not dispute this ruling on appeal. 7Krekelberg claims that Defendants forfeited this objection by failing to object earlier, when the court asked the jurors during voir dire whether "anyone on this potential jury panel . . . would have a problem awarding damages against the City of Minneapolis for the conduct of a police officer." Krekelberg is incorrect. The question by the court in voir dire did not carry the same implications as the jury instruction. The voir dire question referenced vicarious liability generally. On the other hand, as discussed below, the jury instruction implied that the City would be responsible for punitive damages assessed against Officers Olson or Young. -14- The jury instruction implied that the City would be responsible for punitive damages assessed against Officers Olson or Young. The court stated that the City would be responsible for "any damages" assessed to Officers Olson or Young. It did not distinguish between punitive damages and compensatory damages. Moreover, the verdict form indicated only two places where it expressly stated that damages could be assessed to Officers Olson and Young, and both assessed only punitive damages. Thus, the court's jury instruction effectively informed the jury that the City was responsible for punitive damages assessed against Officers Olson and Young. We have previously reversed a jury's verdict on the basis that the jurors were informed about the indemnification status of the defendant. See Griffin v. Hilke, 804 F.2d 1052, 1057 (8th Cir. 1986). "The reasoning behind this . . . is that it will result in an unduly generous award of damages by the jury." Id. Indeed, the same reasoning is well illustrated by what happened here, where the jury awarded $150,000 in punitive damages against each officer for a single access. Accordingly, we conclude that it was an abuse of discretion to instruct the jury in this manner. D. We conclude that the cumulative effect of the faulty jury instruction and the evidentiary errors affected Defendants' "substantial rights." Am. Bank, 713 F.3d at 464, 468. Whether an error affects "substantial rights" is determined by whether there is harmless error, which turns on whether the "error affected the judgment." Shinseki v. Sanders, 556 U.S. 396, 407-08 (2009); see also Qualley v. Clo-Tex Int'l, Inc., 212 F.3d 1123, 1127-28 (8th Cir. 2000) ("Where the district court errs in admitting evidence, we will only grant a new trial or set aside a verdict if there is a clear and prejudicial abuse of discretion . . . [which] occurs when the error prejudicially influences the outcome of the case." (internal brackets and quotation marks omitted)). "[T]he burden" for making this "showing . . . rests on the party asserting it." Qualley, 212 F.3d at 1128. To determine whether the errors -15- prejudicially influenced the outcome of the case, we look to the jury's verdict. Id. at 1131. Here, the punitive-damages portion of the jury's verdict is incongruous with the facts on which it is premised. The jury awarded $150,000 in punitive damages against Officer Olson, and another $150,000 against Officer Young, for only a single access each. These findings are so excessive that "the jury had to [have] look[ed] beyond the" two accesses at issue to extraneous things. See id. Here, it is evident that this award was based on the abundance of highly prejudicial, minimally relevant evidence about 850 accesses not at issue in the case (more than half of which were performed by persons who were not MPD officers), the City's and its employees' alleged bad acts, and the erroneous jury instruction that the City would be liable for Officers Olson and Young's punitive damages. Considering that these evidentiary errors and jury instructions influenced the verdict, we vacate the judgment and remand for a new trial.8 IV. For the foregoing reasons, we affirm the district court's order declining to dismiss the vicarious-liability claims against the City, but we vacate the judgment, reverse, and remand for a new trial due to the erroneous admission of evidence and faulty jury instruction that affected Defendants' substantial rights. _____________________________ 8We need not reach whether the punitive-damages award should be remitted, as it will be vacated. Likewise, we need not reach whether the district court erred in instructing the jury that violations of law-enforcement policy and state law are per se violations of the DPPA, as we deem the necessity for a new trial sufficient on other bases.</t>
  </si>
  <si>
    <t>['https://d3n8a8pro7vhmx.cloudfront.net/cuapb/pages/270/attachments/original/1626111589/201362P.pdf?1626111589']</t>
  </si>
  <si>
    <t>Too_Long:Over 20 PagesVETERANS PREFERENCE HEARING ) VETERANS PREFERENCE ACT ) between ) ) City of Minneapolis, ) Minnesota, Minneapolis ) Police Department ) ) Employer, ) BMS Case No. 21-PA-0177 ) -and- ) ) Jesse L. Crofton, ) ) Employee/Veteran ) April 9, 2021 )))))))))))))))))))))))))))))))))))))))))))))))))))))))))))))))) APPEARANCES For City of Minneapolis Trina Chernos, Assistant City Attorney Henry Halverson, Deputy Chief Imani S. Jaafar, Director, Minneapolis Department of Civil Rights, Office of Police Conduct Review Liisa M. Hill, Case Investigator, Minneapolis Department of Civil Rights, Office of Police Conduct Review Medaria Arradondo, Chief of Police For Veteran Jesse L. Crofton Joseph A. Kelly, Attorney, Kelly &amp; Lemmons, P.A., St. Paul, Minnesota Mohamud Jama, Patrol Officer Sherral Schmidt, Interim President Jesse L. Crofton, Veteran JURISDICTION OF ARBITRATOR Jesse L. Crofton is an honorably discharged Veteran who is employed by the City of Minneapolis (hereinafter referred to as "City" or "Employer") as a Patrol Officer within the Minneapolis Police Department ("MPD"). The City is a governmental agency 2 subject to the provisions of the Veterans Preference Act § 197.46 ("VPA"). The City issued Jesse L. Crofton (hereafter referred to as "Mr. Crofton" or "Veteran") a termination notice, with the effective date of termination being July 17, 2020. (City Exhibit #9). On August 4, 2020, the Veteran and his attorney (Joseph A. Kelly) requested in writing a Veteran's Preference Hearing before an arbitrator pursuant to § 197.46(c) of the VPA. (City Exhibit #10). The City was already in possession of the Veteran's DD-214 ("Certificate of Release or Discharge from Active Duty"). Id. The Arbitrator, Richard J. Miller, was selected by the Employer and the Veteran (collectively referred to as the "Parties") from a panel submitted by the Minnesota Bureau of Mediation Services. A hearing in the matter convened on January 28, 2021, at 9:00 a.m. at the Minneapolis City Hall, 350 South 5th Street, Minneapolis, Minnesota. The hearing was transcribed by Paula K. Richter, RMR, CRR, CRC, Veritext Legal Solutions with reference being designated as "Tr." followed by the page number of the transcript. The Parties were afforded full and ample opportunity to present evidence and arguments in support of their respective positions. The Parties' counsel elected to file electronically post hearing briefs with receipt by the Arbitrator no later than 3 March 25, 2021. The post hearing briefs were submitted in accordance with that deadline date. The Parties made their own exchange of their briefs to opposing counsel, after which the record was considered closed. ISSUE AS DETERMINED BY THE ARBITRATOR Even if Mr. Crofton's Facebook posts are not construed as being misconduct under the VPA is Mr. Crofton eligible for reinstatement in light of his assertion that he is entitled to duty disability benefits? STATEMENT OF THE FACTS Mr. Crofton enlisted in the United States Marine Corps on March 28, 2000. He served as an infantryman. He served a combat tour to Iraq in January of 2003 for seven months, and another tour later in 2003 to Haiti for peacekeeping. He was honorably discharged in March of 2004 after four years of distinguished service to our country. Thereafter, the Veteran worked odd jobs and eventually enrolled and earned a two-year degree in law enforcement, wanting again to serve his community. He was first employed by the Hennepin County Sheriff's Office as a sworn Deputy Sheriff for five years, without incident. He served on Hennepin County's SWAT team and was assigned to a sniper position. The Veteran was hired by the MPD as a Police Cadet in 2014. (Veteran Exhibit #2). Shortly thereafter, Mr. Crofton attended 4 the MPD's Police Academy. Mr. Crofton successfully graduated from the Police Academy and was hired as a Police Officer in the MPD on or about November 9, 2014. The Veteran worked in the second, third and fifth Precincts. (Veteran Exhibit #2). During his employment with the MPD, the Veteran volunteered to be an Explorer Advisor, a partner program with youth in the community who potentially are interested in law enforcement careers. No prior discipline was introduced by the City with respect to Mr. Crofton's employment record. The Veteran's performance reviews were meeting or exceeding job expectations and job success. (Veteran Exhibits #4-#7). The Veteran also received numerous awards and commendations. (Veteran Exhibits #8-#11). The Veteran's training records establish that he is well-versed in MPD Policies and Procedures. (Veteran Exhibit #3). The Veteran, like many people, have or had a Facebook page. Mr. Crofton's wife established the Veteran's Facebook page so his friends could see his posts. Mr. Crofton's Facebook page does not identify him as a Police Officer or a City of Minneapolis employee. In fact, Mr. Crofton did not use his first name to identify himself, instead his Facebook name was "Spartan Crofton." In 2017, Mr. Crofton was very active on Facebook. In fact, Mr. Crofton posted 851 times in 2017. Many of the posts are 5 innocuous ranging from his family and dog to television programs. (Veteran Exhibit #13). One of Mr. Crofton's Facebook friends, an unnamed employee, apparently reviewed Mr. Crofton's 2017 Facebook postings and found eight (8) posts (referred to as "subject posts") that he deemed inappropriate. The subject posts include: • Mr. Crofton shared a post from Jar Heads Family on November 1, 2017 with an article entitled: "Muslim Thug Smiles As Widow Cries At Murder Trial, Judge's 6 Words Slap Smirk Off His Face." In addition to the original caption, Mr. Crofton also added his own comment: "Rot and die POS [Piece of Shit]!!!!!!!" (City Exhibit #14, Bates, p. 1102). • Mr. Crofton shared a post on December 17, 2017, from a page called "Americans Against Radical Islam" posted on December 16, 2017. The post includes an image showing numerous women wearing hijabs, apparently yelling, and includes the following captions: "The Definition of Insane Stupidity... Fleeing the failed, third-world shit hole you lived in, only to demand that the country you fled to change their social and economic structure to become like the failed, third-world shit hole you fled from!" (City Exhibit #14, Bates, p. 1103). • Mr. Crofton shared a link on November 13, 2017, with an image of an apparent Somali or African-American male suspect dealing with "2 Injured in Stabbing At Mall of America Macy's Store, Suspect arrested." He also added: "Watching the "Long Road Home'. I never trusted a terp [interpreter]...I don't know Arabic but it would have helped many times." (City Exhibit #14, Bates, p. 1104). • Mr. Crofton shared a link from Jar Heads Family posted on November 21, 2017: "WATCH: Muslim Marries Young Bride, Gifts Her With Taste Of Islam On Wedding Day." The original post included the caption: "A horrifying clip is going viral after someone captured just a small portion of a Middle Eastern wedding on video. As it turns..." Mr. Crofton added his own comment on November 6 22, 2017: "And they celebrate this!!!! I can't say anymore." (City Exhibit #14, Bates, p. 1105). • Mr. Crofton shared a post from the Jar Heads Family on October 2, 2017, with a picture of 10 apparent African- American family members, with an associated article entitled: "Jobless Migrant Family of 10 Demands Mansion, Council Has Perfect Response," which involves a migrant family of 10 in which the father "refuses to work for his $147,00 benefits per year." Mr. Crofton added the comment: "Just an FYI, this seems to be the norm in the United States." (City Exhibit #14, Bates, p. 1106). • Mr. Crofton shared a post on June 5, 2017, from Jar Heads with a photo of an apparent Muslim female and an article entitled: "Muslim Brat Demands Nestle 'Give In' To Her, Their Response Is Priceless." Mr. Crofton added a post on June 6, 2017: "Western culture has taught everyone that they can sue for anything." (City Exhibit #14, Bates, p. 1107). • Mr. Crofton shared a post on September 26, 2017, which shows a photo with the caption: "Still the best!! Somali pirates taken out by Cargo ship private security." Mr. Crofton added the caption: "That's how it should be. Finish those fu****s." (City Exhibit #14, Bates, p. 1108). • Mr. Crofton posted an article entitled: "Media hush up brutal Somali stabbing attack on Minneapolis woman." Mr. Crofton added his own comment: It's upsetting how this article blames law enforcement officers. I can guarantee it is not the street cops who make these decisions. It goes above the street cop. Lots of the guys in blue on the ground know who and how to resolve problems but are unable to due to the communities in which they serve. The community leaders and liberal politicians have tied the hands of the cops. I'll leave it there. If you have a good solution stand up and fight for what's right. (City Exhibit #14, Bates, p. 1109). When Mr. Crofton made the subject posts, he had been a Police Officer with the MPD for about 3 years. Mr. Crofton had 7 acknowledged in writing that he was "accountable for knowing and abiding by the" MPD Policy and Procedure Manual, and that he "w[ould] be held accountable for abiding by the policies and procedures contained therein." (City Exhibit #19). Mr. Crofton had also received MPD Chief Medaria Arradondo's Vision Statement for the MPD, sent to the entire Department in September 2017, which stated he would have zero tolerance for discrimination. (City Exhibit #20). Mr. Crofton posted this material in spite of the admonitions in the MPD's Code of Ethics regarding Police Officers' integrity in their personal and private lives. Additionally, Mr. Crofton had participated in trainings addressing topics including procedural justice and implicit bias. The complaint and disciplinary process leading to Mr. Crofton's termination began when MPD Sergeant Abdiwahab Ali came to the City of Minneapolis Civil Rights Department and asked to speak with Imani Jaafar, the Director of the Office of Police Conduct Review ("OPCR"). In Director Jaafar's five years in the Civil Rights Department, this was the first and only time a Minneapolis employee came to meet with her regarding a complaint. (Tr. 26:3-7). Sergeant Ali was "very concerned and upset." (Tr. 27:5-20; 28:25-29:5). He indicated that he is Somali, and that he was representing other Somali officers who were afraid to come forward. (Tr. 29:6-17; 101:3-19). 8 Upon receiving this verbal complaint, Director Jaafar provided Sergeant Ali with options to initiate a formal complaint. A member of Director Jaafar's staff then preliminarily gathered information to present the case to Director Jaafar and the Commander of Internal Affairs, Melissa Chiodo. (City Exhibit #12). After Director Jaafar and Commander Chiodo reviewed the case, they assigned it to Investigator Liisa Hill. OPCR staff under Investigator Hill's supervision then accessed Mr. Crofton's Facebook page and obtained copies of the subject posts for the investigation file. (City Exhibit #14). One of these staff members, who saw Mr. Crofton's posts while helping to assemble the file for Investigator Hill, also approached Director Jaafar to express concern. (Tr. 33:12-34:11). Investigator Hill completed her investigation, including a Garrity interview of Mr. Crofton, and completed her written report on May 31, 2018. (City Exhibit #17). Investigator Hill submitted her written report to the Police Conduct Review Panel, which at the time was comprised of two Minneapolis civilians and two MPD lieutenants. The Police Conduct Review Panel unanimously concluded on September 20, 2018 that the subject posts "violated Minnesota Law Enforcement Ethics Code - MPD Policy and Procedure Manual 5.102.01 (Code of Ethics)" in that they "may be perceived as culturally insensitive, discriminatory 9 and prejudicial... although the panel does not make a finding that Officer Crofton had intent to offend, his Facebook posts appear to directly target Somalis and Muslims." (City Exhibits #3, p. 5, #4). MPD Policy and Procedure Manual 5-102.01 Minnesota Law Enforcement (Code of Ethics) states the following: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(City Exhibit #1). 10 Following the unanimous finding by the Police Conduct Review Panel, the file was sent to the MPD for review and a disciplinary process. Mr. Crofton subsequently had the opportunity to present information supporting his case in a Loudermill hearing on July 14, 2020. (City Exhibits #5-#7). The Loudermill hearing panel chair was Inspector Sean McGinty, assisted by panel member, Sergeant Nick McCarthy, Third Precinct Midwatch. Mr. Crofton also appeared, along with Sherral Schmidt from the Union. Mr. Crofton continued to work full-enforcement duties, even after OPCR made its recommendation of merit to violation of MPD Policy and Procedure Manual 5.102.01 (Code of Ethics). After OPCR's recommendation, Mr. Crofton received two performance appraisals noting his exceeding expectations. (Veteran Exhibits #4, #5). In fact, Mr. Crofton worked for 30 months after OPCR's recommendation before the Loudermill hearing, without incident. Chief Arradondo then reviewed the investigative file, including copies of the subject posts, Mr. Crofton's Garrity statement, and the Loudermill hearing transcript. After reviewing these materials, Chief Arradondo decided to remove Mr. Crofton from employment as a Police Officer for violating MPD Policy and Procedure Manual 5.102.01 (Code of Ethics). (City Exhibits #8, #9). As Chief Arradondo explained in his testimony at the hearing: 11 In this profession, we are being held to a higher standard, as we should be. But anytime that we have an employee that engages in conduct that strikes to the heart of that issue of dignity, respect, are we being discriminatory in our words, thoughts, or actions; are we expressing thoughts on social media which seem to pick out Muslim-Americans, African-Americans, and then to expect us to put this uniform back on the next day and say, well, no, that's not how I'm going to treat you when I deal with you professionally, that a reasonable person would not think that is the case. (Tr. 119:3-115). On July 17, 2020, the City provided a standard form notice of intent to terminate Mr. Crofton. (City Exhibit #9). No facts were cited to justify the decision to terminate his employment. No memorandum was completed by Chief Arradondo explaining his decision to terminate Mr. Crofton. No aggravating or mitigating circumstances were cited justifying the Chief's decision as required by MPD Policy. (Veteran Exhibit #15, p. 3). The Chief never met with Mr. Crofton regarding his intent to terminate him. Mr. Crofton then requested a Veteran's Preference hearing under Minnesota Statute § 197.46. VETERAN POSITION The discharge of the Veteran is not appropriate in this case. The City failed to meet its burden of proof justifying the Veteran's discharge. The evidence shows that Mr. Crofton was an excellent Police Officer both before the Complaint and after the Complaint. The evidence demonstrates that the eight 12 Facebook posts were never intended to be offensive. The Police Conduct Review Panel made a specific finding that Mr. Crofton did not intend to offend anyone with the Veteran's posts. The investigation was significantly flawed in that it was biased and made false conclusions in religious and ethnic heritage referenced in the posts. The Employer focused much of its case on how someone might perceive the eight worst Facebook posts Mr. Crofton made in 2017. The posts were made off duty and do not violate any policy. The MPD has a Social Media policy that it admits Mr. Crofton did not violate. The MPD violated its own policies and the injunction in failing to consider and cite to aggravating and mitigating circumstances justifying the disciplinary decision. Even if the posts somehow violated a policy, discharge is inappropriate. The evidence shows that the MPD cannot claim that Mr. Crofton's actions meet the burden of proof for requiring discharge. The posts were all made in 2017 and the Complaint was made in January 2018. The City admitted that Mr. Crofton has never done anything biased or racially insensitive while at the workplace. None of Mr. Crofton's words on Facebook were insensitive or biased. It is inappropriate to consider someone possibly being offended as the standard for potential discipline as a result of an off-duty Facebook post. The City is starting down a 13 dangerous road as "Thought Police." The important inquiry was whether there was any effect on the City or the workplace. The answer is a resounding "no." At best, this is a policy failure by the MPD. The MPD allowed Mr. Crofton to work, without restrictions, in full enforcement duties. The MPD allowed Mr. Crofton to continue to be a face of the MPD with the Explorers program the entire time through his discharge. The two annual appraisals completed after the Complaint each show that Mr. Crofton exceeded expectations during that time frame. Further, Chief Arradondo ignored the discipline matrix and Mr. Crofton's work record prior to the complaint and after. Chief Arradondo testified that he never even considered a lower level of discipline. There is no evidence to support that, even if there was misconduct, that it was "of a substantial nature directly affecting the rights and interests of the public...one touching the qualifications of the officer or his performance of its duties, showing that he is not a fit or proper person to hold the office." Ekstedt, 193 N.W.2d at 828. The level of discipline should be reversed. Assuming, arguendo, that Mr. Crofton engaged in misconduct, discharge in this case is undoubtedly punitive rather corrective, and corrective action through progressive discipline is more appropriate. In the more serious case of Officer 14 Klimmek, MPD issued corrective discipline through a written reprimand. Officer Klimmek's posts garnered media attention and scrutiny from the POST Board compared to Mr. Crofton's post which did not. However, the City did nothing to modify its policies or training to ensure similar conduct did not occur again. By merely issuing a written reprimand, the MPD set expectations for its employees to expect similar discipline for similar conduct in the future. Punitive termination is inappropriate, corrective action through progressive discipline is appropriate. Based upon the foregoing arguments, the Veteran respectfully requests the Arbitrator award the following relief: 1. That the Veteran's notice of intent to discharge be reversed and he be immediately reinstated as a Police Officer with the MPD; or 2. In the alternative, that Mr. Crofton's discharge be reversed and he be reinstated subject to corrective action; or 3. In the alternative, any remedy the Arbitrator considers appropriate. CITY POSITION The MPD's Policies and Procedures require Police Officers to act with integrity on and off duty, including on Social media, like Facebook. The Veteran was fully trained on bias- related issues. In spite of his training, Mr. Crofton repeatedly posted racially derogatory material on his Facebook 15 page. Among other things, he posted references to a "Muslim Thug" whom he said should "Rot and die," a "Muslim Brat," and a "horrifying" Islamic wedding. The Veteran's repeated Facebook posts insulted and maligned Muslims, their countries of origin, and their rituals. The public-including Minneapolis's substantial Somalia-African community-cannot be expected to trust a Police Officer who attacks them online. They cannot be expected to have faith in a Police Officer who made those postings about their culture. Mr. Crofton's posts were offensive and caused harm not just to the general public, but also to his fellow Police Officers. This harm was not just hypothetical. A Somali-American Police Officer reported the Veteran's posts and was "very concerned and upset." Mr. Crofton posted this offensive material in spite of the admonitions in the MPD's Code of Ethics regarding Police Officers' integrity in their personal lives, and in spite of Chief Arradondo's statement that he would have zero tolerance for discrimination. In light of Mr. Crofton's numerous offensive and improper posts, Chief Arradondo was justified in deciding to terminate Mr. Crofton. Chief Arradondo considered the relevant provisions of the Code of Ethics and reasonably determined that Mr. Crofton had violated them, rising to the level of termination. Chief 16 Arradondo also took into account Mr. Crofton's military and professional service history, as well as that Mr. Crofton's Facebook posts were off duty, but these considerations did not remedy the violations or change the appropriate discipline. Moreover, Chief Arradondo rightfully expressed concern over the possibility of Mr. Crofton being reinstated and the potential effect on the MPD, its employees, and the general public. These concerns are particularly acute because Mr. Crofton still refuses to accept responsibility for his hurtful conduct and personal rehabilitation would not undo the harms he has caused. Thus, lesser discipline is unwarranted. The First Amendment does not protect Mr. Crofton's racially derogatory Facebook posts. Mr. Crofton's account settings on his Facebook page do not mitigate the harm he caused. Even if all of his 2017 other posts were spotless, that would not mitigate the severity of the eight offensive posts. His posts violated MPD policy regardless of whether the audience was his Facebook "friends" or the general public. Mr. Crofton's racist and Islamophobic statements jeopardize the public trust he and MPD need to carry out the Department's mission. If Mr. Crofton were to remain on the force, MPD would remain associated with his offensive posts. Mr. Crofton cannot adequately serve in light of his conduct. He therefore cannot establish extenuating circumstances that would justify a 17 reduction of discipline other than being removed from his Police Officer position for just cause. The City properly determined Mr. Crofton's racially derogatory posts violated MPD policies, risked diminishing the MPD's integrity, and undercut Mr. Crofton's ability to serve as a Police Officer. No other analogous case exists in the MPD where a Police officer in materially similar circumstances received less lenient treatment during Chief Arradondo's tenure or even that of his predecessor, Chief Harteau. The City therefore had just cause to remove Mr. Crofton from service. ANALYSIS OF THE EVIDENCE Under the VPA, veterans may not be removed from their position in public employment "... except for incompetency or misconduct shown after a hearing, upon due notice, upon stated charges, in writing." Minn. Stat. § 197.46(a). The Court in Ekstedt v. Village of New Hope, 292 Minn. 152, 193 N.W.2d 821 828 (1972) explained: ...the cause [for termination] must be one which specifically relates to and effects the administration of the office, and must be restricted to something of a substantial nature directly affecting the rights and interests of the public. The cause must be one touching the qualifications of the office or his performance of its duties, showing that he is not fit or proper person to hold the office. The misconduct or incompetency standard applied in VPA cases is substantially equivalent to the "just cause" standard 18 utilized in arbitration. Pawelk v. Camden Township, 415 N.W.2d 47, 49-50 (Minn. App. 1987); AFSCME Council 96 v. Arrowhead Regional Corrections Board, 356 N.W.2d 295 (Minn. 1984); Cass County v. Law Enforcement Labor Services, 353 N.W.2d 627 (Minn. App. 1984). In addition, under the VPA the employer must be found to have acted reasonably in discharging the employee. Pawelk, 415 N.W.2d at 49-50. In determining whether an employer has acted reasonably in terminating a veteran, the arbitrator should consider the veteran's conduct, the effect upon the workplace and work environment, and the effect upon the veteran's competency and fitness for the job. Pawelk, citing Matter of Schrader, 394 N.W.2nd 796, 802 (Minn. 1986). Any finding of misconduct on the part of a veteran must be based on substantial evidence. Matter of LaFond, 390 N.W.2d 321 (Minn. App. 1986). The burden of proof is on the employer. Matter of Schrader, 394 N.W.2d at 802. The employer has the burden of establishing by substantial evidence that it acted reasonably when discharging the veteran. Substantial evidence is defined as: "1) such relevant evidence as a reasonable mind might accept as adequate to support a conclusion; 2) more than a scintilla of evidence; 3) more than some evidence; 4) more than any evidence; and (5) evidence 19 considered in its entirety." Pawelk, 415 N.W.2d at 50. Requiring the employer to show that its conduct is reasonable, as opposed to requiring the veteran to show an abuse of discretion, is consistent with the legislative intent of the VPA: "Veterans [are to] enjoy security in public employment, protected from 'the ravages and insecurity of a political spoils system.'" AFSCME Council 96, 356 N.W.2d at 298. Even if the hearing board finds the employer's action to be reasonable, they still has the power to modify a disciplinary sanction if there are extenuating circumstances. Schrader, 394 N.W.2d at 802 ("In conducting a veterans preference hearing, the task of the hearing board is twofold: first, to determine whether the employer has acted reasonably; second, to determine whether extenuating circumstances exist justifying a modification in the disciplinary sanction.") That the hearing board "has the power to modify the disciplinary sanction, regardless of the reasonableness of the employer's action, is consistent with the notion that a veteran be granted a meaningful hearing." Id. Consequently, the hearing board "has the power to fashion alternative remedies... [and] also to decide for itself what penalty, if any is justified." AFSCME Council 96, 356 N.W.2d at 298. The burden to prove such extenuating circumstances is on the employee. Laux v. Gallagher, 527 N.W.2d 158 (Minn. Ct. App. 20 1995). Thus, under normal circumstances it would be reasonable to expect that the "begging" issue in this case would be whether Mr. Croton should be discharged, or reinstated and made whole, or whether he should receive lesser discipline for any proven misconduct on his part. The crux of this case should have been a determination by the Arbitrator as to whether Mr. Crofton's intent in posting the eight subject posts on his Facebook page were innocuous for public information only or were his subject posts intended to be racially derogatory material, insulting and maligning Muslims, their countries of origin, culture, and rituals. This case, however, has taken an awkward twist with 180 degree turnabout. This is because at the hearing, Mr. Crofton testified about his desire and ability to return to active duty as a MPD Police Officer. His own counsel asked him on direct examination: "Do you want to come back to work for the City of Minneapolis?" (Tr. 262:4-5). Mr. Crofton answered: "Without a doubt." (Tr. 262:6). Mr. Crofton was then asked by his counsel: "Is there anything else you'd like the arbitrator to know." (Tr. 262:7-8). Mr. Crofton answered: "I'm just asking for a chance to redeem myself." (Tr. 262:9-10). On cross-examination, Mr. Crofton further stated that he wants to return to active duty and, specifically, a patrol assignment. (Tr. 264:4). Without explanation at the time, Mr. Crofton's</t>
  </si>
  <si>
    <t>['https://d3n8a8pro7vhmx.cloudfront.net/cuapb/pages/270/attachments/original/1631802331/2021-Mohamud_Jama-_City_of_Minneapolis.pdf?1631802331']</t>
  </si>
  <si>
    <t>City of Lakes Civilian Police Review Autliority 400 South 4lh Street • Room 1004 Minneapolis MN 55415-1424 Olfice 612 673-5500 Fax 612 673-5510 TTY 612 673-2157 September 1, 2004 ^70. Box 580354 Minneapolis, MIST 55458-0354 Dear Enclosed are two copies of your statement given on June 9th, 2004 at the Civilian Police Review Authority offices. Please review, fill in and initial any corrections you wish to make. Sign and return one copy in the enclosed stamped, self- addressed envelope. Thank you for your cooperation, and feel free to contact our office if you have any questions. www.ci.niinneapolis.mn.us Afflmiative Action Employer Sincerely, Jase Investigator STATEMENT OF ••••|| PLACE: Minneapolis Civilian Police Review Authority Offices DATE: June 9, 2004 TIME; 11:44 AM CASE NO: Q4~2;53__ INVESTIGATOR: QUES: Would you please state yourMlnm^n^D^^for the record. QUES: ANS: And isitcapital j| CapitaljmHUl Right. What is your mailing address? Okay. Why don't you go ahead. Alright I'm just. We'll go offrecord. We're back on record and so yorxonailin^dtes^il^^ What is vQur home teh QUES: And that's going to be changing as well, I assume. ANS: Yes. QUES: And do you have acell phone or some other number? ANS: Currently nn. You can contact me after that time, you can get ahold ofme through QUES: ANS: QUES; ANS: QUES: ANS: Yes Okay. Please state your age and date ofbirth? Mr-HKl^oingbaokto the evening ofMay 14,2004 at approximately 10:30PM, did^^on^into contact with Minneapolis police officers? Um. Yes, I did. Alright. Tell me what you were doing just before this contact, where you were and then what happened. Alright. Urn. rd been traveling around NE Minneapolis to various art galleries witha group offriends bybicycle during the Art-A-Whiri event. Around 10PM, aquarter to ten or so, we arrived at an art gallery. Ibelieve itwas called the Furniture Gallery or something ofthat nature next to -located adjacent to Dusty's Bar, 1300 Block of Marshall Avenue, NE. We were inside. There was poetryreadings and food and drink and differentactivities going on, art. I'd been looking at art inside and eating some food and Iwas in the upper ar4 of the gallery and Iwalked out the back door and went up on the roof. There was a little ledge to go up on the roof. And I was by myself at this point. I walked to the front ofthe building. I was smoking acigarette. Iwas overlooking the sidewalk and Marshall Avenue and I noticed seve^of my friends down on the sidewalkin front. a^^fcie girls were sittingin some sort ofrocking chair, swing that was on the curb and Jack was alternately talking to them and running around alittle bit out in the street. And I was you know having a cigarette not paying attention to what they were doing. Just you know, admiring the view and whatnot. And out ofthe comer of my eye, Isaw two people rapidly approaching someon^ didn'tknow itwas Jack atthis time. Butlike running fast, brisk walking towards and who Istill didn't know wa^jj^^And then like attacking. Like Isaw punches being swung. I immediatel^^roj^^iy^^^tiio^^^^n I noticed it was Jack. As I noticedit wasfljlll saw ^HBHPlHHdflRFrunningtowards these two men who looked tobeintheir 30's or40's. One was wearing alightblue shirt, had brown hair, brown blonde hair, mustache. The other was wearing ablack shirt, black hair, mustache and was balding. My friends converged on them. Jack was on the ground. They were punching, kicking, you know just generally beating him up. Police or these two men were? These two men were, yeah. Um. Excuse me but wereyou still on the roof? Iwas on the roofatthis time, yeah. So my other friends, as they began tobeat Jack up, started yelling, "What are you doing?" immediately ran over there and try to begin pulling these men offof^ifEveryone wasjustkind ofinapile onthe ground. Like this pileofbodies. They were trying to get the police guys off These guys are on top offiKho's on the ground like hitting him. And it was just like this jumble of people, Idistinctly saw-out ofthis jumble ofpeople, Idistin^ saw the manwearing the black shirt who was balding and the mustache gra]|pPR collar and punch her QUES: ANS: QUES: ANS; QUES: ANS: QUES; ANS; QUES: ANS: twice inthe face. That's the thing that Idistinctly saw out ofthisjumble ofbodies on the ground. Where were youat thatpoint? I was stillontheroof. Still ontheroofatthis point. I'm sorry. Because Ithought atsomepoint, you said you immediatelywent overthere but this is yousaw the peoplego over there? Yeah. Yeah. I immediately saw my friends converge on these two guys when they startedto beat up Jack. Like topull themoff. Liketheyran to his aid. Alright. After I saw this guy-I was still like processing like ithappened very quickly. Iwas still tiying to figure out just what exactly was going on and why these people were beating up my friend. Like no reason that I witnessed. Ijust saw them rush towards him and beat attacking him. I didn't see an3^hing that would trigger that. I did not witness anything that would trigger that. Um just like these two people randomly attacked him. My friends went to his aid. I saw one ofthese attackers punch one of my female friends in the face. And that was^^^BV^ Yes. Andthat's when I decided that I hadto goand help. SoI rantotheback ofthe building. Got down offthe roof, ran around to the front um ofthe building. By the time I gotoutfront, thescuffle was breaking-^broken up. I saw these two men who attackedumeveryone standinginthe street. Oneof 'em, the onein theblueshirtwas on a cell phone. The other man inthe black shirt was juststanding next to him, like looking really menacing. I noticed thathehadlike acutorlike abruise, awelt around his forehead. Um. Idid notsee how that happened tohim. Ijustnoticed that he had that bythe time I got tothe front ofthe building. All my friends were yelling at these guys like, "Why did you beat usup? What are you doing?" like you know. There's getting tobe agroup ofpeople converging on the sidewalk that wasn'tpeople Iknew that were just like at the gallery. They just noticed there was something going on outside, like people were beginning to congregate. They had seen what happened. They were yelling-There, was larger people yelling at these guys. "What are you doing? Why did you do this to us?" May I ask you something? When you were on the roof, how many-When you said there was agroup around the two officers trying to pull 'emoff-awayfronJjH how many people at thatpoint would you say besides the officers? I mean. There was Ibelieve Four female people that were tr3ang to pull them, pull those guys offof Jack. QUES: So that was the grouppretty much? ANS: Yeah. Those were the people -that's-^those are thepeople that I saw. There was definitely other people out infi:ont ofthe building like milling aroimd that I didn't know. Imean there was maybe likeintheneighborhood oftenfolks or so.Youknow there was people out on the sidewalk that were attending the event. That were just kind ofmilling around orsmoking cigarettes orwhat have you. ButI think youknow there was like, there attention was probably by this like my attention was totally riveted onmy fiiends who were being attacked and they probablynoticed what was going on. Youknow tooknote ofwhat was happening. Like there was atleastten-at least ten more likebystanders outside atthis time. People Idon'tknow. Butthere was a crowd outside. But QUES: How close were those other people would you say to the officers? ANS: Um. Well when I ranto the back ofthe roof to get off the building. QUES: Fm thinking beforeyou got there. Imean when the girls are outthere, women are out there trying to get the officers away. ANS: This occurred. Theywere like inthe street. Like notfar outinto the street. Likemaybe like, you know, with in ten feet firom the curb probablymore like within six feet from the curb. Like, you know, and there was people on the sidewalk up around the building who wouldn't noticing what was going on there. But no one else, I don't recall was actually stepped out into the street when Ileft tohead to the back offthe roofto getoffthebuilding. Does that answer? QUES: Mmhmm[Yes.] It does. ANS: Butthere was definitely, you&gt;know, there was definitely anumber ofpeople outside. There wasn'tjustmy fiiends thatI sawdown there. QUES: Before Iinterrupted you itwas right around the time that you were describing what officer-Now you've -You've subsequently identified these men. ANS: Yes. QUES: And you statedthat one of'em had dark, blonde hair and the lightblue shirt and that you-Officer-^And you didn't know he was an Officer atthe time but ANS: No. QUES: You've identified as Robert Kroll. ANS: Yes. ' QUES: And the other Officer as Wally Krueger, the one with the balding fellow. ANS: Yeah,theoneI sawhit FloraI identified aswell. but Ican't verify that with any certainty. QUES: Why don'tyou pickit up from ti^ttere^saprettysizeable groupof ANS: Um.Yeah.AsIwassaymg,you ' j' xherewasalotofpeople folks outthere. Um Trym^oproems themselves as officers, yelling atthe officers, youknow.W ' ^ ^ ^ didn'tknowtheywere kyneveramiouncedthemselves officers but you know, tos asuseq «^y" my friends arelikeyelling YeUingatthetwoattackers.Ld«youtaow,Uke.^ at 'em. Askingwhytheywerebeatmg^up^Youm ^ was upset thatIsaw theni hitting ^ fdends any further. yelling at them. Iwas telling them a ^ hadjustoccurred. Tlierewasalotofpandemonium,alotofvetyupsetpeopleatwnat j RobC Ml w. «n8 .. M.-n menacing like he wanted to figh eP® P gnmg to likethrowa walk towards the sidewalkm awayaroundhim.Ikindoflike couplepunches atpeople. P®°Pj® ^ yellingathimthathebetter appLchedhimandhest^ed^ctagaway^M^^^^^ not further harm my friends anym • ^ , like sk, seven upthesidewdk upsetthatIsaw himpunchFlorain Ihe face away still yelling atlnia Iw ^ ^ ^ like that. Iwas verydisturbed y • annroaching. Sirens. AndIassumed hki. Um. AtiboutJis lij' thepionetW he ptobaMy callingthe S ^.owv. »= "•»" "&gt;•"« •»"« would he be on the cell phone? Um. thiricthese guys ^e ®0P« J®;^^®° talkinginareal officialwylike talking to people on the cell ph on?"Youknow, iJ^to'TSriLheldo;suggestthepossibilitythatthey^^^^ ButlMyoutoow&amp;atw^-^^^ outthattheywere.Solikeattnetim , jrunk guys thatwanted to getma not think they were-I thought Idid visibly-they did visibly appear to me that they had adequate amount to drink orsomething.You know. Theyjustdidnotseemlike- Iguess Ididn't-I can't really say as much for Robert Krpll because Ididn't seehim as much. The only time I leally saw him was when you know when they started attacking Jack. And then when he was talking on his cell phone and Ididn't wasn't able to observe enough of his behavior. But the way Wally Krueger was approaching people and myself included, he was looking very like ah the adjective that in my mind that most describes it was rabid. Like he just-He was just shaking like fuming. Like he just wanted to likejust you know pummel someone. He wasjustlike [sound ofsuckinginair]justlikethat's the image in my mind. That he was like this rabid dog thatjustwanted to like you know, go nuts and beat someone up. Like that's whatIwas thinking like. And that swhyI kept my distance from him. As angry as Iwas and Iwas like yelling at him like I didn't want to get close to the guy because he looked like he'd just go crazy or something. So Iwasjustlike. Ihad no ideawho he was. Ihadno idea whyhe hadjust attacked Jack. And I was just like, here's some guy just at random and seemmgly attack some folks on the street. AndIwasjust like. This guy is notmhis nght state of mind. But um. So I heard the squad cars. How many did you see when they arrive? At this point, I heard the squad cars. And as I said I was walking nor&amp; up the sidewalk and Wally Krueger's justbacking up there an^ Iwas yelling at him not to attack my friends. Iheard the squad cars. My friend, we were just like okay, police are showing up, they're going to take care of this. They're not going to beat anyone else up anymore because the pohce are here. It s fine. Let's go unlock ourbikes so we can like talk to the cops andthen getoutofhere. Wejustfigured theywere showup, arrestthe guys who were beatingpeopleup, we'd give our statements andbe on ourway. Like wewouldfigure thatwas whatwas going to happen. At least that's what Ifelt at that moment. So Iwent to unlockmy bike which was locked on alike asign post or street post of some sort. It might even beenlike an electrical like asupport wire for likeatelephone pole. It might have been-I don't really recall. Any rate^nj^ nght m.front of Dusty's Bar. Um. So my bike lock was right next to^^^Vs- We were both standing there. As Iwas unlocking my bike, Iwas punched in the face in my right jaw. I was standing -the right my side ofmy body was facing Dusty's Bar. Iwas punchedinmyrightbar. Iwas knocked down on top ofthe bikes.Ilookedup andsaw WallyKruegerbacking away from me andIimmediatelystoodup andran afterhim.I was veryupset andyou know. Instantaneous thinking, likeIhadin mymmdthatIwas going afterhimbasicallylik^gm||kindofgrabbed me andsaid, "Youknow, it's notworth it. Thepolice arehere. Furtheraltercationis notworth it. She convincedme not to get into a fightwith him. Um. You know Iwas yeUing at him. Idon't remember whatIwas yelling some expletives andIwas veryupset at this point and veryangry. AndIwas yelling athim andhewas sayingthings like, "C'mon."Like you know enticing. Like "C'mon." Whatever. You know. He was basicallytrying to enticeme into afight. Iwas yelling athim. Iwasyou know going to get into afight with him andthenIrealizeditsnotworlliit. Thepolice will take care of it. I was just able to calm myself and back down firom that ' altercation. Um. And basically at this point where Iturned around and sayhow many squad cars there were. He-I don't know-likeIbacked awayIthink-WallyKruegerwent out into the street, I'mnotreallysure. Hejustkindofmoved awayinto the crowdorup the street, Idon't reallyknow. Iwasjustkind oflike, you know gotmyselfcalmed down, went backto retrieve mybike, sawthe numberofsquad cars that were inthe street. Atleast three, Iwas thinkingthere was four orfive. Ithoughtthere was like three along, close to thecurb andoneatleast one behind outin themiddle ofthestreet. QUES: Sothey were all-They were there when you got hit? ANS: Yeah. Yeah, yeah, yeah. Imean they-like the first-I think at least one ortwo squad cars had like was just pulling up when Iwas unlocking my bike. And-So Yeah, I mean, there's at least asquad or two had to be on the scene whether ornotthey were out oftheir car, I don't know because my back was primarily turned to them. But there was at least, you know, there was squads showing up on the scene as I got hit and I'm sure there was, you know-^whether you know like-there was definitely there-whetherornot they're out oftheir carum, or not, Idon'tknow. Buttherewas definitely officers there when I got hit and there and in the process ofshowing up. And like um stuff from that point onyeah, there was officers on the scene. Um. I mean I tumed around and there was seyeral squad cars there at the time the officers were standingoutside ofthem. Isaw Jack onthe groundbeing cuffedbyasquad carthat was like in the middle. Like Isaid there was something likethree close tothe curb and Uke one further backonthe roadway at least. Like I said, Idon't remember the exact number ofsquad cars that responded but there was a good number. Um. By this point, very large crowd of people filling almost the entire sidewalk out in front ofDusty's and the art gallery. Um. Standing around, um people yelling at the police officer. My fiiends and bystanders, yelling at the uniformed officers, "What are you doing? Why are you arresting that guy? He just got beat up. Those are the guys- Atthis point, um Kroll and Krueger had-bythe time Inoticed them again, they were out in the street like the middle of the street conferring with a couple uniformed officers. Just one or two uniformed officers. They were just standing there talkingto them. And this is when like it was just like something is not right here. These guys mustbe off-like theyweren't making arrest.Heremyfriend whojust got beat up by these guysis on the groundin cuffsand those guys are just standing there talking like youknow they're not being detained in any way. Theywerejust casually talking andlikeeveryone islike, "What's going on?Those arethe guys. Why aren't you arresting them?" Like yelling at theuniformed officers like otherpeople beginto think thesame thing. Theywerelike,"Whyaren't youarresting those guys?" Or "Thoseguys officers? Are those guys cops?" Like yelling like at the uniformed officers. The uniformed officers were like "Get back on the sidewalk. Get back on the sidewalk". Pushing people backon the sidewalk. Likethe one in front of me when people were yelling athim"If those guys areofficers, I don't remember, I didn'tget his badge number or anything. He's like, he's like, "I don't know. This is a big department. I've never seen those guys before." He denied knowing who they were. Um. You knowJack was placed in the squad car. I saw the two attackers walk away from the scene towards their vehicle, towards a black darkly colored SUV type vehicle which is was parked on the comer of13^ and Marshall. Um. Just basically leave the scene. Jack was in the squad car. Thesquadcars began to leave. People were still milling about up in front. Um. Atthispoint^|||§hadn't seen Dan during this altercationbut he cametowardsme,holding somethinginhis hand. Ijust got my tooth knocked out. Someonejustknocked outmytooth. Like andhehad apiece oftoothinhis hand. Um. He's like,"I didn't evenseetheguy.Hejust kickedme inthe face."Ohman. I didn't see what happened. I didn't even know who it was. He said someoneknocked his tooth out. There was one officer-like afte^heytoo^Jj^Rjail there's one officerthat was- remained on the scene. Um. badge number^^^VHc was drivingsquad250.Heremained on thesceneandwas takingpeople's statementinthe vicinityof-well there's a vacantlot adjacent to Dusty's Barjust north ofthegallery and the bar. He stayed, remained on the scene for at least a half an hour and took down people's statements. There was a number ofupsetpeople. Um. Who I didn't know,who werejust on the scenethat gave statements. Um. I gave a statementasdid my fnend The rest of the people around that were talking to the officer, people I do notknow personally. Andyou know, Itold himwhat had happened to me. I toldhim that, you know, that guy punchedme for no reason. Andyouknow I saw thoseguysbeatingupmyfnends.Theywerejust able to leave.I wasreallyupset I'm like,"Whywerethoseguysjust able to leave?"Like, youknow. He's like, hedidn't know. He's like, "I don't know." And then I'm like, "Well, were those guys cops?" Andhe didreluctantly admit tome that "Yes, they were off-they were cops. And that they outranked them, meaning uniformed officers and that they couldn't do anything about it. And that swhenIfirst knew. So. And then I obtained the police report, the public record police report ata later date, found theirnames and you know, got photos and was able toidentifythem. But um. That was the first time that I knew that they were indeed actually police officers when he admitted tome. And I still in a little bit of disbehef until I got the police report and got their names and did indeed find out that they were. But at no time during the incident did they ever announce thattheywere police officers when I was present. QUES; Alright. Can you describe again when you were up on the roofand you first noticed -these two men Krueger and Kroll walking toward Jack. Could you describe what that looked like to you again and what you saw. ANS: Um. Like Isaid, itwas something that I rioticed out ofthe comer ofmy eye. I wasn't directly looking at it. I just saw this fast movement oftwo guys like running or moving very rapidly like itwas really fast. That basically caught my attention. And then I looked over there and Ijustsaw someon^n the ground and two guys beating him. It took me asecond to realize it wasJ^^Rjid then as soon as Irealize it was Jack, atthat moment, Isaw my other fnends rushingtowards them andbegintrying to pull them off. LikeIsaid, Isaw my fhends talking on the sidewalk,^^Ji/astalking to thembuthe was also dancing around like halfout in the street, halTon the sidewalk. Um. When I did see Jack dancing around in the street, itwas like within ten feet ofthe curb. Um. In front ofthe gallery and like you know, Fm always saying this because Iheard that this may have provoked the attackwas him being in the street. But he was conversely like on the sidewalkjustkind oflike dancing around or running around and like but I didn't-you know, Iwouldn't-He was on the street,itwas like aboutten feet from the curb when I saw him out there. QUES; Okay. We'll go offrecord for amoment. Okay. Anything else you want to add atthis point, sir? ANS: Um. No. I guess that is what happened to me and what Iwitnessed happening to my friends. Primarily, Isaw^jpbeing attacked um, Icouldn't really see what they -1 could definitely see that they were throwing punches, I mean they were like-- QUES: Okay. We'll have to stop and turn over the tape. Okay. Back on record. ANS: Um. Yeah, Isaw these people you know, hovering over|^ swinging punches. Isaw Wally Krueger punch^^Bn the face twice and Iwas punched in the jawby Wally Krueger. Blindsided punched. Didn't see ituntil ithappened. QUES: Were you injured by that punch? ANS: Um. Ididnotattend-didnotseekmedical attention. Ittook aboutaweekformyjaw to stop beingtenderand for me to be able to openmyjaw fully andbite down withthe full force ofmy jaw but I don't believe I sustained any perennial or permanent damage. Ihad some swelling and bruising and tendemess oflike the tendons ofmy jaw, you know for week, week and ahalf But um, Idon't believe I sustained any permanent damage from that. So. QUES: Alnght. Is this atrue and correct statement to the best ofyour knowledge? ANS: Yes it is. QUES: Okay. And has anyone from the Minneapolis CivilianPoliceReview Authoritymade any threats orpromises toinduce you to give this statement? ANS: No, I have not. QUES: Andwhen the statement is transcribed, are you willingto readit, make anynecessary * corrections, sign it and return it to us? ANS: " I certainlywill. -QUES: Okaythat concludes this statement. Timeis now 12:18PM. Signature: Date: 10 STATEMENT OF SBBMiv PLACE: Minneapolis Civilian Police Review Authority Offices via telephone DATE: June 26, 2006 TIME: 11:33 AM CASE NO: 04-2153 R£(J'0 JU^ 2 8 2006 INVESTIGATOR:uu QUES: ANS: QUES: ANS: QUES; ANS: QUES: ANS: QUES: ANS: QUES: ANS: QUES: ANS: QUES: ANS: And sir, would you please state your full name and spell it for the record? Thank you. And what is your mailing address? transcript Okay. And a good telephone number for you is what? And what is your age and date ofbirth, sir? Okay. Now, we're going to refer back to a date of an incident that our agency is investigating. Its- It was April 14, 2004, somewhere in the area of 10:30 PM. And this was over in the area ofMarshall Street andThirteenth- or Marshall Avenue, I think it is, or street. I don't know which. Thirteenth- It's Avenue. Yeah, and Thirteenth Street Northeast. And you- Did youwitness at least one civilian come intocontact witha couple ofmiddle agedmenthatnightwhohadgotten outof a vehicle? I did. I was- Yeah, whydon'tyoujusttell me where you were, what you were doing and what you witnessed, please. Okay.That was around the timeofan event in Northeast Minneapolis calledArt-A- Whirl. QUES; Right. ANS: And I- My step dad owns Old Science Renovation, which is right on Thirteenth and Marshall. QUES: Okay. ANS: And we were having an Art-A-Whirl party. CRA Case #04-2153 QUES; ANS: QUES: ANS: QUES: ANS: Right. And acouple guys who were there that had alittle bittoo much to drink, and we told them they had to leave because they were acting alittle unruly. Okay. So, somebody escorted 'em out. It wasn't me who escorted 'em out. Somebody got 'em out of the building and then we all kind offollowed it out the door. Can you describe the two guys that you're talking about atall, injustgeneral? This was alittle while ago. Generally, they were young. Theywere probably in early twenties and they were both white, [tape cuts out] I can't really. No, that's fine. Ijust want to differentiate tobe sure who we're talking about. Sure. Okay. So, please continue. Okay. So, after theywere escorted out, theykind ofwere goofmg around inthe street alittle bit. From what I recall they- one ofthem, I'm not sure which one again, I know there's two of'em, but one of 'emhadabackpack on and I believe he moved around quick and his backpack was swinging around and ithit acarthat was passing down Marshall Avenue. Okay. Were you standing out onthe curb when this happened? I was standingrightin the doorway ofOld ScienceRenovation. Okay. Please continue. So then after the car was struck with abackpack itstopped abruptly and two middle aged white men got out ofthe car, started hollering andjust started'beating the guys up that-started striking theguy with the backpack. Okay. And did you watch further? Did you see what happened after that? Atthatpoint, a crowd gatheredreally quickly sothere wassomuch commotion that I didn't reallysee whathappened after that. Beyond that? Okay. ButI- Yeah, I doknow thateventually theyounger white males, one ofthem was on the ground. I saw him get kicked in the face at least once. Okay, [tape cuts out] CRA Case #04-2153 ANS: But like I said after that there's so much ofacommotion. There's a lot ofhollering and people wondered around so ... QUES: Okay, [tape cut] Let me ask you a few questions about some ofthe things that have been alleged ifI could. ANS: Okay. QUES: That what you witnessed [tape cuts out] The two men, I've gotstatements from them. They're a couple of off-duty police or they were a couple of off-duty police officers. ANS: Mhmm. QUES: Youknow, so,we gotstatements fromthem. We gotstatements fromthe fellowwith the book bag. And the two off-duty officers alleged that the guy with the book bag was, I guess, for lack of a better of word, assaultive, and that he came at them swinging his bag and throwing punches, things like that. Now, I"know you didn'tstate anything like that but did you see any- What did you see from the fellow with the book bag right before he got punched and all that? ANS: I didn't- As far as I can remember and as far as what I saw, the two younger white men didn't instigate anything beyond hitting the car with their bag in the first place. QUES: Okay. ANS: After the car was hit with the bag, like I said itjust-they stopped, theyjumped out, theyyelled alittle bitback and forth and then the two older menjustbegan assaulting the two [tape cuts out] . QUES: Alright. Anddidyousee bothmen- It's beenovertwoyears now. ANS: It's been awhile. QUES: ANS: Do you rememberat all like colorof apparel or an3^ng ofthe oldermen? I don't. I mean, I want to say, I believe, one of the guys was wearing a black windbreaker. Okay. But I don't-1 don't know if that's accurate at all. No problem. What about- You sayyou saw them both assaulting orpunching and attacking the younger guy with the backpack? Mhmm. CRA Case #04-2153 QUES; ANS: QUES: ANS: QUES: ANS; QUES: ANS; QUES: ANS: Didyou see 'emboth throwingpunches or how were theyattacking them? [tape outs ""'•J at this point. It's real ftzfy butIbelieve Isaw each, at least, throw apunch and throw acouple WelMh commotionjust started. Because the two guys that- Wel^the guywith the bookbagandhis friend werethe-were originallyfhSyt^o but then they had friends there as well so ...And itjust kind of-There was five or SIX guys mthe street fighting atthat point so . .. Is that including everybody do you think? "Veah. Everybody wasjustkind ofout there yelling and fighting and ... Okay. Itshard to tell who was doing what. Yep_ Okay. Is there anything- What else-Do you remember anythingthatyou think might be relevant to like"the aftermath or... thfv^T ^ witlithe on-duty, the uniformed officers when kS ^ seriouslyortheydidn'tseemtolThey kmd ofbuddied up with the two off-dutyguys. Okay. Mddidn'treally-AndIdid actuallysee an on-dutyclothedoruniformedofficerkick one ofthe Iguess, one ofthe victims after he had been handcuffed. Really. Idon't have abadge number. Idon't have his name oradescription even R„t T witness,that and Iremember that specifically. 25*® bagthatgot It may have been. It may have been. Yeah. ButIdon't- Like Isay, Idon't recall who got kicked or who did the kicking Ifust rememberIdid seeaumformed officerkick [tape cuts out] aftertwC been handcuffed and on the ground. ~ ~ Okay, [tape cuts out] ^ could look through my record. Imight have written abadge number down orsomething like that. ° CRA Case #04-2153 QUES; ANS: QUES: ANS; QUES; ANS: QUES: ANS: QUES; ANS; QUES: ANS: QUES: ANS: QUES: Well, ifyou thmk ofit, I'll give you my number here. Okay. And the name again Okay, [tape cuts out] Iremember Idid.write afew things down. Okay. Yeah, if you were-happened to- Actually, this is going to go to hearing Wednesday so ... Okay. It's kind ofalate hour but ifyou happen to see it somewhere that would be great Okay. There was one question thatfrom mostaccounts-Oneofthe off-duty officers, theguy was wearing- You're correct, at least by all accounts, of one of 'em was Wearing blackand that officeror off-dutyofficersupposedlygotpunchedbysomebodyoutof the crowd. Did you get alook at that or anything? Like I say, once the commotion started- It was just general- All bets were off. Yeah. Okay. There was lots of stuff happening. And I'm- I'm not- I didn't see anything in particular that stands out but I'm sure they got punched afew times as well. Yeah. Okay. Alright, sir, has this been- Well, is there anything else you want to state before we end the interview? No, Ithink that's- That about covers it. [tape cuts out] QUES: ANS: Okay. Very good. Has this been atrue and correct statement to the best of your knowledge? Yes. QUES: And when we type itup and send it to you, would you be willingto read it, make any necessary corrections,sign it and return it to us? [tape cuts out1 ANS: I- ^ J QUES: That'll conclude this statement. It's now approximately 11:42 AM. CRA Case #04-2153 This is jUPMBmUinvestigator again, and this is asupplement dflm^vious statement. The time is-Same date, June 26 and it's nowjust alittle ^er^^4. And as we were about to hang up, you remembered something you wanted to refer to or talc about regarding this incident, sir, and what was that? Yeah. I just remembered that after the commotion kind of settled down and the fighting had basically stopped, the two off-duty officers that had instigatedthe-Well, that had started the fight or had fought with the civilians, they came over to Old Science and tried to start talking to us to kind of- I don't know why they'd start coining over to us but they came over and we could definitely tell that they were intoxicated. Their breath kind of reeked of alcohol. Okay. How about behavior orspeech patters or anything? Yeah. They were slurring a little bit and you know, they were definitely visibly intoxicated as well as you could smell it on 'em. So we wouldn't let them in Old Science. And that's why, huh? Yeah absolutely. Okay. Veiy good. I should ask you this itjustoccurs to me. Did you have-Did you suspect or have any sense ordid these guys ever represent themselves as officers in any way? Not until afterthe altercation had ended andthe uniformedofficersshowed up onthe scene. Right. And they land of-Then they pointed out- And they said we're off-duty officers. We're cops, you know, you can'tmess with usblah, blah, blah. Okay. So... Ahight. Alright. Very good, sir. And has this also been atrue and correct statement? It has. Okay. So that will-Unless there's anything else you want to mention atthis point? That is all. C'KA Case #04-2153 Date: ^</t>
  </si>
  <si>
    <t>['https://d3n8a8pro7vhmx.cloudfront.net/cuapb/pages/270/attachments/original/1596604408/04-2153_Kroll_and_Krueger_Pt_6.pdf?1596604408']</t>
  </si>
  <si>
    <t>MINNEAPOLIS POLICE DEPARTMENT INTERNAL AFFAIRS COMPLAINT FORM #3401 COMPLAINT INFORMATION INTERNAL AFFAIRS CASE NUMBER: 15-10978 CCN: 14-415009 DATE OF INCIDENT: 06/04/2015 TIME OF INCIDENT: Approx. 16:30 LOCATION OF INCIDENT: Hennepin County District Court DATE OF COMPLAINT 06/04/2015 REFERRAL METHOD: Internal C•MPLAINANT NAME LAST FIRST MIDDLE 13.43 - Personnel Data SEX NA❑ F❑ RACE: DATE OF BIRTH: HOME ADDRESS: CITY / STATE I ZIP: Minneapolis, MN 55415 TELEPHONE: 13.43 - Personnel Data POLICY INFORMATION POLICIES ALLEGED TO BE VIOLATED: 5-102 CODE OF ETHICS (A-D) ACCUSED EMPLOYEE(S) NAME/BADGE: Officer James Boyd, Badge 0725 COMPLAINT ALLEGATIONS The following is alleged: 'Ifficer James Boyd was instructed by Assistant Minneapolis City Attorney, Flavio De Abreu, to be present at )nnepin County District Court Room 1059, at 1530 hours, on 06/03/2015, regarding criminal jury trial, with Defendant, Michael Dean Grinager, MPD CCN 14-415009. Officer Boyd allegedly could not find the court room, which resulted in Judge Sullivan dismissing the jury until the next morning, 06/014/2015. Officer Boyd allegedly had gone to the Minneapolis City Attorneys Office looking for Assistant City Attorney De Abreu. Officer Boyd spoke with Assistant City Attorney David Bernstein, Mr. De Abreu told Mr. Bernstein to instruct Officer Boyd to call MPD Court Liaison, Officer Angie Hayden, for directions on what to do next. Officer Boyd allegedly told Mr. Bernstein that he was not going to come to testify the next morning, and that he did not care if the judge held him in contempt or issued a warrant for his arrest. Per Mr. De Abreu, because of Officer Boyd's poor attitude, he made a tactical trial decision not to call Officer Boyd as a witness. Per Mr. De Abreu, it is unknown if this decision had an adverse outcome on the case. RECOMMENDATION (Preliminary Cases Only) • K K • • • • Reckoning Period Expired Before Complaint was Filed No Basis for Complaint Closed Pending Further Information Refer to Precinct with Coaching Documentation Exceptionally Cleared Policy Failure Other 13.43 - Personnel Data DATE -1 1196210 L COMMANDER REVIEW DATE 1196211 MINNEAPOLIS POLICE DEPARTMENT Internal Affairs Unit Administrative Case #15-10978 Sergeant Rolf Markstrom 08/21/2015 CASE BACKGROUND This case was initiated via a Minneapolis City Attorney's Office Report of Officer Non- Compliance with Court Process, from Assistant Minneapolis City Attorney Flavio S. De Abreu. In the report, Mr. De Abreu alleges that MPD Officer James Boyd made comments to Assistant City Attorney James Bernstein that he was not going to come into court to testify the morning of 06/04/2015, and that he did not care if the judge held him in contempt or issued a warrant for his arrest. Because of Officer Boyd's attitude, Mr. De Abreu dismissed Officer Boyd as a witness in the case. Mr. De Abreu did not know if Officer Boyd not testifying affected the outcome of the case, but said that it certainly did not help. CASE INVESTIGATION Case Documentation Subpoena from the Minneapolis City Attorney's Office Officer James Boyd was issued a subpoena instructing him to be on standby from 0900 to 1200 hours on 06/02/2015. The defendant in this case is MICHAEL DEAN GRINAGER. The Court File Number is 27CR1434414. The associated MPD Case Control Number (CCN) is 14-415009. 1 1196212 MPD Court Liaison E-Mails MPD Court Liaison, Officer Angie Hayden, sent Officer Boyd the aforementioned subpoena via e-mail on 05/11/2015, at 0954 hours. Officer Boyd responded to Officer Hayden, acknowledging the subpoena, via e-mail, on 05/12/2015, 0544 hours, with the comment, "Great Ange I already have rassmussen...on DWI at 0900 at court...same of number 13.43 Minneapolis City Attorney's Office Report of Officer Non-Compliance with Court Process As noted above, this Report of Non-Compliance was completed by Minneapolis Assistant City Attorney Flavio S. De Abreu. Mr. De Abreu provided the following reasons for forwarding the report: • Per Mr. De Abreu, on 06/02/2015, he sent an e-mail to Officer Boyd informing him and his partner, Officer Roth, that the case is going to trial and that they were picking a jury that afternoon. He advised that they would be before Judge Sullivan in court room 1059. • Per Mr. De Abreu, on 06/03/2015, he called MPD Court Liaison, Officer Angie Hayden, and asked her to tell Officer Boyd to be present at court room 1059 at 1530 hours to testify. They waited for Officer Boyd until 1620 hours, and he was not present. Mr. De Abreu received a call from Officer Hayden informing him that Officer Boyd was lost, and had gone to the 11th floor of the Government Center. The judge dismissed the jury until the next morning. • On 06/03/2015, at approximately 1645 hours, Mr. De Abreu received a text from Assistant City Attorney David Bernstein, informing him that Officer Boyd was at the City Attorney's Office looking for Mr. De Abreu. Per Mr. De Abreu, he instructed Mr. Bernstein to have Officer Boyd call Officer Hayden, because she would direct him what to do next. • Per Mr. De Abreu, Mr. Bernstein informed him that Officer Boyd stated he was not going to come to testify the next morning, and that he did not care if the Judge held him in contempt, or issued a warrant for his arrest. According to Mr. De Abreu, he had a very difficult case, and knowing Officer Boyd had such a poor attitude, he made a trial tactical decision to not call Officer Boyd as a witness. Mr. De Abreu called Officer Hayden and asked her to dismiss Officer Boyd. • Regarding the Effect of the failure to comply with the court process on the outcome of the case, Mr. De Abreu indicated "None", but noted, "Officer Boyd wrote the police report and his partner did not write one. Officer Boyd, by being uncooperative, made his partner vulnerable on cross-examination, and the jury was wondering why the officer who wrote the report did not show up to court to testify. Usually Officers who write the police report are given greater credibility because they wrote about events they perceived. Ultimately the jury convicted the defendant on disorderly conduct but acquitted on two assault counts. While we will 2 1196213 never know if Officer Boyd testifying affected the jury's verdict, it certainly did not help." MPD CAPRS Report CCN #15-415009 On 11/24/2014, Officer James Boyd and Officer Dean Roth were working Squad 431. At 2341 hours they were dispatched to 5219 Irving Av N regarding a domestic in progress call. Officers were met by witnesses who stated that the Arrested Party, Al/Michael Grinager, assaulted his wife, who later denied the allegations. One of the males at the residence, identified as Vl/Michael McCurdy, stated he was punched several times by Al/ Michael Grinager. Vl/Michale McCurdy completed a citizen's arrest form, and the Officers booked Al/Michael Grinager for 5th Degree Assault (non-domestic). Officer Boyd completed a supplement for this case. Officer Roth did not enter a supplement. City of Minneapolis Phone Records City of Minneapolis phone records show that on 06/03/2015, a call was made from MPD Court Liaison, Angie Hayden's desk phone to Officer Boyd's mobile phone at 1244 hours, The duration of the call was .3 minutes. At 1257 hours, a call was made from Officer Boyd's mobile phone to Officer Hayden's desk phone at 1257 hours. The call duration of the call was 15.8 minutes. Case Statements Statement of Officer James Boyd Officer James Boyd was interviewed on 07/02/2015, at approximately 2108 hours, by Sergeant Rolf Markstrom, in the MPD Internal Affairs Unit. Also present was Officer Bill Bjork, Minneapolis Police Federation Representative. Following is a summary of the interview. • Officer Boyd explained that he and his partner, Officer Dean Roth, were dispatched to 5219 Irving regarding a domestic. • Officer Boyd spoke with a female who was the alleged victim of a domestic assault. She told Officer Boyd that he husband had been drinking, and she was upset with him, but that no assault occurred. 3 1196214 • Per Officer Boyd, he showed the female the domestic supplement form, and informed her that she did not need to be the complainant, and that the Officers would take care of it, but the female would not cooperate. • Officer Boyd relayed the above to Office Roth. • According to Officer Boyd, Officer Roth was informed him that he wanted the suspect arrested for assaulting a male at the residence. • Officer Boyd said that he explained to Officer Roth that they would need to have the male victim fill out a citizen's arrest form, because the relationship between the suspect and the male victim was non-familial, and they did not witness the assault. • Officer Boyd and Officer Roth arrested the suspect, Michael Grinager, for 5th degree assault. • Officer Boyd was the report Officer at the time and he wrote the report. • Officer Boyd was surprised that Officer Roth did not complete a supplement. • Officer Boyd acknowledged that per the aforementioned subpoena, he was placed on standby from 0900 to 1200 hours on 06/02/2015. • Officer Boyd acknowledged that MPD Court Liaison Officer Angie Hayden e-mailed him a copy of above subpoena on 05/11/2015, and that he acknowledged receipt of said subpoena via e-mail on 05/12/2015. • Per Officer Boyd, he was not called in to testify on 06/02/2015, but was informed by Officer Hayden, late on 06/02/2015, to report on 06/03/2015. • Office Hayden told him that he would be on standby from 0900 to 1200 on 06/03/2015. • On 06/03/2015, Officer Boyd was working at dison School. He explained that he had gotten up early that day and had to work 1 3.43 that night. • According to Officer Boyd, on 06/03/2015, he received a call from Officer Hayden after standby had already expired, and she informed him that the case was going to trial, and asked him if he would head over to court room 1059, as a favor to her. • Per Officer Boyd, he said to Officer Hayden, "wouldn't it (court) be closed?", and Officer Hayden asked him to head to court right away. • Officer Boyd explained that there was a lot of traffic on his way down to court, and he had difficulty finding parking. He went to the Hoff Ramp and could not get in, and finally found parking on the east side of the Government Center. • When Officer Boyd went into the Government Center, the court side of the building was blocked. He had to go up the Social Services side of the Government Center, and then take the cross walk across to the court side of the building, which is not on the 10th floor, then take the elevator back to the 10th floor. • Per Officer Boyd, the allegation that he went to the wrong court room is not true. • When Officer Boyd arrived at courtroom 1059, it was locked. • Per Officer Boyd, he could have just walked to his car and left, but he decided to go to the City Attorney's Office to try to connect with Attorney De Abreu about the case. • As Officer Boyd was walking over to the City Attorney's Office, he received a call from Officer Hayden, who told Officer Boyd that Attorney Abreu was "pissed", and that Officer Boyd, needed to be in court the following morning (06/04/15) at 0800 hours. 4 1196215 13.43 • Per Officer Boyd, he had to wor that night, so he wanted to talk with Attorney De Abreu about possibly testifying later in the day. • At the City Attorney's Office, Mr. De Abreu was not there, so Assistant City Attorney David Bernstein spoke with Officer Boyd. • Per Officer Boyd, Mr. Bernstein sent a text to Mr. De Abreu, and Mr. De Abreu replied that Officer Boyd needed to be at court the next morning at 0800 hours. • Officer Boyd asked Mr. Bernstein if there was any chance he could come in later. Mr. Bernstein sent another text to Mr. De Abreu, and told Officer Boyd he would not be able to come in later. • Per Officer Boyd, at this point he was getting upset, because he was reading the report, saw that Officer Roth did not do a supplement, and that he had to testify on something that was told to him by Officer Roth. He was also thinking, "How am I supposed to even be awake to bed able to testify at 8:00." • Per Officer Boyd, at this point he was frustrated and tired. He asked Mr. Bernstein if Mr. De Abreu could change the time, and Mr. Bernstein said no. Officer Boyd asked Mr. Bernstein if Mr. De Abreu was close by, and Mr. Bernstein informed Officer Boyd that Mr. De Abreu had gone home. • Officer Boyd told Mr. Bernstein that he can't make 0800 hours, and that he did not know how it would be possible working • Per Officer Boyd, he said to Mr. Bernstein something to the effect of, "how am I supposed to do that?" • Officer Boyd asked Mr. Bernstein if he could come in a couple hours later, and Mr. Bernstein said that it has to be 0800, and that he (De Abreu) is upset. • Officer Boyd reiterated that he was frustrated and he said, "Ok, Well, what if I don't come in then? You know something like that. And I says, well, then I'm, I'm not gonna come in. I said it like that. Like I'm not gonna...it doesn't mean I wasn't gonna, but that's out of frustration." • Per Officer Boyd, he calmed down, and he said, "Maybe I'll ask my Federation Rep what to do next." • Officer Boyd called his Lt. Kroll, who advised him to ask his supervisor for 3 or 4 hours off. • When asked if he ever made a statement to Mr. Bernstein that he did not care if the judge held him in contempt or issued a warrant for his arrest, Officer Boyd said the following: o "I remember saying something like, well, I guess you'll have to hold me in contempt of court. You know, that's...then, then I paused and then said, well, I guess I'll call my Fed...and he goes I think that would be a good idea." • When asked if he would not come in if instructed to do so, Officer Boyd said the following: o "No, I've never not done that. It's just me frustrated, but I didn't say I wasn't gonna testify. I just says maybe I just won't show up, urn, may...uh, I suppose they'll have to put a warrant out for my-, for my arrest, you know, cause I was just thinking, you know, I can't do that obviously cause that's dumb as hell to do, so I'm thinking to myself I guess that's not going to work. That's when I paused, collected myself, and I said, well, I guess I'll contact my Federation 13.43 5 1196216 Rep. And, and he seemed to be in agreement with that. Yeah, that's probably a good idea. Either said it or shrugged his shoulder yeah. And I walked out the door and I called Bob immediately as I'm walking to my car." • Officer Boyd stressed that he has never not shown up for court, and that he was never intending to not show up for court. He was hoping to make it later, and by calling Bob (Lt. Kroll), he was hoping that the time could be changed to noon. • Officer Boyd then said, "That's all. I never intended to not go." • Per Officer Boyd, he later got a call from Officer Hayden, and Officer Hayden told him that he had been released. • When asked if there was anything else he would like to add to this statement, Officer Boyd added the following regarding the IAU notification letter I sent to him: o Where it states "instructed by Assistant Minneapolis City Attorney Flavio De Abreu to be present at 1530", Officer Boyd said that Mr. De Abreu never told him that. o Per Officer Boyd, he never spoke with Mr. De Abreu, and that it was Officer Hayden who told him. o Per Officer Boyd, he was never directly instructed by Mr. De Abreu. o Officer Boyd also pointed out that he never went to the wrong courtroom or could not find the court room. He reiterated that he found the right court room after a lot of effort of going to the social services side of the Government Center. o Mr. Bernstein never instructed him to call the court liaison for directions on what to do next. Per Officer Boyd, he is the one who said that he would maybe call Officer Hayden. • Finally, Officer Boyd added following statement: o "So, I already was making plans to figure out how to get there, how to get some time off, maybe they could make it later. That's all. And...but it makes it look like this City Attorney, who obviously...and I'm not-, I'm not stupid. I'm sure he made that complaint, or Bernstein did, or both. Uh, see he's making it sound like he did this, and told me this next, and then had me do this next. No, no, no, no, he did not. He didn't talk to me. I never seen the guy. You could give me 10 million dollars and I couldn't point him out in a lineup even if you told me here's the only one in our lineup, Jim, and all it says is there's supposed to be six people, but there's only one and I still couldn't point him out. So, wrong, wrong, wrong. And I'm not saying you're wrong. This is just what I'm sure you were told, so obviously I just want to clarify that. Urn, and it says I was not...I'm not gonna testify Mr. Bernstein. I never said that to him. I'm, I'm not trying to pull a Bernie Martinson when he...his famous lines. I didn't say that, but I didn't say that and, and I just said, well, then I guess I won't come in. I guess-, I guess that means you'll have to hold me in contempt, and I'm thinking that's the stupidest thing you probably ever said, Jim. That's when I caught myself. And I said, well, I guess I'll talk to my union rep and I walked out. And he goes that'd be a good idea or shrugged his shoulders and said that...something to that effect. That's 6 1196217 what I remember. Urn, so, I just wanted to clarify that cause I'm sure you ) were told that. That's why you asked me that question, but that is not true." Statement of Officer Angie Hayden Officer Angie Hayden was interviewed on 07/24/2015, at approximately 0900 hours, by Sergeant Rolf Markstrom, in the MPD Internal Affairs Unit. Following is a summary of the interview. • Officer Hayden acknowledged that she sent Officer Boyd the subpoena for Michael Grinager via e-mail on 05/11/2015 at 0954 hours, and that Officer Boyd acknowledged the receipt of said subpoena on 05/12/2015 at 0544 hours. • Officer Ha den acknowledged that Officer Boyd provided a contact phone number of , and that Officer Boyd was placed on Stand-by from 0900 to 1200 on 06/02/2015 regarding the aforementioned subpoena. • Officer Hayden also acknowledged that she forwarded the Report of Officer Non- Compliance, from Assistant Minneapolis City Attorney Flavio De Abreu, regarding Officer Boyd, to the MPD Internal Affairs Unit. • Officer Hayden did not recall if she communicated any new standby date and hours to Officer Boyd, regarding 06/03/2015. • Per Officer Hayden, On 06/03/2015, she was contacted by Mr. De Abreu at approximately 1230 hours with instructions that Officer Boyd needed to be in court room 1059 on 06/03/2015, at 1530 hours. • Per Officer Hayden, she left a voice mail for Officer Boyd at approximately 1245 hours, and Officer Boyd called her back approximately 15 minutes later and confirmed he was at a part time job at a school, and that he would be in court 1530 hours. • Per Officer Hayden, after she was off-duty on 06/03/2015, Officer Boyd called her on her work cell phone and informed her that he was already late for court and that he was trying to get over to room 1059 on the court side, and that he had to cross a bridge to get over there. • Per Officer Hayden, she called Mr. De Abreu after speaking to Officer Boyd, while Officer Boyd was walking over to the court room, trying to advise Mr. De Abreu that Officer Boyd was there. However, according to Officer Hayden, she did not believe Mr. De Abreu was still at the courtroom. • Office Hayden spoke with Officer Boyd again via telephone, and Officer Boyd told her that either the court room was locked or people were no longer there, and that he was going to walk over to the City Attorney's Office in City Hall, and talk to the attorney about being late. • Per Officer Hayden, she recalled having a conversation with Officer Boyd, that since he was late on 06/03/15, he would be needed the next day for testimony. Officer Hayden did not recall what time she had this conversation with Officer Boyd. 7 1196218 • Per Officer Hayden, on 06/03/2015, Mr. De Abreu gave Officer Hayden instructions that Officer Boyd was released as a witness. • According to Officer Hayden, she then contacted Officer Boyd and informed him he was released as a witness for 06/04/2015. • Per Officer Hayden, after she informed Officer Boyd that he was released as a witness, Officer Boyd informed her that he told Attorney Bernstein that they would have to get a warrant to get him to come in. Officer Hayden stressed that this was told to her after she informed him he was dismissed as a witness. SUMMARY OF ALLEGATIONS Allegations Investigative Facts Allegation # 1: Minneapolis Assistant City Attorney Flavio De Abreu alleges that 1v1PD Officer James Boyd made comments to Assistant City Attorney James Bernstein that he was not going to come into court to testify the morning of 06/04/2015, and that he did not care if the judge held him in contempt or issued a warrant for his arrest. Because of Officer Boyd's attitude, Mr. De Abreu dismissed Officer Boyd as a witness in the case. Mr. De Abreu did not know if Officer Boyd not testifying affected the outcome of the case, but said that it certainly did not help. It the above allegation is true, it would violate the following: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8 1196219 Investigative Facts • Officer James Boyd received a subpoena via e-mail from MPD Court Liaison Officer Angie Hayden on 05/11/2015, Officer Boyd acknowledged receipt of said subpoena on 05/12/2015. • Per the subpoena, Officer Boyd was place on standby from 0900 to 1200 on 06/02/2015. • Per Officer Boyd he was notified late in the day on 06/02/2015 that he was to be on standby from 0900-1200 the following day, 06/03/2015. • On 06/03/2015 Officer Hayden notified Officer Boyd to report to Court room 1059 at 1530 hours. Per Officer Hayden she made the initial call to Officer Boyd at approximately 1245 hours and left him a message, and she spoke with him approximately 15 minutes later. • Officer Boyd pointed out that he was notified to report to court after his standby expired. • Per Office Boyd, there was heavy traffic on his way to court, and when he arrived downtown, he had difficulty finding parking. • Once inside the government center Officer Boyd found the court side of the building to be blocked, so he had to go to elevator on the Social Services side of the building, then he had to take the bridge over to the court side. • Per Officer Boyd, once he arrived at court room 1059 it was locked. • Officer Boyd then went to the Minneapolis City Attorney's Officer to try to speak with Attorney De Abreu. Mr. De Abreu was not there, but Officer Boyd spoke with Attorney Bernstein. • Both Mr. Bernstein and Officer Hayden notified Officer Boyd that he had to be in court the following morning (06 04 2015 at 0800 hours. • Per Officer Boyd, he had to wor 1 3.43 that night, and asked how he was supposed to do that. He asked if he could come in at a later time, and Mr. Bernstein told him no. • Per Officer Boyd, out of frustration, he said something to the effect of "not coming in". Per Officer Boyd he reiterated that he said it out of frustration, and added that it did not mean that he would not come in. • Per Officer Boyd he calmed down and called his Federation Rep. • When asked if he ever made a statement to Mr. Bernstein that he did not care if the judge held him in contempt or issued a warrant for his arrest, Officer Boyd said the following: o "I remember saying something like, well, I guess you'll have to hold me in contempt of court. You know, that's...then, then I paused and then said, well, I guess I'll call my Fed...and he goes I think that would be a good idea." • When asked if he would not come in if instructed to do so, Officer Boyd said the following: • "No, I've never not done that. It's just me frustrated, but I didn't say I wasn't gonna testify. I just says maybe I just won't show up, urn, may...uh, I suppose they'll have to put a warrant out for my-, for my arrest, you know, cause I was just thinking, you know, I can't do that obviously cause that's dumb as hell to do, so I'm thinking to 9 1196220 myself I guess that's not going to work. That's when I paused, collected myself, and I said, well, I guess I'll contact my Federation Rep. • Officer Boyd reiterated that he never intended not to go (to court). • Officer Boyd was released as a witness. • Per Attorney De Abreu's Report of Officer Non-Compliance, it is unknown if Officer Boyd not testifying affected the jury's verdict. The jury did convict the defendant of disorderly conduct. I confirm that the information I provided in this case is true to the best of my knowledge. Respectfully Submitted, rgeant Rolf Markstrom Internal Affairs Unit 10 1196221 .4 .4 Minneapolis Minneapolis Office of Police Police Conduct Review Investigative Summary This case was referred back to internal affairs for further investigation to conduct further interviews so please see the attached folder for the supplemental report to this case. Page 1 of 1 1196222 Minneapolis Office of Police Conduct Review Complaint Number: Investigator: Officer: Case Type: Date of Incident: Complaint Filed: Supplemental Report 15-10978 Sergeant Brian Sand James Boyd #0725 Administrative June 4, 2015 June 4, 2016 Minneapolis Police This case was referred back to Internal Affairs after the panel recommended that interviews of City of Minneapolis Attorneys Bernstein and Flavio be conducted before they could give recommendations. Flavio Abreu was interviewed on July 13, 2016 and stated Boyd was instructed to come to court on the afternoon of June 3, 2015 but never showed up as the court waited for around two hours. The judge then decided to dismiss the jury and reconvene the next morning. Flavio then instructed Officer Hayden to tell Boyd to show up for court the next morning and Flavio went home that day 1 3.43 Flavio then received a call from Attorney Bernstein stating that Boyd was at the city attorney's office looking for him. in Flavio's interview Bernstein relayed that "Boyd's demeanor was not very polite and said look I'm not coming back tomorrow. I'm here now, the judge can hold me in contempt but I'm not coming back."1 Flavio then stated that he made a judgment call not to call him anymore and release him from his subpoena because he is not going to take a risk calling an uncooperative witness on the stand.2 David Bernstein was interviewed July 14, 2016 and he doesn't recall how he ran into Officer Boyd that day but stated that Boyd was voicing frustration and was not willing to engage in any kind of dialogue. He just wanted Flavio to know that he wasn't going to show up and didn't seem to care what the consequences were.3 Bernstein went on to say Boyd made the comment to him about the judges, "I'm going to do what I'm going to do and the judge is gotta do what he's gotta do, so the judge can hold me in contempt and issue a warrant, they can come and arrest me. He said I'm just not gonna show up."4 1 Flavio interview page 3 line 24 Flavio interview page 3 line 26 3 Bernstein Interview page 1 line 42 4 Bernstein interview page 2 line 1 Page 1 of 3 1196223 I confirm that the information I provided in this case is true to the best of my knowledge. lnvesti tor: Date Page 2 of 3 1196224 EVIDENCE 1. Statements a) Statement of Flavio Abreu b) Statement of David Bernstein Page 3 of 3 1196225 4 Minneapolis City of Lakes www.minneapolismn.gov Police Department -Janes L. Harteau, Chief of Police 350 S. Fifth St. - Room 130 Minneapolis, MN 55415 TEL 612.673.3000 NOTICE OF DISCIPLINE (Amended - Settlement Agreement) March 21, 2017 Officer James Boyd Fifth Precinct Minneapolis Police Department RE: IAU #15-10978 Officer James Boyd, As a result of the Settlement Agreement following grievance #16-28, the final discipline for IAU Case #15- 10978 is as follows: Policy Number Sub-Section Policy Description 5-102 Code of Ethics The discipline 13.43 - Personnel Data Category Disposition B SUSTAINED Category B violation; 5 hours unpaid suspension. This case will remain in IAU files per the record retention guidelines mandated by State Law. Be advised that any additional violations of Department Rules and Regulations may result in more severe disciplinary action up to and including discharge. Sincerely, 4., Jason Case Commander Internal Affairs Division CC: Personnel file IAU Deputy Chief of Professional Standards 1196226 IN RE: THE MATTER OF THE CITY OF MINNEAPOLIS (Minneapolis Police Department) and Settlement Agreement (Grievance # 16-28; IAU case 15-10978) POLICE OFFICERS' FEDERATION OF MINNEAPOLIS (James Boyd, Grievant) This Settlement Agreement ("Agreement") is made and entered into by and between the City of Minneapolis ("City"), the Police Officers' Federation of Minneapolis ("Federation") and Officer James Boyd, Badge No. 0725 ("Grievant"). STIPULATED FACTS. A. The City and the Federation are parties to a collective bargaining agreement ("Labor Agreement") that governs the relationship between them. 13. The Grievant is employed by the City in its Police Department ("MPD"). C. The Federation is the Grievant's sole and exclusive certified bargaining representative. 13.43 - Personnel Data E. The Federation grieved the suspension, Grievance ft. 16-28, citing a violation of "Section 4.1." F. Article 5, Section 5.4 of the Labor Agreement states: "The Chief of Police shall have the full authority of the City Council to resolve the grievance." Page 1 of 3 1196227 G. The Federation and the City wish to resolve this matter amicably and without resort to arbitration. NOW THEREFORE, the City and the Federation agree as follows: AGREEMENT 1. The Federation withdraws Grievance # 16-28, with prejudice. 2. The City shall impose and the Federation, on behalf of the Grievant, shall accept a 5-hour unpaid suspension for a Category B violation of the MPD's Policy and Procedure Manual under Section 5-102. 13.43 - Personnel Data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the circumstances of this case and the discussions leading toward this Agreement will not be referred to, directly or indirectly, in any future arbitration, hearing, trial, appeal or other proceeding involving any City employee, other than the Grievant; and this Agreement shall be of no value as evidence, and shall not be submitted or received as evidence in any arbitration, hearing, trial, appeal or other proceeding involving any City employee, other than the Grievant. Page 2 of 3 1196228 ACCEPTED AND AGREED TO: FOR THE FEDERATION: Bob Kroll President, Police Federation FOR THE CITY OF MINNEAPOLIS: 1/40 etiwwd Jane L. L. Harteau Chief of Police Date: Date: 3 1, '61 7-01 Page 3 of 3 1196229</t>
  </si>
  <si>
    <t>['https://d3n8a8pro7vhmx.cloudfront.net/cuapb/pages/1461/attachments/original/1638067315/15-10978_Boyd.pdf?1638067315']</t>
  </si>
  <si>
    <t>UNITED STATES DISTRICT COURT DISTRICT OF MINNESOTA Pawel Wroblewski, Plaintiff, MEMORANDUM OPINION AND ORDER v. Civil No. 12-910 ADM/FLN Daryl R. McKenna, Timothy J. Mattsson, and City of Minneapolis, Defendants. Steven E. Uhr, Esq., Edina, MN, on behalf of Plaintiff. Timothy S. Skarda, Esq., and Sarah C. S. McLaren, Esq., Minneapolis City Attorney's Office, Minneapolis, MN, on behalf of Defendants. I. INTRODUCTION On September 5, 2013, the undersigned United States District Judge heard oral argument on Defendants City of Minneapolis, Officer Daryl R. McKenna ("McKenna"), and Sergeant Timothy J. Mattsson's ("Mattsson") Motion for Summary Judgment [Docket No. 10]. Plaintiff Pawel Wroblewski ("Wroblewski") opposes the motion. For the reasons stated below, Defendants' motion is granted. II. BACKGROUND1 At approximately 7:30 p.m. on the evening of December 6, 2011, a robbery took place at Loon Grocery, located at 2501 South Lyndale Avenue in Minneapolis. Notice of Removal [Docket No. 1] Ex. 2 ("Complaint") ¶ 6; Timothy Skarda Aff. [Docket No. 14] Ex. 1 ("Incident 1 On a motion for summary judgment, the Court views the evidence in the light most favorable to the nonmoving party. Ludwig v. Anderson, 54 F.3d 465, 470 (8th Cir. 1995). CASE 0:12-cv-00910-ADM-FLN Document 22 Filed 12/05/13 Page 1 of 16 Report"), at 1. Sgt. Mattsson was in the neighborhood of the grocery, when at 7:32 p.m., he received the initial description of the robbery suspect: white male, 25-27 years old, black stocking cap, black sweatshirt and blue jeans. Mattsson received a further report that the suspect was on foot eastbound and then possibly northbound. At approximately 7:36 p.m. Mattsson observed an individual later determined to be Wroblewski walking eastbound on 26th street, 6.5 blocks southeast of the Loon Grocery.2 Id.; Mattsson Decl. [Docket No. 13] Ex. 3. Mattsson turned his squad car's spotlight on Wroblewski. Steven Uhr Aff. [Docket No. 17] Ex. 2 ("Wroblewski Dep.") 25:24. Wroblewski turned and stopped as Mattsson pulled up beside him. Id. at 25:25-26:4. Mattsson asked Wroblewski, "Where are you going? Why are you here?" Id. at 26:13-14. Wroblewski told the officer, "That's really not any of your business, what I'm doing here and where I'm going." Id. at 26:14-15. Mattsson continued to question Wroblewski; Mattsson asked Wroblewski to identify himself and told Wroblewski that he looked "exactly like someone that committed a robbery." Id. at 26:25-27:4. Wroblewski said, "It definitely is not me." Id. at 27:5. According to Wroblewski, Mattsson then got out of his squad car and continued to ask Wroblewski questions about his identity and where he was going. Id. at 27:6-7. Wroblewski did not answer Mattsson's questions and asked if he could call his attorney; Mattsson told him he could not call his attorney. Id. at 27:7-11. At this point, Wroblewski told Mattsson that he was not going to answer any of Mattsson's questions. Id. at 27:15-17. Wroblewski is a white male, 30 years old, 5'9", and was wearing dark sweatpants and a zippered North Face jacket on the night of the incident. In addition, Wroblewski was carrying a rock-climbing harness. Wroblewski was going to Vertical Endeavors, a rock climbing facility 2 Plaintiff is not challenging the initial interaction between Mattsson and Plaintiff. Mem. Opp'n [Docket No. 15] 11. Plaintiff concedes that the initial stop may have been justified. 2 CASE 0:12-cv-00910-ADM-FLN Document 22 Filed 12/05/13 Page 2 of 16 located on the corner of 25th Street and Nicollet Avenue. At 7:38 p.m., a second description of the suspect was broadcast: white male, in his 20's, height 6'1", clean shaven, wearing all black, black cap, black jacket-jeans, dirty looking. Incident Rpt. at 2. Mattsson noted Wroblewski had a dark jacket with a "North Face" logo, so Mattsson radioed to ask if the officers at Loon Grocery knew if the robber "had any markings on his coat." Uhr Aff. ¶ 1. The officers at the store responded that the clerk "doesn't believe so but not 100% sure." Id. Officer McKenna then arrived on the scene of the stop and approached Wroblewski from behind. Wroblewski said he wanted to call his attorney and moved his hand toward his pocket to retrieve his phone. Wroblewski Dep. at 29:5-7. Mattsson told Wroblewski not to put his hands in his pockets. Id. at 29:8-10. Wroblewski put his harness and his other belongs down on the ground. McKenna applied handcuffs and then searched Wroblewski's pockets, removing Wroblewski's cellphone and keys.3 Id. at 29:21-30:6. Wroblewski was placed in the back of McKenna's squad car. Wroblewski claims McKenna used profanity repeatedly even after Wroblewski asked him to stop. McKenna also allegedly told Wroblewski that he was legally obligated to identify himself. Wroblewski complained repeatedly that the cuffs were too tight. McKenna did not check the handcuffs and did not loosen them. At 7:55 p.m., Mattsson radioed Loon Grocery to set up a "show up" where the victim would observe the suspect to see if the suspect was the robber. Incident Rpt. at 2. An officer volunteered to pick up the victim clerk and bring him to see if he recognized Wroblewski. By 8:01 p.m. the clerk had arrived, McKenna had taken Wroblewski out of the squad car, and the clerk indicated that Wroblewski was not the robber. Id. McKenna had Wroblewski return to 3 Mattsson claims Officer McKenna placed Wroblewski in handcuffs because Wroblewski pulled away before McKenna had an opportunity to do a full pat search. 3 CASE 0:12-cv-00910-ADM-FLN Document 22 Filed 12/05/13 Page 3 of 16 the squad car, still handcuffed. Wroblewski Dep. 33:18. McKenna argues that he was considering citing Wroblewski for obstruction of legal process and could not do so unless Wroblewski identified himself. Wroblewski was not told about the possible obstruction charge; he recalls McKenna continuing to use profanity and telling him that he was being held because he was also a suspect in another robbery. Id. at 34:15-24. Another officer had allegedly already told McKenna that Wroblewski did not resemble the suspect description in that other case. The exact order of events and statements following the "show up" is unclear, but Wroblewski claims McKenna told him that if he did not identify himself, then he would be taken to the police station. Id. at 34:23-35:18. At that point Wroblewski gave his name. Id. McKenna checked Wroblewski's name in the police database and then released him. Wroblewski was released within 5 minutes of the victim clerk's failing to identify Wroblewski as the robber. Incident Rpt. at 2. From these events, Wroblewski alleges injury to his right wrist in the form of a tingling sensation. Compl. ¶ 26; Wroblewski Dep. at 10. Weeks later, on December 30, 2011, Wroblewski received medical care from Brandy L. Utter, M.D. Uhr Aff. Ex. 9. The doctor conducted a variety of tests on Wroblewski's wrist and recommended wearing a brace, resting, stretching, and taking some non-prescription strength pain medication. Id. The doctor wrote, "If no improvement in 2-3 weeks, he will need to follow up." Id. No further medical reports have been provided.4 4 Plaintiff directs the Court to Uhr Aff. Ex. 10, but no such exhibit exists in the record. The only medical report provided to the court is Ex. 9. 4 CASE 0:12-cv-00910-ADM-FLN Document 22 Filed 12/05/13 Page 4 of 16 III. DISCUSSION A. Standard of Review Federal Rule of Civil Procedure 56(c) provides that summary judgment shall issue "if the pleadings, depositions, answers to interrogatories, and admissions on file, together with the affidavits, if any, show that there is no genuine issue as to any material fact and that the moving party is entitled to judgment as a matter of law." Fed. R. Civ. P. 56(c); see Matsushita Elec. Indus. Co., Ltd. v. Zenith Radio Corp., 475 U.S. 574, 587 (1986); Anderson v. Liberty Lobby, Inc., 477 U.S. 242, 252 (1986); Celotex Corp. v. Catrett, 477 U.S. 317, 323 (1986). On a motion for summary judgment, the Court views the evidence in the light most favorable to the nonmoving party. Ludwig, 54 F.3d at 470. The nonmoving party may not "rest on mere allegations or denials, but must demonstrate on the record the existence of specific facts which create a genuine issue for trial." Krenik v. Cnty. of Le Sueur, 47 F.3d 953, 957 (8th Cir. 1995). B. 42 U.S.C. § 1983 Claim Against McKenna and Mattsson "Section 1983 imposes liability for certain actions taken 'under color of' state law that deprive a person 'of a right secured by the Constitution and laws of the United States.'" Dossett v. First State Bank, 399 F.3d 940, 947 (8th Cir. 2005) (quoting Lugar v. Edmondson Oil Co., 457 U.S. 922, 931 (1982)). Wroblewski claims Mattsson and McKenna (the "Officers"), detained him without lawful justification or reasonable suspicion. Wroblewski argues Mattsson and McKenna violated his rights by detaining him for an unreasonably long time, by searching his pockets without consent, by placing him in handcuffs that were too tight and refusing to loosen them, and finally, by using profanity and verbally abusing him during the detention. Compl. ¶¶ 46-49. Wroblewski also 5 CASE 0:12-cv-00910-ADM-FLN Document 22 Filed 12/05/13 Page 5 of 16 alleges that this conduct was willful and in bad faith. Id. at ¶ 50. Defendants claim they are entitled to qualified immunity. The standard for assessing qualified immunity is one of "objective legal reasonableness." Winters v. Adams, 254 F.3d 758, 766 (8th Cir. 2001) (citing Harlow v. Fitzgerald, 457 U.S. 800, 819 (1982)). The first question is whether, viewing the facts in the light most favorable to the party asserting the injury, the officer's conduct violated a constitutional right. Saucier v. Katz, 533 U.S. 194, 201 (2001), overruled in part, Pearson v. Callahan, 129 S. Ct. 808, 818 (2009). If the first question is answered in the affirmative, the second question is whether the right violated was clearly established.5 Id. "Defendants will not be immune if, on an objective basis, it is obvious that no reasonably competent officer would have concluded that the defendant should have taken the disputed action." Winters, 254 F.3d at 766. "Whether a given set of facts entitles the official to summary judgment on qualified immunity grounds is a question of law." Greiner v. City of Champlin, 27 F.3d 1346, 1352 (8th Cir. 1994). 1. Terry Stop The Fourth Amendment protects citizens against unreasonable searches and seizures, even when the seizure does not result in prosecution for a crime. Terry v. Ohio, 392 U.S. 1, 16 (1968).6 However, if an officer has reasonable articulable suspicion a person has committed or is 5 In Pearson, the Supreme Court ruled that courts have the discretion to evaluate the second question before deciding the first question. See Pearson, 129 S.Ct. at 818. 6 Chief Justice Earl Warren candidly held that the interaction of police and citizen on the street "thrusts to the fore difficult and troublesome issues." Terry, 392 U.S. at 9. On the one hand, "No right is held more sacred, or is more carefully guarded, by the common law, than the right of every individual to the possession and control of his own person, free from all restraint or interference of others, unless by clear and unquestionable authority of law." Id. On the other hand the police have been tasked with "rapidly unfolding and often dangerous situations on city streets" and are called upon to act in the interest of effective law enforcement. Id. at 10. 6 CASE 0:12-cv-00910-ADM-FLN Document 22 Filed 12/05/13 Page 6 of 16 about to commit a crime, then a police officer may temporarily seize a suspect for the purpose of questioning. Florida v. Royer, 460 U.S. 491, 498 (1983) (citing United States v. Brignoni- Ponce, 422 U.S. 873, 881-82 (1975)); United States v. Morgan, 729 F.3d 1086, 1089 (8th Cir. 2013) (citing United States v. Sokolow, 490 U.S. 1, 7 (1989)). "Officers should employ the least intrusive means reasonably available to verify or dispel their suspicions." Morgan, 729 F.3d at 1091. But, when confronted with a potentially dangerous suspect or a suspect that may flee, then handcuffing and confining a suspect to a police officer's squad car awaiting a "show up" can be reasonable, and does not change a Terry stop into an arrest. See Michigan v. Summers, 452 U.S. 692, 702 (1981); and see United States v. Martinez, 462 F.3d 903, 908 (8th Cir. 2006); El-Ghazzawy v. Berthiaume, 636 F.3d 452, 457 (8th Cir. 2011) (the use of handcuffs "requires some reasonable belief that the suspect is armed and dangerous or that the restraints are necessary for some other legitimate purpose, evaluated on the facts of each case"). In the circumstances of this case, the limits of a Terry stop were not exceeded when Wroblewski was handcuffed and placed in a squad car to await the "show up." Wroblewski is not challenging his initial interaction with Mattsson. Mem. Opp'n [Docket No. 15] 11. Wroblewski concedes the initial Terry stop may have been justified by reasonable suspicion. But, even so, Wroblewski argues Mattsson violated the scope limitation of Terry. First, Wroblewski argues that once Mattsson exited his vehicle and got a closer look at Wroblewski, it was clear that he looked nothing like the description of the robbery suspect. Second, Wroblewski argues the officers did not need such a long time to dispel their suspicions. Id. Finally, Wroblewski argues the officers intruded on his personal liberty by handcuffing and searching him. Mattsson had reasonable suspicion Wroblewski was the Loon Grocery robbery suspect 7 CASE 0:12-cv-00910-ADM-FLN Document 22 Filed 12/05/13 Page 7 of 16 because Wroblewski was on foot, only blocks away from Loon Grocery, and walking eastbound. Furthermore, the radioed descriptions were not so different from Mattsson's observations of Wroblewski. The first description reported the suspect as a white male, 25-27 years old, black stocking cap, black sweatshirt, and blue jeans. The second description changed slightly, describing the suspect as in his mid-20's, height 6'1", clean shaven, wearing all black, black jacket-jeans, dirty-looking. Wroblewski was a 30 year old, white male, was wearing dark clothes not unreasonably different from the descriptions radioed, and was sufficiently tall to prevent elimination from the suspicion on that basis. Wroblewski argues that Mattsson should have released him as soon as Mattsson saw that Wroblewski was wearing a dark blue North Face jacket and dark sweatpants, instead of a black sweatshirt and blue jeans. At night, black clothing, dark clothing, and blue jeans may be easily confused. Mattsson did note the North Face logo and radioed to an officer at Loon Grocery, but the clerk was "not 100% sure" about further specifics of what the robbery suspect was wearing. Mattsson made a reasonable decision to wait on releasing Wroblewski until he had more definite information. Mattsson and McKenna's task of dispelling their suspicions was made more difficult by Wroblewski himself. When he approached Wroblewski, Mattsson asked Wroblewski where he was going and why he was in the neighborhood. Wroblewski decided not to respond to Mattsson and McKenna, as was his right. See Berkemer v. McCarty, 468 U.S. 420, 439 (1984). But, Wroblewski's decision prevented Mattsson and McKenna from using the quickest means of dispelling their suspicions. Wroblewski could have told Mattsson that his car was parked nearby and that his driver's license was inside. The Officers, when they could not get answers from Wroblewski, decided a "show up" would be the most efficient way to confirm or dispel suspicion. See Martinez, 462 F.3d at 908. Mattsson stopped Wroblewski at approximately 7:38 p.m. By 8:01 p.m., the "show up" was conducted. Less than 25 minutes is not an unreasonably 8 CASE 0:12-cv-00910-ADM-FLN Document 22 Filed 12/05/13 Page 8 of 16 long time for an officer to conduct a "show up" when the scene of the crime is 6.5 blocks away and the suspect exercised his constitutional right not to respond to police questions.7 In addition, "there is no evidence that any of the law enforcement officers were dilatory in their investigation or that there was an unnecessary delay" in bringing the clerk to the "show up." See Kaleta v. Johnson, No. 12-170, 2013 U.S. Dist. LEXIS 95116, at *41 (D. Minn. July 9, 2013) (citing United States v. Maltais, 403 F.3d 550, 557 (8th Cir. 2005)). Finally, the Officers were responding to a reported robbery and were looking for a suspect fleeing the scene of the crime. Although no weapon was reportedly used at Loon Grocery, the officers were reasonably cautious because robbery is a felony and a crime of violence. Minn. Stat. §§ 609.24 and 624.712. The Officers also reported that Wroblewski was agitated and was holding something in his hands. Wroblewski claims that he asked to call his attorney and moved his hand toward the cellphone in his pocket. Mattsson, nervous Wroblewski might have a weapon in his pocket, told him not to do that. Wroblewski claims he complied with Mattsson's orders and kept his hands away from his pockets. Wrobelwski maintains that he was calm throughout the interaction, but admits that when McKenna approached him from behind, he may have "flinched" as McKenna began to pat him down for weapons. McKenna claims Wroblewski pulled away, at which point he decided to put on the handcuffs to complete the pat down. Either way, in responding to the robbery, the Officers were reasonable in wanting to maintain the status quo for their investigation, protect themselves from a possible weapon, and prevent Wroblewski from walking away. In sum, stopping Wroblewski and detaining and handcuffing him constituted a seizure, but was, under the totality of circumstances, objectively 7 Wroblewski argues that he should have been transported to the store for the "show up," rather than waiting for an officer to pick up the clerk and conduct the "show up" at the stop location. Whether this would have saved time is debatable, as Wroblewski, would have needed to be transported later, back to the scene of the stop. Given the short time-frame, the Court declines to second guess the officer's decision not to transport the suspect. 9 CASE 0:12-cv-00910-ADM-FLN Document 22 Filed 12/05/13 Page 9 of 16 reasonable. 2. Excessive Force When an excessive force claim "arises in the context of an arrest or investigatory stop of a free citizen, it is most properly characterized as one invoking the protections of the Fourth Amendment." Graham v. Connor, 490 U.S. 386, 394 (1989). As such, force used in the course of an arrest must be reasonable. Id. at 395-96. The officer's use of force must be viewed in context, with "careful attention to the facts and circumstances" of the case at hand. Id. at 396. The use of force "must be judged from the perspective of a reasonable officer on the scene, rather than with the 20/20 vision of hindsight." Id. If an officer's actions are objectively reasonable, qualified immunity will prevent liability. Id. at 397. The Eighth Circuit Court of Appeals recently clarified how courts in this district evaluate the use of force during an arrest. See Chambers v. Pennycock, 641 F.3d 898, 905-08 (8th Cir. 2011). It is well established that "the right to make an arrest or investigatory stop necessarily carries with it the right to use some degree of physical coercion or threat thereof to effect it." Id. at 905 (internal quotation omitted). "Police officers undoubtedly have a right to use some degree of physical force . . . to effect a lawful seizure, and reasonable applications of force may well cause pain or minor injuries with some frequency." Id. at 907 (citation omitted). "It remains firmly established that '[n]ot every push or shove, even if it may later seem unnecessary in the peace of a judge's chambers, violates the Fourth Amendment.'" Id. (quoting Graham, 490 U.S. 396). "Resistance may justify the use of greater force." Crumley v. City of St. Paul, Minn., 324 F.3d 1003, 1008 (8th Cir. 2003). "If an officer reasonably, but mistakenly, believed that a suspect was likely to fight back, for instance, the officer would be justified in using more force than in fact was needed." Saucier, 533 U.S. at 205. Mattsson was five to ten feet from Wroblewski and did not use any force against 10 CASE 0:12-cv-00910-ADM-FLN Document 22 Filed 12/05/13 Page 10 of 16 Wroblewski. It was McKenna who applied the handcuffs and took Wroblewski to his squad car. Therefore Mattsson is not reasonably implicated in Wroblewski's excessive force claims. As for McKenna's actions, placing Wroblewski in handcuffs was objectively reasonable; therefore the only remaining question is whether the force used was excessive.8 "Determining whether the force used to effect a particular seizure is 'reasonable' under the Fourth Amendment requires a careful balancing of the 'nature and quality of the intrusion on the individual's Fourth Amendment interests' against the countervailing government interests at stake." Graham, 490 U.S. at 396. "Handcuffing inevitably involves some use of force and it almost inevitably will result in some irritation, minor injury, or discomfort where the handcuffs are applied." Chambers, 641 F.3d at 907 (internal quotations and citations omitted). In this case, the government interest was in apprehending a robbery suspect. On the other hand, Wroblewski claims the handcuffs were too tight, caused abrasions on his right wrist, and he continues to experience tingling in his right hand which interferes with his day-to-day activities. In support of his claims, Wroblewski has submitted one medical report. The doctor's exam, on December 30, 2011, resulted in a recommendation for over the counter pain medicine and rest. The medical report recommended Wroblewski return in 2-3 weeks if the wrist continued to bother him. Wroblewski has provided no evidence of subsequent medical treatment. Wroblewski also claims McKenna swore at him and was verbally abusive. There is no evidence that McKenna's profanity had any serious impact on Wroblewski. 8 Wroblewski claims that during the course of McKenna's pat down of Wroblewski, McKenna removed Wroblewski's cellphone from his pocket and placed it on the hood of the squad car. McKenna denies that he removed Wroblewski's cellphone and testifies that he knows a Terry frisk is limited to a pat down for weapons, restricted to the outside of a suspect's clothing. In a criminal case, where the cellphone was the fruit of an improper Terry frisk, the remedy, if the accusation was credited, would be exclusion of the evidence from trial. In this civil case however, this dispute is not a material question of fact. There is no indication that Wroblewski or his cellphone were damaged in any way by the removal of the cellphone from his pocket; therefore, the issue cannot affect monetary damages or officer liability. 11 CASE 0:12-cv-00910-ADM-FLN Document 22 Filed 12/05/13 Page 11 of 16 The Court does not wish to make light of Wroblewski's claims. McKenna may well have been mistaken about the threat Wroblewski posed to him and the other officers. And if McKenna did use profanity as claimed in the execution of his duties, it was unnecessary and unhelpful in these circumstances. But even taking everything Wroblewski claims as true, McKenna's conduct does not rise to the level of excessive force given the circumstances. 3. Further Detention It is difficult to imagine what damages stem from Wroblewski's final complaint about the scope of his Terry investigation. Even so, the Court will address McKenna's continued detention of Wroblewski following the negative "show up." Wroblewski argues that following the negative "show up," McKenna should have immediately released him, rather than detaining him for an additional five minutes. There is no bright line rule for limiting the scope of a Terry stop; instead, "common sense and ordinary human experience must govern over rigid criteria." Morgan, 729 F.3d at 1091 (citing United States v. Sharpe, 470 U.S. 675, 686 (1985)). An investigative detention only turns into an arrest if it lasts an "unreasonably long time." United States v. Donnelly, 475 F.3d 946, 952 (8th Cir. 2007). In this case, McKenna had a duty to throughly investigate the robbery of Loon Grocery. After a negative "show up," it is still reasonable for an officer to try and identify the suspect at hand. If the clerk at the grocery store had been too nervous to identify the suspect face to face at the "show up," but decided to identify the individual privately the next day, McKenna would have no way to track down Wroblewski without his identity. Therefore, common sense dictates that an additional 5 minutes of detention did not extend Wroblewski's detention an unreasonably long time. 4. Individual or Official Capacity Wroblewski's individual liability claims against Mattsson and McKenna are dismissed on 12 CASE 0:12-cv-00910-ADM-FLN Document 22 Filed 12/05/13 Page 12 of 16 an alternative ground. Claims under § 1983 may be made against a defendant in either an individual or official capacity. "Personal-capacity suits seek to impose personal liability upon a government official for actions he takes under color of state law." Kentucky v. Graham, 473 U.S. 159, 165 (1985) (citation omitted). "Official-capacity suits, in contrast, 'generally represent only another way of pleading an action against an entity of which an officer is an agent.'" Id. at 165-66 (citing Monell v. New York City Dept. of Social Servs., 436 U.S. 658, 690 n.55 (1978)). See, Section III.C below. The Eighth Circuit has established a bright line rule, that plaintiff must sue public officials in their individual capacity or it will be assumed that the official is sued in his official capacity. Johnson v. Outboard Marine Corp., 172 F.3d 531, 535 (8th Cir. 1999). As the Eighth Circuit has explained, public servants are entitled to proper notice that they may be exposed to civil liability and damages. Id.; see also Egerdahl v. Hibbing Cmty. Coll., 72 F.3d 615, 619-20 (8th Cir. 1995), and Lopez-Buric v. Notch, 168 F. Supp. 2d 1046, 1050 (D. Minn. 2001) (the case law in this circuit is sufficiently clear that plaintiff must include unambiguous language in his complaint noting that the defendants are sued in their individual capacity); but cf. McKenzie v. Frokjer, No. 07-3413, 2009 U.S. Dist. LEXIS 45627 (D. Minn. Feb. 23, 2009). Wroblewski did not indicate in his complaint that the Officers were sued in their individual capacity.9 C. Section 1983 Claims Against City of Minneapolis Under § 1983, a plaintiff may sue a city, and a city's employees in their official capacity, for a deprivation of constitutional rights if the City took formal action to cause the violation. A 9 The government did not raise this argument as grounds for dismissal, but this only demonstrates the need for the rule. In official capacity suits, the assumption is that officers are named in the suit only as officers or agents of the public entity. In that case, attorneys for the public entity can easily make arguments for the public entity employing the individuals. But individual capacity suits implicate qualified immunity defenses separate from the public entity's defenses and individuals so sued should have the opportunity to hire counsel to represent them. See Lopez-Buric, 168 F. Supp. 2d at 1050. 13 CASE 0:12-cv-00910-ADM-FLN Document 22 Filed 12/05/13 Page 13 of 16 formal action, or policy, is one that "implements or executes a policy statement, ordinance, regulation, or decision officially adopted and promulgated by [the City's] officers." Monell, 436 U.S. at 690. In addition to an officially adopted policy, liability may attach to a City for constitutional violations that result from "custom," even though the City may not have formally approved the custom. See id.; see also Kuha v. City of Minnetonka, 365 F.3d 590, 603 (8th Cir. 2003), abrogated in part on other grounds, Szabala v. City of Brooklyn Park, 486 F.3d 385 (8th Cir. 2007). Eighth Circuit courts have consistently recognized a difference between a city's official "policies" and its "customs." Absent an official policy, a plaintiff must identify a "custom or usage" that caused the alleged violation. See Kuha, 365 F.3d at 603-04. A "custom or usage" is demonstrated by: (1) the existence of a continuing, widespread, persistent pattern of unconstitutional misconduct by the city's employees; (2) deliberate indifference to or tacit authorization of such conduct by the city's policymaking officials after notice to the officials of that misconduct; and (3) the plaintiff's injury by acts pursuant to the governmental entity's custom, i.e., proof that the custom was the moving force behind the constitutional violation. See id. (citing Jane Doe A v. Special Sch. Dist., 901 F.2d 642, 646 (8th Cir. 1990)). To demonstrate Minneapolis's liability under a Monell claim, Wroblewski must show that a policy or custom of Minneapolis was the "moving force [behind] the constitutional violation." Mettler v. Whitledge, 165 F.3d 1197, 1204 (8th Cir. 1999) (citation omitted). Here, the Monell claim fails because no constitutional right was violated and Wroblewski has presented no evidence of a Minneapolis police policy or custom that could have been the moving force behind Mattsson or McKenna's decisions. Therefore, no § 1983 municipal liability can apply. 14 CASE 0:12-cv-00910-ADM-FLN Document 22 Filed 12/05/13 Page 14 of 16 D. State Tort Claims In addition to his claims under § 1983, Wroblewski asserts claims of assault and battery (Count II), and false arrest/imprisonment (Count I) against Mattsson and McKenna.10 "[U]nder Minnesota law, a public official is entitled to official immunity from state law claims when that official is charged by law with duties that require the exercise of judgment or discretion." Johnson v. Morris, 453 N.W.2d 31, 41 (Minn. 1990). Law enforcement officers are "generally classified as discretionary officers who may be entitled to official immunity." Nelson v. Cnty. of Wright, 162 F.3d 986, 991 (8th Cir. 1998) (citing Johnson, 453 N.W.2d at 42). "[A] public official charged by law with duties which call for the exercise of his judgment or discretion is not personally liable to an individual for damages unless he is guilty of a willful or malicious wrong." Elwood v. Rice Cnty., 423 N.W.2d 671, 677 (Minn. 1988). 1. Assault and Battery Under Minnesota law, to establish a claim of assault and battery against an on-duty officer, Wroblewski must demonstrate that an officer used excessive force to effectuate the arrest. Paradise v. City of Minneapolis, 297 N.W.2d 152, 155 (Minn. 1980). As previously discussed, excessive force was not used in the detention of Wroblewski. As a result, his assault and battery claim fails. 2. False Imprisonment Wroblewski also claims that Defendants falsely imprisoned him. However, if Wroblewski's detention was reasonable, a claim for false imprisonment cannot stand. Johnson, 453 N.W.2d at 36. Consequently, judgment will be entered for Defendants on Plaintiff's false 10 Wroblewski has elected not to pursue his Intentional Infliction of Emotional Distress Claim (Count III). Mem. Opp'n 1. 15 CASE 0:12-cv-00910-ADM-FLN Document 22 Filed 12/05/13 Page 15 of 16 imprisonment count. IV. CONCLUSION Based upon upon the foregoing, and all the files, records, and proceedings herein, IT IS HEREBY ORDERED: 1. Defendants' Motion for Summary Judgment [Docket No. 10] is GRANTED; and, 2. All claims in the Complaint [Docket No. 1] are DISMISSED WITH PREJUDICE. LET JUDGMENT BE ENTERED ACCORDINGLY. BY THE COURT: s/Ann D. Montgomery ANN D. MONTGOMERY U.S. DISTRICT JUDGE Dated: December 5, 2013. 16 CASE 0:12-cv-00910-ADM-FLN Document 22 Filed 12/05/13 Page 16 of 16</t>
  </si>
  <si>
    <t>['https://www.govinfo.gov/content/pkg/USCOURTS-mnd-0_12-cv-00910/pdf/USCOURTS-mnd-0_12-cv-00910-0.pdf']</t>
  </si>
  <si>
    <t>['Daryl McKenna, badge #4623', 'Timothy J. Mattsson, badge #4490']</t>
  </si>
  <si>
    <t>UNITED STATES DISTRICT COURT FOR THE DISTRICT OF MINNESOTA ____________________________________ Rickey Jones, Tammy Henderson, Civil 04-4856DWF/JSM No. _________________ Plaintiff, COMPLAINT FOR INJUNCTION v. AND DAMAGES City of Minneapolis, Minnesota (including but not limited to its JURY TRIAL DEMANDED Police Department), Richard Zimmerman (in his official and individual capacities), Steve Wuorinen (in his official and individual capacities), Kevin Lazarchic (in his official and individual capacities), Scott Downing (in his official and individual capacities), Fine Associates and John Does 1-10, Defendants. _____________________________________ SUMMARY OF CLAIMS PARTIES 1. Plaintiff Rickey Jones is a Black man, who resides in Hennepin County, Minnesota. He has operated as a free-lance photographer, and has relied on that money to support himself. He has consulted the City of Minneapolis department in charge of issuing licenses for photographers, and has been told that the city does not issue licenses to photographers, and was given a letter notifying anyone concerned that he is entitled to take pictures in Minneapolis without a license. He was asked to take video pictures of the party described herein, and was subjected to intentionally-unconstitutional conduct, mistreatment and damage as described herein. CASE 0:04-cv-04856-DWF-AJB Document 1 Filed 11/22/04 Page 1 of 17 2. Tammy Henderson is a Black woman, and resident of Ramsey County, Minnesota. She was present at the party described herein, and subjected to intentionally-unconstitutional conduct, mistreatment and damage as described herein. 3. Defendant City of Minneapolis is a Charter city, and a municipality in the State of Minnesota, which can sue and be sued. The Minneapolis Police is a Department within the City ("MPD"). 4. Defendant Richard Zimmerman ("Zimmerman") is a resident of Hennepin County, Minnesota. At the time of the incident he was employed by the City of Minneapolis as a Sergeant in the Homicide Unit of the MPD. He was also employed by, or an independent contractor for, Fine Associates, a real estate management company, which managed, inter alia, Marquette Place, the location of the majority of the events described herein. Zimmerman is being sued in his individual capacity, and in his capacity as a public official for the MPD. At times he acted on behalf of the City of Minneapolis and/or in his capacity as a police officer. Zimmerman also acted as an agent of Fine Associates, and accordingly Fine Associates is responsible for his conduct under the principle of respondeat superior. 5. Fine Associates is a Minnesota entity, registered with the Minnesota Secretary of State as both a limited liability company and as a limited partnership, both with the same business address, in Minneapolis, Minnesota. Fine Associates manages Marquette Place. 6. Defendant Steve Wuorinen ("Wuorinen") is a resident of Hennepin County, Minnesota. On November 22-23/2002, he was on duty as a Minneapolis Police Officer. He is being sued in his individual and official capacities. 2 CASE 0:04-cv-04856-DWF-AJB Document 1 Filed 11/22/04 Page 2 of 17 7. Defendant Kevin Lazarchic ("Lazarchic") is a resident of Hennepin County, Minnesota. On November 22-23/2002, he was on duty as a Minneapolis Police Officer. He is being sued in his individual and official capacities. 8. Defendant Scott Downing ("Downing") is a resident of Hennepin County, Minnesota. On November 22-23/2002, he was on duty as a Minneapolis Police Officer. He is being used in his individual and official capacities. 9. John Does 1-10 are reserved for future-identified defendants. 10. As it relates to the individual defendants, they acted with intent, malice, and/or in knowing violation of plaintiff/s constitutional rights. JURISDICTION 11. Pursuant to 28 U.S.C. §1331, this Court has original jurisdiction over this matter, which arises in part under the laws of the United States including 42 U.S.C. §1983. This Court has the authority to take jurisdiction over all other claims, as supplemental jurisdiction. FACTUAL STATEMENT 12. A young Black woman (along with some other Black individuals) decided to have a birthday party in the party room at the top of the apartment building Marquette Place, Minneapolis. The party started on November 22, 2002. She asked Rickey Jones if he would come to the party and make a videotaped record of the event, so that she would have a keepsake. 13. Rickey Jones had been taking still and moving pictures in the City of Minneapolis for some time, including pictures of police engaged in misconduct toward civilians (and particularly people of color), and by November 22, 2002, he was well-known to police as someone who videotapes police misconduct. 3 CASE 0:04-cv-04856-DWF-AJB Document 1 Filed 11/22/04 Page 3 of 17 14. The party drew mostly Black party-goers. A videotaped record of the party shows that it was a normal party, and that no violence occurred prior to the arrival of police. Sometime after 11 p.m. on November 22, those who had thrown the party decided that the room had reached capacity, and asked the Security Officer at the front desk to assist with keeping additional people from going upstairs to the party room. 15. The Security guard stationed at the front desk was a student, and felt insecure about the situation, and decided that she could not, alone, keep people from entering the building, or get those who had already arrived (but had not yet gone upstairs) to leave. She decided that police should be called to assist with asking those individuals in the lobby or entryway to leave. 16. Pursuant to an internal policy of Marquette Place, rather than calling the Minneapolis Police directly, in order to assist, called Richard Zimmerman, who was then either employed or an independent contractor for the management company for the building - Fine Associates. 17. The security guard reached Zimmerman by telephone. Before he even understood the situation, he was angry at being disturbed, and irately informed her that he had just finished a stint with the Homicide Unit and he was tired, and if he had to come over there, someone was going to get arrested. 18. Shortly after that Zimmerman arrived, alone. He was dressed in civilian clothing and wearing a trench coat. He told the security guard that he would have a squad car come to assist. Zimmerman appeared to be off-duty from the Minneapolis Police, but also acted like he could summon the police at his whim, in order to please his corporate client. This also gave the appearance that Zimmerman had either sprung into on-duty status, or was somehow acting simultaneously as agent for Fine Associates, and for the Minneapolis Police. 4 CASE 0:04-cv-04856-DWF-AJB Document 1 Filed 11/22/04 Page 4 of 17 19. Zimmerman called Minneapolis 911 from a cell phone that had been issued to him by the City of Minneapolis, and upon information and belief, the calls were paid for by the City. He indicated that he was working off-duty, and that he needed a squad car to come to Marquette Place. Zimmerman urged 911 to send a squad car in order to benefit his corporate client. He did not do this at the behest of the party-throwers. Rather, he made the decision on his own. 20. Zimmerman then went upstairs to the party room on the top floor. Wearing his trenchcoat, he mingled with party-goers, eating their food, and toting a champagne bottle in each hand. After a while, Zimmerman called Minneapolis 911 again, wanting to know where the squad was. He falsely alleged that there was a problem on the party floor that required police assistance. Zimmerman knew that this was false (no one in the building, either the party- goers or the security guard at the front desk, had asked Zimmerman to attend to any issues on the party floor, to clear that party, or anything of the sort), but made the allegation in order to get police quickly to service his corporate client. 21. At one point shortly after midnight (now November 23, 2002), Minneapolis 911 asked Zimmerman whether it was a "help" call. A "help" call is code for police officer in distress. Zimmerman knew that there was no factual basis for alleging that he needed "help." And, knowing that it would send numerous police officers speeding to his location, Zimmerman falsely alleged that it was a "help" call. The audiotape of Zimmerman's call to 911 shows that he was not in distress. However, he falsely alleged that it was a "help" call in order to quickly obtain the services that he desired (but which were not in the public interest) for his corporate client. 22. Upon information and belief Minneapolis Police officers risked their lives, and the lives of civilians in their path, by speeding across town to answer the "help" call that Zimmerman 5 CASE 0:04-cv-04856-DWF-AJB Document 1 Filed 11/22/04 Page 5 of 17 had falsely alleged. The alleged "help" call cost the taxpayers a large amount of unnecessary cost. 23. Fifty-two police officers answered the false "help" call instigated by Zimmerman. Their arrival and conduct at Marquette Place is what caused the problems - not the conduct of the party-goers. 24. Police decided to eject all partygoers. This was never necessary, because the partygoers were not doing anything wrong, and many were already leaving. No one asked police to clear the party. No police ever gave any verbal command to clear the party. The partygoers were never given any opportunity voluntarily comply with any such police directive (whether a police directive, or Zimmerman acting in for Marquette Place). Although a P.A. system was available, police did not make any announcements over the P.A. 25. Instead, because of false information from Zimmerman, police came off the elevators already in "riot" mode - macing, using nightsticks, pushing, shoving, and generally on the "attack." Nothing about what had actually occurred warranted any force by police. According to a number of officers, they were concerned about the welfare of the off-duty officer, because they had been told that this was an officer-in-distress call. To the extent that any damage was done by any well-intentioned officers, then that liability should be borne by Zimmerman - because he made false allegations that he reasonably could anticipate would result in that police conduct. 26. However, Zimmerman was fairly quickly located, unharmed, and yet police misconduct continued after that point. 27. Numerous partygoers were forced by police to exit the building by walking down over 30 flights of stairs. At least one individual (also affected by the mace) collapsed mid-way down 6 CASE 0:04-cv-04856-DWF-AJB Document 1 Filed 11/22/04 Page 6 of 17 the stairs, and rather than attending to her medical needs, police verbally harassed her and forced her to get up off the floor and keep walking down the stairs. The noise created by numerous individuals being forced to walk down the stairs caused residents in the building to become concerned, and some complained to the management. 28. Many individuals who had headed toward the elevators (in an effort to comply with the police directive to leave the party) were trapped in the small hallway/elevator lobby outside the party room. Due to the large numbers of people at the party, the hallway/elevator lobby became jammed with people, including Rickey Jones, who had arrived just prior to police, and had started to videotape the party. 29. Police, knew, after arriving, that the situation was not dangerous. Or, if they believed it was dangerous, the only fact they considered was that there were a lot of Blacks in the same place, which is not a proper indicia of violence, but instead is a racially-biased motivation (in other words, police would not have jumped to the conclusion that people were being violent if they had come upon a party of 200+ white people). Police knew that no force was warranted. 30. Yet police officers continued to strike, hit, beat, trip, trample, mace, and otherwise assault partygoers, while racist epithets were used, including "get out of here, niggers before we take your black ass to jail." Police closed and guarded the doors to one of the party room, and refused to let the partygoers leave, and then assaulted them. Mace was used in contravention of Minneapolis Police Policy, being sprayed into partygoers faced, eyes, noses, and mouths. Mace was heavy in the air. 31. Tammy Henderson had been videotaping the party with her own video camera, until just before police arrived, when her battery wore out. (One of the final sounds on the tape is 7 CASE 0:04-cv-04856-DWF-AJB Document 1 Filed 11/22/04 Page 7 of 17 someone saying the police are at the door.) When police saw her with the video camera, several came at her, trying to physical overcome her and take the video camera with force. But knowing that this was illegal intent, Henderson ducked between the legs of those in the crowd, and got away. She secured the videotape to make sure that police would not destroy it. The videotape proves that the party was just that - a party, without any inappropriate conduct that would warrant police intervention. 32. Later Henderson, overcome by the mace hanging heavy in the air, succumbed, and collapsed on the floor. Relatives who ran to her rescue were subjected to police misconduct, and kept away from Henderson. Emergency medical workers were eventually called to her aid, but they took the side of police and refused to document that Henderson had collapsed due to the mace. Knowing that they did not have her best interest at heart, Henderson refused their care. 33. Rickey Jones, who was out in the hallway/elevator lobby, but unable to leave due to the large crowd (and now non-working elevator/s), saw through a window into the party room that someone had fallen on the ground, and started to videotape as much police misconduct as he could capture with his video camera. At one point one of the partygoers yelled that Jones was videotaping (presumably hoping that police would stop the misconduct if they knew they were being videotaped - but he was wrong). The police in the vicinity, which included Wuorinen, Lazarchic, and Downing, were alerted to the fact that someone was videotaping. They came at Jones, intent on capturing him, and illegally seizing his videotape. These officers (and others as yet unidentified) had no justifiable basis for using force Jones, or for seizing his videotape. On the contrary, they were intent upon assaulting Jones in order illegally to gain physical possession of the videotape. This was an illegal motivation, 8 CASE 0:04-cv-04856-DWF-AJB Document 1 Filed 11/22/04 Page 8 of 17 designed to protect themselves from criminal and/or civil liability for their misconduct - which they presumed was caught on the tape. 34. One officers (Lazarchic) first hit the videocamera, which smashed against Jones' face. Once the camera was hit, this jostled the videocamera so that although it continued to take in sound, the picture was blurred beyond recognition. Then simultaneously several others tackled him, taking him to the ground. Police intentionally assaulted Jones, and without any justification. 35. After the take-down, the videocamera continued to film, and eventually it came to rest on the floor and started filming, although now from a position lying on its side. The videocamera took in pictures of several black-leathered armed smashing down on something lying on the floor. Downing admitted in his police report that he struck Jones in the face several times. This is not a recognized use of force technique, and this admission confirms that police were assaulting Jones. 36. During the assault by police, Jones' necklace was torn off. Jones asked for it once the beating had stopped. Police refused to look for it, although a female police officers saw it on the floor and gave it to Jones. She let Jones know that she had seen the unprovoked assault on him, but later confirmed that she is afraid to come forward and testify against police due to the code of silence within the MPD. 37. Jones was taken into one of the party rooms and sat in a chair. Zimmerman then came up to him and in a threatening tone said, "I'm going to remember you!" Zimmerman told the officers to criminally charge Jones (Jones was charged with obstructing legal process and disorderly conduct, the 2 most common "cover" charges, used to cover up police misconduct). This was done to cover up the misconduct by police, including but not limited 9 CASE 0:04-cv-04856-DWF-AJB Document 1 Filed 11/22/04 Page 9 of 17 to attacking him to get the videotape, and assaulting him without justification or provocation (or perhaps it was also the "arrest" that Zimmerman had threatened the security guard that he would make if he had to come over there, also an improper motive). 38. Jones was walked down 35 flights of stairs while handcuffed from behind. Wuorinen held his shirt and was shoving him down the stairs faster than he could walk. During the trip down, Wuorinen told Jones that he wanted him to leave town. Wuorinen also told Jones, "why don't you run so I can shoot your black ass," and "I'm tired of you taking videos of us." 39. Jones was taken first to City Hall, where one of the officers got out with the video camera and other cameras that Jones had had with him that night. All of Jones' cameras and all of his film was seized, because police wanted control of it in order to effectuate the cover up - and not for any legitimate police investigatory purposes. 40. The other officer took Jones to the downtown jail for booking, but the jail nurse refused him admittance due to his physical injuries, and insisted that police first take Jones to Hennepin County Medical Center. After stopping there for treatment of Jones and the taking of some contemporaneous pictures (which were demanded by Jones), police took Jones back to jail. 41. Jones was the only partygoer charged with a crime (which confirms that Zimmerman had falsely alleged that there was criminal conduct at the party warranting police intervention, and which confirms that the criminal justice system was misused as against Jones). 42. Numerous officers then knowingly falsified their police reports in order to continue their own agenda - or blaming Jones in an effort to cover up their misconduct. They did this based on improper and unconstitutional training by the MPD (officers are trained that every time they take someone to the ground in a custodial arrest, they are to charge them with a crime), their 10 CASE 0:04-cv-04856-DWF-AJB Document 1 Filed 11/22/04 Page 10 of 17 knowledge of a longstanding policy or custom of the MPD to misuse the criminal justice system by illegally charging someone with a crime in order to cover up police misconduct and/or protect the City from liability, and their knowledge of the code of silence that is well- entrenched at the MPD. This illegal cover-up system is also encouraged by the MPD because it rewards police in personnel evaluations for the number of arrests that they make, without regard to whether those arrests are illegal, unconstitutional, racially-motivated, motivated by vengeance or spite, etc. In other words, those who falsely, illegally, and unconstitutionally arrested Jones were down the line rewarded for that arrest. This not only does not discourage this unconstitutional practice, but encourages it. 43. Shortly after being released, Jones filed a complaint with the Civilian Review Authority. Upon information and belief, Zimmerman was told about that complaint. After hearing about the complaint, and after reviewing all of the other officers' police supplements, Zimmerman filed his police supplement. The supplement contained numerous intentional falsities, designed to impair Jones' constitutional rights, and generally to misuse the criminal booking and charging process in order to cover up for his illegal conduct and otherwise bad decisions. 44. Around that time, Jones made a verbal complaint to Sgt. Lavine of the Homicide Unit. He told Lavine how the police had caused the problem, and that it was police who had misbehaved, not the partygoers. Lavine said that he didn't care, and the complaint was never pursued by the MPD. 45. Lavine returned most of Jones' camera equipment to him, but the video camera had been ruined by the police assault. And the police refused to give him or let him see the video tape that he had shot that night at the party. 11 CASE 0:04-cv-04856-DWF-AJB Document 1 Filed 11/22/04 Page 11 of 17 46. Zimmerman continued to work for Fine Associates. After hearing about the party, the owner fired the Black workers at Marquette Place that had been at the party. But there was no discipline of Zimmerman, or even any investigation into his conduct. 47. One of the fired workers sought unemployment benefits. Zimmerman falsely alleged that he was checking out the evidence in furtherance of some police investigation. But instead, he used the evidence to benefit his corporate client at the unemployment compensation hearing. 48. A criminal prosecution commenced against Rickey Jones. The City of Minneapolis Attorney's Office prosecuted the case. A visiting attorney was prosecuting the case and agreed to obtain the videotape from the property room so that police could not tamper with it prior to criminal defense counsel viewing it. When defense counsel did view it, in the Offices of the City Attorney, she witnessed Officer Lazarchic hitting toward Jones and then the picture became distorted. She also observed at the end of the videotape that several black arms were hitting toward something on the floor, which she presumed was her client. That day, she wrote and signed an affidavit, and filed it with the Hennepin County District Court, describing what she had seen on the videotape. Although she was told by the paralegal that the tape could be quickly copied for her, and although she prepaid for the tape, the City Attorney then on the file took the position that it would take weeks to copy it. Upon information and belief during these weeks, the tape was tampered with, using a method whereby the original tape was completely re-copied to another cassette tape, in a slightly- edited format (with visual only being deleted from a middle portion shortly after Wuorinen slams the door and the end). That was done for one or more unconstitutional and illegal motives, including but not limited to maliciously prosecuting Rickey Jones in the criminal case, either because police hate Rickey Jones for repeatedly taking pictures of their 12 CASE 0:04-cv-04856-DWF-AJB Document 1 Filed 11/22/04 Page 12 of 17 misconduct or for the purpose of gaining an advantage in a civil case (under Heck v. Humphrey), or to keep themselves from being criminally prosecuted. One or more members of the Minneapolis City Attorney's Office knew that this tampering with the tape had occurred, but the criminal prosecution continued, in bad faith. 49. Jones' criminal defense attorney brought a motion to dismiss for destruction of evidence. At that point she became a witness and hired another defense attorney to defend Jones. An evidentiary hearing transpired (during which Officers Lazarchic and Wuorinen gave false testimony under oath), after which the Hennepin County District Judge dismissed the action with prejudice, because the police reports were inherently unreliable. The state court judge commented that it appeared that Jones was arrested only because he was videotaping (not verbatim but transcript incorporated by reference). 50. Once Jones began defending himself against the false criminal charges, a number of police officers harassed him (Jones was literally afraid for his life, justifiably concerned that police would misuse their authority in the criminal justice system and falsify information to justify harming him), prevented him from making money as a free-lance photographer, and filed several additional false (or selective enforcement) criminal cases against him. Those have all been dismissed. There are no current pending criminal charges against Rickey Jones. 51. The Civilian Review Authority investigated Jones' complaint, and upon information and belief Wuorinen, Lazarchic and Downing gave false testimony to that agency. Jones eventually voluntarily dismissed his complaint with the Civilian Review Authority, because he intended to commence this federal lawsuit. Lazarchic learned of the dismissal, and approached Jones on the street, telling him that now that Jones had seen fit to drop the charges against him, he would "call off his dogs." This confirmed what Jones had suspected 13 CASE 0:04-cv-04856-DWF-AJB Document 1 Filed 11/22/04 Page 13 of 17 all along, that Lazarchic was inviting or ordering (since the party Lazarchic had been promoted by the MPD) other officers to harass Jones. COUNT I Violation of 42 U.S.C. §1983 (All plaintiffs against all Defendants) 48. Plaintiff realleges the above allegations as if hereinafter set forth in full and further states and alleges as follows: 49. This claim arises under Title 42 of the United States Code (Civil Rights Act of 1964, as amended), including but not limited to §1983. 50. Defendants acted alone and/or together (2 or more in concert), and one or more of them committed some act in furtherance of the conspiracy to violate Plaintiff's rights (and Plaintiff was damaged). 51. Defendants deprived Plaintiffs of their rights, privileges, and immunities secured by the United States Constitution, and specifically the Fourteenth Amendment to the United States Constitution, in conjunction with other rights, including but not limited to the following clearly established rights: a. Substantive and/or procedural due process. Defendants' actions, including but not limited to: misusing public-supported police services for unlawful reasons or to benefit a corporate entity; unprovoked and unjustified attacks on African Americans who were merely attending a birthday party; attacking Jones merely for videotaping;1 falsifying police reports in order to misuse the criminal justice system; harassing Jones for complaining of police misconduct - shock the conscience of the community. b. Equal protection of the laws. Treating Black partygoers with distain, unwarranted force, and ejecting them from a harmless party without justification; attempting to 1 Jones alleges that there was never any basis for any force, so he has not articulated it as one for excessive force. However, to the extent that the Court reads this to be an excessive force claim, then Jones reserves that claim. 14 CASE 0:04-cv-04856-DWF-AJB Document 1 Filed 11/22/04 Page 14 of 17 seize Henderson's video camera merely because it would show police misconduct; and selectively enforcing the criminal laws against Jones simply because he was videotaping, denies equal protection of the law (Jones was also a "class of one" under the Olech standard). c. Access to courts/retaliation (right to petition, or other articulations found in the First Amendment): The conduct of Defendants denied Jones access to Court in pursuit of a civil lawsuit, by misusing the criminal system against him, and Jones was retaliated against for petitioning government (filing a complaint with the Civilian Review Authority) and for defending himself in the state criminal action. d. Failure to Protect: Several Minneapolis Police Officers and Supervisors knew that Black partygoers had not done anything to warrant force, yet they failed to protect them from officers who were harming them. The MPD had a policy or custom of allowing police officers to use or misuse its public services in furtherance of private ends, vendettas, and agendas (without monitoring and without preventing the misuse of those systems). 52. Defendants (and each of them) knew they were violating the federal law and constitutional rights of Plaintiff and/or acted with deliberate indifference to the rights of Plaintiff as noted above. The Defendants acted under color of law (public officials acting alone and/or conspiring with private officials) of a statute, ordinance, regulation, resolution, policy, custom or usage when they deprived Plaintiff of his Constitutional rights, privileges, and immunities. MPD Officers and supervisors acted with deliberate indifference to the rights of Plaintiff. 53. As a direct and proximate result of the Defendants' conduct, inaction, policy or customs as set forth in more detail above, Plaintiffs suffered the deprivation of their constitutional and/or federal statutory rights and suffered personal injuries, including injury to her career/loss of income, humiliation, mental anguish and suffering, and emotional distress. 15 CASE 0:04-cv-04856-DWF-AJB Document 1 Filed 11/22/04 Page 15 of 17 54. By reason of the foregoing, Plaintiffs are entitled to an negative injunction against Defendants, prohibiting them from further unconstitutional policies or customs (including unconstitutional training). COUNT II Violation of 42 U.S.C. §1981 (All defendants against City) 30. Plaintiffs reallege the above allegations as if hereinafter set forth in full and further states and alleges as follows: 31. Defendant City violated §1981 because it intentionally engaged in racially- motivated abuse of government power. 32. By reason of the foregoing, Plaintiff is entitled to the Relief set forth in the Prayer. COUNT III Assault (Jones against Wuorinen, Downing and Lazarchic, and Henderson against John Does) 41. Plaintiff realleges the above allegations as if hereinafter set forth in full and further states and alleges as follows: 42. Conduct by Defendants as set forth above created imminent and reasonable fear or apprehension by Plaintiffs Jones and Henderson for their own personal safety. 43. By reason of the foregoing, Plaintiffs were damaged thereby, and are entitled to the relief in the Prayer. COUNT IV Battery (Jones against Wuorinen, Downing and Lazarchic, and Henderson against John Does) 41. Plaintiff realleges the above allegations as if hereinafter set forth in full and further states and alleges as follows: 42. Conduct by Defendants as set forth above constitutes physical contact of Plaintiffs to which they did not consent, and which was the proximate cause of damage to them. 16 CASE 0:04-cv-04856-DWF-AJB Document 1 Filed 11/22/04 Page 16 of 17 43. By reason of the foregoing, Plaintiffs were damaged thereby, and are entitled to the relief in the Prayer. COUNT V Malicious Prosecution (Jones against all Defendants) 58. Plaintiff realleges the above allegations as if hereinafter set forth in full and further states and alleges as follows: 59. Defendants instituted a criminal action against Jones with no reasonable ground on which to base a belief that the plaintiff would prevail on the merits (and/or lacked probable cause), and Defendants acted with malicious intent. All criminal matters terminated in favor of Jones. 60. By reason of the foregoing, Plaintiff Jones has suffered damages and other harm in a reasonable amount in excess of $50,000. PRAYER FOR RELIEF WHEREFORE, Plaintiff prays for relief in the form of an injunction against Defendants, and each of them, and/or as follows: 1. Awarding Plaintiffs damages in excess of $50,000, their reasonable attorney fees, and costs and disbursements. 2. Issuing a temporary and/or permanent injunctions to prevent such conduct. 3. Such other relief as the Court deems necessary and appropriate. *** Dated: November 22, 2004 ATTORNEYS FOR PLAINTIFFS JILL CLARK, P.A. _______s/jillclark_________________ By: Jill Clark, Esq. (#196988) 2005 Aquila Avenue North Minneapolis, MN 55427 PH: (763) 417-9102 17 CASE 0:04-cv-04856-DWF-AJB Document 1 Filed 11/22/04 Page 17 of 17</t>
  </si>
  <si>
    <t>['https://d3n8a8pro7vhmx.cloudfront.net/cuapb/pages/270/attachments/original/1592575102/Jones_Suit_Against_MPD_Zimmerman_Wuorinin_Lazarchic_Downing.pdf?1592575102']</t>
  </si>
  <si>
    <t>['Kevin D. Lazarchic, badge #4046', 'Richard D. Zimmerman, badge #7961', 'Scott D. Downing, badge #1596', 'Steve Wuorinen, badge #7876']</t>
  </si>
  <si>
    <t>Too_Long:Over 20 Pages UNITED STATES DISTRICT COURT DISTRICT OF MINNESOTA Amy Elizabeth Krekelberg, Plaintiff, v. Anoka County; City of Anoka; City of Apple Valley; City of Becker; City of Blaine; City of Bloomington; City of Brooklyn Center; Carver County; City of Columbia Heights; City of Coon Rapids; City of Deephaven; City of Edina; City of Elk River; City of Fridley; City of Glencoe; City of Hastings; Hennepin County; City of Jordan; City of Lakeville; City of Maple Grove; City of Maplewood; City of Medina; Metropolitan Council; Mille Lacs County; City of Minneapolis; City of Minnetonka; City of Mounds View; Minneapolis Park and Recreation Board; City of New Brighton; City of Plymouth; Ramsey County; City of Ramsey; City of Richfield; City of Roseville; Sherburne County; City of St. Anthony; City of St. Francis; City of St. Joseph; City of St. Paul; City of Stillwater; City of Woodbury; Wright County; Three Rivers Park District; Michael Campion, in his individual capacity as the Commissioner of the Department of Public Safety; Ramona Dohman, in her individual capacity as the Commissioner of the Department of Public Safety; Department of Public Safety Does (1-30) acting in their individual capacity as officers, supervisors, staff, employees, independent contractors or agents of the Minnesota Department of Public Safety; John and Jane Does (1 - 1,000) acting in their individual capacity as supervisors, officers, deputies, staff, investigators, employees or agents of the other Civil File No. COMPLAINT JURY TRIAL DEMANDED CASE 0:13-cv-03562-DWF-TNL Document 1 Filed 12/17/13 Page 1 of 75 2 governmental agencies; and Entity Does (1- 50) including cities, counties, municipalities, and other entities sited in Minnesota, Defendants. For her Complaint, for which she demands trial by jury on all claims so triable, Plaintiff Amy Elizabeth Krekelberg ("Krekelberg") hereby states and alleges as follows: INTRODUCTION This is a case to redress the invasion of privacy and abuse of power by numerous law-enforcement personnel and public employees who impermissibly accessed the Minnesota Department of Public Safety's system for maintaining the personal, private information of Minnesota citizens. Officers and employees from over 40 different law- enforcement agencies and entities chose to violate federal law, Minnesota and federal policy and the constitutionally and statutorily protected privacy rights of Plaintiff Amy Elizabeth Krekelberg, a respected police officer, almost 1,000 times. These personnel violated the federal Driver's Privacy Protection Act ("DPPA") and violated Krekelberg's civil rights under 42 U.S.C. § 1983, by unlawfully accessing her protected driver's license information without any legitimate purpose. More disturbing, these personnel, charged with protecting and serving the public, knowingly abused their positions of trust to invade the private life of Krekelberg, without her knowledge or consent, and without ever informing her of their activities. They did so for personal reasons, for curiosity, for sexual interest, for physical attraction, for animus towards female police officers, and out of jealousy of successful female police officers. CASE 0:13-cv-03562-DWF-TNL Document 1 Filed 12/17/13 Page 2 of 75 3 The utter disregard for her privacy rights by law-enforcement personnel, public employees, and others caused Krekelberg emotional distress and a logical fear for her personal safety. The State of Minnesota, itself, has found that at least 50% of all officers statewide are engaged in the use of this database for impermissible purposes, and therefore violating federal civil and criminal laws. Moreover, the access permitted to law- enforcement officers, public employees, and others is easily obtained and makes highly private information available, including health information and social security numbers. At no time have the Commissioners, including the current Commissioner, taken adequate steps to prevent these intrusions. They have disclosed this information to persons simply because of their membership in a class, such as government employees, police officers, or insurance personnel, rather than ascertaining a specific, permissible purpose for the obtaining of this information as required by the DPPA. As a result, the information is readily available to and is easily and often accessed by persons in those classes, or possessing that status, without having and without expressing a permissible purpose. Krekelberg has no control over the Defendants accessing of her personal information, and impermissible, and inappropriate accessing has been deliberately concealed and conducted in a surreptitious fashion. These Defendants are the window-peepers of the electronic data age. Through lax policies and apathetic enforcement of the law, these officials and governmental units have caused direct damage to Krekelberg, just as they have trampled upon the clear legislative protections of all citizens' right to feel secure in their privacy. CASE 0:13-cv-03562-DWF-TNL Document 1 Filed 12/17/13 Page 3 of 75 4 General Background of Law and Facts 1. This is an action for injunctive relief and money damages for injuries sustained when personnel from various entities in Minnesota illegally obtained Krekelberg's private, personal and confidential driver's license information without a legitimate or permissible law-enforcement purpose or any other lawful purpose, as set forth in the Introduction to this Complaint, which is incorporated into this paragraph. 2. These law-enforcement personnel, public employees, and others viewed and obtained Krekelberg's private information over nine hundred and seventy-five (975) times between 2003 and 2013. 3. Attached to this Complaint as Exhibit A is a copy of an audit prepared by the Minnesota Department of Public Safety showing the accesses of Krekelberg's driver's license information by name, not license plate number, with her driver's license number removed, and showing the "station," meaning the police department, sheriff's office, or other government entity through which the officer accessed her information. 4. Without legitimate, permissible reasons, these individuals obtained Krekelberg's private information from Department of Vehicle Services' ("DVS") database or Bureau of Criminal Apprehension ("BCA") database. 5. Upon information and belief, these individuals further impermissibly used or disclosed Krekelberg's private information. 6. Each unauthorized, impermissible use, disclosure, obtainment, or access of her private information, made while acting under color of state and law, violated Krekelberg's federal civil rights and constituted behavior prohibited by the federal CASE 0:13-cv-03562-DWF-TNL Document 1 Filed 12/17/13 Page 4 of 75 5 constitution, federal statute, Minnesota statute, common law, and agency and departmental regulations prohibiting some or all of the conduct engaged in by Defendants in this case. 7. Krekelberg brings this action pursuant to 42 U.S.C. §§ 1983 and 1988, the Fourth and Fourteenth Amendments of the United States Constitution, 28 U.S.C. §§ 1331 and 1343(a)(3), the Driver's Privacy Protection Act ("DPPA") 18 U.S.C. § 2721 et seq., and Minnesota common law invasion of privacy. 8. The aforementioned statutory and constitutional provisions confer original jurisdiction of this Court over this matter. 9. This Court has jurisdiction over Krekelberg's state law claims pursuant to 28 U.S.C. § 1367. 10. The amount in controversy exceeds $75,000, excluding interests and costs. The Parties 11. Amy Elizabeth Krekelberg is, and was at all times material herein, a citizen of the United States and a resident of the State of Minnesota. 12. Defendant Anoka County is a county in Minnesota, which can be sued under Minn. Stat. § 466.01 et seq. 13. Defendant Carver County is a county in Minnesota, which can be sued under Minn. Stat. § 466.01 et seq. 14. Defendant Hennepin County is a county in Minnesota, which can be sued under Minn. Stat. § 466.01 et seq. 15. Defendant Mille Lacs County is a county in Minnesota, which can be sued CASE 0:13-cv-03562-DWF-TNL Document 1 Filed 12/17/13 Page 5 of 75 6 under Minn. Stat. § 466.01 et seq. 16. Defendant Ramsey County is a county in Minnesota, which can be sued under Minn. Stat. § 466.01 et seq. 17. Defendant Sherburne County is a county in Minnesota, which can be sued under Minn. Stat. § 466.01 et seq. 18. Defendant Wright County is a county in Minnesota, which can be sued under Minn. Stat. § 466.01 et seq. 19. Defendant City of Anoka is a home rule charter city in Minnesota, which can be sued under Minn. Stat. § 466.01 et seq. 20. Defendant City of Apple Valley is a statutory city in Minnesota, which can be sued under Minn. Stat. § 466.01 et seq. 21. Defendant City of Becker is a statutory city in Minnesota, which can be sued under Minn. Stat. § 466.01 et seq. 22. Defendant City of Blaine is a home rule charter city in Minnesota, which can be sued under Minn. Stat. § 466.01 et seq. 23. Defendant City of Bloomington is a home rule charter city in Minnesota, which can be sued under Minn. Stat. § 466.01 et seq. 24. Defendant City of Brooklyn Center is a home rule charter city in Minnesota, which can be sued under Minn. Stat. § 466.01 et seq. 25. Defendant City of Columbia Heights is a home rule charter city in Minnesota, which can be sued under Minn. Stat. § 466.01 et seq. 26. Defendant City of Coon Rapids is a home rule charter city in Minnesota, CASE 0:13-cv-03562-DWF-TNL Document 1 Filed 12/17/13 Page 6 of 75 7 which can be sued under Minn. Stat. § 466.01 et seq. 27. Defendant City of Deephaven is a statutory city in Minnesota, which can be sued under Minn. Stat. § 466.01 et seq. 28. Defendant City of Edina is a statutory city in Minnesota, which can be sued under Minn. Stat. § 466.01 et seq. 29. Defendant City of Elk River is a statutory city in Minnesota, which can be sued under Minn. Stat. § 466.01 et seq. 30. Defendant City of Fridley is a home rule charter city in Minnesota, which can be sued under Minn. Stat. § 466.01 et seq. 31. Defendant City of Glencoe is a home rule charter city in Minnesota, which can be sued under Minn. Stat. § 466.01 et seq. 32. Defendant City of Hastings is a home rule charter city in Minnesota, which can be sued under Minn. Stat. § 466.01 et seq. 33. Defendant City of Jordan is a statutory city in Minnesota, which can be sued under Minn. Stat. § 466.01 et seq. 34. Defendant City of Lakeville is a statutory city in Minnesota, which can be sued under Minn. Stat. § 466.01 et seq. 35. Defendant City of Maple Grove is a statutory city in Minnesota, which can be sued under Minn. Stat. § 466.01 et seq. 36. Defendant City of Maplewood is a statutory city in Minnesota, which can be sued under Minn. Stat. § 466.01 et seq. 37. Defendant City of Medina is a statutory city in Minnesota, which can be CASE 0:13-cv-03562-DWF-TNL Document 1 Filed 12/17/13 Page 7 of 75 8 sued under Minn. Stat. § 466.01 et seq. 38. Defendant City of Minneapolis is a home rule charter city in Minnesota, which can be sued under Minn. Stat. § 466.01 et seq. 39. Defendant City of Minnetonka is a home rule charter city in Minnesota, which can be sued under Minn. Stat. § 466.01 et seq. 40. Defendant City of Mounds View is a home rule charter city in Minnesota, which can be sued under Minn. Stat. § 466.01 et seq. 41. Defendant City of New Brighton is a statutory city in Minnesota, which can be sued under Minn. Stat. § 466.01 et seq. 42. Defendant City of Plymouth is a home rule charter city in Minnesota, which can be sued under Minn. Stat. § 466.01 et seq. 43. Defendant City of Ramsey is a home rule charter city in Minnesota, which can be sued under Minn. Stat. § 466.01 et seq. 44. Defendant City of Richfield is a home rule charter city in Minnesota, which can be sued under Minn. Stat. § 466.01 et seq. 45. Defendant City of Roseville is a statutory city in Minnesota, which can be sued under Minn. Stat. § 466.01 et seq. 46. Defendant City of St. Anthony is a statutory city in Minnesota, which can be sued under Minn. Stat. § 466.01 et seq. 47. Defendant City of St. Francis is a home rule charter city in Minnesota, which can be sued under Minn. Stat. § 466.01 et seq. 48. Defendant City of St. Joseph is a statutory city in Minnesota, which can be CASE 0:13-cv-03562-DWF-TNL Document 1 Filed 12/17/13 Page 8 of 75 9 sued under Minn. Stat. § 466.01 et seq. 49. Defendant City of St. Paul is a home rule charter city in Minnesota, which can be sued under Minn. Stat. § 466.01 et seq. 50. Defendant City of Stillwater is a home rule charter city in Minnesota, which can be sued under Minn. Stat. § 466.01 et seq. 51. Defendant City of Woodbury is a statutory city in Minnesota, which can be sued under Minn. Stat. § 466.01 et seq. 52. All the cities and counties listed in the preceding paragraphs are "municipalities" as defined by Minn. Stat. § 466.01, subd. 1, and can be sued under Minn. Stat. § 466.01 et seq. 53. Defendant Metropolitan Council is a regional planning agency serving the Twin Cities seven-county metropolitan area, which can be sued under Minn. Stat. § 473 et. seq. 54. The Board of Commissioners of the Minneapolis Park and Recreation Board is an independently elected, semi-autonomous body responsible for maintaining and developing the Minneapolis Park system; the Board was created by the Minnesota Legislature in 1883 and is itself a suable entity under Minn. Stat. § 466.01 et seq. 55. The Board of Commissioners of the Three Rivers Park District is an independently elected, semi-autonomous body responsible for maintaining and developing parks in suburban Hennepin County; the Board was established by the Minnesota State Legislature in 1957 and is itself a suable entity under Minn. Stat. § 466.01 et seq. CASE 0:13-cv-03562-DWF-TNL Document 1 Filed 12/17/13 Page 9 of 75 10 56. Defendants Entity Does (1-50) are various unknown municipalities as defined by Minn. Stat. § 466.01, subd. 1 that can be sued under Minn. Stat. § 466.01 et seq. or other statutes, and federal departments and agencies, which can be sued under 28 U.S.C. § 1346 or other statutes. 57. Krekelberg will refer to the entities named in paragraphs 12 to 55 above, along with the Entity Does, collectively as the "Defendant Entities" or "Entity Defendants." 58. Defendants John and Jane Does (1-1000), upon information and belief, were, at all times material herein, citizens of the United States and residents of the State of Minnesota, duly appointed and acting in their individual capacities as law-enforcement supervisors, officers or employees of the Defendant Entities or other federal, state, county or municipal entities in Minnesota. 59. Krekelberg will refer to the individual Defendants (with the exception of the "Commissioner Defendants," "Department of Public Safety Defendants" and "Supervisor Defendants" defined below), including John and Jane Does, collectively as the "Individual Defendants" or "Defendant Individuals." 60. Krekelberg will refer to the Defendants with supervisory authority over the Individual Defendants, including any John and Jane Does with such supervisory authority, collectively as the "Defendant Supervisors" or "Supervisor Defendants." 61. Defendant Michael Campion ("Campion"), upon information and belief, was, at all times material herein, a citizen of the United States and a resident of the State of Minnesota, duly appointed and acting in his individual capacity as the Commissioner CASE 0:13-cv-03562-DWF-TNL Document 1 Filed 12/17/13 Page 10 of 75 11 of the Minnesota Department of Public Safety. 62. Defendant Mona Dohman ("Dohman"), upon information and belief, was, at all times material herein, a citizen, of the United States and a resident of the State of Minnesota, duly appointed and acting in her individual capacity as the Commissioner of the Minnesota Department of Public Safety. 63. Krekelberg will refer to the Defendants Campion and Dohman collectively, as the "Commissioner Defendants" or "Defendant Commissioners." 64. Defendants DPS Does (1-30), upon information and belief, were, at all times material herein, citizens of the United States and residents of the State of Minnesota, duly appointed and acting their individual capacities as officers, supervisors, employees, staff, employees, independent contractors or agents of the Minnesota Department of Public Safety. 65. Krekelberg will refer to officers, supervisors, employees, staff, employees, independent contractors or agents of the Minnesota Department of Public Safety who created, installed, monitored, regulated, coded, enforced, supervised, maintained, oversaw, updated, or otherwise worked on the DVS database or BCA database, each of which contained Krekelberg's private driver's license information (collectively or individually, "DPS Databases" as "Department of Public Safety Does" or "DPS Does.") FACTUAL ALLEGATIONS Despite Krekelberg Being a Highly Respected Police Officer, Including Being Named Officer of the Year for her Department, She Was Frequently Subjected to Unwanted Attention from Other Law-Enforcement Officers 66. From 2004 to 2007, Krekelberg worked in security and loss prevention for CASE 0:13-cv-03562-DWF-TNL Document 1 Filed 12/17/13 Page 11 of 75 12 the cities of Roseville, Minneapolis, St. Paul, Blaine, Maple Grove, Maplewood, Apple Valley, Woodbury and Bloomington. 67. In those positions, she would have frequent contact with law-enforcement personnel. 68. Krekelberg joined the Minneapolis Park Police Department in 2005, working as a Park Agent 69. Krekelberg became a Park Police Officer in 2008. 70. From 2008 to 2012, Krekelberg worked as an Officer for the Minneapolis Park Police Department. 71. The Minneapolis Park Police Department is operated by the Minneapolis Park and Recreation Board. 72. In 2009 she began dating a police officer who had previously been her trainer, and eventually married him. That started an incredible amount of gossip and recrimination, as many officers accused her of dating him and sleeping with him just to pass her training, which was patently false. Many rumors circulated, and Krekelberg was constantly asked questions about where she was living, and who she was dating. 73. Several times Krekelberg was told by supervisors to "make sure her address was correct in our system and on her driver's license," which was not demanded of other officers to the best of her knowledge, and on information and belief this was to determine if she were living with her then boyfriend, whom she later married. CASE 0:13-cv-03562-DWF-TNL Document 1 Filed 12/17/13 Page 12 of 75 13 74. Both before and after her marriage Krekelberg was asked out on dates and propositioned by numerous other officers. This was so oppressive that officers were told to "back off" by her supervisors and trainers. 75. Officers did not "back off" but intensified their unwanted attentions, and Krekelberg was constantly asked out on dates even after refusing them, by mainly male officers but also on occasion by female officers; was repeatedly forced to listen to sexual comments; text messages; asked if she were single; had not given them her telephone number; and was physically touched many times on the posterior and even had her hair pulled. 76. In 2010, Minneapolis Park Police Department Chief Linda Bergstrom presented Krekelberg with the Officer of the Year Award. 77. In receiving the award, Chief Bergstrom praised Krekelberg for her dedication to the parks and surrounding neighborhoods, hard work, attention to detail and pride in her work. 78. Unwanted, unsolicited, and unwelcome attentions, gestures, comments, and behavior, including physical contact, increased after her Officer of the Year Award, as did, Krekelberg is aware in retrospect, the accesses of her private, personal information. 79. In 2012, Krekelberg joined the Minneapolis Police Department. 80. She was on one occasion asked her full name and shortly asked out on a date by an officer; she was not aware then that her information was obtained by these officers and likely by their partners on the DVS database. CASE 0:13-cv-03562-DWF-TNL Document 1 Filed 12/17/13 Page 13 of 75 14 81. This pattern repeated itself several times, being asked for her full name, even without being asked out on a date later; the audit lists a number of obtainments by officers in Saint Paul about the time they were asking for her full name; Krekelberg never worked for the Saint Paul Police Department. 82. Krekelberg has served honorably as a police officer and never been disciplined. 83. Krekelberg states that none of the officers obtained, used or disclosed her information for a purpose permitted under the DPPA. 84. Krekelberg further states that all the above events and circumstances, particularly Krekelberg's relative youth, her gender, her physical attractiveness, her having dated and married a police officer, her entry into a male-dominated profession, and her great success at that profession, and resultant jealousy, curiosity, sexual interest, and other human emotions, were the reasons and purposes why her personal information was obtained and used by other police officers and others so many times, and none of them are permissible purposes under the DPPA. Law Enforcement Officers and Other Personnel from Entities Across Minnesota Viewed Plaintiffs' Private Information Outside the Scope of Any Investigation or Official Police Business 85. The Driver and Vehicle Services Division ("DVS") of the DPS maintains a database containing the motor vehicle records of Minnesota drivers. ("DVS Database"). 86. The DVS Database contains "personal information" and "highly restricted personal information," as defined by 18 U.S.C. § 2725 ("Private Data"), including but not limited to names, dates of birth, driver's license numbers, addresses, driver's license CASE 0:13-cv-03562-DWF-TNL Document 1 Filed 12/17/13 Page 14 of 75 15 photos, weights, heights, social security numbers, various health and disability information, and eye colors of Minnesota drivers, both current and former information dating back to the driver's first license issued in Minnesota. 87. The Minnesota Driver's License Application states: "you must provide your Social Security number…" 88. According to the Minnesota Driver's License Application, "[i]f you don't provide the information requested, DPS cannot issue you a driver's permit, license, or identification card, and your existing driving privileges, may be affected." 89. As early as 2003, Individual Defendants began looking up Krekelberg's Private Data on the DVS Database. 90. After the Individual Defendants looked up Krekelberg's Private Data, they gained knowledge of the contents of the Private Data. In gaining such knowledge, the Individual Defendants obtained Krekelberg's Private Data. 91. Exhibit A, incorporated herein, reflects excerpts of an audit provided by DPS showing each time Krekelberg's Private Data was obtained or used by an Individual Defendant. 92. Each act of the Individual Defendants in obtaining Krekelberg's Private Data also constituted a disclosure by the Commissioner Defendants, because any release or access of information, whether permitted or not, necessarily requires a disclosure; and the method of setting up the DVS Database and of providing constant access to it constituted a disclosure of Private Data under the DPPA. 93. Column "EsupportStationName" of Exhibit A, incorporated herein, reflect CASE 0:13-cv-03562-DWF-TNL Document 1 Filed 12/17/13 Page 15 of 75 16 the department or entity which, upon information and belief, employed the Individual Defendant that obtained or used Krekelberg's Private Data. 94. Column "EsupportPath" of Exhibit A, incorporated herein, reflect the type of Private Data that was obtained or used by the Individual Defendant. 95. Columns "AccessDay" and "AccessDate," of Exhibit A, incorporated herein, reflect the day of the week, date, and time when the Individual Defendant obtained or used Krekelberg's Private Data. 96. DPS does not provide the name of the individual who obtained or used Krekelberg's Private Data. 97. Each line of Exhibit A, incorporated herein, reflects the audit of each time Krekelberg's information, upon information and belief, was obtained or used by an Individual Defendant without a permissible purpose. 98. Officers employed by, licensed by, or otherwise accessing through Anoka County impermissibly accessed Krekelberg's Private Data five times. 99. Defendant Anoka County's obtainment and use of Plaintiff's personal information was not for any use in carrying out any law enforcement, governmental, judicial or litigation-related function. 100. Plaintiff has never been charged with or suspected of committing a crime in Anoka County, has never been involved in any civil, criminal, administrative or arbitral proceeding in or involving Anoka County, and there was no legitimate reason for Plaintiff to have been the subject of any investigation by Anoka County. 101. Rather, Anoka County's obtainment and use of Plaintiff's personal CASE 0:13-cv-03562-DWF-TNL Document 1 Filed 12/17/13 Page 16 of 75 17 information was for purposes that were purely personal to Anoka County's personnel. 102. Officers employed by, licensed by, or otherwise accessing through Carver County impermissibly accessed Krekelberg's Private Data one time. 103. Defendant Carver County's obtainment and use of Plaintiff's personal information was not for any use in carrying out any law enforcement, governmental, judicial or litigation-related function. 104. Plaintiff has never been charged with or suspected of committing a crime in Carver County, has never been involved in any civil, criminal, administrative or arbitral proceeding in or involving Carver County, and there was no legitimate reason for Plaintiff to have been the subject of any investigation by Carver County. 105. Rather, Carver County's obtainment and use of Plaintiff's personal information was for purposes that were purely personal to Carver County's personnel. 106. Officers employed by, licensed by, or otherwise accessing through Hennepin County impermissibly accessed Krekelberg's Private Data one time. 107. Defendant Hennepin County's obtainment and use of Plaintiff's personal information was not for any use in carrying out any law enforcement, governmental, judicial or litigation-related function. 108. Plaintiff has never been charged with or suspected of committing a crime in Hennepin County, has never been involved in any civil, criminal, administrative or arbitral proceeding in or involving Hennepin County, and there was no legitimate reason for Plaintiff to have been the subject of any investigation by Hennepin County. 109. Rather, Hennepin County's obtainment and use of Plaintiff's personal CASE 0:13-cv-03562-DWF-TNL Document 1 Filed 12/17/13 Page 17 of 75 18 information was for purposes that were purely personal to Hennepin County's personnel. 110. Officers employed by, licensed by, or otherwise accessing through Mille Lacs County impermissibly accessed Krekelberg's Private Data one time. 111. Defendant Mille Lacs County's obtainment and use of Plaintiff's personal information was not for any use in carrying out any law enforcement, governmental, judicial or litigation-related function. 112. Plaintiff has never been charged with or suspected of committing a crime in Mille Lacs County, has never been involved in any civil, criminal, administrative or arbitral proceeding in or involving Mille Lacs County, and there was no legitimate reason for Plaintiff to have been the subject of any investigation by Mille Lacs County. 113. Rather, Mille Lacs County's obtainment and use of Plaintiff's personal information was for purposes that were purely personal to Mille Lacs County's personnel. 114. Officers employed by, licensed by, or otherwise accessing through Ramsey County impermissibly accessed Krekelberg's Private Data ten (10) times. 115. Defendant Ramsey County's obtainment and use of Plaintiff's personal information was not for any use in carrying out any law enforcement, governmental, judicial or litigation-related function. 116. Plaintiff has never been charged with or suspected of committing a crime in Ramsey County, has never been involved in any civil, criminal, administrative or arbitral proceeding in or involving Ramsey County, and there was no legitimate reason for Plaintiff to have been the subject of any investigation by Ramsey County. 117. Rather, Ramsey County's obtainment and use of Plaintiff's personal CASE 0:13-cv-03562-DWF-TNL Document 1 Filed 12/17/13 Page 18 of 75 19 information was for purposes that were purely personal to Ramsey County's personnel. 118. Officers employed by, licensed by, or otherwise accessing through Sherburne County impermissibly accessed Krekelberg's Private Data two times. 119. Defendant Sherburne County's obtainment and use of Plaintiff's personal information was not for any use in carrying out any law enforcement, governmental, judicial or litigation-related function. 120. Plaintiff has never been charged with or suspected of committing a crime in Sherburne County, has never been involved in any civil, criminal, administrative or arbitral proceeding in or involving Sherburne County, and there was no legitimate reason for Plaintiff to have been the subject of any investigation by Sherburne County. 121. Rather, Sherburne County's obtainment and use of Plaintiff's personal information was for purposes that were purely personal to Sherburne County's personnel. 122. Officers employed by, licensed by, or otherwise accessing through Wright County impermissibly accessed Krekelberg's Private Data one time. 123. Defendant Wright County's obtainment and use of Plaintiff's personal information was not for any use in carrying out any law enforcement, governmental, judicial or litigation-related function. 124. Plaintiff has never been charged with or suspected of committing a crime in Wright County, has never been involved in any civil, criminal, administrative or arbitral proceeding in or involving Wright County, and there was no legitimate reason for Plaintiff to have been the subject of any investigation by Wright County. 125. Rather, Wright County's obtainment and use of Plaintiff's personal CASE 0:13-cv-03562-DWF-TNL Document 1 Filed 12/17/13 Page 19 of 75 20 information was for purposes that were purely personal to Wright County's personnel. 126. Officers employed by, licensed by, or otherwise accessing through the City of Anoka impermissibly accessed Krekelberg's Private Data eleven (11) times. 127. Defendant City of Anoka's obtainment and use of Plaintiff's personal information was not for any use in carrying out any law enforcement, governmental, judicial or litigation-related function. 128. Plaintiff has never been charged with or suspected of committing a crime in the City of Anoka, has never been involved in any civil, criminal, administrative or arbitral proceeding in or involving the City of Anoka, and there was no legitimate reason for Plaintiff to have been the subject of any investigation by the City of Anoka. 129. Rather, the City of Anoka's obtainment and use of Plaintiff's personal information was for purposes that were purely personal to the City of Anoka's personnel. 130. Officers employed by, licensed by, or otherwise accessing through the City of Apple Valley impermissibly accessed Krekelberg's Private Data one time. 131. Defendant City of Apple Valley's obtainment and use of Plaintiff's personal information was not for any use in carrying out any law enforcement, governmental, judicial or litigation-related function. 132. Plaintiff has never been involved in any civil, criminal, administrative or arbitral proceeding in or involving the City of Apple Valley, and there was no legitimate reason for Plaintiff to have been the subject of any investigation by the City of Apple Valley. 133. Rather, the City of Apple Valley's obtainment and use of Plaintiff's CASE 0:13-cv-03562-DWF-TNL Document 1 Filed 12/17/13 Page 20 of 75</t>
  </si>
  <si>
    <t>['https://d3n8a8pro7vhmx.cloudfront.net/cuapb/pages/270/attachments/original/1618166256/Krekelberg_Privacy_Lawsuit.pdf?1618166256']</t>
  </si>
  <si>
    <t>Too_Long:Over 20 PagesMinneapolis City of Lakes Police Department Timolhy J. Dolan Chief of Police 350 South5lhStreet- Room 130 Minneapolis MN 55415-1389 Office 612 673-2853 TTY 612 673-2157 Sgt. Barbara Moe Homicide Unit Minneapolis Police Department Sgt. Moe, June 12, 2009 RE: CRA Case Number #08-2547 LETTER OF REPRIMAND The finding for CRA Case #08-2547 is as follows: MPD P/P 5-103 Use ofDiscretion,..SUSTAINED (Category B) You will receive this Letter ofReprimand. This case will remain aBviolation and can be used as progressive discipline for three years. The case will remain in the lAU files per the record retention guidelines mandated by State Law. Be advised that any additional violations ofDepartment Rules and Regulations may result in more severe disciplinary action up to and including discharge from employment Sincerely, Timothy J. Dolan Chief ofPolice , ^ cZyC d^/l- BY: // 6 Sharon Lubinski Assistant Chief I^ategory: B detain until: 10/29/2010 I, Sgt. Barbara Moe, • acknowledge this Letter ofReprimand. ^^^nfomi^ioC'C: Captain Huffrnan and Services it i Personnel www.ci.minneapolis.mn.us Case File Affirmafive Action Employer Sgt. B'MiaralvIoe Memorandum To: Assistant ChiefSliaron Lubinski CC: File From; LtRicliard Zimmerman Date: 6/4/2009 Re: CRA Case #08-2547 In this case there were several car break-ins aroimH in i^onm a S#a^™i:=s-iSs5i "••=•"-' .fi.w»pri«c»d« panel sustains this portion ofthe complaint ® Thereview is!Sr~^=S£ t There are several mitigating factors to be considered with this caw «,&lt;•» t, • .i. p^toTriSBd ' * 10djS p hase. Mr.^Vid not do this and only waited until 12/17/07 to getthe vehicle into tonme^He was told on 12/10/2007 by the CRA investigatdrthat his car was going to b^ld. TOe carwas sold at auction on 12/13/2007. Based onthis the panel feels Mr ^^•should bear some responsibly in this case. He never contacted the impoimd lot, he never got ahold ofthe company he bought it from and he didn't contact Sgt Moe again ^erewere three seasoned investigators on this panel with Lt Rick Zimmerman, Lt ancyDi^ap and Lt Derrick Barnes. The panel agrees that it is conmion practice for mvestigative holds to be released *to owner, with proofofinsurance". We will do training for our investigators to handle these kinds ofcases correctly. Based onthe above information the MPD Panel recommends that Sgt Barb Moe havea letter placed into her file for three years since the incident date. Respectfully suMtted Lt. Richard Zimmerman Minneapolis Cityof Lakes Police Department Timothy J. Dolan Chief of Police 350 South 5th Street - Room 130 Minneapolis MN55415-1389 Office 612 673-2853 HY 612 673-2157 June 16, 2009 Civilian Review Authority Samuel L. Reid 400 South Fourth Street - Suite 670 Minneapolis, MN 55404 RE: CRA Case Number #08-2547 Dear Mr. Reid: AnAdministrative Review has been conducted into CRA Case #08-2547, which wasa sustained case by CRAagainst Sgt. Barbara Moeforviolating MPDP/P 5-103 Useof Discretion (B level) andMPD P/P 5-105 (3) Sgt. Moe will receive a Letter ofReprimand for the sustained violations. Mitigating factors include Sgt. Moe's clean disciplinary record prior to this case, and her exemplary service. If youhave any questions please feelfree to contactme. Sincerely, CityInformation and Services wvw.d.minneapolis.mn.us Affirmalive Aclion Employer Honorable Mayor R. T. Rybak Minneapolis Police Federation Captain Huffman Sgt. Barbara Moe lAU Case File Timothy Dolan Chief of Police By: Sharon Lubinski Assistant Chief ofPolice Minneapolis CityofLakes Civilian Police Review Authority 3014lh AvenueSoulh- Room670 Minneapolis MN 55415-1019 Office 612 673-5500 Fax 612 673-5510 HY 612 673-2157 May 14, 2009 CaU CHIEF TIMOTHY DOLAN MINNEAPOLIS POLICE DEPARTMENT 130 CITY HALL 350 S 5™ST MINNEAPOLIS MN 55415 RE: Complaint No. 08-2547 Dear Chief Dolan: I am submitting to you the Civilian Review Authority Board's Findings of Fact and Determination in this complaint. In accordance with Title 9, Chapter 172 of the Minneapolis Code of Ordinance of the Minneapolis Civilian Police Review Authority, in particular, Section 172.13,0, you are required to make a disciplinary decision based upon this information and to provide the Civilian Review Authority and the Mayor with awritten explanation of the reason for vour disciplinarydecision. If you have anyquestions or concerns, please contact me. SLR:sp enc Yourstruly. Samuel L. Reid, Manager City Infonnation and Services wwwxi.minneapoiis.mn.us Affirmative Aclion Employer I CITY OF MINNEAPOLIS CIVILIAN POLICE REVIEW AUTHORITY In re Police Misconduct Investigation of: Sgt Barbara Moe (Badge #4826) FINDINGS OF FACT AND DETERMINATION CRA File No; 08-2547 Jurisdictional Statement; This Complaint of poHce misconduct was filed with the Minneapolis Civilian Police Review Authority on January 25, 2008. Complainant alleges that on October 29, 2007, Sgt. Barbara Moe engaged in inappropriate conductandharassed during her interactions with the Complainant. This administrative agency has jurisdiction over the matter because the Complaint was timely filed, and the Complaint alleged incidents of police misconduct against a Minneapohspolice officer. Pursuant to Minneapolis Code of Ordinance Title 9, Chapter 172 § 172.100 (a), a properly convened Hearing Panel consisting of Charles Hall (chair), Patrick Kvidera, and Justin Terrell reviewed the investigative findings and recommendation on March 26, 2009. Pursuant to Minneapohs Code of Ordinance Title 9, Chapter 172 § 172.100 (d), the Hearing Panelissuesthe Findings of FactandDetermination. Findings of Fact; 1. On 10/15/2007, several thefts from vehicles occurred at businesses located atH NE and^lHllPliNE.^ 2. In one of the reports for these crimes, a witness identified a suspect vehicle. This vehicle is registered to Central Bargain Used Cars, Spring Lake Park.^ 3. Information was developed by Officer m||PP(Badge through the Spring Lake Park PD that the Complainant purchased the vehicle in question with cash on 10/06/2007.^ 4. At the direction ofSgt. Moe, OfficerHH caused the Complainant's vehicle to be towed tothe city impound lot.'* 5. On or about Thursday, 10/19/2007, Complainant missed an appointment to meet with Sgt. Moein heroffice to discuss whathe knew about theinvolvement of his vehicle inthis series ofthefts.^ ' MPD CAPRS CCN limi CAPRS CCN i 'WdCAPRS CCN 'Id ** Id, Conqjlainant's stateme^ ^MPD CAPRS CCN 'CAPRS CCN^ ••jjfCAPRS Ta^ccnI SCCN I, Statement of Sgt. Moe , CAPRS CCN Recorded voice message from Sgt. Moe to the Complainant 6. Sgt, Moe called the Complmnant and left aVoice message on liis cell phone in which she stated, "...otherwise Fll hold your car until they auction it off. It's up to you."® 7. On or about 10/22/2007, the Complainant met with. Sgt. Moe in her office and gaveher a statement' • 8. On 10/25/2007, Sgt. Moe faxed anotice to the MPD Impound extending the hold ontheComplainant's automobile.® 9. On 10/29/2007, Sgt. Moe met with Complainant's girlfriend, '0HIHlB^to get her statement.® 10^^^9/2007, the Complainant called Sgt. Moe who told him she thought^Mf and he (Complainant) were both lying about .their knowledge ofwho was driving his car during the commission of the thefts. Sgt. Moe informed the Complainwt that she would continue to hold the vehicle while the investigation continued. 11. On 11/12/2007, Sgt. Moe faxed amessage to the MPD Impound lot releasing the hold on the Complainant's vehicle. The message stated, "Release to registered owner onlvw/proofofinsurance. ^ 12. On 11/15/2007, aletter from the Minneapolis Municipal Impound Lot was written and sent to Central Bargain Used Cars infonning that company ofthe fact that the vehicle in question had been towed 11/12/2007, with an original auction date given as 12/06/2007. This date was lined out with a second date of 12/13/2007 handwritten on the document. 13. On 12/10/2007, CRA Investigator gHBHspoke with Sgt. Moe about the Complainant's vehicle and he leamed that Sgt. Moe lifted the hold in November 2007. CRA lhvestigator|||M relayed this information to the Complainant that sarneday. 14. On 12/13/2007, the vehicle was sold orjunked. 15. On 12/17/2007, the State ofMN issued to the Complainant a Certificate ofTitle for the vehicle inquestion.^^ Issues; Did Sgt. Moe engage ininappropriate conduct during course ofher interactions with the Complainant? Did Sgt. Moe's actions harass the Complainant? ®Recorded voice messag&amp;fro^^t. Moe to the Conqjlainant, Complainant's statement MPD CAPRS Complainant's statement, statement ofSgt. Moe MPDImpoundlotrecords ' MPD CAPRS CCNijfljH^B^tatements ofSgt. Moe and MPD CAPRS ^ '' MPD Inmound lotrecords "Id ^ ^ CRA Investigato^lmil^s case notes MPD Impound lot records Copy ofMN Certificate ofTitle for MN License 3||HiV,issued 12/17/2007 Standard ofProof: The Hearing Panel makes a determination as to whether to Sustain or Not Sustain the allegations of police misconduct.^® Sustain complaints are determined by a preponderance ofthe evidence presented. Summary Allegation I: Inappropriate Conduct Sgt. Moe knew that the Complainant was the proper owner of the vehicle and should have notified theImpound Lot that theComplainant was the owner. The Hearing Panel's determination is that, the allegation ofexcessiveforce against Sgt Moe is SUSTAINED. Allegation n: Harassment Sgt. Moe's comments made during the phone conversation were intended to compel the Complainant to provide additional information, after .the Complainant had ahready provided allheknew during the first interview. The Hearing Panel's detehnination is that the allegation ofInappropriate Language against Sgt. Moe is SUSTAINED. Pursuant to Minneapolis Code ofOrdinance Title 9, Chapter 172 §172.130, the Hearing Panel forwards this Determination to the Chief of the Minneapolis Police Department who shall make a disciplinary decision based on the investigative file, Hearing Panel's findings offact and determination. '®Minneapolis, Minn., Fire and PoliceProtection Code Title 9,§ 172.100(d). "Id. § 172.110. CITY OF MINNEAPOLIS CIVILIAN POLICE REVIEW AUTHORITY Note. Jhis document is includedin the investigativefilefor the sole benefitofthe hearing panel WRITTEN SUMMARY OF Inre Police Misconduct Investigation of: INVESTIGATIVE FINDINGS OF FACT AND Sgt Barbara Moe (Badge #4826) RECOMMENDATION CRA File No: 08-2547 Pwsimt to Minneapolis Code of Ordinance Title 9, Chapter 172 § 172.10, the Minneapolis Civilian Police Review Authority (CRA) has the authority to adjudicate citizen complaints alleging misconduct against members ofthe Minneapolis Police Department (MPD) as provided by that chapter. This complaint was timely filed in the proper form as required by §§ 172.70 and 172.160, and the complaint has been referred to apanel ofthe board for hearing as provided by § L SUMMARY OF COMPLAINT ALLEGATIONS In acomplaint filed with the Minneapolis CivilianPolice Review Authority, Complainant alleged the following: A. Complainant alleges that Sgt. Barbara Moe (Badge #4826) harassed the Complainant by threatening tohold hisautomobile mimpound until it isauctioned if hedoes notcome in and talktoherabout aninvestigation involving theautomobile. B. Complainant alleges that Sgt. Moe engaged in inappropriate conduct by failing to notify the Complainant when she had removed the hold on his automobile. Sgt. Moe knew that Complainant had recently purchased the vehicle from the dealer listed as the registered owner and had not yet received the new title. Complainant alleges that Sgt Moe concealed from him the fact that the hold was removed and, as a result, the vehicle was auctioned as threatened. n. ISSUE(S) 1. On 10/16/2007, did officers from the MumeapoU^olic^Department cause the towing of avehicle 1994 Lincoln Towq Car, MN License flHBBr 2. What was the reason thisvehicle was towed and impounded? 3. Was the Complainant the owner of said automobile at the time it was towed and impounded? 4. Was Sgt. Moe in charge of an investigation into a series ofthefts from vehicles in which the Complainant'svehicle wasused? 5. DidSgt. MoeknowthattheComplain^t was the owner ofsaid automobile? 6. Did Sgt. Moe, in the course ofher investigation, question the Complainant about his automobile andwho was driving it at thetimeof these thefts? 7. Did Sgt. Moe attempt to contact the Complainant via telephone to set up appointments to meet and did she leave the Complainant voice messages? 8. Did Sgt. Moe leave a voice message on the Complainant's cell phone directed to the Complainant in which she chastised him for missing an appointment ^d told him unless he came in to give her astatement, she would hold the car until they auction ifoff? 9. Did Sgt. Moe extend the "hold" period for the Complainant's vehicle? 10. Did Sgt. Moe follow MPD policy indoing so? 11. When did Sgt. Moe authorize the release ofthe Complainant's vehicle? 12. Was the manner inwhich Sgt.' Moe did so within MPD PoUcy? 13. Was the Complainant notified in a timely manner when the hold on his automobile was removed? 14. Was the Complainant able to reclaim his automobile from MPD Impound? m. SUMMARY OF EVIDENCE A. Statements _. 1. Complainany^l^^BV 2. Witness^m^^^^^r 3. Sgt. Barbara Moe B. Records 1. 2. 3. 4. 9.^ C. Physical evidence (ifapplicable) 1. Recording of telephone messages from Sgt. Moe to the Complainant, with transcription 2. Copy ofMN Certificate ofTitle for MN Licensef||^^, issued 12/17/2007 D. Photographs (ifapplicable) 1. IV. ESYESTIGATIVE RECOMMENDED FINDINGS OF FACT Based on a review ofthe evidence gathered by the CRA investigation, the complaint investigator finds the material facts regarding this complaint to be: 1. On 10/15/2007, several thefts from vehicles occurred at businesses located at and St NE.' 2. In one of the reports for these crimes, a witness identified a suspect vehicle. This vehicle isregistered toCentral Bargain Used Cars, Spring Lake Park.^ 3. Information was developed by Ofi&amp;cer^|^|0(BadgeifK through the Spring Lake Park PD that the Complainant purchased the vehicle in question with cash on 10/06/2007.^ 4. At the direction of Sgt. Moe, OfQcer^^Ufi caused the Complainant's vehicle to be towed tothe city impoimd lot.^ 5. On or about Thursday, 10/19/2007, Complainant missed an appointment to meet with Sgt. Moe in her office to discuss what he knew about the involvement of his vehicle in this series ofthefts.^ 6. Sgt. Moe called the Complainant and left a voice message onhis cell phone inwhich she stated, "...otherwise I'll hold your car until they auction itoff. It'sup to you."® 7. Onor about 10/22/2007, the Complainant metwith Sgt. Moe in her office and gaveher a statement.^ 8. On 10/25/2007, Sgt. Moefaxed a notice to the MPD Impound extending the hold on the Complainant's automobile.^ 9. On 10/29/2007, Sgt. Moe met with Complainant's girlfriend, to get her 9. On 10/29/2007, Sgt. Moe met with Complainant's girlfriend, statement.^ 10. On 10/29/2007, theComplainant called Sgt. Moe whotoldhim shethought and he (Complainant) were both lying about their knowledge of who was dnvinghis car during the commission of the thefts. Sgt. Moe informed the Complainant that she would continue to hold the vehiclewhile the investigationcontinued. 11.On 11/12/2007, Sgt. Moe faxed a message to the MPD Impound lot releasing the hold on the Complainant's vehicle. The message stated, "Release to registered owner only w/proofofinsurance."'' 12. On 11/15/2007, a letter from the Minneapolis Municipal Impound Lot was written and sent to Central Bargain Used Cars informing that company of the fact that the vehicle in question had been towed 11/12/2007, with an original auction date given as 12/06/2007. This date was lined out with a second date of 12/13/2007 handwritten on the document. :aprs ••iAPRS CCNi •RSCCN Statement ofSgt. Moe •RS CCN mi^H^rded voice message from Sgt. Moe to the Complainant om Sgt. Moe to the Complainant, Complainant's statement Complainant's statement, statement of Sgt. Moe ;atementsof Sgt. Moe anc ecoms^^ V. 13. Oa 12/10/2007, CRA Investigator^BBpokewith Sgt. Moe about the Complainant's vehicle and he learned that S^. Moe liftedthe hold in November 2007. CRA Investigator McKean relayed this information to the Complainant that same day.^^ 14. On 12/13/2007, the vehicle was sold orjunked. 15. On 12/17/2007, the State ofMN issued to the Complainant aCertificate of Title for the vehicle in question. INVESTIGATIVE ASSESSMENT OFCREDIBILITY ^en the Complain^t first contacted this office, Sgt. Moe's investigation was still in progress. The Complainant said lhat he had cooperated with Sgt. Moe, having met with her to give his ^tement He said that he told Sgt. Moe everything he knew about the incident. The Complamant said that, after giving his statement, Sgt Moe caUed him a Uar and said she was gomg to continue holding his carwhile the investigation continued. The Complainant added that she also made athreat to him to hold his car until itwas auctioned unless he told her who was tovmg &amp;e vehicle at the time in question. At that time, the Complainant was angry and frustrated andjust wanted to get his car out ofimpound. The reports available from MPD corroborated much ofwhat the Complainant told me during our mital conversations. Sgt. Moe's report of 10/30/2008 states that she told the Complainant she beheved he was lying to her and his car would continue to be held while her investigation continued. ^ On 12/17/2007, the Complainant came to my office. He brought with him his cell phone, telling me that there were recorded messages from Sgt. Moe on his voice mail. I recorded these messages on amicrocassette tape. This tape and transcript are included inthis file.^' During the Complaii^t's recorded statement to me on 05/02/2008, he was ill and seemingly had difficulty concentrating at times. However, his statements were consistent with his previous comments. They were also consistent with information written.in Sgt. Moe's supplemental reports. He said, in substance, that he didn't believe Sgt. Moe had the authority to continue to hold his vehicle in impound and deprive him ofhis property rights.^® The messages left by Sgt. Moe referenced above tend to corroborate the Complainant's claim that Sgt. Moe threatened to hold his car until it was auctioned. The fact that the Complainant's vehicle was, in fact, auctioned/junked tends to coiroborate the Complainant's claim that Sgt. Moe' comment was a threat that wascarriedout^^ M statement to me about her contact with Sgt. Moe, she said she had limited information about the driver of the Complainant's car on the date in question. She said she told " CRA Investigator case notes " MPD Impound lotrecords " Copy ofMN Certificate ofTitleforT^LicenseBBjHf issued 12/17/2007 J®MPDCAPRSCNN/j|M*j|§P " Recorded voice messa^fron^^^oe to the Complainant Complainant'sstatement Recorded voice message from Sgt. Moe to the Complainant Sgt. Moe everything she knew about that date. She said that she only spoke to Sgt. Moe on one occasion mher office. M^^^paid that, after giving her statement, Sgt. Moe told her she was lying. Her statement to CRA was thin on details on her knowledge of who was driving the Complain^t's car on the date in question. She gave more specific information to Sgt. Moe duringtheir interview session.^® Sgt. Moe was not very forthright or open in her responses to my questions. Most ofher replies to my questions consisted of one word answers. She acknowledged that she received infonnation during the course ofher investigation that showed the Complainant owned the vehicle that was impounded. She told me that she did not have the Complainant's vehicle processed in an effort to ^scover physical evidence that could be used to identify any suspects while the vehicle was in impound. Sgt. Moe denied making any threat about holding the vehicle until it is auctioned, but could not recall leaving the Complainant any voice messages on his cell phone. When I asked her ifshe notified the Complainant when the hold on his vehicle was lifted, she said that itwas not her responsibility. She said that rested with the Impound Lot. When Iasked Sgt. Moe ifshe provided the Impound Lot with the Complainant's infonnation, she again said it was not her responsibility to give them the infonnation. However, she could not tell me how the Impound Lot would get the necessary information to notify the Complainant ifshe did not provide itto them. VI. STANBARD OF PROOF The standard of proof necessary to sustain acomplaint under Chapter 172 is preponderance of the evidence. Preponderance of the evidence means that the greater weight of the evidence supports the decision. (§172.110.) m INVESTIGATIVE ANALYSIS AND RECOMMENDATION Harassment: Prior to meeting with the Complainant to obtain astatement from him regarding what he knew about who was driving his car during the thefts she was investigating, Sgt. Moe called the Complainant's cell phone and left him a voice message, hi this message, she stated, this isSgt Moe callingyou on Tuesday morning at about10:15. Yes,you did missyour second scheduled interviewyesterday. Your caris just eoine to be held until vou come in andtalk to me about this. So. Vll give you one more chance. Tomorrow's Wednesday. 9:30- 9:30 in the morning, SecondPrecinctI can take astatementfrom you and we can try tofigure out what's going on here otherwiseI'll hold your car untilthev auction itoff. It's up toyou." In this statement alone, there are two sentences in which she told the Complainant that she was going to continue to hold his car in impound. In the fu-st statement, Sgt. Moe said she would hold the car until he came in to give her astatement. However, in the second statement, she makes the threat to hold the car until it is auctioned off. Statemeat of Statement ofSgtTl^ In her statement to CRA, Sgt. Moe admitted tbat the Complainant's vehicle was never processed by forensics in any effort to locate physical evidence to assist in solving the crimes she was investigating. The usual reason to hold avehicle during an investigation is for that very purpose. It seems that she only held the Complainant's vehicle for leverage in dealing with the Complainant. After obtaining a statement from the Complainant, Sgt. Mqq extended hold period. The Complainant stated he gave Sgt. Moe all the information that he knew during his ^J^vi^w^jrih her. Sgt. Moe wrote in her report after meeting with the Complainant and witness mi^lMBBthat she believed they both lied to her during their statements. Because ofthat, she continued to hold the vehicle inimpound, even though she had no intention to make an attempt to locatephysicalevidencewithin. MPD Policy section 7-707 states inpart: All vehicle "holds" will automatically expire 15 business days after the date a vehicle was towed to the City Impound Lot. Investigative divisions or units may extend that period, if necessaiy, for further investigation or for seizure. The investigator handling the case must send or fax the Auto Desk a completed investigator's Vehicle Hold form (MP-8897) and the exact amount of extended "hold" time required. The VehicleHold form can be found on the MPD Net under "MPD Forms." (01/11/89) (2/9/04) When I received copies ofdocuments onfile with theImpound Lot, there were noVehicle Hold forms (MP-8897). The only document instructing the Impound Lot to continue to hold the Complainant's vehicle was a fax dated 10/25/2007 from Sgt. Moe to Impound Lot. The message read: "DO HQI RELEASE Continue to hold: Sgt. Barbara V. Moe" Itappears thatSgt. Moe failed tofollow this provision ofthe MPD Policy Manual. Based upon these arguments, I recommend that this allegation besustained. Inappropriate conduct: From the onset ofSgt. Moe's investigation, the Complainant was identified in her reports and the reports of Officerfl^Has being the new owner of the automobile that was identified as the suspect vehicle in the thefts being investigated. She also ruled out the Complainant as a suspect. She refers to the Complainant several times as "the owner". Inthe voice message she left the Complainant (mentioned above) shestates "yourcar"twice. It is clear thatsheknew that Central Bargain IJfsed Cars, Spring Lake Park, was no longer the owner ofthe vehicle. Sgt. Moe knew that Central Bargain Used Cars, Spring Lake Park, was listed in Department of Motor Vehicles records as the "registered owner" of record at the time the vehicle was first impounded. She also knew that there was no mention on the impound records that the Complainant was the purchaser and, therefore, new owner. She knew, or should have known, that the Impound Lot would not have this information, therefore, any required notificationthat wasto be sentinforming the ownerthat the vehicle was available to be releasedwouldbe mailed to Central Bargain Used Cars. She knew, or should have known, that the Complainant would not receive a copy ofthis notification letter. Sgt. Moe, in her recorded statement to me, said it was not her responsibility to inform the Complainant that his vehicle was availablefor release. She said that responsibilityrests with the Impound Lot. She also said it was not her responsibility to inform the Impound Lot that the Complainant was the new owner of the vehicle and that he should be notified. Instead, on 11/12/2007, she sentthe ImpoundLot a simple fax which stated, "Release to registered owner only w/proof ofInsurance 94 Lincohi" MPD Police Section 7-708 Release ofVehicle states in part: ''The holding or investigating division or unit will authorize the release of impounded vehicles. This will be done in writing by vlacine the name, address and the phone number of the party to whom the vehicle is to be released on the original Vehicle Impound Report (MP-6925)." According to MPD policy, Sgt. Moe ^ have an obligation to provide this information to the Impound Lot. This would havecaused theproper notification to bemailed to theComplainant so that he could secure the release of his vehicle in a timely manner. Instead, Sgt. Moe concealed this information fi:om the Impound Lot, ensuring that the Complainant would not receive notification and he would, thus, forfeit his automobile. MPD Policy section 5-101.01 states in part, "The integrity of police service is based on iruthfidness. Officers shall not willfullyor knowingly make an untruthful statement, verbally or written, or knowinslv omit pertinent information pertaining to his/her official duty as a Minneapolis Police Officer.*' Sgt. Moe had information pertinent to the Impound Lot's responsibility to notifyie rightful owner ofthe vehicle in question in this matter. She knowingly omitted this information when she notified the Impoimd Lot that she was releasing the hold on this vehicle. The Minnesota Law Enforcement Code of Ethics states in part, "I will never act officiously or permit personalfeelings, prejudices, animosides or friendships to influence my decisions." Sgt. Moe'smotives forheractions appear to bebased upon herfiustration andanger because she believes thatthe Complainant didnot fully cooperate withher investigation. Consequently, she used the Complainant's vehicle asa means toretaliate against him. Baseduponthese arguments, I recommendthat this allegationbe sustained. Pursuant to the Civilian Police Review Authority Ordinance, the investigator presents the Investigative Findings ofFact andRecommendation to a hearing panel. igator CRA Manager NOTICE OF COMPLAINT Civilian Police Review Authority 301 Fourth Avenue South, Suite 670 Minneapolis, Minnesota 55415-1019 612-673-5500 File: 08-2547 Date: January 28,2008 Sergeant Barbara Moe (Badge #4826): Notice is hereby given that our office has received a signed complaint alleging the following acts-, which may constitute misconduct under MinneapolisCode of Ordinances Title 9, Chapter 172.20: HARASSMENT, INAPPROPRIATE CONDUCT Complainant alleges that Sgt. Barbara Moe harassed the Complainantbythreatening to hold his automobile inimpound until itis auctioned ifhe does not come in and talkto her about an investigation involving the automobile. Complainant alleges that Sgt. Moe engaged in inappropriate conduct by failing to notify the Complainant when she had renloved the hold on his automobile. Sgt. Moe knewthat Complainant had recently purchased the vehiclefrom the dealer listed as the registered owner and had not yet. receivedthe newtitle. Complainant alleges that Sgt Moe concealed from him the fact that the hold was removed and, as a result, the vehicle was auctioned as threatened. This incident occurred on October 29,2007 at approximately 12:20 at the location of 1911 Central Avenue NE. Copiesofthis Notice will befonwarded tothe DeputyChiefofPoliceforyourassignment area and the Internal Affairs Unit. cc: Deputy Chief I.A.D. Complainant noc 08-2547 Respe^ully, Samuel L. Reld II Manager CITY OF MINNEAPOLIS CIVILIAN POLICE REVIEW AUTHORITY 301 4™AVENUE SOUTH, ROOM 670 MINNEAPOLIS, MN 554I5-I019 (612)673-5500 Type ofhcident Harassment, Inappropriate Conduct Location Where Occurred MPD Pet 2,1911 Central Avenue N.E. Charged Officer 1- NameandBadge No. Barbara Moe 4826 Allegations COMPLAINT CASE NUMBER DATE REPORTED 10/30/07 Date Occurred 10/29/07 RECD JAN 25 2008 08-2547 TIME REPORTED 1045 Day of Week MON Time Occurred 1220 Rank/Assignment Sergeant/Pet 2 Off-Duty Complainant alleges that Sgt Barbara Moe (Badge #4826) harassed the Comprainant by threatening to hold his automobile in impound until it Is auctioned if he does notcome In and talk to her aboutan investigation involving the automobile. Complainant alleges that Sgt. Moe engaged in Inappropriate conduct by failing to notify the Complainant when she had removed the hold on his automobile. Sgt. Moe knew that Complainant had recently purchased the vehicle from the dealer listed as the registered owner and had not yet received the newtitle. Complainant alleges that Sgt Moe concealed from him the fact that the hold was removed and, as a result, the vehicle was auctioned as threatened. I hereby certif owkdge, and under penalty of perjury, the statements made herein are true. F ainiiEnWl iTil Complainant's Sigu^ature Investigator's Signature STATEMENT OF RECD MAY 2 2 2008 PLACE: Minneapolis Civilian Police Review Authority Offices DATE: May 2, 2008 TIME: 11:18 a.m. CASE NO: 08-2547 INVESTIGATOR: TranscriptionNotation: Complainant'sspeakingattimes wasmumbledcausingsectionsandwords to be inaudible throughout statement. QUES: And sir, for the record, ifyou would state yoiir full name and spell your last name please. QUES: What is youraddress? QUES: What is your telephone number? ANS: What is your age and date ofbirth? Okay. We're here to discuss an incident associated with the incident, excuse me, that took place on October 16,2007. Is that when your vehicle was impounded?. Yes. Canyouexplain whathappened on thatdate? Alady Iwas staying with woke me up and said, "The police was out at my car. Igo down there. The officer new me. "Ron," he says, "We were told by Sergeant Moe to come take your car." And he said, "We've got atow truck coming for to investigate it." Then he said, "Itwasn't you on the videotape. Itwas another white guy." Itwas another white guy. It wasn't me. I don't know who exactly used my car that night because I hada diabetic thing, attack. Okay. Mygirl's roommate thatsome guy- Let me just back up and I'm going to ask you aquestion. What was the reason they were taking your automobile? For investigation. Had it been- They someonebreakinga windowof the car. CRACase#Wt2547 QUES: Reportedly usedin a crime? ANS: Yeah, breaking a window of a car. QUES: Okay. And you weren't driving or in the vehicle at the time of that crime, is that correct? ANS: No. They hadtheman onvideotape. QUES: And did you know who that person was? Did you ever see the videotape tosee if- ANS: No sir." QUES: Theynever showed asked-never showed you- ANS: They never showed me no videotape or nothing. Didn't tell me what actually happened but a window gotbroken outofthe car. QUES: Now yousaidit wasOfficer that was there? ANS: Yeah,thatcame outandgotthe car. QUES: Andhe was towing itat the request ofwho? ANS: Sergeant Moe. QUES: Sergeant Moe. So yourvehicle was towed away and removed from the front ofyour front ofyourhouse,is that correct? ANS: Yes sir. QUES: And didyou later speak with Sergeant Moe about the investigation? ANS: Yeah, several times. You gotacouple recordings ofheronmymessagemachine even one threateningto forfeitmy car. . . QUES: Did you talkto herinperson? ANS: Yeah, I went tosee herinperson. QUES: Okay. ANS: The second time. The second QUES: Whatinformation was sherequesting from you? ANS: Justwho was driving my carthat's all shewould say. **Whowas driving your car?"It involving someone breaking the window. I wasn't shown on the videotape. It was another white guy. Who isit? You're f ing lying tous." And she even toldmy fiance the same thing, "Getoutofhere. Youbothare f ingliars." And Ihave totaldisrespect by her.</t>
  </si>
  <si>
    <t>['https://d3n8a8pro7vhmx.cloudfront.net/cuapb/pages/270/attachments/original/1596609832/08-2547_Moe.pdf?1596609832']</t>
  </si>
  <si>
    <t>['Barbara V. Moe, badge #4826']</t>
  </si>
  <si>
    <t>2/24/2021 Disorderly conduct: in its zeal to bust drug dealers and prostitutes, a Minneapolis Police unit crosses the line | MinnPost https://www.minnpost.com/politics-policy/2015/10/disorderly-conduct-its-zeal-bust-drug-dealers-and-prostitutes-minneapolis-po/ 1/19 Nonprofit, nonpartisan journalism. Supported by readers. News Politics &amp; Policy Disorderly conduct: in its zeal to bust drug dealers and prostitutes, a Minneapolis Police unit crosses the line A review of court documents, police reports and medical records reveals a pattern of behavior by officers in the MPD's Third Precinct Community Response Team that has compromised numerous criminal cases. By Andy Mannix Oct. 15, 2015 Original photo: Creative Commons/Tony Webster On a late-a«ernoon last February, Victor Gaten was driving down East Lake street, near Minneapolis' Midtown Global market, smoking marijuana and playfully kissing his girlfriend's hand when he saw red- and-blue lights ªashing from an unmarked Crown Victoria in his rearview mirror. Gaten ªipped on his signal and turned into the parking lot of Family Dollar o_x009e_ 10th Avenue South. As he did, a blue Chevy SUV sped around the slick lot and toward his Camaro. 2/24/2021 Disorderly conduct: in its zeal to bust drug dealers and prostitutes, a Minneapolis Police unit crosses the line | MinnPost https://www.minnpost.com/politics-policy/2015/10/disorderly-conduct-its-zeal-bust-drug-dealers-and-prostitutes-minneapolis-po/ 2/19 Why is he cutting between me and the police? Gaten wondered. The Chevy collided with his car, and Gaten jumped out and pointed at the SUV for the officers behind him to see. The next thing he knew he was lying on the asphalt, staring up at a blur of limbs and §rearms. A Minneapolis police officer, who had been driving the SUV undercover, pinned Gaten down with his 290-pound frame and punched him repeatedly in the face, according to court testimony. Another officer split Gaten's lip open with the sight on the end of his gun. "I'm screaming at him, asking him, 'Why are you hittin' me with your gun'?" Gaten told MinnPost in an interview. An ambulance arrived, which Gaten thought was for him, but was actually for one of the officers, who had hurt his back during the struggle. Two of the cops brought Gaten to Hennepin County Medical Center, Gaten later testi§ed, where they asked hospital security to strip him and help search him for drugs - a claim the officer would later dispute in court. Gaten testi§ed he was restrained face-down, his ankles and wrists tied with leather straps. His pants were pulled down to his lower thighs and he felt the pin prick of a needle. He woke up some time later to someone stitching up his mangled lip. "Please," the woman cautioned, "don't move." *** The officers did §nd something in the search of Gaten that day: a bag of cocaine, hidden in his rectum. On Feb. 11, the Hennepin County Attorney's office charged him with third-degree possession of narcotics, a felony. 2/24/2021 Disorderly conduct: in its zeal to bust drug dealers and prostitutes, a Minneapolis Police unit crosses the line | MinnPost https://www.minnpost.com/politics-policy/2015/10/disorderly-conduct-its-zeal-bust-drug-dealers-and-prostitutes-minneapolis-po/ 3/19 But the charges didn't stick. In a pretrial hearing in June, Judge Toddrick Barnette threw out the evidence. Not because Gaten was innocent - the case never made it that far - but because the warrantless search had been unconstitutional, he ruled. The officers didn't establish cause to arrest Gaten, Barnette said, and they didn't have the right to search his body. "This is one of the reasons why some citizens in Minneapolis have problems with Minneapolis police," Barnette opined about the bust. The subjects of the judge's reprimand that day all belonged to the Minneapolis Police Department's Third Precinct Community Response Team - or CRT (pronounced cert) - a plainclothes unit that polices quality-of-life issues in the city's largest precinct, a territory that covers everything in Minneapolis south of I-94 and east of I-35W. "Everyone knows these cops do it, and everyone knows there's a certain few who are bad apples," says a public defender. "But it seems like no one is willing to shut them down. " CRT officers work undercover stings to bust drug dealers and prostitutes, and many in the unit have racked up major departmental accolades in their time on the force. In 2011, two of the men who arrested Gaten in February - Sean McTaggart and Bryce Robinson - received Distinguished Service awards. Another CRT officer, Steven Lecy, won the Department Award of Merit last year, and starred in an episode of "Cops" in 2013. Yet the Gaten case was neither the §rst nor last time the conduct of the Third Precinct's CRT has gotten in the way of a successful prosecution. A MinnPost review of court documents, police reports and medical records reveals a pattern of behavior by several of the unit's officers that has undermined numerous criminal cases. Since the summer of 2/24/2021 Disorderly conduct: in its zeal to bust drug dealers and prostitutes, a Minneapolis Police unit crosses the line | MinnPost https://www.minnpost.com/politics-policy/2015/10/disorderly-conduct-its-zeal-bust-drug-dealers-and-prostitutes-minneapolis-po/ 4/19 2014 alone, judges have thrown out multiple cases involving CRT officers for having engaged in unwarranted sexual contact during prostitution busts; performing an improper strip search; and obtaining a warrant based on false information. Unit officers have also been criticized in open court for using unnecessary force during arrests. The consequences of these actions go beyond debates about constitutional issues or the proper use of force. To date, behavior by CRT officers has led to several criminal suspects going free on technical grounds. It's also cost the city tens of thousands of dollars in out-of- court payouts. Last month, the city settled the third federal lawsuit accusing one CRT officer, Lecy, of excessive force in the past year. McTaggart, who Gaten alleges hit him several times with his gun during the February bust, is currently facing a federal civil suit alleging he punched a 61-year-old man in the stomach. MinnPost photo by Tony Nelson The Third Precinct covers the largest district in Minneapolis. 2/24/2021 Disorderly conduct: in its zeal to bust drug dealers and prostitutes, a Minneapolis Police unit crosses the line | MinnPost https://www.minnpost.com/politics-policy/2015/10/disorderly-conduct-its-zeal-bust-drug-dealers-and-prostitutes-minneapolis-po/ 5/19 "It's so frustrating that everyone knows these cops do it, and everyone knows there's a certain few who are bad apples, but it seems like no one is willing to shut them down," says Abigail Cerra, a public defender for Hennepin County who says many of her cases involve questionable searches from the Third Precinct CRT "cowboys." "I'm sure that they believe in public safety and following the law and keeping people safe," she says. "But these particular officers think that the ends justify the means." In late August, the unit came under public criticism a«er news broke that three of its officers, one of whom was Lecy, allowed suspects to touch their genitals during massage parlor prostitution stings. Judges dismissed two of the cases on the grounds of "outrageous government conduct," ruling the officers went beyond what was necessary to make an arrest, and a prosecutor dropped the third. Police Chief Janeé Harteau says the department is in the process of conducting a far-reaching investigation of the massage parlor cases, examining the conduct of the officers during the stings; the judges' rulings; and whether the department should continue devoting resources to these types of undercover operations. "I want to assure people that if there's wrongdoing in anything that an officer does, it gets addressed and handled," she says. "But also, when officers do the right thing, I will support them. That's my job." *** The arresting officers had a very di_x009e_erent story of what happened to Victor Gaten that February a«ernoon in South Minneapolis. In a June hearing, three officers - Chris Reiter, McTaggart and Robinson - testi§ed that they were on patrol around East Lake Street in Minneapolis, driving in an unmarked car, when they saw a passenger in a Camaro making a hand-to-hand exchange with a known drug user. The officers turned on the sirens to pull the car over, but 2/24/2021 Disorderly conduct: in its zeal to bust drug dealers and prostitutes, a Minneapolis Police unit crosses the line | MinnPost https://www.minnpost.com/politics-policy/2015/10/disorderly-conduct-its-zeal-bust-drug-dealers-and-prostitutes-minneapolis-po/ 6/19 Gaten didn't stop right away. They saw the car "rocking back and forth," and one officer said he witnessed Gaten putting his hands down in his pants. When the car §nally pulled over into the Family Dollar parking lot, the officers said, it accelerated into the undercover SUV - not the other way around. They took Gaten to the ground because they believed he intended to ªee, and officer Reiter acknowledged punching him when he resisted the arrest. Officer McTaggart denied ever purposely hitting Gaten with his weapon; the sight on his gun accidentally caught Gaten's lip during the struggle, he testi§ed. McTaggart also denied that any strip search took place - it was the sta_x009e_ at HCMC who made the call to disrobe and restrain Gaten in order to suture his lip. That's when McTaggart saw a bag of white powder sticking out of Gaten's buttocks. But other witnesses contradicted several pieces of the officers' testimony. Ingrid Wong, the doctor working at HCMC that night, said she had no memory or record of ever requesting security to restrain or disrobe Gaten. "And for the suture on the lip, would it be typical for you to ask a patient be disrobed?" asked Jordan Deckenbech, Gaten's attorney. "Typically not," replied Wong. A security supervisor from the nearby Midtown Exchange building told the court he saw the arrest play out on security feed. His story also didn't line up with the cops' version. Police officers have a difficult job, and it's sometimes hard to make the right call in the moment, says Hennepin County Attorney Mike Freeman. But the Gaten case was an example of a case where cops 2/24/2021 Disorderly conduct: in its zeal to bust drug dealers and prostitutes, a Minneapolis Police unit crosses the line | MinnPost https://www.minnpost.com/politics-policy/2015/10/disorderly-conduct-its-zeal-bust-drug-dealers-and-prostitutes-minneapolis-po/ 7/19 "don't follow the rules and the prosecution goes down." He testi§ed seeing the unmarked police SUV crash into Gaten's Camaro. His sta_x009e_ o_x009e_ered to give the video to police that day, he told the court, but the officers never came to retrieve it, and a«er two weeks security erased the footage, as was their normal protocol. Gaten also took the stand at the June proceeding. He told the judge he had no idea why the officers were beating him that day. He said one officer choked him and another kicked him in the face and head, even a«er he was in cu_x009e_s. Gaten also sco_x009e_ed at the accusation that he tried to ªee, bragging that he drove a souped-up Camaro, and if he wanted to outrun a "slow-ass police car," he would have done so. Gaten told the court he never resisted arrest; he only tried to protect his face when the officers began beating him, and he feared for his life when McTaggart took him to HCMC a«er the altercation. When they arrived at the hospital, McTaggart told security to strap him down and strip search him. McTaggart even tried to pull Gaten's pants o_x009e_, according to Gaten's testimony. A«er being sedated and awaking to being stitched up, he passed out again and woke up in jail, with no idea where he was or how he got there. "Wrong is wrong," Gaten told the judge. "I admit my wrongdoings. My wrongdoing was possession. … I don't got to lie. But the way they went about getting it was just inhumane." Judge Barnette admonished Gaten for the drugs, but said he believed his story. He did not feel the same about Officer McTaggart's testimony. "Let me put it this way," Barnette said of the police officer, "I don't §nd him credible." The judge ruled the officers didn't have sufficient basis to arrest Gaten, citing the fact that they never even attempted to question him about 2/24/2021 Disorderly conduct: in its zeal to bust drug dealers and prostitutes, a Minneapolis Police unit crosses the line | MinnPost https://www.minnpost.com/politics-policy/2015/10/disorderly-conduct-its-zeal-bust-drug-dealers-and-prostitutes-minneapolis-po/ 8/19 the drugs. They also didn't have cause for the invasive search, Barnette ruled, meaning the evidence would have to be thrown out. "I think what happened, as a side note, to Mr. Gaten and the amount of force that was used on him, is beyond belief," the judge said. Hennepin County Attorney Mike Freeman. In an recent interview, Hennepin County Attorney Mike Freeman, whose office prosecuted Gaten, lamented that the case was "not the Third Precinct's §nest hour." Police officers have a difficult job, and it's sometimes hard to make the right call in the moment, says Freeman. But this was an example of a case where cops "don't follow the rules and the prosecution goes down." "The price is paid not only by the prosecutors, but society, because this particular [suspect] got away with one," he said. "So I think it's very unfortunate for all of us." *** The Gaten case is not the only one in which a bad search by a Third Precinct CRT officer compromised a prosecution, however. 2/24/2021 Disorderly conduct: in its zeal to bust drug dealers and prostitutes, a Minneapolis Police unit crosses the line | MinnPost https://www.minnpost.com/politics-policy/2015/10/disorderly-conduct-its-zeal-bust-drug-dealers-and-prostitutes-minneapolis-po/ 9/19 In the winter of 2012, Officer Steven Lecy investigated a suspected drug dealer who police believed was selling crack out of his south Minneapolis home. Lecy organized a controlled purchase: sending in a criminal informant, who came back with a baggie of what tested positive for crack. To con§rm the suspect lived there, Lecy also searched the trash, §nding several small bags that looked like the one his informant had bought. Around 7:30 p.m., on Dec. 10, Lecy busted into the house with a SWAT team. Along with the suspect, Lecy found 33-year-old Enrique Lightfoot sitting at a table next to the door. In front of Lightfoot was a ceramic plate and a razor blade dusted with white powder, according to police reports. Lecy pulled Lightfoot to his feet and frisked him, feeling two lumps in his pocket, which turned out to be 6.5 grams of crack, according to the report. Lightfoot was charged with second-degree possession. A judge later tossed out the evidence. Before the search, Lecy had applied for a warrant that would allow the officers to enter the house at night without announcing themselves §rst, known as a no-knock warrant. Part of the reason for the measure was the possible presence of a man named Joseph Smith, who also lived at the house, according to Lecy's warrant affidavit. Lecy wrote that Smith posed a risk to officer safety, as he had a lengthy history of violent crimes, "including recently being arrested for a stabbing." Harteau wasn't aware if officers on the Third Precinct CRT have been investigated in the past for other misconduct allegations. "That's not an answer I have today," she says, "but is certainly a question that I have." 2/24/2021 Disorderly conduct: in its zeal to bust drug dealers and prostitutes, a Minneapolis Police unit crosses the line | MinnPost https://www.minnpost.com/politics-policy/2015/10/disorderly-conduct-its-zeal-bust-drug-dealers-and-prostitutes-minneapolis-po/ 10/19 The problem was that much of this information wasn't true. Smith hadn't been arrested for a stabbing - he'd recently been the victim of stabbing. He did have assaults on his record, but the most recent was 13 years prior. What's more: No evidence pointed to Smith living in the house. At a Hennepin County hearing in July, Judge Luis Bartolomei ruled the no-knock warrant wasn't supported by reasonable suspicion, meaning the officers didn't have cause to enter the house that night unannounced. Because of the technicality, all of the evidence gathered from the raid had to be tossed out. The Hennepin County prosecutor dropped the case. *** This summer, Lecy found himself in Hennepin County courtroom explaining his behavior in a more recent case - one that would cause the MPD, with considerable embarrassment, to shut down massage parlor prostitution stings. Late last year, Minneapolis police received complaints about a suspicious massage business operating out of a storefront in the Longfellow neighborhood. Lecy posed as a customer and requested a body-to-body massage, meaning the masseuse would rub her nude body on Lecy's. He arrived, made the deal, put the money on the table and undressed. The woman stripped down to her underwear. During the more-than-20-minute massage, the suspect rubbed her breasts on Lecy and began touching his genitals. That's when he called in McTaggart and two other officers who had been waiting outside, listening through a recording device hidden inside a cast on Lecy's le« hand. The suspect was charged with four counts related to prostitution. Yet when the matter came before Hennepin County Judge William Fisher, he dismissed the case, ruling that Lecy had cause for arrest long before 2/24/2021 Disorderly conduct: in its zeal to bust drug dealers and prostitutes, a Minneapolis Police unit crosses the line | MinnPost https://www.minnpost.com/politics-policy/2015/10/disorderly-conduct-its-zeal-bust-drug-dealers-and-prostitutes-minneapolis-po/ 11/19 he called in his team, and that he had allowed unnecessary sexual contact to take place. Fisher ruled Lecy's police work "constituted outrageous government conduct that went beyond what was justi§ed to collect evidence sufficient to arrest the defendant." When questioned in court, Lecy argued he was only doing his job that day. He compared his undercover work to acting - and he had to play the part convincingly. He allowed the massage to go on for so long for his own safety, he told the court. "I'm naked with oil all over me from getting a massage," he said. "You don't identify yourself or stop the situation because it's literally unsafe to do so, because you have no idea what weapons are in the room. Sometimes, who else is outside the door? So until those officers come and make entry into that room, we need to keep, unfortunately, playing this act out." At the hearing, public defender Briana Perry also questioned Lecy on whether it was a regular practice for sexual contact to take place during a prostitution sting. He responded that it was: In about 20 undercover operations, the suspects touched his genitals "maybe ten times," he said. In one of those cases, which occurred in March, Lecy allowed two suspects to massage the crack of his buttocks and down to his groin and testicles for 40 minutes, according to Lecy's report. In that instance, the charges stuck; the case is set for trial this month. Other officers in the unit have also engaged in sexual contact with suspects in the course of conducting prostitution stings. During one sting conducted last summer, McTaggart acknowledged in a police report, a suspect took o_x009e_ her shirt and bra and "began to massage my penis and then poured massage oil on it." Perry, who was also this suspect's public defender, §led a motion requesting a judge dismiss the case based on the officer's conduct, but prosecutors dropped the charges before the judge ruled. 2/24/2021 Disorderly conduct: in its zeal to bust drug dealers and prostitutes, a Minneapolis Police unit crosses the line | MinnPost https://www.minnpost.com/politics-policy/2015/10/disorderly-conduct-its-zeal-bust-drug-dealers-and-prostitutes-minneapolis-po/ 12/19 Police Officers Federation of Minneapolis. Lt. Bob Kroll Bob Kroll, president of the Minneapolis Police Federation, who has worked these prostitution stings in the past, vehemently defends the officers' behavior, saying they did exactly what they should have done to make a good bust. "They were trained by the city attorney's office, who are experts in the law, to allow them to touch the genitals," he says. "That is what the officers were trained to do. This has been a practice for many years." Kroll says he can see where the judge was coming from on his dismissal of the Lecy case, but criticized City Attorney Susan Segal for not quickly appealing the decision, a move he attributes to a liberal political agenda. He says the prosecutor did a poor job of proving in court why officers o«en need to wait for sexual contact in order to gather enough evidence for charges that rate above misdemeanor. "Do I think this falls on the police officer? Not a bit," says Kroll. "Do I think it falls on the City Attorneys office? Absolutely." Segal con§rmed her office has decided not to appeal the decision, but couldn't talk speci§cs as to why. She says her office doesn't train police officers on how to conduct the operations. "The police do the training," says Segal. "What we would do is advise on what the statutes require." 2/24/2021 Disorderly conduct: in its zeal to bust drug dealers and prostitutes, a Minneapolis Police unit crosses the line | MinnPost https://www.minnpost.com/politics-policy/2015/10/disorderly-conduct-its-zeal-bust-drug-dealers-and-prostitutes-minneapolis-po/ 13/19 In an interview, Harteau wouldn't speak to speci§cs about the cases given the ongoing departmental investigation, but says the crime of prostitution has been a perennial concern for residents and business owners in the Third Precinct, which is why the CRT focused e_x009e_orts on these busts. She views it as a complicated issue beyond just the cases thrown out in August. The perception on prioritizing the crime of prostitution has changed in recent years among taxpayers, she says, and many now view prostitutes as victims rather than criminals. She believes the investigation will shed some light on the level of resources the department should spend on prostitution. So far, there has been no determination by the MPD on whether the officers did anything wrong during the stings. "We're still at the infancy stages of having conversations," she says. "These cases are very complex. There's more than one case, as you know. We probably share some of the similar questions." Harteau emphasized she doesn't have the ability to make snap determinations on officer conduct allegations, and lamented that some are too quick to assign guilt. "People decide innocence and guilt before we have an opportunity to look at it," she says. "What I want to assure people is we will always conduct thorough investigations, but I have to allow due process to take its course." *** 2/24/2021 Disorderly conduct: in its zeal to bust drug dealers and prostitutes, a Minneapolis Police unit crosses the line | MinnPost https://www.minnpost.com/politics-policy/2015/10/disorderly-conduct-its-zeal-bust-drug-dealers-and-prostitutes-minneapolis-po/ 14/19 MinnPost photo by Bill Kelley Chief Janee Harteau says the cases are very complex, and MPD is conducting a far- reaching investigation. Harteau wasn't aware if officers on the Third Precinct CRT have been investigated in the past for other misconduct allegations. "That's not an answer I have today," she says, "but is certainly a question that I have." In an attempt to get comment for this story, MinnPost provided MPD with the details of cases described in the article. In response, the department made Harteau available for a short interview. MinnPost also requested internal a_x009e_airs records for several of the officers involved in the cases reviewed as part of our reporting, but the city attorney's office declined to make them available, citing that the unit works undercover and its officers are exempt from certain data laws. The three officers who went undercover in the prostitution cases thrown out in August recently §led a lawsuit against the city, county and state for failing to protect their identities. 2/24/2021 Disorderly conduct: in its zeal to bust drug dealers and prostitutes, a Minneapolis Police unit crosses the line | MinnPost https://www.minnpost.com/politics-policy/2015/10/disorderly-conduct-its-zeal-bust-drug-dealers-and-prostitutes-minneapolis-po/ 15/19 But the public records that are available show that the Third Precinct CRT employs several officers with histories of misconduct allegations. In 2013, a patrol officer in Cottage Grove pulled over CRT officer Sean McTaggart - who was involved in both the Gaten arrest and the dismissed prostitution case - on suspicion of driving while impaired. McTaggart initially refused to take a Breathalyzer, so the officer arrested him. McTaggart later blew a .17, more than twice the legal limit. As part of his sentence, he had to use an interlock ignition Breathalyzer for 90 days in order to drive. Minneapolis police wouldn't comment on whether such a device was installed in his squad car, classifying this as "private data." A month a«er McTaggart's DWI, David Zehringer, 61, came outside of his South Minneapolis home to §nd McTaggart and another officer standing on his property next to a broken fence. The officers were responding to a 911 call in the area (not involving Zehringer). Zehringer asked who was going to pay for the fence, and McTaggart asked for his ID. According to the civil complaint later §led by Zehringer, as Zehringer walked back up his stairs, McTaggart "grabbed [him] by his hair, pulled Mr. Zehringer forward, kneed him in the chest, punched Mr. Zehringer in the face with a closed §st, and yelled out, 'Fourth Degree Assault!'" Zehringer was charged with obstruction of justice and two counts of disorderly conduct. He pleaded guilty to being loud and boisterous, and the rest of the charges were dropped. The civil case against McTaggart is still pending. Lecy has also been named in several civil cases. Last month, the city agreed to pay out $25,000 in an out-of-court settlement - which is not the same as an admission of guilt - for a suit alleging Lecy "repeatedly and violently" punched a man named Louis Tate in the face during a narcotics pat down. The city paid another $39,000 earlier this year in a separate suit alleging Lecy and other officers beat up a man named 2/24/2021 Disorderly conduct: in its zeal to bust drug dealers and prostitutes, a Minneapolis Police unit crosses the line | MinnPost https://www.minnpost.com/politics-policy/2015/10/disorderly-conduct-its-zeal-bust-drug-dealers-and-prostitutes-minneapolis-po/ 16/19 Michael Burnett on New Year's 2010. In that case, Lecy was accused of punching Burnett in the face without provocation, and then shooting him with a TASER "four to six times." The city settled a third case last October in which Lecy was accused of getting into an altercation with a Little Earth resident in 2013, during a search for a suspect armed with a knife. During the argument, Lecy threw the man, Michael Ofor, to the ground by his hair while making derogatory comments about Native Americans, according to the suit, which settled for $9,500. Before his recent retirement, the Third Precinct CRT sergeant was Je_x009e_ Jindra, who has also been named in numerous complaints over the course of his career. In 2007, the city agree to pay out $110,000 to murder suspect Philander Jenkins a«er he §led an excessive force suit against Jindra. According to the suit, during an arrest, Jindra cu_x009e_ed Jenkins and then kicked him in the head and face hard enough that doctors had to use metal plates to put him back together. Jindra later became a supervisor for the Metro Gang Strike Force, which the Minnesota Public Safety Commissioner shut down in 2010 amid reports of widespread corruption. That same year, the agencies behind the task force settled a $3 million lawsuit that alleged everything from improper seizure of money and property to an accusation that one of the officers kicked a toddler in the head during a raid. *** Several more criminal cases containing allegations of inappropriate searches conducted by Third Precinct CRT officers are currently moving through the Hennepin County courts. In one case, set for trial this month, a Minneapolis man says the CRT officers conducted an improper cavity search on him - which turned up 10 grams of heroin - in November 2013, during which Jindra grabbed him by the throat. In another case, scheduled for trial in January, a woman says the officers violated her rights by searching her vagina at the police precinct. 2/24/2021 Disorderly conduct: in its zeal to bust drug dealers and prostitutes, a Minneapolis Police unit crosses the line | MinnPost https://www.minnpost.com/politics-policy/2015/10/disorderly-conduct-its-zeal-bust-drug-dealers-and-prostitutes-minneapolis-po/ 17/19 "Unfortunately, our office sees many of these cases," says Mary Moriarty, chief public defender in Hennepin County. "It's shocking that police officers are assaulting people in the community by ripping o_x009e_ their clothes and searching their body cavities for drugs without a warrant." Another case involves a 26-year-old named Guntallwon Brown, who Third Precinct CRT officers busted in August for possession of crack cocaine as part of an undercover narcotics buy in north Minneapolis. According to police reports, the officers saw Brown hiding the drugs near his rectum. They brought him to North Memorial Hospital for a cavity search, but the doctor declined to perform the procedure, according to Brown's medical records. In the warrant, the officers stated they needed to recover the drugs because the bag "might break open and cause serious health e_x009e_ects." MinnPost photo by Craig Lassig Gutallwon Brown's attorneys say the officers violated his constitutional rights during a cavity search. His case's §rst hearing is set for later this month. 2/24/2021 Disorderly conduct: in its zeal to bust drug dealers and prostitutes, a Minneapolis Police unit crosses the line | MinnPost https://www.minnpost.com/politics-policy/2015/10/disorderly-conduct-its-zeal-bust-drug-dealers-and-prostitutes-minneapolis-po/ 18/19 On the contrary, the physician noted in his report, Brown didn't show any symptoms of medical issues, but the procedure itself could rip the bag and put him at risk. The doctor said he would comply with a court order speci§cally requiring a cavity search, but he didn't believe this warrant called for it. The hospital's attorney concurred. So the officers went elsewhere. They had Brown discharged and brought him to HCMC. They got a new warrant - this one saying they needed to get the drugs out before Brown's body destroyed them. The doctor at HCMC sedated Brown and performed the operation, according to medical records. When Brown came to, he was lying in a hospital bed, bleeding from the rectum and naked from the waist down, he told MinnPost. Five officers, including two women, stood over him in a circle. Brown's attorneys say the warrant was illegal, and that the search violated their client's constitutional rights, given the officers could have simply waited for Brown to pass the evidence. As a result of the search, Brown says he still su_x009e_ers from problems with bleeding. He's been referred to counseling for adjustment disorder, anxiety and depression, according to his medical records. Brown has hired a civil attorney, Oliver Nelson, who says he will §le a lawsuit in coming months. Unlike in the Gaten case, though, Hennepin County Attorney Mike Freeman says the officers handled the Brown matter by the book. He says they gave Brown alternatives to the operation, including letting Brown remove the drugs himself and o_x009e_ering him a laxative. "He was totally uncooperative, so they went and got a search warrant, which is proper," says Freeman. "He has no constitutional rights to hide drugs in his butt." Discussions about the legality of the arrests tends to obscure an even larger point, argue defense attorneys involved in many of the cases reviewed by MinnPost: that the CRT's behavior doesn't just a_x009e_ect the 2/24/2021 Disorderly conduct: in its zeal to bust drug dealers and prostitutes, a Minneapolis Police unit crosses the line | MinnPost https://www.minnpost.com/politics-policy/2015/10/disorderly-conduct-its-zeal-bust-drug-dealers-and-prostitutes-minneapolis-po/ 19/19 criminal justice system's ability to sort out who's innocent - it compromises the ability to properly punish the guilty. As Moriarty asks: "Is this an appropriate use of law enforcement resources?" Andy Mannix Andy Mannix is an investigative/data reporter for MinnPost, covering criminal justice, public policy and many other topics. Follow him on Twitter at @andrewmannix or shoot him an email at amannix@minnpost.com. Show comments or leave a comment Thanks to our major sponsors Additional thanks to our top philanthropic supporters. is a 501(c)(3) nonprofit newsroom MinnPost | P.O. Box 18438 | Minneapolis, MN 55418 | 612.455.6950</t>
  </si>
  <si>
    <t>['https://d3n8a8pro7vhmx.cloudfront.net/cuapb/pages/270/attachments/original/1614178609/Disorderly_conduct__in_its_zeal_to_bust_drug_dealers_and_prostitutes__a_Minneapolis_Police_unit_crosses_the_line___MinnPost.pdf?1614178609']</t>
  </si>
  <si>
    <t>['Bryce Robinson, badge #6062', 'Christopher Reiter, badge #5938', 'Robert J. Kroll, badge #3874', 'Sean McTaggart, badge #4657', 'Steven Lecy, badge #4057']</t>
  </si>
  <si>
    <t>Too_Long:Over 20 PagesCity of Minneapolis Civilian Police Review Authority Investigative Findings of Fact and Determinations Complaint No.: Complainant: Victim No. 1: Victim No. 2: Victim No. 3: Charged Officer No. 1 Badge No., Duty Assignment: Charged Officer No. 2 Badge No., Duty Assignment: Witness No. 1: Witness No. 2: Witness No. 3: Witness No. 4: Witness No. 5: Witness No. 6: Witness No. 7: Allegation 1: Allegation 2: Allegation 3: Complaint Investigator: Hearinq Date: 04-2153 Robert Kroli 3874, Lieutenant, STOP Wallace Krueger 3883, Sergeant, Bomb Unit STOP Excessive Force Inappropriate Conduct Failure to Provide Adequate or Timely Police Protection 1^ June 28, 2006 Pursuant to Minneapolis Code of Ordinance Title 9, Chapter 172 § 172.10, the Minneapolis Civilian Police Review Authority (CRA) has the authority to adjudicate citizen complaints alleging misconduct against members of the Minneapolis Police Department (MPD) as provided by that chapter. This complaint was timely filed in the proper form as required by §§ 172.70 and 172.160, and the complaint has been referred to a panel of the board for hearing as provided by § 172.100. I. SUMMARY OF COMPLAINT ALLEGATIONS In a complaint filed with the Minneapolis Civilian Police Review Authority, Complainant alleged the following: "Allowing ways: 1. Lieutenant Kroll and Sergeant Krueger punched Victim #1 multiple times; 2. Lieutenant Kroll kicked Complainantin the face and fiead multiple times; 3. Sergeant Krueger punched Victim #2 twice in the head; 4. Sergeant Krueger punched Victim #3 in the jaw. ina^^'pnffiiy'^wh§)^tiney?alS^ifi.:identlfy:thBms'elve^^^ an^f^ifed under arrest. crTarture1o"Pr6vr®i^deCftti^t6~ibir-^^ ^^|ffln;%;nljnown^fficers'failgd^i or trm|T|^|once profectio Conn'pliln®-iheyfalled'to irifervene a Kro II from corfTOinf PANEL HEARING A three-person panel was appointed by board chair, hearjthis case on June 28, 2Q06.The pane! includes HBand panel chair FINDINGS OF FACT Based on a review of the evidence gathered by CRA's investigation, the complaint investigator finds the material facts ofthis complaint to be; 1. On May 14, 2004 at approximately 9:45 p.m. at the location of Marshall Street NE and 13^ Street NE in Minneapolis, Complainant, Victim #1, Victim #2 and Victim #3 and several of their friends were attending an art fair held in several establishments in the vicinity. 2. Victim #1 was out in the lanes of traffic on Marshall Street, carrying a book bag, and he made contact with the bag againstthe side ofa passing SUV. 3. Insidethe SUVwere Sergeant Krueger and Lieutenant Kroll, along with Sergeant Krueger's wife; both officers were not on duty. 4. Sergeant Krueger immediately stopped the truck, and exited the vehicle, along with Lieutenant Kroll; both officers approached Victim #1 as he was walking back to the sidewalk. 5. Without announcing themselves or their intentions, the officers grabbed Victim #1 and started punching him, knocking him to the ground. 6. Sergeant Krueger got astride Victim #1 and repeatedly punched him in the face. 7. Victim #2, the sister of Victim #1, was sitting In a chair on the slclewall&lt; when she saw two men attack her brother; she and two or three of her female friends ran to Victim #1's aid, and tried to pull the men off Victim #1. 8. Sergeant Krueger, afterbeing pushed and pulled byVictim #2, stopped punching Victim #1, turned, and punched Victim #2 squarely In the forehead, knocking her to the ground. 9. An unidentified smaller man dressed in a denim jacket stepped off the sidewalk, announced to Sergeant Kmegerthat "you never hit bitches," and punched Sergeant Krueger In the eye; the man then disappeared back into the crowd on the sidewalk. 10. Lieutenant Kroll called 911 for assistance, and several squad cars arrived on the scene. 11. Victim #3 came down from the roof of one of the establishments where he had been smoking a cigarette and observing the events. He began to yell at Sergeant Krueger, who was now on the sidewalk, telling him to leave his friends alone. 12. Complainant, who had been walking behind Dusty's Bar, came out of the alleyand joined Victim #3 in admonishing Sergeant Krueger. 13. Sergeant Kmeger began to walk down the sidewalk, and Victim #3 followed him forsome distance; Victim #3 then walked over to his bicycle and began to unlock it. 14. Without warning, Sergeant Kmeger approached and struck Victim #3's jawfrom behind and above, knocking Victim #3 and several bicycles to the ground. 15. Almost simultaneously. Lieutenant Kroll rushed up behind Complainant, who was now seated on the sidewalk near Victim #1, and kicked Complainant In the face, breaking one of Complainant's teeth. 16. Several of the uniformed officers then escorted Lieutenant Kroll and Sergeant Krueger away from the scene to assess any damage to Sergeant Kaieger's SUV. 17. These same officers transported Victim #1 to HCADC, where he was ' booked for property damage and assault. IV. RECOMMENDATIONS A. Standard ofproof: The standard ofproof necessary to sustain a complaint is preponderance ofthe evidence. Preponderance ofthe evidence means that the greater weight of the evidence supports the decision. B. Credibility Assessment The complainant investigator did not find Lieutenant Kroll or Sergeant Krueger to be credible witnesses. Lieutenant Kroll's assertion that Victim #1 approached him and Sergeant Kmeger in an assaultive manner was not corroborated by any other witness. None of Lieutenant Kroll's allegations that Victim #1 was shouting bizarre obscenities atthe officers, adopting a fighting stance, swinging his book bag at the officers, and throwing punches at them was corroborated by any other witness. Sergeant Krueger, in his Garrity statement, contradicted these allegations bystating that Victim #1 was walking toward the curband that he reached out to apprehend Victim #1; he stated nothing about Victim #1 being assaultive. Astrong preponderance of the evidence supports a finding that Lieutenant Kroll's testimony about his encounter with Victim #1 was highly inaccurate. As such, Lieutenant Kroll's entire testimony was afforded significantly reduced weight and low overall credibility. . Sergeant Kmeger's testimony that he never touched Victim #1, and that he was prevented from reaching Victim #1 by an angry mob that forced him to the ground and pinned his arms and legs, rendering him temporarily helpless, also was not corroborated by any witnesses, and was contradicted by Witness #1, Witness #2, Witness #4, Witness #6, Witness #7, Victim #2, and Victim #3. Consequently, a strong preponderance ofthe evidence supports a finding that Sergeant Kaieger's testimony about his encounter with Victim #1 was not reliable. As such, Sergeant Krueger's entire testimony was afforded significantly reduced weight and lowoverall credibility. C. Allegations Allegation 1: Excessive Force 'The 'reasonableness' inquiry in an excessive force case is an objective one: tiie question is whether the officers' actions are 'objectively reasonable' in light of the facts and circumstances confronting them.'^ This inquiry "requires careful attention to the facts and circumstances of each particular case, including the severity of the crime at issue, whether the suspect poses an immediate threat to the safety of the officers or others, and whether he is actively resisting anest or attempting to evade arrest byflighf^ ' Minneapolis Code ofOrdinance Title 9, Chapter 172 §172.110. - Graham v. Connor, 490U.S. 386, 397(1989). ^/rf.at396. It is neither the policy nor the intent ofthe MPD that officers unnecessarily or unreasonably endanger themselves or others."^ Officers shall use the least amount of force reasonably necessary to accomplish the intended objective without impairing the safety of themselves or others.^ Lieutenant Kroll: It Is recommended that this allegation besustained. Sergeant Krueger: It Is recommended that this allegation besustained. Issue 1: Did Lieutenant Kroll and Sergeant Krueger punch Victim #1 multiple times? Victim #1 stated that Sergeant Krueger got on top of him and punched him repeatedly in the forehead. He couldn't remember Lieutenant Kroll punching him, but did remember Lieutenant Kroll pushing him down. Sergeant Krueger denied ever laying a hand on Victim #1, but Lieutenant Kroll stated in his Garrity statement that Victim #1 appeared to be dmnk, orwas perhaps stunned by blows from himselfand Sergeant Kmeger. Witness #1 saw two men (^me out of the SUV, jump on Victim #1, and start to "pummel" him. Witness #4 saw the two men tackle Victim #1. Witness #7 saw one of the men get Victim #1 on the ground and punch him In the face; he thought It was the man In the dark blue shirt, which corresponded to Lieutenant Kroll In his description of the events.' Victim #3 stated that he saw both men beat Victim #1. Victim #2stated that she saw both men punch Victim #1. None of the witnesses corroborated Sergeant Krueger's story that the mob prevented him from laying a hand on Victim #1. None of the witnesses con-oborated Lieutenant Kroll's story that Victim #1 assaulted Sergeant Krueger and him. The consensus ofthe witnesses was thatthe mob that tried to Intervene on behalf of Victim #1 consisted offour young women. Thus, the evidence breaks down as follows: Sergeant Krueger denied punching Victim #1, but Lieutenant Kroll admitted that both he and Sergeant Krueger punched Victim #1. Three witnesses stated they saw both charged officers punch Victim #1, and another witness stated thathe saw Lieutenant Kroll punch Victim #1. Victim #1 remembered Sergeant Kmeger punching him. Therefore, a preponderance of the evidence supports a finding that Lieutenant Kroll and Sergeant Krueqer punched Victim#! ^MPD Policy and Procedure Manual §'5-301. ^MPD Policy and Procedure Manual §5-303. Lieutenant Kroll stated that his purpose in exiting the SUV was to detain Victim #1 Servant Krueger stated that his purpose in exiting the SUV was to detain Victim #1 and write him a ticket or arrest him for damaging his vehicle. Seven people (witnesses 1, 4, 6, 7. and victims 1, 2and 3) saw the two charged officers exit the SUV and attack Victim #1 while Victim #1 was not resisting them.. Under these circumstances, where the officers purpose was to detain and cite or arrest Victim #1, the officers' pushing Victim #1 to the street and punching him repeatedly was more force than was reasonably necessary to accomplish the intended objective. Therefore, a preponderance of the evidence supports a finding of excessive force against Lieutenant Kroll and Sergeant Krueqer with respect to this allegation. Issue 2: Did Lieutenant Kroll kick Complainant in the face and head multiple times? Lieutenant Kroll admitted that he kicked someone who was in close proximity to Victim #1. Lieutenant Kroll could not recall where he kicked ♦u u alleged that someone kicked him In the back of the head and then twice in the face, but he was unable to seewho it was. Witness #3 stated that he saw Lieutenant Kroll kick one of the young men very hard in the head for no apparent reason. He stated that he later saw Complainant's broken tooth. Witness #5 stated that she saw Lieutenant Kro kick one of the young men. Witness #7 reported seeing Lieutenant Kroll kick one of the young men in the stomach, chest, or head. Victim #2 stated that as she was sitting next to Complainant on the sidewalk she saw Lieutenant Kroll kick Complainant repeatedly in the face. Consequently, a preponderance of the evidence supports a finding of excessive force against Lieutenant Kroll for kicking Complainant in the face while Complainant was not resisting or threatening him. Issue 3: Did Sergeant Krueger punch Victim #2 twice in the head'? Sergeant Krueger admitted that he was striking out in various directions when Victim #Vs friends were trying to pull him off Victim #1. He thought it likely that he punched at least one female in the head. Victim #2 stated that as she pushed or pulled on Sergeant Krueger trying to get him to stop punching her brother, they both fell to the ground, and Sergeant Kaieaer turned and punched her in the forehead. Victim #3 stated that one of the most vivid memories he had of the incident was Sergeant Krueger grabbing Victim #2 by the coliar and punching her twice in the face. Witness #1 said she saw Victim #2 try to pull Sergeant Krueger off Victim #1 and get punched hard In the face by Sergeant Krueger. Witness #3 saw Sergeant Krueger punch someone and then get punched himself by a smaller guy in a denim jacket who said, Don t ever hit a bitch." Witness #4 also saw Victim #2 get punched by one of the men. who was in turn punched by a man from the bar. Witness #7 stated that he saw Sergeant Krueger get punched by a man who said "Don't hit women." The preponderance of the evidence supports a finding that Sergeant Krueger punched Victim #2 in the head. Victim #2 is not alleged to have struck Sergeant Krueger, but was merely trying to pull Sergeant Krueger off her brother, who was being punched by Sergeant Knjeger. Under the circumstances, where Sergeant Krueger was not beset by an angry mob, but rather, by three to four female friends of Victim #1, whom he was punching. Sergeant Krueger would have been justified in stopping his assault on yictim #1, and, at most, pushing the women away from him. Punching Victim #2 in the head was more force than was reasonably necessary to bring the situation under control. Consequently, a preponderance of the evidence supports a finding of excessive force against Sergeant Krueger with respect tothis allegation. Issue4: Did Sergeant Krueger punch Victim #3 in the jaw? Sergeant Krueger denied any recollection that he was ever on the sidewalk where Victim #3 alleged he was punched in the jaw by Sergeant Krueger. Sergeant Kmeger stated that he did not recall punching Victim #3. Victim #3 aileged tfiat he was punclied in the jaw by Sergeant Krueger as he was unlocking his bike. Victim ifS's testimony was found to be consistent with that of the other witnesses, and there were apparently no material contradictions to his testimony among the other witnesses. The complaint investigator found nothing in Victim #3's demeanor and answers during his statement to be indicative of untruthfulness. Victim #3"s testimony was thus afforded full weight and high overall credibility. Therefore, Witness #3's testimony was found to be significantly more credible than that of Sergeant Krueger. and a preponderance of the evidence supports a finding of excessive force against Sergeant Krueger for punching Victim #3 in the jaw while Victim #3 was not resisting or threatening him. Allegation 2; Inappropriate Conduct Inappropriate Conduct. That conduct, which under the circumstances may be rendered unnecessarily confrontational orothenvise inappropriate.^ Off-duty officers in theirjurisdiction have peace officer authority. Officers shall consider the tactical situation and liability to themselves and the department. Minneapolis Civilian Police Review Authority Administrative Rule 3. Officers shall introduce or identify themselves to the citizen and explain the reason for the contact as soon as practical, unless providing this information will compromise the safety ofofficers orotherpersons.^ All swom and civilian members of the department shall conduct themselves in a professional andethical manner atall times.^ Lieutenant Kroll: It is recommended that this allegation be sustained. Sergeant Kmeger: Itis recommended that this allegation be sustained. Issue: Did Lieutenant Kroll and Sergeant Krueger fail to identify themselves as police officers and fail to inform Victim #1 that he was under arrest, and, if so, did this constitute inappropriate conduct? Lieutenant Kroll stated that his objective when he got out of the SUV was to detain Victim #1. Sergeant Krueger stated that his objective when he got out ofthe SUV was to detain Victim #1 and cite him or an-est him for damaging his vehicle. Sergeant Krueger stated that itwas his intention to identify himself as a police officer to Victim #1, but that he never got the chance. It is undisputed that Lieutenant Kroll and Sergeant Krueger never identified themselves as police officers to Victim #1 or any of the other civilians present during the incident. It is also undisputed that Lieutenant Kroll and Sergeant Krueger did not inform Victim #1 that he was under arrest before they seized him. Lieutenant Kroll and Sergeant Krueger were within the jurisdiction of the City of Minneapolis, and, thus, when they tookenforcement action against Victim #1, they were acting under their authority as peace officers. The preponderance of the evidence supports a finding that Lieutenant Kroll and Sergeant Krueger got out of the SUV, approached Victim #1, and began to use physical force upon him without identifying themselves as police officers, without giving Victim #1 any instructions or commands, without informing him of the reason for the contact, and without telling him that he was under arrest. This conduct was inappropriate under the circumstances, because it caused Victim #1 to be attacked by two unidentified men without explanation or warning. Therefore, a preponderance ofthe evidence supports a finding ofinappropriate conduct against Lieutenant Kroll and Sergeant Krueger with respect to this allegation. ' MPD Policy andProcedure Manual § 5-202. ®MPD Policy andProcedure Manual § 5-104.01. ' MPD Policy andProcedure Manual §5-102. Allegation 3: Failure to Provide Adequate or Timely Police Protection Issue: Did certain officers fail to provide Complainant with adequate or timely police protection when, standing in close proximity to Complainant, they failed to Intervene and stop Lieutenant Kroll from continuing to kick Complainant? There was insufficient evidence to substantiate that any of the uniformed officers on the scene were aware that Lieutenant Kroll was about to kick or was kicking Complainant, or that they could have prevented the kicking. Therefore, the record would not appear to support a finding that the uniformed officers on the scene failed to provide adequate or timely police protection to Complainant. DETERMINATION OF PANEL The panel used the "preponderance of evidence" standard to conclude the determination in this case. Allegation # 1; Excessive Force Aftercareful review, it is the decision of the hearing panel that it is more likely than unlikely that alleged incidents of excessive force did occur. The panel unanimously voted to SUSTAIN the allegation of misconduct against Officer #1 and Officer #2. Allegation # 2: Inappropriate Conduct After careful review, it is the decision of the hearing panel that it is more likely than unlikely that alleged incidents of inappropriate conduct did occur. The panel unanimously voted to SUSTAIN the allegation of misconduct against Officer #1 and Officer #2. Allegation # 3: Failure to Provide Adequate or Timely Police Protection After careful review, it is the decision of the hearing panel that it is more unlikely than likely that the alleged incidents offailure to provide adequate or timely police protection did not occur. The panel unanimouslyvoted to NOT SUSTAIN each allegation offailure to provide adequate or timely police protection against Officer# 1 and Officer #2. Respectfully SubmittgcL Panel Chair||0IBV And on behalf of fellow board members Page 1 of 1 Pelka, Sharon P From: Ann Walther [awalther@ricemichels.com] Sent: Tuesday, June 13, 2006 4:5.1 PM To: Reid, Samuel L. Cc: Pelka, Sharon P Subject: Kroll/Krueger, CRA# 04-2153 , Lee: Sgts. Kroll and Krueger will be attending their hearing on June 28'^. Please send me the documents from the file. Thank you. Ann E. Walther Rice, Michels &amp; Walther, LLP 10 Second Street N.E. Suite 206 Minneapolis, MN 55413 {612)676-2302 (612) 676-2319 (fax) awalther@ricemichels.com 06/14/06 MINNEAPOLIS CIVILIAN POLICE REVIEW AUTHORITY 400 SOUTH 4TH STREET 1004 GRAIN EXCHANGE BUILDING MINNEAPOLIS, MN 55415 (612) 673-5500 NOTICE OF HEARING Complaint No. 04-2153 Complainant; Off]cer{s): KODert Krolr(Bldge #3874) Wallace Krueger (Badge #3883} To The Above Officer(s), His/Her/TheirCounsel, Manager ofMinneapolis Civilian Police Review Authority, Complainant and Panel Members: Please take Notice that a Hearing shall be held In this matter In Room 135 Grain Exchange Building, 400 South 4*^ Street, Minneapolis, Minnesota at 7:30 p.m. on June 28, 2006. At the hearing, the review authority manager shall present the investigatoryfindings offact and recommendations to the panel. No person other than the review authority manager and the panel members shall bepresent during the presentation and discussion ofthe case.At the close ofthe case presentation, the complainant and the police officer, ortheir representatives, shall each be permitted ten (10) minutes to address the review authority, in the presence of each other, regarding the complaint. Please be prompt. Failure to arrive at the start of the hearing will cause you to lose your opportunity to address the panel. Ihave appointed the following members of the Authority to serve asthe Hearing Panel In this ANY MEMBER NOT ASSIGNED TOA PANEL MAY SERVE AS ALTERNATE The hearing will be conducted in accordance with Title 9, Chapter 172 ofthe Minneapolis Code of Ordinance of the Minneapolis Civilian Police Review Authority, in particular with Section 172.100. Forfurther information about the hearing process, please refer to the ordinance and administrative rulesthatcan be found onthe City's website: www.ci.minneaDoiis.mn.us/cra On Behalfofthe Minneapolis Civilian Police Review Authority, Date: May 16, 2006 Michael Weinbeck, Board Chair R-M-W RICE^ MICHELS &amp; WALTHER LLP Attorneys and Counselors at Law Brian F. Rice » James P. Michels » Ann E. Walther «&gt; Karin E. Peterson Writer's Direct Dial: (612) 676-2302 Email: awalther@ricemichels.com November 24, 2004 Ms. Barbara Damchik-Dykes Manager Minneapolis Civilian Police Review Authority 400 South Fourth Street Suite 1004 Minneapolis MN 55415-1424 RE: CRA Case 04-2153 Dear Ms. Damchik-Dykes: I received youi* response to my lettersregarding the complaint againstSgts. Kroll and Knieger wherein you state that you expect them to appear for their statements. However, your letterdoes not respond to our positionthatthe CRA lacks jiuisdiction overtlie complaintbecause it involves allegationsmade against the two officers who were off duty and not acting in their capacity aspolice officers. Neither the current nor the prior CRA has previously attemptedto investigate offduty conduct. The present CRA's scope of authority is limitedbyMpls. Ord. 172.20. This .provision clearlylimits the CRA's authority to the investigation of allegations of misconduct by officers actingwithinthescopeof tiieirauthority. In fact, the language of CRA's Notice of Complaint in this caseacknowledges that limitationby citingtwo categories of alleged misconductwhichcan onlybe actionable ifthe employeeis onduty and acting as a police officer. The Notice ofComplaint asserts that Sgts. Ki'oll and Kruegerused "excessive forcc" againstthe allegedvictims andtliattliey "failedto identifytliemselves as police officers and failed to inform Victim # 1 that he was under arrest." As a matter of law, both of these allegations state allegations for whichdiscipline maybe imposedonlyif the officers wereon duty or were actingwithin thescopeof theirauthority as policeofficers, i.e. under color of law. If, as is the case, the officers not on duty and not acting as police officers, the complaintfails to state anactionable CRA allegation of misconduct. Since botli officers have been ordered to appear pursuant to Garrity, they will do so. Garrity, however, only requiresemployees to answer questions specifically andnarrowly related to their duties or fitness for duty and does not confer upon the CRA the right to question employees on matters outside of CRA's jurisdiction. 206 EastBridge - Riverplace &lt;» 10Second StreetNortheast o Minneapolis, Minnesota 55413 Phone (612) 676-2300 o Fax (612) 676-2319 o www.ricemichels.com Ms. Bai'bai-aDamcliik-Dykes November 24, 2004 Page 2 Therefore, we are advising you in advance that Sgts. Kroll and Krueger will answer questions related to whether they were on duty and/or acting imder color of law at the time of the incident. However, after they establish that they were not on duty and not acting in the course and scope of their employment, they will not answer any further questions about their actions in the incident absent a showing by the CRA that there is sufficient reliable evidence to demonstrate either of them was acting under color oflaw. They will also answer questions related to the third set ofallegations, that on duty police officers who responded to the incident failed to provide adequate or timely police protection. Finally, please be advised that ifthe City talces the position that the CRA has the audiority Lo question Sgts. Kroll and Krueger about their actions in this incident, it will be our position that the City has accordingly made a legal determination that both employees were acting in the course and scope of employment at the time of the incident, and therefore, ifthere is any legal action, the City will be obligated to defend and indemnify botli officers. If you have any questions, please do not hesitate to call. Y^vtrulv yours, v_ii5rerw^ithef Bob Kroll Wallv Krueger . Chief William McManus Minneapolis Cityof Lakes CIviHan Police Review Authority 400 South 4thStreet - Room 1004 Minneapolis MN 55415-1424 Office 612 673-5500 Fax 612 673-5510 HY 612 673-2157 November 17,2004 Ms. Aim E. Walther Rice, Michels &amp; Johnson LLP 10Second Street Northeast, Suite 206 Minneapolis,MN 55413 Re: CRAComplaint 04-2153 Dear Ms. Walther: ofNovember 10,2004 regarding CRA Complaint 04- 2153. ChiefMcMan^ has ordered SergeantKron and SergeantKruegerto providestatementsto ourofficeregardmg this matter. Therefore. SergeantKroD andSergeantKrueger are required to prowde statements to the CRA mvestigator. Our officevnll infonn the Chiefshould the officers fail to respond tothe Garrity warning. Please do not hesitate to call me should youhave any questions. Sincerely, vsww.ci.minneapolis.mn.us Affirmative Action Employer Barbara Damchik-Dykes \ cc: ChiefWilliam McManus 11.-17-2004 10:24 FAI 612 673 ''43 MPLS PD INTERNAL AFFAIF' TO: Lt. WIINNEAPOLIS POLICE DEPARTMENT INTERNAL AFFAIRS UNIT GARRITY WARNING witness FROM: Chief William P. MclVlanus DATE; 11/15/04 RE: CRA CaseJ34-2153 Investigator; Direct phon^^2j CCN#04-flMiV Ihave been rnformed by the Civilian Review Authorily that they are conducting an investigation in which they need your cooperation in a question/answer statement. At this time, you are being advised ofthe Garrity Warning pursuant to Department policy. Please sign and date this, as it will be your acknowledgment ofyour receipt and understanding ofthe Gamty Warning and this notification. Forward this notification back to lAU within five (5) days, also within these five {5} days, you must call the CRA investigator listed above, at the Civilian Review Authority (CRA), at673^|, Monday through Friday 0800 to 1600 hours. An appointment must be made with the investigator foryour statement. Failure to comply with thisorder will resultin a Category Bviolation and disciplinary action. YOU ARE BEING ORDERED TO GIVE A STATEMENT REGARDING MATTERS PERTAINING TO THE SCOPE OF YOUR EI\/1PL0YMENf AND YOUR FITNESS FOR DUTY. THIS STATEMENT ISCOMPELLED BY GARRITY AND CANNOT BE USED IN CRIMINAL PROCEEDINGS AGAINST YOU EXCEPT IN/SASES OF ALLEGED PERJURY. Signature WPM:bas 1 1 - 1 *7 - CT/1 (no RICE, MICHELS &amp; WALTHER LLP Attorneys and Counselors at Law Brian F. Rice • James P. Michels • Aim E. Walther • Karin E. Peterson Water's Direct Dial: (612) 676-2302 Email: awalther@riceraichels.com November 15, 2004 Ms. Barbara Damchik-Dykes Manager Minneapolis CivilianPoliceReview Authority 400 South Fourth Street Suite 1004 Minneapolis MN 55415-1424 REC'D NOV 1 6 2004 RJE; CRA Case 04-2153 Dear Ms. Damchilc-Dykes: Sgt. Wally Krueger received notification to appear for astatement with theCivilian Review Authorityin Complaint # 04-2153, wliich involves anincidentoccurring when Sgt. Krueger was off duty andon his ownpersonal time. I havepreviouslysent you correspondence on this matterinvolvingSgt. Kroll. The Civilian Review Authority does not have jurisdiction overthe complaints of conduct by officers who are on theirownpersonal time. Because it is clearthat Sgt. Kruegerwas not working (eitheron dutyor imiformed off dutyemployment), butratherwason his own personal time, it isourposition that theCRA does not have jurisdiction to ^ investigate complaint # 04-2153. For thatreason, I have advised himnot to appeal* fora statement. If youhave any questions, please do not hesitateto call. VeF^nily vours, 31 c. Walther Wally Kaiieger 206East Bridge - Riverplace • 10Second Street Northeast • Minneapolis, Minnesota 55413 Phone (612) 676-2300 o Fax (612) 676-2319 • www.ricemichels.com RICE, MICHELS &amp; WALTHER LLP Attorneys and Counselors at Law Brian F. Rice » James P. Michels » Ann E. Walther &lt;&gt; Karin E. Peterson Writer's Dii'ect Dial: (612) 676-2302 Email: awalther@ricemichels.com November 10, 2004 Ms. Baitai-a Damchik-Dykes Manager Minneapolis Civilian Police Review Authority 400 South Fourth Street Suite 1004 Minneapolis MN 55415-1424 RE: CRA Case 04-2153 Dear Ms. Damchik-Dykes: Sgt. Robert Kroll hasreceived notification to appear fora statement withtheCivihan Review Authority in Complaint # 04-2153, which involves anincident occurring when Sgt.Kroll was off duty andon his ownpersonal time. The Civilian Review Authority does not have jurisdiction overthe complaints ofconduct by officers who areon their ownpersonal time. Because itisclear thatSgt. Kroll was not working (either ondutyor uniformed offduty employment), butrather was onhis own personal time, it is ourposition thattheCRA does nothave jurisdiction to investigate complaint # 04-2153. Forthat reason, I have advised him i;iot toappear for a statement. If you have any questions, please do nothesitate to call. tmlviypurSjA /Jij.Ji.iL E. Walther cc: Bob Ki-oll 206 East Bridge - Riverplace • 10Second Street Northeast « Miimeapolis, Minnesota 55413 •Phone (612) 676-2300 ® Fax (612) 676-2319 e vvww.riceiTiicheIs.com 11 ••23••2004 OS: 13 FAI G12 MPLS PI) INTERNAL AFFAIP' MINNEAPOLIS POLICE DEPARTMENT INTERNAL AFFAIRS UNIT GARRITY WARNING TO: Sgt. W. Krueger FROM: Chief Wiliiam P. McManus DATE: 11/4/04 RE: CRA Case Investigator: gggggj Direct phone 612-673^ CCN#04-^^M . I have been informed by the Civilian Review Authority thatthey are conducting an investigation in which they needyour cooperation in a question/answer statement. At this time, you are being advised ofthe Garrity Warning pursuantto Department policy. Please sign and datethis, as it will beyour acknowledgment ofyour receipt and understanding ofthe Garrity Warning and this notification. Forward this notification back to lAU wiihin five (5) days, also within these five (5) days, you must call the CRA investigator listed above, at the Civilian Review Authority (CRA), at Monday through Friday 0800 to 1600 hours. An appointment must be made with the investigator for your statement. Fai/ure to comp/y w/th this order wi//result in a Category B vioiation and discipiinary action. YOU ARE BEING ORDERED TO GIVE A STATEMENT REGARDING MATTERS-PERTAINING TO THE SCOPE OF YOUR EMPLOYMENT AND | YOUR FITNESS FOR DUTY. THIS STATEIV1ENT IS COMPELLED BY GARRITY AND CANNOT BE USED IN CRIMINAL PROCEEDINGS AGAINST YOU EXCEPT IN CASES OF ALLEGED PERJURY. Signature WPM:bas ll.'15.-2004 11:32 FAX 612 6''-:L3S43 MPLS PD INTERNAL AFFA^'.E^ ^ CRA WIINNEAPOUS POLICE DEPARTMENT INTERNAL AFFAIRS UNIT GARRITY WARMING TO: Sgt. Robert Kroll FROM; Chief Wiliiam P. McManus DATE; 11/4/04 RE: CRA Case 04-2153 Investigator: Direct pho^^nzj CCN#04^H^V 1^006/008 Ihave been informed by the Civilian Review Authority that they are conducting an investigation in which they need your cooperation in aquestion/answer statement. At this time, you are being advised of the Garrity Warning pursuant to Department policy. Please sign and date this, as it will be your acknowledgment of your receipt and understanding of the Garrity Warning and this notification. Forward this notification back to lAU within five (5) days, also within these five (5} days, you must call the CRA investigator listed above, atthe Civilian Review Authority (CRA), at 673-5500, IVIonday through Friday 0800 to 1600 hours. An appointment must be made with theinvestigator for your statement Failure to comply with this order wiU result in aCategory Bviolation and disciplinary action. ' YOU ARE BEING ORDERED TO GIVE ASTATEMENT REGARDING [viATTERSPERTAINrNG-TO THE SCOPE OFTOUR EMPLOYiVlEN i AND YOUR FITNESS FOR DUTY! THIS STATEMENT IS COMPELLED BY GARRITY AND CANNOT BE USED IN CRIMINAL PROCEEDINGS AGAINST YOU EXCEPT IN CASES 01= ALLEGED PERJURY. /fhld Signature WPM:bas REQUEST FOR GARRITY NOTICE Professional Standards Division Fax: 612/673-3843 CRA Complaint Investigator Direct: Fax: 612/673-5510 November 9, 2004</t>
  </si>
  <si>
    <t>['https://d3n8a8pro7vhmx.cloudfront.net/cuapb/pages/270/attachments/original/1596604298/04-2153_Kroll_and_Krueger_Pt_1.pdf?1596604298']</t>
  </si>
  <si>
    <t>Too_Long:Over 20 Pages1 IN THE MATTER OF THE ARBITRATION BETWEEN: Wright County OPINION AND AWARD And BMS Case No. 20-PA-0441 Wright County Deputies Association Richard A. Beens, Arbitrator APPEARANCES: For the County Susan Hanson, Esq. Madden, Galanter, and Hanson 7760 France Ave. South, Ste. 290 Bloomington, MN 55435 For the Union Robert Fowler, Esq. 3252 Rice Street Little Canada, MN 55126 Date of Award: May 4, 2020 2 JURISDICITION This arbitration arises pursuant to a collective bargaining agreement between Wright County, Minnesota ("Employer" or "County") and the Wright County Deputies Association ("Union").1 Robert Mossman ("Grievant") was employed by Wright County as a Deputy Sheriff and is a Union member. Hearings were held on February 24, 25, and March 12. Both parties acknowledge that this matter is properly before the arbitrator. Both were allowed to present witnesses, to cross- examine opposing witnesses, and to submit exhibits. Final closing briefs were filed on April 24, 2020 and the record was then closed. ISSUE The parties agree that the issue to be determined is as follows: Did Wright County have just cause to terminate Deputy Robert Mossman and, if not, what is the proper remedy? FACTUAL BACKGROUND The Wright County, Minnesota Sheriff's Department employs approximately 150 sworn deputies, 131 of whom are Union members. Grievant Robert Mossman was first employed in 2004. For most of his career, Grievant served as a patrol deputy. He was terminated on August 7, 2019.2 The events leading to his termination occurred on the evening of December 20, 2018. 1 Joint Exhibit 1. 2 Joint Exhibit 3. 3 Grievant was assigned to patrol the Otsego area in northeastern Wright County. At approximately 9:53 on the evening of December 20, 2018, he stopped a vehicle operated by Thomas Pugsley for an equipment violation.3 In the course of asking Pugsley for his driver's license, Grievant detected the strong odor of marijuana emanating from the interior of the vehicle. In response to Grievant's questions, Pugsley readily admitted that had been smoking the drug and produced a zip lock bag containing marijuana from his coat pocket. When Grievant asked if there was more, Pugsley indicated three more bags were in a backpack in the vehicle's trunk. Mossman inspected the trunk and seized the marijuana, a bag containing apparent psychedelic mushrooms, a scale, and a large supply of new zip lock bags. Pugsley was arrested, handcuffed, place in Grievant's squad car, and transported to the Wright County Jail in Buffalo, Minnesota. His car was towed and placed in a County impound lot. Upon arriving at the jail, Grievant turned Pugsley over to jailor Thomas Stemper.4 Advised that Pugsley was being held for drug offenses, Stemper asks if he had any additional narcotics on his body. Pugsley acknowledged that he did and produced a fifth bag of marijuana from an inside coat pocket. Stemper handed the newly discovered bag of pot to Grievant and observed him placing it in his squad car. Two series of subsequent events eventually culminated in the County's determination to terminate Grievant; they involved the cash count and the fifth bag of marijuana. Cash Count As part of the brooking process, prisoners are taken to a shower area where they 3 County Exhibit 3 G. 4 County Exhibit 3 H. 4 undress, shower, and are given prison garb. While in the process of disrobing, Pugsley appeared very reluctant to remove his underwear. When finally ordered to do so by Stemper, the prisoner revealed the he had a large amount of cash tucked into the garment and handed it over to the jailor. Once Pugsley had completed the booking process, Stemper place him in a holding cell and returned to the booking area where he began counting the seized cash. The Wright County jail is a new, modern facility. The booking area is under constant video surveillance by what the jailors term a "casino camera." It provides four different views of the booking area, one of which looks directly down on a metal table where Stemper counted the seized cash. A lengthy video record was made of the entire counting process.5 Stemper counted out 107 pieces of currency which included the following numbers and denominations:6 Stacks Denomination Bill Count Amount 7 $100.00 7 $ 700.00 10 $50.00 10 $ 500.00 14 $20.00 70 $1400.00 1 $20.00 4 $ 80.00 1 $10.00 9 $ 90.00 1 $5.00 3 $ 15.00 1 $1.00 4 $ 4.00 Total = 107 $2789.00 Stemper counted by creating stacks each containing $100.00. However, the video clearly shows that, while creating $100 stacks of $20 dollar bills, he was momentarily distracted 5 County Exhibit 1 A F. 6 County Exhibit 1 C. 5 and only place four $20 bills in one of the piles. Consequently, this led him to overcount the seized cash by $20. Therefore, he believed he had counted $2809.00 when the actual amount was $2789.00. He placed the money in an unsealed plastic evidence bag along with a note upon which he wrote "$2809." The bag was then left in full view of the "casino camera" until later picked up by Grievant. Upon finishing his count at 21:33 hours, jailor Stemper begins trying to locate Grievant via phone and radio to hand over the cash for evidence processing. Stemper finally receives a return call from Grievant at 22:46 hours.7 Grievant first learns of the Pugsley's cash when Stemper tells him, "...found 2800 bucks in his shorts."8 A few minutes later, the "casino camera" captures Grievant arriving at the booking area, taking possession of the bag containing the cash, and then leaving the area.9 A second internal video camera shows Grievant walking down a long hallway leading to the Major Crime Investigations Unit ("MCIU") area within the sheriff's office. Three or four contract cleaning personnel are also seen as Grievant traverses the hallway to MCIU while holding the evidence bag containing the cash. Grievant testified that he then entered the MCIU office through a door containing a key lock. He does not recall if the door to the office was locked or not at the time he entered.10 This is a relatively small room containing a desk and two computers.11 Opposite the key lock 7 County Exhibit 1 X. 8 Ibid. 9 County Exhibit 1 A F. 10 County Exhibit 1 W, p. 14. 11 County Exhibit 1 Y, TH-1, 2, and 3. 6 door is a keycard door leading to the MCIU processing lab, a much larger room often use to catalogue evidence.12 An internal computer software program, titled Zuercher, records whenever a keycard is used to access the room.13 Neither the MCIU office or lab is under video surveillance. When Grievant initially entering the MCIU office one or two of the cleaning personnel either were there or followed him into the office.14 They asked how long he would be there as they need to clean it. They left after Grievant advised he would be there, "…a couple hours."15 Grievant further indicates there were about 10 cleaning crew members working in the area that evening.16 They were in the process of stripping linoleum in preparation for installing new flooring. Despite his 15 years on the job, Grievant had never before been involved in a case involving a large amount of drug money. Consequently, shortly after arriving in the MCIU office, he places phone calls to Sgt. Hinton, the shift supervisor.17 Hinton advises Grievant to count the money in front of a witness, enter the amount into a Zuercher cash log, have the witness sign log, and seal the money and log in an evidence bag. 12 Ibid., TH-4, 5, and 6. 13 County Exhibit 1 A B. The Zuercher system is a comprehensive software suite of computer programs designed for the Public Sector. Its Public Safety suite is specifically designed to accommodate all aspects of a police department, communications, entry and exit, evidence cataloguing, etc. See www.centralsquare.com. 14 The cleaning crew were employed by ABM which has a contract for cleaning duties with Wright County. Testimony indicates ABM employees are vetted by the FBI and are cleared to perform their cleaning duties in secured areas. In this case, the three or four employees viewed in the video were in the process of stripping and refinishing floors in the MCIU area. 15 County Exhibit 1 S, p.6. 16 Ibid., p. 21. 17 County Exhibit 1 A A. 7 About 10 minutes after entering the MCIU office and after finishing some other work, Grievant begins counting the seized cash. Grievant acknowledged that he may have left the MCIU office and lab area to go to the bathroom or his squad car during this initial counting process. Although he believes he would have closed and locked the office key lock door and/or the MCIU keycard door while leaving the monies unattended, he cannot be certain.18 In any event, Grievant asserts he would not have intentionally left any doors unlocked during his absences.19 However, Grievant eventually realized he didn't have enough counter space in the MCIU office to accommodate all the cash., Consequently, he moves the cash through the keycard door and into the MCIU lab where he completed the counting process on a larger table.20 Mossman's initial entry into the Zuercher system cash log was $2809.00.21 He could only have obtained this figure from Stemper's note in the cash bag. Despite Hinton's advice, Grievant counts the cash alone three times and finally arrives at a figure of $2589.00.22 Instead of 107, Grievant's count showed 101 bills, with five $20's and one $100 bill fewer than Stemper counted. The missing $200 has never been located or explained. Approximately 51 minutes after his initial entry, Grievant modifies the Zuercher report to indicate $2589.00.23 Although the enclosed note from Jailor Stemper indicated $2809.00, Grievant disregarded the 18 Ibid., pp. 22 - 23. The Zuercher system indicates Grievant did not go to his squad car as there is no record of him using his key card to exit the building during this period. 19 Ibid. 20 Ibid., p. 22. 21 Country Exhibit 1 L. 22 County Exhibit 1 S, p. 8. 23 County Exhibit 1 L. 8 discrepancy and, believing Stemper's note was not evidence, threw the it away.24 He justifies this action by asserting Hinton said his would be, "…the official count." Subsequent to his individual counts, Mossman sought a witness to the amount of cash. There is no evidence Hinton advised Grievant or that Grievant knew the count was required to be witnesses by a supervisor. Consequently, he looked for anyone in the jail area to witness the count. In response to Grievant's call to the booking area, Sgt. Terry Baxter came to the MCIU lab. Mossman informed Baxter that the money was in $100 stacks. Grievant testified that Baxter asked, "Do I need to count it individually or can I take your word for it?" Grievant said he left it up to Baxter.25 Rather than count the bills individually, Baxter simply counted the stacks. Grievant made no mention of the discrepancy between Stemper's and his count. Both Baxter and Grievant signed the cash log.26 Grievant then placed the cash and cash log in an evidence bag and sealed it. 27 Fifth Bag of Marijuana As previously indicated, Grievant seized four bags of marijuana at the time of Pugsley's arrest. A fifth bag, containing a few grams of marijuana, was seized by officer Stemper when Pugsley was first brought to the Wright County Jail. Stemper turned it over to Mossman at the scene and observed him place in his squad car.28 Stemper's report is the last formal mention of the 5th bag. Grievant's initial arrest report makes no mention of it.29 The fifth bag is not 24 Ibid., p. 26. 25 Ibid., p. 9. 26 County Exhibit 2. 27 County Exhibit 3 E. 28 County Exhibit 3 D. 29 County Exhibit 3 G., County Exhibit 1 G. 9 mentioned or even alluded to in Grievant's January 24, 2019 interview during the initial administrative investigation.30 There is no indication it was ever formally placed in evidence.31 The question of what happened to the fifth bag doesn't even arise until Mossman's third interview on June 25, 2019, fully six months after Pugsley's arrest.32 Although Mossman's response is, at best, opaque, he contends he dumped all the marijuana together in order to get a tare weight. While retaining the original four bags seized, Grievant testified that he threw the fifth plastic baggie away. He acknowledged this was not standard procedure.33 Initially concerned only about the discrepancy in the cash count, the Sheriff ordered an investigation to review the internal process for handling and counting money.34 Completed in February, 2019, the resulting report recommended various changes in the money handling process. However, in addition, the newly elected Sheriff, Sean Deringer, ordered an investigation of Grievant's role in the incident on March 25, 2019, more than three months after the initial incident.35 On April 12, 2019, Deputy Mossman was placed on administrative leave and was first informed that he was the subject of an investigation into the missing $200.00.36 An internal affairs investigator completed the resulting report on July 22, 2019.37 He summarized as follows: 30 County Exhibit 3 F. 31 County Exhibit 1 G. 32 County Exhibit 1 Y. 33 Ibid., p. 11. 34 County Exhibit 3. 35 County Exhibit 1 E. 36 Ibid., F. 37 Ibid., A. 10 "In conclusion, Deputy Mossman is responsible for the missing $200.00, is responsible for the missing bag of suspected marijuana, he failed to submit an accurate and detailed report, he failed to notify anyone of the currency discrepancy, he attempted to coverup the currency, and he made repeated false and misleading statements during his internal affairs interviews. The allegation of employee misconduct on Deputy Robert Mossman is sustained."38 Wright County give Grievant a Notice of Intent to Terminate on August 6, 201939 and formally ended his employment the following day.40 The Union grieved Mossman's termination on August 8, 2019.41 APPICABLE CONTRACT AND POLICY PROVISIONS Collective Bargaining Agreement42 Article 10 - Discipline 10.1 The Employer will discipline employees for just cause only. Wright County Sheriff's Office Policies43 Searches 3.22.5 Documentation Deputies are responsible to document any search and to ensure that the required reports are sufficient including, at minimum, documentation of the following: • Reason for the search • Any efforts used to minimize the intrusiveness of any search (e.g., asking for consent or keys) • What, if any, injuries or damage occurred • All steps taken to secure property 38 Ibid., A, p. 31. 39 Joint Exhibit 2. 40 Joint Exhibit 3. 41 Joint Exhibit 4. 42 Joint Exhibit 1. 43 County Exhibit 1 AE. Only those policies cited in Grievant's termination letter are copied here. 11 • The results of the search, including a description of any property or contraband seized ….. Standards of Conduct 340.5 Causes for Discipline 340.5.1 Laws, Rules and Orders (b) Disobedience of any legal directive or order issued by any office member of a higher rank. 340.5.2 Ethics (b) The wrongful or unlawful exercise of authority of any member for malicious purpose, personal gain, willful deceit or any other improper purpose. (g) Any other failure to abide by the standards of ethical conduct. 340.5.7 Efficiency (a) Neglect of duty. (b) Unsatisfactory work performance including, but not limited to, failure, incompetence, inefficiency or delay in performing and/or carrying out proper orders, work assignments or the instructions of supervisors without a reasonable and bona fide excuse. (c) Concealing, attempting to conceal, removing or destroying defective or Incompetent work. 340.5.8 Performance (a) Failure to disclose or misrepresenting material facts, or making any false or misleading statement on any application, examination form, or other official document, report or form, or during the course of any work-related investigation. (b) The falsification of any work-related records, making misleading entries or statements with the intent to deceive or the willful and unauthorized removal, alteration, destruction and/or mutilation of any office record, public record, book, paper or document. (c) Failure to participate in, or giving false or misleading statements, or misrepresenting or omitting material information to a supervisor or other person in a position of authority, in connection with any investigation or in the reporting of any office related-business. 12 340.5.9 Conduct (h) Criminal, dishonest, or disgraceful conduct, whether on or off-duty, that adversely affects the member's relationship with this Office. (i) Unauthorized possession of, loss of, or damage to Office property or the property of others, or endangering it through carelessness or maliciousness. (m) any other on or off-duty conduct which any member knows or reasonably should know is unbecoming a member of this Office, is contrary to good order, efficiency or morale, or tends to reflect unfavorably upon this office or its members 344.1.1 Report preparation Employees should ensure that their reports are sufficient for their purpose and reasonably free of errors prior to submission…. …All reports shall accurately reflect the identity of the persons involved, all pertinent information seen, heard or assimilated by the other sense and any actions taken. Employees shall not suppress, conceal or distort the facts of nay reported incident nor shall nay employee make a false report orally or in writing…. Professional Conduct of Peace Officer 388.2 Procedure (b)(2)(a) Peace officers shall carry out their duties with integrity, fairness and impartiality. (b)(2)(c) Peace officers shall truthfully, completely, and impartiality report, testify and present evidence, including exculpatory evidence, in all matters of an official nature. Asset Forfeiture 606.5.1 Cash Handling …All cash shall be counted in the presence of another deputy and the envelope initialed by both deputies. A supervisor shall be contacted for cash in excess of $1000. The supervisor shall also witness the count, and will initial and date the property documentation and specify any additional security procedures to be used… 606.8 Disposition of Forfeited Property …No member of this Office may use property that has been seized for forfeiture until the forfeiture action has been completed and the Wright County Sheriff's Office has given written authorization to retain the property for official use. 13 Property and Evidence 804.3.1 Property Booking Procedure All found property and evidence shall be collected according to the following guidelines: (a) Photograph the item if necessary. (e) Complete Property/Evidence documentation in RMS system. (f) Secure the item in a storage locker in the property/evidence room. 804.3.4 Exceptional Handling (f) All cash shall be counted in the presence of another deputy and the envelope initialed by both deputies. 804.5 Recording of Property Deputies submitting items into evidence shall ensure that all property or evidence is bar coded and information entered into the property evidence management system. Custodial Searches 902.3 Field and Transportation Searches. A deputy should conduct a custody search of an individual after his/her arrest… 902.4.1 Searches at Sheriff's Office Facilities Members shall take reasonable care in; handling the property of an individual in custody to avoid discrepancies or losses… All property shall be inventoried by objective description (this does not include an estimated value). OPINION It is well established in labor arbitration that, where an employer's right to discipline an employee is limited by the requirement that any such action be for just cause, the employer has the burden of proof. This case involves two basic allegations against Grievant: 1) although not directly stated, Grievant is, in essence, accused of pocketing the missing $200 and, 2) that he violated various Departmental policies and procedures. 14 Although there is a broad range of opinion regarding the nature of that burden, in cases where the employee's alleged offense would constitute a serious breach of law or would be viewed as moral turpitude sufficient to damage an employee's reputation, most arbitrators apply a "clear and convincing evidence" standard. That requirement will be applied with respect to the first allegation. 44 However, the lower standard "preponderance of the evidence" is more appropriate when considering the alleged policy and procedure violations. In determining the question of whether the employer acted with "just cause," the arbitrator is called upon to interpret the phrase as a term of art that is unique to collective bargaining agreements. While the arbitrator may refer to sources other than the contract for enlightenment as to the meaning of just cause, his essential role is to interpret the contract in determining whether a given action was proper. A "just cause" consists of a number of substantive and procedural elements. A review of discipline for alleged employee misconduct requires an analysis of several factors. First, has the employer relied on a reasonable rule or policy as the basis for the disciplinary action? Second, was there prior notice to the employee, express or implied, of the relevant rule or policy and a warning about potential discipline? A third factor for analysis is whether the disciplinary investigation was thoroughly conducted. Were statements and facts fully and fairly gathered without a predetermined conclusion? Finally, did Grievant violate the work rule or policies in question? 44 Elkouri &amp; Elkouri, How Arbitration Works, Eight Edition (2016), Ch. 15.3.D. ii.a. See Also: National Academy of Arbitrators, The Common Law of the Workplace, Second Edition (2005), §6.10 (2). 15 Did the County rely on reasonable rules or policies as a basis for terminating Grievant? The short answer is "Yes." The Wright County Sheriff's department has an extensive catalogue of policies and procedures.45 These, albeit more detailed than many, are common to the vast majority of law enforcement departments. None of those the County relied on are either unreasonable or arbitrary. All appear designed to regulate officer conduct in accord with constitutional law, state law, and best policing practices. Grievant points out that one policy particularly applicable here, 606.5.1 CASH HANDLING, has been amended and enlarged since his termination.46 While true, that fact does not obviate or lessen the reasonableness of the original policy. It is eminently sensible to have a process in place for handling seized cash. Whether the policy was known and understood by Grievant is another question that will be discussed shortly. In sum, I find the policies in place at the time Grievant was terminated, including policy 606.5.1, to be reasonable. Did Grievant have prior notice, express or implied, of the applicable policies and a warning that he could be disciplined? Grievant had worked for the Sheriff's office for 15 years. He had regular and extensive training aimed at familiarizing him with all aspects of the Wright County Sheriff's Office Policy Manual.47 However, only one acknowledgement, dated 1/13/15, related to policies in section 606 of the manual. It is unknown whether the training 45 County Exhibit 1 AE. 46 County Exhibit 10. 47 County Exhibit 13. Grievant's Policy Acknowledgement Report lists 207 "acknowledgements" between 1/13/15 and his termination. 16 acknowledgements stem from a classroom, computer, or self-study review of Policy Manual provisions. Seizure of the amount of cash found on Pugsley is a rare event in Wright County. This was the first time in Grievant's 15-year career that he had seized and was required to count an amount over $1000. Grievant testified that he either didn't know or did not remember the exact process required. Whether from blind luck, ignorance, or actual policy knowledge, he initially took the right step - he called his shift supervisor, Sgt. Josh Hinton for direction.48 Sgt. Hinton vaguely recalls telling Grievant to photograph the evidence and have the money counted by two witnesses and then having a currency log signed by both.49 Neither Hinton nor Grievant gave any indication of understanding Policy 606.5.1 requiring a supervisor to also witness the counting process for sums over $1000. Hinton's live testimony was equally vague and unhelpful as he did not precisely recall his conversation with Mossman. With respect to the fifth bag of marijuana, Grievant, a 15-year employee, acknowledged familiarity with customary evidence handling policies procedures. The third factor, investigation of allegations against Grievant, is problematic. The County's compilation of evidence contains hundreds of pages filling a large three-ring binder. While thorough on its face, the final report has only one failing - no County investigator ever sought the names of or interviewed any of the cleaning crew who were in the vicinity of the MCIU office and lab while Pugsley's cash was being counted. Although there is significant circumstantial evidence pointing to him, this omission leaves open the possibility that someone 48 County Exhibit 1 V. 49 Ibid., p. 3. 17 other than Grievant could be responsible for the missing $200. We do not know the extent of the cleaning crew's access, either by key or key-card, to various sections of the jail complex. No attempt was made to determine their whereabouts within the facility during the time the cash was in Grievant's possession. We do not know whether or not any cleaning crew member observed Mossman leaving, or other crew members entering, the MCIU office or lab during that same time period. This represents a serious deficiency in the investigation. Finally, did Grievant commit the acts alleged? There can be no question Grievant violated a number of Wright County Sheriff's Department policies and procedures. This is particularly true with respect to his handling of the fifth bag of marijuana. There are numerous examples. Policy 322.5 Documentation - Grievant failed to document the seizure of and his handling of the fifth bag of marijuana. At hearing, he testified that he combined the contents of the bag with that contained in the other four bags and threw the zip lock bag away. This same conduct also violates policies 340.5.7- Efficiency, 340.5.8- Performance, 340.5.9-Conduct, 344.1.1-Report Preparation, and 804.3-Property Handling. Failing to accurately account for all seized property and, even worse, throwing away part of it, is unacceptable under any circumstances. Similarly, Grievant did not recognize and report the discrepancy between his and Stemper's cash count. Given that discrepancy, throwing away Stemper's note should not have been discarded. Grievant's belief that it was simply "correspondence," while probably sincere, represents a serious lack of judgement. Nevertheless, it is also violative of the aforementioned policies. 18 The Union contends these were harmless omissions since Pugsley subsequently pled guilty. I disagree. The defendant's later guilty plea was purely serendipitous - had he or his counsel realized Grievant's shoddy handling of the fifth bag and the cash count differences, a contested trial could well have occurred. Grievant's conduct would not have withstood a competent cross-examination and could have seriously jeopardized the prosecution case. Honest, accurate police work forms the very foundation of the criminal justice system. Without it, public trust in the impartiality and fairness of the system is corroded. In sum, I find that the County had just cause to discipline Mossman for policy violations. We turn now to the missing $200. Video evidence clearly shows that Jailor Stemper had (mis)counted $2789 cash taken from Pugsley's underwear. Further, testimony and exhibits show that Mossman counted and secured in evidence only $2589. Based on circumstantial evidence, the County Sheriff concluded that Mossman pocketed the missing $200 and so testified. Nevertheless, I find Grievant's ultimate culpability on this issue to be less clear. He had never before seized and been responsible to count cash over $1000. Obviously unclear on the procedures to follow, he called his shift supervisor, Sgt. Hinton.50 Hinton advised Grievant that his count must be witnessed, a cash log signed by both, and the funds are to be secured in a sealed evidence bag. He also told Mossman that his would be the "official count." However, whether through ignorance, laziness, or lack of knowledge, Hinton did not advise Mossman that policy also required a supervisor to be involved in the count. Consequently, that didn't happen. After initially counting the funds three times, Grievant went to some lengths to find a required 50 County Exhibit 1 AA. 19 witness. A jailor, Sgt. Baxter, responded. However, he counted piles, not individual bills contrary to office policy. As in many discipline cases, witness credibility plays a large role. The voluminous evidence compiled by the county, while highly credible, is still just circumstantial evidence. Such evidence can be sufficient so long as it circumscribes and forecloses all other reasonable possibilities. An arbitrator must use extreme care when a case is based solely on circumstantial evidence.51 In this case, the County left one reasonable scenario unexplored. No one from the cleaning crew was ever interviewed. While they well may have been vetted by their contract employer and/or the FBI, failure to even determine their names, much less obtain statements evidences a "confirmation bias" on the part of the County. The County's laser focus on Grievant appears to have foreclosed investigating any other possible culprits. Cleaning crew employees followed Mossman into the MCIU office and asked how long he would be using the room. They remained working in the general area while he counted the cash. Although Grievant believes he locked the MCIU office and lab doors when he left in the midst of the count, he is uncertain. Did the cleaners have key or code access to the supposedly secure rooms? We don't know. The possibility that one of them accessed the MCIU office and took the missing $200 during Mossman's temporary absences can't be discounted. Last, during later interviews and at the arbitration hearing, Mossman adamantly and emotionally denied taking the missing money. His assertions appeared credible, genuine, and heartfelt. 51 Elkouri &amp; Elkouri, How Arbitration Works, Eight Edition (2016), Ch. 8.4.I.i. 20 Under the facts before me, I find the County has not met their "clear and convincing" burden of proof with respect to the allegation that Grievant took the $200.00. Consequently, I find the County did not have just cause to discipline Mossman for this allegation. Is discharge an appropriate penalty under the facts of this case? While an arbitrator has the power to determine whether or not an employee's conduct warrants discipline, his discretion to substitute his own judgment regarding the appropriate penalty for management's is not unlimited. Rather, if an arbitrator is persuaded that the discipline imposed was within the bounds of reasonableness, he should not impose a lesser penalty. This is true even if the arbitrator would likely have imposed a different penalty in the first instance. On the other hand, if an arbitrator is persuaded the punishment imposed by management is beyond the bounds of reasonableness, he must conclude the employer exceeded its managerial prerogatives and impose a lesser penalty. In reviewing the discipline imposed on an employee, an arbitrator must consider and weigh all relevant factors including employee's length of service, his work record, and the seriousness of the misconduct. Deputy Mossman has worked for the Wright County Sheriff's Department for over 15 years. During that time, he received two disciplines: one in 2012 for failing to immediately report an accident with his squad car52 and a second in 2014 for leaving his duty station early and consequently failing to respond to a dispatch call.53 While not a spotless record, neither rise to the level of the current case. Mossman's policy and procedure violations cut to the heart of law enforcement credibility. His cavalier treatment of the 5th bag of marijuana, failing 52 County Exhibit 14. 53 County Exhibit 15.</t>
  </si>
  <si>
    <t>['https://d3n8a8pro7vhmx.cloudfront.net/cuapb/pages/270/attachments/original/1632229249/2020-Robert_Mossman_-_Wright_County_%281%29.pdf?1632229249']</t>
  </si>
  <si>
    <t>['Robert Mossman, badge #None']</t>
  </si>
  <si>
    <t>4/4/2021 NEWSMD Special Report: The risks of police restraint | Echo Press https://www.echopress.com/derek-chauvin-trial/6903169-NEWSMD-Special-Report-The-risks-of-police-restraint 1/17 Trending Articles DEREK CHAUVIN TRIAL NEWSMD Special Report: The risks of police restraint Experts say restraint asphyxia killed George Floyd. Why are some police told it doesn't exist? Written By: Paul John Scott | 7:00 am, Mar. 6, 2021 NEWS Law Enforcement Blotter: March 26-31 NORTHLAND OUTDOORS Bald eagle populations taking éight in North Dakota, Minnesota E-Paper Account SUBSCRIBE NOW $4 for 16 weeks Get useful, accurate news. On 60° 4/4/2021 NEWSMD Special Report: The risks of police restraint | Echo Press https://www.echopress.com/derek-chauvin-trial/6903169-NEWSMD-Special-Report-The-risks-of-police-restraint 2/17 Troy Becker, Forum News Service ROCHESTER, Minn. - "Should we roll him on his side?" rookie cop Thomas Lane asked. "I just worry about the excited delirium or whatever." A veteran ofècer said no. His name was Derek Chauvin, and as the world now knows, he was kneeling on George Floyd's neck. Lane was holding down a leg, Ofècer J. Alexander Kueng had a knee on Floyd's lower back, and Ofècer Tou Thao was standing guard nearby. After three ènal calls of "please," according to transcripts èled with the court, George Floyd had stopped talking. ALSO READ: As Derek Chauvin stands trial in the killing of George Floyd, the world watches Minnesota "This was murder," Minneapolis Chief of Police Medaria Arradondo would say of the May 25 killing at the corner of 38th and Chicago in south Minneapolis - an event which unleashed waves of protest and a global call for reckoning over the treatment of Black Americans at the hands of police. Newsletter signup for email alerts In a trial set to weigh murder charges against Chauvin beginning on Monday, March 8, a Minneapolis jury will decide if they agree with the city's top ofècer of the law. The three other ofècers will face charges of aiding and abetting later this summer. Hennepin County Medical Examiner Dr. Andrew Baker has noted cardiac arrest during police "subdual, restraint, and neck compression" as the cause of death. Baker noted but did not attribute meaning to the presence of heart disease and drugs in Floyd's system. E-Paper Account SUBSCRIBE NOW $4 for 16 weeks Get useful, accurate news. On 60° 4/4/2021 NEWSMD Special Report: The risks of police restraint | Echo Press https://www.echopress.com/derek-chauvin-trial/6903169-NEWSMD-Special-Report-The-risks-of-police-restraint 3/17 Armed Forces Medical Examiner Dr. Paul Uribe has added "elements of positional and mechanical asphyxiation" to this determination. The world has remained èxated on the sight of Chauvin's knee on Floyd's neck. But Lane's odd remark in the middle of the slow-motion killing raises another troubling question, whether contested research has led ofècers to misidentify the factors at work during death in custody, and if that worsens the treatment of those being restrained. For nearly 9 minutes, Chauvin, Lane and Kueng remained atop a prone man immobilized in handcuffs, conditions known for decades as capable of causing sudden death from a process alternately known as compression-, positional- or "restraint asphyxia." Yet Lane listed "excited delirium" as the reason for his worry, and repeated this arcane term during an interview with investigators. This would suggest compression asphyxia has become entangled in the minds of ofècers with the contentious psychiatric diagnosis that is "excited delirium." The ofècers clearly believed a related fallacy - that asphyxia cannot occur in the presence of speaking. With the eyes of the world on the refusal by Chauvin to lift his knee, the failure of his fellow ofècers to force him, and whatever plans the defense may have for assigning blame to the methamphetamine and fentanyl in George Floyd's system, a separate question still lingers: How did prone restraint, a known risk whereby ofècers can kill, become co-opted by excited delirium, an exotic determination in which police are held blameless? Did policing science play a role? 'I can't breathe' Floyd had been saying "I can't breathe" since before Lane and Kueng tried to get him into the back of their patrol car. Now he was saying it from the ground. Twenty years earlier, this kind of warning from the mouth of a prone, handcuffed subject might have led Lane to worry about restraint asphyxia. Instead, he would tell Chauvin and investigators, he was worried about something called "excited delirium." A term for catatonic madness dating to the age of the asylums, beginning in the 1980s, excited delirium had become slowly resurrected within policing research to describe police actions involving agitated people acting in a bizarre fashion. As presented in studies often funded by policing interests like the manufacturers of Taser, excited delirium can make a person hyperthermic and incoherent, violent, hallucinatory and unpredictable. Excited delirium has been invoked in connection to fatalities after being stunned by conducted- E-Paper Account SUBSCRIBE NOW $4 for 16 weeks Get useful, accurate news. On 60° 4/4/2021 NEWSMD Special Report: The risks of police restraint | Echo Press https://www.echopress.com/derek-chauvin-trial/6903169-NEWSMD-Special-Report-The-risks-of-police-restraint 4/17 Excited delirium has been invoked in connection to fatalities after being stunned by conducted electricity weapons, while on stimulant drugs, and almost exclusively while being restrained by police. Persons with excited delirium are usually encountered naked, moving aimlessly, perspiring and in a state of disorientation. This raises a question: Are police called to the scene of those about to die from a mysterious condition? Or is the excessive restraint of those in such a state the true cause of death? Policing materials assert there has been evidence of death from excited delirium without police on the scene, in the form of people found naked and surrounded by cold and wet towels. Research has found no evidence of death from excited delirium without restraint. "Excited delirium is a medical emergency usually brought on by acute drug intoxication or psychiatric illness," Dr. Judy Melinek wrote in an email to Forum News Service last summer. Melinek is a forensic medical examiner and author unafèliated with the case, formerly based in California, now practicing in New Zealand. She adds that in the video evidence there was never any reason to suspect excited delirium in George Floyd. "In the bystander and restaurant videos," Melinek says, "Mr. Floyd appeared to be responding and talking to the ofècers, and once restrained, he was speaking clearly that he couldn't breathe; he also wasn't dressed inappropriately for the weather, and didn't appear to be sweating profusely. All of these facts argue against excited delirium as being the cause of death or a signiècant contributor." Contrary to police training that people with excited delirium can "just snap," catatonic madness took weeks to evolve. Critics assert excited delirium is a phantom diagnosis used to exonerate ofècers charged with murder. It is accepted by some medical societies but not others. "They always try to bring it up in a case where a person dies and there's any drugs in their system," says Minneapolis attorney Robert Bennett, who could not speak to the speciècs of the Floyd killing. "It's a charade that's meant to capture the public's opinions and acquit police ofècers and ènd them not liable." A separate problem seems to be the way in which a heightened urgency surrounding excited delirium has fogged over the risks of asphyxia. Lane told investigators he learned about excited delirium while working at juvenile detention, then Dr. Judy Melinek is an expert in forensic medicine unawiliated with the George Floyd case. Contributed photo. Dr. Judy Melinek is an expert in forensic medicine unafèliated with the George Floyd case. Contributed photo. E-Paper Account SUBSCRIBE NOW $4 for 16 weeks Get useful, accurate news. On 60° 4/4/2021 NEWSMD Special Report: The risks of police restraint | Echo Press https://www.echopress.com/derek-chauvin-trial/6903169-NEWSMD-Special-Report-The-risks-of-police-restraint 5/17 again at the Minneapolis Police Academy, where they taught him "when someone is on drugs, they kind of work themselves up, and they can have issues from that." In that interview, he never mentioned restraint asphyxia. The discovery of restraint asphyxia First reported in the late 1980s and early 1990s by a Seattle-area forensic pathologist named Dr. Donald T. Reay, "restraint asphyxia" reéected the chief medical examiner's determination that you can accidentally kill a person who is prone and handcuffed while under compression. As Reay would argue - and as surgeons have known for almost 60 years - when you place a person on their stomach and take away their ability to shift position, the abdomen cannot expand, the diaphragm is disabled, and the brain can become deprived of oxygen. Add compression, obesity, struggle, disease, stimulants or stress to the equation, Reay wrote, and sudden death can result. "The original studies on asphyxia were done by Dr. Reay," said John Ryan, co-director of the Legal &amp; Liability Risk Management Institute and a trainer for police departments on safe uses of force. "Dr. Reay said position and compression weight on somebody's back could compromise breathing." Ryan, who agreed to be interviewed on the condition he could not speak to the particulars of the Floyd killing, says that today, "I think in most of the country they are being trained to immediately get off the person, and they're being trained that it can cause harm. I train thousands of ofècers per year, and that's certainly what I train them." He has also learned, however, "that a number of trainers misunderstand the issues related to positional asphyxia and prone restraint," as he wrote on his blog last fall. Some police trainers erroneously believe it has been debunked, Ryan says, something he calls dangerous. Reay made his discovery while investigating the cause of death for three hog-tied subjects who died during rides downtown on the back of a police cruiser. As he wrote in 1992 in The American Journal of Forensic Medicine and Pathology, "it is obvious that any restraint that prevents a change in position could restrict breathing." His work was eventually joined by lab studies demonstrating cardiovascular and pulmonary harms from prone restraint, many of which can be found in an extensive online archive dedicated to the question, a website maintained by a retired EMT and restraint asphyxia advocate named Charly D. Miller Use of force expert Jack Ryan of the Legal &amp; Liability Risk Management Institute. Submitted photo. Use of force expert Jack Ryan of the Legal &amp; Liability Risk Management Institute. Submitted photo. E-Paper Account SUBSCRIBE NOW $4 for 16 weeks Get useful, accurate news. On 60° 4/4/2021 NEWSMD Special Report: The risks of police restraint | Echo Press https://www.echopress.com/derek-chauvin-trial/6903169-NEWSMD-Special-Report-The-risks-of-police-restraint 6/17 Miller. Reay, who died in 2018, believed "each death (should) be evaluated using all available information, especially historical and scene investigative material, rather than relying on solely anatomic and toxicologic information." The need for on-the-ground evidence in determining cause of death is underscored by the fact that there are often no physical signs of asphyxia. "I'm not a witness for the defense or for the prosecution," Reay remarked on the occasion of his retirement in 1999. "I am a witness for the dead. I'm the one person who can say anything about that person's last minutes on earth." Surgeons: Prone asphyxia is real In sounding the alarm on restraint asphyxia, Reay had identièed a risk known to physicians for decades. Surgical research has determined prone immobility restricts not only lung function but blood supply and heart rate, and that it can happen to both the lean and the obese. To this day, the need to let the abdomen move freely while immobilized is the reason why, prior to spinal surgery or the "proning" of sedated COVID-19 ICU patients, nurses will place pads elevating the shoulders and pelvis. These èndings have failed to quash an industrious effort to cast doubt upon restraint asphyxia, one exhibiting many of the hallmarks of so-called "industrial research," including the involvement of scientists from private industry, and the use of studies for legal defense in liability suits. Much of the effort to "debunk" restraint asphyxia has been at the hands of University of San Diego emergency and pulmonary medicine specialists Dr. Ted Chan, Dr. Gary Vilke and Dr. Tom Neuman. A University of Minnesota bioengineering professor named Mark Kroll has published in opposition to restraint asphyxia as well. Kroll sits on the board of Axon Enterprise, the manufacturers of Taser stun guns, body cameras and facial-recognition AI software. Chan's disclosure reveals that the decades-old body of research purporting to discredit restraint asphyxia began with work funded by legal counsel defending wrongful death charges against two sheriff's deputies in San Diego. Working with nearly $34,000 in funding, Chan, Vilke and Neuman with others conducted a study of blood oxygen levels in healthy volunteers who agreed to be trussed on their stomach after a short bout of exercise. Critics said the conditions bore little resemblance to those of a true street arrest, as the subjects were èt, calm and lightly trussed on cushioning. A judge found for the defense, however. E-Paper Account SUBSCRIBE NOW $4 for 16 weeks Get useful, accurate news. On 60° 4/4/2021 NEWSMD Special Report: The risks of police restraint | Echo Press https://www.echopress.com/derek-chauvin-trial/6903169-NEWSMD-Special-Report-The-risks-of-police-restraint 7/17 The physicians went on to provide papers, chapters and expert witness testimony arguing for the safety of prone restraints and other elements of rough policing. All of this work suffers from a basic limitation - you cannot replicate the conditions experienced in a street arrest prior to death. Though sworn to the care of patients, the ER and pulmonary physicians-turned tough-policing advocates have nonetheless gone on to argue for the safe use of pepper spray, neck holds, stun guns, restraint chairs, hog-tying and most of all, pressing down on the back of a person who cannot lift their chest. Their work remains inéuential to this day, with Chan's research having been admitted as evidence in the Chauvin trial. 'The George Floyd case before George Floyd' Upon his discovery of restraint asphyxia in the early 1990s, Reay's warnings were soon heeded by police departments from Chicago to Wichita. Dr. Charles Hirsch, chief medical examiner for the city of New York, argued that deaths from restraint asphyxia should be considered homicides. The Department of Justice issued an alert that ofècers should roll handcuffed persons on their side. The New York Police Department would eventually produce a safety video. "You enter into a vicious cycle," Hirsch says in this video, "where compression causes air hunger, air hunger creates struggle, and struggle creates greater compression. The price of tranquility," it warned, "is death." Records show this same video was shown to ofècers of the Minneapolis Police Department. Whether it was heeded is another matter. Positional asphyxia 2003 Positional asphyxia 2003 E-Paper Account SUBSCRIBE NOW $4 for 16 weeks Get useful, accurate news. On 60° 4/4/2021 NEWSMD Special Report: The risks of police restraint | Echo Press https://www.echopress.com/derek-chauvin-trial/6903169-NEWSMD-Special-Report-The-risks-of-police-restraint 8/17 In 2013, Minneapolis settled a lawsuit with the family of a man named David Smith for $3.08 million, one of the largest police brutality settlements in city history. Plaintiffs argued that Smith, after being stunned and then compressed while handcuffed on his stomach, died from compression asphyxia. "One knelt between his scapula and the other straddled his buttocks and hip area," says Bennett, the Minneapolis attorney. Bennett argued the case for Smith's relatives, and deposed Chan, a witness for the city of Minneapolis, for more than seven hours in February 2013 as part of that lawsuit. "He did that for about 6 minutes ... instead of turning him on his side ... which is how they are trained." Today, while Bennet says the drugs in the two cases are different, he calls Smith's death "the George Floyd case before George Floyd." As a condition of that settlement, Minneapolis agreed to train all ofècers on the dangers of restraint asphyxia. Following the killing of Floyd, Minneapolis Police Conduct Oversight Commission member Abigail Cerra asked the department what had been done to train ofècers about restraint asphyxia. In making her request, Cerra says, she never mentioned excited delirium. "Initially I just got back a couple of items, and it didn't seem like very much, since the lawsuit was settled in 2013," she says. "Like, nothing had been done for the past six years, and that felt wrong to me." Cerra eventually asked Katie Blackwell of the MPD Training Division, who interceded on her behalf. "A week after she called them, they released the data to me," Cerra says. "I went through it and what I saw was a lot of information about excited delirium, and very, very little, just a couple of mentions, about positional asphyxiation. When I asked her about that, she (said) that the two are related." Plaintiw's Attorney Robert Bennett settled the largest police-brutality suit in Minneapolis history for a case of compression asphyxia Submitted photo. Plaintiff's Attorney Robert Bennett settled the largest police-brutality suit in Minneapolis history for a case of compression asphyxia Submitted photo. Abigail Cerra, pictured here in a recent meeting of the Minneapolis Police Conduct Oversight Commission, asked the Minneapolis Police Department for information on restraint asphyxia. Instead, they gave her information on excited delirium. Photo: Screencap from a recent meeting of the Minneapolis Police Conduct Oversight Commission. Abigail Cerra, pictured here in a recent meeting of the Minneapolis Police Conduct Oversight Commission, asked the Minneapolis Police Department for information on restraint asphyxia. Instead, they gave her information on excited delirium. Photo: Screencap from a recent meeting of the Minneapolis Police Conduct Oversight Commission. E-Paper Account SUBSCRIBE NOW $4 for 16 weeks Get useful, accurate news. On 60° 4/4/2021 NEWSMD Special Report: The risks of police restraint | Echo Press https://www.echopress.com/derek-chauvin-trial/6903169-NEWSMD-Special-Report-The-risks-of-police-restraint 9/17 Blackwell had written Cerra a letter stating that "excited delirium and positional asphyxiation are related; however two separate things," and that "those displaying signs of excited delirium are at higher risk to positional asphyxiation due to muscle exhaustion." "I can conèrm that MPD fulèlled the training requirement" for positional asphyxia, Minneapolis Police Chief Arradondo wrote in a response to Cerra's request last summer. "The reason for getting an arrestee into a recovery position is to prevent positional asphyxiation, and the training covered situations where positional asphyxiation is of primary concern." Arradondo said that Chauvin and Thao "both had this training." MPD training materials submitted to Cerra on the causes of arrest-related death, however, call excited delirium the "main culprit" for such deaths. Slides list "insensitivity to pain," "superhuman strength" and "unlimited endurance," as characteristics of excited delirium. These materials also included images of The Incredible Hulk, Jack Nicholson in "The Shining," and "Fat Bastard," the uncontainable henchman from the "Austin Powers" movies. In Minneapolis, training about airéow was accompanied by messages that subjects can suddenly become like animals. . "What the world didn't hear in the Floyd case was an ofècer talking about the risks of asphyxiation," says Jeff Storms, an attorney in the David Smith case who agreed to speak about only what is public in the Floyd case. "We should have heard ofècers talking about the risks of asphyxiation." Storms describes a department preoccupied with excited delirium, all the way to the top. "Even though they ultimately did not pursue an excited delirium defense," he recalls, "you still had then-chief of police (Timothy) Dolan saying he believed David Smith died as a result of excited delirium, which has no basis in science. They ultimately say delirium is a thing, and we don't understand it ... sometimes people just die from this delirium." At least one high-ranking Minnesota scientist believes that the causes of accidental death under When asked for evidence that owicers had been trained on restraint asphyxia, the MPD provided images of people with psychosis. Image courtesy of Abigail Cerra. When asked for evidence that ofècers had been trained on restraint asphyxia, the MPD provided images of people with psychosis. Image courtesy of Abigail Cerra. MPD training materials depict persons with excited delirium as capable of superhuman strength. Image courtesy of Abigail Cerra. MPD training materials depict persons with excited delirium as capable of superhuman strength. Image courtesy of Abigail Cerra. E-Paper Account SUBSCRIBE NOW $4 for 16 weeks Get useful, accurate news. On 60° 4/4/2021 NEWSMD Special Report: The risks of police restraint | Echo Press https://www.echopress.com/derek-chauvin-trial/6903169-NEWSMD-Special-Report-The-risks-of-police-restraint 10/17 restraint are often just unknown. "Sometimes when people èght the police the human body just seems to run out of gas for reasons that aren't understood," said the U of M adjunct professor of biomedical engineering Kroll in a 2017 interview with The Force Science Institute on "arrest-related deaths." A biomedical engineer whose work in electrocardiology has earned him hundreds of device patents and an award of distinction from former Minnesota Gov. Mark Dayton, Kroll is part of an industrious cluster of researchers to have ventured beyond their primary area of expertise by publishing studies in defense of tough policing. It's an effort that is quick to deride Reay's work on restraint asphyxia as debunked, an assertion the courts have rejected, as well as the assertion that Reay somehow "retracted" his position, in court testimony, something he explicitly refuted. In disclosure statements, Kroll (no relation to former MPD union chief Bob Kroll) says he also works as an expert witness in use-of-force cases, and sits on the scientièc and corporate board of Axon Enterprise, the company that makes Taser brand conducted energy weapons and bodycams. Though he calls "arrest-related death biomechanics" his academic sub-specialty, contacted last year to comment on the arrest-related killing of Floyd, Kroll replied that he had not studied the effects of kneeling on the neck. Contacted again last month, Kroll did not respond to follow-up questions about his research. Kroll made his 2017 remarks that people who èght the police "seem to just run out of gas" in one of his frequent appearances on the website for the Force Science Institute (FSI), a controversial Plymouth-based company that has published numerous articles on excited delirium and trains police departments from across the country. At the time, Kroll had just published a paper in the journal Medicine, Science and the Law seeking to estimate how much weight ofècers can apply to a person before killing them. In interviews and writings, however, he had already described restraint asphyxia as a "thoroughly defunct theory," however, as well as a "dying, unscientièc theory." Kroll's 2017 investigation combined complex mathematical modeling, the notes of 17th-century executioners and lay observations on NFL hog-piles It concluded that roughly 600 pounds of University of Minnesota biomedical engineering faculty Mark Kroll has said restraint asphyxia is discredited. He also sits on the board of the company that manufactures Taser stun guns. Photo: University of Minnesota. University of Minnesota biomedical engineering faculty Mark Kroll has said restraint asphyxia is discredited. He also sits on the board of the company that manufactures Taser stun guns. Photo: University of Minnesota. E-Paper Account SUBSCRIBE NOW $4 for 16 weeks Get useful, accurate news. On 60° 4/4/2021 NEWSMD Special Report: The risks of police restraint | Echo Press https://www.echopress.com/derek-chauvin-trial/6903169-NEWSMD-Special-Report-The-risks-of-police-restraint 11/17 executioners, and lay observations on NFL hog piles. It concluded that roughly 600 pounds of compression was the breaking point for the adult male rib cage. The device expert-turned-tough policing scientist cited this work to mock restraint asphyxia on FSI as "crazy" and "junk causation with no basis in science. " Broken bones, however, are not a requirement for restraint asphyxia. U of M study depicted ofåcer knees very close to the neck Kroll co-authored a 2019 paper with Michael Brave conducted through the U of M's Institutional Review Board. Brave's biography states that he has worked as the National Litigation Counsel for TASER International Inc., a company known as Axon Enterprise since 2017. The U of M study argued for the safety of knees on the upper back during handcufèng, either one or two, provided ofècers keep their weight "on the ball of their stabilizing foot." Photos that accompany the American Journal of Forensic Medicine paper show volunteers from Plymouth, Minn., police department posing atop prone mannequins, their knees just inches below where Derek Chauvin pressed his weight into George Floyd's neck. MPD training materials submitted as exhibits in the Lane defense go further, showing an ofècer with his weight on the ball of his stabilizing foot, and his knee on the neck of a volunteer. Observers describe a former-MPD policy allowing neck holds using the leg as out-of-sync with the rest of the country. "It should be noted that the Minneapolis policy which authorized the use of legs and contemplated putting pressure on one side of the neck is unique in the experience of these authors," Ryan, the use- of-force trainer, noted last year on his blog. "A person can die within minutes of compressive force on the neck," forensic examiner Melinek says. "It generally only takes 6 pounds of pressure to compress the jugular veins of the head, and 11 pounds of pressure to compress the carotid arteries that bring oxygen to the brain." "So I am not in the police department," Minneapolis Police Conduct Oversight Commission member Cerra says, "and I am not a medical professional. But from where I sit, it does not seem like the message that positional asphyxia is a risk is getting down to the rank-and-èle " MPD training materials carry instructions to roll subjects on their side in order to avert positional asphyxia. They also show the placement of a knee on the neck, similar to the method used in the killing of George Floyd . Photo: Traci Westcott/Rochester Post-Bulletin MPD training materials carry instructions to roll subjects on their side in order to avert positional asphyxia. They also show the placement of a knee on the neck, similar to the method used in the killing of George Floyd . Photo: Traci Westcott/Rochester Post-Bulletin E-Paper Account SUBSCRIBE NOW $4 for 16 weeks Get useful, accurate news. On 60° 4/4/2021 NEWSMD Special Report: The risks of police restraint | Echo Press https://www.echopress.com/derek-chauvin-trial/6903169-NEWSMD-Special-Report-The-risks-of-police-restraint 12/17 message that positional asphyxia is a risk is getting down to the rank and èle. "If we train ofècers that 'hey, this is all a bunch of baloney, stay on top of somebody and it's no problem because it's not going to kill them," says Ryan, "when it does, the ofècer will be shocked in trial to ènd that there's an expert on the other side saying, and the judge allowing the expert to testify that, in fact it does cause compromised breathing." Reay, for his part, believed positional asphyxia and excited delirium "are not mutually exclusive and may coexist." He held similar views on the deadliness of restraint for persons with heart disease, and on drugs. "There will be deaths where cocaine, methamphetamine and high levels of alcohol are present in which it becomes tempting to assign the cause of death solely to these intoxicants, and to ignore or discount the ènal position in which the victim was found dead." Reay wrote those cautionary words in his èrst paper on the dangers of prone restraint, a passage that anticipated issues soon to be weighed in a Minneapolis courtroom. At the same time, the discoverer of restraint asphyxia argued in an accompanying editorial, "the pathology is often less important than are the investigative circumstances," not to mention, "that most precious (and all too uncommon) of human attributes, common sense." NEWSMD POLICE BRUTALITY DEREK CHAUVIN TRIAL DEREK CHAUVIN THOMAS LANE GEORGE FLOYD UNIVERSITY OF MINNESOTA Related Topics Suggested Articles POLICY Minneapolis crowd control overkill caused blindness, brain injuries, report shows A line of police officers on bicycles in riot gear near the Minneapolis Police Department's Third Precinct during a May 27, 2020, protest against the Memorial Day killing of George Floyd. (Christine T. Nguyen / (MPR News file photo E-Paper Account SUBSCRIBE NOW $4 for 16 weeks Get useful, accurate news. On 60° 4/4/2021 NEWSMD Special Report: The risks of police restraint | Echo Press https://www.echopress.com/derek-chauvin-trial/6903169-NEWSMD-Special-Report-The-risks-of-police-restraint 13/17 GOVERNMENT AND POLITICS Negotiations over Twin Cities trial funding continue as compromise remains elusive GOVERNMENT AND POLITICS Police accountability group sees more than half of its reforms become Minnesota law DEREK CHAUVIN TRIAL Sister of George Floyd spends day volunteering, keeping her mind off the Derek Chauvin trial DEREK CHAUVIN TRIAL Store clerk's testimony at Derek Chauvin trial triggers talk of expectations for retail workers to stop theft Protestors chant for justice in front of police presence in response to the death of George Floyd in Minneapolis Police custody on Friday, May 29, 2020, throughout downtown Rochester. (Traci Westcott / (twestcott@postbulletin.com Demonstrators placed balloons, flowers, signs and candles the corner of 38th Street and Chicago Avenue in Minneapolis in May 2020 in honor of George Floyd, who died during an incident with police. (Sarah Mearhoff / Forum News (Service Bridgett Floyd and members of Visual Black Justice helped pack produce boxes for families at a Salvation Army location on Lake Street in Minneapolis on Thursday, April 1, 2021. (Mark Vancleave/Minneapolis Star (Tribune/TNS George Floyd, standing at right, can be seen in this May 25, 2020, image from security cameras at Cup Foods in Minneapolis. The security video was entered into evidence Wednesday, March 31, 2021, in the trial of Derek Chauvin. Chauvin is facing charges in Floyd's death which occurred not long after Floyd's interaction inside Cup Foods. (Forum News (Service SPONSORED CONTENT Randy Jackson: This 3 Minute Routine Transformed My Health  By Unify Health E-Paper Account SUBSCRIBE NOW $4 for 16 weeks Get useful, accurate news. On 60° 4/4/2021 NEWSMD Special Report: The risks of police restraint | Echo Press https://www.echopress.com/derek-chauvin-trial/6903169-NEWSMD-Special-Report-The-risks-of-police-restraint 14/17 Businesses To Follow E-Paper Account SUBSCRIBE NOW $4 for 16 weeks Get useful, accurate news. On 60° 4/4/2021 NEWSMD Special Report: The risks of police restraint | Echo Press https://www.echopress.com/derek-chauvin-trial/6903169-NEWSMD-Special-Report-The-risks-of-police-restraint 15/17 We've got all your Easter hosting essentials includ- ing these marble + acacia wood serving trays and beautiful wine carafes. Just… (Photos from MN Olive Oil Company's post) APR 2  MN Olive Oil Company Follow    E-Paper Account SUBSCRIBE NOW $4 for 16 weeks Get useful, accurate news. On 60° 4/4/2021 NEWSMD Special Report: The risks of police restraint | Echo Press https://www.echopress.com/derek-chauvin-trial/6903169-NEWSMD-Special-Report-The-risks-of-police-restraint 16/17 Account Manage My Account Privacy Policy Terms and Conditions News Subscription Options Email Newsletters E-Paper Our News Network Contact Get Help News Advertising Work with Us More JobsHQ Motors HomesHQ Shop Social E-Paper Account SUBSCRIBE NOW $4 for 16 weeks Get useful, accurate news. On 60° 4/4/2021 NEWSMD Special Report: The risks of police restraint | Echo Press https://www.echopress.com/derek-chauvin-trial/6903169-NEWSMD-Special-Report-The-risks-of-police-restraint 17/17 © Echo Press and Forum Communications Company 225 7th Ave E, Alexandria, MN 56308 (320) 763-3133 E-Paper Account SUBSCRIBE NOW $4 for 16 weeks Get useful, accurate news. On 60°</t>
  </si>
  <si>
    <t>['https://d3n8a8pro7vhmx.cloudfront.net/cuapb/pages/270/attachments/original/1617590320/NEWSMD_Special_Report__The_risks_of_police_restraint___Echo_Press.pdf?1617590320']</t>
  </si>
  <si>
    <t>['Katie Blackwell, badge #664']</t>
  </si>
  <si>
    <t>2/22/2021 Police Officers' Fed. of Minn. v. City of Minneapolis, Civil No. 99-1048 (DWF/AJB) | Casetext Search + Citator https://casetext.com/case/police-officers-fed-of-minn-v-city-of-minneapolis 1/16 From Casetext: Smarter Legal Research Police Officers' Fed. of Minn. v. City of Minneapolis United States District Court, D. Minnesota Jul 27, 2001 Civil No. 99-1048 (DWF/AJB) (D. Minn. Jul. 27, 2001) Copy Citation Download Treatment Civil No. 99-1048 (DWF/AJB). July 27, 2001. DONOVAN W. FRANK, Judge of United States District Court. Mark Gehan, Esq., Collins Buckley Sauntry Haugh, St. Paul, MN, appeared on behalf of Plainti9s. James Moore, Esq., Minneapolis City Attorney's O:ce, Minneapolis, MN, appeared on behalf of Defendants. A true replacement for LexisNexis for only $65/month. Compare to Lexis MEMORANDUM OPINION AND ORDER Search all cases and statutes... Help Sign In Sign Up Opinion Case details JX 2/22/2021 Police Officers' Fed. of Minn. v. City of Minneapolis, Civil No. 99-1048 (DWF/AJB) | Casetext Search + Citator https://casetext.com/case/police-officers-fed-of-minn-v-city-of-minneapolis 2/16 Introduction The above-entitled matter came on for hearing before the undersigned United States District Judge pursuant to Defendants' motion for summary judgment and Plainti9s' motion for partial summary judgment. In the Complaint, Plainti9s allege that the City of Minneapolis' "a:rmative action" program for increasing minority representation in the ranks of sergeants in the Minneapolis police force violates Title VII and the Equal Protection clause of the Fourteenth Amendment to the United States Constitution. For the reasons set forth below, Defendants' motion is granted and Plainti9s' motion is denied. Background In 1982, the City of Minneapolis ("the City") granted authority to its Civil Service Commission ("the Commission") to implement a voluntary a:rmative action program called "expanded certi7cation." Expanded certi7cation was de7ned as "certifying a number of additional eligibles up to or equal to the number certi7ed under the Rule of 3, in addition to those certi7ed under the Rule of 3." Civil Service Rule 8.03(B). The City authorized the Commission to employ expanded certi7cation if "the Civil Service Commission 7nds . . . that there is a signi7cant disparity between the proportions of women and/or total minorities in a job category and the proportion of women and/or total minorities in the appropriate labor market . . . ." Id. 1 1 The "Rule of 3" states that "the Human Resources Department will send the requisitioning department (certify) the names of the three top-ranking eligibles when there is a single vacancy. For each additional vacancy, one additional name will be sent (certi7ed)." Civil Service Rule 8.03. As a result, the requisitioning department will always reject two people. Thus, if there are three openings, Human Resources will certify 7ve candidates to the requisitioning department (three openings plus the two additional candidates), and the requisitioning department will determine which of those 7ve will receive the jobs. Human Resources elects candidates based on rank (for example, the highest performers on a certi7cation exam). In December of 1982, the Commission concluded that it was appropriate to apply expanded certi7cation to the hiring of police o:cers. First, the 2/22/2021 Police Officers' Fed. of Minn. v. City of Minneapolis, Civil No. 99-1048 (DWF/AJB) | Casetext Search + Citator https://casetext.com/case/police-officers-fed-of-minn-v-city-of-minneapolis 3/16 Commission determined that there was a signi7cant disparity between the proportion of minorities in the police force and the proportion of minorities in the appropriate labor market. At the time, there were 35 minority sworn personnel, comprising only 5.16% of the police force. The Commission found that minorities comprised 13.3% of the total population of the City of Minneapolis, although minorities made up only 9.3% of the labor force. Because the Census historically has undercounted minorities, the Commission determined that the 13.3% 7gure most accurately re8ected the appropriate labor market. 2 2 As the Plainti9s note, even using the total labor force as the relevant labor market fails to account for age requirements, education requirements, and Police O:cer Standard Training Board (POST) certi7cation-all of which might a9ect the number of minorities in the community who are otherwise quali7ed to be police o:cers. The Commission went on to determine that the noted disparity was the result of past discrimination in hiring practices. First, the Commission noted that, prior to 1975, the written exam used to select police o:cers was not validated by the EEOC; such written exams, the Commission observed, often had a disproportionate e9ect on minority applicants. Moreover, the Minneapolis Police Department ("the Department") had, historically, used a background check which disquali7ed potential candidates on the basis of arrests, rather than convictions; because of discrimination in the law enforcement process itself, such a background check standard had a disproportionate e9ect on minorities. The Commission also determined that the subjective element of both the background check and the oral interviews allowed discrimination to color the hiring process. Finally, the Commission noted an "immediate operational need for more minority police o:cers." The Commission explained: This need is for a more representative minority presence on the Minneapolis police force as a means of improving law enforcement e9ectiveness because public cooperation and support are critical to e9ective crime prevention and solution. The Commission notes that a number of national studies have found that, in order to gain the general con7dence and acceptance of a community, personnel 2/22/2021 Police Officers' Fed. of Minn. v. City of Minneapolis, Civil No. 99-1048 (DWF/AJB) | Casetext Search + Citator https://casetext.com/case/police-officers-fed-of-minn-v-city-of-minneapolis 4/16 within a police department should be representative of the community as a whole. In November of 1994, the City approved application of expanded certi7cation to the promotional ranks, including sergeants, within the police department. In making the decision to apply expanded certi7cation to the promotional ranks, the Commission made no additional 7nding of disparity or discrimination. Rather, according to Ann Eilbracht Thompson, the Director of Human Resources for the City and the City's designee, the "Civil Service Commission assumed that since the police department is a closed department, the only way you can become a sergeant is to have been a police o:cer, that if there is underrepresentation [sic] in the ranks of police o:cer, there is necessarily then going to be underrepresentation up through the ranks." Eilbracht Thompson Depo. at 12. In February of 1998, the Department submitted a request for candidates to 7ll nine sergeant vacancies. Ms. Thompson was, shortly thereafter, contacted by someone in the City's A:rmative Action Department with a request to employ expanded certi7cation for that promotion process. Thus, Ms. Thompson certi7ed a total of 18 candidates to 7ll the nine vacancies: the eleven candidates who were certi7ed through the normal application of the "Rule of 3" and seven candidates certi7ed through expanded certi7cation. The eleven regularly certi7ed candidates included Plainti9s Abbas, Karakostas, Johnson, Spencer, Sheldon, and Blake. On March 8, 1998, nine o:cers were promoted to sergeant. Those o:cers included 7ve from the regular eligible list and four from the expanded certi7cation list. The Plainti9s were not promoted.3 3 It is undisputed that, in the absence of expanded certi7cation, four of these six Plainti9s would have been promoted on March 8, 1998, and two of them would not have been promoted. In April of 1998, the Department decided to promote four additional o:cers to the rank of sergeant. For this promotion class, expanded certi7cation was not utilized; thus six candidates were certi7ed to 7ll the four positions. Plainti9s Abbas, Karakostas, Johnson, Spencer, Sheldon, and Blake were the six certi7ed candidates. The Department promoted Plainti9s Karakostas, 2/22/2021 Police Officers' Fed. of Minn. v. City of Minneapolis, Civil No. 99-1048 (DWF/AJB) | Casetext Search + Citator https://casetext.com/case/police-officers-fed-of-minn-v-city-of-minneapolis 5/16 Johnson, Sheldon, and Blake on May 10, 1998. However, the Department made their promotions retroactive to March 8, 1998, and provided them with back pay for the two months between the two promotion dates. Plainti9s Abbas and Spencer were eventually promoted by the Department, on May 24, 1998, and October 18, 1998, respectively. In June of 1999, the Department sought to promote nine o:cers to the rank of sergeant. Eleven candidates were certi7ed through the regular process and a twelfth was certi7ed through expanded certi7cation. Plainti9 Dodge was one of the regularly certi7ed candidates. The candidate certi7ed through expanded certi7cation was promoted, and Plainti9 Dodge was not. At the time this motion was submitted to the Court, Plainti9 Dodge had still not been promoted. Discussion 1. Injunctive Relief The Plainti9s have asserted a claim for injunctive relief, speci7cally requesting the Court to enjoin enforcement of the Commission's policy of applying expanded certi7cation to the promotion process. The expanded certi7cation program, on its face, is of limited duration: it expires when the 13.3% mark is reached, signaling that past discrimination has been remedied. The Plainti9s note that, as of the 7rst quarter of 1999, the 13.3% threshold has been met for the rank of sergeant. Thus, under the explicit terms of the policy, the policy is now defunct. 4 4 As adopted by the Commission, the plan allows for "expanded certi7cation of minority candidates until the 13.3% goal is met . . . ." (Emphasis added.) Plainti9s suggest that the Commission will, nevertheless, continue to utilize the policy. First, they note that the expanded certi7cation program was used in the hiring of police o:cers in the recent past, despite the fact that the 13.3% threshold was exceeded between 1992 and 1994 ; but the application of the expanded certi7cation to the hiring of police o:cers is not an issue before the Court. Second, Eilbracht Thompson testi7ed that, in the wake of this event, she does not know what the Commission will decide to do. However, there is no evidence that the Commission will, in fact, continue 5 2/22/2021 Police Officers' Fed. of Minn. v. City of Minneapolis, Civil No. 99-1048 (DWF/AJB) | Casetext Search + Citator https://casetext.com/case/police-officers-fed-of-minn-v-city-of-minneapolis 6/16 actually to apply the expanded certi7cation program now that the threshold has been met or that it will seek to reimplement the policy.6 5 As Plainti9s note, a:rmative action programs may only be used constitutionally to attain a racially balanced workforce, not to maintain that racial balance after the past discrimination has been "corrected." See Johnson v. Transportation Agency, Santa Clara County, Cal., 480 U.S. 616, 639-40 (1987). 6 The Plainti9s' observation that the Commission has taken no steps to repeal the policy is irrelevant as the policy contains the functional equivalent of a self-enforcing "sunset" provision so that it expires naturally, without repeal. The policy applies only until the 13.3% threshold is met, and then, by its own terms, it ceases to be. Accordingly, based upon the record before the Court, the policy at issue is defunct, and any request for injunctive relief is thus rendered moot. 2. Standing Defendants challenge the standing of the Police O:cers' Federation of Minneapolis; Plainti9s Karakostas, Johnson, Sheldon, and Blake; and Plainti9s Spencer and Abbas. A. Police O:cers' Federation of Minneapolis An organization which has not su9ered a direct harm may nevertheless assert representational standing on behalf of its members. See Warth v. Seldin, 422 U.S. 490, 511 (1975). An organization may assert representational standing when: (1) its members would have standing to sue in their own right; (2) the interests or issues involved in the litigation are germane to the organization's purpose; and (3) neither the claim nor the relief sought require the participation of individual members of the organization. See Hunt v. Washington State Apple Advertising Comm'n, 432 U.S. 333, 343 (1977). Where, as here, the organization seeks to advance the interests of some of its members to the detriment of others, courts have ruled that the organization lacks standing because it fails the third prong of the Hunt test. See Associated Gen. Contractors of North Dakota v. Otter Tail Power Co., 611 F.2d 684, 691 (8th Cir. 1979) ("some [members] stand to bene7t from working on 2/22/2021 Police Officers' Fed. of Minn. v. City of Minneapolis, Civil No. 99-1048 (DWF/AJB) | Casetext Search + Citator https://casetext.com/case/police-officers-fed-of-minn-v-city-of-minneapolis 7/16 the project under the Agreement [being challenged] and still others will be hurt by not being able to do so"); Maryland Highways Contractors Ass'n, Inc. v. State of Maryland, 933 F.2d 1246, 1253 (4th Cir. 1991) (organization could not challenge constitutionality of a:rmative action plan where some organization members bene7tted from the plan while others would bene7t from its demise); but see Associated Gen. Contractors of California, Inc., v. Coalition for Economic Equity, 950 F.2d 1401, 1408 (9th Cir. 1991) (refusing to extend the third prong of the Hunt test to require unanimity of interests). Given the obvious and severe con8ict of interest between the Police O:cers' Federation's minority members and non-minority members, the Court 7nds that the Police O:cers' Federation lacks standing to pursue the litigation. Moreover, apart from the apparent con8ict, an organization may only assert representational standing to the extent that it seeks injunctive relief. As noted above, the Plainti9s' claims for injunctive relief are moot, and, therefore, the organization lacks standing. B. Plainti9s Karakostas, Johnson, Sheldon, and Blake Plainti9s Karakostas, Johnson, Sheldon, and Blake were passed up for promotions on March 8, 1998, in favor of minority candidates placed on the candidate list through the expanded certi7cation process. These Plainti9s, however, were promoted on May 10, 1998, and the City backdated their promotions to March 8, 1998, and awarded them back pay to that date. Defendants argue that these Plainti9s have thus su9ered no actionable injury. The Plainti9s argue that these four o:cers are disadvantaged in terms of seniority as a result of the delay in promoting them. However, there is no indication that the seniority ranking as among sergeants all promoted at the same time has anything to do with the relative ranking of those sergeants within the promotional process; rather, the relative seniority standing appears to be based primarily on alphabetical order. Moreover, these Plainti9s have not demonstrated that they are now or are likely ever to compete for overtime or shifts with the minority sergeants now ranked 2/22/2021 Police Officers' Fed. of Minn. v. City of Minneapolis, Civil No. 99-1048 (DWF/AJB) | Casetext Search + Citator https://casetext.com/case/police-officers-fed-of-minn-v-city-of-minneapolis 8/16 slightly above them on the seniority list. The Court agrees with Defendants that these alleged injuries are entirely too speculative to support standing by themselves. Plainti9s further argue that these named Plainti9s should be allowed to pursue injunctive relief and "other compensatory damages they asked for in the Amended Complaint." Plainti9s' Memorandum at 33. However, Plainti9s fail to identify the legal or factual basis for any other compensatory damages, and, as discussed above, the Plainti9s' claims for injunctive relief are moot. Plainti9s Karakostas, Johnson, Sheldon, and Blake thus do not have standing to assert their individual claims. C. Plainti9s Spencer and Abbas Finally, Defendants allege that Plainti9s Spencer and Abbas have not and cannot demonstrate that they would have been promoted earlier but-for the expanded certi7cation program. The Court agrees with the Plainti9s that there are genuine issues of material fact which preclude summary judgment on this issue; at a minimum, these Plainti9s have made colorable allegations of su:cient injury to support their claim of standing to sue. 3. Summary Judgment The parties agree that the fundamental dispute-whether the expanded certi7cation process as applied to the promotional ranks of the Minneapolis Police Department passes constitutional muster-is a question of law which should be resolved on a motion for summary judgment. If the Plainti9s prevail on this issue, they concede that the issues of damages and causation present questions of fact which must be resolved by a jury. A. Summary Judgment Standard Summary judgment is proper if there are no disputed issues of material fact and the moving party is entitled to judgment as a matter of law. Fed.R.Civ.P. 56(c). The court must view the evidence and the inferences which may be reasonably drawn from the evidence in the light most favorable to the nonmoving party. Enterprise Bank v. Magna Bank of Missouri, 92 F.3d 743, 747 (8th Cir. 1996). However, as the Supreme Court has stated, "summary 2/22/2021 Police Officers' Fed. of Minn. v. City of Minneapolis, Civil No. 99-1048 (DWF/AJB) | Casetext Search + Citator https://casetext.com/case/police-officers-fed-of-minn-v-city-of-minneapolis 9/16 judgment procedure is properly regarded not as a disfavored procedural shortcut, but rather as an integral part of the Federal Rules as a whole, which are designed to `secure the just, speedy, and inexpensive determination of every action.'" Fed.R.Civ.P. 1. Celotex Corp. v. Catrett, 477 U.S. 317, 324 (1986). The moving party bears the burden of showing that there is no genuine issue of material fact and that it is entitled to judgment as a matter of law. Enterprise Bank, 92 F.3d at 747. The nonmoving party must demonstrate the existence of speci7c facts in the record which create a genuine issue for trial. Krenik v. County of Le Sueur, 47 F.3d 953, 957 (8th Cir. 1995). A party opposing a properly supported motion for summary judgment may not rest upon mere allegations or denials, but must set forth speci7c facts showing that there is a genuine issue for trial. Anderson v. Liberty Lobby, Inc., 477 U.S. 242, 256 (1986); Krenik, 47 F.3d at 957. B. Strict Scrutiny The parties agree that expanded certi7cation is a race conscious policy and therefore subject to strict scrutiny. A voluntary a:rmative action plan will survive strict scrutiny only if the plan serves a compelling government interest and is narrowly tailored to further that interest. See, generally, Wygant v. Jackson Bd. of Educ., 476 U.S. 267 (1986). Plainti9s allege that the expanded certi7cation plan fails both of these prongs. 7 7 As Defendants note, the Plainti9s also challenge the policy under Title VII; under Title VII, the Defendants' burden is less exacting. Because the Court 7nds that the Defendants meet their burden under Equal Protection analysis, the Court need not address whether the policy also passes muster under Title VII. 1. Compelling Government Interest Plainti9s raise a number of arguments challenging Defendants' asserted "compelling government interest" of remedying past discrimination. The Court will address each of these arguments in turn. First, Plainti9s allege that Rule 8.03(B), which empowers the Commission to impose expanded certi7cation, is invalid because it allows the Commission to resort to a:rmative action programs to remedy "societal discrimination"; as Plainti9s note, remedying societal discrimination cannot justify imposition of a race- 2/22/2021 Police Officers' Fed. of Minn. v. City of Minneapolis, Civil No. 99-1048 (DWF/AJB) | Casetext Search + Citator https://casetext.com/case/police-officers-fed-of-minn-v-city-of-minneapolis 10/16 based classi7cation by a state actor. See Wygant, 476 U.S. at 274. However, it is not at all clear that the language of Rule 8.03(B) actually provides for a:rmative action in the face of societal discrimination alone. The speci7c language at issue requires the Commission to 7nd "that the under- representation of women and/or total minorities and/or persons with a disability is the result of past discriminatory employment practices, regardless of whether those practices were practices of the City of Minneapolis or practices elsewhere in society that relate to this job category . . . ." The requirement speci7cally requires the Commission to identify past discriminatory employment practices, and, to the extent that "practices elsewhere in society" are referenced, the requirement is that those practices "relate to this job category." This modi7er would seem to tie the 7nding of past discrimination 7rmly to the City's hiring practices. Moreover, even if the rule could be read to allow unconstitutional a:rmative action programs-designed solely to address societal discrimination-that is certainly not how the rule has, in fact, been applied by the Commission. 8 8 The Court interprets this provision to relate to hiring practices which are, on their face, neutral, but which, because of discrimination elsewhere in society, have a disparate impact on minorities. Indeed, the Commission's 7ndings of fact supporting the decision to adopt expanded certi7cation with respect to the Department identify very speci7c past hiring practices, all based on the actions of the City or Department, which have resulted in under-representation of the minority population on the police force (and, consequently, within the rank of sergeant). Second, the Plainti9s challenge whether the Defendants had a su:cient factual predicate upon which to base the determination of past discriminatory employment practices. The Plainti9s note that the Defendants failed to engage in rigorous analysis of the apparent statistical disparity, to determine, for example, whether the disparity is statistically signi7cant. The Plainti9s note that Courts should use caution in allowing mere statistics to justify a race-conscious employment practice. See Maryland Troopers Ass'n, Inc. v. Evans, 993 F.2d 1072 (4th Cir. 1993) (7nding that statistical disparity alone was insu:cient to justify a 7nding of past discrimination). Here, however, the statistical analysis is only one factor in the Commission's 2/22/2021 Police Officers' Fed. of Minn. v. City of Minneapolis, Civil No. 99-1048 (DWF/AJB) | Casetext Search + Citator https://casetext.com/case/police-officers-fed-of-minn-v-city-of-minneapolis 11/16 decision; the 7nding of past discrimination is also premised upon a number of speci7c, suspect hiring practices. Further, Plainti9s challenge Defendants' analysis of racial disparity on the basis that, Plainti9s allege, Defendants employed the wrong "relevant labor market" for purposes of comparison. Plainti9s contend that Defendants should have considered other demographic factors-such as age and education-in determining the percentage of minorities in the relevant labor market. At a minimum, Plainti9s allege that Defendants should have used only the "labor force"-those people ready, available, and actively seeking work-to determine the "target" percentage of minorities. The Court disagrees. The labor force statistic cited by Defendants, that minorities represented only 9.3% of the labor force in Minneapolis in 1982, fails to consider those same demographic characteristics that Defendants urge Plainti9s to adopt: age and education. There is no evidence to suggest that the 9.3% 7gure is any more accurate than the 13.3% 7gure in re8ecting the percentage of minorities among that class of people who meet the age, education, and other requirements to become a police o:cer in Minneapolis. "[A]bsent explanation, it is ordinarily to be expected that nondiscriminatory hiring practices will in time result in a workforce more or less representative of the racial and ethnic composition of the population in the community from which employees are hired." Int'l Bhd. of Teamsters v. U.S., 431 U.S. 324, 340 n. 20 (1977); see also Paradise v. Prescott, 585 F. Supp. 72, 75 n. 2 (M.D. . Ala. 1983) (cited with approval, United States v. Paradise, 480 U.S. at 179) (using the percentage of African-Americans in the population at large as the relevant labor market for hiring police o:cers). Next, the Plainti9s challenge the Defendants' pro9ered compelling government interest on the basis that the Commission made 7ndings of past discrimination with respect to hiring police o:cers, but failed to produce evidence of discrimination in promotion. The Supreme Court has rejected such a contention in United States v. Paradise, 480 U.S. at 168. There, as here, discriminatory hiring practices for entry-level positions had necessary implications for the promotional ranks. It is not the promotion process itself which is, or ever was, discriminatory; it is the hiring process for entry- 2/22/2021 Police Officers' Fed. of Minn. v. City of Minneapolis, Civil No. 99-1048 (DWF/AJB) | Casetext Search + Citator https://casetext.com/case/police-officers-fed-of-minn-v-city-of-minneapolis 12/16 level positions. But one e9ect of that past discrimination is a paucity of minorities in the promotional ranks. That is su:cient to justify the extension of expanded certi7cation to those ranks, to remedy the lingering e9ects of past discrimination. Finally, although the Defendants do not emphasize the point, the record indicates that the Defendants were motivated by two compelling government interests: (1) to remedy past discrimination in employment practices and (2) to promote e9ective law enforcement by securing public cooperation and support. The second compelling government interest is, undoubtedly, more controversial than the 7rst. See, e.g., Gratz v. Bollinger, 122 F. Supp.2d 811, 816-822 (E.D.Mich. 2000) (provides a comprehensive discussion of the controversy surrounding the notion of diversity as a compelling government interest in and of itself, and ultimately concludes that, in the context of higher education, diversity is a compelling government interest). In the context of a police force, particularly one with an uneasy reputation for racial pro7ling and discrimination in law enforcement, promoting diversity within the department is a compelling end in its own right. See Wygant, 476 U.S. at 314 (Stevens, J., dissenting) ("in a city with a recent history of racial unrest, the superintendent of police might reasonably conclude that an integrated police force could develop a better relationship with the community and do a more e9ective job of maintaining law and order than a force composed only of white o:cers"); Detroit Police O:cers' Ass'n v. Young, 608 F.2d 671, 695-96 (6th Cir. 1979) (providing a comprehensive bibliography of studies demonstrating the importance of a diverse police force in e9ective law enforcement); NAACP v. Allen, 493 F. Supp. 614, 621 (5th Cir. 1974) ("This is a police department and the visibility of the Black patrolman in the community is a decided advantage for all segments of the public at a time when racial divisiveness is plaguing law enforcement" (citation omitted)). 9 9 Again, the parties do not discuss this issue at any length; the Court bases its discussion on the remark in the Commission's Findings of Fact regarding the "immediate operational need for more minority police o:cers." However, the Court notes the Department's long, public, and less than stellar record regarding race relations. 2/22/2021 Police Officers' Fed. of Minn. v. City of Minneapolis, Civil No. 99-1048 (DWF/AJB) | Casetext Search + Citator https://casetext.com/case/police-officers-fed-of-minn-v-city-of-minneapolis 13/16 United States v. Paradise, 480 U.S. 149, 171 (1987); see also In re Sherbrooke Sodding Co., 17 F. Supp.2d 1026 (D.Minn. 1998) (using same factors in analyzing a voluntary, as opposed to court-ordered, a:rmative action program). The Court's decision today does not rest upon the compelling government interest of promoting e9ective and legitimate law enforcement through increasing diversity in the police force. The compelling government interest identi7ed by the Defendants and discussed by the parties-remedying past employment discrimination-is su:cient to support the Court's conclusion. But the Court 7nds that the Defendants were promoting an additional government interest, equally as important, when they embraced the expanded certi7cation program: creating a police force in which the public, particularly minorities, have trust and which can thus operate e9ectively. 2. Narrowly Tailored As the Supreme Court has stated: In determining whether race-conscious remedies are appropriate, we look to several factors, including the necessity for the relief and the e:cacy of alternative remedies; the 8exibility and duration of the relief, including the availability of waiver provisions; the relationship of the numerical goals to the relevant labor market; and the impact of the relief on the rights of third parties. First, the Court looks at the issue of duration. The Plainti9s have argued that the plan is inde7nite. As discussed above, the Court does not agree. By its terms, the policy at issue expires when the 13.3% threshold within the rank of sergeant is achieved. Based on the record before the Court, that milestone has passed, and the policy is now defunct. There is no evidence that the Defendants intend to continue utilizing the policy despite the fact that, by its own terms, it has expired. Accordingly, not only was the policy of limited duration, but that duration has ended. The Court has discussed the issue of the relevant labor market elsewhere in this order. With respect to the remaining factors, the Court would simply note that the U.S. Supreme Court upheld an a:rmative action program 2/22/2021 Police Officers' Fed. of Minn. v. City of Minneapolis, Civil No. 99-1048 (DWF/AJB) | Casetext Search + Citator https://casetext.com/case/police-officers-fed-of-minn-v-city-of-minneapolis 14/16 which, although court-imposed, was far more stringent than the one at issue here, 7nding it su:ciently 8exible and unintrusive into the rights of third parties. See United States v. Paradise, supra. As in Paradise, this plan does not require the Department to promote unquali7ed minority candidates or to suspend promotions if there are no minority candidates to consider. Indeed, under this plan, the Chief of Police could decide to promote candidates from the "regular" certi7cation list alone, and never actually promote anyone from the expanded certi7cation list. This would seem to be the height of 8exibility and a relatively low burden on third parties. The 7nal issue with respect to "narrow tailoring" of the remedial plan is the application of expanded certi7cation to "minorities" without reference to speci7cally identi7ed minority groups. The Plainti9s cite City of Richmond v. J.A. Croson Co., 488 U.S. 469 (1989) and Wygant, supra, for the proposition that a:rmative action plans targeted at "minorities," without speci7c 7ndings regarding individual minority groups, are unconstitutional. The Court believes that the Plainti9s read too much into these holdings. Nothing in these cases suggests that such a failure is a fatal 8aw in an a:rmative action program. Rather, these cases both use the state actor's failure to di9erentiate between various minority groups as evidence that the state actor's compelling government interest was disingenuous (Crosan) or as one indication-among many-that the plan was not su:ciently narrowly tailored to withstand constitutional scrutiny (Wygant). Here, where the Court 7nds that the Defendants have amply demonstrated a compelling government interest and where the a:rmative action plan is remarkably narrow in scope, the failure of the Defendants to parse out individual minority groups does not render the plan unconstitutional. For the reasons stated, IT IS HEREBY ORDERED: 1. Plainti9s' Motion for Partial Summary Judgment (Doc. No. 13) is DENIED; 2. Defendants' Motion for Summary Judgment (Doc. No. 18) is GRANTED; and 3. The COMPLAINT is DISMISSED WITH PREJUDICE. 2/22/2021 Police Officers' Fed. of Minn. v. City of Minneapolis, Civil No. 99-1048 (DWF/AJB) | Casetext Search + Citator https://casetext.com/case/police-officers-fed-of-minn-v-city-of-minneapolis 15/16 LET JUDGMENT BE ENTERED ACCORDINGLY. Make your practice more effective and ef_x0089_cient with Casetext's legal research suite. Get a Demo Pricing Switch Big _x0089_rm Coverage SmartCite Public records search Partnerships and Resources Law school access Bar associations About us Jobs Blog Podcast N 2/22/2021 Police Officers' Fed. of Minn. v. City of Minneapolis, Civil No. 99-1048 (DWF/AJB) | Casetext Search + Citator https://casetext.com/case/police-officers-fed-of-minn-v-city-of-minneapolis 16/16 News Twitter Facebook LinkedIn Instagram Help articles Customer support Contact sales Privacy Terms © 2020 Casetext Inc. Casetext, Inc. and Casetext are not a law _x0089_rm and do not provide legal advice.</t>
  </si>
  <si>
    <t>["https://d3n8a8pro7vhmx.cloudfront.net/cuapb/pages/270/attachments/original/1618324307/Police_Officers'_Fed._of_Minn._v._City_of_Minneapolis__Civil_No._99-1048_%28DWF_AJB%29___Casetext_Search___Citator.pdf?1618324307"]</t>
  </si>
  <si>
    <t>['Christopher Abbas, badge #2', 'Christopher Karakostas, badge #3636', 'Richard O. Sheldon, badge #6483', 'William J. Blake, badge #579']</t>
  </si>
  <si>
    <t>Too_Long:Over 20 Pages2/25/2021 Minneapolis cop told Somali American teens he was proud U.S. troops killed 'you folk' in Mogadishu. https://sahanjournal.com/police/minneapolis-police-department-black-hawk-down-somali-teens/ 1/21 Minneapolis police o¨cer Roderic Weber points his gun at teenagers during a March 18, 2015, south Minneapolis tra¨c stop. POLICE A Minneapolis cop told Somali American teens he was proud U.S. troops killed 'you folk' during Black Hawk Down. The police union fought to keep his job anyway. The of_x0089_cer's words-described as volatile, prejudiced, and horri_x0089_c-remained a secret for _x0089_ve years. They highlight the Minneapolis Police Department's troubled relationship with people of color, and especially the Somali community. By TONY WEBSTER DECEMBER 17, 2020 T he cell phone recording went viral around the world: a 24-year veteran of the Minneapolis Police Department threatening to break 2/25/2021 Minneapolis cop told Somali American teens he was proud U.S. troops killed 'you folk' in Mogadishu. https://sahanjournal.com/police/minneapolis-police-department-black-hawk-down-somali-teens/ 2/21 the leg of a teenager if he didn't cooperate when stopped by police in March 2015. "If you fuck with me, I'm gonna break your leg before you even get a chance to run," Of_x0089_cer Roderic Weber told one of the four Somali American teens in the car. "I don't screw around." "Can you tell me why I'm being arrested?" one of the teens asked. "Because I feel like arresting you," Weber replied. The video clip drew widespread outrage, and a demand for a federal investigation from the Minnesota chapter of the Council on American- Islamic Relations (CAIR-MN)-but it wasn't the whole story. For more than _x0089_ve years, the City of Minneapolis didn't publicly disclose the full events of that day. Now, Sahan Journal has obtained documents and recordings through a public records lawsuit against the city, which reveal for the _x0089_rst time that the Minneapolis of_x0089_cer subjected the teens to a litany of racist comments, within earshot of other of_x0089_cers and a police supervisor. No record has emerged to suggest any of these other of_x0089_cers intervened or reported their colleague to department leadership. The of_x0089_cer's newly discovered words-described as volatile, prejudiced, and horri_x0089_c by police accountability advocates-highlight the Minneapolis Police Department's often tenuous relationship with people of color, and especially the Somali community. After an internal disciplinary investigation, the police department _x0089_red the of_x0089_cer. But the Police Of_x0089_cers Federation of Minneapolis union fought to keep the of_x0089_cer's badge at an employment arbitration hearing over a year after the incident. This process led to a scathing ruling which upheld the _x0089_ring, calling the of_x0089_cer's language "about as bad as it gets." 2/25/2021 Minneapolis cop told Somali American teens he was proud U.S. troops killed 'you folk' in Mogadishu. https://sahanjournal.com/police/minneapolis-police-department-black-hawk-down-somali-teens/ 3/21 Soon after Sahan Journal published this article, CAIR-MN called on the Minneapolis mayor and of_x0089_cials to open a new investigation into the 2015 incident. "We are saddened to learn the shocking nature of this incident and the failure of the previous investigation to discipline other of_x0089_cers who are involved," Jaylani Hussein, executive director of CAIR-Minnesota, said in a statement. "CAIR-Minnesota demands a new investigation into this incident as well as new disciplinary charges for all of_x0089_cers involved who were not disciplined in the previous investigation. Those of_x0089_cers who stood by and allowed the conduct of this of_x0089_cer showed clearly that this type of behavior is welcomed, practiced, and protected." In the years that followed, the community moved on to experience waves of new Minneapolis Police crises: Jamar Clark, Justine Damond, Thurman Blevins, and George Floyd. Often, these incidents have highlighted failures in police discipline and accountability. This incident, seen clearly through these uncovered documents and video, shows how the department attempted to address a _x008a_agrant breach of standards. The of_x0089_cer was ultimately held accountable and _x0089_red, but only after a slow-moving and secretive process that failed to address community concerns. And the lessons that could have come from the incident never became public: that an of_x0089_cer's racist words during a police stop could lead to greater disciplinary consequences than in the past. In 2020, one of the teens recalls the incident as traumatizing and said nobody ever followed up to tell him the of_x0089_cer had been _x0089_red. A 'troubling' police stop 2/25/2021 Minneapolis cop told Somali American teens he was proud U.S. troops killed 'you folk' in Mogadishu. https://sahanjournal.com/police/minneapolis-police-department-black-hawk-down-somali-teens/ 4/21 On March 18, 2015, Of_x0089_cer Rod Weber and his partner, Dan Diedrich, were dispatched to Pillsbury Avenue and West 33rd Street in south Minneapolis. A 911 caller had reported three people dropping off a red Dodge Charger with a bullet hole at the Zion Lutheran Church parking lot. They had driven away in a blue Toyota. As the of_x0089_cers arranged a tow, Diedrich saw a blue Toyota Camry enter the church parking lot and park. Almost immediately, the car pulled out of its parking space and exited the lot, Of_x0089_cer Diedrich's report says. As Weber and Dietrich stopped the blue Toyota Camry, investigative reports say neither of_x0089_cer was wearing a lapel microphone. Department policy at the time required one of the of_x0089_cers to wear a microphone and ensure it was working properly. Weber had his gun drawn as he approached the group of four African American teens of Somali descent, and he pointed the weapon in the car. That's when he made the threat to break the leg of Hamza Jeylani, who was 17 years old and in high school at the time. Hamza recorded the beginning of the encounter with his cell phone. The newly obtained labor arbitrator's ruling describes that when Weber saw he was being _x0089_lmed, he "swatt[ed] the phone from the young man's hand and con_x0089_scati[ed] it." "Give me your phone," Weber said. "Don't you fuckin' try to hide it from me." Police removed the four teens out of their car, handcuffed them, and placed them in the back of two different squad cars. As two of the teens sat in the back of Weber's squad car, a police microphone captured their conversation with of_x0089_cers. "You're racist, bro," said one of the teens. 2/25/2021 Minneapolis cop told Somali American teens he was proud U.S. troops killed 'you folk' in Mogadishu. https://sahanjournal.com/police/minneapolis-police-department-black-hawk-down-somali-teens/ 5/21 "Yep, and I'm proud of it," Weber replied. A moment later, the dashcam recording stops. But two Minneapolis Park Police of_x0089_cers, responding to a backup call, had their cameras and microphones running to capture what Weber said just seconds later. "Do you remember what happened in Black Hawk Down when we killed a bunch of you folk? I'm proud of that," Of_x0089_cer Weber said. "We didn't _x0089_nish the job over there, 'cause if we had _x0089_nished the job, you guys wouldn't be over here right now," Weber added. Black Hawk Down refers to the U.S. military action in Somalia in 1993 to capture warlords during the country's civil war. Two U.S. helicopters were shot down in Mogadishu during the _x0089_ght and the bodies of American soldiers were dragged through the streets of Mogadishu. Eighteen American soldiers and hundreds of Somalis were killed. Weber is later recorded calling one of the boys an "ugly kid," and "2Pac"- an apparent reference to Tupac Shakur, a rapper who was killed in a 1996 Minneapolis cop told Somali American teens he was proud U.S. Minneapolis cop told Somali American teens he was proud U.S. … 2/25/2021 Minneapolis cop told Somali American teens he was proud U.S. troops killed 'you folk' in Mogadishu. https://sahanjournal.com/police/minneapolis-police-department-black-hawk-down-somali-teens/ 6/21 drive-by shooting. The blue Toyota Camry the teenagers were in had not been stolen, and after about 45 minutes all four teens were released. In a recent interview with Sahan Journal, the 911 caller said police did, in fact, pull over the correct car. One of the teens-Liban Yusuf, who was 18 at the time-was later charged and convicted in connection with the theft of a Dodge Challenger, which was a rental car taken from the Minneapolis-St. Paul International Airport, court records say. Hamza shared the video he recorded of the _x0089_rst moments of the police stop, which captured the of_x0089_cer's threat to break his leg. A Fox 9 reporter who found it on Twitter reached out to the police department for comment about two weeks after the incident. Hamza Jeylani, 17, recorded his encounter with Minneapolis police in 2015. Credit: Photo courtesy of Hamza Jeylani via MPR News. 2/25/2021 Minneapolis cop told Somali American teens he was proud U.S. troops killed 'you folk' in Mogadishu. https://sahanjournal.com/police/minneapolis-police-department-black-hawk-down-somali-teens/ 7/21 That reporter's questioning-according to discipline _x0089_les-is what prompted the Internal Affairs Unit to investigate Weber. Police department records do not indicate that any of the other four of_x0089_cers or the supervisor at the scene reported the incident themselves. Faysal Mohamed, who was also 17 at the time, was also in the car. A few weeks after the incident, he _x0089_led a complaint against Of_x0089_cer Weber through the Of_x0089_ce of Police Conduct Review, part of the Minneapolis Department of Civil Rights. Faysal stated that he felt the group was racially pro_x0089_led and harassed. "He is suppose to be a of_x0089_cer of the law but making threats to teenagers," Faysal's complaint says. "I would appreciate that of_x0089_cer webber receives a strong consequence that will make of_x0089_cer webber rethink what he is saying to people." Hamza's cell phone video garnered attention from the international press and appeared in an American Civil Liberties Union video titled "Being Black in America"-in which Hamza expressed hope Weber would face justice. The Minneapolis Police Department suspended Weber with pay by early May 2015 as the investigation went forth. Throughout that summer, Of_x0089_ce of Police Conduct Review investigator Liisa Hill gathered evidence and took testimony. Hill interviewed Diedrich in June 2015, and Weber that July. The investigation was completed in September 2015. That November, a disciplinary panel made up of two civilians and two sworn police of_x0089_cers advanced the case to a different police administration panel. Nearly ten months after the incident, they recommended Weber be _x0089_red from the department. In January 2016, it was widely reported that Weber had been _x0089_red. But the Police Of_x0089_cers Federation of Minneapolis-the union that represents 2/25/2021 Minneapolis cop told Somali American teens he was proud U.S. troops killed 'you folk' in Mogadishu. https://sahanjournal.com/police/minneapolis-police-department-black-hawk-down-somali-teens/ 8/21 Minneapolis police of_x0089_cers-issued a statement saying the _x0089_ring was unwarranted. Then the union began a monthslong _x0089_ght to keep Weber's badge. The union would highlight Weber's record of achievement in the department: a medal of valor, three medals of commendation, three department awards of merit, and two lifesaving awards. After the union _x0089_led a grievance, a labor arbitrator held a hearing in June of 2016, and in that July-16 months after the incident-the arbitrator upheld the _x0089_ring. 'It was the wrong thing for me to say' Sahan Journal obtained the ruling of a labor arbitrator whom both sides selected to decide Weber's fate. The arbitrator could have sided with the city in upholding Weber's _x0089_ring, or with the union in reversing it. Tell us about police misconduct in Minnesota. We want to hear from community members who can tell us about troubling experiences with police in Minnesota. If you have experienced or witnessed police misconduct, please tell us as much about the incident as you feel comfortable sharing. Please use this form: https://forms.gle/R5AAJaw5KJnZg7A88 A Sahan Journal reporter might reach out to ask questions about your story. We won't use your name and information without your permission. If you have any photographs, videos, texts, emails, or documents about this incident, please send them to us via Signal or WhatsApp: 651.983.1550. 2/25/2021 Minneapolis cop told Somali American teens he was proud U.S. troops killed 'you folk' in Mogadishu. https://sahanjournal.com/police/minneapolis-police-department-black-hawk-down-somali-teens/ 9/21 Sahan Journal also reviewed a transcript of Weber's July 2015 interview with an investigator from the city's Of_x0089_ce of Police Conduct Review and a sergeant from the Internal Affairs Unit. Lieutenant Bob Kroll, who heads the police union, also attended the interview. Both the arbitrator's ruling and the investigation transcript are being reported on for the _x0089_rst time. The transcript includes Weber admitting to his statements, apologizing to investigators, and offering explanations-many of which the arbitrator treats skeptically. Labor arbitrator Jeffrey Jacobs characterized Weber's threats as troubling -and questioned Weber swatting the teenager's phone away. "There was no adequate explanation for why [Weber] took that action other than he did not want to have the conversation recorded any longer," Jacobs said. Weber explained that his threat to break one of the teenager's legs was a "crude verbal use of force comment to gain compliance," according to the transcript. And he added that the last thing he wanted to do was _x0089_ght with someone. But in the arbitration ruling, Jacobs said Weber's comment "likely set the stage for what was to come." The arbitrator questioned why Weber assumed the young man would _x008a_ee or resist: "There was no high speed chase. There was no use of force by suspects nor any attempt to _x008a_ee. When the car was directed to pull over, it pulled over. When people were directed to get out of the car, they did. When directed to keep their hands where of_x0089_cers could see them, they did." Jacobs noted the teens did start swearing at of_x0089_cers later, "but it was signi_x0089_cant that this was after the initial comments by [Weber] to them about breaking legs and arresting them because he 'felt like it.'" 2/25/2021 Minneapolis cop told Somali American teens he was proud U.S. troops killed 'you folk' in Mogadishu. https://sahanjournal.com/police/minneapolis-police-department-black-hawk-down-somali-teens/ 10/21 "[Weber] had an obligation to de-escalate the situation," Jacobs wrote. Weber's actions "appeared quite possibly to have been calculated to evoke some sort of response from the young men in the car in order to escalate, rather than de-escalate the entire situation." Back during Weber's July 2015 interview with internal investigators, he conceded he made the Black Hawk Down comments, and described the circumstances around them. "I mean you try sitting in a squad car and have somebody swearin' at you for twenty or thirty minutes," Weber said. He alleged the teens weren't cooperating or providing their ID during what he called a felony situation, according to the transcript. "You're gonna have a breaking point at some time." Reviewing Weber's defenses in the arbitration hearing, Jacobs said there "was clearly some sort of crime that day." But he swatted it away as a defense for Weber's words: "City policy require[s] that of_x0089_cers control any emotional response in a situation like this and never use racially insensitive or racist comments toward the public." Jacobs described an incident in which the police had created a hostile situation. "Context is important in cases of this nature and the context here was that this was not the sort of highly charged and terribly dangerous situation police of_x0089_cers sometimes encounter." In the July 2015 investigative interview transcript, Weber admitted that when one of the teens called him racist, he responded "Yep, and I'm proud of it." But he claimed he was being sarcastic. The labor arbitrator considered this claim, but disagreed: "The video and audio frankly did not sound sarcastic, but rather sounded very much like he was completely serious about that statement," Jacobs said. "[But] the question here is not what he meant but how a reasonable person in the 2/25/2021 Minneapolis cop told Somali American teens he was proud U.S. troops killed 'you folk' in Mogadishu. https://sahanjournal.com/police/minneapolis-police-department-black-hawk-down-somali-teens/ 11/21 back seat of a squad car might take it. The young men's voices indicated that they did not take it as a joke or some off the cuff remark." Weber didn't contest many of his words and actions. "Am I sorry for what I said? Totally. It was the wrong thing for me to say. But they, like I said, they just got under my skin. I lost my cool," Weber said in his interview with an internal investigator. "Am I a racist? No. I'm…that's far fetched," Weber said in the transcript. Timeline March 18, 2015 - Police stop Somali American teens in south Minneapolis, and Of_x0089_cer Rod Weber makes racist, violent threats March 19, 2015 - Footage from Hamza Jeylani's phone appears on Twitter March 31, 2015 - Internal Affairs department opens investigation after a Fox 9 reporter contacted them about the video April 6, 2015 - One of the teenagers submits a complaint to the Of_x0089_ce of Police Conduct Review May 6, 2015 - News reports that Weber has been suspended with pay July 22, 2015 - Weber provides a recorded statement to internal investigators September 25, 2015 - Of_x0089_ce of Police Conduct Review investigative report completed November 10, 2015 - A combination civilian and sworn panel _x0089_nds merit to allegations of policy violations 2/25/2021 Minneapolis cop told Somali American teens he was proud U.S. troops killed 'you folk' in Mogadishu. https://sahanjournal.com/police/minneapolis-police-department-black-hawk-down-somali-teens/ 12/21 Lasting trauma Now _x0089_ve years later, Hamza Jeylani is 23 years old and says he still feels traumatized by the incident. He recalled the events of the traf_x0089_c stop in an interview with Sahan Journal. "Being African American and having that said about you, it's very traumatizing and it's just terrifying," he said. "It gives us no type of protection." "They took my phone and everyone got detained and everyone got released," Hamza said. "A normal police stop would just go to the driver and ask him questions about the vehicle and situation. But this was a different matter: antagonizing everyone in the car at once." In the interview, Hamza asked a reporter if the of_x0089_cer was still working. Some _x0089_ve years later, nobody had ever told him Weber got _x0089_red, he said. "Everytime I get pulled over, I record," Hamza said, adding that it's not always clear that of_x0089_cers are recording themselves. "If their cameras are on all the time, then we wouldn't have that lack of trust, and would know they're on duty to help us." January 6, 2016 - Police department holds a 'Loudermill Hearing,' which allows Weber to present his side January 11, 2016 - Police department discipline panel recommends terminating Weber's employment January 22, 2016 - Weber _x0089_red from the police department June 15-16, 2016 - Hearing before a labor arbitrator July 21, 2016 - Arbitrator upholds Weber's _x0089_ring 2/25/2021 Minneapolis cop told Somali American teens he was proud U.S. troops killed 'you folk' in Mogadishu. https://sahanjournal.com/police/minneapolis-police-department-black-hawk-down-somali-teens/ 13/21 Stanford University's Open Policing Project has found through data analysis that police of_x0089_cers generally stop Black drivers at higher rates than white drivers. The Star Tribune reported that Black drivers make up the majority of police searches during Minneapolis traf_x0089_c stops. David Harris is a law professor at the University of Pittsburgh who has written several books on police practices and racial pro_x0089_ling. Hearing Weber's comments to the teens, Harris described the destructive effect of such an incident. "The damage was immediate to the people subjected to a comment like this," said Harris of Weber's Black Hawk Down comments. "There is no set of circumstances that can justify a statement like that, because the damage is not just to those people who were within earshot on that day," Harris said. "When it becomes public-as it should-it damages the relationship with the entire Somali community and also the rest of the people they serve." Harris added that someone's involvement in a possible crime doesn't justify poor police behavior. "We have to expect, we have to hire, and we have to train so that of_x0089_cers will be able to keep their cool in dif_x0089_cult situations and not make them worse," Harris said. Minneapolis City Council Member Phillipe Cunningham has been vocal about police accountability, and chairs the city's Public Health and Safety Committee, which oversees civil rights issues. He remembered the initial reports of Weber's threat to break the teenager's legs-but didn't know it went beyond that. "This is the _x0089_rst I'm hearing this," he said of Weber's Black Hawk Down remarks during an interview. Cunningham went on to label them horri_x0089_c. 2/25/2021 Minneapolis cop told Somali American teens he was proud U.S. troops killed 'you folk' in Mogadishu. https://sahanjournal.com/police/minneapolis-police-department-black-hawk-down-somali-teens/ 14/21 "Not only did this of_x0089_cer feel comfortable to say these things so openly and so comfortably, but no one intervened. No one said anything," said Cunningham. "When we talk about police violence, folks often think about overt physical harm, but what we're talking about here is also police violence." When Of_x0089_cer Weber's threats to break the teenager's leg made the news in 2015, Jaylani Hussein, the executive director of the Minnesota chapter of the Council on American-Islamic Relations, called for a federal investigation. That was before Weber's racist remarks were publicly known. As a reporter read Jaylani a transcript of the newly obtained recording of Of_x0089_cer Weber's remarks, he let out an audible gasp. "This is extremely shocking to have a police of_x0089_cer not only threaten-but then also use an incident like Black Hawk Down to terrorize these young men," said Jaylani. "These remarks are extremely volatile, particularly in the Somali community. It brings back the civil war, and the failed mission by the United States in Somalia," Jaylani said. "Once public, this is going to be seen in an extremely prejudiced way and it will add to the already existing loss of trust in the Minneapolis Police Department by this community." The police union's ¦ght to keep Weber's badge Nearly ten months after Weber stopped the young men, a discipline panel recommended the of_x0089_cer be terminated. A city discipline memorandum said Weber singled the teenagers out due to their ethnicity, and that his conduct "irreparably damaged the trust the MPD must have in its of_x0089_cers." 2/25/2021 Minneapolis cop told Somali American teens he was proud U.S. troops killed 'you folk' in Mogadishu. https://sahanjournal.com/police/minneapolis-police-department-black-hawk-down-somali-teens/ 15/21 "[The] panel _x0089_nds that such bias, harshness and threatened violence are in no way acceptable and we are recommending that Of_x0089_cer Weber's employment be terminated," the discipline memorandum read. Weber's _x0089_ring made the news in January 2016-still without the public having knowledge of the full extent of Weber's comments during the police stop. But union head Lieutenant Kroll knew: He had attended Weber's interview the summer before, when video recordings of the incident were shown in the room. Still, Kroll defended Weber after his _x0089_ring as a highly decorated of_x0089_cer, adding that the termination was unwarranted and would be appealed through a grievance process by the union, according to news reports at the time. The union had argued Weber was one of the very _x0089_rst responders to the 2012 workplace shooting at Accent Signage, where an 18-month-old child died in his arms. It was a traumatic event and the department didn't provide Weber with needed help, the union asserted. In the newly obtained ruling, the labor arbitrator provided a recap of some of the Federation's arguments in its attempt to keep Weber's job. One of the union's arguments was that other of_x0089_cers had used racial slurs in the past, and they weren't _x0089_red. The arbitration document says the union argued: "[Even] in instances where very racially insensitive language has been used, including the N-word, or referring to an Asian American as a 'ch**k,' those offers were not _x0089_red." The union also claimed that if the City of Minneapolis was truly concerned about building trust, they could use Weber's experience during the incident as a teachable moment for other of_x0089_cers. The City of Minneapolis argued it would be obligated to disclose Weber's statements to defense attorneys in future prosecutions where he was 2/25/2021 Minneapolis cop told Somali American teens he was proud U.S. troops killed 'you folk' in Mogadishu. https://sahanjournal.com/police/minneapolis-police-department-black-hawk-down-somali-teens/ 16/21 involved as an of_x0089_cer, "thus rendering him virtually useless as a witness," the arbitrator's ruling says. The arbitrator upheld Weber's termination in July 2016, about 16 months after the incident. "This was not some rookie cop placed in a dif_x0089_cult situation for the _x0089_rst time," Jacobs ruled. "His fellow of_x0089_cers may now _x0089_nd it even more dif_x0089_cult to build trust or to get the help they need to stop and solve criminal activity." City of Minneapolis records show this incident was the 23rd complaint against Weber during his time at the department. He received discipline in only one other case. Unanswered questions Almost _x0089_ve years after Weber's dismissal, some questions remain. First, why did the squad car camera suddenly stop recording that day? There's no satisfying answer. Weber said that the dashcam wasn't his responsibility: He was the passenger in the squad car. When Diedrich was asked if he stopped the recording, he responded: "I can't remember. I'm not saying that I didn't." Perhaps more important, why didn't the Minneapolis Police Department investigate Weber until a reporter sent them a link to the video? And what did that silence say about the culture of the department at large? There were _x0089_ve other of_x0089_cers present at the scene. To varying extents, these of_x0089_cers conceded that they'd observed and heard the incident-but made little of them. Park Police of_x0089_cer John Archer, for example, said he "thought the comments were strange and made him laugh," according to the investigative reports. 2/25/2021 Minneapolis cop told Somali American teens he was proud U.S. troops killed 'you folk' in Mogadishu. https://sahanjournal.com/police/minneapolis-police-department-black-hawk-down-somali-teens/ 17/21 The investigative report also said a police supervisor was at the scene, and that she stood less than _x0089_ve feet away from Weber when he made the threat to break the teenager's leg. She claimed she hadn't heard it. When the Of_x0089_ce of Police Conduct Review and Internal Affairs interviewed Weber's partner, Of_x0089_cer Diedrich, he admitted hearing Weber's threat to break the teenager's leg. "[T]hrough the circumstances, I don't see a problem with it," Diedrich remarks in the transcript. Diedrich also heard Weber's Black Hawk Down comments that day, describing it as "probably a violation of the language policy," and saying that it "doesn't sound like something appropriate," the transcript says. Harris expressed concern about the way the other police of_x0089_cers responded to the police stop: "If you have a culture in which a bunch of of_x0089_cers could stand around and think 'oh that's pretty funny' … What you get is either a message that this kind of behavior is acceptable, or that they know they won't be held accountable for it, or they won't be part of holding another of_x0089_cer accountable." Harris pointed to a relatively new concept in policing called bystander training. The New Orleans Police Department calls its peer intervention program "Ethical Policing is Courageous" (EPIC), and has training aimed to help of_x0089_cers stop their colleagues before a violation occurs. Council Member Cunningham expressed concern about Weber not being investigated until a civilian noti_x0089_ed the department. "It demonstrates a kind of culture that cannot be trained out of people," said Cunningham. "I can't think of a reform that will change what is in that person's heart, and that will change those kinds of comments being funny or acceptable to people." 2/25/2021 Minneapolis cop told Somali American teens he was proud U.S. troops killed 'you folk' in Mogadishu. https://sahanjournal.com/police/minneapolis-police-department-black-hawk-down-somali-teens/ 18/21 'How often are these kinds of situations happening and we don't know about it?' Weber's statements are revealed at a turbulent time for the Minneapolis Police Department and amidst growing frustration with police management. On one hand, his dismissal appears to be one of the times the department took strong action. But in burying the full account until now, the department appears to have sought to avoid a public examination of its culture. "This shows the kind of thinking that goes on in the union: their wanting to maintain this person in the force shows this is considered an acceptable way of thinking and expressing oneself," Harris, the law professor, said. "And that simply cannot be allowed." CAIR-MN's Jaylani agreed: "The complicity of [union president] Bob Kroll in supporting this behavior and actually requesting the _x0089_red of_x0089_cer be reinstated is an example of what this Federation will do to undermine safety. But also in this case shows that they are racist and proud of being racist." Council Member Cunningham questioned why the union was "_x0089_ghting for somebody who so egregiously engaged in violent behavior and very explicit racism," adding that it was also detrimental to of_x0089_cers of color. "We have to ask: how often are these kinds of situations happening and we don't know about it?" Cunningham said, adding that the kinds of change needed in the department were the mayor and police chief's responsibility. Minneapolis Police Chief Medaria Arradondo declined through a department spokesperson to be interviewed for this story. Interview requests for Weber's colleagues at the traf_x0089_c stop were submitted to the police department, but they didn't respond. 2/25/2021 Minneapolis cop told Somali American teens he was proud U.S. troops killed 'you folk' in Mogadishu. https://sahanjournal.com/police/minneapolis-police-department-black-hawk-down-somali-teens/ 19/21 Minneapolis Mayor Jacob Frey sent a statement through a spokesperson: "The behavior is abhorrent and has no place in our department. The decision to terminate was the right one, and it was rightly upheld." The Police Of_x0089_cers Federation of Minneapolis and Lieutenant Kroll declined an interview through the Federation's lawyer. Kroll did not immediately respond to questions submitted through the lawyer. Weber did not respond to multiple messages sent via email, phone, and social media. He also didn't respond to a message left with the union attorney who sought to have him reinstated as a police of_x0089_cer. But a LinkedIn page under his name suggests he's no longer doing police work. The Minnesota Board of Peace Of_x0089_cer Standards and Training con_x0089_rmed last week that Weber's license had expired in 2018, meaning he's no longer a police of_x0089_cer at any Minnesota law enforcement agency. Weber's LinkedIn pro_x0089_le contains commentary discouraging police of_x0089_cers from working in Minneapolis. "The clients you serve don't like you! The mayor and city council despise you. And if you don't have a chief who supports his cops and rides the same pony ride with the mayor you will have issues," a 2018 social media post said. "Your career will end in early early [sic] retirement. Best outcome," the post continues. "Or you will be _x0089_red for something as idiotic as a Christmas tree incident which is a simple low level joke." This was a reference to another Minneapolis Police of_x0089_cer who was _x0089_red from the department after decorating a Christmas tree with racist ornaments. These included a box of Newport cigarettes, a Popeyes Louisiana Kitchen beverage cup, malt liquor cans, police tape, Flamin' Hot Funyuns, and Takis. The tree was in the lobby of the 4th Precinct building in north Minneapolis in late 2018, the site of an 18-day protest encampment following the police killing of Jamar Clark in 2015. 2/25/2021 Minneapolis cop told Somali American teens he was proud U.S. troops killed 'you folk' in Mogadishu. https://sahanjournal.com/police/minneapolis-police-department-black-hawk-down-somali-teens/ 20/21 That of_x0089_cer got his job back after an arbitrator ruled the city made a "rush to judgment." Weber's arbitrator wasn't so convinced. Email address * Tell us about police misconduct in Minnesota We want to hear from community members who can tell us about troubling experiences with police in Minnesota. * Required Your email Name Your answer If you have experienced or witnessed police misconduct, please tell us as much about the incident as you feel comfortable sharing. A Sahan Journal reporter might reach out to ask questions about your story. We won't use your name and information without your permission. Your answer</t>
  </si>
  <si>
    <t>['https://d3n8a8pro7vhmx.cloudfront.net/cuapb/pages/270/attachments/original/1614281070/Minneapolis_cop_told_Somali_American_teens_he_was_proud_U.S._troops_killed_%E2%80%98you_folk%E2%80%99_in_Mogadishu_.pdf?1614281070']</t>
  </si>
  <si>
    <t>['Daniel J. Diedrich, badge #1545']</t>
  </si>
  <si>
    <t>STATE OF MINNESOTA IN COURT OF APPEALS A05-1037 State of Minnesota, Respondent, vs. Scott Mogler, Appellant. Filed July 25, 2006 Affirmed Lansing, Judge Pope County District Court File No. K8-04-246 Mike Hatch, Attorney General, John B. Galus, Assistant Attorney General, 1800 Bremer Tower, 445 Minnesota Street, St. Paul, MN 55101; and Charles C. Glasrud, Special Assistant Pope County Attorney, 109 East 6th Street, P.O. Box 66, Morris, MN 56267 (for respondent) Robert J. Fowler, Fowler Law Firm, L.L.C., 3210 Rice Street, Little Canada, MN 55126 (for appellant and for amicus Minnesota Fraternal Order of Police) Considered and decided by Lansing, Presiding Judge; Willis, Judge; and Huspeni, Judge.* S Y L L A B U S The definition of "position of authority" in Minn. Stat. § 609.341, subd. 10 (2002), that is incorporated into Minn. Stat. § 609.344, subd. 1(e) (2002), as an element of third-degree criminal sexual conduct is not unconstitutionally vague, because it provides reasonably certain notice that, for purposes of criminal-sexual-conduct prohibitions, an on-duty police officer is in a position of authority over a seventeen-year-old child. O P I N I O N LANSING,Judge State of Minnesota, Respondent, vs. Scott Mogler, Appellant, A05-1037... https://mn.gov/law-library-stat/archive/ctappub/0607/opa051037-0725.htm 1 of 15 12/9/2022, 1:27 AM Scott Mogler challenges the constitutionality of the phrase "position of authority," as used in Minn. Stat. § 609.344, subd. 1(e) (2002), and defined in Minn. Stat. § 609.341, subd. 10 (2002). He also appeals the district court's evidentiary rulings, venue determination, jury instructions, and imposition of the guidelines sentence; challenges the sufficiency of the evidence to support his conviction of third-degree criminal sexual conduct; and alleges prosecutorial misconduct. Because the definition of "position of authority" that is incorporated into Minn. Stat. § 609.344, subd. 1(e), is not unconstitutionally vague, the evidence supports the conviction, the prosecutor's comments were not misconduct, and the district court did not err or abuse its discretion, we affirm the conviction and sentence. F A C T S In the summer of 2004, Scott Mogler was a police officer employed by the city of Starbuck to perform community policing. In this capacity, which involves establishing a presence in the city and establishing a rapport with community residents, Mogler met seventeen-year-old RL and became acquainted with her and a number of her friends through a series of brief conversations around town, usually in the evening. During these encounters Mogler was driving a squad car and in uniform. Mogler let RL ride in his squad car, and they exchanged cell-phone numbers and phone calls. On July 4, 2004, Mogler and RL arranged to meet at the beach. Mogler drove to the beach in his squad car. He was on duty and wearing his uniform, including a badge and service weapon. After meeting at the beach, Mogler drove RL in the squad car to the city-council building, which also serves as the police station. Mogler and RL had sexual intercourse in a conference room at the police station. A few days later Mogler and RL agreed to meet again. Mogler drove his squad car to the prearranged meeting place. He was on duty and in full uniform. Mogler and RL had sexual intercourse in RL's car. RL testified that, before the first incident of sexual intercourse, she had joked around with Mogler and told him she was older than her true age. Mogler, who was thirty-one in the summer of 2004, told RL that he knew she was only seventeen because he had conducted a background check on her. State of Minnesota, Respondent, vs. Scott Mogler, Appellant, A05-1037... https://mn.gov/law-library-stat/archive/ctappub/0607/opa051037-0725.htm 2 of 15 12/9/2022, 1:27 AM RL's father learned of the incidents and, on July 7, 2004, notified the Pope County Sheriff's office. Her father said that he believed one of the incidents occurred in Mogler's squad car. The sheriff notified Starbuck's police chief, Hal Henning. In deference to a request from RL's family, Henning agreed to delay the investigation for a day or two, but to preserve any potential evidence in Mogler's squad car, he arranged to trade vehicles with Mogler. Henning testified that, when he informed Mogler of the trade, Mogler became "very nervous" and asked to discuss something with Henning. Mogler inquired whether he was in trouble with the sheriff's office. Henning said he was not aware of any problems, and Mogler then said that he had "f----d up" and that his career was over. When asked what he had done, Mogler said he had "messed around" with a girl while on duty. He told Henning that he had thought she was nineteen years old but then acknowledged that he knew she was only seventeen. Following this conversation, Henning advised a deputy to contact RL. RL confirmed the sexual nature of their relationship, and the deputy then arrested Mogler. Henning and the deputy accompanied Mogler to his home to allow him to change out of his uniform. While at his house, Mogler awakened his wife and told her that he was going to jail because he had been "messing around with an underage girl." The state charged Mogler with two counts of third-degree criminal sexual conduct under Minn. Stat. § 609.344, subd. 1(e) (2002). Mogler moved to dismiss the charges, to suppress the statements he made to his wife and Henning, and to change venue because of pretrial publicity. The district court denied the motions and, following a trial, a jury convicted Mogler of both counts. In May 2005 the district court sentenced Mogler to eighteen months in prison on the first count and twenty-three months on the second count, to be served concurrently. The court stayed execution of the sentences, ordered Mogler to serve six months in jail, placed him on probation for a period of up to five years, and imposed a $3,000 fine. In this appeal from conviction and sentencing, Mogler raises eight issues. The Minnesota Fraternal Order of Police, the local chapter of a national organization of police officers, has submitted an amicus brief in support of Mogler's appeal, addressing the interpretation of "position of State of Minnesota, Respondent, vs. Scott Mogler, Appellant, A05-1037... https://mn.gov/law-library-stat/archive/ctappub/0607/opa051037-0725.htm 3 of 15 12/9/2022, 1:27 AM authority." I S S U E S I. Is "position of authority," as used in Minn. Stat. § 609.344, subd. 1(e) (2002), and defined in Minn. Stat. § 609.341, subd. 10 (2002), unconstitutionally vague? II. Did the district court err by denying a motion to suppress statements made by the defendant to his public employer and statements made to his wife in the presence of two officers while in custody? III. Did the district court err by denying a motion for change of venue based on pretrial publicity? IV. Did the district court abuse its discretion by limiting the defendant's cross-examination of the minor? V. Did the county attorney engage in prosecutorial misconduct during closing arguments? VI. Did the district court abuse its discretion by excluding part of the definition of "position of authority" in Minn. Stat. § 609.341, subd. 10, from the jury instructions? VII. Is the evidence sufficient to support the jury's finding that an on-duty police officer was in a position of authority over a minor with whom he had a sexual relationship? VIII. Did the district court abuse its discretion by failing to account for mitigating factors at sentencing? A N A L Y S I S I Minnesota statutes are presumed constitutional. State v. Barker, 705 N.W.2d 768, 771 (Minn. 2005). A party challenging the constitutionality of a statute must demonstrate beyond a reasonable doubt that the statute violates a constitutional provision. Id. Due process requires that a penal statute define a criminal offense with sufficient definiteness so "ordinary people can understand what conduct is prohibited" and the statute "does not encourage arbitrary and discriminatory enforcement." Kolender v. Lawson, 461 U.S. 352, 357, 103 S. Ct. 1855, 1858 (1983); State v. Krawsky, 426 N.W.2d 875, 878 (Minn. 1988). The doctrine is based on fairness and is not designed to "convert into a constitutional dilemma the practical difficulties in drawing criminal statutes both State of Minnesota, Respondent, vs. Scott Mogler, Appellant, A05-1037... https://mn.gov/law-library-stat/archive/ctappub/0607/opa051037-0725.htm 4 of 15 12/9/2022, 1:27 AM general enough to take into account a variety of human conduct and sufficiently specific to provide fair warning that certain kinds of conduct are prohibited." Colten v. Kentucky, 407 U.S. 104, 110, 92 S. Ct. 1953, 1957 (1972). When First Amendment freedoms are not involved, vagueness challenges must be examined in light of the defendant's actual conduct. United States v. Powell, 423 U.S. 87, 92, 96 S. Ct. 316, 319 (1975); State v. Christie, 506 N.W.2d 293, 301 (Minn. 1993). The defendant must show that the statute lacks specificity as to his own behavior and not some hypothetical situation. Christie, 506 N.W.2d at 301. The third-degree criminal-sexual-conduct statute prohibits sexual penetration involving a minor who is at least sixteen years old but younger than eighteen and a person who is more than forty-eight months older than the minor and is in a position of authority over the minor. Minn. Stat. § 609.344, subd. 1(e) (2002). "Position of authority" includes but is not limited to any person who is a parent or acting in the place of a parent and charged with any of a parent's rights, duties or responsibilities to a child, or a person who is charged with any duty or responsibility for the health, welfare, or supervision of a child, either independently or through another, no matter how brief, at the time of the act. For the purposes of subdivision 11 [of section 609.341], "position of authority" includes a psychotherapist. Id. § 609.341, subd. 10 (2002). Consent and mistake of age are not defenses to third-degree criminal sexual conduct. Id. § 609.344, subd. 1(e). Mogler argues that the definition of "position of authority" is so broad that the state could consider anyone to be in a position of authority, or, alternatively, that the definition does not clearly provide fair warning that it includes a police officer. We disagree. The statute defining "position of authority" lists three examples of persons in a position of authority: a parent; a person charged with the responsibilities of the parent; and a person charged with any duty or responsibility for the health, welfare, or supervision of the child. Id. § 609.341, subd. 10. The plain meaning of the words in the phrase "position of authority" provides additional guidance on the types of people encompassed in the statutory definition. "Position" indicates either a person's social standing or employment while "authority" refers to the "power to enforce laws, exact obedience, command, determine, or judge." American Heritage Dictionary 121, 1369 (4th ed. State of Minnesota, Respondent, vs. Scott Mogler, Appellant, A05-1037... https://mn.gov/law-library-stat/archive/ctappub/0607/opa051037-0725.htm 5 of 15 12/9/2022, 1:27 AM 2000). The statutory definition of "position of authority" includes a person who is charged with anyduty or responsibility for the health, welfare, or supervision of a child. An ordinary person would reasonably understand that an on-duty police officer has a duty or responsibility for the welfare of a seventeen-year-old child that would place the officer in a position of authority over the child. Mogler attaches significance to the last sentence of the definition of "position of authority," which states, "For the purposes of subdivision 11 [of section 609.341], 'position of authority' includes a psychotherapist." He argues that the specific reference to a psychotherapist, by inference, excludes police officers from the definition. This argument is unpersuasive for two reasons. First, Minn. Stat. § 609.341, subd. 11 (2002), defines sexual contact as used in sections 609.343 and 609.345, which relate to second- and fourth-degree criminal sexual conduct. It does not apply to Mogler's charge of third-degree criminal sexual conduct under Minn. Stat. § 609.344. Second, the statutory definition of "position of authority" is prefaced with an express statement that it "includes but is not limited to" the specific examples listed. See State v. Larson, 520 N.W.2d 456, 461 (Minn. App. 1994) (stating that position-of-authority definition "does not contain an exclusive list of persons in position of authority"), review denied (Minn. Oct. 14, 1994). The coordinate elements of Minn. Stat. § 609.344, subd 1(e), narrow the scope of the statute and provide warning of the conduct it proscribes. Section 609.344 limits the scope of the statute by restricting it to specific age groups. The statute applies only when the minor is sixteen or seventeen years old and the offender is more than forty-eight months older and is in a position of authority. The statute also requires that the person be in a position of authority "over" the minor. Mogler argues that the jury's request that the district court further clarify this standard establishes vagueness. We disagree. "Over" is a common preposition that connotes relativity. See American Heritage Dictionary 1252 (defining "over" as "[i]n or at a position above or higher than" and "[i]n a position to rule or control"). Minn. Stat. § 609.344, subd. 1(e), plainly requires that the offender be in a position of authority relative to the position of the minor. Mogler's final arguments on the issue of vagueness relate to a statutory change and to his contention that police do not function in a position of authority at all times. In 1998 the Minnesota State of Minnesota, Respondent, vs. Scott Mogler, Appellant, A05-1037... https://mn.gov/law-library-stat/archive/ctappub/0607/opa051037-0725.htm 6 of 15 12/9/2022, 1:27 AM legislature eliminated from section 609.344, subdivision 1(e), the requirement that the state prove that a person in a position of authority used the authority in committing the offense. 1998 Minn. Laws ch. 367, § 9, at 707. Mogler contends that the elimination of this requirement resulted in ambiguity in the definition of "position of authority." But the amendment did not affect the meaning of "position of authority." A person who was in a position of authority before the amendment remains in a position of authority under the amended statute. Mogler's true ground of objection appears to be directed at legislative policy, not constitutional due process. Although Mogler argues that Minn. Stat. § 609.341, subd. 10, cannot be read to create a rule that a police officer is always in a position of authority, he acknowledges that an officer could be in a position of authority over a minor if the minor is in custody or is suspected of a crime. This concession undercuts his constitutional argument and suggests that his central assertion is not the vagueness of the statute but the insufficiency of the evidence. We acknowledge that hypothetical situations may exist in which application of section 609.344, subdivision 1(e), would present a closer question; on these facts, however, we do not reach the issue of whether a police officer is always in a position of authority. Mogler has not argued that his conduct is protected by the First Amendment and consequently his vagueness challenge is limited to whether it lacks sufficient specificity as to his own behavior, not to a hypothetical situation. See Christie, 506 N.W.2d at 301 (stating that vagueness challenge that does not implicate First Amendment is reviewed in light of applicable facts). In its amicus brief the Minnesota Fraternal Order of Police raises three arguments addressing the meaning of "position of authority." The organization first suggests that the public-duty doctrine, which states that police officers owe a duty to the public rather than an individual, limits the definition of position of authority. This argument is not supported by the cases cited as authority because they relate to civil liability for police officers, not criminal liability for a police officer's direct act. The organization next suggests that a determination that a police officer is always in a position of authority will establish dangerous precedent because it will infringe on the ability of younger State of Minnesota, Respondent, vs. Scott Mogler, Appellant, A05-1037... https://mn.gov/law-library-stat/archive/ctappub/0607/opa051037-0725.htm 7 of 15 12/9/2022, 1:27 AM police officers to have sexual relationships with another young person who would be able to legally consent except for the prohibition in Minn. Stat. § 609.344, subd. 1(e). Without accepting or rejecting the validity of this expressed concern, we emphasize that our rejection of Mogler's vagueness challenge is based on the facts of this case, not on the principle that an officer is always in a position of authority. Mogler was on duty and in uniform when he interacted with RL, and his job involved interacting with community residents. To the extent that the organization's argument is directed at the statute itself, that challenge is properly addressed to the legislature, not the judiciary. Minnesota is a "code state," and the responsibility of defining what constitutes a crime is the exclusive province of the legislature. State v. Soto, 378 N.W.2d 625, 627 (Minn. 1985). Finally, the organization points to Lawrence v. Texas, 539 U.S. 558, 123 S. Ct. 2472 (2003),and suggests that Mogler was denied his constitutional right to engage in conduct protected by the Fourteenth Amendment. Lawrence is readily distinguished because it involved two consenting adults, not an adult and a minor. Id. at 564, 123 S. Ct. at 2476. Further, although Minn. Stat. § 609.344, subd. (1)(e), may treat Mogler differently from persons in other occupations, he is not being treated differently from similarly situated persons. The statute distinguishes between persons based on whether a person is in a position of authority, and the state has a rational basis for making this distinction. Because the term "position of authority" in Minn. Stat. § 609.344, subd. 1(e), is neither so broad that an ordinary person could not understand what conduct it proscribes nor so narrow that it cannot include a police officer, we hold that the statute is not unconstitutionally vague. II In a pretrial hearing at which a defendant seeks to suppress a confession on the basis that his statements were involuntary, the state must prove by a fair preponderance of the evidence that the statements were voluntary. State v. Thaggard, 527 N.W.2d 804, 807 (Minn. 1995). We review the district court's factual findings under a clear-error standard. State v. Buchanan, 431 N.W.2d 542, 552 (Minn. 1988). Based on these findings, we determine independently whether the confession was voluntary. Thaggard, 527 N.W.2d at 807. State of Minnesota, Respondent, vs. Scott Mogler, Appellant, A05-1037... https://mn.gov/law-library-stat/archive/ctappub/0607/opa051037-0725.htm 8 of 15 12/9/2022, 1:27 AM Mogler argues that his statements to Henning are protected by Garrity v. New Jersey, which held that, in subsequent criminal proceedings, the Fourteenth Amendment prohibits using statements obtained under threat of removal from public employment. Garrity v. New Jersey, 385 U.S. 493, 500, 87 S. Ct. 616, 620 (1967). Garrity, however, is inapplicable to Mogler's case because the record does not suggest that Mogler spoke to Henning based on a belief that his employment was at risk. See United States v. Najarian, 915 F. Supp. 1460, 1478 (D. Minn. 1996) (stating that defendant must subjectively believe he was compelled to give statement upon threat of losing job and that belief must be objectively reasonable at time statement was made). Mogler initiated his conversation with Henning, and, at the time he made the statements, he was not in custody and was unaware that an investigation was already pending. Henning did not threaten Mogler's employment security and asked only for clarification of Mogler's voluntary statements. Mogler's statement to his wife at their home is also admissible. Mogler, accompanied by Henning and another deputy, awakened his wife and told her that he had "messed around" with a minor. Although he was in custody, the statements were not elicited by the officers, and the district court did not err by allowing Henning to testify to the statement. See Miranda v. Arizona, 384 U.S. 436, 478, 86 S. Ct. 1602, 1630 (1966) (holding that statements given voluntarily and without compelling influences are admissible); State v. Camacho, 561 N.W.2d 160, 169 (Minn. 1997) ("Coercive police activity is a necessary predicate to a finding that a confession is involuntary."). III The district court's denial of a motion to change venue based on pretrial publicity will result in a new trial only if the defendant shows that the publicity had an effect on "the minds of the specific jurors involved in the case." State v. Berkovitz, 705 N.W.2d 399, 408 (Minn. 2005) (quotation omitted). District courts have wide discretion in deciding motions for change of venue. State v. Chambers, 589 N.W.2d 466, 473 (Minn. 1999). We will not reverse a conviction absent an abuse of this discretion and a showing that denying the motion prejudiced the defendant. Id.; State v. Warren, 592 N.W.2d 440, 447-48 (Minn. 1999). The district court did not abuse its discretion by denying Mogler's motion to change venue. State of Minnesota, Respondent, vs. Scott Mogler, Appellant, A05-1037... https://mn.gov/law-library-stat/archive/ctappub/0607/opa051037-0725.htm 9 of 15 12/9/2022, 1:27 AM To support his claim of prejudicial pretrial publicity, Mogler provided the district court with copies of three local newspaper articles, referred to one additional article, and stated that two television news stations had mentioned the case. The articles do not, however, demonstrate a level of publicity indicating that the mind of any juror was affected by the publicity. Although Mogler contends on appeal that several jurors acknowledged that they had heard about the case before the trial began, Mogler did not provide voir dire transcripts to permit an assessment of whether the publicity affected the impartiality of specific jurors. See Minn. R. Civ. App. P. 110.02, subd. 1 (stating that appellant has duty to order relevant transcripts for appeal). IV Relevant evidence is generally admissible unless specifically excluded by applicable law. Minn. R. Evid. 402. Evidence is relevant if it has "any tendency to make the existence of any fact that is of consequence to the determination of the action more probable or less probable" than without the evidence. Id. 401. Evidence that is not relevant is inadmissible, and relevant evidence may be excluded if its probative value is substantially outweighed by a danger of unfairly prejudicing a party, confusing the issues, or misleading the jury. Id. 402-03. Evidentiary rulings rest within the discretion of the district court and will not be reversed absent an abuse of discretion. State v. Amos, 658 N.W.2d 201, 203 (Minn. 2003). The district court sustained the state's objections to Mogler's cross-examination questions to RL on whether she felt comfortable with how her relationship with Mogler was progressing, whether Mogler coerced her to have sex, whether she believed he was in a position of authority over her, whether she believed Mogler was acting as a parent when she was with him, and whether she was in control of her decision-making when she and Mogler had sex in her vehicle. The district court did not abuse its discretion by sustaining the state's objections. Because consent and use of authority are not relevant for purposes of Minn. Stat. § 609.344, subd. 1(e), the objections to questions relating to those issues were properly sustained. Questions that seek to solicit answers to ultimate fact issues are also impermissible; the district court properly sustained objections to questions on RL's belief about whether Mogler acted as a parent or her belief about his "position State of Minnesota, Respondent, vs. Scott Mogler, Appellant, A05-1037... https://mn.gov/law-library-stat/archive/ctappub/0607/opa051037-0725.htm 10 of 15 12/9/2022, 1:27 AM of authority." See State v. MacLennan, 702 N.W.2d 219, 234 (Minn. 2005) (stating that witness cannot testify to ultimate fact if determination should be left to trier of fact). The question of whether RL felt in control of her decision-making was asked on recross-examination and was beyond the scope of the state's redirect, which focused only on Mogler's age and the number of times RL rode in Mogler's squad car. See Minn. R. Evid. 611(b) (limiting cross-examination to matters addressed in direct examination); State v. Dille, 258 N.W.2d 565, 569 (Minn. 1977) (stating that court has broad discretion to determine scope of cross-examination). Furthermore, Mogler has not demonstrated prejudice from the exclusion of these questions. The court allowed defense counsel to ask RL whether Mogler ever threatened her with arrest or suggested that she was suspected of a crime. The court also allowed testimony that RL contacted Mogler after their first sexual encounter with the intent of having sex again, and that she did not feel she received special treatment from Mogler. Mogler was therefore able to question RL on facts relevant to whether he was in a position of authority over RL. The district court did not abuse its discretion by sustaining the state's objections. V In reviewing a claim of prosecutorial misconduct, we first examine the challenged conduct to determine whether any error occurred. State v. Ford, 539 N.W.2d 214, 228 (Minn. 1995). If error is established, we then consider whether any misconduct, when considered in light of the whole trial, impaired the defendant's right to a fair trial. State v. Pendleton, 706 N.W.2d 500, 509 (Minn. 2005). We review improper prosecutorial statements under a harmless-error standard. Id. Mogler asserts that the county attorney committed prosecutorial misconduct in closing argument by saying that a police officer is always in a position of authority. We first note that Mogler did not object to the statements that he now contests. Although Mogler made a pretrial motion to preclude the state from arguing that a police officer is always in a position of authority, and the court denied it, he did not renew his objection during the closing argument to provide the court an opportunity to cure any erroneous statements. When a party has failed to object, we may review the claim depending on the gravity of the error. See State v. Powers, 654 N.W.2d 667, 678 (Minn. State of Minnesota, Respondent, vs. Scott Mogler, Appellant, A05-1037... https://mn.gov/law-library-stat/archive/ctappub/0607/opa051037-0725.htm 11 of 15 12/9/2022, 1:27 AM 2003) (holding that defendant forfeits right to have issue considered on appeal when he fails to object to misconduct at trial). We will not grant a new trial if the misconduct is harmless beyond a reasonable doubt and the verdict is "surely unattributable to the error." State v. Bradford, 618 N.W.2d 782, 798, 800 (Minn. 2000) (quotation omitted). The prosecutor's statements do not constitute prosecutorial misconduct. Taken as a whole, the prosecutor's closing argument indicates that he advocated the state's view that Mogler, as a police officer, was in a position of authority, not that settled law establishes that a police officer is always in a position of authority. See State v. Walsh, 495 N.W.2d 602, 607 (Minn. 1993) (emphasizing that closing arguments should be reviewed "as a whole, rather than just selective phrases or remarks that may be taken out of context or given undue prominence"). The prosecutor properly based his arguments on facts specific to the case and the role of police officers in general. See State v. Young, 710 N.W.2d 272, 281 (Minn. 2006) (stating that closing argument must be based on evidence or reasonable inferences from the evidence, but need not be colorless). VI District courts have considerable latitude in selecting the language for jury instructions. State v. Baird, 654 N.W.2d 105, 113 (Minn. 2002). Jury instructions must be viewed in their entirety to determine whether they fairly and adequately explain the law of the case. State v. Flores, 418 N.W.2d 150, 155 (Minn. 1988). We review the selection of jury instructions for an abuse of discretion and focus on whether the refusal to give a requested instruction resulted in error. State v. Kuhnau, 622 N.W.2d 552, 555 (Minn. 2001); State v. Cole, 542 N.W.2d 43, 50 (Minn. 1996). The district court instructed the jury by reading Minn. Stat. § 609.344, subd. 1(e), and then stating each element of third-degree criminal sexual conduct. The instructions included the definition of "position of authority" in Minn. Stat. § 609.341, subd. 10, but, over Mogler's objection, excluded the sentence, "For the purposes of subdivision 11 [of section 609.341], 'position of authority' includes a psychotherapist." Wediscern no error in omitting the requested instruction. Subdivision 11 applies only to second- and fourth-degree criminal sexual conduct, not to Mogler's charge of third-degree criminal sexual conduct. Consequently, the provision was not relevant to State of Minnesota, Respondent, vs. Scott Mogler, Appellant, A05-1037... https://mn.gov/law-library-stat/archive/ctappub/0607/opa051037-0725.htm 12 of 15 12/9/2022, 1:27 AM Mogler's charge, and the district court did not abuse its discretion by declining to include it in the instruction. VII In considering a claim of insufficient evidence, we carefully examine the record to determine whether the evidence, when viewed in the light most favorable to the conviction, is sufficient to support the jury's verdict. State v. Webb, 440 N.W.2d 426, 430 (Minn. 1989). Mogler argues that, even if Minn. Stat. § 609.344, subd. 1(e), is not unconstitutionally vague, the evidence is insufficient to support the jury's finding that Mogler was in a position of authority over RL. A review of the record establishes that the evidence is sufficient to support the jury's verdict. Mogler met RL through his employment as a police officer assigned to perform community policing. Mogler developed his relationship with RL by letting her ride in his squad car. Mogler was on duty and in uniform during both incidents of sexual intercourse. The first incident took place in a conference room at the police station. Although RL testified that she acted voluntarily in her relationship with Mogler, consent is not a defense to third-degree criminal sexual conduct. Minn. Stat. § 609.344, subd. 1(e). The jury could reasonably conclude that, for purposes of the third-degree criminal sexual-conduct prohibition, Mogler was in a position of authority over RL. VIII The district court must order the presumptive sentence provided in the sentencing guidelines unless the case involves "substantial and compelling circumstances" to warrant a downward departure. State v. Kindem, 313 N.W.2d 6, 7 (Minn. 1981). The court cannot depart from the sentencing guidelines unless aggravating or mitigating factors are present. State v. Spain, 590 N.W.2d 85, 88 (Minn. 1999). Only in a rare case will an appellate court reverse a district court's imposition of the presumptive sentence. Kindem, 313 N.W.2d at 7. The district court did not abuse its discretion in sentencing Mogler. The court imposed the presumptive sentences of eighteen and twenty-three months on the two counts. Mogler correctly notes that the court-imposed fine exceeded the presentencing investigation's recommendation for a $1,200 fine. But the report also recommended up to fifteen years' probation, and, although the court State of Minnesota, Respondent, vs. Scott Mogler, Appellant, A05-1037... https://mn.gov/law-library-stat/archive/ctappub/0607/opa051037-0725.htm 13 of 15 12/9/2022, 1:27 AM imposed a higher fine, the court ordered only five years of probation. Further, the sentence is not unduly harsh because the fine is within the prescribed statutory range, and the court was required to impose jail time as a condition of probation. See Minn. Stat. § 609.344, subds. 2-3 (2002) (authorizing fine up to $30,000 for third-degree criminal sexual conduct and requiring time in jail or workhouse if sentence is stayed). State of Minnesota, Respondent, vs. Scott Mogler, Appellant, A05-1037... https://mn.gov/law-library-stat/archive/ctappub/0607/opa051037-0725.htm 14 of 15 12/9/2022, 1:27 AM D E C I S I O N "Position of authority," as defined by Minn. Stat. § 609.341, subd. 10 (2002), and incorporated into Minn. Stat. § 609.344, subd. 1(e), is not unconstitutionally vague. The evidence is sufficient to support the jury's determination that Mogler was in a position of authority; the district court did not abuse its discretion in making its evidentiary rulings, denying Mogler's motion for change of venue, choosing the jury instructions, or sentencing Mogler; and Mogler's claim of prosecutorial misconduct is unsupported by the record. Affirmed. * Retired judge of the Minnesota Court of Appeals, serving by appointment pursuant to Minn. Const. art. VI, § 10. State of Minnesota, Respondent, vs. Scott Mogler, Appellant, A05-1037... https://mn.gov/law-library-stat/archive/ctappub/0607/opa051037-0725.htm 15 of 15 12/9/2022, 1:27 AM</t>
  </si>
  <si>
    <t>['https://assets.nationbuilder.com/cuapb/pages/1472/attachments/original/1670571233/State_of_Minnesota__Respondent__vs._Scott_Mogler__Appellant__A05-1037__Court_of_Appeals_Published__July_25__2006..pdf?1670571233']</t>
  </si>
  <si>
    <t>Too_Long:Over 20 PagesMINNEAPOLIS POLICE DEPARTMENT INTERNAL AFFAIRS COMPLAINT FORM #3401 COMPLAINT INFORMATION INTERNAL AFFAIRS CASE NUMBER: 14-21688 CCN 14-353203 DATE OF INCIDENT: 10/04/2014 TIME OF INCIDENT: 2015 LOCATION OF INCIDENT: 4551 Camden Ave. N. DATE OF COMPLAINT 10/04/2014 REFERRAL METHOD: Internal COMPLAINANTS NAME (LAST, FIRST MIDDLE) 13.43 SEX M❑ F❑ RACE: DATE OF BIRTH: HOME ADDRESS: CITY! STATE / ZIP: TELEPHONE: POLICY INFORMATION POLICIES ALLEGED TO BE VIOLATED: 5-106 On-Duty Code of Conduct ACCUSED EMPLOYEE(S) NAME/BADGE: Officer William Gregory #2450; COMPLAINT ALLEGATIONS On 10/04/2014, Squad 430, Officer's William Gregory 1 Assault in Progress call located at 4551 Camden officers were at McNair Ave/Penn Ave N. when begin response from this location until approximately approximately 2048 hours to an updated secondary location at approximately 20:50 hours. It is being respond without delay to a call for police service. to a Priority Vehicle Log (AVL) indicates 20:15 hours, but did not began their response at arriving at the secondary did not ere dispatched/assigned Ave. N. Squad 430's Unit Activity dispatched the call at approximately 20:48 hours. Officers location (NMMC @ 2043 hours), alleged that Officers Gregory RECOMMENDATION (Preliminary Cases Only) K Reckoning Period Expired Before Complaint was Filed K No Basis for Complaint K Closed Pending Further Information K Refer to Precinct with Coaching Documentation K Exceptionally Cleared K Policy Failure !lIIIIIII DATE 1 /- 7- 1 Y DATE 1207845 MINNEAPOLIS POLICE DEPARTMENT Internal Affairs Unit Administrative Case #14-21688 Sgt. Thomas Schmid February 6, 2015 CASE BACKGROUND This administrative investigation commenced after 4th Precinct 13.43 - Personnel Data , Lt. Michael Friestleben, E-mailed a notification to the Internal Affairs Unit, regarding an incident involving Squad 430, Officer William Gregory (Badge #2450) A summary of the alleged incident was composed by Sgt. Wendy Liotta and was included as an attachment in Lt. Friestleben's E-mail. It is alleged that on 10/04/2014, at approximately 2015 hours, Officer Gregory and were working together on Squad 430 and were dispatched to 4531 Camden Ave. N. regarding an Assault in Progress (with injuries) call. Call remarks stated "M WITH CUT HEAD FM BOTTLE." Squad 430's location at the time the call was originally dispatched was at McNair Ave./Penn Ave. N. (Broadway Liquor Outlet) Squad 430 remained stationary at McNair Ave./Penn Ave. N. and did not begin a mobile response to the ASLT in Progress call until approximately 2048 hours. During the aforementioned time frame, North EMS had staged near the incident address and had waited, and later requested Squad 430's ETA. North EMS eventually entered the incident scene prior to it being CODE 4 in order to attend to 1 1207846 the victim's injury. North EMS then transported the victim to North Memorial Medical Center. At approximately 2044 hours, while still stationary at McNair Ave/Penn Ave, N., MECC dispatched the updated secondary location (NMMC) to Squad 430. Squad 430 acknowledged the updated secondary location via radio, but still did not initiate any mobile response until approximately 2048 hours, an approximate 33 minute delayed response time to the ASLT in Progress call. Squad 430 arrived at NMMC at approximately 2050 hours, totaling a 35 minute delay in response time from when the call was first dispatched (2015 hours) to Squad 430 to their arrival time at NMMC (2050 hours). 13.43 - Personnel Data It is being alleged that both Officer Gregory (1): ON-DUTY CODE OF CONDUCT. violated P/P 5-106 2 1207847 CASE INVESTIGATION E-mail attachment: "Gregory 13.43 fail to arrive on call.docx" The following is a duplicate copy of the document composed by Sgt. Wendy Liotta regarding her documentation of the incident on 10/04/2014, involving Squad 430. This document was sent as an attachment to IAU Commander Granger on 10/17/2014, by 4th Precinct , Lt. Friestleben. A copy of VisiNet Report #14-353203 was also included as an attachment in the same E-mail. Documentation of Squad 430 10-4-2014 On 10-4-2014, SO1 (Sara Boucher) spoke with Sgt. Carter from Fourth Precinc concerned with the response time of Squad 430 (Officers Gregory progress. Sgt Carter relayed this to me. . 501 was on an assault in I called 501 and spoke with Derek. I asked Derek to send me the GPS coordinates of Squad 430 during this call. Derek stated that it would be sent as soon as they got'it. I then pulled up the call on VisiNet and made a hard copy of it. I highlighted the necessary times and added remarks o the call. I talked this over with Lt Friestleben and it was decided to pull Officer Gregory into the officer separately. Lt Friestleben would also be present when I spoke with both Officers. I asked Officer Gregory to come in to my office. Officer Gregory did. 1 told him that SO1 was concerned with the response time on the assault in progress they had taken at 4531 Camden Av N. I then stated to him they were dispatched the call at 2015 hours. Their GPS showed them at McNair Av N and Penn Av N. This location is Broadway Liquor. 1 told Officer Gregory at 2023 hours the caller on the assault in progress had called back for an ETA (estimated time of arrival) of the squad that was coming to the call. Squad 430's GPS still showed them at McNair Av N and Penn Av N. At 2033 hours the remarks in the call show that now North Memorial paramedics are asking for an ETA on the squad. Squad 430's GPS still showed them at McNair Av and Penn Av N. At 2041 hours further remarks state North Memorial paramedics are transporting the victim with a temple wound that is bleeding badly to North Memorial. The paramedics requested for the squad to meet them at North Memorial for the report. The GPS record showed Squad 430 moving at 2048 hours. Squad 430 arrived at North Memorial at 2050 hours. I told Officer Gregory they arrived at North Memorial 35 minutes after they were initially dispatched. I then asked Officer Gregory why this had happened. Officer Gregory shrugged his shoulders and stated that he was talking. Officer Gregory then stated he wouldn't let it happen again and that he was sorry. I allowed Officer Gregory to say more but he didn't have anything else to say. I excused Officer Gregory from the office and told him to send 13.43 - Personnel Data 3 1207848 13.43 - Personnel Data Statement of and typed by Sgt. Wendy Liotta #0491 CAPRS Report #14-353203 CAPRS Report #14-353203 involved the reporting of a 3rd Degree Assault on October 4, 2014, at 2150 hours. The reporting officer is listed as William Gregory and the assisting officer is listed as both working Squad 430. The initial report was returned to Officer Gregory on October 5, 2014 and then subsequently approved on October 7, 2014. ­ Supplement 1#1 - Officer William Gregory completed a CAPRS supplement on October 6, 2014, involving a 3rd Degree Assault that had taken place at 4551 Camden Ave. N. (actual incident address was updated to 4531 Camden Ave. N. by MECC during the delayed response). Officer Gregory's supplement was entered two days after the initial reporting date. Officer Gregory was working with on Squad 430, when they were dispatched to North Memorial Medical Center (NMMC) to speak to the victim of an assault. (NMMC was a secondary, updated address, not the initial dispatched incident address) Per his supplement, Officer Gregory learned that the victim was in the "stab room" and had lacerations and bumps/bruises to his head and face. The victim had been attacked with a glass bottle. NMMC security stated that the victim's girlfriend (Corijuana) was somewhere in the hospital and very intoxicated. She was not in the lobby. Officer Gregory reported that because the victim was unable to be interviewed, he left NMMC. 4 1207849 Officer Gregory reported he called the victim's niece who told him she arrived at 45th/Lyndale where the assault occurred. She said she met up with the victim's girlfriend, only known as "Corijuana". Corijuana told this female (niece?) that she and the victim had been in a car, and the victim's best friend was in the back seat with another female. The victim's best friend is a black male wearing a Vikings jacket. Corijuana reported to Officer Gregory, she and the victim were arguing, and the victim physically hit her. The male in the Vikings jacket told the victim not to his [SIC] Corijuana. A verbal argument began between the two males. The suspect in the Vikings jacket struck the victim in the back of the head with a glass bottle approximately 4 times. The victim pulled over the car and exited. The suspect exited as well, striking the victim one more time with the bottle, and then fled from the scene. Officer Gregory reported that according to the niece, V1 was getting some stitches and couldn't talk at the time. She says the male is only known as "Trez", and Corijuana is a female relative and is still an unknown person. The niece told Officer Gregory that Corijuana disappeared from the hospital. ­ Supplements #2 thru #8 - Sergeant Robert Illetschko was assigned this ASLT 3 case for investigation on 10/07/2014. In his supplements, Sgt. Illetschko documented what he did and who he talked to regarding his investigation. In Supplement #3, Sgt. Illetschko documented that he made contact with, and interviewed on 10/10/2014, V1/Jones, who was still at NMMC since the time of the assault incident from 10/04/2014. In his final supplement, dated 10/15/2014, Sgt. Illetschko documented he contacted SICM and authorized a PC Pickup on Mantrez Toler for PC ASLT3. (For complete details regarding the report/investigation of CCN #14-353203, see "CAPRS Report #14-353203" tabbed section) 5 1207850 VisiNet Report #14-353203 This investigator reviewed the Incident Detail Report in VisiNet regarding Incident #14-353203. In the report, the "1st Unit Arrived" information was blank as Squad 430 never arrived to the original dispatched incident address. All times indicated occurred on the incident date of 10/04/2014. The following information was extracted from the report: ­ 20:11:30 - 911 call comes into MECC ­ 20:12:22 - 911 Call in waiting Queue; Comment "M WITH CUT HEAD F BOTTLE" ­ 20:12:31 - Multi-Agency EMS Incident #14-062047 ­ 20:12:40 - Multi-Agency FIRE Incident #14-0032227 ­ 20:13:09 - "SUSP BM 30'S WRG VIKINGS JKT/BLK PANTS" ­ 20:13:20 - "CLR KNOWS WHERE SUSP LIVES" ­ 20:13:21 - Call Taking Complete ­ 20:14:15 - "NORTH TO AREA AND WILL WAIT FOR CODE 4" ­ 20:15:16 - MECC dispatches Squad 430, Officer William Gregory an 13.43 13.43 , to 4551 Camden Av N, an Assault in Progress call; Responding from MCNAIR AVE/PENN AVE N ­ 20:18:56 - "E20 ARRIVED AND STAGING" ­ 20:23:16 - "CLR CB FOR ETA, SAYS SHE IS AT 4531 CAMDEN AV N W/PATIENT" ­ 20:24:34 - "THE CORRECT ADDR SHOULD BE 4531 CAMDEN AV N, NOT 4551 CAMDEN" ­ 20:33:38 - "NORTH EMS REQ ETA FOR SQUAD" ­ 20:36:50 - "CLR CB...REQ ETA...TC ADVD'...SUSP IS NOT ON SCENE/CLR CAN DIRECT TO THE ADDRESS THAT HE RAN TO...NORTH WAS GIVEN THIS INFO AND STATED THAT THEY WOULD LET THEIR STAFF ON SCENE KNOW...F CLR IS PUTTING PRESSURE AND ICE ON TEMPLE WOUND THAT IS BLEEDING BADLY" ­ 20:41:53 - "NORTH TRANS TO NMMC - SQD CODE 2 TO THERE FOR REPORT PER NMMC" 6 1207851 ­ 20:42:19 - [FIRE] has closed their incident ­ 20:43:41 - Secondary Location for Squad 430: NORTH MEMORIAL HOSPITAL, 3220 LOWRY AVE N, ROBBINSDALE, MN 55422 ­ 20:43:41 - Squad 430 E2 EnRoute 2nd Location NORTH MEMORIAL HOSPITAL ­ 20:48:58 - [EMS] has closed their incident ­ 20:50:14 - Squad 430 A2 Arrived 2nd Location NORTH MEMORIAL HOSPITAL ­ 22:23:21 - Squad 430 Available 3220 LOWRY AV N [NORTH MEMORIAL HOSPITAL]; Response Closed 4531 CAMDEN AV N (For complete details of "VisiNet Report #14-353203", see same named tabbed section) Attempt to retrieve surveillance video from Broadway Liquor Outlet On 10/27/2014, at approximately 1500 hours, this investigator called 612-522- 4384, Broadway Liquor Outlet (BLO), located at 2201 W. Broadway Ave. and spoke to a male named "Travis", who identified himself as the manager of BLO. The purpose of the call was to see if BLO had any video surveillance that may have captured/recorded either Officer Gregory and/o 13.43 - Personnel Data at that location during the alleged time frame on 10/04/2014. Travis stated that BLO does have video surveillance, but the video recordings from 10/04/2014 had already been automatically been purged from their recording system. Squad 430 VisiNet Unit Activity Log - Incident #14-353203 This investigator reviewed Squad 430's Unit Activity Log, Incident #14-353203, which contained the squads reported AVL Data (GPS Locations/Info). All times indicated occurred on the incident date of 10/04/2014. The following information was extracted from the report: ­ 20:15:16 - Squad 430 dispatched to 4551 Camden Ave N; Squad 430 stationary at McNair Ave/Penn Ave N ­ 20:43:41 - Squad 430 dispatched to updated secondary location - North 7 1207852 Memorial Hospital; Squad 430 still stationary at McNair Ave/Penn Ave N (Time lapsed from initial dispatch time =00:28:25) ­ 20:48:01 - Squad 430 initiates first mobile response - Penn Ave N/25 Ave N; (Time lapsed from updated secondary location = 00:04:20; Time lapsed from initial dispatch time = 00:32:45) ­ 20:50:14 - Squad 430 arrives at North Memorial Hospital (Time lapsed from original dispatch time to arrival time at NMMC = 00:34:58) ­ 21:05:56 - Squad 430 leaves North Memorial Hospital ­ 21:05:56 to 21:37:45 - Squad 430 in motion between said times, traveling from North Memorial Hospital to 4th PCT (Travel route time North Memorial Hospital to 4th PCT =00:31:49) ­ 21:37:45 to 22:23:21 - Squad 430 stationary at 4th PCT between said times until cleared/available at end time (Total time lapsed at the 4th PCT = 00:45:36) ­ Squad 430's total time between being dispatched CCN #14-353203, to the clearing time from the call, totaled 2 hours 58 minutes 56 seconds. (For complete details of Squad 430 VisiNet Unit Activity Log - Incident #14-353203, see "Squad 430 VisiNet UAL #14-353203" tabbed section) Mapped VisiNet Unit Activity Log - Squad 430 - Incident #14-353203 On 11/21/2014, this investigator sent an E-mail to the MPD Business Technology Unit requesting Squad 430's AVL data from Incident #14-353203 to be converted into a visual map. On 11/24/2014, this investigator received a response from one Marvin Bachmeier regarding the AVL data mapping request. Mr. Bachmeier included in his response E- mail, an attached spreadsheet containing Squad 430's AVL data. With the use of MapIt, this investigator downloaded said AVL data spreadsheet and generated a visual map of Squads 430's route of travel during Incident #14-353203. 8 1207853 There was a total of 146 data entries regarding Squad 430/Incident #14-353203, representing 146 recorded GPS locations over the course of the entire incident. The numerical Points #1 thru #10 are not displayed on the map, as these first 10 points overlap each other, and represent/indicate Squad 430 being stationary at McNair Ave/Penn Ave N. Point #11 represents/indicates the first point at which Squad 430 was recorded in motion. The numerical points increase in value and subsequently indicate the direction of Squad 430's direction of travel. (EG Squad 430's direction of travel is from point #11 to point #12, then point #12 to point #13, etc.) Where there is a gap in the mapped numerical data points, it indicates Squad 430 was stationary at the time that particular set of data was being collected/recorded. The numerical points labeled on the map correspond with the numbers from the first column (labeled SEQ) in the AVL data spreadsheet. (For complete details/visual of Squad 430 Mapped VisiNet Unit Activity Log - Incident #14- 353203, see "Mapped AVL Data #14-353203" tabbed section) Capture 911 Audio Recordings This investigator reviewed the 911 audio recordings communicated by MECC Dispatch and Squad 430, regarding an assault in progress call on 10/04/2014, located at 4531 Camden Ave. N. This investigator copied the audio recordings onto a CD-R and this CD-R is included with this case file. The audio recordings are as follows and shall not be considered verbatim unless indicated by the use of quotations: ­ 20:11:27 - 911 caller requests an ambulance to be sent to 4551 Camden Ave. N.; 911 caller states "Dude bust somebody in the head with a bottle - he's bleeding profusely"; 911 caller identifies herself as Victoria Rogers; MECC asks who threw the bottle; 911 caller responds "Trez"; 911 caller states suspect ran down the street going towards his house; 911 caller describes suspect as African-American, wearing a Vikings jacket, black and white, black 9 1207854 pants, 30's; 911 caller states she knows where the suspects house is; 911 caller states, "His head is busted wide open...bleeding real bad...how long is it going to take the ambulance to get here?"; 911 caller hangs up. ­ 20:13:01 - MECC calls North Memorial EMS, requesting a run with police and fire department to 4551 Camden Ave. N. regarding a male that was cut in the head with a bottle from an assault; MECC advises North Memorial to go to the area and wait to be called when police determine the scene is CODE 4; North Memorial EMS acknowledges. ­ 20:14:35 MECC airs information for 4th PCT squads, and for a Sergeant to acknowledge, regarding an assault at 4551 Camden Ave. N. (along with an assault at 1711 W. Broadway at the YMCA); Squad 406 acknowledges MECC at 2014 hours; Unknown squad (inaudible) states "send the Camden"; MECC copies. ­ 20:15:18 - MECC airs "Squad (inaudible/430?), male hit by a female with a bottle...suspect black male, wearing a Vikings jacket, with black pants"; Squad does not copy/acknowledge information just aired by MECC. ­ 20:21:45 - 911 caller calls MECC a second time, sounding upset and stating, "I been calling you all...4531 Camden Ave. N...why is it taking 5 minutes to (inaudible) get here for this man with his head busted open like this?"; MECC states she is going to check to see if police are on their way; 911 caller asks for an ambulance...fire department..."somebody"; MECC verifies with the caller the new reported address of 4531 Camden Ave. N. to which caller states, "I'm right here...standing outside waiting"; MECC, "help is on the way...just around the corner"; 911 caller, "Talk to me...it's been more than 5 minutes"; MECC reconfirms 4531 Camden Ave N address with 911 caller; recording ends. ­ 20:25:26 - 911 caller back on the line with MECC, states "Ain't no ambulance"; MECC, "The police are on their way out there...medics are there, but they will not go in without the police"; 911 caller, "(Inaudible) He's outside in the car...fire department...he gotta die until whoever decides to come"; MECC, "Police will be there, but they have to wait for the police"; 911 10 1207855 caller, "Where the fire department at...is it because we're on the North side is why you ain't all coming?"; phone disconnects. ­ 20:25:43 - MECC airs to Squad 430 that the updated incident address is 4531 Camden Ave. N; Squad 430 copies. ­ 20:32:02 - MECC receives call from North Memorial EMS, asking "how far out are squads for the 4531 Camden call?"; MECC, "...let me take a look here...coming from McNair/Penn"; North Memorial EMS copies. ­ 20:35:22 - MECC calls North Memorial EMS; MECC, "Chrissy calling about 4531 Camden Ave...our officers still have not arrived, but I just talked to the people on scene...they're stating that the male is bleeding pretty bad from his temple...they got pressure on it...the suspect is gone...didn't know if that would help you with the situation"; North Memorial acknowledges MECC and states they would pass the information to the ambulance crew; MECC, "Officers are still on their way...just so you know." ­ 20:41:21 - MECC receives call from North Memorial EMS, stating "...if you want to have squads that were going to 4531 Camden...um...Fire and Ambulance went in...they're going to be transporting CODE 2 to North Memorial, so if a squad just wants to meet 'em down at North Memorial, that would be great"; MECC acknowledges update information. ­ 20:42:52 - MECC calls for Squad 430 over the air; Squad 430, "Go ahead"; MECC, "North Memorial going to be transporting victim of the assault to North Memorial...request you respond there"; Squad 430, "Okay", at 2043 hours. ­ 22:22:32 - Squad 430 ABLE clears "REPORT" (For complete details regarding the Capture 911 radio transmissions, see tabbed section "Audio Recorded Dispatch/Radio Transmissions") North Memorial EMS Dispatch to MECC Dispatch Audio Recordings On 11/17/2014, this investigator requested via E-mail, all North Memorial EMS Dispatch audio recordings regarding the communications involving their response 11 1207856 to an assault in progress call on 10/04/2014, located at 4531 Camden Ave. N. The recordings were provided by North Memorial EMS Supervisor Clif Giese on 11/19/2014. This investigator reviewed the audio recordings between North Memorial EMS Dispatch and MECC Dispatch and copied these audio recordings onto a CD-R and this CD-R is included with this case file. The audio recordings must be played on a non-network computer in order to be heard. The audio recordings are as follows and shall not be considered verbatim unless indicted by the use of quotations: ­ 20:13 - MECC calls North Memorial EMS, requesting a run with police and fire department to 4551 Camden Ave. N. regarding a male that was cut in the head with a bottle from an assault; MECC advise North Memorial to go to the area and wait to be called when police determine the scene is CODE 4; North Memorial EMS acknowledges. ­ 20:18 - North Memorial EMS calls MECC and updates, "we've arrived in the area of 45th/Camden"; MECC, "...let me double check...don't believe they arrived yet...they're a couple blocks away...they're not there yet, so...call you back when they are." ­ 20:25 - MECC calls North Memorial EMS to notify them that the 4551 Camden Ave. N. incident address should be 4531 Camden Ave. N.; MECC, "Squads are not there yet"; North Memorial acknowledges and informs MECC that they will still continue to stand by for police. ­ 20:27 - MECC receives call from North Memorial EMS, asking "how far out are squads for the 4531 Camden call?"; MECC, "...let me take a look here...coming from McNair/Penn"; North Memorial EMS copies. ­ 20:33 - Duplicate recording pertaining to the end of the previous recording. ­ 20:35 - North Memorial EMS receives call from MECC; MECC, "Chrissy calling about 4531 Camden Ave...our officers still have not arrived, but I just talked to the people on scene...they're stating that the male is bleeding pretty bad from his temple...they got pressure on it...the suspect is gone...didn't know if that would help you with the situation"; North Memorial EMS acknowledges 12 1207857 MECC and states they would pass the information to the ambulance crew; MECC, "Officers are still on their way...just so you know." ­ 20:37- North Memorial EMS calls MECC, stating "we are gonna go in on that Camden call"; MECC, "okay, it does say that the suspect is not on scene...the squad status says 20 minutes and they haven't moved"; North Memorial, "Geez!"; MECC, "Yeah...someday that's gonna bite somebody's ass...I'm telling you." ­ 20:39 - North Memorial EMS inquires with Fire Dispatch if they are going to 4531 Camden Ave. N.; Fire dispatch states "yeah...they're on scene with the ambulance." 20:41 - North Memorial EMS calls MECC, stating "...if you want to have squads that were going to 4531 Camden...um...Fire and Ambulance went in...they're going to be transporting CODE 2 to North Memorial, so if a squad just wants to meet 'em down at North Memorial, that would be great"; MECC acknowledges updated information. (For complete details regarding the North EMS Dispatch to MECC Dispatch radio transmissions, see tabbed section "Audio Recorded Dispatch/Radio Transmissions") North Memorial EMS Dispatch to Ambulance Crew 733 Radio Transmissions On 12/16/2014, this investigator did a follow up E-mail request with North Memorial EMS Supervisor Clif Giese. This investigator requested copies of all North Memorial EMS Dispatch audio recordings involving communications with the ambulance crew assigned to the assault in progress call on 10/04/2014, located at 4531 Camden Ave. N. The audio recordings were provided by Clif Giese on 12/16/2014. This investigator reviewed the audio recordings between North Memorial EMS Dispatch and North Memorial Ambulance Crew 733 and copied these audio recordings onto a CD-R and this CD-R is included with this case file. The audio recordings must be played on a non-network computer in order to be heard. The audio recordings are as follows and shall not be considered verbatim unless indicted by the use of quotations: 13 1207858 ­ 20:14 - North Memorial EMS airs to Crew 733, "Code 3 with police and rescue...4551 Camden Ave. N."; Crew 733 acknowledges the call by repeating the incident address. ­ 20:18 - Crew 733 airs that they have arrived in the area. ­ 20:19 - North Memorial EMS airs to Crew 733 that squads have not yet arrived, continue to stand by in the area. ­ 20:26 - North Memorial EMS airs to Crew 733 an address update of 4531 Camden Ave. N.; Crew 733 asks North Memorial EMS if the scene is CODE 4 yet; North Memorial EMS, "You are not CODE 4...just a new address"; Crew 733 acknowledges. ­ 20:31 - Crew 733 to North Memorial EMS, "...party from 4531 Camden walked up to us requesting us to come to the scene...they're saying there's no squads there...can you call back and check?"; North Memorial EMS, "there is no squads...we are supposed to stand by in the area...so, I can find out maybe when we could get a squad"; Crew 733, "Okay...that would be good." ­ 20:33 - North Memorial EMS to Crew 733, "Squads are coming from McNair/Penn Ave"; Crew 733 copies; Crew 733, "...were being told that he's bleeding from the top of his head...that's all they told us."; North Memorial EMS copies. ­ 20:36 - North Memorial EMS to Crew 733, "police are still enroute...coming from a ways...I guess something had had happened...the suspect has left and the victim is bleeding pretty bad from the head...they just said it's your call." ­ 20:37 - Crew 733 tells North Memorial EMS, "You can put us out"; North Memorial EMS copies. ­ 20:38 - North Memorial EMS asks Crew 733, "is fire with you?" ­ 20:41 - Crew 733 states, "...were CODE 4...have squads meet us at North...CODE 2's fine"; North Memorial EMS acknowledges 733. (For complete details regarding the North EMS Dispatch to Ambulance Crew 733 radio transmissions, see tabbed section "Audio Recorded Dispatch/Radio Transmissions") 14 1207859 North Memorial Ambulance Response Report On 11/17/2014, this investigator requested via E-mail, all North Memorial EMS documents pertaining to their response to an assault in progress call on 10/04/2014, located at 4531 Camden Ave. N. The "Response Report" was provided by North Memorial EMS Supervisor Clif Giese on 11/19/2014. This investigator reviewed the report and the following information was extracted from the report: ­ Response Report #1476423 ­ Response Date 10/04/2014; Priority 1 (LIFE THREAT EMERG CODE); Responding Unit 733C ­ Assault; 4531 Camden Ave N, Mpls, MN, 55412; Patient Andre Jones ­ Response time 00:04:49; At scene time 00:24:24; Transport time 00:06:18; Transport CODE 3 - (LIGHTS &amp; SIREN) to North Memorial Medical Center; Total run time 01:00:58 ­ Dispatcher Notes entered on 10/04/2014: o 20:25:41 - ADDRESS CHANGE - FROM 4551 N CAMDEN AVE MINNEAPOLIS TO 4531 N CAMDEN AVE MINNEAPOLIS o 20:33:31 - SQUADS COMING FROM MCNAIR AND PENN o 20:34:04 - BLEEDING FROM TOP OF HEAD PER CREW FROM BYSTANDER REPORT o 20:36:01 - SUSPECT HAS LEFT o 20:39:30 - CONFIRMED W MPLS FIRE ON SCENE WITH AMB o 20:41:13 - CREW C4 SQUADS TO NORTH (For complete details regarding the "North Memorial EMS Response Report", see same named tabbed section) Case Audit Report #14-353203 On 01/13/2015, this investigator contacted MPD Systems Integrator Pamela Capp, requesting a copy of the Case Audit Report involving CAPRS Report #14-353203. Ms. Capp E-mailed the report to this investigator on 01/13/2015. This investigator reviewed the report and the following information was extracted from the report: 15 1207860 ­ Case (#14-353203) was created by Officer Gregory on 10/04/2014 @ 2150 hours from COM31004041, a desktop computer located at the 4th Precinct. This matches the listed "Reported Date: Oct 4, 2014 21:50" in CAPRS Report #14-353203. ­ Case was uploaded by Officer Gregory on 10/04/2014 @ 2230 hours from COM31004041. ­ Officer Gregory logs off COM3100404 on 10/04/2014 @ 2245 hours. ­ Case Report returned by Sgt. Carter (013659) via MDC596 on 10/05/2014 @ 0231 hours. This matches the listed "Date Returned: Oct 5, 2014" in CAPRS Report #14-353203. ­ Case Report rejected by Sgt. Carter (013659) via MDC596 on 10/05/2014 @ 0232 hours. Reason for rejection; "Any injuries?" ­ Officer Gregory downloads CAPRS Report #14-353203 on 10/06/2014 @ 2340 hours from COM31004030, a desktop computer located at the 4th Precinct. ­ Officer Gregory uploads CAPRS Report #14-353203 on 10/06/2014 @ 2346 hours from COM31004030. ­ Officer Gregory adds supplement to CAPRS Report #14-353203 on 10/06/2014 @ 2349 hours from COM31004030. This matches the listed "Supplement of Off. W. Gregory #002450 on 10/06/2014 23:49" contained in Supplement #1, Page 4 of CAPRS Report #14-353203, authored by "002450 - William Gregory". ­ Officer Gregory logs off COM31004030 on 10/06/2014 @ 2349 hours. ­ Sgt. Jeffrey Carter approves CAPRS Report #14-353203 on 10/07/2014 @ 0054 hours from COM31001669, a desktop computer located in Room 108 of City Hall. This matches the listed "Approval Date: Oct 7, 2014" in CAPRS Report #14-353203. 16 1207861 (For complete details regarding the "Case Audit Report #14-353203", see same named tabbed section) Follow-up with Pam Capp regarding Case Audit Report #14-353203 This investigator did a follow-up call with Pam Capp on 01/16/2015 at 1130 hours, regarding Officer Gregory's contact with her, Ms. Capp acknowledged Officer Gregory had contacted her via telephone, inquiring on how to determine when his supplement to CAPRS Report #14-353203 had been added and from what computer. Ms. Capp stated Officer Gregory told her that he entered the initial CAPRS report details at a computer, then went to his 1 3.43 , and then entered his supplement from the squad MDC he was using at his . Ms. Capp stated she informed Officer Gregory, using the data provided from Case Audit Report #14- 353203, that his supplement had been entered from a desktop computer, not an MDC, and that the date/time it was entered was 10/06/2014 @ 2359 hours. This matches the listed "Supplement of Off. W. Gregory #002450 on 10/06/2014 23:49" contained in Supplement #1, Page 4 of CAPRS Report #14-353203, authored by "002450 - William Gregory". Because Officer Gregory was adamant he entered his supplement from a squad MDC during his on 10/04/2014, this investigator wanted to verify with Ms. Capp if the information regarding the date/time stamp contained in Officer Gregory's supplement was in fact accurate, and not a possible delayed computer or uploading glitch that could have caused a different date/time stamp. The information pertaining to the accuracy of the date/time stamp contained in Officer Gregory's supplement was validated by Ms. Capp through Chris Buow and Bradford Brown, both programming experts with the CAPRS system. According to Ms. Capp, they both confirmed to her that Officer Gregory's supplement, dated 10/06/2015 @ 2359 hours, from COM31004030, was accurate, and his supplement was not entered from an MDC on a different date and time than what had been recorded in Case Audit Report #14-353203. 17 1207862 Off-Duty 6187 VisiNet Unit Activity Log 13.43 - Personnel Data 18 1207863 CASE STATEMENTS Statement of Sergeant Jeffrey Carter Sergeant Jeffrey Carter, Badge #103659, was interviewed for this investigation at the MPD Internal Affairs Unit on November 17, 2014. Sgt. Carter has been with the Minneapolis Police Department since 05/14/2006 and was assigned and working as a 4th Precinci13.43 - Personnel Data when the alleged incident occurred. The following is a summary of Sgt. Carter's statement taken by Sgt. Schmid and shall not be considered verbatim unless indicted by the use of quotations: - Sgt. Carter was contacted by MECC via his personal telephone by SO1 as he was driving his squad car in the area of 30th/Emerson. 13.43 - Personnel Data 13.43 - Personnel Data - Sgt. Carter stated SO1 called him and alerted him that there was an issue with a delayed response from the officers that were dispatched to a call over at 45th and Camden. Sgt. Carter could not remember if SO1 was calling him because paramedics were complaining to her, but stated "I wanna say that was the case -- and so she was calling me to say, hey, just so you know, there was a fairly large gap when these guys were dispatched a call from when they actually started moving--to the call." - Sgt. Carter thought about addressing the problem with the officers himself, but instead decided to contact Sgt. Liotta as she was the . Sgt. Carter relayed to Sgt. Liotta what SO1 had told him, and he said she would handle it. - Sgt. Carter couldn't say for sure on whether or not he had any interaction with either Officer Gregory or regarding the alleged incident, that if he had, he could not remember. 19 1207864</t>
  </si>
  <si>
    <t>['https://d3n8a8pro7vhmx.cloudfront.net/cuapb/pages/1461/attachments/original/1638130693/14-21688_Gregory_Part_1.pdf?1638130693']</t>
  </si>
  <si>
    <t>Too_Long:Over 20 PagesUNITED STATES DISTRICT COURT DISTRICT OF MINNESOTA Charles Everett Cook, Sylvia Mae Cook, Civil No. 06-579 (DWF/AJB) and Timothy Blake Cook, natural persons, Plaintiffs, v. MEMORANDUM OPINION AND ORDER City of Minneapolis, a municipal entity; Officer Mark Johnson, Sergeant D. Smulski, Officer K. Blackwell, Officer Geoffrey Toscano, Officer Bevan Blauert, Officer Jon Petron, Officer Christopher House, Sergeant Robert Kroll, Officer Christie Nelson, Officer William Willner, Officer Westlund, Officer Roger Smith, Officer Jason King, and Officer Timothy Hanks, in their individual, personal, and official capacities; and Officers Jane Doe and Richard Roe, unknown and unnamed Minneapolis Police Officers, in their personal, individual, and official capacities, Defendants. Albert T. Goins, Sr., Esq., Goins &amp; Wood, PC, and Maya C. Sullivan, Esq., Law Office of Maya C. Sullivan, L.L.C., counsel for Plaintiffs. James Anthony Moore, Assistant City Attorney, and Tracey L. Nelson, Assistant City Attorney, Minneapolis City Attorney's Office, counsel for Defendants. CASE 0:06-cv-00579-DWF-AJB Document 44 Filed 05/31/07 Page 1 of 24 2 INTRODUCTION Following the Minneapolis Police Officers' execution of a high-risk search warrant1 at their residence, Plaintiffs Charles Everett Cook and Sylvia Mae Cook, along with their son, Plaintiff Timothy Blake Cook, initiated this lawsuit. In their Complaint, Plaintiffs allege constitutional violations under 42 U.S.C. § 1983 (Count V) and several state claims. Specifically, Plaintiffs allege the following state claims: conversion (Count I), assault (Count II), battery (Count II), intentional infliction of emotional distress (Count III), negligent infliction of emotional distress (Count IV), and discrimination in public services under Minnesota Statutes Chapter 363A (Count IV).2 This matter is before the Court pursuant to a motion for partial summary judgment brought by Defendants City of Minneapolis (the "City") and Officers Mark Johnson, K. Blackwell, Geoffrey Toscano, Bevan Blauert, Jon Petron, Christopher House, Christie Nelson, William Willner, Westlund, Roger Smith, Jason King, Timothy Hanks and Sergeants D. Smulski and Robert Kroll (collectively, the "Officers"), in their individual, personal, and official capacities. For the reasons set forth below, the Court grants Defendants' motion. 1 A high-risk search warrant is a writ authorizing law-enforcement officers to make a search that may involve potential violence directed at the officers. 2 The claims for assault and battery are both labeled count "II," and the claims for negligent infliction of emotional distress and discrimination in public services are both labeled count "IV." (See Compl.) CASE 0:06-cv-00579-DWF-AJB Document 44 Filed 05/31/07 Page 2 of 24 3 BACKGROUND On January 13, 2005, at 10:30 p.m., the Officers executed a high-risk search warrant at a home in Minneapolis. The Officers were searching for Cortez Cook, a suspect in an armed robbery of a pizza-delivery man. Cortez Cook lived at the residence, which belonged to his grandparents, Charles and Sylvia Cook. Because there was a possibility that the suspect would be armed, a "Swat Team" was required to enter and secure the home before the search team could enter. The Swat Team entered through the front door, which was unlocked, and yelled, "police search warrant." (Aff. of Tracey Nelson in Supp. of Mot. for Partial Summ. J. ("Nelson Aff."), Ex. 1, Statement of Officer Smith.) When the Swat Team entered the house, Sylvia Cook, her granddaughters, Tameka and Jaquita, and their children, were in the living room. Charles Cook and Cortez Cook were upstairs. Timothy Cook was in the basement. After the Swat Team secured the family members in the living room, they located Cortez Cook and brought him to the police station to be interviewed. CASE 0:06-cv-00579-DWF-AJB Document 44 Filed 05/31/07 Page 3 of 24 4 Sylvia Cook's Claims3 Sylvia Cook was seated in the living room with Tameka and Jaquita and their children when the Swat Team entered her house. Everyone started screaming and she jumped up. She testified that an Officer put a gun in her face and told her to sit down. But she also testified that she "wasn't concerned about [the gun]" and stated, "Shoot me, because I'm too - I'm for my family, you're going to have to kill me, go on and do it, but I'm telling you." (Nelson Aff., Ex. 7, Sylvia Cook Dep. at 11.) She continued to scream. She said things like, "Lord what's happening," and "What are you in here for." (Id.) Eventually she sat down until her husband came downstairs. Then she started screaming, "My husband, you['re] going to hurt him, he's sick." (Id. at 12.) The Officers initially left the front door open when they entered the home. It was cold outside. Sylvia Cook continued screaming for the Officers to put a blanket over her husband. Then she sat back down. After that, she got up two or three more times and tried to go into the kitchen. Each time an Officer stopped her in the dining room and pointed a gun at her and told her to go back in the living room. Also, each time the Officer put the Officer's hands around her arms or her shoulder and directed her toward the living room. The Officers never (Footnote Continued on Next Page) 3 The Court does not rely on Charles and Sylvia Cook's post-deposition affidavits to the extent that they contradict their sworn deposition testimony. See Marathon Ashland Petroleum, LLC. v. Int'l Bhd. of Teamsters, 300 F.3d 945, 951 (8th Cir. 2002) (holding that a plaintiff may not defeat summary judgment by filing an affidavit contradicting deposition testimony). CASE 0:06-cv-00579-DWF-AJB Document 44 Filed 05/31/07 Page 4 of 24 5 pushed or shoved her and never handcuffed her. The Officers eventually covered her husband and great-grandchildren with blankets and shut the front door. The Officers used profanity. Specifically, the Officers said, "Fuck you bitch," "Sit your ass down," "Fuck yawl," "God damn," and "Hell." (Further Suppl. Decl. of Albert T. Goins in Supp. of Pls.' Resp. to Defs.' Mot. for Partial Summ. J. ("2nd Suppl. Decl. of Goins"), ¶ 2, Dep. of Sylvia Cook at 38.) In addition, Sylvia Cook saw the Officers take mail from the house, which they put in a bag. She also saw an Officer take "something out of the back," but she "doesn't know what it was." (Id. at 21.) A couple days after the search, Sylvia Cook "came down with a bad case of bronchitis." (Id. at 22.) She said the bronchitis was caused by the search because she did not have any shoes on when the Officers entered and created a draft through the open front door. She also testified that she is afraid, does not feel safe in her house, and has had nightmares since the incident. She did not see a doctor for her nightmares, but saw one for her bronchitis. At the time of the search, she suffered from seizures and continues to have seizures. Charles Cook's Claims Charles Cook is a 72-year old man who suffers from diabetes. At the time the Officers entered, Charles Cook had a shunt in his neck that contained exposed wires for connection with a dialysis machine. (Footnote Continued From Previous Page) CASE 0:06-cv-00579-DWF-AJB Document 44 Filed 05/31/07 Page 5 of 24 6 After the Officers entered the house, Charles Cook came down the stairs. When he reached the last step, an Officer shoved him down to the ground with the Officer's hands.4 An Officer placed his foot on Charles Cook's side and held him down while pointing a gun at him. Charles Cook was exposed to the cold air while lying on the ground. Charles Cook testified that no Officer ever kicked him.5 The Officers did not handcuff him. Once the Swat Team cleared the house, the Officers took Charles Cook to a sofa in the living room and gave him a blanket. Charles Cook testified that for about a week after the search, he experienced stiffness due to his exposure to the cold air. He also testified that he has had nightmares since the incident about people coming into his home. He did not see a doctor regarding his stiffness or nightmares. Timothy Cook's Claims Timothy Cook came upstairs from the basement when the Officers entered the home. An Officer grabbed him by the arm and pushed him through a doorway. Timothy Cook was then moved into the entryway in front of the front door and was told to put his (Footnote Continued on Next Page) 4 Several Officers stated that Charles Cook did not comply with their commands to get on the ground and that he argued with them. 5 But Sylvia Cook testified that she saw an Officer kick Charles Cook once "on the side or back." (Nelson Aff., Ex. 7, Sylvia Cook Dep. at 15.) Additionally, Sergeant Kroll stated in his police report that he "kicked [Charles Cook] down onto the ground" after he refused to comply with his order to get on the floor and instead demanded to see the search warrant. (Nelson Aff., Ex. 1, Statement of Sergeant Kroll.) Sergeant Kroll further explained in his deposition, "It wasn't a kick with a thrust to my toe for pain compliance impact," and instead stated that he used "the bottom of [his] foot to push him to the CASE 0:06-cv-00579-DWF-AJB Document 44 Filed 05/31/07 Page 6 of 24 7 hands behind his head and get on his knees. He repeatedly asked the Officers why they were there. He also repeatedly yelled for their field sergeant or lieutenant. The Officers responded to his requests with profanity. Specifically, the Officers stated, "Shut the fuck up," "Get your ass over there," "Shut the hell up," and "Fuck you." (Nelson Aff., Ex. 8, Timothy Cook Dep. at 15.) Timothy Cook testified that an Officer "slammed" him down to the ground and told him to put his hands behind his back. (Id. at 17.) The Officers did not handcuff him, but they strapped his hands behind his back with a strap. Timothy Cook testified that he still continued yelling and requesting to speak to the field sergeant. He then testified that the Officers put a coat over his head, which he managed to shake off. Timothy Cook stated that one Officer told him that he was the field sergeant. Timothy Cook told him "that that wasn't true, because he would not have been there if he was a field sergeant or lieutenant." (Id. at 16.) Timothy Cook heard the Officers explain to Charles Cook why they were there and saw them show Charles Cook the search warrant. Timothy Cook then demanded to see the search warrant. Timothy Cook alleges that Officers kicked him in the head and back. He also alleges that the Officers stepped on his back and head more than twenty times while he lay in front of the front door as they entered and exited the house. He continued to ask to see the search warrant and to tell the Officers where they could search. He told the (Footnote Continued From Previous Page) ground." (Decl. of Albert Turner Goins ("Goins Decl."), Lt. Robert Kroll Dep. at 14.) CASE 0:06-cv-00579-DWF-AJB Document 44 Filed 05/31/07 Page 7 of 24 8 Officers and his father that he was his father's proxy and power of attorney and that he had the right to see the warrant. In response, Timothy Cook was taken outside and "put into a squad car and forced to listen to country music." (Nelson Aff., Ex. 8, Timothy Cook Dep. at 26.) The Officers later took Timothy Cook to jail and told him they were arresting him for interference with judicial process. When Timothy Cook was asked at his deposition if he knew what was taken from the house he replied, "I didn't see any - I saw them - I saw somebody go around the house with a bag, I don't know what that was. Those were the police officers." (Id. at 30.) Sylvia Cook heard the Officers tell Timothy Cook that they would take him out of the house if he did not comply with their demands. Sylvia Cook attributes Timothy Cook's behavior to "watching too much damned TV." (Nelson Aff., Ex. 7, Sylvia Cook Dep. at 20.) Charles Cook also heard Timothy Cook objecting to the Officers' questions. Timothy Cook sustained pain to his shoulder from having his arms secured behind his back and a "few bumps and bruises." (Nelson Aff., Ex. 8, Timothy Cook Dep. at 29.) Specifically, Timothy Cook sustained bruises to his knees and light bruises under his chest area. He also said that his pride was injured and that he is mad. Although he does not believe it, Timothy Cook stated that some of his friends say that he is angrier since the incident. He has not sought any medical care for his injuries. When asked if he has had trouble sleeping since the search, Timothy Cook replied that he has always had trouble sleeping and is usually up working on his computer. He acknowledged that he dreams about the incident, but stated, "It's no big deal to me." (Id. at 31.) CASE 0:06-cv-00579-DWF-AJB Document 44 Filed 05/31/07 Page 8 of 24 9 Procedural Posture Plaintiffs commenced this lawsuit alleging excessive force, summary punishment, violations of due process, and deprivation of liberty rights and interests under the First, Fourth, Fifth, Eighth, and Fourteenth Amendments to the United States Constitution and various state claims. Defendants move to dismiss all claims asserted by Charles Cook and Sylvia Cook. 6 Additionally, Defendants move to dismiss Timothy Cook's claims of conversion, intentional infliction of emotional distress, negligent infliction of emotional distress, violations of summary punishment, due process, and deprivation of liberty interests and rights under the Fifth, Eighth, and Fourteenth Amendments, and discrimination in public services under Minn. Stat. § 363A.7 6 In their opposition brief, Plaintiffs fail to respond to Defendants' assertions that Plaintiffs have failed to state a Monell claim against the City, that the City is entitled to vicarious official immunity, that Plaintiffs have failed to state a claim for violation of the First Amendment, and that Plaintiffs' claims for summary punishment, due process under the Eighth Amendment, and deprivation of liberty interests must be dismissed. Because Plaintiffs have failed to respond to these arguments, they have abandoned these claims. See Thomsen v. Ross, 368 F. Supp. 2d 961, 974 n.9 (D. Minn. 2005) (concluding that plaintiff had abandoned claims not addressed in his opposition to summary judgment motion). 7 Defendants do not seek summary judgment on Timothy Cook's excessive force, assault, and battery claims. Although they do not concede these claims, they acknowledge that Timothy Cook's testimony that Officers repeatedly kicked him in the head creates a fact issue. CASE 0:06-cv-00579-DWF-AJB Document 44 Filed 05/31/07 Page 9 of 24 10 DISCUSSION I. Standard of Review Summary judgment is proper if there are no disputed issues of material fact and the moving party is entitled to judgment as a matter of law. Fed. R. Civ. P. 56(c). The Court must view the evidence and the inferences, which may be reasonably drawn from the evidence in the light most favorable to the nonmoving party. Enter. Bank v. Magna Bank of Mo., 92 F.3d 743, 747 (8th Cir. 1996). However, as the Supreme Court has stated, "[s]ummary judgment procedure is properly regarded not as a disfavored procedural shortcut, but rather as an integral part of the Federal Rules as a whole, which are designed 'to secure the just, speedy, and inexpensive determination of every action.'" Celotex Corp. v. Catrett, 477 U.S. 317, 327 (1986) (quoting Fed. R. Civ. P. 1). The moving party bears the burden of showing that there is no genuine issue of material fact and that it is entitled to judgment as a matter of law. Enter. Bank, 92 F.3d at 747. The nonmoving party must demonstrate the existence of specific facts in the record, which create a genuine issue for trial. Krenik v. County of Le Sueur, 47 F.3d 953, 957 (8th Cir. 1995). A party opposing a properly supported motion for summary judgment "may not rest upon mere allegations or denials of his pleading, but must set forth specific facts showing that there is a genuine issue for trial." Anderson v. Liberty Lobby, Inc., 477 U.S. 242, 256 (1986). CASE 0:06-cv-00579-DWF-AJB Document 44 Filed 05/31/07 Page 10 of 24 11 II. Section 1983 Claims Section 1983 prohibits a person acting under color of state law from depriving another person of his or her "rights, privileges, or immunities secured by the Constitution and laws . . . ." 42 U.S.C. § 1983. A. Qualified Immunity The Officers contend that they are entitled to qualified immunity on Plaintiffs' § 1983 claims. Qualified immunity shields government officials as well as private individuals from civil liability under 42 U.S.C. § 1983. Wilson v. Layne, 526 U.S. 603, 614 (1999). A defendant is shielded from civil liability if it is shown that his or her "conduct does not violate clearly established statutory or constitutional rights of which a reasonable person would have known." Harlow v. Fitzgerald, 457 U.S. 800, 818 (1982). On a motion for summary judgment, the Court employs a three-part test to determine whether qualified immunity exists. Goff v. Bise, 173 F.3d 1068, 1072 (8th Cir. 1999) (citing Habiger v. City of Fargo, 80 F.3d 289, 295 (8th Cir. 1996)). First, the plaintiff must assert a violation of a constitutional right. Id. Second, the alleged right must be clearly established. Id. Third, taking the facts in the light most favorable to the plaintiff, there must be no genuine issues of material fact as to whether a reasonable official would have known that the alleged action violated the plaintiff's clearly established rights. Id. If the Court determines that the facts, viewed in the light most favorable to the injured party, do not establish a violation of a constitutional right, no further inquiry is necessary. Saucier v. Katz, 533 U.S. 194, 201 (2001). "Qualified CASE 0:06-cv-00579-DWF-AJB Document 44 Filed 05/31/07 Page 11 of 24 12 immunity is available 'to all but the plainly incompetent or those who knowingly violate the law.'" Avalos v. City of Glenwood, 382 F.3d 792, 798 (8th Cir. 2004) (quoting Malley v. Briggs, 475 U.S. 335, 341 (1986)). B. Excessive-Force Claim Under 42 U.S.C. § 1983 It appears that Charles and Sylvia Cook have abandoned their excessive force claims because in their response brief they do not directly respond to Defendants' arguments. Moreover, they do not respond to the Officers' assertion that they are entitled to qualified immunity on any § 1983 claim. But in any event, these claims fail on the merits. The Court first examines whether Charles and Sylvia Cook have asserted a violation of a constitutional right. The Court evaluates excessive force claims under an objective-reasonableness test. Graham v. Connor, 490 U.S. 386, 397 (1989). In determining whether the use of force is "reasonable" under the Fourth Amendment, a court must balance "the nature and quality of the intrusion on the individual's Fourth Amendment interests" against the government interests at stake. Id. at 396 (citation omitted). The reasonableness of the use of force must be judged from the "perspective of a reasonable officer on the scene, rather than with the 20/20 vision of hindsight." See id. (quoting Terry v. Ohio, 392 U.S. 1, 20-22 (1968)). The reasonableness determination also must make allowances for the fact that police officers make split-second judgments in oftentimes tense situations. Graham, 490 U.S. at 396-97. Therefore, the United States Supreme Court has set out the reasonableness inquiry as one that requires courts to CASE 0:06-cv-00579-DWF-AJB Document 44 Filed 05/31/07 Page 12 of 24 13 determine "whether the officers' actions are 'objectively reasonable' in light of the facts and circumstances confronting them, without regard to their underlying intent or motivation." Id. at 397 (citing Scott v. United States, 436 U.S. 128, 137-39 (1978)). Viewing the facts in the light most favorable to Charles and Sylvia Cook, the Court concludes that a reasonable jury could not conclude that the Officers used excessive force. Here, the Officers were executing a valid high-risk search warrant at the home of a suspected armed robber. No reasonable jury could conclude that pointing a gun at Sylvia Cook, putting a hand on her to guide her back to the living room after she repeatedly disobeyed orders, and using profanity constitute excessive force. See Arndt v. Stillman, No. 04-3905DSDJJG, 2006 WL 212195, at *8 (D. Minn. 2006) (dismissing excessive force claim when during execution of a search warrant, officer grabbed plaintiff from behind, handcuffed him, physically forced him to the ground, placed a knee on his upper back after handcuffing, and held a gun to his temple); Frison v. Zebro, No. 00-2688, 2002 WL 539069, at *6 (D. Minn. 2002) (dismissing excessive force claim when during the execution of a search warrant, officer pointed a gun at plaintiff). Although the Court finds that the Officers' conduct was not actionable, the Court is deeply troubled by the Officers' use of profanity. The Officers' use of such language is offensive and unprofessional and it degrades the law-enforcement profession. Likewise, no reasonable jury could conclude that the Officers used excessive force against Charles Cook. Although he denies being kicked, viewing the evidence in the light most favorable to him, an Officer kicked him once in his back or side based on Sylvia CASE 0:06-cv-00579-DWF-AJB Document 44 Filed 05/31/07 Page 13 of 24 14 Cook's testimony and the Officer's own police report. But Charles Cook does not allege that he suffered any injury as a result of the kick. The Eighth Circuit has ruled that the minimum level of injury required for a Fourth Amendment excessive force claim is actual injury. Lambert v. City of Dumas, 187 F.3d 931, 936 (8th Cir. 1999); Dawkins v. Graham, 50 F.3d 532, 535 (8th Cir. 1995). Further, the Eighth Circuit has ruled that "a de minimus . . . injury is insufficient to support a finding of a constitutional violation." Crumley v. City of St. Paul, 324 F.3d 1003, 1007 (8th Cir. 2003); see also Andrews v. Fuoss, 417 F.3d 813, 818 (8th Cir. 2005) (concluding that injuries including a sore neck, horrible headache, painful flare-up of pre-existing back injuries resulting from defendant's forceful hit were insufficient to establish an excessive-force claim). Thus, "[n]ot every push or shove, even if it may later seem unnecessary in the peace of a judge's chambers, violates the Fourth Amendment." Id. (quotation omitted). Here, Charles Cook himself disputes that the Officer kicked him. And even if Sylvia Cook's testimony and the Officer's report are true, Charles Cook does not allege any injury in connection therewith. The only injury he alleges is stiffness, which he contends was due to the cold air blowing on him. The Court does not condone the Officer's kicking if it occurred. Even when executing a search warrant, it should be a rare case in which an officer must resort to kicking people-particularly unarmed elderly people. But under Eighth Circuit caselaw, Charles Cook's claim fails because he does not allege that the kick caused any injury. Consequently, Charles and Sylvia Cook have not CASE 0:06-cv-00579-DWF-AJB Document 44 Filed 05/31/07 Page 14 of 24 15 established that the Officers violated their constitutional rights to be free from excessive force and have therefore failed to establish the first prong of the test. Accordingly, the Officers are entitled to qualified immunity and the Court grants summary judgment on Charles Cook's and Sylvia Cook's excessive-force claims. C. Substantive Due-Process Claims Under 28 U.S.C. § 1983 Plaintiffs allege that the Officers violated their substantive-due-process rights. Again, Plaintiffs fail to respond to the Officers' assertion that they are entitled to qualified immunity. At any rate, this claim also fails. To establish a substantive due process violation, Plaintiffs must show that the Officers' conduct: (1) was "conscience shocking" and (2) violated "one or more fundamental rights that are deeply rooted in this Nation's history and tradition, and implicit in the concept of ordered liberty, such that neither liberty nor justice would exist if they were sacrificed." Terrell v. Larson, 396 F.3d 975, 978 n.1 (8th Cir. 2005) (citation omitted). Plaintiffs essentially base their claims on the Officers' alleged violations of the Plaintiffs' Fourth Amendment right to be free from excessive force. But it is well-settled that § 1983 excessive-force claims must be analyzed under the Fourth Amendment's "objective reasonableness standard." Saucier, 533 U.S. at 201-02. Therefore, Plaintiffs cannot base their substantive due-process claims on their alleged excessive-force claims. Smithson v. Aldrich, 235 F.3d 1058, 1064 (8th Cir. 2000). Accordingly, the Officers are entitled to summary judgment on these claims. CASE 0:06-cv-00579-DWF-AJB Document 44 Filed 05/31/07 Page 15 of 24 16 III. State Tort Claims The Officers assert that Plaintiffs have failed to state claims for conversion, negligent infliction of emotional distress, intentional infliction of emotional distress, assault, and battery. Alternatively, the Officers assert that the doctrine of official immunity precludes Plaintiffs' state tort claims against them. Specifically, the Officers contend that they are entitled to official immunity on each Plaintiff's claims for conversion, negligent infliction of emotional distress, and intentional infliction of emotional distress. Additionally, the Officers contend that they are entitled to official immunity on Charles Cook's and Sylvia Cook's assault and battery claims. A. Conversion Under Minnesota law, conversion is defined as "an act of willful interference with the personal property of another which is without justification or which is inconsistent with the rights of the person entitled to the use, possession or ownership of the property." Bloom v. Hennepin County, 783 F. Supp. 418, 440 (D. Minn. 1992) (quoting Dain Bosworth, Inc. v. Goetze, 374 N.W.2d 467, 471 (Minn. Ct. App. 1985)). In the Complaint, Plaintiffs allege that during the search, the Officers took "a total of $160" from Charles and Sylvia Cook's grandchildren and other household belongings. (Compl. at ¶ 10.) Additionally, in Plaintiffs' opposition brief, Timothy Cook asserts that the Officers destroyed "certain computer or electronics equipment" during the search. (Pls.' Mem. in Opp'n to Partial Summ. J. Mot. ("Pls.' Opp'n Mem.") at 11.) The Court finds that Plaintiffs have not established a prima facie case of CASE 0:06-cv-00579-DWF-AJB Document 44 Filed 05/31/07 Page 16 of 24 17 conversion because Plaintiffs do not cite to any evidence in the record supporting the allegations in their Complaint or brief. Plaintiffs merely state that "[t]he claim that officers destroyed property wantonly . . . is supported by the testimony of Plaintiffs." (Pls.' Opp'n Mem. at 11.) It is not the Court's duty to sift through the record in search of facts to support Plaintiffs' claims. See Nw. Nat'l Ins. Co. v. Baltes, 15 F.3d 660, 662-63 (7th Cir. 1994) ("District Judges are not archaeologists."). Nonetheless, after reviewing the deposition testimony, the Court concludes that there is no specific evidence supporting this claim. Charles Cook testified that the only thing the Officers took from the house was "a bag . . . with a lot of papers and stuff in it." (Charles Cook Dep. at 34.) Likewise, Timothy Cook and Sylvia Cook gave similarly vague answers at their depositions when asked what the Officers took. Moreover, Plaintiffs lack standing to assert a claim of conversion for their grandchildren/nieces. Thus, without stating what the Officers allegedly took from the house, the Court finds that this claim fails. Accordingly, the Officers are entitled to summary judgment on Plaintiffs' conversion claims. B. Intentional Infliction of Emotional Distress To establish a claim for intentional infliction of emotional distress: (1) the conduct must be extreme and outrageous; (2) the conduct must be intentional or reckless; (3) it must cause emotional distress; and (4) the distress must be severe. Hubbard v. United Press Int'l, Inc., 330 N.W.2d 428, 438-39 (Minn. 1983) (citing Restatement (Second) of Torts § 46(1) (1965)). CASE 0:06-cv-00579-DWF-AJB Document 44 Filed 05/31/07 Page 17 of 24 18 Charles and Sylvia Cook have not demonstrated that the Officers' behavior was "extreme and outrageous." "Extreme and outrageous" conduct is that which is "so atrocious that it passes the boundaries of decency and is utterly intolerable to the civilized community." Id. at 439. Here, the Officers were executing a high-risk search warrant at the home of a suspected armed robber. The Officers knew that the occupants could have guns and therefore entered with their guns drawn. The alleged kick of Charles Cook and lack of injury does not constitute "extreme and outrageous" conduct. Additionally, the Officers' behavior of pointing a gun at Sylvia Cook and putting a hand on her shoulder or back to guide her out of the kitchen during the search does not constitute "extreme and outrageous" conduct. Likewise, although the civilized community may not condone the use of profanity, it is not "utterly intolerable" under the stressful situation of executing a high-risk search warrant, including facing the Plaintiffs' repeated and continuous screaming, yelling, and failure to obey orders. Additionally, none of the Plaintiffs have demonstrated that they suffered severe emotional distress. "Severe emotional distress" is "distress so severe that a reasonable person could not be expected to endure it. Id. Plaintiffs conclude that they have suffered emotional stress by experiencing regular nightmares and fear while in their own home. The Court finds that having nightmares and fear in the home does not constitute distress so severe that a reasonable person could not be expected to endure it. Indeed, the Court has no doubt that any reasonable person would experience nightmares and fear in their home after a Swat Team had descended upon their home at 10:30 p.m. to execute a valid CASE 0:06-cv-00579-DWF-AJB Document 44 Filed 05/31/07 Page 18 of 24 19 high-risk search warrant in pursuit of an armed robber. Thus, under the circumstances of this case, Plaintiffs' alleged emotional injuries are not severe as required to establish a claim of intentional infliction of emotional distress. See id. 440 ("The extent of the 'injury' proven by this record does not exceed that of any employee who experiences an employer's criticism or reproof concerning job performance."); Eklund v. Vincent Brass and Aluminum Co., 351 N.W.2d 371, 379 (Minn. Ct. App. 1984) (recognizing that the employee's experience of depression and embarrassment "was not dissimilar to that of many laid-off employees"). Thus, Plaintiffs have failed to demonstrate a prima facie case of intentional infliction of emotional distress, and summary judgment is appropriate on these claims. CASE 0:06-cv-00579-DWF-AJB Document 44 Filed 05/31/07 Page 19 of 24 20 C. Negligent Infliction of Emotional Distress To state a claim for negligent infliction of emotional distress, a plaintiff must prove the four elements of a negligence claim-duty, breach, injury, and causation. Engler v. Ill. Farmers Ins. Co., 706 N.W.2d 764, 767 (Minn. 2005) (quotation omitted). In addition to the elements of negligence, a plaintiff claiming negligent infliction of emotional distress must also prove: (1) presence in the zone of danger of physical impact; (2) reasonable fear for the plaintiff's safety; and (3) severe emotional distress "with attendant physical manifestations." Id. The physical manifestation requirement "is designed to assure the genuineness of the emotional distress." Silberstein v. Cordie, 474 N.W.2d 850, 857 (Minn. Ct. App. 1991). Here, Plaintiffs' negligent-infliction-of-emotional-distress claims fail because Plaintiffs cannot establish that they suffered severe emotional distress with physical manifestations. Plaintiffs attempt to rely on an exception to the requirement that a plaintiff must show physical injury to recover on a negligent-infliction-of-emotional- distress claim. Under the exception, a plaintiff may be entitled to damages for mental distress without showing physical injury if "there is some conduct constituting a direct invasion of her rights, such as slander, libel, malicious prosecution, willful, wanton or malicious misconduct." Kamrath v. Suburban Nat'l Bank, 363 N.W.2d 108, 111 (Minn. Ct. App. 1985) (citing State Farm Mutual Auto Ins. Co. v. Village of Isle, 265 Minn. 360, 367, 368, 122 N.W.2d 36, 41 (1963)). Although Timothy Cook has stated claims for assault and battery and therefore might have demonstrated conduct constituting a direct CASE 0:06-cv-00579-DWF-AJB Document 44 Filed 05/31/07 Page 20 of 24</t>
  </si>
  <si>
    <t>['https://d3n8a8pro7vhmx.cloudfront.net/cuapb/pages/270/attachments/original/1615663524/Cook_v._House_et_al_USCOURTS-mnd-0_06-cv-00579-0.pdf?1615663524']</t>
  </si>
  <si>
    <t>['Bevan Blauert, badge #585', 'Christie L. Nelson, badge #4959', 'Christopher House, badge #3165', 'Donald Smulski, Jr., badge #6696', 'Gary Westlund, badge #7674', 'Geoffrey Toscano, badge #7257', 'Jason King, badge #3704', 'Jonathan Petron, badge #5671', 'Katherine Smulski, badge #468', 'Katie Blackwell, badge #664', 'Mark A. Johnson, badge #3459', 'Robert J. Kroll, badge #3874', 'Roger D. Smith, badge #6689', 'Timothy Hanks, badge #2660', 'William Willner, badge #7783']</t>
  </si>
  <si>
    <t>1 IN THE MATTER OF THE VETERAN'S PREFERENCE Between Mr. Antoine Coleman, Veteran and BMS Case No.19-VP-0589 Hennepin County. Employer ARBITRATOR: Richard J. Dunn DATE AND PLACE OF HEARING: June 15, 2020 by Zoom, as facilitated by Hegle Court Reporting, Inc. ADVOCATES: For the Veteran: Mr. John W. Verant, Esq. For Hennepin County: Mr. Todd P. Olness, Labor Relations Representative DATE WHEN COLEMAN DECLARATION ADDENDUM WAS FILED: July 10, 2020 DATE WHEN EMPLOYER'S RESPONSE TO THE VETERAN'S ADDENDUM WAS FILED: July 15, 2020 2 DATE WHEN POST-HEARING BRIEFS WERE FILED: July 15, 2020 DATE OF AWARD: July 31, 2020, amended August 3, 2020 APPEARANCES: For the Veteran: Mr. Travis Mitchell Ms. Naquish Turner For Hennepin County: Mr. Sean Chapman, Superintendent Mr. Coddy Harris, Assistant Superintendent Mr. Joe Comstock, Corrections Institution Supervisor Mr. Andrew Miller, Investigations Manager Mr. Eric Eisenman, Investigator 3 JURISDICTION At the beginning of the June 15, 2020 hearing, advocates for each side indicated there were no issues regarding jurisdiction, and each agreed that the case was properly before the Arbitrator for a final and binding decision and award. Witnesses gave sworn testimony, testified directly and were cross examined by representatives for each party. Briefs were sent to the undersigned by July 15, 2020. Mr. Verant sent a Declaration prepared and submitted by Mr. Coleman on July 10, 2020. Shortly thereafter, Mr. Todd P. Olness prepared a response to the Veteran's addendum, and submitted it to the undersigned. It should be noted that the County Labor Relations Representative attempted for numerous months to contact Mr. Coleman with regard to establishing whether he wished to appeal this case to arbitration, and if so, when an arbitration hearing date could be established. There was apparently a problem with connecting Mr. Olness and Mr. Coleman, and with communication as to how to proceed with the case. Mr. Coleman changed advocates during his grievance procedure in the months prior to this hearing, and prior to retaining Mr. John W. Verant. Ultimately this hearing date was set. Advocates from each party chose the undersigned to arbitrate the case. BACKROUND AND STATEMENT OF THE ISSUE The Hennepin County Adult Correction Facility (ACF), sometimes known as the County Workhouse, employed Mr. Antoine Coleman as a Corrections Supervisor. He began employment in October 1990 as a Corrections Officer. He was promoted to Senior Corrections Officer, and then to Corrections Supervisor in 2014. He had been employed at the Workhouse for 28 years. He is a veteran with an honorable discharge from the armed service. Therefore, this is an arbitration under the Minnesota Veterans Preference Act. 4 There was an incident on June 7, 2018 where Mr. Coleman and Corrections Officer Samuel Root were separately entering entrance #132 to the Workhouse early that morning. Mr. Coleman indicated that Mr. Root preceded him at the entrance and proceeded through the hallway. He claimed that Mr. Root smelled of alcohol. Mr. Root was a subordinate of Mr. Coleman. After four hours passed, Mr. Coleman encountered his manager, Mr. Coddy Harris, and inquired as to Workhouse policy regarding this situation. A Hennepin County Department of Community Corrections and Rehabilitation (DOCCR) policy was relevant to the issue. The ACF management, including the Superintendent Sean Chapman, decided to terminate Mr. Coleman, and referenced this policy. In December 2018 the County issued a notice of Intent to Dismiss for just cause including continued performance concerns and misconduct related to this incident. The County gave as a reason that misconduct included violating the DOCCR Code of Ethics and Standards of Conduct. The County was particularly concerned that Mr. Root remained on duty for those four hours, when there was the potential for an impaired Corrections Officer to present a safety and security issue. Furthermore, the County claimed Mr. Coleman wrote a memo containing false information, and subsequently gave false testimony to the Department's investigators. Mr. Coleman had received 2016 and 2018 performance evaluations rated by his manager as "needs improvement". There was a history of recent and significant discipline. Two witnesses testified at the hearing on June 15, 2020 in support of Mr. Coleman. The County called five witnesses to testify at the hearing. Mr. Coleman submitted a Declaration containing examples of systemic racism and discriminatory actions in the Workhouse. This was submitted after the hearing and therefore could not be cross examined by the County. The County advocate responded refuting much of these enumerated examples of racism and discriminatory actions. 5 Both parties submitted written post-hearing briefs going into more detail about the incident and Mr. Coleman's performance. Numerous exhibits were submitted with the briefs containing relevant policies and details about the incident. The last day of Mr. Coleman's active employment was January 4, 2019. The last day he was paid was March 6, 2020. He received full pay from December 19, 2018 through March 2, 2020. The parties agreed upon the following statement as the issue in this case: Was the Veteran's discharge for incompetence and/or misconduct proper pursuant to the Veteran's Preference Act, Minnesota Statutes Section 197.45(e). If not, what is the appropriate remedy? Is Antoine Coleman entitled to back compensation because he was terminated prior to having the hearing mandated by the Act? The Arguments of Veteran Mr. Coleman The promotions of Mr. Coleman demonstrate that the County found his performance to be ethical, competent and effective in leadership. Therefore, Mr. Verant argues that the County cannot base this discharge on the record of 28 years of service to the County when he was a valued employee. The real reason for the termination, according to Mr. Coleman, was an incident when he reported Corrections Officer Samuel Root for smelling of alcohol. (Veteran's Post-hearing Brief, Page 2) This incident occurred on June 7, 2018 at approximately 5:55 am when Mr. Coleman reported for work and entered the facility in doorway #132 and observed Mr. Samuel Root in the hallway beyond the doorway. Mr. Root was a subordinate of Mr. Coleman at the time and had treated Mr. Coleman disrespectfully in the course of their relationship, and possibly with racial bias, according to Mr. Coleman. Mr. Coleman testified that he smelled alcohol and determined that it was coming 6 from the sole individual in the hallway, namely Mr. Root who walked in front of him after entering doorway #132. (Testimony of Mr. Coleman) About four hours later, Mr. Coleman met his manager, Mr. Coddy Harris, Program Manager at the facility. He asked Mr. Harris what the correct protocol was if a supervisor suspected alcohol use by a subordinate, without naming Mr. Root at the time. Mr. Coleman reported that Mr. Harris became agitated and demanded that he name the suspected individual, which Mr. Coleman then reluctantly did. Mr. Harris did not know the policy on this, according to Mr. Coleman, and consulted with Area Director Karen Kuglar as to how to proceed. Mr. Coleman was reluctant to name Officer Root, and according to Mr. Verant, "this was an appropriate response that displayed restraint and good judgment." (Veteran's Post-hearing Brief, page 4) Mr. Coleman indicated that he had not been trained in this policy. (Id. Page 3) Director Kuglar then initiated at 2:00 p.m. a Reasonable Suspicion Protocol which led to an interview of Officer Root accompanied by a union representative. Mr. Verant also noted that an eight-hour delay in interviewing Mr. Root meant that any evidence of consumption would probably have been metabolized. Mr. Root is reported by Mr. Verant to have refused a test of alcohol. Also, Mr. Root made a remark to Mr. Coleman that indicated he had observed Mr. Coleman behind him at the #132 entrance. He apparently also remarked to Mr. Coleman "you couldn't have seen me from where you were". (Id. page 4) Witnesses testified that that there was no camera in the ACF directed at the hallway by entrance #132, and no video recording could have refuted or proved Mr. Coleman's account. In any event the time clocks prove that Mr. Coleman entered through the same door as Mr. Root did, but 43 seconds later, thereby proving that the two of them were in the same location at about the same time. Thus Mr. Coleman could have smelled alcohol, according to this account. (Id. pages 5- 6) 7 Mr. Verant also describes how the two investigators, Andy Miller and Eric Eisenman never sought to review the video recording of Mr. Coleman's discussion with Program Manager Harris within the ACF. (Id. page 7) Additionally, there was a so-called credibility assessment of Mr. Coleman but no such credibility assessment was done on Correction Officer Root. This could have exonerated Mr. Coleman, according to Mr. Verant. (Id. page 8) He indicates that witnesses seemed eager to speculate on Mr. Coleman's truthfulness, but refused to speculate on whether Mr. Root was truthful. Could there be a different treatment of Mr. Coleman because he was a black man? asked Mr. Verant. Mr. Verant also notes that no subordinates of Mr. Coleman were interviewed, and if they had been, they would have attested to his character and competency. Furthermore, it is claimed that Mr. Coleman was a strong advocate for subordinates receiving educational opportunities, and he was supportive of them. (Veteran's Post-hearing Brief, page 8) His own witnesses testified that he was supportive and protective of his subordinates. (Id. page 8) In conclusion, he alleges that he was "set up to fail". All of this is evidence of how the entire investigation and termination was done in bad faith, concludes Mr. Verant. Furthermore, Mr. Verant argues that the County terminated Mr. Coleman on March 6, 2020 prior to a hearing on his case, which is contrary to the Veterans Preference Act which specifies that a veteran such as Mr. Coleman separated from service under honorable conditions cannot be removed from his employment "except for incompetency or misconduct shown after a hearing." (Id., page 1.) Mr. Verant argues that situations like this are fact dependent and require supervisory judgment, and that Mr. Coleman responded appropriately, with restraint and good judgment. He goes on to say that Hennepin County's position is that Mr. Coleman lied intentionally with regard to this 8 incident, and that his behavior was regarded as morally egregious, thereby making him ethically unfit for employment with the County. There is considerable discussion about forensic evidence and the County's investigation, claiming it was incompetent, disjointed and biased. It is claimed that the investigators were grossly incompetent. Mr. Verant argues that a video recording of the incident was destroyed, records are of questionable veracity, and time clock measurements are not in sync. There was no video camera in the ACF directed at the hallway entrance. Mr. Verant alleges that the "credibility assessment" was designed to conclude that Mr. Coleman was not credible, because no such assessment was completed on Officer Root. There is good reason, he argues, to believe that Root lied as to the use of alcohol, since he refused to take a test. Therefore Mr. Coleman asks that he be reinstated immediately to his former position, with back pay to his date of termination. He also seeks attorney's fees pursuant to the Minnesota Statutes governing Veterans Preference. Mr. Coleman submitted a written Declaration after the hearing. This was in response to Mr. Olness's question during the hearing of why he had not reported systemic racism at the Hennepin County Adult Corrections Facility. The Declaration enumerated racist incidents during his career, and documented his courageous and public comments about the alleged racism endemic to his department. (Id. Page 8) It is a partial summary of his efforts during his career of 28 years "to make the management of that facility aware of systemic racial bias and to attempt to correct it". (Veteran's Declaration, page 1) Mr. Coleman explored the ideas of a class action suit against Hennepin County for racial discrimination. Additionally, he met with union representatives to report racism, especially with regard to training opportunities denied to black employees. He also was at a caucus at the ACF regarding race relations and at a brown bag luncheon where concerns were expressed about racism. Mr. Coleman contacted the State of Minnesota's Department of Human Rights to complain about 9 racial discrimination at ACF. Thus Mr. Coleman concludes that his answer to Mr. Olness is that he reported systemic racism in "written complaints, letters, e-mails, telephone calls and personal conversations", and that "any suggestion that I did not complain cannot be made in good faith". (Veteran's Declaration, #40-43.) Mr. Coleman was the Affirmative Action Liaison at the ACF where he investigated complaints regarding racial and sexual discrimination. After filing complaints, he found that they did not result in positive outcomes. In an Exhibit B, Mr. Coleman described Correctional Facility allegations focusing on: black officers separated on their shifts so there is no more than one or two officers per shift; preferential treatment to white officers and reprimanding black officers as an example to others; lack of investigation of alleged discriminatory acts brought to the attention of superiors; and some black men targeted as creating a hostile work environment. (Exhibit B of the Veteran's Declaration) In conclusion, the arguments of the Veteran seek to reinstate Mr. Coleman immediately with back pay. Additionally, he seeks reimbursement of his attorney fees, for representing him, as provided by Minnesota Statutes 197.46(e) in an amount documented in a billing statement reviewed by the undersigned. The Arguments of the Hennepin County Employer The Hennepin County brief opens stating the standard for discipline in this veterans preference case as incompetence or misconduct, and references the standard is the same as just cause under a collective bargaining agreement. (Employer Post-hearing Brief, page 4) The reason for termination of Mr. Coleman was stated in December 2018 in a notice to dismiss for "continued performance concerns and misconduct including violating Hennepin Department of Community Corrections and Rehabilitation (DOCCR) Code of Ethics and Standards of Conduct." (Id., page 6.) Specifically, Mr. Coleman was discharged for failing to notify management 10 immediately when he chose to allow Correctional Officer Samuel Root, who he suspected of impairment, to work in the correctional institution for four hours; then lied about the incident in his memo to the Assistant Superintendent and in his responses to PS&amp;C investigators." (Id. Page 6.) Mr. Coleman waited four hours to report smelling alcohol on Mr. Root, which the County claims was a potential safety concern that violated the DOCCR Policy Code of Ethics and Standards of Conduct. (Employer Exhibit 2, page 22) The four-hour delay in Officer Coleman seeking advice from management is unacceptable and violation of a policy, according to Superintendent Chapman in his testimony. The department's Code of Ethics and Standards of Conduct require notification of management immediately. (Employer Exhibit 14) Superintendent Sean Chapman and Assistant Superintendent Harris testified at the hearing that it is not acceptable to allow a correctional officer suspected of impairment to work on a shift, and that Mr. Coleman should have acted on his suspicion immediately. (Testimony of Mr. Chapman and Mr. Harris) They made the case that there was a policy violation. The Employer's Reasonable Suspicion Checklist references the needed action. (Employer Exhibit 13). With regard to training opportunities and Mr. Coleman's claim that he was not provided with such opportunities, Mr. Olness refutes this in that there was no proof of such claims. Furthermore, it is argued that Mr. Coleman failed to meet mandated training, missing a Restrictive Procedures Training class and "struggling to pursue self-development". He needed reminders to follow up on notices to complete required trainings, particularly notices in his performance reviews (Employer Exhibit 12). Performance problems in the area of technical portions of the job are noted. And Mr. Coleman did not tell management that he did not have proper training to complete his job responsibilities. (Employer Post hearing Brief, page 10.) The County claims that Mr. Coleman was not near Officer Root when they entered the Workhouse. Investigator Eric Eisenman testified at the hearing that each clock system proved that Mr. Coleman and Officer Root were separated by 43 seconds, and that Mr. Coleman's statements to his management were not honest. (Testimony of Mr. Eisenman, Employer Post-hearing Brief, page 10 and page 13.) It is argued that Mr. Coleman lied to his employer about smelling alcohol. At 11 the hearing Superintendent Chapman indicated forensic evidence demonstrated that Mr. Coleman and Mr. Root were separated by 44 seconds when entering the building at door #132. (Testimony of Superintendent Chapman) Lead Investigator Eisenman testified to the reliability of the forensic evidence. This evidence went uncontested. (Testimony of Eisenman, Employer Post-hearing Brief, page 13) The forensic evidence was provided by a 'Com-tec' system that records doors opening and closing. The County concludes that Mr. Coleman was never in close contact with Mr. Root on the day of incident. As to Mr. Coleman's testimony that he made multiple complaints to management of racism and discrimination that "went unheard", he produced no evidence to substantiate such allegations, according to Mr. Olness. (Employer Post-hearing Brief, page 10) There is no record of complaints, which is acknowledged by Mr. Coleman, and he never notified the County's Non- Discrimination and Respectful Workplace Division of a complaint. Mr. Olness states that without evidence the Employer has no opportunity to investigate such claims. The County references a five-day suspension in May 11, 2016 and another five-day suspension in March 15, 2018 when Mr. Coleman was warned that future misconduct would likely result in discharge. The suspensions focused on technical points about which Mr. Coleman had been coached, as well as his alleged disrespectful treatment of office staff. The current case began less than three months after Superintendent Chapman issued that warning. (Employer Post-hearing Brief, page 12 and page 18) Performance reviews in 2016 and 2018 resulted in ratings of "needs improvement" by Corrections Institution Supervisor Comstock, according to his testimony. Mr. Coleman did not file an addendum to either review, and did not argue as to their merit. (Id. page 19) There was deficiency in technical and supervisory skills. Mr. Coleman was given 17 policy reminders, coaching sessions, and discipline during his five years as a corrections supervisor. (Id. page 12) 12 A video purporting to show direct evidence related to the door incident has been lost. Investigator Eisenman had reviewed the video and testified that Mr. Coleman and Mr. Root were not near each other when Mr. Root entered the building, and that Officer Nathan Hatzenbeller entered with Officer Root. Mr. Eisenman stated that Mr. Coleman was still outside when Officer Root and Officer Hatzenbeller passed by the front desk. (Id., page 14) This would contradict Mr. Coleman's statement. Investigations Manager Miller also testified that the video showed that Officer Root and Mr. Coleman were not near each other. This is in support of the County conclusion that Mr. Coleman was never in close contact with Mr. Root on the day of incident. This testimony is cited to support the conclusion that Mr. Coleman was not truthful in his memo to Assistant Superintendent Harris or in his response to investigators' questions when he claimed to smell alcohol on Officer Root. In a memo from Mr. Coleman to Mr. Harris on June 7, he claimed he entered the entrance door #132 and smelled alcohol hanging in the air after he stopped behind Officer Root. The County refutes this claim and argues that at least 40 seconds separated the two of them. (Id., pages 14-15.) Mr. Olness argues that the Coleman memo to Mr. Harris contradicts his testimony in that the memo did not request general guidance regarding reasonable suspicion in the case, but rather identified Officer Root as the Officer in question. Investigators Miller and Eisenman each testified that Mr. Coleman on direct examination indicated that the video never showed Mr. Coleman walking behind Officer Root. Furthermore Mr. Coleman's testimony that Officer Root was the only person there is not credible because the investigators each testified that the video clearly showed Officer Root entering the building with Officer Halzenbeller. Thus, again it is concluded that Mr. Coleman's answers are contradicted. (Id., pages 16-17) The County concludes that this policy violation affecting safety, along with untruthfulness to the Assistant Superintendent and to investigators, warrants discipline. For these reasons and because of Mr. Coleman's recent history of suspensions, Mr. Olness states that a just cause standard has been met for termination. The County considered both previous suspensions in deciding on this 13 case of termination. (Id. page 18) These factors led the management to conclude that they could not trust Mr. Coleman in supervising the security of a correctional facility. Mr. Olness writes: "Mr. Coleman disqualified himself from his job class and County employment when he failed to immediately act on his suspicions that an officer was impaired on the job and then lied to investigators and management about the incident." (Id. page 19) It is further concluded that "Discharge also recognizes the significant safety implication of allowing an alleged impaired officer to work in a correctional institution". (Id. Page 19) Mr. Olness also argues that an arbitrator cannot generally disturb a penalty by management unless capricious or arbitrary actions, such as an abuse of discretion, are proved. (Id., page 20) In this case, it is claimed that fair and impartial treatment was effected in all aspects of discipline. Therefore, the County requests that the undersigned uphold the County's intent to dismiss Mr. Coleman from employment. With regard to the Declaration prepared after the hearing by Mr. Coleman, the County disputes the claims made as unsubstantiated claims of systemic racism over 20 years. These claims do not offer specific proof or evidence of discrimination experienced by Mr. Coleman. (Employer Response to the Veteran's Declaration, page 1.) The County states that these are unsubstantiated claims of systemic racism, some twenty years old. They are not proof or evidence that the County discriminated against Mr. Coleman. (Id. page 1) Only two allegations are documented regarding discrimination, and they are said by the County to be stale because they are from 1992 and 1995. (Id. page 2) No charge was filed with the Minnesota Department of Human Rights or the EEOC by Mr. Coleman, and the statute of limitations for filing such a charge has passed. (Id., page 3) Data prior to 2014 on EEOC charges was not available due to the pandemic limiting access to files. 14 Nor did Mr. Coleman file a charge with the Non-Discrimination Respectful Workplace Unit within Hennepin County. This Unit investigates allegations of discrimination in the workplace, and would have investigated any allegation submitted to it. Furthermore, Mr. Olness writes in his response that Mr. Coleman never requested any data or documents to support his race allegations, and that he clearly had the opportunity to do so since his termination of employment in January 2019. Mr. Olness addresses the issue of lack of training by noting that Mr. Coleman had been offered training resources. He failed to enroll in the supervisory course offered by the County. This is particularly relevant because performance evaluations document deficiencies in supervisory practices by Mr. Coleman. The 2016, 2017, and 2018 performance reviews also addressed the training issue, and the need to find a mentor to work with. At the hearing Mr. Comstock stated that Mr. Coleman "never suggested that he had not been offered appropriate training opportunities". (Testimony of Mr. Comstock) The County cites the Uniform Arbitration Act, as amended, that provides for cross examination of parties in order to test the credibility and accuracy of allegations. The Act provides for cross- examination as an irreplaceable way to develop testimonial truth. The County did not have the opportunity to cross-examine Mr. Coleman with regard to these racism and discrimination allegations because the Addendum was submitted after the hearing. (Id., Page 3) In conclusion the County position is that Mr. Coleman was well positioned to "understand the importance of making timely and specific charges." (Id., page 6) Indeed he was twice promoted after serving as Affirmative Action Liaison. The County is therefore seeking to validate Mr. Coleman's termination for just cause. 15 OPINION AND DECISION An adult correctional facility such as the Hennepin County Adult Correction Facility (ACF) is a unique institution requiring extraordinary safety and security measures. The policies and procedures featured in this facility must err on the side of special security and high standards of performance by personnel. This is a requirement both for the well-being of the inmates and the personnel employed within the facility. The ACF Code of Ethics and Standards of Conduct includes that the Hennepin County Department of Community and Corrections and Rehabilitation (DOCCR) staff in the performance of their duties much demonstrate "unfailing honesty and integrity". (Employer Exhibit 14, page 3) The County has documented serious violations of policy as well as performance issues during Mr. Coleman's recent career at the Adult Corrections Facility. The most recent incident regarding an allegation of alcohol use by a subordinate follows two performance warnings, the most recent on March 15, 2018. Five witnesses testified in support of Hennepin County's case, including the ACF Superintendent, Assistant Superintendent, a Supervisor and two investigators of the June 7, 2018 incident. The Superintendent, Mr. Sean Chapman, delivered the March 15, 2018 five-day suspension, along with Assistant Superintendent Mr. Coddy Harris. They wanted to ensure that Mr. Coleman understood the gravity of the message, and that further performance incidents "may likely result in your termination". When Mr. Coleman as Corrections Supervisor allowed an officer who he believed was impaired by alcohol to remain on duty for four hours, he violated policy and compromised the safety of the facility. The Personal Conduct section of the Code of Conduct reads: "Notify your supervisor/manager or their manager immediately in writing if there are: unethical behaviors by yourself or by other staff which would affect the integrity of the DOCCR or the status of the client." (Id., page 5) 16 And then when he proceeded to give likely false information and false testimony to the investigators assigned to this case, as well as to management, he lost the trust of ACF Management to direct work as a Supervisor and be a member of the management team. The Policy specified in the Code of Ethics and Standards of conduct is as follows: "To ensure staff demonstrate appropriate behaviors related to DOCCR business, staff must not falsify, improperly alter, or destroy any records or documents." (Id., page 4) The management of a correctional facility must retain a strong allegiance of its first line supervisors. This incident followed performance reviews that warned Mr. Coleman about serious issues in his job responsibilities. The manager evaluation of his performance dated March 8, 2018 for the period March 8, 2017 through March 8, 2018 rated performance as "Needs Improvement". (Employer Exhibit 12, page 21) His manager, Mr. Joseph Comstock, wrote that "Mr. Coleman had made minimal performance progress with regard to processes such as in sentence calculations, resident appointments, and in completing matters in the incident module." (Id. page 18) This has occurred after feedback, support, and oversight rendered to Mr. Coleman throughout his tenure as a Correctional Supervisor. This performance review also contains the following: "CS Coleman should utilize his experience and comfort with diversity, particularly with race, to assist the workplace in healthy conversation and growth; instead of, what at times appears to be, utilization of race to hold others hostage in conversations or to divide. This sometimes appears present as well when it comes to him being presented with performance concerns." (Id. page 19) During the last phase of the hearing, Mr. Coleman testified that he experienced discrimination while employed at the Hennepin County Adult Correctional Facility. When asked by Mr. Olness if he had filed an internal report describing such personally experienced discrimination, he indicated during the hearing that he had not completed or filed such a report. Of the seven charges 17 by ACF correctional officers and other staff with the EEOC, none were filed by Mr. Coleman. (Employer's Response to the Veteran's Addendum, page 3) The undersigned offered Mr. Coleman the opportunity to submit a post-hearing addendum describing evidence of racism or discrimination directed toward him. Mr. Coleman prepared two exhibits as his addendum. Mr. Olness submitted a response to this Declaration on July 15, 2020. The Addendum describes systemic racial bias and witnessing racial prejudice at the ACF. There is a reference to exploration of a "class action suit against Hennepin Count for egregious and enduring racial discrimination." There are references to discrimination toward other minority employees, and to group meetings regarding systemic racial discrimination. These references do not respond directly to Mr. Olness' question and to the expectations of the undersigned as to racism or discrimination that Mr. Coleman directly experienced and that impacted him, and whether he had reported same internally or to a relevant external agency. Many of Mr. Coleman's claims enumerated in the Declaration go beyond the scope of this case, and many do not directly impact Mr. Coleman. The allegations of examples of complaints of systemic racism are undated and unsupported by any evidence. Because the allegations and incidents range over at least 25 years and involve numerous individuals, this would require a major investigative effort to validate them. Two allegations are from 1992 and 1995 and do not relate to this termination case. The December 29, 1995 list of circumstances and incidents attached to this Declaration has not been professionally investigated. Dates and evidence need to be brought forth in order to weigh these allegations and decide on their merit The County did not have an opportunity to cross examine Mr. Coleman and possibly other witnesses with regard to these allegations, because his Declaration was produced and revealed after the hearing. This lack of cross examination opportunity is a compelling point with regards to these claims. 18 Mr. Coleman was promoted twice, first on February 22, 2004 and again on September 22, 2013. These promotions occurred many years after the two allegations of discrimination, and are contrary to the claim of discrimination. This decision supports the County's action regarding just cause termination due to violation of policy, and misconduct, as well as well documented performance issues. The decision acknowledges continuing pay that kept Mr. Coleman whole for over fourteen (14) months through February 29, 2020. With regard to the Veterans Preference Act, the County made repeated efforts to schedule a hearing on this case, when the Veteran did not respond to attempts to communicate with him. The notice of Intent to Dismiss dated December 19, 2018 presented the option of having an arbitration or having a hearing by the Hennepin County Human Resources Board. The notice specified that the hearing request must be made within thirty (30) calendar days after the letter. If not made within this period of time, the Veteran will waive the right to a Veterans Preference Act hearing. (County Notice of Intent to Dismiss, Dated December 19, 2018, page 4) The County agreed to this arbitration and has not violated provisions of the Minnesota Veterans Preference Act. AWARD Mr. Coleman's final day of active employment with Hennepin County was January 4, 2019. He continued to be paid on a full-time basis from December 19, 2018 through March 2, 2020, and was kept whole through February 29, 2020. This amounted to over 14 months of continuing full pay. Additionally, he was paid cash for his deferred hours, and his unused balance of vacation hours. No further pay is awarded in this case. ____________________________ Richard J. Dunn Labor Arbitrator Date: August 3, 2020. 19</t>
  </si>
  <si>
    <t>['https://d3n8a8pro7vhmx.cloudfront.net/cuapb/pages/270/attachments/original/1631814642/2020-John_Verant_-_Hennepin_County.pdf?1631814642']</t>
  </si>
  <si>
    <t>['John Verant, badge #None']</t>
  </si>
  <si>
    <t>(https://lp.ffindlaw.com/) FINDLAW (HTTPS://LP.FINDLAW.COM/) CASELAW (HTTPS://CASELAW.FINDLAW.COM/) UNITED STATES (HTTPS://CASELAW.FINDLAW.COM/COURTS/UNITED%20STATES) US 8TH CIR. (HTTPS://CASELAW.FINDLAW.COM/COURT/US-8TH-CIRCUIT) FEIST V. SOLUTIONS OF THE TRAGEDY OF POLICE PURSUITS, AMICUS ON BEHALF OF APPELLEE. Reset A A Font size: Print ... FEIST v. Solutions of the Tragedy of Police Pursuits, Amicus on Behalf of Appellee. United States Court of Appeals,Eighth Circuit. Dorothy I. FEIST, individually, and as trustee for the heirs and next of kin of Brian Keith Feist, deceased, Plaintiff-Appellee, v. Bradley Jon SIMONSON, Defendant-Appellant, Kim Johnson; Robert Glasrud; Matthew Blade; City of Minneapolis, Minnesota; Craig Nordby, Defendants. Solutions of the Tragedy of Police Pursuits, Amicus on Behalf of Appellee. No. 99-1687. Decided: July 25, 2000 BEFORE: McMILLIAN, LAY, and JOHN R. GIBSON, Circuit Judges. Timothy S. Skorda, City Atty., argued, Minneapolis, MN, for appellant. Robert Bennett, argued, Minneapolis, MN, for appellee. This is an appeal by Bradley Jon Simonson, a police o£cer for the Minneapolis Police Department, arising from his high-speed pursuit of a stolen automobile. Brian Feist was traveling eastbound on Interstate 94 near downtown Minneapolis and was killed when the pursued suspect's car crashed into him while traveling against tra£c. Dorothy Feist brought this action against Simonson under 42 U.S.C. § 1983. The district court denied Simonson's motion for summary judgment on the ground of qualiffied immunity. This interlocutory appeal followed. The essential question in this case is whether O£cer Simonson's conduct rises to the level of a due process deprivation under the Fourteenth Amendment. In evaluating whether a state o£cer enjoys the privilege of qualiffied immunity in the face of an alleged Fourteenth Amendment violation, the Supreme Court recently held in County of Sacramento v. Lewis, 523 U.S. 833, 847-48 n. 8, 118 S.Ct. 1708, 140 L.Ed.2d 1043 (1998), that the "threshold question" is whether the police o£cer's conduct is "so egregious, so outrageous" that it serves to "shock the contemporary conscience." Section 1983 does not provide a forum for litigation of state tort law-thus, if the conduct arises only to the level of negligence or recklessness, the federal forum stands foreclosed to those who seek reparation for damage. I. Facts and Background The Chase Search FindLaw / / / / 1 2 Cases &amp; Codes (https://caselaw.ffindlaw.com/) Practice Management (https://practice.ffindlaw.co  According to the record, on August 11, 1996, Simonson observed a black Ford Galaxy matching the description of a reportedly stolen vehicle traveling eastbound on Lake Street in Minneapolis. Simonson made a U-turn and followed the Galaxy. The driver, Darren Shannon, voluntarily pulled the vehicle over. At this point, Simonson had no reason to suspect the driver of anything other than the unauthorized use of a motor vehicle, which is a low-level felony. Simonson exited his squad car with his weapon drawn and ordered both the driver and the passenger to put their hands in the air. Neither individual complied. Simonson repeated the order two more times, after which the suspect yelled an expletive and quickly took off in the car. Simonson ran back to his cruiser, activated his lights and siren, and notiffied dispatch of the chase. Simonson followed the Galaxy northbound on Park Avenue, then approximately eight blocks westbound on East 28th Street, which is a one-way going east. Shannon made several more turns and ran two stop signs and two stop lights in the process. Shannon eventually headed northbound on Portland Avenue, a one-way street running south, with Simonson still in pursuit. After two more turns, Shannon and Simonson drove onto the entrance ramp of eastbound Interstate 94. The cars proceeded down the interstate, and Shannon eventually crossed a grassy median on I-94 and exited the interstate via the southbound Hiawatha Avenue off-ramp. Simonson continued to give chase. Shannon eventually turned around on Hiawatha and drove northbound in the southbound lanes. In so doing, Shannon passed Simonson on the driver's side of the squad car. Simonson then made a U-turn and witnessed Shannon re-enter eastbound I-94 through the Hiawatha exit ramp. Simonson, now joined by three other squads, followed Shannon down the off-ramp. At this point, Shannon, Simonson, and the three secondary squads were all driving westbound in the eastbound lanes. Simonson estimated Shannon's speed at around 70 miles per hour. As the chase headed the wrong way down I-94, Simonson observed both Shannon and his passenger making obscene gestures at him through the windows of the Galaxy. Shannon was also weaving back and forth through the tra£c lanes. Simonson shadowed Shannon's course on I-94, even following him the wrong way through a tunnel. During the chase, Feist drove eastbound on I-94 heading toward Shannon and the cruisers. Tra£c slowed almost to a stop as Shannon and the o£cers continued their course. Feist swerved into the right shoulder to avoid rear-ending the car in front of him. Upon entering the shoulder, Feist's vehicle was immediately crushed by Shannon's vehicle, which was being pursued in the right-hand shoulder of I-94. The estimated closing speed of the two cars was 97 to 104 miles per hour (146.6 feet per second). Both Shannon and his passenger were injured, and Feist died on the scene. An accident reconstructionist found Feist free of any fault. Approximately 1500 feet west of the point of impact stands the Lowry Hill tunnel. The Lowry Hill tunnel is noticeably longer than the tunnel through which Simonson pursued Shannon, and it is even more dangerous due to its narrow build and the existence of a blind curve within. Assuming a driving speed of 70 miles per hour, Shannon and the o£cers would have reached the tunnel traveling the wrong way within approximately ffifteen seconds. In all, the chase lasted over six minutes and spanned over six miles, 1.2 of which were in the wrong direction down I-94. The cars sped through residential areas, past the Minneapolis Institute of Arts and a nearby park, and onto the stretch of road intersecting I-94 and Interstate 35, the two primary throughways in Minneapolis/St. Paul. Simonson's History 3 Simonson has a documented history of engaging in high-speed pursuits. He testiffied at his deposition that he may have been a party to over 100 such chases during his ten-year career with the Minneapolis Police Department. He was reportedly a party to twelve chases in one twenty- day period alone. Simonson admitted to his involvement in as many as twelve to ffifteen chases in a single month. He has never terminated a chase voluntarily. His actions at the conclusion of a high-speed pursuit in 1990 led to two suits against him and the City of Minneapolis, which resulted in $555,000 in liability for the City. See Olson v. City of Minneapolis, Civ. No. 3-95-61; Mattson v. City of Minneapolis, Civ. No. 3-96-741. The District Court's Opinion The district court, in a well-reasoned opinion, denied Simonson's motion for summary judgment and held the facts of this case were clearly distinguishable from Lewis. In Lewis, o£cers encountered a motorcycle being driven at a high rate of speed. Lewis was a passenger on the motorcycle. The driver refused to obey the o£cer's instruction to pull over, and a chase ensued. While attempting to make a sharp turn, the motorcycle tipped over and skidded to a halt. Lewis was struck by the o£cer's vehicle and pronounced dead at the scene of the accident. The Ninth Circuit applied the standard of deliberate indifference in determining whether the o£cer's conduct "shocked the conscience" for Fourteenth Amendment purposes. The appellate court reversed the district court's prior grant of summary judgment based on the o£cer's qualiffied immunity. See Lewis v. Sacramento County, 98 F.3d 434 (9th Cir.1996). The Supreme Court reversed the Ninth Circuit, holding that the chase did not violate the Fourteenth Amendment's requirement of due process because the o£cer's conduct did not shock the conscience. The Court viewed the o£cer's conduct as instinctive and spontaneous, and the Court recognized that decisions made during a high-speed pursuit are made "in haste, under pressure, and frequently without the luxury of a second chance." Lewis, 523 U.S. at 853, 118 S.Ct. 1708 (quotation omitted). Reinstating the district court's dismissal, the Court held that where deliberation by the o£cer is not a possibility, "only a purpose to cause harm unrelated to the legitimate object of arrest will satisfy the element of arbitrary conduct shocking to the conscience, necessary for a due process violation." Id. at 836, 118 S.Ct. 1708. Thus, "high-speed chases with no intent to harm the suspects physically or to worsen their legal plight do not give rise to liability under the Fourteenth Amendment, redressible by an action under § 1983." Id. at 854, 118 S.Ct. 1708. The intent standard for conscience shocking behavior is not always applied in high-speed chases resulting in an alleged due process violation, however. As the Court recognized, "[w]hether the point of the conscience shocking is reached when injuries are produced with culpability falling within the middle range, following from something more than negligence but less than intentional conduct, such as recklessness or gross negligence, is a matter for closer calls." Id. at 849, 118 S.Ct. 1708 (quotation omitted). Some government acts falling within this spectrum may present an actionable Fourteenth Amendment claim. See id. In situations where an o£cer could have actually deliberated, courts are to apply the deliberate indifference standard to determine whether the behavior was conscience shocking. See id. at 851, 118 S.Ct. 1708. The district court viewed the facts of the present case and found that when O£cer Simonson made the initial decision to pursue the stolen vehicle, the instantaneous judgment and reaction were fully justiffied. However, the district court pointed out that Simonson's instinctive decision to give chase slowly escalated into a high-speed chase involving wrong-way travel, thereby increasing the potential for harm to the general public. The district court observed: 4 While O£cer Simonson should be afforded deference for his initial decision, the contention that he did not have the time or ability to clearly assess the rising levels of potential danger in the situation should be subject to further analysis. At many points during the chase, Simonson had the opportunity to balance the law enforcement goal of apprehending Shannon for use of a stolen vehicle (a low-level penalty likely carrying no prison time) against the threat to the general public. Each new turn onto one-way streets and especially the accessing the freeway to drive on the wrong side of the median, presented a juncture for reassessment and evaluation of the escalating consequences of the chase. Rather than aborting the chase as the danger increased, the speed and number of pursuing vehicles also increased․A review of Simonson's conduct, in light of Lewis and other established precedent, reveals that genuine issues of fact exist as to whether his actions "shocked the conscience" for the purpose of a substantive due process claim. (Mem.Op. and Order at 18-19 (emphasis added).) On this basis, the district court denied Simonson's motion for summary judgment. II. Discussion We review a district court's denial of summary judgment de novo and apply the same standard as that which governed that court's decision. See Collins v. Bellinghausen, 153 F.3d 591, 595 (8th Cir.1998). In determining whether an o£cial is entitled to qualiffied immunity, this court undertakes a three-part inquiry. First, has the plaintiff alleged a violation of a constitutional right? Second, was the allegedly violated right clearly established at the time of its violation? Finally, would a reasonable o£cial know or should the o£cial have known that the actions at issue violated that right? See Foulks v. Cole County, 991 F.2d 454, 456 (8th Cir.1993); Buckley v. Rogerson, 133 F.3d 1125, 1129 (8th Cir.1998). If the plaintiff fails to adequately allege a constitutional violation, this court need not consider whether the law was clearly established or whether a reasonable o£cer would know or should have known that the alleged conduct infringed on the plaintiff's constitutional right. Upon analyzing each element of qualiffied immunity as it applies to this case, we ffind Feist successfully alleged a constitutional violation, the law was clearly established at the time, and Simonson should have known his actions were constitutionally suspect. Thus, Simonson cannot invoke the protections of qualiffied immunity. Constitutional Right As an initial matter, we reject Feist's argument that the Lewis intent standard does not apply to innocent bystanders. A myriad of courts have applied Lewis in situations where the plaintiff is an unsuspecting third party. We therefore conclude that the Lewis intent standard applies regardless of whether a suspect or bystander is hurt. Lewis makes it clear that an o£cer who unintentionally harms another while performing discretionary functions should be shielded from liability if the o£cer could not deliberate. On this basis, Simonson argues that it was error to deny him summary judgment because Feist offered no evidence of Simonson's intent to cause physical harm or worsen appellee's legal plight. We disagree with Simonson's analysis. Simonson's opportunity for deliberation takes this case outside of the "malicious and sadistic intent" standard articulated in Lewis and necessitates an inquiry into Simonson's deliberate indifference to Feist's civil rights. Because the deliberate indifference standard is more appropriately applied to these facts, Feist need not bring proof of Simonson's intent. As the Lewis Court observed, the deliberate indifference standard is appropriately applied "only when actual deliberation is practical." Lewis, 523 U.S. at 851, 118 S.Ct. 1708. Thus, "the critical question in determining the appropriate standard of culpability is whether the circumstances 5 allowed the state actors time to fully consider the potential consequences of their conduct." Moreland v. Las Vegas Metro. Police Dep't, 159 F.3d 365, 373 (9th Cir.1998). Because each case is fact-speciffic, it is di£cult to analyze all post-Lewis cases to formulate judicial agreement to guide our review. Su£ce it to say, we think Lewis is a su£cient beacon to a£rm the ffindings of the district court. A brief discussion, however, of a few Fourteenth Amendment cases is nonetheless informative to our analysis. In a landmark case which preceded Lewis by thirty-six years, three deputy sheriffs acting on a drug tip forcibly entered the plaintiff's bedroom and began inquiring about two morphine capsules sitting on the night stand. See Rochin v. California, 342 U.S. 165, 72 S.Ct. 205, 96 L.Ed. 183 (1952). The plaintiff swallowed the capsules and, after some struggle, was promptly taken to the hospital. At the direction of one of the o£cers, a physician pumped the plaintiff's stomach and he regurgitated the capsules. The Supreme Court found the o£cers' behavior conscience shocking. The forcible entry, the struggle to open the plaintiff's mouth and remove its contents, and the involuntary extraction of the capsules from his stomach were "methods too close to the rack and the screw to permit of constitutional differentiation." Rochin, 342 U.S. at 172, 72 S.Ct. 205. Similarly, in Rogers v. City of Little Rock, 152 F.3d 790 (8th Cir.1998), this court found a due process violation when an on-duty patrol o£cer raped a woman after pulling her over for a minor tra£c violation. This court characterized the o£cer's conduct as an "egregious ․ exercise of power without any legitimate governmental objective." Rogers, 152 F.3d at 797. However, in Radecki v. Barela, 146 F.3d 1227 (10th Cir.1998), the Tenth Circuit found no conscience shocking behavior on the part of an o£cer who took cover after a perpetrator wrestled away the o£cer's weapon. The suspect thereafter shot and killed a bystander who had helped separate the suspect and the o£cer at the o£cer's direction. In reversing the district court's denial of summary judgment for the o£cer, the court of appeals described the circumstances facing him as "a suddenly explosive law enforcement situation" necessitating an "instantaneous judgment call." Radecki, 146 F.3d at 1232. In another example, the district court in Neal v. St. Louis County, 52 F.Supp.2d 1090 (E.D.Mo.1999), granted summary judgment for an o£cer after ffinding no Fourteenth Amendment violation in the o£cer's actions during a drug bust gone awry. The defendant had found his partner on the ground with the suspect pointing a gun to his head. Upon hearing the defendant's order to drop the weapon, the suspect began ffiring shots. The defendant returned gunffire, and his partner was hit and killed by one of his bullets. In ffinding the defendant had not violated his partner's due process rights, the court explained that "[a]police o£cer's decision to use his weapon when ffired upon by a suspected drug dealer requires the type of instant judgment described in Lewis." Neal, 52 F.Supp.2d at 1094. The case at bar falls somewhere between the extremes of Rochin and Rogers on the one hand and Radecki and Neal on the other. That said, while the facts of this case are of a different nature than those in Rochin and Rogers, the cumulation of events on August 11, 1996, leading to Feist's death create a factual issue as to whether Simonson had a fair opportunity to deliberate. The chase lasted over six miles, spanning both residential and commercial areas and passing a park and museum where pedestrians were sure to be found. Simonson followed Shannon the wrong way down three different roadways, all of which were known to carry a substantial amount of tra£c. For 1.2 miles, Shannon and Simonson traveled in the wrong direction on I-94 near its intersection with I-35. This stretch of road is widely traveled, as it connects the two primary thoroughfares in the Twin Cities. At the time of the accident, Simonson had been on the force for eight years. We can assume he was familiar with the intersection of I-94 and I-35 and was aware that it is notoriously busy. Despite this, he insisted on chasing Shannon the wrong way at high speeds, weaving in and out of tra£c. Simonson went so far as to travel the wrong way through a tunnel on I-94, and he appeared ready to blast through another, more dangerous tunnel had the fatal accident not occurred. Throughout the chase, Simonson had no reason to suspect Shannon was guilty of anything other than the low-level felony of unauthorized use of a motor vehicle. As the Supreme Court noted in Lewis, "[a] police o£cer deciding whether to give chase must balance ․ the need to stop a suspect and show that ¢ight from the law is no way to freedom, and ․ the high- speed threat to everyone within stopping range." Lewis, 523 U.S. at 853, 118 S.Ct. 1708. Simonson had ample time to deliberate and weigh these considerations, and the evidence suggests he made a deliberative decision to continue the chase and to be indifferent to the dangers obviously inherent in his conduct. As the district court pointed out, the chase may have begun as an incident requiring split second reactions. As time progressed, however, the chase graduated from one requiring heated responses to one allowing conscious deliberation. Indeed, Simonson was faced with "extended opportunities to do better," yet he exhibited "protracted failure even to care." Id. The deliberate indifference standard is properly applied, and a genuine issue of material fact exists as to whether Simonson was deliberately indifferent to Feist's Fourteenth Amendment rights. Clearly Established Law In order for a right to be clearly established, "the contours of the right must be su£ciently clear that a reasonable o£cial would understand that what he is doing violates that right." Johnson-El v. Schoemehl, 878 F.2d 1043, 1048 (8th Cir.1989) (quotation omitted). If the law at the time of the o£cial action is not clearly established, we cannot hold the o£cial responsible because he or she could not be expected to anticipate legal liability or recognize at the time that the conduct is unlawful. See Harlow v. Fitzgerald, 457 U.S. 800, 818, 102 S.Ct. 2727, 73 L.Ed.2d 396 (1982). "This is not to say that an o£cial action is protected by qualiffied immunity unless the very action in question has previously been held unlawful; but it is to say that in light of pre-existing law the unlawfulness must be apparent." Anderson v. Creighton, 483 U.S. 635, 640, 107 S.Ct. 3034, 97 L.Ed.2d 523 (1987) (citation omitted). See also Johnson-El, 878 F.2d at 1049. This court employs a ¢exible standard in determining whether a right is clearly established, requiring some factual correspondence with precedent and demanding that government o£cials respect general, well-established principles of law. See J.H.H. v. O'Hara, 878 F.2d 240, 243 (8th Cir.1989). We look at the speciffic conduct about which the plaintiff complains while reviewing statutory and case precedent. See J.H.H., 878 F.2d at 243. "Whether the law is clearly established depends on what would be apparent in each situation." Johnson-El, 878 F.2d at 1049. Feist urges that at the time of the pursuit and collision, the law was well-established that o£cers could be held liable for their behavior during a high-speed chase. We agree. This circuit and others addressed the possibility of substantive due process violations in connection with police pursuits well before August 11, 1996. See Roach v. City of Fredericktown, 882 F.2d 294, 297 (8th Cir.1989); Evans v. Avery, 100 F.3d 1033, 1038 (1st Cir.1996); Webber v. Mefford, 43 F.3d 1340, 1344 (10th Cir.1994); Fagan v. City of Vineland, 22 F.3d 1296, 1308-09 (3d Cir.1994); Temkin v. Frederick County Comm'rs, 945 F.2d 716, 723 (4th Cir.1991); Checki v. Webb, 785 F.2d 534, 538 (5th Cir.1986). Although more frequently than not o£cers escaped liability in these cases, the potential for liability nonetheless existed. Hence, the law was clearly established at the time of its alleged violation. Reasonable O£cer Would Recognize Violation Once it has been established that the alleged constitutional violation is supported by clearly established law, a qualiffied immunity defense will ordinarily fail, since a reasonable government actor should or would have known the law governing his conduct was a constitutional principle supported by clearly established law. See Buckley, 133 F.3d at 1131 (citing Harlow, 457 U.S. at 818-19, 102 S.Ct. 2727). It is reliance on the objective reasonableness of the o£cer's conduct 6 which serves to measure the o£cer's liability in instances of excessive disruption by the government. Only under extraordinary circumstances where it is shown that the o£cer neither knew nor should have known that the challenged actions violated a constitutional right may an o£cer be entitled to immunity. See id. (citing Harlow, 457 U.S. at 819, 102 S.Ct. 2727). Simonson can make no such showing. In fact, Simonson testiffied at his deposition that he is aware of the critical aspects of the Fourteenth Amendment and its speciffic limitations on police activity. He admitted there was a "reasonable probability" that an accident would result from the August 11 chase, and he understood that innocent bystanders injured in a pursuit may claim they were denied their Fourteenth Amendment rights. Given the case law precedent existing at the time of the accident and Simonson's own admissions, we ffind that a reasonable o£cer in Simonson's position would know or should have known as a matter of law that his actions potentially violated the Fourteenth Amendment. As such, the district court's dismissal of Simonson's motion for summary judgment on the ground of qualiffied immunity was appropriate. III. Conclusion The cumulation of events occurring on August 11, 1996, convinces this court that this case is properly analyzed under the deliberate indifference standard of conscience shocking behavior. Feist successfully alleged a violation of a constitutional right, the law regarding due process violations in police chases was clearly established, and a reasonable o£cer would or should have known Simonson's conduct potentially violated Feist's rights. Therefore, qualiffied immunity is improper, and we AFFIRM the district court's denial of Simonson's motion for summary judgment. Order Oct. 11, 2000 The above-entitled matter having been settled, and the appellant having moved to withdraw and forever dismiss his petition for rehearing en banc, the petition is hereby dismissed. The case is remanded to the District Court for a determination of the pending application for attorneys' fees and costs. Judge Bowman, Judge Beam, Judge Loken, and Judge Hansen dissent. FOOTNOTES 1. On March 19, 1999, Feist moved for dismissal of Simonson's appeal for lack of jurisdiction on the basis of Johnson v. Jones, 515 U.S. 304, 115 S.Ct. 2151, 132 L.Ed.2d 238 (1995). Johnson holds that appellate courts lack jurisdiction to review a denial of summary judgment based on qualiffied immunity where the appellant seeks review only of the district court's determination that the evidence is su£cient to support a ffinding that particular conduct occurred. On April 22, 1999, an administrative panel from this court denied Feist's motion. In the present case, the facts leading up to the crash and Feist's death are essentially undisputed. As the issue of jurisdiction has been raised and ruled upon and we ffind the panel's decision in line with Johnson, the panel's ruling stands. See also Gainor v. Rogers, 973 F.2d 1379, 1382 (8th Cir.1992) ("It is well settled that the denial of a summary judgment motion which asserts qualiffied immunity from suit is appealable 'to the extent that it turns on an issue of law.' ") (quoting Mitchell v. Forsyth, 472 U.S. 511, 530, 105 S.Ct. 2806, 86 L.Ed.2d 411 (1985)). 2. As stated in County of Sacramento v. Lewis, 523 U.S. 833, 848-49, 118 S.Ct. 1708, 140 L.Ed.2d 1043 (1998) (citations omitted):In Paul v. Davis, 424 U.S. 693, 701, 96 S.Ct. 1155, 47 L.Ed.2d 405 (1976), ․ we explained that the Fourteenth Amendment is not a "font of tort law to be superimposed upon whatever systems may already be administered by the States," and in Daniels v. Williams, 474 U.S. [327, 332, 106 S.Ct. 662, 88 L.Ed.2d 662 (U.S.Va.1986)] we rea£rmed the point that "[o]ur Constitution deals with the large concerns of the governors and the governed, but it does not purport to supplant traditional tort law in laying down rules of conduct to regulate liability for injuries that attend living together in society." We have accordingly rejected the lowest common denominator of customary tort liability as any mark of su£ciently shocking conduct, and have held that the Constitution does not guarantee due care on the part of state o£cials; liability for negligently in¢icted harm is categorically beneath the threshold of constitutional due process. It is, on the contrary, behavior at the other end of the culpability spectrum that would most probably support a substantive due process claim; conduct intended to injure in some way unjustiffiable by any government interest is the sort of o£cial action most likely to rise to the conscience-shocking level. See Daniels v. Williams, 474 U.S. at 331, 106 S.Ct. 662 ("Historically, this guarantee of due process has been applied to deliberate decisions of government o£cials to deprive a person of life, liberty, or property"). 3. As the district court noted, various law enforcement o£cers testiffied as to their opinions about the chase.Sgt. Johnson, the MPD pursuit instructor, testiffied that he would probably not have chased a stolen car the wrong direction down the interstate. He acknowledged that, in order to pursue a vehicle the wrong way on an interstate highway, a "very hazardous situation," the crime for which the vehicle is being pursued must be very serious. He admitted that, "you need a damn good reason to chase somebody into a highly dangerous tra£c situation." Similarly, MPD O£cer Alan Rathbun acknowledged that chasing a car the wrong way down the interstate "creates an unreasonable risk of danger to the public," and Chief Olson admitted that such a chase represents an "inherently dangerous activity." Chief Olson also testiffied that auto theft is "on the low end of the felony spectrum" and catching a car thief is "not worth taking a citizen's life."(Mem.Op. and Order at 8-9 (citations omitted).) Furthermore, Sergeant Craig Nordby, the on-duty patrol supervisor monitoring the pursuit, testiffied at his deposition that he received no information from the pursuing o£cers regarding either the tra£c level on eastbound I-94 or the number of squads involved in the pursuit. 4. The Honorable Ann D. Montgomery, United States District Judge for the District of Minnesota, presiding. 5. See generally Childress v. City of Arapaho, 210 F.3d 1154, 1157-58 (10th Cir.2000) ("The Lewis principles ․ apply whether the claimant is a police suspect or an innocent victim."); Claybrook v. Birchwell, 199 F.3d 350, 360 (6th Cir.2000) (ffinding the "malicious or sadistic intent" standard of Lewis to apply to innocent third party harmed in police shoot-out); Davis v. Township of Hillside, 190 F.3d 167, 170 n. 2 (3d Cir.1999) (discussing and rejecting the argument that Lewis should not apply to third party harm); Brown v. Nationsbank Corp., 188 F.3d 579, 592 (5th Cir.1999) (applying Lewis to FBI operation that harmed innocent business-owners); Onossian v. Block, 175 F.3d 1169, 1171 (9th Cir.1999) ("[I]f a police o£cer is justiffied in giving chase, that justiffication insulates the o£cer from constitutional attack, irrespective of who might be harmed or killed as a consequence of the chase."); Schaefer v. Goch, 153 F.3d 793, 798 (7th Cir.1998) (applying Lewis where woman was shot during heated standoff between police and husband); Radecki v. Barela, 146 F.3d 1227, 1232 (10th Cir.1998) (using Lewis ' intent standard where innocent third party was killed during scu¤e between o£cer and suspect); Butera v. District of Columbia, 83 F.Supp.2d 15, 19 (D.D.C.1999) (discussing the intent standard in the context of third party harm and choosing not to apply it only because the facts suggested an opportunity to deliberate); Neal v. St. Louis County, 52 F.Supp.2d 1090,1094 (E.D.Mo.1999) (applying Lewis where third party o£cer was shot by another o£cer during drug bust); Gillyard v. Stylios, No. Civ.A. 97-6555, 1998 WL 966010, at *5 (E.D.Pa. Dec.23, 1998) (utilizing Lewis intent standard where pedestrians were killed by collision involving two o£cers). 6. Simonson argues that his conduct during the chase was legal and in conformance with Minnesota Statute § 169.03(3), which regulates emergency vehicles. Section 169.03(3) states: "The driver of any authorized emergency vehicle, when responding to any emergency call, may enter against the run of tra£c on any one-way street, or highway where there is authorized division of tra£c, to facilitate traveling to the area in which an emergency has been reported." Minn.Stat. § 169.03(3) (1996). We reject Simonson's argument. As the Minnesota Supreme Court noted in Pletan v. Gaines, 494 N.W.2d 38, 41 n. 2 (Minn.1992), the Motor Vehicle Code does not address whether a pursuit should have been discontinued at some point after being undertaken. It simply addresses the manner in which a police car can be driven in response to emergencies. LAY, Circuit Judge. Research Cases &amp; Codes (https://caselaw.ffindlaw.com/) Opinion Summaries (https://caselaw.ffindlaw.com/summary.html) Sample Business Contracts (https://corporate.ffindlaw.com/contracts/) Research An Attorney or Law Firm (https://lawyers.ffindlaw.com/) Forms (https://forms.lp.ffindlaw.com/) Reference (https://reference.ffindlaw.com/) Legal Commentary (https://supreme.ffindlaw.com/legal-commentary.html) Practice Law Technology (https://technology.ffindlaw.com/) Law Practice Management (https://practice.ffindlaw.com/) Law Firm Marketing Services (https://www.lawyermarketing.com) Corporate Counsel (https://corporate.ffindlaw.com/) JusticeMail (http://www.justice.com) Jobs &amp; Careers (https://careers.ffindlaw.com/) About Us Company History (https://www.ffindlaw.com/company/company- history/ffindlaw-corporate-information-press-company-background.html) Who We Are (https://www.ffindlaw.com/company/company-history/ffindlaw- com-about-us.html) Privacy (https://www.thomsonreuters.com/en/privacy-statement.html) Terms (https://www.ffindlaw.com/company/ffindlaw-terms-of-service.html) Disclaimer (https://www.ffindlaw.com/company/disclaimer.html) Advertising (https://www.ffindlaw.com/company/media-kit.html) Jobs (https://www.ffindlaw.com/company/employment/employment.html) Cookies Do Not Sell My Info (https://privacyportal- cdn.onetrust.com/dsarwebform/dbf5ae8a-0a6a-4f4b-b527- 7f94d0de6bbc/5dc91c0f-f1b7-4b6e-9d42-76043adaf72d.html) Social Facebook (https://www.facebook.com/FindLawConsumers) YouTube (https://www.youtube.com/watch?v=WQiNbzazOhw) Twitter (https://twitter.com/ffindlawconsumer) Pinterest (https://pinterest.com/ffindlawconsumer/) Newsletters (https://newsletters.ffindlaw.com/) Law Firm Marketing Attorney Websites (https://www.lawyermarketing.com/services/mobile- friendly-websites/? ct_primary_campaign_source=701130000027LuU&amp;ct_source=Website&amp;ct_source_ Online Advertising (https://www.lawyermarketing.com/services/integrated- marketing-solutions/? ct_primary_campaign_source=701130000027LuU&amp;ct_source=Website&amp;ct_source_ Buy a Directory Proffile (https://store.lawyermarketing.com) Marketing Resources On-Demand Webcasts (https://www.lawyermarketing.com/webcasts/? ct_primary_campaign_source=701130000027LuU&amp;ct_source=Website&amp;ct_source_ White Papers (https://www.lawyermarketing.com/white-papers/? ct_primary_campaign_source=701130000027LuU&amp;ct_source=Website&amp;ct_source_ BACK TO TOP Copyright © 2021, Thomson Reuters. All rights reserved.</t>
  </si>
  <si>
    <t>['https://d3n8a8pro7vhmx.cloudfront.net/cuapb/pages/270/attachments/original/1626187981/FEIST_v._Solutions_of_the_Tragedy_of_Police_Pursuits__Amicus_on_Behalf_of_Appellee.___FindLaw.pdf?1626187981']</t>
  </si>
  <si>
    <t>2/22/2021 Jenson v. Craft, Civil No. 01-1488(DSD/JMM) | Casetext Search + Citator https://casetext.com/case/jenson-v-craft 1/18 From Casetext: Smarter Legal Research Jenson v. Craft United States District Court, D. Minnesota Jun 18, 2002 Civil No. 01-1488(DSD/JMM) (D. Minn. Jun. 18, 2002) Copy Citation Download Treatment Civil No. 01-1488(DSD/JMM) June 18, 2002 Theodore D. Dooley, Esq. and Dooley Reichert, Minneapolis, MN, and Peter J. Nickitas, Esq., Nickitas Law O:ce, St. Paul, MN, for plainti9. Kenneth W. Sa9old, Esq., J. Sebastian Stewart, Esq. and Blackwell, Igbanugo, Engen Sa9old, Minneapolis, MN, for defendant Dan Craft. Jon K. Iverson, Esq., Jason J. Kuboushek, Esq. and Iverson and Reuvers, Bloomington, MN, for defendants Dean Albers, Randy Mickelson, Patrick Thompson, Bob Dissell, Scott McNurlin, Steven Betcher, Carol Lee and Goodhue County. Jon M. Hopeman, Esq., Eric Reinsche, Esq. and Felhaber, Larson, Fenlon Vogt, Minneapolis, MN, and Jon K. Iverson, Esq., Jason J. Kuboushek, Esq. and Iverson and Reuvers, Bloomington, MN, for defendant David Price. W. Karl Hansen, Assistant Minnesota Attorney General, St. Paul, MN, counsel for defendant Herm Dybevik. Search all cases and statutes... Help Sign In Sign Up Opinion Case details JX 2/22/2021 Jenson v. Craft, Civil No. 01-1488(DSD/JMM) | Casetext Search + Citator https://casetext.com/case/jenson-v-craft 2/18 DAVID S. DOTY, Judge Andrea G. White, Dakota County Attorney, Hastings, MN, for defendant Brad Wayne. Red flags, copy-with-cite, case summaries, annotated statutes and more. Learn more ORDER This matter is before the court on defendants' motions to dismiss pursuant to Federal Rule of Civil Procedure 12(b)(6), or in the alternative, for summary judgment pursuant to Federal Rule of Civil Procedure 56. Based on a review of the 7le, record, and for the following reasons, the court grants defendants' motions and plainti9's claims are dismissed. 1 1 Defendant Brad Wayne was dismissed from this matter at the hearing unopposed by plainti9. (See also Pl.'s Mem. at 30.) BACKGROUND On June 27, 1995, three-year old Jessica Swanson was reported missing to law enforcement authorities from her home in Goodhue County, Minnesota. In the four years that followed the disappearance of Jessica Swanson, Minnesota law enforcement agencies conducted an extensive investigation into her disappearance and were unable to resolve the circumstances surrounding her disappearance. During the period of 1995 through 1999, law enforcement agencies identi7ed the main suspect as Dale Jenson, the live-in boyfriend of Jessica Swanson's mother and the last person to see her. During the summer of 1999, the Goodhue County Attorney's o:ce and Goodhue County law enforcement agencies concluded that probable cause existed to charge Dale Jenson with the kidnaping of Jessica Swanson as well 2/22/2021 Jenson v. Craft, Civil No. 01-1488(DSD/JMM) | Casetext Search + Citator https://casetext.com/case/jenson-v-craft 3/18 as with the deprivation of parental and custodial rights. The mother of Jessica Swanson, Michelle Swanson, was to be charged with assisting Jenson. At about the same time that the decision was made to charge Dale Jenson, the Goodhue County Sheri9, Dean Albers, informed county attorney Steven Betcher that the sheri9 would seek the assistance of the Federal Bureau of Investigation ("FBI") in an attempt to interview Dale Jenson. Dale Jenson had been interviewed in excess of 20 times between 1995 and 1999 by law enforcement o:cers from various agencies within the State of Minnesota. Sheri9 Albers indicated to the county attorney that FBI special agent Daniel Craft was highly experienced in interviewing subjects in similar cases. The Goodhue County Attorney's o:ce had no prior knowledge of, nor did they have any experience in working with Mr. Craft. On August 24, 1999, a meeting was held in the Goodhue County Law Enforcement Center to review with Agent Craft what had happened on the case to that point and the relevant Minnesota law pertaining to criminal suspect interviews. During the meeting, Agent Craft asked what to do if Jenson requested an attorney. Craft was informed that in previous interviews Jenson had requested an attorney but then revoked the request. It was determined that should Jenson again request an attorney, Craft should ignore the request since it was likely that Jenson would revoke the request. 2 2 Present at this meeting were Goodhue County Sheri9 Dean Albers, Randy Mickelson, Patrick Thompson, Bob Dissell and Scott McNurlin, all of the Goodhue County Sheri9's Department, David Price of the Rochester o:ce of the FBI, Herm Dybezick of the Minnesota Bureau of Criminal Apprehension, and FBI Agent Daniel Craft. Goodhue County Attorney Steven Betcher and Assistant County Attorney Carol Lee also came to the meeting after it had commenced but where not present for all portions of the meeting. On August 25, 1999, Dale Jenson was asked to come to the Dakota County Law Enforcement Center in Hastings, Minnesota to meet with the law enforcement o:cers. Jenson was living in Hastings at that time and he complied with the request. FBI Agent Craft then conducted an interview with Dale Jenson that lasted approximately three hours and ten minutes. The interview was both videotaped and audiotaped. At the beginning of the 2/22/2021 Jenson v. Craft, Civil No. 01-1488(DSD/JMM) | Casetext Search + Citator https://casetext.com/case/jenson-v-craft 4/18 interview, Jenson was only told part of the Miranda warning. He was not informed that if he could not a9ord an attorney one would be appointed for him before any questioning and that at any time during the questioning he could exercise the protections provided by the Miranda warning. He was also not asked if he speci7cally waived his Miranda rights. During the interview, Dale Jenson talked about the need for an attorney and at one point said, "I want an attorney." The interview continued without Jenson talking to a lawyer. Jenson subsequently confessed that he had accidentally killed Jessica and hid her body. That same day, he led law enforcement o:cers to where he had hidden her body. On August 26, 1999, Dale Jenson was arraigned on a felony complaint. Mary D. Wing7eld, Assistant District Public Defender, was appointed to represent Jenson. The state provided Jenson and his counsel complete copies of the interview tapes along with other discovery materials. On September 17, 1999, at a pretrial hearing before the Honorable Richard C. Perkins, Ms. Wing7eld, counsel for Jenson, informed the court that Jenson wished to waive the omnibus hearing and intended to plead guilty to manslaughter in the second degree. At the plea and sentencing hearing on September 24, 1999, before the Honorable Richard C. Perkins, the Goodhue County Attorney Steven Betcher and First Assistant County Attorney Carol Lee appeared on behalf of the state and Mary Wing7eld and Anthony Ho, another assistant district public defender, appeared on behalf of Jenson. Scott Swanson from the state public defender's o:ce also appeared. Jenson entered a plea of guilty to one count of manslaughter in the second degree with the charges of kidnaping and deprivation of parental rights being dismissed as a condition of the entry of guilt on the manslaughter charge. When directly questioned by the court, the defendant admitted that he understood the charge and entered a plea of guilty to manslaughter in the second degree. Upon further questioning by the court and by Ms. Wing7eld, the factual basis for the manslaughter guilty plea was placed on the record. Jenson further stated that his attorney had adequately represented his interests and that he had no further questions regarding the proceeding. 2/22/2021 Jenson v. Craft, Civil No. 01-1488(DSD/JMM) | Casetext Search + Citator https://casetext.com/case/jenson-v-craft 5/18 Subsequent questioning placed a knowing waiver of defendant's right to an omnibus hearing on the record, at which time the issue of probable cause and the confession could be raised. The record clearly re8ects that both the defendant and his attorney knew of the constitutional issues that could have been raised at an evidentiary hearing and that a hearing might have determined that the FBI agent had violated Jenson's Fifth and Sixth Amendment rights in light of the way that the interview was conducted. Jenson expressly waived his right to contest these constitutional issues. Jenson did not appeal his guilty plea to the Minnesota Court of Appeals or the Minnesota Supreme Court. Jenson has now 7led suit pursuant to 42 U.S.C. § 1983 and Bivens v. Six Unnamed Agents, 403 U.S. 388 (1971), alleging that all of the named defendants, in their individual and o:cial capacities, violated: (1) plainti9's constitutional rights under the Fifth, Sixth and Fourteenth Amendments to the United States Constitution ; (2) plainti9's rights under Article I, Section 6, 7 and 8 of the Minnesota Constitution; and (3) plainti9's rights pursuant to State v. Scales, 518 N.W.2d 587 (Minn. 1994) and Minn. Stat. § 481.10 (1998). 3 3 Plainti9 brings these claims under 42 U.S.C. § 1983. While plainti9 asserts in his complaint a cause of action for conspiracy under 42 U.S.C. § 1985, he later acknowledges in his memorandum that this was an error and any conspiracy claim should be considered under § 1983. (See Pl.'s Mem. at 28-29 ("The court should take heed of these paragraphs [pleading conspiracy], and view the conspiracies pleaded at Claims IV and V as conspiracies under sec. 1983, not sec. 1985(3) as mistakenly pleaded.").) DISCUSSION I. Standard of Review Defendants bring a motion to dismiss the complaint or, in the alternative, for summary judgment. In considering a motion to dismiss under Rule 12(b) (6), the court must accept as true, in a hypothetical sense, all of the factual allegations in a light most favorable to the non-moving party. See Riley v. St. Louis County, Mo., 153 F.3d 627, 630 (8th Cir. 1998). A motion to dismiss for failing to state a claim should be granted if it is beyond doubt that no relief can be granted under any set of facts when the allegations are construed in a light most favorable to the pleader. County of St. Charles v. Missouri Family 2/22/2021 Jenson v. Craft, Civil No. 01-1488(DSD/JMM) | Casetext Search + Citator https://casetext.com/case/jenson-v-craft 6/18 Health Council, 107 F.3d 682, 684 (8th Cir. 1997). Rule 12(b)(6) requires a court to treat a motion to dismiss as a motion for summary judgment under Rule 56 when the parties present matters outside the pleadings that the court does not exclude. Fed.R.Civ.P. 12(b)(6); see also Gibb v. Scott, 958 F.2d 814, 816 (8th Cir. 1992). The parties have submitted a substantial number of documents outside the pleadings for consideration in this matter. While the court determines that defendants are entitled to a Rule 12 dismissal since plainti9 fails to state a viable claim on the pleadings as is discussed in part II of this order, the court also 7nds, alternatively, that when the court considered matters outside of the pleadings in parts III and IV of this order, defendants are also entitled to summary judgment.4 4 In particular, the court reviewed the transcripts of the August 25, 1999, interview and the September 24, 1999 plea and sentencing hearing in state court. Summary judgment is appropriate where there is no genuine issue as to any material fact and the moving party is entitled to judgment as a matter of law. Fed.R.Civ.P. 56(c). The moving party bears the burden of demonstrating to the court that no genuine issue of material fact exists. See Celotex Corp. v. Catrett, 477 U.S. 317, 322-23 (1986). A fact is material only when its resolution a9ects the outcome of the case. See Anderson v. Liberty Lobby, Inc., 477 U.S. 242, 248 (1986). A factual dispute is genuine if the evidence is such that it could cause a reasonable jury to return a verdict for either party. See id. at 250. On a motion for summary judgment, all evidence and inferences are to be viewed in a light most favorable to the nonmoving party. See id. at 255. The nonmoving party, however, may not rest upon mere denials or allegations in the pleadings, but must set forth speci7c facts su:cient to raise a genuine issue for trial. See Celotex, 477 U.S. at 324. Moreover, if a plainti9 cannot support each essential element of its claim, summary judgment must be granted because a complete failure of proof regarding an essential element necessarily renders all other facts immaterial. See id. at 322-23. With these standards at hand, the court considers the defendants' motions. 2/22/2021 Jenson v. Craft, Civil No. 01-1488(DSD/JMM) | Casetext Search + Citator https://casetext.com/case/jenson-v-craft 7/18 II. Plainti9 Presents No Viable Constitutional Law Claims A. No Cause Of Action Under Miranda The essence of plainti9's assertion of a violation of his constitutional rights is his allegation that defendants conspired to violate his Miranda rights during the interrogation on August 25, 1999. Plainti9 speci7cally asserts that defendant Daniel Craft repeatedly ignored his requests for an attorney and continued to question him after he indicated to Craft that he wanted an attorney.5 5 The Miranda rule only applies to statements made during custodial interrogations. Here, defendants assert that plainti9 was not in custody for purposes of Miranda since he voluntarily came to the police station, was interviewed in an unlocked room, was free to leave at any point during his interview, and at one point, even left the interview room unaccompanied to use the restroom. Although the court tends to agree with defendants' assertion since it is not entirely convinced that the facts demonstrate that plainti9 was in custody for purposes of Miranda at the time that he confessed, the court concludes that it need not directly resolve this issue given its 7nding that plainti9's case fails on the other legal bases discussed. Plainti9's § 1983 claim on the basis of this alleged constitutional violation, however, is foreclosed by the controlling law in this circuit. In Warren v. City of Lincoln, 864 F.2d 1436, 1442 (8th Cir. 1989), the Eighth Circuit held that no cause of action arises under § 1983 for a failure to a9ord a detainee his rights under Miranda. Instead, the only remedy for a Miranda violation is the exclusion from evidence of any compelled testimony arising therefrom. See id. Since defendant has no cause of action under the controlling law of this circuit, defendants' motions to dismiss must be granted.6 6 The court also concludes that plainti9 cannot sidestep well-settled Eighth Circuit precedent by restyling this matter as a "non-Miranda violation case" under the substantive due process clause of the Fourteenth Amendment. (See Pl.'s Mem at 35, n. 8.) Plainti9's reliance on Ninth Circuit caselaw is misplaced in light of this Circuit's clear ruling in Warren that a plainti9 cannot maintain an action for questioning "outside" Miranda. See Warren, 864 F.2d at 1442. Moreover, the undisputed circumstances of this case are factually inapposite to the substantive due process cases that plainti9 2/22/2021 Jenson v. Craft, Civil No. 01-1488(DSD/JMM) | Casetext Search + Citator https://casetext.com/case/jenson-v-craft 8/18 Plainti9 has also brought a claim under the Sixth Amendment right to counsel. The Sixth Amendment right to counsel "requires the existence of both `criminal prosecution' and an `accused.'" United States v. Gouveia, 467 U.S. 180, 188 (1984). attempts to rely on. See, e.g., Brown v. Mississippi, 297 U.S. 278 (1936) (confession extracted by beating defendants); Gray v. Spillman, 925 F.2d 90 (4th Cir. 1990) (defendant beaten by police); Wilkins v. May, 872 F.2d 190 (7th Cir. 1989) (confession extracted after police handcu9ed defendant and held gun to his head); Ware v. Reed, 709 F.2d 345 (5th Cir. 1983) (beating during interrogation); Duncan v. Nelson, 466 F.2d 939 (7th Cir. 1972) (suspect kept in solitary con7nement for 18 day before being handcu9ed to chair for 4 hours before confessing). B. No Cause Of Action Under the Sixth Amendment The right "does not attach until after the initiation of formal charges." Moran v. Burbine, 475 U.S. 412, 431 (1986). Thus, a Sixth Amendment right only attaches "at or after the initiation of adversary judicial criminal proceedings - whether by way of formal charge, preliminary hearing, indictment, information, or arraignment." Kirby v. Illinois, 406 U.S. 682, 689 (1972). The mere fact that plainti9 was the focus of a criminal investigation does not cause the right to attach. See United States v. Ingle, 157 F.3d 1147, 1151 (8th Cir. 1998); Warren, 864 F.2d at 1442. Moreover, "the 7ling of a criminal complaint and the issuance of an arrest warrant do not constitute the initiation of an adverse judicial proceeding for purposes of [the Sixth Amendment right to counsel]". Von Kahl v. United States, 242 F.3d 783, 789 (8th Cir. 2001) (citation omitted). Here, plainti9 has not pleaded facts, nor can he plead facts, that fall within the ambit of the Sixth Amendment right to counsel. It is undisputed that Jenson voluntarily came to the sheri9's o:ce and that no formal criminal proceeding had been implemented at the time of the interview. The court thus concludes that plainti9's Sixth Amendment right to counsel was not triggered. Accordingly, the court concludes that plainti9's Sixth Amendment claim fails and must be dismissed.7 2/22/2021 Jenson v. Craft, Civil No. 01-1488(DSD/JMM) | Casetext Search + Citator https://casetext.com/case/jenson-v-craft 9/18 Defendants also argue that plainti9 has no cause of action under Bivens v. Six Unnamed Agents, 403 U.S. 388 (1971). Bivens allows federal causes of action for injuries arising from the unconstitutional conduct of law enforcement agents. Bivens, 403 U.S. at 397. Here, plainti9's Bivens claim is predicated upon the alleged violation of his Fifth and Sixth Amendment rights. 7 The court notes that plainti9 appears to concede that his Sixth Amendment claim fails as a matter of law since he acknowledges in his memorandum that he "does not rest [his opposition to defendants's motions] upon the Sixth Amendment." (See Pl.'s Mem. at 28.) Instead, "Mr. Jenson rests his opposition . . . on the substantive due process clauses of the Fifth and Fourteenth Amendments to the United States Constitution." (Id.) C. No Cause Of Action Under Bivens However, since the court 7nds that no violation occurred under either amendment, plainti9's Bivens claim fails. Furthermore, a Bivens cause of action for an alleged constitutional violation will not lie in one of two instances: (1) when the defendant demonstrates "special factors counseling hesitation in the absence of a:rmative action by Congress;" and (2) when the defendant shows that "Congress has provided an alternative remedy which it explicitly declared to be a substitute for recovery directly under the Constitution and viewed as equally e9ective." Carlson v. Green, 446 U.S. 14, 18-19 (1980). Defendants assert that since there already exists a remedy to protect those persons allegedly denied their Fifth Amendment Miranda rights, namely, the exclusionary-rule that dictates that any evidence obtained in violation of Miranda will be excluded at trial, there exists no separate Bivens cause of action for the same alleged violation. The court agrees, especially when considering the unambiguous precedent of this Circuit. See Warren, 864 F.2d at 1422 (holding that no constitutional tort action lies for a Miranda violation, rather, exclusionary rule constitutes aggrieved party's remedy). Accordingly, the court concludes that any claim plainti9 asserts under Bivens must be dismissed as a matter of law. 2/22/2021 Jenson v. Craft, Civil No. 01-1488(DSD/JMM) | Casetext Search + Citator https://casetext.com/case/jenson-v-craft 10/18 III. Plainti9's Previous Guilty Plea Precludes Him From Re-litigating the Constitutionality of His Interrogation Notwithstanding the foregoing grounds for dismissal under Rule 12, there is an additional basis for granting defendants summary judgment since plainti9 pleaded guilty to second degree manslaughter in Minnesota state court. Plainti9 did not appeal or challenge that plea. In fact, plainti9 expressly acknowledged and waived the same constitutional claims that he now tries to assert in the present action. During his plea and sentencing hearing on September 24, 1999, plainti9, under oath, engaged in the following allocation with his counsel: Plainti9's Counsel: There are some things that have come up as well, and that is with regard to the taking of your statement, and that's a constitutional issue that would have been heard at a later evidentiary hearing. The issue would have been whether the o:cer violated your Fifth and Sixth Amendment Rights in doing so, I am speaking of the special agent involved from the F.B.I; do you understand that? Jenson: Yes. Plainti9's Counsel: If you were to be successful in that regard, that doesn't mean that your case would be dismissed but, it does mean the evidence they obtained, if the Judge would so rule, would not be used against you, not in the State's case-in-chief, anyway; you understand that? Jenson: Yes. Plainti9's Counsel: Again, by pleading guilty here this afternoon, you will not be able to visit that issue either later or should you subsequently change your mind that you want to have a hearing on that, you are giving up that right? Jensen: Yes. 2/22/2021 Jenson v. Craft, Civil No. 01-1488(DSD/JMM) | Casetext Search + Citator https://casetext.com/case/jenson-v-craft 11/18 (See Transcript of Plea and Sentencing Hearing, Betcher A9., Ex. D at 8-9.) Plainti9 does not deny that he waived these constitutional issues in that hearing. In fact, he speci7cally acknowledges in his complaint that: Subsequent to questioning placed a knowing waiver to defendant's right to an Omnibus hearing on the record, at which time the issue of probable cause and confession could be raised. It is clear from the record that both the defendant and his attorney knew of the constitutional issues that could have been raised at an evidentiary hearing and that an evidentiary hearing might determine that the FBI agent had violated this [sic] 5th and 6th Amendment rights in conducting the interview in the manner it was conducted. (Compl. at 4.) Plainti9's guilty plea in state court must result in a waiver of the claims that he now attempts to raise. See Williams v. Scharo, 93 F.3d 527, 528 (8th Cir. 1996) (guilty plea forecloses subsequent § 1983 action). Under Minnesota law, and the law of the Eighth Circuit, a guilty plea entered by defendant represented by counsel "operates as a waiver to all non-jurisdictional claims" including constitutional claims. State of Minnesota v. Lothenbach, 296 N.W.2d 854, 857 (Minn. 1980); United States of America v. Vong, 171 F.3d 648, 654 (8th Cir. 1999). Minnesota's Supreme Court used the United States Supreme Court's words to describe the waiver e9ect of a guilty plea: A guilty plea represents a break in the chain of events which has preceded it in the criminal process. When a criminal defendant had solemnly admitted in open court that he is in fact guilty of the o9ense with which he is charged, he may not therefore raise independent claims relating to the deprivation of constitutional rights that occurred prior to the entry of the guilty plea. Lothenbach, 296 N.W.2d at 857 (quoting Tollet v. Henderson, 411 U.S. 258, 267 (1973)). Moreover, long standing Minnesota law holds that all of plainti9's constitutional law claims fail because he waived them as part of his guilty plea. See State of Minnesota v. Murphy, 545 N.W.2d 909, 918 2/22/2021 Jenson v. Craft, Civil No. 01-1488(DSD/JMM) | Casetext Search + Citator https://casetext.com/case/jenson-v-craft 12/18 (Minn. 1996); State ex rel. Boswell v. Tahash, 278 Minn. 408, 415, 154 N.W.2d 813, 817 (1967). There is no dispute that the interview occurred before Jenson pleaded guilty in court. Plainti9 also acknowledges that when he entered that plea, he knowingly waived his right to challenge the alleged events of which he now complains. (See Compl. at 4.) On this basis, Jenson has waived any challenge to the underlying constitutionality of his interview with Agent Craft, and the court believes that defendants are entitled to summary judgment. IV. Other Bases Preclude Re-Litigation of Claim Arising From Interview Defendants also assert that Jenson is precluded from re-litigating the constitutionality of the August 25, 1999, interview on several other bases: (1) under the Rooker-Feldman Doctrine this court may not review a state court's proceeding that would e9ectively reverse the state court decision; (2) under the doctrine of collateral estoppel plainti9 is barred from re- litigating this matter; and (3) when considering the Supreme Court's decision in Heck v. Humphrey, 512 U.S. 477 (1994), plainti9 is precluded from bringing this type of claim under § 1983. The court agrees with defendants that all of these bases provide further reason why plainti9's case fails. A. Rooker-Feldman Defendants correctly assert that plainti9's claim is barred by Rooker- Feldman. Under the Rooker-Feldman doctrine, federal district courts do not have jurisdiction to review challenges to state court decisions. District of Columbia Court of Appeals v. Feldman, 460 U.S. 462 (1983); Rooker v. Fidelity Trust Co., 263 U.S. 413 (1923). A federal action is precluded "if the relief requested in the federal action would e9ectively reverse the state court decision or void its rulings." Charchenko v. City of Stillwater, 47 F.3d 981, 983 (8th Cir. 1995) (noting that "the only court with jurisdiction to review decisions of state courts is the United States Supreme Court"). In applying the Rooker-Feldman doctrine, a court must determine: 2/22/2021 Jenson v. Craft, Civil No. 01-1488(DSD/JMM) | Casetext Search + Citator https://casetext.com/case/jenson-v-craft 13/18 [E]xactly what the state court held and whether the relief requested by [plainti9] in his federal action require determining the state court's decision is wrong or would void its ruling. If the relief requested in the federal action requires determining that the state court decision is wrong or would void the state court's ruling, then the issues are inextricably intertwined and the district court has no subject matter jurisdiction to hear the suit. Id. The Eighth Circuit has further explained: [T]he federal claim is inextricably intertwined with the state court judgment if the federal claim succeeds only to the extent that the state court wrongly decided the issues before it. Where federal relief can only be predicated upon a conviction that the state court is wrong, it is di:cult to conceive the federal proceeding as, in the substance, anything other than a prohibited appeal of the state court judgment. Keene Corp. v. Cass, 908 F.2d 293, 296-297 (8th Cir. 1990) (citing Penzoil Co. v. Texaco, Inc., 481 U.S. 1, 25 (1987)). The issues raised here by Jenson are premised on the claim that he was subjected to a custodial interrogation without access to his legal counsel. Jenson, however, entered into a plea agreement in state court and the court relied upon Jenson's waiver as a part of accepting his guilty plea, the plea agreement and when entering judgment against him. Clearly, plainti9's present federal claims are inextricably intertwined with the state court conviction. In order for Jenson to succeed in the present lawsuit, this court would have to 7nd that plainti9's constitutional rights were violated and that he did not waive in state court his right to challenge the confession arising out of the August 25, 1999, interview. The e9ect of such a 7nding would be to void or invalidate his guilty plea. In other words, in order for this case to proceed, this court would have to reverse the state court and set aside plainti9's plea. This is an action that is prohibited under the Rooker-Feldman doctrine. As a result, the court concludes that plainti9's claims are precluded by the Rooker-Feldman doctrine. 2/22/2021 Jenson v. Craft, Civil No. 01-1488(DSD/JMM) | Casetext Search + Citator https://casetext.com/case/jenson-v-craft 14/18 B. Collateral Estoppel Defendants also correctly assert that plainti9 is barred by collateral estoppel. It is well settled that issues decided in state criminal proceedings may estop subsequent litigation for violations of civil rights under § 1983. See Allen v. McCurry, 449 U.S. 90, 104 (1980); Simmons v. O'Brien, 77 F.3d 1093, 1096 (8th Cir. 1996). Under the full faith and credit statute, 28 U.S.C. § 1738, a federal court generally must a9ord a state court's determination the same preclusive a9ect that it would receive in the state's own courts. Marrese v. Am. Academy of Orthopaedic Surgeons, 470 U.S. 373, 380 (1985); Teleconnect Co. v. Ensrud, 55 F.3d 357, 361 (8th Cir. 1995). Federal courts look 7rst to the law of the state to "promote comity between state and federal courts that has been recognized as a bulwark of the federal system." Allen, 449 U.S. at 96. Because state law applies, the court must examine Minnesota law and determine what preclusive e9ect its courts would give to plainti9's guilty plea and knowing waiver of any constitutional challenges to the August 25, 1999, interview. The standards for invoking collateral estoppel in Minnesota are set forth in Kaiser v. Northern States Power Co., 353 N.W.2d 899, 902 (Minn. 1984): 1. The issue is identical to one in a prior adjudication; 2. There was a 7nal judgment on the merits; 3. The estopped party was a party in privity with a party to the prior adjudication; and 4. The estopped party was given a full and fair opportunity to be heard on the adjudicated issue. After careful review, the court has considered all four factors required for collateral estoppel and determines that all four factors are satis7ed here. Accordingly, plainti9 is barred from relitigating the constitutionality of the interview and his subsequent guilty plea. First, the Miranda issue was addressed in the state criminal proceeding. (See Transcript of Plea Hearing at 8-9.) Clearly, the claims that Jenson now asserts are identical to the ones that he could have raised in state court had 2/22/2021 Jenson v. Craft, Civil No. 01-1488(DSD/JMM) | Casetext Search + Citator https://casetext.com/case/jenson-v-craft 15/18 he not entered a guilty plea. Plainti9 and his attorneys had a full opportunity to challenge the constitutionality of his confession in state court but voluntarily chose to waive such challenge. Second, there was a 7nal judgment on the merits. The state court accepted plainti9's voluntary and counseled guilty plea. Plainti9 was sentenced. Plainti9 did not appeal. Third, the plainti9 was a party to, and the defendants are in privity with, the state court criminal proceeding. Fourth, plainti9 had a full and fair opportunity to challenge the constitutionality of his confession in the criminal proceeding. However, plainti9 chose not to challenge the constitutionality of his interrogation and confession in the state court proceeding, nor did he choose to appeal his voluntary and counseled guilty plea. Therefore, all four elements of collateral estoppel have been satis7ed, and plainti9 should not be allowed to re-litigate the constitutionality of his arrest and interrogation. Defendants are entitled to summary judgment on this basis. C. Heck Doctrine Defendants also correctly assert that plainti9's claims under § 1983 are precluded by the Supreme Court's holding in Heck v. Humphrey, 512 U.S. 477 (1994). In Heck, the Supreme Court held that to recover damages for an unconstitutional conviction or sentence, "a section 1983 plainti9 must prove that the conviction or sentence has been reversed on appeal, expunged by executive order, [or] declared invalid by a state court or in a federal habeas corpus proceeding." Until the conviction or sentence has been overturned, the claim is not cognizable under § 1983. See id. Here, for plainti9 to prevail he would need to negate the confession arising from the FBI interrogation and his subsequent guilty plea. Plainti9 fails to make such a showing. He never directly challenged his guilty plea and the court is not aware of any attempt to obtain habeas relief. As a consequence, the court concludes that Heck provides another basis for precluding plainti9's claims under § 1983 and granting defendants' motions.8 8 The court also notes that while defendants make persuasive arguments regarding the issue of immunity, the court will not address the immunity 2/22/2021 Jenson v. Craft, Civil No. 01-1488(DSD/JMM) | Casetext Search + Citator https://casetext.com/case/jenson-v-craft 16/18 Plainti9 also alleges that defendants violated provisions of the Minnesota State Constitution and various state statutes. Since this court is dismissing all of the federal claims, it concludes that it no longer has jurisdiction over the state law claims and these claims will be dismissed without prejudice. See 28 U.C. §§ 1367(a) and (c)(3); United Mine Workers v. Gibbs, 383 U.S. 715, 726 (1966); Richmond v. Board of Regents of the Univ. of Minnesota, 957 F.2d 595, 598-99 (8th Cir. 1992). For the foregoing reasons, IT IS HEREBY ORDERED that: issue given its determination to dismiss this case on the several bases already discussed. V. Minnesota State Law Claims 9 CONCLUSION 1. Defendants' motions to dismiss, or in the alternative for summary judgment [Docket Nos. 18, 21, 24, 28, 44 and 48], are granted; 2. Plainti9's Claims I, II, III, IV, V, VI of his complaint are dismissed with prejudice; and 3. Plainti9's Claims VII, VIII, IX, X, XI, XII, and XIII of his complaint are dismissed without prejudice. LET JUDGMENT BE ENTERED ACCORDINGLY. Make your practice more effective and ef_x0089_cient with Casetext's legal research suite. Get a Demo 2/22/2021 Jenson v. Craft, Civil No. 01-1488(DSD/JMM) | Casetext Search + Citator https://casetext.com/case/jenson-v-craft 17/18 Pricing Switch Big _x0089_rm Coverage SmartCite Public records search Partnerships and Resources Law school access Bar associations About us Jobs Blog Podcast News Twitter Facebook LinkedIn Instagram Help articles Customer support Contact sales Privacy 2/22/2021 Jenson v. Craft, Civil No. 01-1488(DSD/JMM) | Casetext Search + Citator https://casetext.com/case/jenson-v-craft 18/18 Terms © 2020 Casetext Inc. Casetext, Inc. and Casetext are not a law _x0089_rm and do not provide legal advice.</t>
  </si>
  <si>
    <t>['https://d3n8a8pro7vhmx.cloudfront.net/cuapb/pages/270/attachments/original/1618004460/Jenson_v._Craft__Civil_No._01-1488%28DSD_JMM%29___Casetext_Search___Citator.pdf?1618004460']</t>
  </si>
  <si>
    <t>['Dean V. Albers, badge #None']</t>
  </si>
  <si>
    <t>['Department:Goodhue County Sheriffs Office']</t>
  </si>
  <si>
    <t>MINNEAPOLIS POLICE DEPARTMENT INTERNAL AFFAIRS COMPLAINT FORM #3401 COMPLAINT INFORMATION INTERNAL AFFAIRS CASE NUMBER: A14-15471 CCN: N/A DATE OF INCIDENT: 7-19-2014 TIME OF INCIDENT: 1354 LOCATION OF INCIDENT: 5th Precinct DATE OF COMPLAINT 8-8-2014 REFERRAL METHOD: Internal COMPLAINANTS NAME {LAST, FIRST MIDDLE) SEX M❑ F❑ RACE: DATE OF BIRTH: 13.43 - Personnel Data HOME ADDRESS: CITY I STATE I ZIP: TELEPHONE: 13.43 13.43 - Personnel Data 13.43 - Personnel Data POLICY INFORMATION POLICIES ALLEGED TO BE VIOLATED: 5-105, Professional Code of Conduct Paragraph 12: Employees shall treat all fellow employees with respect. They shall be courteous and civil at all times with one another. When on duty in the presence of other employees or the public, officers should be referred to by rank. Paragraph 14: Employees shall not use any derogatory language or actions which are intended to embarrass, humiliate, or shame a person, or do anything intended to incite another to violence. ACCUSED EMPLOYEE(S) NAM E/BADGE: Officer Jeremiah Kocher, Badge #3772 COMPLAINT ALLEGATIONS It is alleged that on 7-19-2014, at approximately 1310 hours, Officer Jeremiah Kocher called Sgt. Smulski via telephone and requested two marked squads to block traffic for a "pub crawl" in the 5th Precinct, and when this request was denied by Sgt. Smulski via Lt. Edwards, Officer Kocher is alleged to have told Sgt. Smulski to tell Lt. Edwards to "fuck off." Officer Kocher allegedly then stated to Sgt. Smulski that "the next time he saw Lt. Edwards he would tell him to fuck off", and it is alleged that Officer Kocher further stated to Sgt. Smulski, "Make sure you tell him that I am going to tell him to fuck off." RECOMMENDATION (Preliminary Cases Only) K Reckoning Period Expired Before Complaint was K No Basis for Complaint K Closed Pending Further Information K Refer to Precinct with Coaching Documentation K Exceptionally Cleared K Policy Failure Filed ■ Other 13.43 - Personnel Data DATE ----/(6-,14- COMMANDER REVIEW. DATE 1208962 MINNEAPOLIS POLICE DEPARTMENT Internal Affairs Unit Administrative Case 14-15471 Professional Code of Conduct, Officer Jeremiah Kocher Sgt. Matthew McLean Date: October 17, 2014 CASE BACKGROUND This case involves an allegation of violations of MPD Policy 5-105, Professional Code of Conduct, Paragraph 12 and Paragraph 14. On Saturday, 7-19-2014 at approximately 1310 hours, Officer Jeremiah Kocher called Sgt. Katherine Smulski via telephone to request the deployment of two marked squad cars for traffic control for a "pub crawl" which was part of a charity event Officer Kocher was attending while off duty. Sgt. Smulski initially authorized the use of the squads, but later had second thoughts about doing so, and spoke to Lt. Lee Edwards about it. Lt. Edwards did not feel the event merited the use of MPD resources, and told Sgt. Smulski so. Sgt. Smulski called Officer Kocher back, and told him that she and Lt. Edwards were not going to authorize the use of the squads. Upon hearing this, Officer Kocher became very angry and agitated, and allegedly told Sgt. Smulski to tell Lt. Edwards to "fuck off." Sgt. Smulski responded that she would not ever speak that way to Lt. Edwards, and Officer Kocher allegedly became even angrier and told Sgt. Smulski that he would tell Lt. Edwards the next time he saw him to fuck off. The conversation ended with Officer Kocher allegedly stating to Sgt. Smulski, "Make sure you tell him that I am going to tell him to fuck off" Sgt. Smulski then reported this exchange to Lt. Edwards, who called Officer Kocher. Officer Kocher initially hung up on Lt. Edwards, but then Officer Kocher called Lt. Edwards back, and allegedly began ranting in an angry voice. 1 1208963 Lt. Edwards activated his digital recorder, and recorded most, but not all of the conversation. A full transcript of the conversation is included in Section 11 of this report. In the conversation, Officer Kocher and Lt. Edwards disagreed about a past issue involving now-retired 13.43 - Personnel Data The conversation was not productive, and ended with Lt. Edwards saying that the conversation was going nowhere. Sgt. Smulski had initially thought that Officer Jeremy Hulke was making the request for the squads, and later learned that it was actually Officer Kocher who was doing so. When Sgt. Smulski asked Lt. Edwards what he thought about authorizing the squads, she did not mention any names, so when Lt. Edwards made his decision not to authorize the use of the squad cars, he could not have based any part of his decision on his feelings involving Officer Kocher, because he did not know who was requesting the squads. CASE INVESTIGATION Case Statements Statement of Sergeant Kathy Smulski On Wednesday, September 17, 2014, Sgt. Smulski provided a statement regarding this event. Below is a summary of her interview: Sgt. Smulski stated she was the only 13.43 supervisor on duty on Saturday, 7-19- 2014, and that at approximately 1310 hours she received a telephone call from an officer who identified himself by his first and last name and stated he was off-duty working a "pub crawl." Sgt. Smulski stated she "didn't catch" the officer's last name. Sgt. Smulski was asked if the officer provided a call sign, and she responded, "No, I didn't ask for one." Note: It is not clear whether Sgt. Smulski understood whether Officer Kocher was off duty or was working an off duty job. She did not understand who she was talking with, either. Sgt. Smulski stated that the officer requested two marked squads which were already in service responding to 911 calls to block two intersections, which the requestor said should take approximately five to ten minutes. Sgt. Smulski stated she did not know the exact name of the event, and did not recognize it as a department-approved or department-sanctioned event, or remember it from past years. 2 1208964 Sgt. Smulski stated she initially thought the requestor was Officer Jeremy Hulke, who she knows, but has never supervised. Later in the event, she learned that the requestor was actually Officer Jeremiah Kocher. Sgt. Smulski stated she authorized the use of the squads during this initial phone conversation, and notified two officers of the detail. Sgt. Smulski stated one officer was Officer Deb Hubert, but she could not recall the other officer. A short time later, Sgt. Smulski stated she "kind of had second thoughts" about authorizing the squads due to the drinking involved, and when she saw Lt. Edwards in the hallway of the 5th Precinct, she asked him what his opinion was, and she stated that Lt. Edwards told her, "No, we should not provide that." Sgt. Smulski stated that at approximately 1354 hours she called the requesting officer (whom she thought at the time was Officer Hulke, but was in fact Officer Kocher) to let him know that "we would not be providing officers to block the intersections." Sgt. Smulski stated that she told the officer that she had "talked it over with Lt. Edwards" and that Officer Kocher "just all of a sudden just started ranting" stating that "he just got very, very angry on the phone." Sgt. Smulski stated she tried to explain to Officer Kocher that she never provided any names when she talked to Lt. Edwards, but that Officer Kocher just kept ranting. When asked to describe what Officer Kocher said to her, Sgt. Smulski stated Officer Kocher told her, "When you see Lt. Edwards, tell him to fuck off." Sgt. Smulski stated she "told him I wouldn't ever say that to Lt. Edwards, and I wouldn't say that ever to any lieutenant." To this, Sgt. Smulski stated that Officer Kocher "just seemed to; he got angrier on the phone and he just told me to tell Lt. Edwards that when he saw him the next time that he was, he was going to tell him to fuck off." Sgt. Smulski was then asked what she said to this, and she responded, "I don't remember saying anything." She stated, "and then, he then reiterated saying, you make sure you tell him that when I see him I'm gonna tell him to fuck off." Sgt. Smulski is not sure how the conversation ended, but believes Officer Kocher "actually hung up on me." Sgt. Smulski was asked if during the entire time of her conversation with Officer Kocher whether there were any background noise or noises, such as a bus, truck, motorcycle, aircraft, or any other loud noise or noises, which could have prevented her from hearing or understanding clearly, and she responded, "No. When I heard that fuck off, that was pretty clear." 3 1208965 Sgt. Smulski was asked to describe Officer Kocher's demeanor, and she responded, "Very angry, like extremely angry." When asked why she would describe it this way, Sgt. Smulski stated, "Just his tone of voice." She went on to state, "it wasn't how he had conducted himself earlier, but when he came up with Lieutenant, when I said the name of Lt. Edwards, his demeanor just seemed to change." 13.43 - Personnel Data Sgt. Smulski was asked if she felt that Officer Kocher was possibly joking around, or wasn't serious about what he said, and she responded, "He was absolutely serious." When asked why she thought so, Sgt. Smulski stated, "Just the tone of his voice. He was just very, very angry." Sgt. Smulski was asked if she thought it was possible that Officer Kocher didn't intend to actually make those statements as he did; that he was just having fun, and she responded, "No, because it was at the point where he came across the phone as being so angry, I, when I hung up, when the phone was down, I just had to sit there and like think did I just hear all that? And I mean it was just, I was just like, you know, astounded that somebody, an officer, would talk that way not only, you know, to me personally, but to have me want to pass that on to a Lieutenant." Sgt. Smulski stated that she was not aware of any issues between Officer Kocher and Lt. Edwards, and that she didn't think she had ever met Officer Kocher. Sgt. Smulski was asked if she was aware of MPD Policy and Procedure 5-105, Professional Code of Conduct, specifically paragraph 12 and paragraph 14, and she stated she was. Sgt. Smulski was asked with those policies in mind, if she thought that Officer Kocher's words to her constituted policy violations, and she responded, "Yes." Sgt. Smulski was asked if she reported the conversation to Lt. Edwards, and she stated that she did. She was asked what Lt. Edwards' reaction was upon hearing this, and she stated "He seemed quite upset, and I gave him the phone number that I had." Sgt. Smulski was asked if she was aware that Lt. Edwards called Officer Kocher, and she stated she was, but that she left the room during the call. She stated that she later listened to a recording of the conversation, which was not recorded in its entirety. Sgt. Smulski stated she prepared a memo of the event, and this investigator showed her a copy of that memo, and asked her if it was correct, and she stated it was. Sgt. Smulski signed and dated the memo, which is included in the case file under Section 4. 4 1208966 Sgt. Smulski stated she did not have any further contact with Officer Kocher that day, and has not had any further contact with him since the event. Sgt. Smulski was asked if there were any additional witness who should be contacted regarding this investigation, and she stated she "Did not think so." Statement of Lieutenant Lee Edwards At approximately 0916 hours on Friday, September 19, 2014, Lt. Lee Edwards came to the Internal Affairs Unit and provided a statement regarding this case. That interview is summarized below: Lt. Edwards stated that on Saturday, July 19, 2014, he was working an overtime shift doing case management when he was asked by Sgt. Smulski about authorizing two marked squads and the police personnel in them to block traffic for a "pub crawl." Lt. Edwards stated he did not ask Sgt. Smulski who was making the request, and when asked if he authorized the use of the squads, Lt. Edwards stated, "No, I did not." Lt. Edwards was asked what criteria he used to make his decision, and he responded, "I first asked her, well, the reason why is because we have an event calendar that the precinct inspector, urn, publicize, so we know all the sanctioned events in the city and we also know all the sanctioned events within the precinct. And the inspector has given us clear directives on what events police officers should attend to. That wasn't on the event calendar 'cause I asked her. Urn, and then it was my impression that to take resources from the street, and I know we were already short, to block traffic didn't make any sense, especially at such late notice. So, I said no." Lt. Edwards was then asked if he knew who the requestor Was when he made his decision, and Lt. Edwards responded "I did not know." Lt. Edwards was asked if he learned after he made his decision that the requestor was Officer Kocher, and Lt. Edwards responded, "Yes, I did." When asked how he learned this, Lt. Edwards responded, "She came back to my office and said, well, officer told me to fuck off. And I said, who? And then she said, it was Jeremy. And I said, you sure he didn't say it with it a smile in his voice, was he kidding? And she said, no, he was serious. And I said, Jeremy? And that's when I mentioned Hulke, and so, I think even I said the Hulkster cause that's the way we know Hulke, "Hulkster." "I said, I got a great relationship with him maybe he's joking. And then I went on Workforce Direct and pulled up pictures, and she, then she said, no, Jeremiah. And I said, Jeremiah? And I pulled up Jeremiah and it was Kocher's last name. She said, yeah, it was him. And again, I was like, is he joking? She said, no, he was serious." 5 1208967 Lt. Edwards was asked if the identity of the requestor played any part in his decision, and .he responded, "No, it did not." Lt. Edwards was asked if Sgt. Smulski told him about her phone conversation with Officer Kocher regarding the decision not to authorize the use of the squad cars, and he responded, "She said that she went back and told the person who had made the request that Lt. Edwards said no, and then this person told her to, said, well, I want you to tell Lt. Edwards to fuck off. "And she said, well, I would never tell the Lieutenant, a Lieutenant to fuck off, especially Lt. Edwards to fuck off. So, you're wrong there. And then he went on and says something to the effect, well, Lt. Edwards doesn't like me and blah, blah, blab. And so, she came back and reported that to me, and that's when I said, you're kidding me." 13.43 - Personnel Data Lt. Edwards was asked if Sgt. Smulski told him anything else that Officer Kocher told her, and he responded, "Yes. And that he would personally tell me to fuck off." Lt. Edwards was asked if Sgt. Smulski also told him that Officer Kocher had told her to "Make sure you tell him I am going to tell him to fuck off', and Lt. Edwards responded, "Yes." Lt. Edwards was asked if he thought Officer Kocher was serious or joking around, and Lt. Edwards responded, "He was serious." Lt. Edwards was asked why he thought so, and he responded, "When I called him up, because I asked Sgt. Smulski what's his phone I'm gonna talk to him, and I called him. And when I first got, got through, he hung up." Lt. Edwards was asked if he continued the conversation, and he stated that Officer Kocher called him back and they did. Lt. Edwards was asked if he recorded the conversation, and he responded, "Not initially cause I was fumbling with it." Lt. Edwards confirmed that he recorded approximately three quarters of the conversation. Lt. Edwards was asked if during this phone conversation whether he asked Officer Kocher if Officer Kocher told Sgt. Smulski to tell him (Lt. Edwards) to fuck off. Lt. Edwards responded, "I believe I did at the beginning cause I know I told him that, you know, I just got, got, um, Sgt. Smulski just told me that you said to tell me to fuck off" Lt. Edwards was asked if Officer Kocher admitted to telling Sgt. Smulski to tell you (Lt. Edwards) to fuck off, and Lt. Edwards responded, "He didn't deny it." 6 1208968 Lt. Edwards was asked if he thought Officer Kocher was serious, and he responded, "He was serious." Lt. Edwards was asked why he thought Officer Kocher was serious, and Lt. Edwards responded, "Cause he was very argumentative. Argumentative, very disrupt, disrespectful." Lt. Edwards was asked to elaborate on this and he stated, "Person. Accusations. He was trying to deflect his own culpability by saying, well, I wouldn't believe anything out of your mouth and all the shit you said about me. And I was like where is this going, this is all about you, you know, don't ever tell me to fuck off. And he goes, well, why, what you gonna do about it, or something to that effect." Lt. Edwards was asked if he has ever had any problems or conflicts with Officer Kocher in the past, and he responded, "Not that I can recall." Lt. Edwards was asked if he had any idea as to why Officer Kocher reacted this way towards him, and he responded, "I have absolutely no idea...until today. As, as I was coming to prepare for this meeting, I was pulling up my memos that have Jeremiah Kocher's name attached to them. 13.43 - Personnel Data 13.43 - Personnel Data Lt. Edwards was asked what the outcome of the incident was, and he stated he did not have any further information. Lt. Edwards was asked how the conversation with Officer Kocher ended, and he responded, "I believe I told him, matter of fact I know I told him. I said, told him, I told Jeremiah, don't ever tell me to F off, Jeremiah. And then he just flipped with a response, or what. And that's when I said, well, we'll just go through the disciplinary process. And then he tells me, well, go right ahead, Lee. Not even addressing me as a Lieutenant. You know, I'm not working." 13.43 - Personnel Data 13.43 - Personnel Data Lt. Edwards was asked if he has had any further interaction or follow up with Officer Kocher, and stated he has not. Lt. Edwards was asked if there were any other people who this investigator should follow up with, and he responded "The only other person I can think of would be 13.43 13.43 7 1208969 Statement of Officer Jeremiah Kocher At approximately 1000 hours on Friday, September 19, 2014, Officer Jeremiah Kocher came to the Internal Affairs Unit and provided a statement regarding this case. That interview is summarized below: Officer Kocher stated that he was off on Saturday, 7-19-2014, and was at Stella's Fish Café as part of a group that organizes a charity event/pub crawl. Officer Kocher was there as a civilian, and was not working any kind of off-duty job at the time. Officer Kocher stated he called 5th Precinct Supervisor Kathy Smulski from his cell phone of 13.43 and when she answered, he stated he thought he identified himself as "Jeremiah Kocher from the Fourth Precinct." Officer Kocher was asked if he gave Sgt. Smulski a call sign of any kind, and he responded, "No." Officer Kocher was asked if he told Sgt. Smulski that he was working an off-duty job, and he responded, "No." Officer Kocher was asked if he was drinking at the time, and he responded, "No." Officer Kocher was asked what he requested from Sgt. Smulski, and he responded, Uh, a squad car to control traffic for three to five, maybe ten minutes." Officer Kocher was asked if Sgt. Smulski granted that request, and he responded, "I believe so, yeah. She said we can grant that request." Officer Kocher was asked if Sgt. Smulski later called him back, and he responded, "yes." He was asked what she told him, and he responded, "The traffic control request for the charity event for cystic fibrosis that we were doing was declined." Officer Kocher was asked if Sgt. Smulski told him the reason for the decision, and he stated, "Yes" and that "Lt. Edwards denied the request." Officer Kocher was asked if he became angry when he heard the name Lt. Edwards, and he responded, "No. I became upset when the request was denied because I personally feel it was done because Lieutenant and I have a negative history." Officer Kocher was asked if he was upset at the fact that the squad request was denied, and he responded, "I couldn't understand it because I've been involved in this event for ten years, and every year up to this point, we've always had the assistance of traffic control when the event was held downtown. So, I was confused as to why it was denied." 8 1208970 Officer Kocher was asked if Sgt. Smulski attempted to explain to him the rationale for the denial of the request, and he responded, "I don't remember that. I honestly don't." Officer Kocher was asked if at some point in the conversation if he told Sgt. Smulski to tell Lt. Edwards to fuck off. To this, Officer Kocher responded, "No." Officer Kocher then stated to this investigator, "May I explain?" This investigator responded, "Yes." Officer Kocher then stated, "This is not verbatim, but to my recollection when I spoke to Sgt. Smulski on the phone I said this is typical of Lee Edwards. He can go fuck himself Not fuck off. Granted, I understand that both phrases are probably the same." Officer Kocher was asked why he said this, and he responded, "Lt. Edwards and I have a negative history, so I felt that his decision to deny my request was personal. I did ask Sgt. Smulski did you reference my name when this was mentioned to Lt. Edwards. Her reply was yes. I'm almost certain this is what I said in my reply to her was that is why. Lee is denying the traffic control because you mentioned my name." This investigator asked Officer Kocher to restate exactly what he said to Sgt. Smulski, and he responded, "When Sgt. Smulski called back the traffic control request is denied, did you mention, to her, to Sgt. Smulski, did you mention my name to Lee. Yes. That's why he's doing this. It's a personal thing with Lee and I, and he can go fuck himself. And then I said I don't care if you tell him that I said that, go ahead." Officer Kocher was then asked if he was serious or was he joking around when he made these statements and he responded, "No, I was serious. I take responsibility for my actions." Officer Kocher was asked if he in the conversation with Sgt. Smulski stated words to her to the effect that he would tell Lt. Edwards the next time he saw him to fuck off, and Officer Kocher responded, "I don't remember. I don't remember saying that. I thought I had reiterated a few times that he can fuck himself." Officer Kocher was asked what Sgt. Smulski said to him after hearing these statements, and he responded, "If my memory serves right, I believe she said, OK, I'll tell him." Officer Kocher was asked if at any point in the conversation did state to Sgt. Smulski, "Make sure you tell him that I'm going to tell him to fuck off." Officer Kocher responded, "I may have explained to her to tell him that. I don't recall if I directly told her when I see Lt. Edwards next I'm going to tell him to go fuck himself." Officer Kocher was asked if he was serious when he made these other statements, and he responded, "At the time, I probably was." 9 1208971 Officer Kocher was asked how the conversation ended, and he stated, "I thought I had said thanks. Basically, thanks, urn, for looking into it and probably hung up. I can't specifically recall the words I used on that phone call." Officer Kocher was asked if he has ever had a personality conflict with Lt. Edwards, and he responded, "Yes, sir. There has been an extensive negative history with Lt. Edwards and I from the point of him being my lieutenant in Fourth Precinct to him being my Inspector and some other Internal Affairs, or internal events that have occurred with him and of course myself." Officer Kocher was asked if he felt that Lt. Edwards has treated him unfairly because of these interactions, and he responded, "My personal opinion is there is, correction, he harbors a personal vendetta against me." Officer Kocher was asked if he received a phone call from Lt. Edwards, and he acknowledged that he did. He was asked about the content of the conversation, and he responded, "I remember when Lt. Edwards answered the phone, I said did you call my cellphone? Lt. Edwards said yes. I said why did you call my phone, Lee? I didn't give you permission to call my phone. This is my personal phone. Why are you calling me? I thought his reply was Sgt. Smulski told me you, being Jeremiah, told me, Lt. Edwards, to fuck off. I thought my reply was, no, Lee, I said you can go fuck yourself." This investigator showed Officer Kocher the transcript of the conversation between himself and Lt. Edwards, and asked him if he thought it was accurate. Officer Kocher thought there may have been some portions missing. Note: This investigator later went to the 5th precinct and obtained a CD copy of the original audio file, and found that the transcription was in fact, accurate. It should be noted that the beginning of the conversation was not recorded, as Lt. Edwards did not begin recording the call initially. 13.43 - Personnel Data Officer Kocher was asked if he has had any further interaction with Lt. Edwards or Sgt. Smulski, either on the day of the incident, or at any time after, and he responded that he has not. 10 1208972 Officer Kocher was asked if he had any additional information to provide regarding this case, and he responded, "I would like to reiterate it was off duty. Oh, I was never on duty. I don't recall ever stating I was on duty, and that Lt. Edwards and I do have a very negative history 13.43 13.43 - Personnel Data Officer Kocher was asked if there was anything else, and he responded, "Yes, sir. I would like to add I do understand you do have to respect the rank, not necessarily the person. If I could look back and do a hindsight 20/20, my choice of language and my behavior was unprofessional, and because of who I work for, for my Inspector, I brought some embarrassment on myself and I lost my temper when I should've maintained more professionalism and for that, I apologize." The interview was then terminated at 1057 hours. Telephone Transcript and Audio Recording Review This investigator went to the 5th Precinct and met with Police Support Technician 1 Sandra Kellogg, who had transcribed the phone call. This investigator requested that Sandra Kellogg copy the audio file of the recording to a CD. Sandra Kellogg did so, and the CD is included in Section #13. This investigator reviewed the CD to ensure that the transcript was complete and accurate and that no portions of the recording were left out or altered. This investigator identified five corrections or additions of "inaudibles." None of the corrections are significant or fundamentally change the nature of the conversation between Officer Kocher and Lt. Edwards. This investigator's corrections are made in pen and ink and the corrected copy is found in Section fin. 13.43 - Personnel Data 11 1208973 13.43 - Personnel Data 1208974 WorkForce Director Schedule, Sgt. Smulski, 5th Pet. 13.43 WorkForce Director showed Sgt. Kathy Smulski to be working a "Regular" day on 7-19- 2014. WorkForce Director Schedule, Lt. Edwards, 5th Pet. 13.43 WorkForce Director showed Lt. Lee Edwards to be scheduled for an "OFF" day for 7-19- 2014, but on that date Lt. Edwards was working "OT" from 1345 to 1700 hours for case management. Lt. Edwards entered his time in WorkForce correctly. WorkForce Director Schedule, Officer Kocher, 4th Pct. 13.43 WorkForce Director showed Officer Jeremiah Kocher to have used comp time from 1000 to 2000 on 7-19-2014. Investigation of Off-Duty Status for Officer Kocher This investigator looked at various sources to determine if Officer Kocher was in fact working a part time job at Stella's Fish Café, and found no evidence to indicate that he was. These sources include: • A phone conversation with SO1 where this investigator asked SO1 if there was any record of Officer Kocher, Badge # 3772 signing on for any part time on 7-19- 2014. There was not. • SO1 advised that the call sign for Stella's Fish Café is 6543. This investigator ran a query for 6543 on 7-19-2014 and found that Officer Canadeo was signed on to 6543 on 7-19-2014. • The Off Duty by Employee Report for Officer Kocher shows 5 approved part time jobs, none of which are Stella's Fish Café. • VisiNet Locate Personnel/Resources/Unit for Officer Kocher, from 7-1-2014 through 7-31-2014 shows no activity or sign on for Officer Kocher on 7-19-2014. • The Off Duty by Employee Report for Stella's Fish Café shows 6 Officers are authorized to work at this job, including Officer Canadeo. Officer Kocher is not among those officers. 13 1208975 SUMMARY OF ALLEGATIONS Allegations Allegation # 1: It is alleged that Officer Jeremiah Kocher told Sgt. Smulski to tell Lt. Lee Edwards to "fuck off' after Officer Kocher was told his request for the use of two marked MPD squad cars for traffic control for a "pub crawl" event was denied. Allegation # 2: It is further alleged that during this same phone conversation, when Sgt. Smulski told Officer Kocher that she would not ever speak that way to Lt. Edwards or any other Lieutenant, Officer Kocher responded, that "He would tell Lt. Edwards to fuck off the next time he saw him." Allegation # 3 : Lastly, it is alleged that during this same phone conversation, Officer Kocher stated to Sgt. Smulski, "Make sure that you tell him that I am going to tell him to fuck off." If the above allegations were found to be true it would violate the following: 5-105 PROFESSIONAL CODE OF CONDUCT (A-D) 12. Employees shall treat all fellow employees with respect. They shall be courteous and civil at all times with one another. When on duty in the presence of other employees or the public, officers should be referred to by rank. 14. Employees shall not use any derogatory language or actions which are intended to embarrass, humiliate, or shame a person, or do anything intended to incite another to violence. Investigative Facts • Sgt. Kathy Smulski was working as the only Supervisor on 1 3.43 in the Stn Precinct on Saturday, 7-19-2014, and received a phone call from Officer Jeremiah Kocher at 1310 hours, where Officer Kocher requested the use of marked squads for traffic control for a "pub crawl." Sgt. Smulski initially approved the request. • At this time, Sgt. Smulski did not understand who the requester was. • On that date, Officer Jeremiah Kocher was off duty and was attending a charity event at Stella's Fish Café for cystic fibrosis. 14 1208976 • When he made his request, Officer Kocher provided his first and last names, and stated he was from the 4th Precinct. • Officer Kocher did not state he was working an off duty job. • Also on 7-19-2014, Lt. Lee Edwards was working an overtime shift at the 5th Precinct doing case management as part of his duties as the Lieutenant. 13.43 - Personnel Data • Sgt. Smulski had second thoughts about approving the request for the squad cars, and discussed her decision with Lt. Edwards. • When Sgt. Smulski spoke to Lt. Edwards, she did not mention any names as to who the requestor was. • At the time she spoke to Lt. Edwards, Sgt. Smulski was under the mistaken impression that the requestor was Officer Jeremy Hulke. • When Lt. Edwards made his decision to disallow the squads, he did not know who the requestor was. • At 1354 hours, Sgt. Smulski called Officer Kocher back and told him she had conferred with Lt. Edwards, and the request for the squad cars was denied. • Officer Kocher admits that during this phone conversation he told Sgt. Smulski that Lt. Edwards "can go fuck himself." • Officer Kocher admits that he had reiterated a few times during the phone conversation with Sgt. Smulski that Lt. Edwards "can fuck himself." • Officer Kocher did not tell Lt. Edwards directly to "fuck himself." • In his statement, Officer Kocher acknowledged that he lost his temper and that his behavior was unprofessional and brought embarrassment on himself and his Inspector, and apologized for his actions. I confirm that the informat on I provided in this case is true to the best of my knowledge. Res Sgt. Matthew McLean Internal Affairs Unit 15 1208977 IN THE MATTER OF ARBITRATION OPINION &amp; AWARD -between- Grievance Arbitration THE POLICE OFFICERS' FEDERATION of MINNEAPOLIS Re: Employee Discipline -and- 1_1 E j L i L THE CITY of MINNEAPOLIS MINNEAPOLIS, MINNESOTA Before: Jay C. Fogelberg Neutral Arbitrator Representation- For the Employer: Trina Chernos, Asst.City Attorney For the Federation: Joseph A. Kelly, Attorney Statement of Jurisdiction 8. Uncontested Facts- The Collective Bargaining Agreement duly executed by the parties provides, in Article 5, for an appeal to binding arbitration of those disputes that remain unresolved after being processed through the initial two steps of the procedure. A formal complaint was submitted by the Federation on behalf of the Grievant on February 23, 2015, alleging that the Employer lacked just cause for issuing a 13.43 - Personnel Data to the Grievant. Eventually, the matter was appealed to binding arbitration when Fi 1208978 [I [I the parties were unable to satisfactorily resolve their dispute during discussions at the intermittent steps. The undersigned was then selected from a panel of neutrals mutually agreed upon by the parties and a hearing was convened in Minneapolis on September 10, 2015. At that time, each side presented oral arguments, witnesses, and supportive documentation. At the conclusion of the proceedings the parties agreed to submit written summary briefs which were received on or about September 29, 2015. Thereafter, the hearing was deemed officially closed. The parties have stipulated to the following statement of the issue. The Issue- Did the Grievant's 13.43 - Personnel Data satisfy the just cause provision found in Section 4.1 of the parties' Master Agreement? If not, what shall the appropriate remedy be? Preliminary Statement of the Facts- The majority of the facts surrounding this matter are not in dispute. The record developed during the course of the proceedings indicates that the Grievant, Jeremiah Kocher, has been a Patrolman on the City of -2- 1208979</t>
  </si>
  <si>
    <t>['https://d3n8a8pro7vhmx.cloudfront.net/cuapb/pages/1461/attachments/original/1638148970/14-15471_Kocher_Part_1.pdf?1638148970']</t>
  </si>
  <si>
    <t>Too_Long:Over 20 PagesCity of Lakes Police Department Timothy J.Dolan Chief of Police 350 South 5th Street - Room 130 Minneapolis MN 55415-1369 Office 612 673-2853 TTY 612 673-2157 October 25,2010 Officer David O'Connor Fourth Precinct Minneapolis Police Department Officer O'Connor, RE: CRA Case Number #09-2696 LETTER OF REPRIMAND The finding for CRA Case #09-2696 is as follows: MPP P/P 9-203 Strip Searches and Body Cavity Searches„.SUSTAINED (Cat You willreceive this Letterof Reprimand in regards to thesustained StripSearches andBody Cavity Searches policy violation. This sustained violation will remain a Bviolation and can beused as progressive discipline for three years until3/25/2012, which is from thedateof incident. The casewill remain inthe lAU files per the record retention guidelines mandated by State Law. Be advised that any additional violations ofDepartment Rules and Regulations may resuh in more severe disciplinary action up to and including discharge from employment. City Infonnalion and Services www.d.minn6apolis.mn.us Affirmative Action Employer Sincerely, Timothy J. Dolan Chief of Police BY: U Scott Gerlicher Deputy Chief Page 2 Officer David O^Coimor Letter of Reprimand CC: Lt. David Hayhoe Personnel lAU I, Officer David O'Connor, acknowledge receipt ofthis Letter ofReprimand. c \o 10 ffio^rDavid O'Connor Date ofReceipt Sc-rJ.- io' 2. T" Zc/ii Lt. David Hayhoe Date Minneapolis Cityof Lakes Police Department Timothy J. Dolan Chief of Police 350 South 5lh Street - Room130 Minneapolis MN 55415-1389 Office 612 673-2853 TTY 612 673-2157 August 10, 2010 Officer Daniel Anderson SOD Patrol Minneapolis Police Department Officer Anderson, RE: CRA Case Number #09-2696 LETTER OF REPRIMAND The finding forCRACase #09-2696 is as follows: MPD P/P9-203 Strip Searches and Body Cavity Searches...SUSTAINED (Category B) You will receive this Letter ofReprimand inregards to the sustained Strip Searches and Body Cavity Searches policy violation. This sustained violation will remain aBviolation and can be used as progressive discipline for three years until 3/25/2012, which is from the date ofincident. The case will remain inthe lAU files pertherecord retention guidelines mandated by State Law. Beadvised that any additionalviolations of Department Rules andRegulations mayresultin more severe disciplinary action upto andincluding discharge from employment. City Information and Services www.ci.minneapolis.mn.us Affirmative Action Employer Sincerely, Timothy J. Dolan Chief of Police BY: Scott Gerhcher Deputy Chief Page 2 Officer Daniel Anderson Letter ofReprimand CC: Captain Weddel Personnel lAU I, Officer Daniel Anderson, acknowledge receipt ofthis Letter ofReprimand. 3iReceip cer Daniel Anderson Date ofReceipt Captalh Weddel Date MEMORANDUM Chief Tim Dolan FROM: Deputy ChiefJanee Harteau DATE: July 28, 2010 Discipline Panel Determination CRA Case 09-2696 Today at 1400 hours a discipline panel convened to review CRA Case 09-2696. The panel consisted of Deputy Chief Rob Allen, Deputy Chief Scott Gerlicher and myself panel chair. Also present at the panel hearing were the accused Officers David O'Connor and Dan Anderson, Federation representatives Sgts Jensen and Stenerson and Federation Attorney Ann Walther. During the hearing the panel was presented a more thorough and detailed account of the incident from both officers (Please refer to recording for specifics). The information was compelling and the panel does not believe there is a preponderance of evidence necessary to support a truthfulness allegation. As for the Strip search, both officers admitted they should have included more details in their reports to support their actions and did not notify a supervisor as per policy. In lightof the information presented the panel is making the following recommendations: Recommendation: MPD 9-203 Strip Searches &amp; Body Cavity Searches Sincerely, Deputy ChiefJanee Harteau Patrol Bureau B-Level Letter of Reprimand LITTLE EARTH OF UNITED TRIBES LERA 2495 18"Ave. S Mpls.MN 55404 Ph: 612-724-0023 Fax: 612-724-1703 LEUTHC 2501 Cedar Ave. S Mpls,MN 55404 Ph: 612-729-9361 Fax: 612-729-5947 www.littleearth.org NELC 2438 IS"" Ave.S Mpls,MN 55404 Ph: 612-721-2174 Fax: 612-729-1183 David and Daniel: Iam under the understanding thatyou all have recently come under fire foratraffic stop you conducted inthe Little Earth community. Based on my review ofthe video footage ofthis incidentIfind itabsolutely ridiculous that you would be disciplined for simply doing yourjob. Little Earth historically has beenavery tough neighborhood wherein nothing was out ofbounds The nonnal rules ofsociety were ignored and we fell victim to not only our own communities' crimes but to outsiders treatingthe community as aplay ground where violence, drug dealmg -prostitution and any and all criminal activity was accepted. This behavior and the acceptance of It obviously led to abroken community. Overthe past six years we have worked very hard to change this reality. In 2009 we achievedadecade lowmbothpart one and parttwo crimes, this could nothave been accomplished withoutthe partnershipthat exists between community and pohce. The communityhas to set the expectation ofchange and be willing to workto achieve it the police have to be equal partners in this change and work collaboratively withthe community' tomake this new expectation areality. In regards to this incident inparticularIwant to commend youonajob well done you kept togs oirtofLittleEarth. My expectations ofthe Minneapolis PoUceDepartment is veiysimple- do yourjob, be professional, be respectful ofourcommunity, people and ways and above all work coUaboralively with us to makeLittle Earth die type ofcommunily we can aU be proud of Inmy opimon you are living up tomy expectation. Thank you for thejobyoudo and knowthat we as acommunity truly do appreciate yourwork. RespecfuUiii BillZiegler President and CEO^ Minneapolis . Cityof Lakes Police Department TimothyJ.DoIan Chiefof Police 350 Soulh 5ft Steel- Room130 MInneaporis MN 55415'1389 Office 612 673-2735 TTY 612 673-2157 NOTICE OF DISCIPLINE PANEL MEETING Officer Daniel Anderson Minneapolis PoliceDepartment Special Operations Division - Patrol 4119 Dupont Avenue North Minneapolis, MN 55412 Officer Anderson: Re: CRA Case Number 09-2696 This letter is to inform you the Discipline Panel has reviewed CRA Case #09-2696 and recommends the finding(s) as follows: earches, Category (D) Sustained. The Discipline Panel will meet on Wednesday. July 28, 2010, at 1400 hours in the Chiefs conference room 130 City Hall, 350 South Street. At this time, you will be given an opportunity to address the Discipline Panel. If you choose not to attend the Discipline Panel meeting, you are ordered tonotify the panel chair in writinq bv Julv 23 2010. a j 3 , You may have a union/federation representative or an attorney present during the meeting. You are also entitled to review this case file prior to your Discipline Panel Meeting. Contact Intemal Affairs for further information at 612-673-3074. Sincerely, CityInformaSon and Services www.cijninneapoIisjnn.fi^' Affirmative Acfion Employer Deputy Chief Allen Deputy Chief Gerlicher Police Federation Internal Affairs Unit Deputy Chief Minneapolis Police Department - Minneapolis Cityof Lakes Civilian Police Review Authority 3014lhAvenue South-Roan 670 Minneapolis MN 55415-1019 Office 612 673-5500 612 673-5510 TTY 612 673-2157 CHIEF TIMOTHY DOUN MINNEAPOLIS POLICE DEPARTMENT 130 CITY HALL May 6, 2010 350 S 5™ST MINNEAPOLIS MN 55415 RE: Complaint No, 09-2696 Dear Chief Dolan; In accordance \yith Title 9, Chapter 172 of the Minneapolis Code of Ordinance of thp Minneapolis Civilian Police Review Authority, in particular, Section 172 130 von art. Svilian ®decision based upon this inibrmation and to provide the disciplilia^d^iS° ^ the reason for your If you have any questions or concerns, please contact me. Yours truly, CaU Cily Information and Services SLR:sp, www.ci.minneapolis.iTJn.us Affirmative Action Employer Manager CITY OF MINNEAPOLIS CIVILIAN POLICE REVIEW AUTHORITY Inre Police Misconduct Investigation of: FINDINGS OF FACT AND Officer David O'Connor (Badge #5269) DETERMINATION CRAFileNo: 09-2696 Officer Daniel Anderson ^adge #0094) Jurisdictionat Statement: This Complaint ofpolice misconduct was filed with the Minneapolis Civilian Police Review Authority on June 5, 2009. Complainant alleges that on March 25, 2009, the Subject Officers engaged in inappropriate conduct during an encounter with the Complainant. This administrative agency has jurisdiction over the matter because the Complaint was timely filed, and the Complaint alleged incidents ofpolice misconduct against aMinneapolis police officer. Pursuant to Minneapolis Code of Ordinance TM^^^agter a ^^^^on^ed Hearing Panel consisting off[||||||||| and BMHHH^^viewed the investigative findings and recommendation on January 20, 2010. Complamant's representative, Cottrell Law Firm, P.A, appeared on behalf on the complainant. Pursuant to Minneapolis Code of Ordinance Title 9, Chapter 172 § 172.100 (d), the Hearing Panel issues theFindings of FactandDetermination. Findings of Fact: ; 1. OnWednesday, March 25, 2009, at 02:37AM., Officers O'Connor andAnderson conducted atraffic enforcement stop on the Complainant atj 2. This location is within the community of Little Earth ofUnited Tribes, inan area open toand visible by the general public. ^ 3. The exact location of the traffic enforcement stop was under surveillance, by video camera, by the Little Earth Resident Safety personnel. The entire stop, from start to finish, was recorded by asingle camera. This was a"Pan-Tilt-Zoom" type camera which gave the operator the ability to follow the officers' actions and zoom infor close-up images. The quality ofthe video isvery good. ^ 4. During the stop. Officer O'Connor had the Complainant exithis automobile and he conducted apreliminary pat-down search ofthe Complainant. During the pat- ' Minneapolis Police Department CAPRS report, CCN #09-084665; MECC Incident Detail Report #09- 084665; Complainant's statement; Officer O'Connor's statement; Officer Anderson's statement; DVD r 1 video disc; surveillance video from Little Earth ofUnited Tribes 2ld- ^Complainant's statement; DVD video disc; surveillance video from Little Earth ofUnited Tribes down search, Officer O'Connor felt something inside the Complainant's trousers in his rectal area. 5. Officer O'Connor handcuffed the Complainant and walked him back tothe rear of their squad car. ^ 6. Officer O'Connor retrieved latex gloves from the trunk oftheir squad car. He then pulled the Complainant's trousers and underwear down to about the Complainant's knees while Officer Anderson held the Complainant's upper torso down onto the trunk lid ofthe squad. ^ 7. The officers then conducted a strip search ofthe Complainant. ^ 8. While Officer Anderson continued to hold the Complainant down over the trunk lid, Officer O'Connor illuminated the Complainant's buttocks, genitals, and inside his clothing with a flashlight. Using his lefthand, Officer O'Connor reached into the crevice between the Complainant's buttocks and removed small items that reportedly contained a small quantity of marijuana, dropping them onto the pavement. Officer O'Connor eventually retrieved these packages and placed them into a plastic bag. ^ 9. While the officers were conducting this search, the camera operator zoomed the camera inon the Complainant and recorded close-up images ofthe Complainant's fully exposed buttocks. ^ 10. There was no attempt by either officer to afford any privacy for the Complainant during the search. 11. Neither officer contacted a supervisor to obtain supervisory authorization for a strip search. " 12. No supervisor was present during the search and no supervisory report ofa strip search was recorded. 13. The reports written by the officers are not accurate nor complete depictions ofthe eventsthat occurredduringthis incident. 14. The officers were nottruthful while giving theirstatements to CRA. Issues: 1. On Wednesday, March 25, 2009, at 02:37 AM., did OfficerO'Connorand Officer An^rson conduct atraffic enforcement stop on the Complainant at 2. "During this stop, did Officer O'Connor search the Complainant? ^DVD video disc; surveillance video from Little Earth ofUnited Tribes; Minneapolis Police Department CAPRS report; Complainant's statement; OfficerO'Connor's statement; Officer Anderson's statement ®DVD video disc; surveillance video from Little Earth ofUnited Tribes;; Complainant's statement ' Id, Officer O'Connor's statement ®DVD video disc; surveillance video from Little Earth ofUnited Tribes; Complainant's statement ' DVD video disc; surveillance video from Little Earth ofUnited Tribes DVD video disc; surveillance video from Little Earth ofUnited Tribes; Complainant's statement " DVD video disc; surveillance video from Little Earth ofUnited Tribes; Complainant's statement; Officer O'Connor's statement; Officer Anderson's statement ''Id " DVD video disc; surveillance video from Little Earth ofUnited Tribes; Complainant's statement DVD video disc; surveillance video from Little Earth ofUnited Tribes 3. Did Officer O'Connor have probable cause to search the Complainant? 4. Was the search conducted inaccordance with constitutional guidelines and within the policy oftheMinneapolis Police Department? 5. Was supervisory authorization obtained byOfficer O'Connor or Officer Anderson prior to searching the Complainant in the manner in which his was searched and was a supervisor present to observe said search? 6. Wasthe Complainantissueda citation in lieu ofarrest? 7. Were the reports written bythe officers complete and accurate Standard of Proof: The Hearing Panel makes a determination as to whether to Sustain or Not Sustain the allegations of police misconduct.*^ Sustain complaints are determined by a preponderance of theevidence presented. Summary Allegation I: InappropriateConduct (Strip Search) The hearing panel incorporates portions ofthe investigative report. ALLEGATIONS REGARDING STRIP SEARCH OF THE COMPLAINANT: MPD Policy covering stripsearches is veryclearly stated: 9-203 STRIP SEARCHES AND BODY CAVITY SEARCHES (12/10/03) DEFINITIONS: Strip Search: Removal or rearransement ofclothins to permit the visual or manual inspection ofallskin surfaces ofa person's genitals, buttocks, anus, or female breasts. Body Cavity Search: Asearch involving not only visual ormanual inspection of skin surfaces, butalso the internal physical examination ofbody cavities, andin some instances, organs such as the stomach. STRIP SEARCHES: Strip searches without awarrant are presumed tobeunreasonable, and therefore, prohibited bytheFourth Amendment unless there are exigent circumstances and probable cause. " Minneapolis, Minn., Fire and Police Protection Code Title 9,§ 172.lOO(d). § 172.110. i / strip Searches Without an Arrest:Stripsearches ofindividuals inthefield who have notbeen arrestedmay beconducted only in thefollowing circumstances: • When there isprobable causeto believe thatevidence, weapons or contraband exists and will bedestroyed or lostin theabsence ofan immediatestrip search; ox • Whenthere is probable cause to believethat an immediatesearch is necessaryto prevent imminent danger to the safety or health ofthe suspect. Otherwise, a warrant shall beobtained oranarrest made before a strip search is conducted. Strip Searches Incidental to Arrest: The arrest ofan individual does not automaticallyjustify a strip search. Before anofficer may conduct a strip search incidental toanarrest, the officer must have reasonable suspicion tobelieve that thearrestee is concealing illegal drugs, a weapon, or contraband. Strip Search Guidelines: Thefollowing guidelines shall befollowed when conducting a stripsearch: 1)Supervisory avvroval isrequiredbefore conducting a stripsearch. The supervisorshallbepresent when thesearch isconducted unlessprecludedfrom doing so bythe issue ofgender. The supervisor authorizine the strip search shall do a CAPRSsupplement articulatingwhy thesearch wasjustifiedand necessary based on the criteria cited above. The supplement will also explain how and by what officers the search was conducted. 2) Thesearchshall beconducted and witnessed byofficers ofthesamegender as the suspect. The search shall be performed in a location that affords the suspect privacy from persons not involved in the search. BODY CAVITY SEARCH: Bodycavity seiches shall onlybe performed bymedical personnel, ina medical facility, pursuant to a search warrant or court order. Note: Exigent circumstances suchas thesuspect placing illegal narcotics or contraband intotheirmouth doesnot requireobtaining a searchwarrant or court order. The probability inthis circumstance, ofthe suspect swallowing the evidence, requiresthe need for immediate action. The hearing panel incorporates the investigator's analysis as supported by the investigator's assessment ofcredibility. Nothing in this policy prevents an officer from searching in the field a person whom the officer reasonably suspects is concealing a weapon or evidence that might be lost ifasearch is not done immediately. However, ifthe officer needs to remove or rearrange the person's clothing "/o permit the visual or manual inspection ofall skin surfaces ofaperson's genitals, buttocks, anus, orfemale breast,'' the policy is very clear that the officer is to obtain authorization from his or her supervisor prior to any such search and follow the above guidelines. The hearing panel believes that Officer O'Connor and Officer Anderson failed to follow every requirement of this policy. The hearing panel agrees with the investigator's assessment that the officers appeared to show some contempt for this policy. For instance, Officer O'Connor stated, "Welly it's likeIsaid: mypersonalsafely, asfar as Pm concerned, is going to supersede anypolicy in the city here," Officer Anderson stated, "Pm notgoing tositthere andwaitforasupervisorto show up, Officer O'Connor - The Hearing Panel determination is that this allegation of inappropriate conductforstrip-searching the complainant be SUSTAINED. Officer Anderson- The Hearing Panel determination is that this allegation of inappropriate conductfor strip-searching the complainant be SUSTAINED, Allegation: Inappropriate Conduct (custodial search) There isinsufficient evidence to sustain this allegation. Officer OConnor - The Hearing Panel determination is that this allegation of inappropriate conduct be NOTSUSTAINED. Officer Anderson- The Hearing Panel determination is that this allegation of inappropriate conduct b^NOT SUSTAINED. Allegation: Inappropriate Conduct (Untruthfulness) ADDED CRA Allegation: MPD 2-106 COMPLAINT INVESTIGATIONS - GARRITY DECISION and 5-101.01 TRUTHFULNESS MPD 2-106 COMPLAINT INVESTIGATIONS - GARRITY DECISION that provides: ( • "MPD Policy. 9-203 STRIP SEARCHES AND BODY CAVITY SEARCHES (12/10/03) OfficerO'Connor's statement,P. 7 " Officer Anderson's statement, P. 6 "All employees shall answer all questions truthfully and fiilly render material and relevant statements to acompetent authority in an MPD investigation when compelled by arepresentative ofthe Employer, consistent with the constitutional rights ofthe individuals." "All statements of involved police employees shall be signed and sworn. Any employee found to have intentionally given a false statement shall be subject to MPD disciplinary procedures, up to and including dismissal." 5-101.01 TRUTHFULNESS (01/26/05) The inte^ty ofpolice service is based on truthfulness. Officers shall not willfully or knowingly make an untruthful statement, verbally or written, or knowingly omit pertinent information pertaining to his/her official duty as a Minneapolis Police Officer. MPD employees shall not willfully orIcnowingly make an untruthfiil statement or knowingly omit pertinent information in the presence ofany supervisor, intended for the infomiation ofany supervisor, or before any court or hearing. Officers shall not make any false statements to justify a criminal or traffic charge or seek to unlawfully influence the outcome ofany investigation. (12/14/07) . These requirements apply to any report, whether verbal or written, concerning official MPD business including, but not limited to, written reports, transmissions toMECC and officers via radio, telephone, pager, e-mail orMDC. MPD employees are obligated under this policy to respond fully and truthfully to questions about any action taken that relates to the employee's employment or •position regardless of whether such information is requested during a formal investigation or during the daily course ofbusiness. (12/14/07) The hearing panel incorporates the pertinent parts ofthe CRA investigator's summary as support for sustaining:this allegation against the officers. The hearing panel concurs with the investigator's assessmentof the officers' truthfuhiess. Both Officer O'Connor and Officer Anderson failed to respond in a completely truthful andhonest manner duringtheirinterviews. I interviewed Officer O'Connor on August 4, 2009. Officer O'Connor added and embellished details during his statement that were not included in his written report. Officer O'Connor wrote his report on the same date of this incident. The big question that looms large is, ifthese embellished details were important and relevant, why were they not included in his report? The addition ofthose details given during his statement diminished Officer O'Connor's overall credibility and seemsto be an attempttojustify the search. In both his report and his statement. Officer O'Connor stated he smelled astrong odor ofburnt marijuana coming from within the Complainant's vehicle. He said that odor gave him probable cause to search the Complainant for narcotics. During his initial stages ofsearching the Complainant, he felt alarge bulge inthe crevice ofthe Complamant's buttocks. He also said that the Complainant was clenching his buttocks, so he handcuffed the Complainant. At this point. Officer O'Connor's statement begins to differ from his written report. In Officer O'Connor's report, he stated that, from his experience, individuals who display this behavior are usually concealing narcotics inthat area. He added, "It has been the case every time I have observed this behavior," He expressed no concern that the object he detected beneath the Complainant's clothing was However, in his statement to me, he said, "Yeah, right away Ifelt a slight bulge near his buttocks* Urn, but more importantly, I was getting a lack of cooperation on his behalfand, you know, when we do these searches, we need to do a complete pat-down ofthem because you never know where any weapon ofany sort could be. And he was clenching his legs together; he wouldn't open them veryfar. I hadfelt the bulge, not knowing what he had in there, I immediately put his hands behind his back and cuffed him up because that, at leastbringsthesituation a littlemore under control" In Officer O'Connor's report, there is no mention or suggestion that the Complainant was uncooperative during the search and retrieval ofthe narcotics. However, during his statement to me. Officer O'Connor stated, "Iget him on the trunk, um, and v right away, he tried to throw himselfat me, like, throw his hips at me. Uh, I don't ^ know, to throw me offbalance orto prevent mefromfmding whatI was looking for-1don't know what his intent was butI only see this kind ofbehavior andthe way that he was acting out ofsome ofthe -1 mean I work the north side usually and this is the kind ofstuffI deal with, with people that, you know, commit felonies, commit multiplefelonies This is,you know, a hardenedcriminal- that's theperception I gotfrom dealingwith him." Officer O'Connor next told methat the Complamant admitted to him that he was holding marijuana in his rectum and it was OK for Officer O'Connor to retrieve it. •This was consistent with his report. He then told me the following: "WeU, after he told me it wasjust weed, goandgetit, um, you know, itbasically became, "We're going to have to dropyourpants andgetthese then," *cause he'shandcuffed and I mean, Pm notgoing tolet him grab themfor himself, youknow, I don't know what itis in there so we dropped the back ofhispants andhis boxers - he was up against the car- andright away, you know, it was marijuana, large bindles. I I believeifIcon recall, most MPD CAPRS report, CCN MPD.CAPRS report, CCN_ ^ Officer O'Connor's statement, P.3 " Officer O'Connor's statement, P.4 ofthem went down hispants leg,pants werepulled up* Recovered the marijuana on thegroundandhadhim take aseatin the caratthatpoint"^^ DiMg Officer O'Connor's statement, he admitted that, by policy, they did conducta strip search ,but he tried to justify it by time ofday (3:00 AM and dark) and saying that the Complainant gave consent to search.^^ In defending his decision not to notify asupervisor, he said that time was ofthe essence because he was throwing his hips around causing him (OfScer O'Connor) to lose his balance. This is contradictory of his comment just before that where he said the Complainant cooperated inthesearch andgaveconsent. Near the end ofhis statement. Officer O'Connor turned the entire focus ofhis search to fmding aweapon rather than the focus on narcotics he wrote about in his report. At one point he said that his personal safety supersedes MPD policv. The Complainant, during his statement, contradicted OfScer O'Connor's claim of consent to search. He said he cooperated with the officers to prevent ause offorce, but did not consent. ' In addition, many of Officer O'Connor's statements are contradicted by the video. I saw no uncooperative behavior demonstrated by the Complainant. In his statement, the Complainant said that he "tried to resist" as Officer O'Connor pulled down his trousers^®; however in the video, there was no evidence that the Complainant began throwing his hips around as described by Officer O'Connor. Any resistance by the Complainant was extremely limited in scope and effort. Onvideo, it appears non-existent. I One of the most blatantly untruthful statements by Officer O'Connor is his description ofhow he retrieved the narcotics. ai:gumenf"^^1®e*^-a^7ete., does not stand, either. This search was conducted out in the open, clearly visible to the camera operator. It is not known how many otherpeoplewitnessedtheacts ofthese officers. I interviewed Officer Anderson on September 25, 2009. I had sent the initial request for the issuance ofthe Garrity Warning on July 29, 2009. He was ordered on August 4,2009 to contact me and the CRA no later than August 8,2009, to set up his appointment. Officer Anderson signed his Garrity Warning on August 28, -'^Id.P.S " Officer O'Connor's statement, P. 6 ^®Id "Id ^®Id,P.7 Complainant'sstatement,P. 5 ^°Id.P.3 " Officer O'Connor's statement, P. 5 "DVD video disc; surveillance video from LittleEarthof United Tribes 2009. After several emails to Officer Anderson and his supervisors, he contacted me on September 8,2009, to set up the September 25'^ appointment. Officer Anderson did not write a supplemental report to Officer O'Connor's CAPRS report.^^ His statement pretty much mirrored the recorded statement of Officer O'Connor. Officer Anderson focused his attention during his statement on his "fear" that the Complainant was concealing a weapon in the crevice of his buttocks. Again, this is contrary to the supplemental report submitted by Officer O'Connor on the date the incident occurred, where the entire focus was on recovering narcotics. ,.0fiScer Anderson stated, *7 ended up telling him, 1 said, "If there's a gun concealedinyour buttocks area, we 're going tofind it one way or another. Ifit's just marijuana or somethingstupid like that, just let us know and wecan moveon with thisand the worst that's going to happen isyou're going toget a citation or something." He said, "Alright, alright." I said, "But we've got tofind out" I said, "I'm notputting you in the back ofmy car withoutknowing whatyou have concealedin your butt," and he said, "Okay, that'sfine." And I said, "Wejust need tofigure out what's in there." And myselfand Officer O'Connor had him at the rear ofthe squad car and at that point he started to tell us, "It's just weed," and his pants were sM on, and basically hiS: pants=were at his thieh, his boxers werie still on and the mariiuaha bdssies siahted drovpihs o and JT think v^e recovered agoodhandful oftheni, I couldn't fkally teltyou accurately how many it was," Officer Anderson denied that, in order to retrieve the narcotics. Officer O'Connor had toreach in and physically pull them from the Complainant's rectum.^^ Officer Anderson also failed to mention anyresistance orthrowing ofthehips bythe Complainant as allegedby Officer O'Connor in his statement to me. Because there is no audio on the video, the conversations between the officers and the Complainant cannot be corroborated. However, the statement by Officer Anderson thatthe Complainant's trousers were only down to the thigh and that his underwear was still on is not truthful, as evidenced by the surveillance video. Likewise, the statement by both officers that the baggies of marijuana began falling out ofthe Complainant's buttocks isnottruthful, nor isitbelievable.^^ When discussing the search and whether or notit was, in fact, a stnp search per se, Officer Anderson stated, 'MiS^^didnut/mAti^Mi^svp^isoif^ going to genaals and on toiy:aMiai^^miwt edin^{(d^sitSth£Wd^^ " MPD CAPRS report, Officer Anderson's stater^m^M^ " Officer Anderson's statement, P.5 DVD video disc; surveillance video from Little Earth ofUnited Tribes show up when this guypossibly has a weapon concealedin his buttocks,.." On the other hand, Officer O'Connor stated, "Uh,yeah, technically bypolity," Officer O'Connor gave his statement less than six months after the incident. Officer Anderson gave his statement six months to the day ofthe incident. Officers Anderson and O'Connor gave their statements willingly and knowingly. Both officers had the duty to respond truthfully and accurately to all questions posed to them. The fact that the officers were not truthful is aserious breech ofthe Code ofEthics and MPD Policy. Officer Anderson - The Hearing Panel determination is that Officer Anderson violated the Code ofEthics andMPD Policy and the allegation, which is inappropriate conduct is SUSTAINED, Officer O'Connor - The HearingPanel determination is that Officer Connor violated the Code ofEthics and MPD Policy and the allegation, which is inappropriate conduct is SUSTAINED, /-i- i- . Pursuant to MinneapoUs Code ofOrdinance Title 9, Chapter 172 §172.130, the Hearing Panel forwards this Determination to the Chief of the Minneapolis Police Department who shall make adisciplinary decision based on the investigative file. Hearing Panel's findings offact and determination. "Id, P.6 " Officer O'Connor's statement, P. 6 10 CITY OF MINNEAPOLIS CIVILIAN POLICE REVIEW AUTHOWTY Note: This document is includedin the investigativefilefor the sole benefitofthe hearing panel. InrePolice Misconduct Investigation of; WRITTEN SUMMARY OF INVESTIGATIVE OfBcer David O'Connor (Badge #5269) FINDINGS OF FACT AND RECOMMENDATION Officer Daniel Anderson ^adge #0094) CRA File No: 09-2696 Pursuant to Minneapolis Code of Ordinance Title 9, Chapter 172 § 172.10, the Minneapolis Civilian Police Review Authority (CRA) has the authority to adjudicate citizen complaints alleging misconduct against members ofthe Minneapolis Police Department (MPD) as provided by that chapter. This complaint was timely filed in the proper form as required by §§ 172.70 and 172 lOo' complaint has been referred to apanel ofthe boardfor hearing as provided by§ I. SUMMARY OF COMPLAINT ALLEGATIONS In acomplaint filed with the Minneapolis Civilian Police Review Authority, Complainant alleged thefollowing: A. The Complainant alleges that, during the course ofatraffic enforcement stop, the ofiBcers conducted astrip search ofhis person without previously obtaining awarrant. During this strip search, the officers pulled his trousers and boxer shorts down below his knees, completely exposing his buttocks andgenitals. B. The Complainant alleges that this search was conducted while he was standing at the back ofthe officers' squad car, inplain view ofthe public. MPD Policy and Procedure requires that this kind ofsearch "shall be performed in alocation that affords the suspect privacy fi-om persons not involved in the search." C. The Complainant alleges that no supervisory approval was obtained by the officers prior to conducting the strip search and no supervisor was present when the search was conducted, which is contrary toMPD policy andprocedure. D. The Complainant alleges that he was issued a citation in lieu of arrest; therefore, according to MPD Policy and Procedure, he should not have been subjected to acustodial search. E. Itis further alleged that the CAPRS report written byOfficer O'Connor isinaccurate and incomplete as itmakes no reference to conducting astrip search ofthe Complmnant's person. The report merely states that narcotics were recovered and property inventoried. n. ISSUE(S) 1. On Wednesday, March 25. 2009. at 02:37 did Officer O'Connor and Officer ^derson conductatraffic enforcement stop on^Complainantat^^Mi^^M T nv Complainant? 4 Wn P^'o'^aWe cause to search the Complainant? ' Df.Hrv nftl!T]^ conducted maccordance with constitutional guidelines and within the policy oftheMmneapohs Police Departmenf? wiimn me '• to'seSTe by O'Connor or Officer Anderson prior to searchmg the Complamant mthe manner in which he was searched and a supervisor present to observe said search? ^earcnea ana was a 6. Was the Complainant issued acitation in lieu ofairesf 7. Were the reports written by the officers complete and accurate? n. SUMMARY OFEVIDENCE A. Statements • Complainant, 2. Officer David O'Connor 3. Officer Daniel Anderson B. Records C. Physical evidence 1. DVD video disc; surveillance video from Little Earth ofUnited Tribes IV. INVESTIGATIVE RECOMMENDED FINDINGS OF FACT °° .. 0^.3. AM-. Ji!!' commi^ty ofLittle Earth ofUnited Tribes, in an area open to and visible by the general public. ^ P ° 3. The exact location of the traffic enforcement stop was under surveillance by video c^era, by the Little Earth Resident Safety persomiel. The entire stop, from start to fmish. was recorded by asingle camera. This was a"Pan-Tilt-Zoom" type camera which Mmneapol sPolice Department CAPRS report, CCN #09-084665; MECC Incident Detail Renort #09 Comp amanfs statement; Officer O'Coraior's statement; Officer Anderson's statement nvnJ^f #09-084665, surveillance video from Little Earth ofUnited Tribes ' ™ Id</t>
  </si>
  <si>
    <t>["https://d3n8a8pro7vhmx.cloudfront.net/cuapb/pages/270/attachments/original/1596611354/09-2696_O'Connor_and_Anderson.pdf?1596611354"]</t>
  </si>
  <si>
    <t>['Daniel Anderson, badge #94', "David  O'Connor, badge #5269"]</t>
  </si>
  <si>
    <t>1 UNITED STATES DISTRICT COURT DISTRICT OF MINNESOTA Loyd Maeberry, Plaintiff, v. Civil No. 09-1216 (JNE/JJG) ORDER City of St. Paul, Minnesota; Police Officer Amanda Heu (in her official and individual capacities); Police Officer John M. Peck (in his official and individual capacities); Police Officer Michael J. Willis (in his official and individual capacities); Police Officer Gerald Carter (in his official and individual capacities); Police Officer Chad Dagenais (in his official and individual capacities); and John Does 1-2, Defendants. Jill Clark, Esq., Jill Clark PA, appeared on brief for Plaintiffs. Cheri M. Sisk, Esq., City of St. Paul Attorney's Office, appeared on brief for the City of St. Paul, John M. Peck, Michael J. Willis, Gerald Carter, and Chad Dagenais. Margaret A. Skelton, Esq., Ratwik, Roszak &amp; Maloney, PA, appeared on brief for Amanda Heu. This action arises out of the warrantless entry into Loyd Maeberry's apartment and his subsequent arrest by City of St. Paul (City) police officers in the early morning of October 3, 2006. Maeberry brought an action in state court asserting various constitutional violations pursuant to 42 U.S.C. § 1983 (2006). Defendants removed the action to this Court on May 26, 2009. The City, police sergeant John M. Peck, and officers Michael J. Willis,1 Gerald Carter, and Chad Dagenais moved for summary judgment on March 31, 2010. Officer Amanda Heu 1 Many documents identify this Defendant as "Michael Wills." The Court adheres to the spelling in the Complaint. CASE 0:09-cv-01216-JNE-JJG Document 41 Filed 07/16/10 Page 1 of 16 2 moved for summary judgment the following day. For the reasons discussed below, the Court grants in part and denies in part the motions. I. BACKGROUND Heu was driving alone in her squad car during the early morning on October 3, 2006, when she responded to a call from police dispatch indicating that an individual in an apartment complex had called 911 after hearing what sounded like two males arguing in an upstairs apartment.2 Heu arrived at the complex and heard a loud male voice coming from an apartment with its lights on. Heu then entered the building and spoke briefly with the 911 caller who indicated that the argument had been ongoing for about one hour, that the argument was getting louder, and that she had heard what sounded like a struggle. Dagenais arrived and accompanied Heu to the apartment identified by the caller. At some point while Dagenais and Heu were outside of the door to the apartment, dispatch informed them that an individual residing in the apartment had a history of domestic violence. Heu knocked on the door. Maeberry eventually responded to the knocking by asking who was there through the closed door. Dagenais indicated that it was the police and that they had received a noise complaint. Maeberry told him that "we'll hold it down." Dagenais then asked Maeberry to open the door. After Maeberry refused, Dagenais "said very loud and very mean in a scary tone, open up the goddamn door." Heu also indicated that she would not leave until she was certain that the occupants of the apartment were safe. A woman, who was later determined to be Mary Nunn, came to the door and, without opening it, indicated quietly that she was fine, told the 2 Many facts are disputed. The Court, as it must, sets forth the facts in the light most favorable to Maeberry. See Gosney v. Reliable Life Ins. Co., 293 F.3d 1052, 1053 (8th Cir. 2002). CASE 0:09-cv-01216-JNE-JJG Document 41 Filed 07/16/10 Page 2 of 16 3 officers that she was not going to open the door, and asked the officers to leave. The lights in the apartment were then turned off and everything was quiet. At some point, Willis, Carter, and Peck arrived. Heu told Peck what she had learned from the caller and what she had observed. Based on that information, Peck decided to enter the apartment. Peck first asked the caretaker of the apartment complex, who lived in the apartment across the hall from Maeberry, if he had a key to the apartment. The caretaker did not have a key. Peck then attempted to kick the door open. That attempt failed and another officer obtained a sledgehammer.3 Carter used the sledgehammer to break down the door.4 At least three officers immediately entered the apartment with their guns drawn. Willis entered first. He encountered Nunn to his left as he entered, continued past her, saw Maeberry sitting in a chair in the kitchen, and continued past him to conduct a protective sweep of the rest of the apartment. There was no sign of a struggle inside of the apartment and no indication that Nunn had been assaulted. Meanwhile, Carter and Heu entered and handcuffed Maeberry. Maeberry asserts that he did not resist and that he merely asked the officers why they were "doing this," to which the officers responded "because you didn't open the door." After Maeberry had been handcuffed, he was allegedly sprayed in the face and ear with aerosol subject restraint (ASR) by Heu and another officer, rendering him temporarily unable to see. Maeberry was then led outside by Heu, Carter, and officer Ronald Hagen. Maeberry, who still could not see, heard a car door open and claims that, without provocation, he was punched in the eye. The punch knocked him to the ground between a curb and the squad car. 3 At some point before the sledgehammer was used, the caretaker told the officers that "the lady downstairs . . . called the police on everybody." 4 It was later determined that for security reasons Maeberry and Nunn had installed a metal bar on the door that prevented the door from being opened from the outside even when it was unlocked. CASE 0:09-cv-01216-JNE-JJG Document 41 Filed 07/16/10 Page 3 of 16 4 Officers then began kicking Maeberry in the chest and stomach several times. He heard Heu say "oh, you're a woman beater, huh," at which time she hit him on the right arm several times with her flashlight. Maeberry also testified that while he was on the ground he "heard a male voice say we should tase the nigger." During this time, Heu and a male officer also said that Maeberry "should have opened the door." Several minutes later, Maeberry got into the squad car and was transported to jail. By the time Maeberry was transported to jail, eight police officers had arrived on the scene. Heu's incident report indicates that Maeberry was arrested for misdemeanor domestic assault in violation of Minn. Stat. § 609.2242 and misdemeanor obstructing legal process in violation of Minn. Stat. § 609.50. Maeberry was never prosecuted for those offenses. Maeberry suffered severe bruising on his arm, chest, stomach, and eye. After being released from jail, Maeberry went to the emergency room where he was given a sling for his arm. According to Maeberry, his "whole body was in pain" for one to two months after the incident. His chest remained painful for about six months and his arm for seven months. Additionally, Maeberry testified that he suffered anxiety for one year following the incident and continues to experience fear every time he observes someone wearing a uniform. II. DISCUSSION Summary judgment is proper "if the pleadings, the discovery and disclosure materials on file, and any affidavits show that there is no genuine issue as to any material fact and that the movant is entitled to judgment as a matter of law." Fed. R. Civ. P. 56(c)(2). The movant "bears the initial responsibility of informing the district court of the basis for its motion," and must identify "those portions of [the record] which it believes demonstrate the absence of a genuine issue of material fact." Celotex Corp. v. Catrett, 477 U.S. 317, 323 (1986). If the movant satisfies its burden, the party opposing the motion must respond by submitting evidentiary CASE 0:09-cv-01216-JNE-JJG Document 41 Filed 07/16/10 Page 4 of 16 5 materials that "set out specific facts showing a genuine issue for trial." Fed. R. Civ. P. 56(e)(2); see Matsushita Elec. Indus. Co. v. Zenith Radio Corp., 475 U.S. 574, 587 (1986). In determining whether summary judgment is appropriate, a court must look at the record and any inferences to be drawn from it in the light most favorable to the party opposing the motion. Anderson v. Liberty Lobby, Inc., 477 U.S. 242, 255 (1986). Section 1983 provides in relevant part: Every person who, under color of any statute, ordinance, regulation, custom, or usage, of any State . . . subjects, or causes to be subjected, any citizen of the United States . . . to the deprivation of any rights, privileges, or immunities secured by the Constitution and laws, shall be liable to the party injured . . . . Because § 1983 is "not itself a source of substantive rights," a court addressing a claim pursuant to § 1983 must "identify the specific constitutional right allegedly infringed." Albright v. Oliver, 510 U.S. 266, 271 (1994) (quotation marks omitted). In addition, "[l]iability for damages [under § 1983] is personal, so each defendant's conduct must be independently assessed." Wilson v. Northcutt, 441 F.3d 586, 591 (8th Cir. 2006). A. Officers' individual liability Maeberry asserts constitutional claims against Peck, Heu, Dagenais, Carter, and Willis (collectively, individual officers) for illegal entry, illegal arrest, excessive force, failure to protect, and retaliation. The individual officers argue that they are entitled to qualified immunity either because the undisputed facts do not support the alleged violations of Maeberry's constitutional rights or those rights were not clearly established. The doctrine of qualified immunity protects state actors from civil liability when "'their conduct does not violate clearly established statutory or constitutional rights of which a reasonable person would have known.'" Sexton v. Martin, 210 F.3d 905, 909 (8th Cir. 2000) (quoting Harlow v. Fitzgerald, 457 U.S. 800, 818 (1982)). A plaintiff overcomes the defense of CASE 0:09-cv-01216-JNE-JJG Document 41 Filed 07/16/10 Page 5 of 16 6 qualified immunity by showing that: "(1) the facts, viewed in the light most favorable to the plaintiff, demonstrate the deprivation of a constitutional or statutory right; and (2) the right was clearly established at the time of the deprivation." Parrish v. Ball, 594 F.3d 993, 1001 (8th Cir. 2010) (quotation marks omitted). A court may "'exercise [its] sound discretion in deciding which of the two prongs of the qualified immunity analysis should be addressed first in light of the circumstances in the particular case at hand.'" Id. at 1001-02 (quoting Pearson v. Callahan, 129 S. Ct. 808, 818 (2009)). "[T]he qualified immunity question requires [a court] to assess the facts as they appeared to the officers." Greiner v. City of Champlin, 27 F.3d 1346, 1354 (8th Cir. 1994). 1. Illegal entry The individual officers argue that their entry into Maeberry's apartment was proper because they held an objectively reasonable belief that someone inside needed assistance. The warrantless entry by police into another's home is presumptively unreasonable in violation of the Fourth Amendment. Payton v. New York, 445 U.S. 573, 586 (1980). This presumption is overcome when "'the exigencies of the situation make the needs of law enforcement so compelling that the warrantless [entry] is objectively reasonable under the Fourth Amendment.'" Brigham City v. Stuart, 547 U.S. 398, 403 (2006) (quoting Mincey v. Arizona, 437 U.S. 385, 393-94 (1978)). One such exigent circumstance exists when an officer "reasonably believe[s] that a person within [a home] is in need of immediate aid." United States v. Spotted Elk, 548 F.3d 641, 651 (8th Cir. 2008) (citing Stuart, 547 U.S. at 403). This is an objective inquiry in which the subjective motivation of the officer is irrelevant. United States v. Valencia, 499 F.3d 813, 815 (8th Cir. 2007). If the warrantless entry is justified, the police "may conduct a protective sweep, or cursory inspection of places where a person might be, if the facts would CASE 0:09-cv-01216-JNE-JJG Document 41 Filed 07/16/10 Page 6 of 16 7 justify a reasonable officer in believing that there might be someone dangerous in the house." Spotted Elk, 548 F.3d at 651. The Court determines that the officers held a reasonable belief that an exigency existed justifying a warrantless entry into Maeberry's apartment. Specifically, at the time of the warrantless entry, the officers had information indicating that an argument in the apartment had been ongoing and escalating for about one hour, that a struggle had possibly occurred, and that an occupant of the apartment had a history of domestic violence. Maeberry's refusal to open the door would have only increased the officers' suspicion that someone within the apartment needed assistance. Furthermore, the officers were under no duty to leave the premises simply because Nunn indicated through the closed door that she was fine and asked them to leave. See Hanson v. Dane County,, No. 09-1759, 2010 U.S. App. LEXIS 12163, at *3 (7th Cir. June 15, 2010). "[D]omestic disturbances are highly volatile and involve large risks," United States v. Henderson, 553 F.3d 1163, 1165 (8th Cir. 2009), and "[m]any victims of domestic violence fear that the danger they face will increase if they assist police or prosecutors," Hanson, 2010 U.S. App. LEXIS 12163, at *4. Police officers responding to situations involving possible domestic violence must have sufficient leeway to make snap judgments based upon imperfect information.5 The officers' belief in this case that someone inside the apartment needed immediate aid was not objectively unreasonable. Accordingly, summary judgment is warranted on Maeberry's claim against the individual officers for illegal entry. 5 The Court recognizes that the initial call to dispatch was a noise complaint about two males arguing. The officers, however, became reasonably concerned that they were responding to a domestic violence situation after the 911 caller indicated that she had heard what sounded like a struggle, they learned that one of the apartment's occupants had a history of domestic violence, Maeberry refused to open the door, and Nunn quietly told them to go away. CASE 0:09-cv-01216-JNE-JJG Document 41 Filed 07/16/10 Page 7 of 16 8 2. Illegal arrest The individual officers next maintain that Maeberry's illegal arrest claim fails because arguable probable cause existed to arrest him for disorderly conduct.6 "It is clearly established that a warrantless arrest, unsupported by probable cause, violates the Fourth Amendment." Baribeau v. City of Minneapolis, 596 F.3d 465, 478 (8th Cir. 2010) (per curiam). "Because the qualified immunity privilege extends to a police officer who is wrong, so long as he is reasonable, the governing standard for a Fourth Amendment unlawful arrest claim is not probable cause in fact but arguable probable cause." Walker v. City of Pine Bluff, 414 F.3d 989, 992 (8th Cir. 2005) (quotation marks omitted). "Probable cause exists when the totality of the circumstances shows that a prudent person would believe that the arrestee has committed a crime." Amrine v. Brooks, 522 F.3d 823, 832 (8th Cir. 2008). "If an officer has probable cause to believe that an individual has committed even a very minor criminal offense in his presence, he may, without violating the Fourth Amendment, arrest the offender." Atwater v. City of Lago Vista, 532 U.S. 318, 354 (2001). Moreover, "an officer's authority to arrest for misdemeanors is not limited by any constitutional requirement that the offense be committed in the presence of the officer, or that the arrest occur promptly after the commission of the offense." Baribeau, 596 F.3d at 488 (Colloton, J., dissenting in part) (gathering authorities). In assessing probable cause, a court examines "the objective facts available to the officers at the time of the arrest." Sheets v. Butera, 389 F.3d 772, 777 (8th Cir. 2004). This includes "the collective information of all the officers." White v. United States, 448 F.2d 250, 254 (8th Cir. 1971). A court gives the officers "substantial latitude in interpreting and drawing inferences from [those facts]." Kuehl v. Burtis, 6 The individual officers also contend that arguable probable cause existed to arrest Maeberry for domestic assault and obstructing legal process. As discussed below, because arguable probable cause existed to arrest Maeberry for disorderly conduct, the Court does not address this contention. CASE 0:09-cv-01216-JNE-JJG Document 41 Filed 07/16/10 Page 8 of 16 9 173 F.3d 646, 650 (8th Cir. 1999) (quotation marks omitted). However, an "officer contemplating an arrest is not free to disregard plainly exculpatory evidence, even if substantial inculpatory evidence (standing by itself) suggests that probable cause exists." Id. Minnesota's disorderly conduct statute makes it a misdemeanor to, in a public or private place, "engage[] in offensive, obscene, abusive, boisterous, or noisy conduct or in offensive, obscene, or abusive language tending reasonably to arouse alarm, anger, or resentment in others," if the person engaging in such conduct "know[s], or ha[s] reasonable grounds to know that it will, or will tend to, alarm, anger or disturb others." Minn. Stat. § 609.72, subd. 1(3). The Minnesota Supreme Court construed § 609.72's prohibition on offensive, obscene, or abusive language narrowly "to refer only to 'fighting words.'" In re S.L.J., 263 N.W.2d 412, 418-19 (Minn. 1978). S.L.J., however, did not similarly limit the proscription of "boisterous or noisy conduct." In re T.L.S., 713 N.W.2d 877, 880 (Minn. Ct. App. 2006). The disorderly conduct statute may thus "be applied to punish the manner of delivery of speech when the disorderly nature of the speech does not depend on its content." Id. at 881. "Whether particular conduct constitutes disorderly conduct depends on the facts and circumstances of each case." State v. Ackerman, 380 N.W.2d 922, 926 (Minn. Ct. App. 1986). In this case, the issue is whether the individual officers had arguable probable cause to arrest Maeberry for engaging in noisy conduct with reasonable grounds to know that such conduct would, or would tend to, disturb others. The relevant facts known to the individual officers at the time of Maeberry's arrest consisted of a 911 call from an occupant of the apartment complex in the early morning complaining of two males arguing loudly, Heu's personal observation of a loud male voice coming from Maeberry's apartment, and additional information from the 911 caller indicating that the noise had been ongoing and escalating for CASE 0:09-cv-01216-JNE-JJG Document 41 Filed 07/16/10 Page 9 of 16 10 about one hour and that there had potentially been a struggle. These facts support arguable probable cause to believe that Maeberry had committed the misdemeanor offense of disorderly conduct.7 See id. at 926 (finding sufficient evidence to convict defendant of disorderly conduct based in part on defendant's "yelling and swearing" that occurred in his residence); State v. Stolp, No. C9-88-2170, 1989 Minn. App. LEXIS 832, at *4-5 (Minn. Ct. App. July 25, 1989) (finding sufficient evidence to convict defendant motel guest of disorderly conduct because another guest complained about loud noise coming from room in the early morning and defendant argued loudly in the hallway with the motel manager and a police officer for an extended period of time). Therefore, the Court grants summary judgment in favor of the individual officers on this claim.8 3. Excessive force The individual officers argue that they did not use excessive force against Maeberry. Excessive force claims are analyzed under an "objective reasonableness standard." Graham v. Connor, 490 U.S. 386, 388 (1989). The question is "whether the officers' actions are 'objectively reasonable' in light of the facts and circumstances confronting them, without regard to their underlying intent or motivation." Id. at 397. Whether an officer's use of force is reasonable "must be judged from the perspective of a reasonable officer on the scene, rather than with the 20/20 vision of hindsight." Id. at 396. "Circumstances such as the severity of the crime, whether the suspect posed a threat to the safety of the officers or others, and whether the suspect 7 It is irrelevant that Maeberry was actually arrested for domestic assault and obstructing legal process. See Devenpeck v. Alford, 543 U.S. 146, 153 (2004) ("[A]n arresting officer's state of mind (except for the facts that he knows) is irrelevant to the existence of probable cause."); McCabe v. Parker, Nos. 09-1185, 09-1847, 2010 U.S. App. LEXIS 13327, at *24 (8th Cir. June 30, 2010) (noting that probable cause need exist only "to believe some criminal offense had been committed"). 8 Because Maeberry's arrest was supported by arguable probable cause, the Court does not address whether Peck, Willis, and Dagenais participated in the arrest. CASE 0:09-cv-01216-JNE-JJG Document 41 Filed 07/16/10 Page 10 of 16 11 was resisting arrest are all relevant to the reasonableness of the officer's conduct." Foster v. Metro. Airports Comm'n, 914 F.2d 1076, 1081 (8th Cir. 1990). Courts may also consider the result of the force in analyzing an excessive force claim. See Crumley v. City of St. Paul, 324 F.3d 1003, 1007 (8th Cir. 2003); Patzner, 779 F.2d at 1371. The right to be free from excessive force is clearly established under the Fourth Amendment's prohibition against unreasonable seizures of the person. Graham, 490 U.S. at 394-95; Guite, 147 F.3d at 750. A court must nevertheless "make a fact-intensive inquiry in light of the specific context of the case to determine whether [an officer] is entitled to qualified immunity." Rohrbough v. Hall, 586 F.3d 582, 586-87 (8th Cir. 2009) (quotation marks omitted). "The dispositive inquiry is whether 'it would be clear to a reasonable officer that his conduct was unlawful in the situation he confronted.'" Id. (quoting Saucier v. Katz, 533 U.S. 194, 202 (2001)). Here, summary judgment on the excessive force claims against Peck, Willis, and Dagenais is warranted because there is no evidence that they had any physical contact with Maeberry. The evidence, however, supports a finding that Maeberry did not resist arrest but was nevertheless sprayed in the face with ASR by two officers after being handcuffed. Heu admits that she used ASR on Maeberry. Carter assisted in the arrest of Maeberry in the apartment, and it is reasonable to infer that he also sprayed Maeberry with ASR. The gratuitous use of ASR on a restrained suspect is excessive force. See Henderson v. Munn, 439 F.3d 497, 502-03 (8th Cir. 2006) (finding use of pepper spray on arrestee who "was lying face down on the ground with both arms restrained behind his back and in pain due to his leg injury" was not objectively reasonable under the circumstances); see also Champion v. Outlook Nashville, Inc., 380 F.3d 893, 903 (6th Cir. 2004) ("[I]t is clearly established that the Officers' use of pepper spray against Champion after he was handcuffed and hobbled was excessive."); Vinyard v. Wilson, 311 F.3d CASE 0:09-cv-01216-JNE-JJG Document 41 Filed 07/16/10 Page 11 of 16 12 1340, 1348 (11th Cir. 2002) ("Courts have consistently concluded that using pepper spray is excessive force in cases where the crime is a minor infraction, the arrestee surrenders, is secured, and is not acting violently, and there is no threat to the officers or anyone else."). There is also evidence that Maeberry was severely beaten after being taken outside to the squad car. Maeberry claims that he could not see because of the ASR when he, Heu, Carter, and Hagen arrived at the squad car. After the car door was opened, Maeberry, allegedly without provocation, was punched in the eye, knocked to the ground, struck with a flashlight, and kicked multiple times. It is undisputed that Heu struck Maeberry with her flashlight, and in light of Carter's proximity to the altercation, it is reasonable to infer that he too inflicted blows on Maeberry. As a result of being struck by the officers, Maeberry suffered severe bruising that required a visit to the emergency room and caused pain that lasted several months. Accepting all of these facts as true, and in view of Maeberry's arrest for two misdemeanor offenses, the Court determines that a reasonable officer would have known that the force used against Maeberry was excessive. Accordingly, Heu and Carter are not entitled to qualified immunity, and summary judgment in their favor on this claim is not warranted. 4. Failure to protect The individual officers maintain that no evidence supports a claim for failure to protect Maeberry from the unconstitutional infliction of force by the other officers. "'[O]ne who is given the badge of authority of a police officer may not ignore the duty imposed by his office' by failing to act to prevent the use of excessive force." Nance v. Sammis, 586 F.3d 604, 611-12 (8th Cir. 2009) (quoting Putman v. Gerloff, 639 F.2d 415, 423 (8th Cir. 1981)). An officer will thus be liable for failing to intervene to halt the unconstitutional use of force if "'(1) the officer observed or had reason to know that excessive force would be or was being used, and (2) the CASE 0:09-cv-01216-JNE-JJG Document 41 Filed 07/16/10 Page 12 of 16 13 officer had both the opportunity and the means to prevent the harm from occurring.'" Id. at 612 (quoting Floyd v. City of Detroit, 518 F.3d 398, 406 (6th Cir. 2008)). At the time of the individual officers' actions in this case, "it was clearly established that a state actor may be liable for an unreasonable seizure under the Fourth Amendment if he fails to intervene to prevent the unconstitutional use of excessive force by another official." Krout v. Goemmer, 583 F.3d 557, 565 (8th Cir. 2009); see also Nance, 586 F.3d at 612. No facts reasonably support a finding that Willis or Dagenais was close enough to Maeberry to prevent the use of ASR on him or to stop him from being punched, struck, and kicked at the squad car. Therefore, the Court grants summary judgment in their favor on this claim. In contrast, the evidence supports a finding that Carter and Peck were near Maeberry at the time the ASR was used against him. Although Maeberry testified that the use of the ASR happened quickly, the close proximity of Peck and Carter to Maeberry creates a fact issue as to whether they had the opportunity and means to intervene to stop the alleged unconstitutional use of the ASR.9 In addition, Carter was near the squad car at the time Maeberry was punched in the eye, struck with a flashlight, and kicked in the chest and stomach. The Court determines that a fact issue exists as to whether Carter had the opportunity and ability to prevent the use of excessive force against Maeberry at the squad car. Furthermore, although it is undisputed that Heu struck Maeberry with her flashlight, it is possible that she also had the opportunity and ability to prevent the other officer (or officers) from punching and kicking Maeberry. Therefore, the Court denies summary judgment as to Peck, Heu and Carter on this claim. 9 This result assumes that the finder of fact determines that Carter did not use ASR on Maeberry. Similarly, because it is undisputed that Heu used ASR on Maeberry, it makes no sense to inquire as to whether she failed to prevent such use of force. CASE 0:09-cv-01216-JNE-JJG Document 41 Filed 07/16/10 Page 13 of 16 14 5. Retaliation Maeberry claims that the individual officers retaliated against him in violation of the First Amendment by breaking down his door and using physical force against him because he told them that he would not open the door to his apartment.10 The individual officers argue that Maeberry did not engage in protected activity and, even if he did, no evidence supports a finding that their conduct was motivated by such protected activity. A plaintiff establishes a prima facie case for retaliation in violation of the First Amendment by showing that "(1) he engaged in a protected activity, (2) the government official took adverse action against him that would chill a person of ordinary firmness from continuing in the activity, and (3) the adverse action was motivated at least in part by the exercise of the protected activity." Revels v. Vincenz, 382 F.3d 870, 876 (8th Cir. 2004). "Retaliation need not have been the sole motive, but it must have been a 'substantial factor.'" Kilpatrick v. King, 499 F.3d 759, 767 (8th Cir. 2007). "Furthermore, the plaintiff must show that the retaliatory motive was a but-for cause of the harm; that is, that the plaintiff was 'singled out' for adverse treatment because of his exercise of constitutional rights." Id. "A citizen's right to exercise First Amendment freedoms without facing retaliation from government officials is clearly established." Baribeau, 596 F.3d at 481 (quotation marks omitted). Assuming that Maeberry engaged in protected conduct, the evidence does not reasonably support a finding that the individual officers retaliated against him because of that conduct. 10 Maeberry also asserts that he should be permitted to maintain a claim of retaliation "on the theory that" the individual officers retaliated against him because he exercised "his fourth amendment right (here, not to consent to entry without [a] warrant)." As Maeberry concedes, no precedent from the United States Court of Appeals for the Eighth Circuit supports such a claim. Moreover, the scope of the claim appears to be identical to Maeberry's claim for retaliation based on the First Amendment. The Court, therefore, refuses to recognize a cause of action under the Fourth Amendment for retaliation based upon Maeberry's refusal to "consent to entry without [a] warrant." CASE 0:09-cv-01216-JNE-JJG Document 41 Filed 07/16/10 Page 14 of 16 15 Instead, it is apparent that Maeberry's refusal to open the door increased the officers' suspicion that someone inside the apartment needed assistance. Their decision to force entry into the apartment and all subsequent events were motivated by that suspicion rather than Maeberry's assertion that he would not open the door. Accordingly, because Maeberry cannot establish that retaliation was a substantial factor motivating the conduct of the individual officers, the Court grants summary judgment on this claim. See Lawrence v. Bloomfield Twp., 313 F. App'x 743, 749 (6th Cir. 2008) (per curiam) (finding no retaliation where officers arrested individual for interfering with their "attempts to conduct a brief [lawful] search of the house-not for the content of his speech or his assertion of rights"). B. City's liability The City contends that Maeberry's claim against it should be dismissed. Municipalities and other local governmental entities can be sued under § 1983 for the entity's unconstitutional or illegal policies or customs. Monell v. Dep't of Social Servs., 436 U.S. 658, 694 (1978). Commonly referred to as a Monell claim, a plaintiff must prove that a municipal policy or custom was the "moving force of the constitutional violation" for a municipality to be liable. Id. An official policy involves a deliberate choice to follow a course of action made from among various alternatives by an official who has the final authority to establish policy. Ware v. Jackson County, Mo., 150 F.3d 873, 880 (8th Cir. 1998). Alternatively, a "custom or usage" is demonstrated by: (1) the existence of a continuing, widespread, persistent pattern of unconstitutional misconduct by the governmental entity's employees; and (2) deliberate indifference to or tacit authorization of such conduct by the governmental entity's policymaking officials after notice to the officials of that misconduct. Id. CASE 0:09-cv-01216-JNE-JJG Document 41 Filed 07/16/10 Page 15 of 16 16 Maeberry argues only that the City "has no policy prohibiting retaliation." No evidence supports this assertion. Furthermore, to the extent that Maeberry bases his claim on the City's failure to adequately train its officers, there is insufficient evidence to support such a claim. Cf. Thelma D. v. Bd. of Educ., 934 F.2d 929, 934-35 (8th Cir. 1991) ("[T]he fact that 'a particular [employee] may be unsatisfactorily trained will not alone suffice to fasten liability on the [municipal entity].'" (quoting City of Canton v. Harris, 489 U.S. 378, 390-91 (1989))). Therefore, the Court grants summary judgment in favor of the City. III. CONCLUSION Based on the files, records, and proceedings herein, and for the reasons stated above, IT IS ORDERED THAT: 1. The Motion for Summary Judgment of the City, Peck, Willis, Carter, and Dagenais [Docket No. 21] is GRANTED IN PART AND DENIED IN PART. 2. Summary judgment in favor of the City, Willis, and Dagenais is GRANTED. 3. Summary judgment in favor of Peck is GRANTED as to the illegal entry, illegal arrest, excessive force, and retaliation claims, but DENIED as to the failure to protect claim. 4. Summary judgment in favor of Carter is GRANTED as to the illegal entry, illegal arrest, and retaliation claims, but DENIED as to the excessive force and failure to protect claims. 5. The Motion for Summary Judgment of Heu [Docket No. 28] is GRANTED IN PART AND DENIED IN PART. 6. Summary judgment in favor of Heu is GRANTED as to the illegal entry, illegal arrest, and retaliation claims, but DENIED as to the excessive force and failure to protect claims. Dated: July 16, 2010 s/ Joan N. Ericksen JOAN N. ERICKSEN United States District Judge CASE 0:09-cv-01216-JNE-JJG Document 41 Filed 07/16/10 Page 16 of 16</t>
  </si>
  <si>
    <t>['https://d3n8a8pro7vhmx.cloudfront.net/cuapb/pages/270/attachments/original/1625841558/maeberry_USCOURTS-mnd-0_09-cv-01216-0.pdf?1625841558']</t>
  </si>
  <si>
    <t>['Gerald A. Carter, badge #98600']</t>
  </si>
  <si>
    <t>Statement of Lt. Michael Friestleben Lt. Michael Friestleben was interviewed under Garrity in the Internal Affairs office on 10/30/2014. Here is a summary. Lt. Friestleben explained assignments and roll call on 08/15/2014. He stated, "Urn, that night-... One of the summer initiatives from the Chief is we had a JET, Joint Enforcement Team, and those were the Hennepin Sheriffs, um, MTC Officers, State Troopers, and Park Police. And we get eight to nine of those a night, Thursdays, Fridays, Saturdays. And MTC Sergeant. And that was our JET Team and they would be 470 cars. Urn, it was just to supplement the north side, so busy in the summer--to supplement us. So, we had 470s and, uh, we would use our Directed Patrol with them, so we could have up to 10-12 more cops. At the same time, there was a second beat from the Mayor's office of four officers and it was a buyback beat in conjunction with JET, and those were supposed to be 440 cars. And then there was a 442 car, which was the Inspector's private beat, and that's what, urn, the two officers that night were. And I'll explain as I go here. So, in this roll call, we have like 10-12 people, and sometimes, we would have 25-26. And when the officers would sign up for all these buybacks, sometimes, they'd be confused as to are they JET, are they in conjunction with JET, so there was some confusion. So, on this evening, Officer Vang and Moua -- cause we'd make the lineup kind of as it goes cause we wouldn't know what Sheriffs are going to be -- what, what car are you guys supposed to be and they just said 470s, so we made them 470, but they had been given, uh-... Once this message came out, Lt. Kroll was working buyback. There would be a buyback spot for the JET Teams, too. So, we had the sergeant -- uh, I forget who our sergeant was -- myself, Lt. Kroll. Uh, Kroll was for the, the 440s, the buyback JET-, in conjunct-, in conjunction with JET. So, it's kind of confusing. Are you JET? Are you conjunction...? We had this confusion every Thursday, Friday, and Saturday, but we got through it. And so, Officer Vang and Moua were instructed by Inspector Kjos to be the walk beat guys on Lowry Avenue. OK. And this-, and this will play into this later and what upset Officer Gregory. Urn, and so, not even I knew this at the time. So, when this message came out, I read it and I went and met with Kroll right away. And I go do you wanna go see what those officers are doing or should I, and he said, no, they're under my command tonight. So, he was-, he was a Lieutenant, but really acting as a Sergeant technically. And so, he went and talked to them and he came and reported that Inspector Kjos had ordered them to go walk the beat on Lowry and specifically go into businesses. And they did do their job. I went up there and talked to some businesses and said over a couple nights, yes, we've talked to these officers." Lt. Friestleban went on to state that it looked like Squad 470 hadn't done much all night long, which he stated wasn't anybody's business but the sergeants. He stated, "but they had done a lot. They had done exactly what they were told do by the Inspector. So, we 15 1207828 didn't even know that to this point cause they told us they were 470 car. And so, um, um, you know, I think they could-, and they didn't have to do this. If I had been up there walking the beat, I would've did an onsite at every business. So, we can monitor, but that's not really an issue. That's the supervisors. We knew they were doing their job, so..." Lt. Friestleban also stated: • He spoke with an MECC supervisor, Sara, about the MDC message in question. Sara helped him with AVL data (squad locations) and documentation surrounding the MDC message. She identified RADO1 as the Radio Shop, but stated that they had closed at 2000 hours that particular night. • He recalled sending out an MDC message to P4 instructing whoever had sent the MDC message addressing Squad 470 to stop. • At that same time, he was trying to figure out where the source of this message was. • He was in the process of typing up another MDC message to P4 regarding his knowledge of events surrounding the MDC message in question when a PERGUN call came out. • He responded to the PERGUN, and he saw Officer William Gregory at the call. They conversed. Lt. Friestleben stated, "There was others present, but I'm talking directly to him and-, uh, you want me to continue or...? He's going what are you doing with that, and I said I have to go back to my squad and finish this message that I'm gonna send out to the Precinct trying to figure out who sent that message. And he just looked at me and goes I did it. Just like that, and quite frankly, I wouldn't've expected someone to just-, it was kind of stunning actually." Lt. Friestleben stated that Officer William Gregory's exact words were "I did it." • Lt. Friestleben told Officer Gregory to stop and asked why he sent the MDC message. Officer Gregory said something along the lines that he was upset that the officers on 470 were not doing the work and were getting paid time and a half. Officer Gregory did not complain about any other squad(s). • Lt. Friestleben didn't question Officer Gregory further because he knew that this issue could be bigger than it first appeared, and he didn't want to violate Officer Gregory's rights as far as questioning him without a Federation representative present. • Lt. Friestleben stated that Officer Gregory never brought this issue regarding Officer Vang and Officer Moua to his attention or to any other supervisor that Lt. Friestleben was aware of. Lt. Friestleben did state, "but he has a tendency to judge other officers that are maybe that night or for whatever period of time are up to the standards he thinks that they should be at." Officer Gregory has brought these type of concerns to Lt. Friestleben in private in the past. • Lt. Friestleben confirmed information from his memo to Internal Affairs that he had spoken to Officer Yang at the Battle of the Badges BBQ in North Commons the day after the MDC message. He told Officer Yang that if the incident was going to go to Internal Affairs, he couldn't tell Officer Vang who sent the message at that time. 16 1207829 • Lt. Friestleben recalled that two or three weeks after the MDC message was sent, he saw Officer Gregory and Officer Moua. They were working part-time at a car show, and they all responded to a personal injury accident. Lt. Friestleben stated that he did not tell Officer Moua who (had sent the MDC message) but told him "... just be careful what you say here because -- and I forgot my word here -- but was-... It was-, it was a weird position to be in because, you know, you have to take steps to prevent and here now these two are working the same event, and so, I'll be honest, I was just trying to make sure that some conflict wouldn't start going on there. And I don't know if he even got it. We never talked anymore about that issue." Lt. Friestleben said that it wasn't clear if Officer Moua interpreted what he said as him being informed that Officer Gregory was the one who sent the MDC message. • Lt. Friestleben had discussed options as to how the situation could be handled with both Officer Moua and Officer Vang. He explained that one option was to bring the matter to Internal Affairs. Officers Moua and Vang were looking for an apology or perhaps an apology in front of roll call since the MDC message had been sent to everyone in the 4th Precinct; however, they were concerned that the apology they received might not be sincere. They all agreed to think these options over. • Lt. Friestleben then spent time reading and re-reading the MDC message. As he continued to read and consider Officer Vang and Moua's concerns, he decided to send the matter to Internal Affairs. • Lt. Friestleben never asked Officer William Gregory if he would apologize. • Sometime during the weekend of the BBQ, Lt. Friestleben saw Officer Gregory in the parking lot of the 4th Precinct. Lt. Friestleben described this encounter, stating "And when I walked past him, I said, hey, Will, and he goes those two cops -- You know, I'm not quote him, but pretty close -- those two cops are pretty pissed. And I said, Will, they should be. And he goes why and I said it was degrading. And he said something to the fact-, he goes, well, I just-, you know, I call it the way I see it there. And you know, then, then I forgot about that, but that kind of played into this, too. It's not what I would've said." • Lt. Friestleben informed Inspector Kjos about the situation. • Inspector Kjos later showed Lt. Friestleben video from the front of the precinct that showed footage Officer Gregory. • Lt. McGinty and Officer Kurth organized and ran the BBQ. • Lt. Friestleben stated that he did not think that Officer Gregory worked at the BBQ. • Lt. Friestleben described that every roll call was confusing because of the different buybacks being worked with different agencies participating. Officers Moua and Vang were assigned to Squad 470 when perhaps they should have had a different call sign if they were working Inspector Kjos' buyback for business checks. He stated, "So, if you were a 470 car, you were expected to be very proactive, so I think that's where-, but it's irrelevant because at the end of the day it's really, really the- -supervisor's business or job. Yeah." 17 1207830 Statement of Officer William Gregory Officer William Gregory was called in to provide a statement to Internal Affairs regarding this investigation; This interview was taken under Garrity on 11/13/2014 in the Internal Affairs office in City Hall. Officer Gregory was accompanied by his Federation representative, Lt. Robert Kroll. Here is a summary of this interview. In response to questions b William Gregory stated: • On 08/15/2014, Squad 470 was assigned to which "was essentially a, uh, a extra shift offered as overtime for officers to be, uh, proactive and, uh, uh, the term-, I, I believe term was used hit the hot spots. To be proactive and respond to calls in the hot spots." • JET is a collaboration of Minneapolis officers, Metro Transit, Hennepin County, State Troopers, and Federal Agents. • Officer Gregory knew who was working Squad 470 on 08/15/2014. He identified Blake Moua and said the second name slips my mind right now. He then stated "I believe so" when asked if the second officer was Kou Vang. • Officer Gregory could not recall ever working with Officer Vang in the past. He also didn't recall working with Officer Blake Moua unless it was at a part-time job. • Officer Gregory admitted to sending the MDC message in question from a squad car other than his own. • Officer Gregory was working "Able" on 8/15/2014. • Officer Gregory denied waiting to send the MDC message until was signed on in order to have a larger audience. • Officer Gregory described the steps he took to send the MDC message in question stating, "Urn, I approached the squad car that was parked across the street from the Fourth Precinct. Um, if I remember correctly, it was Squad 468, but I don't wanna say for sure. That's my best guess. Um, started the car, I turned on the computer, uh, the log in screen allows you to pick a call sign, any number of call sign, it-... There's a thousand of them if I wanna guess. One of those call signs is Radio One just like there's a Tech One, there's a CSO One, so on and so forth. I chose the call sign Radio One for the purpose of being anonymous. I sent out the message. I logged off Radio One. I got back to my squad car and continued on throughout my day." • Officer Gregory stated that he picked Radio One at random to be anonymous, and it did not require any specific password. 13.43 - Personnel Data his investigator, Officer 18 1207831 • Officer Gregory stated that there was small talk amongst other officers at the precinct as to "who are those guys on 470?" since they weren't assigned to the 4th Precinct yet it was their second day in a row working Squad 470. • Officer Gregory stated that the officers on 470 were "Essentially not being proactive. Not assisting on calls. As, uh, many times throughout a shift where you see multiple officers multiple times and it stuck in my mind that I hadn't seen them helping out." • Officer Gregory described proactive police work as "making sure that you're vigilant at all times, that you're creating your own investigations, that you're making legitimate, uh, stops in order to investigate reasonable suspicion, to seek out the crime that isn't being called into 911." • Officer Gregory described that he thought 470 was not being proactive because he was not seeing them assigned to various CCNs, was not hearing 470 on the radio, and was not hearing dispatch communicating information about activities 470 was involved in. • Officer Gregory stated that he did not know specifically what 470's assignment was, but the officers on 470 had attended the same roll call as he had and received the same general directions. • Officer Gregory acknowledged that he was aware of particular buyback cars, that are sometimes referred to as Inspector Kjos cars, that might be given special instructions to focus on business corridors and things like that; however, Officer Gregory answered "not at all" when asked if there was anything that led him to believe that Squad 470 was one of these particular buyback cars on the night in question. • When asked about the questions in the MDC message "does anyone even know WHO they are? do they have street time? or just pretending to be real cops? [sic]," Officer Gregory answered that he personally did not know who they were, so he was asking if they are street cops. • Officer Gregory described "street time" as "Officers in the 911 response roll. Somebody who dresses in a full uniform on a daily basis, uses a squad car, responds to calls, does proactive work, is out in the community either handling 911 calls or being proactive. That's, that's a pretty good, uh, definition of what in this culture we would call street time." • Officer Gregory conceded that signing on to an MDC anonymously and asking these questions as opposed to asking them directly or asking them in any other way "was definitely not the best way." • Officer Gregory stated that the computer showed 470's GP S location, and this location did not lead him "to believe that they (470) were in the Fourth Precinct, that they were helping out, that they were trying to be proactive, that they were in the hot spots, so I, I asked if they were just pretending." • Officer Gregory stated that at one point, the GPS showed 470 outside of the 4th Precinct; "...I believe it was 8th and Marshall, which is on the other side of the river, assigned to the Second Precinct. There's a very, uh, well-known restaurant over there that's frequented by cops and it appeared to me in my opinion that they were at that location for an extended period of time. And, uh, there was another location that I, I noticed, uh, I don't know how long, but it is in the Fourth 19 1207832 Precinct, but it appeared to me to be at 42" and Dupont, which is the Special Operations Center and, uh, it's where our Police Academy is. It's just a-, it's, it's a building some cops go to use the computer or use the bathroom, whatever it might be, and again, it's just something that stuck in my mind. I saw it and I, I formed an opinion about it." • Officer Gregory identified the 8th and Marshall location frequented by cops as Elsie's. He could not recall how long Squad 470 was at this location other than to say, "It, it was enough time for me to notice it." • When asked how long Squad 470 was at 42" and Dupont, Officer Gregory stated that it was long enough for him to notice and take note. • When asked about the question in the MDC message asking "somebody find out if they have done any reports this year, or made any arrests, or issued any tags, maybe it will help us find 470!!! [sic]," Officer Gregory stated that this was a rhetorical question, and he wasn't being serious. He did not actually want anybody to pull up statistics on the officers on Squad 470, but he was concerned that these officers were on overtime and it "seemed to (him) that they weren't-, they weren't helping out. They weren't out there amongst, amongst the troops so to speak." • When asked what he would normally do in a case where he believed officers weren't pulling their load, Officer Gregory answered, "Well, I've never-, I've never-, I've never had it stick in my mind to the point where I felt the need to say something, so I can't say what I would normally do. I know what I'd do right now." When asked what he would do right now, he answered, "Right now, I would-, I would either approach them on my own face-to-face or I'd speak to a supervisor about what I believe the problem is." • When asked if, in his opinion, there was anyone else that wasn't pulling their weight that night, Officer Gregory answered, "Not that I took note of." • Officer Gregory was asked if anyone expressed a similar sentiment to him about 470 was not pulling their share of the load. Officer Gregory stated that no one had mentioned this to him prior to him sending the MDC message, but after he sent the MDC message, "Other cops made mention that they had noticed what I had noticed, yes." • Officer Gregory stated that he did not bring this particular matter to the attention of anyone in his chain of command. When asked why, he stated that he just wanted to make a point. He "wanted them to know that somebody was aware. That somebody noticed that something was abnormal, but I didn't want the personal one-on-one confrontation, the drama. So, unfortunately, I did what I did. It was obviously the wrong route to take. Like I said, I wanted to make a point. I wanted the information to be out there for them to see, for their peers to see, for their coworkers to see, urn, without, without looking like the bad guy, I guess...I didn't-, I didn't want them to, to retaliate against me I; I, I guess. For, for coming to them and quote "calling them out to their face" and you know that could be misconstrued. Some people wouldn't like that, so, so I chose a different route and, and that route wasn't as appropriate as it could've been." He later stated, "I didn't want this to be a, a battle, a civil war amongst three cops. I just wanted the message out there without me being directly involved so to speak." 20 1207833 • When asked what he meant when he wrote the line in the MDC message that read in part "...before they disappear while the rest of us do policework! [sic]," Officer Gregory stated that he meant "Disappear from the responses. Disappear from the radio. Disappear from being out there, being heard on the radio, doing things, responding to things, assisting with things." • When asked what he meant by the phrase in the MDC message "check all the gas stations that they frequent, or, find them at a OTL spot. [sic]," Officer Gregory stated that it's not inappropriate to stop at gas stations or go OTL. He also said, "Like I said, I, I do remember thinking to myself at the time that they had been there for an extended period of time and I also remember thinking something about exactly what time it was. There's a normal time for squads of the-, of the, uh, 4 p.m. to 2 a.m., uh, shift to go eat. Not saying that there's a wrong time, a right time, or more appropriate time, whatever. Again, it's just something that stuck out in my head--was the length of time that they appeared to be at certain locations. Whether it-, whether it was right, wrong, indifferent, whatever, it was just my opinion that I noticed and, and that's it." • Officer Gregory was asked about the line in his MDC message that read in part, "BOLO for 470. check their portables"; he answered that it's a phrase that's been thrown around as in a joking manner if somebody's not answering their radio or if somebody's slacking. It means to check their portables to make sure that they are on, make sure they can hear dispatch, and make sure they know what's going on. • Officer Gregory was asked about the last portion of his MDC message that read "and challenge them to make an arrest. just one. for once. [sic]" He stated that it was in reference to the time period that these officers were assigned to Squad 470 the day before and the day in question. • Officer Gregory stated that he was not aware of, nor did he see, an MDC message sent out by Lt. Friestleben asking who sent the message concerning 470. • Officer Gregory did acknowledge that he later had a conversation with Lt. Friestleben about the MDC message concerning 470. This conversation took place on the scene of a call at Broadway and Fremont or Emerson. Officer Gregory stated, "Um, he came up and asked me if I sent the message out. I said that I did." Officer Gregory later expanded on this conversation between him and Lt. Friestleben, stating, "He said did you really. And I said yes, I did. And he said don't do that anymore. I said OK, Lieutenant, I won't." • Officer Gregory stated that the reason he had signed onto CAD using the RADO1 call sitn was because he didn't want the personal one-on-one confrontation. • 13.43 - Personnel Data 21 1207834 13.43 - Personnel Data • Officer Gregory stated that he did not work a BBQ in north Minneapolis the following day. • Officer Gregory stated that he did work a car show with Blake Moua about a month or so later, but he did not have any conflict with Blake Moua. • When asked, "20/20 hindsight reading that message that you sent. Do you believe that it was disrespectful?," Officer Gregory answered, "Yes." • When asked, "If you could take it (MDC message) back, would you?," Officer Gregory answered, "In a heartbeat." • When asked if there was anything that would help us understand this incident better, Officer Gregory stated, "No, I, I tried to make you understand as good as I can. I know it doesn't make sense to anybody who wasn't in my shoes. I had an opinion and I was outspoken that night. And like I said, I called out two cops, two guys wearing a blue uniform. 13.43 - Personnel Data It's the fact that they are cops that matters to me and other than the stupidity of me sending out the message it was me sending out a message and that's the, the bottom line. I, I sent out information that I-, that I observed throughout the night. It was the wrong way of doing it, and obviously, I'll never do it again." 13.43 - Personnel Data 22 1207835 FURTHER CASE INVESTIGATION Further VisiNet Records Officer William Gregory had expressed that he felt Squad 470 (Officer Blake Moua and Officer Kou Vang) had not been doing their job the night he sent the MDC message. This investigator tracked Squad 470's movements as documented in VisiNet AVL data between the start of their shift at 1600 hours and their OTL at 2122 hours. 13.37 - Security &amp; Trade Secret Items of note: • Squad 470 started their shift at 1600 hours. 23 1207836 • Squad 470 signed onto MDC at 1650 hours. • Squad 470 left 4th Precinct station at 1720 hours. • Squad 470 assisted with EDP call from 1739 to 1753 hours. This was the only call logged for Squad 470 between the start of their shift and the time of the MDC message. • Squad 470 was stationary in the area of Lowry and Irving Ave N from 1824 to 1904 hours. • Squad 470 was stationary in the area of Marshall Ave NE and 8th Ave NE from 2038 to 2103 hours. • The MDC message in question was sent out at 2121 hours. • Squad 470 was granted OTL at 2122 hours at Emerson and 41st Ave N. Also contained within this case file are logs of Squad 470 and Squad 442 for 08/14/2014 and 08/15/2014. It should be noted that Officer Brudenell was working with Officer Gregory in Squad 442 on 08/14/2014. SUMMARY OF ALLEGATIONS 13.43 - Personnel Data 24 1207837 13.43 - Personnel Data Allegation # 2: It is alleged that Officer Gregory was disrespectful, discourteous, and uncivil towards Officer Moua and Officer Yang in the language used in an MDC message directed at them. This message questioned their work ethic, who they are, where they are, and whether they were just pretending .to be real cops. If this allegation were found to be true, it would violate the following Minneapolis Police Department Policy and Procedure: 5-105 PROFESSIONAL CODE OF CONDUCT (A-D) 12. Employees shall treat all fellow employees with respect. They shall be courteous and civil at all times with one another. When on duty in the presence of other employees or the public, officers should be referred to by rank. Investigative Facts • In his Internal Affairs interview, Officer William Gregory admits to sending the below MDC message. The language in this message might be perceived as disrespectful, discourteous, or uncivil. has anyone seen 470??? rumor has it that this is their 2nd day of OT, making good money, but doing NOTHING. 25 1207838 has anyone seen them on a call helping out? or even taking a call? has anyone seen them doing anything proactive?? does anyone even know WHO they are? do they have street time? or just pretending to be real cops? somebody find out if they have done any reports this year, or made any arrests, or issued any tags, maybe it will help us find 470!!! or, just wait until the NEXT rollcall for OT, and find them their, before they dissapear while the rest of us do policeworld check all the gas stations that they frequent, or, find them at a OTL spot. BOLO for 470. check their portables and challenge them to make an arrest. just one. for once. • In his Internal Affairs interview, Officer Gregory was asked why he chose to send this MDC message instead of bringing it to the attention of someone in his chain of command. He answered, "I guess I just-, I, I wanted-, I wanted to make a point. I wanted-, I don't know how to phrase it. I wanted-, I wanted-, I wanted to make a point. I wanted them to know that somebody was aware. That somebody noticed that something was abnormal, but I didn't want the personal one-on-one confrontation, the drama. So, unfortunately, I did what I did. It was obviously the wrong route to take. Like I said, I wanted to make a point. I wanted the information to be out there for them to see, for their peers to see, for their coworkers to see, urn, without, without looking like the bad guy, I guess...I didn't-, I didn't want them to, to retaliate against me I, I, I guess. For, for coming to them and quote "calling them out to their face" and you know that could be misconstrued. Some people wouldn't like that, so, so I chose a different route and, and that route wasn't as appropriate as it could've been." He also stated, "I didn't want this to be a, a battle, a civil war amongst three cops. I just wanted the message out there without me being directly involved so to speak." • In his Internal Affairs interview, Officer Blake Moua stated, "So, that's why we're here. And I think it's, you know, if he's not a sincere person like that and if he's gonna try to create some kind of hostile environment for us to work in and targeted us, like I said, 13.43 - Personnel Data it affected my work that evening, you know." • In his Internal Affairs interview, Officer Vang stated, "But I feel that, you know, my reputation was tarnished due to the message for sending to everybody saying that. You know, the way he saying that it-, or he-, or he or she, whoever send that message quite-, you know, apparently had no idea who we are or who I am to say, you know, check out who they are or how many report have been done. Some else who knows me or most officer that knows me would never asked that." 26 1207839 • In his Internal Affairs interview, Lt. Friestleben stated, "Urn, you know, I actually went home and I read-, I kept reading the message. I kept reading it and reading it and reading it. And then considering their concerns that it wouldn't be sincere and things like that, and as I read it it just got to be so degrading more and more. The more you read it the more it-, cause it doesn't stop...You know, if I wanna call you a load, I'll just call you a load and it's over, but just to keep going and going and going, you know. Finally, I just felt it was overboard. It was so degrading, so I don't what the word is, but it was very degrading." Allegation # 3: It is alleged that Officer Gregory used an MDC to distribute a message to P4, which is a group that includes all 4th Precinct squads and dispatchers, that was derogatory and inappropriate. If this allegation were found to be true, it would violate the following Minneapolis Police Department Policy and Procedure: 7-112.01 AUDIT OF RADIO, MOBILE DATA TERMINAL OR MOBILE DATA COMPUTER (MDC) COMMUNICATION (A-C) ro. T/MDC Messages are public information and are subject to public disclosure. Aq mmunicatiOn that may be considered "discriminatory, derogatory, biased, inapprivriate or use of prohibited words" shall not be p_ermitted on the radio or MDT/MDC at any time] Inappropriate language or remarks shall be immediately reported to a supervisor, precinct/unit/division commander or Bureau Head. NOTE: As per the City of Minneapolis and Minneapolis Police Department policy, remarks in regard to race, color, creed, age, religion, ancestry, national origin, sex, affectional preference, disability, marital status, familial status, status with regard to public assistance, Vietnam era veteran status are prohibited. The Minneapolis Emergency Communications Center (1VLECC) shall randomly retrieve MDT/MDC messages at least once a month for a 24-hour time period. The retrieved messages will be sorted by precinct/unit/division and forwarded to the respective commanders for review and action. Commanders or their desi ee shall be responsible for reviewing messages for inappropriate content, i.e. lan nage or remarks. Ernployees who are found to:have transmitted inappropriate messa s shall e subject to disciplinary action consistent with the MPD Complaint Process Manual, Any inappropriate communications identified shall be documented and maintained on a Message Review Action form (MP-8878). All Message Action Review forms shall be maintained in a precinct file for annual review by the Quality Assurance Unit. 27 1207840 MECC is responsible for retrieving event driven reports when requested by an investigator or MPD supervisor. Investigative Facts • In his Internal Affairs interview, Officer William Greory admitted to going into a squad car parked across the street from the 4th Precinct Station and signing onto an MDC anonymously for the purpose of writing and sending the MDC message in question. He also stated, "I wanted the information to be out there for them to see (Squad 470 - Officers Moua and Vang), for their peers to see, for their coworkers to see..." • Video from the 4th Precinct Station shows Officer William Gregory driving into the parking lot located across Plymouth Ave from the station and getting into a parked squad at that location. Moments after the MDC message in question is sent, Officer Gregory can be seen exiting this parked squad and driving out of the parking lot in his squad car. I confirm that the information I provided in this case is true to the best of my knowledge. Respectfully Submitted, Sgt. Jason Walters Internal Affairs Unit 28 1207841 IN RE: THE MATTER OF THE CITY OF MINNEAPOLIS (Minneapolis Police Department) and Settlement Agreement (Grievance # 16-2) POLICE OFFICERS' FEDERATION OF MINNEAPOLIS (William Gregory, Grievant) This Settlement Agreement ("Agreement") is made and entered into by and between the City of Minneapolis ("City"), the Police Officers' Federation of Minneapolis ("Federation") and Sergeant William Gregory, Badge No. 2450 ("Grievant"). RECITALS A. The City and the Federation are parties to a collective bargaining agreement ("Labor Agreement") that governs the relationship between them. B. The Grievant is employed by the City in its Police Department ("MPD"). C. The Federation is the Grievant's sole and exclusive certified bargaining representative. D. The MPD suspended Grievant William Gregory without payl 13.43 for Category C violations of the MPD's Policy and Procedure Manual under Section 5,r 105(12), Professional Code of Conduct and Harassment and Section 7-112-01, Audit of Radio, Mobil Data Terminal, or Mobil Data Computer (MDC) Communication. E. The Federation grieved the suspension, Grievance # 16-2, citing a violation of "Section 4.1." F. Article 5, Section 5.4 of the Labor Agreement states: 'The Chief of Police shall have the full authority of the City Council to resolve the grievance," Page 1 of 3 1207842 G, The Federation and the City wish to resolve this matter amicably and without resort to arbitration. NOW THEREFORE, the City and the Federation agree as follows: AGREEMENT 1. The Federation withdraws Grievance ff/1 6-2,, ,with prejudice. 2. The City shall impose and the Federation, on behalf of the Grievant, shall accept an 10 hour suspension for Category C violations of the MPD's Policy and Procedure Manual under Section 5-105(12), Professional Code of Conduct and Harassment and Section 7-112-01, Audit of Radio, Mobil Data Terminal, or Mobil Data Computer (MDC) Communication. The City shall reimburse the Grievant for 10 hours of pay at the rate of pay in effect at the time the suspension was served. Payment shall be tendered within 30 clays of the date of this Agreement. 4, The Federation, as an entity and on behalf of its members individually, agrees that the Federation, its bargaining unit members and the grievant are bound by this Agreement as if they had entered into this Agreement individually. 5. The City and the Federation agree that this Agreement is without prejudice or precedent to any future matter involving any City employee, other than the Grievant; That the circumstances of this case and the discussions leading toward this Agreement will not be referred to, directly or indirectly, in any future arbitration, hearing, trial, appeal or other proceeding involving any City employee, other than the Grievant; and, That this Agreement shall be of no value as evidence, and shall not be submitted or Page 2 of 3 VI 1207843 received as evidence, in any arbitration, hearing, trial, appeal or other proceeding involving any City employee, other than the Grievant. ACCEPTED AND AGREED TO: FOR THE FEDF,RATI N: ob Kroll President, Police Federation Date: R THE CITY OF MINNEAPOLIS nee Harteau Chief of Police Page 3 of 3 1207844</t>
  </si>
  <si>
    <t>['https://d3n8a8pro7vhmx.cloudfront.net/cuapb/pages/1461/attachments/original/1638130296/14-17829_Gregory_Part_2.pdf?1638130296']</t>
  </si>
  <si>
    <t>Exhibit K 1) 12/20/2013 Date of Incident 2) 0232 hours Approximate Time Image Captured 3) 13-420636 CAPRS CCN 4) Caldwell, Donia Defendant's Name 5) BuyBack Regular duty or BuyBack? 6) 335099 Video Number on L3 File Image • View Help Auclo VIPI E1111172 II MIn-Car Aallo Volume Triggers n Lights n Siren Brakes fl Aux 1 rJ Aux CPS Latitude 0.0000 Longitude 00000 Speed 0 MPH Heading pp-N General Cause: U Cameras Switch to Camera 2 OE:lade PIP El Large PIP Move to Corner 0 0 0 0 Record Button g Officer: No Name DVR Name: MPD CHEM1 Radar Target Patrol 0 0MPH 0 14PH Media The Currentlime: 02132:40 Available Timm 00:07:3I Date/rime Start 0013-127002:19:53 Top Seale Tick Marks are Pray The I Minute Apart End 0012-12-2O 0240:19 mo is communications vi r bile. Video Mode Playing 19 1212077 Exhibit L 1) 11/20/2013 2) 0327, 0332, and 0334 hours 3) 13-386528 4) Zimmerman, Abby 5) Regular 6) 324528 L1 S %Abe&amp; Playir3.406 7 File Image View Help Audio gl VIM 2IVLP2 MIA-Car Audio vokime U U TR9Pers r Lots r Sven Brakes M Aux 1 n Aux 2 General Cause: Cameras Switch to Camera 2 © Enable PIP Large PIP Move to Corner 01) 0 0 Record Sutton Officer: No Name DVR Name: MPD CHEM' Radar Target MPH Nitrite WPH Lack MPH Media Time Currmt Time: 03:27:50 Avatable Time: 00:45:12 Daterme Date of Incident Approximate Time Image Captured CAPRS CCN Defendant's Name Regular duty or BuyBack? Video Number on L3 Start 12013-11-20 03:26:56 - Top Soleil&amp; Marks are Play The Minute Apart 1,44 h.:0 End 12213.11-20 04:13:02 communications Moblie-Vision, Inc. Video Mode Playing 20 1212078 L2 File Image View Help *de VIP1 VLP2 Filn-Car Audio *fume ■ ■ Tdggers Lights sten l Braloes r7Auxl General Cause: U Cameras Svvirdl to Camera 2 n Enable PIP CI Large PIP Move to Corner (.§ Record Button Officer: No Name DVR Name: MPD CHEM1 Radar Target Patrol 0 MPH Media The Current Time: 03:32:39 Avafable Time: 00:40:23 Top scale 'lick Marks are PlayMme 1 Minute apart Datenme communications Start 013-114003:Z:56 Mobite-Vision, Inc. End 1201341-20 04:13:02 Video Mode: Paused 21 1212079 L3 *Rishi)iiidnaitir35.6.7 ' File Image View Help Audio 11V1P1 ■ 1:1 V1P2 0 In-Car Audio ■ Vofume THEPArs ❑fightl IM Siren • 17 Brakes K Auxt r Aux2 General Cause: E) Cameras Switch to Camera 2 . Enable PIP • ['Large PP Move to Corner Co) 0 Record Button Officer: No Name DVR Name: MPD CHEM1 Radar Target 10 MPH Pato! p2 MPH 0 0 Media Time Currenrnme: 03:34:20 Available Time: 00:38:42 Date/Time Start 2013-11-20 03:26:56 Top Scale Tick Madts are Play Tune 1 Mute Apart I I' • End [201341-24 04:13:12 communications Moblle-Vision, Inn. `Video Mode: Paused 22 1212080 Exhibit M 1) 10/24/2013 2) 2138 hours 3) 13-354171 4) Dupre, Drew 5) Regular 6) 314478 Date of Incident Approximate Time Image Captured CAPRS CCN Defendant's Name Regular duty or BuyBack? Video Number on L3 %Alia&amp; Playet file Image View Audio - VLP1 MYLP2 In Ca Audio Volume Help 1W U Triggers ri Lights r Siren Brakes ▪ Auxi ▪ Aux2 General Cause: Cameras Switch to Camera 2 D Enable PIP Q Large PP Move to Coma' ; • ! 0 0 • Record Button Officer: No Name OVA Name: MPO CHEM I Radar Target ri MPH Patrol 0 MPH 0 Top Scare Tick Marks ere Play Time 1 Minute Apart Media Tune CurrentTrme: 21:38;52 Available hue: 00;05:08 H I II 111:01 -M: Datefnme Start 2013-10-2421:31:25 End 13-10-2421:49:00 P0 communications Mobile-Vision, Inc. Video Mode: Paused 23 1212081 Of the above incidents, nine of the arrestees were male and four were female. Administrative Announcement AA12-019 regarding using cell phone/recording devices to capture evidence was issued on 08/14/2012. This Administrative Announcement discussed that it is not prohibited by the Minneapolis Police Department to voluntarily use personal cell phones to capture evidence (photos, videos, or audio recordings), but if done, the cell phone shall be property inventoried to be processed by the Crime Lab. It goes on to state, "All electronic data that could be considered evidence, captured by a personal or MPD owned cell phone or other recording device, while the employee is on- duty becomes property of MPD and may only be distributed in accordance with department policy. Refer to 4-501 Confidential Department Records, Reports and Information." This complete Administrative Announcement will be contained in this case file. 24 1212082 Special Order S13-047 was issued on 12/10/2013. The subject of this Special Order was "Release of Non-Public Data and Employee Signature Required," Here is this Special Order: MINNEAPOLIS POLICE DEPARTMENT SPECIAL ORDER BY ORDER OF THE CHIEF OF POLICE DATE ISSUED: December 10, 2013 DATE UPECTIVI: December 10, 2013 NUMBER S13.047 PAGE 1 of 3 ro. Distribution "A" ItirErilai DAM! Until Rescinded SIMIIICT: Release of Non-Public Data and Employee Signature Required APPROINEZ ex: Chirp. Hmteatt Release of Non-Public Data This communication requires prompt action by all personnel. Personnel are reminded that the release of data is governed by MPD policy and state and federal laws. The improper disclosure of data that is not public can interfere with the integrity of an investigation or obstruct the legal process. Therefore, employees must follow MPD procedure and comply with laws regarding the release of data. To emphasize the importance of protecting data, Chief Harteau will consider such disclosures to be extremely serious violations of MPD An employee who improperly accesses or discloses data may be subject to civil and criminal penalties. The MPD will refer violations for review of criminal charges and seek prosecution when appropriate. Additionally, failure to comply with MPD policy may result in discipline, up to and including discharge. Only authorized personnel are allowed to communicate with non-MPD personnel regarding critical incidents, traumatic incidents, misconduct investigations or media requests. Employees also must not communicate or disclose protected data with other MPD employees, unless it is on a "need to know" basis and a requirement of their job duties. To avoid data breaches, obtain permission from your supervisor prior to the disclosure. Sworn personnel mnst review Article 16 Section 16.6 of the labor agreement between the city of Minneapolis and the Police Officers' Federation. You remain accountable for knowing and abiding by all policies and procedures in the Minneapolis Policy and Procedure Manual. This communication requires you to immediately review the following: 4-501 Confidential Department Records, Reports and Information 4-503 Access To Criminal Records 4-504 Legal Process Involving the Production or Inspection of Evidence or Records in Court 4-505 Inspection of Records and Reports by the Media or Public 4-505.01 Use of Victim Photographs/Videos 4-506 Openness in Government 5-101.01 Truthfulness 5-102.01 MN Law Enforcement Code of Ethics 7-116 Cellular Phones 10-423 Employee Cell Phones and Recording Devises Used to Capture Evidence 7-119 Social Netwoiting City's Electronic Communication Policy Chief Harteau requires that all LIPD employees date and sign the attached Acknowledgment no later than January 3, 2013. See the attached Acknowledgement for further instructions. This Special Order was accompanied with an acknowledgement page which Officer James Golgart signed on 12/12/2013. 25 1212083 The Minneapolis City Attorney's Office had requested assistance from the Minneapolis Police Department in facilitating the preservation of any photos or video taken of DWI arrestees by Officer Golgart with his cell phone. Because of this request, Inspector Todd Loining and Lt. Melissa Chiodo called Officer James Golgart into the office for a meeting. After this meeting, Inspector Loining typed up the following report. Officer Golgart Cell Phone Evidence Concerns June 2nd, 2014 On June 2nd, 2014 at approximately 2010 hours, LT Chiodo and I met with Officer Golgart in my office (Inspector's) at the Fifth Precinct. I explained to Officer Golgart that the Department received information that last November 2013 during the course of a DUI arrest in the MPD Chem Test Unit that he allegedly utilized his personal cell phone to take a picture of the defendant; CCN #13-386,528. I explained to him that I needed to collect his cell phone because we were concerned that his phone contained Government data (evidence). He handed his phone to me and provided me with his PIN/password number. He advised Lt Chiodo and I that he purchased a new cell phone approximately 2 'A to 3 weeks ago at a Verizon store located on Lake Street. Last week on Thursday, May 29th his new cell phone camera system "Crashed" and was no longer working properly so he brought the cell phone back to Verizon. Verizon provided him with a brand new cell phone last Friday May 30th and kept the one that was not working. His cell phone that he had prior to these two phones he owned for approximately 9 months to 1 year and he turned that phone back into Verizon when he received a new phone. The data from the SIM Card from the original cell phone was transferred to his new phones by Verizon. This past weekend he downloaded all of the data to his home computer and cleared his new SIM Card so it did not contain any data/pictures older than May 3155, 2014. Officer Golgart stated that in the past he has taken pictures of defendants in Chem Test and has forwarded them via "Snap Chat" using his cell phone. According to Officer Golgart once he sends a picture via Snap Chat the picture disappears/erases within a predetermined amount of time. He stated that he does not have any pictures of defendants on his new cell phone or home computer. Officer Golgart was ordered to stop taking pictures of any defendants, crime scenes, etc with his personal cell phone. He stated that he fully understood. He was provided with a copy of MPD Policy &amp; Procedure #10-423 and the Administrative Announcement #12-019. Respectfully Submitted, Inspector Todd Loining #4215 26 1212084 Case Statements Statement of Lt. Melissa Chiodo Lt. Chiodo provided a statement for this investigation 08/18/2014 in the Internal Affairs office in City Hall. Here is a summary of her interview. Lt. Chiodo stated that she was informed of the allegations against Officer Golgart by Inspector Loining. Inspector Loining and Lt. Chiodo made plans to meet with Officer Golgart to see if Officer Golgart still had evidence of the DWI arrests on his cellphone. If Officer Golgart did have evidence on his cell phone, they would have to property inventory his cell phone as evidence. Officer Golgart met with Inspector Loining and Lt. Chiodo on 06/02/2014. They referred to the Minneapolis Police Department Policy and Procedure and an Administrative Announcement related to use of personal cell phones for work related business. Officer Golgart admitted that he had used his cell phone to Snapchat some people, but the cell phone used to Snapchat had crashed very recently. According to Officer Golgart, he now had a new cell phone, and this new cell phone did not contain anything work related on it. For this reason, Inspector Loining and Lt. Chiodo did not access or collect Officer Golgart's personal cell phone. Officer Golgart also informed them that he did not have any information from his cell phone back-up on his home computer that would be evidence. Statement of Inspector Loining Inspector Todd Loining provided a statement for this investigation on 08/18/2014. Inspector Loining stated that, in late May of 2014, he had been made aware of the allegation that Officer Golgart was using his personal cell phone to take a picture of a defendant. He stated that he believed that this cell phone was Officer Golgart's personal cell phone because patrol officers are not issued cell phones. Inspector Loining had been directed to call Officer Golgart in to ask him some basic questions about the allegations and to ask him if his personal cell phone had any pictures of defendants on it. If the cell phone did have pictures on it, Inspector Loining was going to collect the cell phone as evidence. On 06/02/2014, Inspector Loining and Lt. Chiodo met with Officer Golgart. According to Inspector Loining, Officer Golgart was very cooperative and willing to assist in any way possible. Officer Golgart had given his cell phone to Inspector Loining along with his PIN/password, but Inspector Loining did not access the cell phone. 27 1212085 Officer Golgart told Inspector Loining and Lt. Chiodo that in the past he has taken pictures of defendants in the Chem Test Unit and has forwarded them via "Snapchat" using his cellphone. Since then, his cell phone had crashed and was replaced. He also told them that his new cell phone did not contain any pictures of defendants, nor did his home computer which was used to back-up his cell phone. After this discussion with Officer Golgart, the decision was made to not collect Officer Golgart's cell phone as evidence. Inspector Loining also stated that Officer Golgart was ordered to stop taking pictures of any defendants, crime scenes, etc., with his new or his personal cellphone. Statement of Officer James Golgart Officer Golgart was called in to provide a statement to Internal Affairs regarding this investigation. He did so on 09/18/2014 in the IAU office. Also present with Officer Golgart was Sgt. Stenerson from the Police Officers Federation of Minneapolis. Officer Golgart has been with the Minneapolis Police Department for approximately eight years. At the time of this interview, Officer Golgart was assigned to the 5th Precinct 13.43 Prior to the start of this interview, Officer Golgart and his union representative were shown the above mentioned videos and stills printed by the Crime Lab of the thirteen defendants allegedly photographed or videotaped by Officer Golgart. At the start of this interview, Officer Golgart was asked why we were here. He answered, "Urn, I used my cellphone in a application called Snapchat to take pictures of people, urn, during the process of DWIs." When asked why, he stated, "Um, there's really no excuse. I guess, uh, just kind of pass the time. I would see something that I thought was funny and send it to somebody." He estimated that he had captured images of DWI arrestees between 20 and 25 times, stating that he had captured still pictures of these arrestees and possibly videos. He stated that he had used his personal Verizon Samsung Galaxy S4 cell phone to capture these images and Snapchat them to others. Officer Golgart stated that he has since upgraded his cell phone, and his new cell phone does not contain any images of defendants. He also does not believe that his home computer contains any images of defendants. Officer Golgart explained what Snapchat is, "Snapchat is an application where you take a picture or video of whatever, urn, and you can, um, pick a duration of time anywhere from one second to ten seconds. Once you send it, um, it goes away on your phone, and then once the person views it, it goes away on their phone." He affirmed that the person receiving the image could take a screenshot of the image and make it permanent. Snapchat also has a feature called Stories, and Officer Golgart explained Stories as, "The story is where you, again, take the picture and then you add it to your story, and it can be seen for 24 hours." He stated that he might have posted images or recordings of defendants to his Story, but he doesn't recall if he did or not. 28 1212086 Through further questioning, Officer Golgart relayed the following information: • There was no law enforcement need to take these pictures. • He distributed these pictures to people on his contact list, which included law enforcement friends, family, and civilian friends. • He has never been trained to take pictures of arrestees. • He has never been ordered to take pictures of arrestees with his personal cell phone. • He never mentioned these photos or image recordings in any CAPRS reports. • He does not believe that Snapchat is a secure private way of exchanging photographs or recordings. • There is no data privacy information that is sent with the images on Snapchat stating that it is confidential information. • He hadn't thought about the impact of sending these images to people via Snapchat until after his meeting with Inspector Loining and Lt. Chiodo. • He had no knowledge of this activity impacting any criminal proceedings. • He did know that he was on video in the Chem Test Unit, and he explained how he manually starts the video recording himself. • He confirmed that that he has seen Administrative Announcement 12-019, and he signed the acknowledgement receipt (page 3 of AA12-019). • During his meeting with Inspector Loining and Lt. Chiodo, he had handed over his cell phone, but they never looked through it. He also confirmed that he was ordered not to take any more pictures (of defendants). • He stated that he has not taken any pictures for personal use or Snapchat while at work since his meeting with Inspector Loining and Lt. Chiodo. • He never used any other application other than Snapchat to distribute these pictures, and he never saved any of the pictures on his phone by means of just taking a regular picture and leaving it in his photo album. • Officer Golgart answered "no" to the question, "is there any time that you would capture an image with Snapchat and not distribute it?" • When asked if he took these pictures in a manner in which the subject being photographed and/or the other police personnel in the area were not aware of him taking the picture, Officer Golgart answered, "Correct." Each instance where Officer Golgart appears to capture an image(s) of DWI arrestees/defendants was then discussed one at a time. Officer Golgart was shown corresponding Workforce Director time sheets, CAPRS reports, still images from the videos printed by the Crime Lab, and the videos themselves for each "exhibit" discussed. For efficiency, only the portion of each video showing the alleged images/recordings being captured by Officer Golgart was viewed. 29 1212087 When asked to describe what he saw in each video after each instance where it appears Officer Golgart captures an image of the defendant, Officer Golgart gave the below answers. Exhibit A: A: We're sitting in Chem Test, and I had just taken a picture on my cellphone and now scrolling through the contact list. Q: Um, the picture you took with your cellphone, do you know-, can you tell from the video what you did with it? A: I sent it using the Snapchat application. Exhibit B: A: I had just taken a picture of him. Q: And can you see what you're doing with that picture? A: I'm typing something on the screen. Q: What application do you believe you are using? A: Snapchat. Exhibit C: C1: A: I took a picture using Snapchat application. C2: A: I took a picture using the Snapchat application. Q: I noticed that you, uh, had the subject of your photo in the frame of your picture-, or your phone for a long time. Is it possible you were taking a video there? A: Um, if we can replay it, I mean I guess it's possible. Q: We certainly can replay it. [pause to review video again] Can you tell if you're taking a still image or a video? A: I think I just had the screen up... Q: OK. A: and was just panning back and forth, urn, and it appeared to be right there it looks like it's a still image. Exhibit D: A: And I had just taken a picture using that application. 30 1212088 Exhibit E: A: I took a picture of the person using the Snapchat application. Exhibit F: A: I just took a photo of a male using the Snapchat application. Exhibit G: A: I just used the Snapchat application to take a picture. Exhibit H: Hl: A: I just used the Snapchat application to take a picture. H2: A: I took a picture of the male using the Snapchat application. Exhibit I: 11: A: I took a picture of the male using the Snapchat application. 12 and 13: Q: Thank you. And, uh, the second still for Exhibit I occurs at 0057 hours, which is already past. Did you-, how many pictures did you see yourself taking in that video? A: Of this one? Q: Yeah. Would you like to see it again? A: Uh, yeah, I wasn't watching, sorry. Q: Pardon? A: I saw the one. This one. Q: We're gonna go right back to 0057. And the third one, uh, we have here is 0058, so for the next two minutes we'll just watch here. [pause to view video] OK. Could you please, uh, tell me how many times do you see yourself in the video taking a picture of this defendant? A: Possibly two or three times. 31 1212089 Exhibit J: J1: A: I used the Snapchat application to take a picture. J2: Q: And, uh, there's another still at 0404 hours, so I'll just let it play here. [pause to view video] During that video segment, how many images did you see yourself capture? A: Two. Exhibit K: A: I took a picture using the Snapchat application. Exhibit L: Ll: A: I took a picture of the female using the Snapchat application. Q: Did you notice anything, um, different about this particular photo that you took? A: Mm, no. If you wanna replay it. Q: Absolutely. [pause to review video again] I'll ask you again. Did you see anything unique about this particular picture? A: It appears as if I zoomed in. Q: And can you tell what you were zooming in on? A: Not from this angle, no. Q: Do you recall this incident? A: This particular DWI, no, I don't. Q: OK. It appears to me you're zooming in on her cleavage. Does it appear that way to you? A: Uh, if we could watch it one more time? Q: Absolutely. And for the record, could you describe the defendant, please? A: White female, jean, black shirt. Q: Would it be fair to say that she has a low-cut V neck on? A: Her shirt is low-cut, yes. Q: [pause to review video again] After watching the video a third time, what does it appear that you're zooming in on? A: Her torso area. I mean I can't tell from this angle of the video. 32 1212090 L2: A: I took a picture of the female using the Snapchat application. L3: Q: OK. The third still here, Exhibit L3, comes from 0334 hours, which is probably coming up here shortly, so I'll just play it. [pause to view video] During that last segment, did you see yourself take another picture of this female? A: Uh, I believe, yeah, there's the three total. Q: OK. Is there anything in, in particular about this defendant that caused you to take pictures of her? A: No, sir. Exhibit M: A: I took a picture of the male using the Snapchat application. In each of the above instances, Officer Golgart did not recall who he sent each Snapchat to. He stated that he had sent these Snapchats to people that were on his contact list, which included some law enforcement friends, family, and civilian friends. He did, however, name Jeremy Foster, Mark Hibbard, Gordon Shank, and Mike Lee as potential recipients. Jeremy Foster is a Minneapolis police officer, and the others named are members of the State Patrol. When asked if there was anything in particular about these defendants that caused him to take their pictures, Officer Golgart answered "no." After being asked this question during the discussion about Exhibit A, he stated, "Um, again, there's no reason. It was just something stupid." At the end of this interview, Officer Golgart was asked if there was anything else that he would like to add to this statement that he had not been asked, to which he responded, "A: Yes, just a few things. Um, the people that I sent the snaps to they never once objected to 'em or thought they were inappropriate; otherwise, I would've stopped sending them. Urn, I never meant to bring discredit to the police department. It was more or less killing time when I was waiting for the DMT to process or waiting for them to finish up on their cellphone, urn, attorney time. And, urn, while I was doing it, I wasn't willfully or thinking about policy or about policies I could've been breaking as I was doing it; otherwise, I definitely would not have done it." 33 1212091 Statement of Officer Jeremy Foster Officer Foster was interviewed in the Internal Affairs office on 11/06/2014. Officer Golgart had identified Officer Foster as one of the recipients of Snapchats. Q: All right. Officer Foster, did you ever receive any pictures sent by Officer Golgart of DWI arrestees during the timeframe I had mentioned? A: Yes. Q: OK. And do you recall how you received them? A: Yes. Q: Could you explain that? A: Uh, through a program-, an application, uh, called Snapchat. Q: And was this on your personal phone or a City cellphone? A: Uh, it was on my personal phone. Q: OK. And what did you do with these photos? A: Urn, I, urn, I looked at them. Q: OK. Did you ever forward them on to anyone else? A: Uh, I did not forward them on to anybody else. Q: Did you ever take screenshots to capture the image beyond the Snapchat time allotment? A: Uh, there was a few that I did screenshot, yes. Q: Do you still have any of these photos? A: No, I do not. Q: Could you tell me how you disposed of them? A: Urn, I deleted them from my phone. Q: Were they ever backed up to your computer or anything? A: No. Q: And once again, I'll ask you. Did you ever forward those on to anyone else? A: Uh, no, I did not. Q: OK. I have no further questions. Are there any facts concerning this incident that you have knowledge of, but have not disclosed? A: Um, yes. Um, I just wanted to bring up the fact that, uh, there was one instance, urn, I confess where I did Snapchat somebody. Urn, I just wanna put that on the record. 34 1212092 Snapehat Snapchat is a social media application (app) for smartphones. The description of this app on https://itunes.apple.com is: Description Enjoy fast and fun mobile conversation! Snap a photo or a video, add a caption, and send it to a friend. They'll view it, laugh, and then the Snap disappears from the screen - unless they take a screenshot! You can also add a Snap to your Story with one tap to share your day with all of your friends. The best conversations happen when both friends are present, so we'll let you know if your friend is Here in your Chat so that you can give each other your full attention. And if you're both Here, simply press and hold to share live video - and Chat face-to-face! Happy Snapping! *** Please note: even though Snaps, Chats, and Stories are deleted from our servers after they expire, we cannot prevent recipient(s) from capturing and saving the message by taking a screenshot or using an image capture device. The complete "Terms of Use" and "Privacy" policies from Snapchat are included in this case file. When Officer Golgart was asked during his Internal Affairs interview if he believed Snapchat to be a secure private way of exchanging photographs or recordings, he answered "no." Criminal Case Dispositions The criminal case disposition of each of the thirteen defendants in Exhibits A through M above was checked 12/12/2014. Each defendant, with the exception of Charles Redding whose trial is scheduled for 01/06/2015, pled guilty and/or was convicted of DWI. These dispositions are included in this case file. 35 1212093 SUMMARY OF ALLEGATIONS Allegation # 1: It is alleged that Officer Golgart used his personal cell phone to capture electronic images of DWI arrestees during the chemical testing process between 06/09/2014 and 10/24/2013. If this allegation were found to be true, it would violate the following: 5-105 PROFESSIONAL CODE OF CONDUCT (A-D) (15)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(04/01/93) Investigative Facts • The Minneapolis City Attorney's Office contacted Minneapolis Police Department Deputy Chief Travis Glampe regarding this alleged misconduct. In an email to Deputy Chief Glampe, the Minneapolis City Attorney's Office mentions that a defense attorney told them that Officer Golgart took a picture of his client on his personal cell phone and was texting that picture to others. Attached to this email was a still image from Chem Test video showing Officer Golgart capturing a digital image of Defendant Drew Dupre on 10/24/2013. • On 05/29/2014, the Minneapolis City Attorney's Office again emailed Deputy Chief Travis Glampe informing him that another defense attorney alleged that Officer Golgart was using a cell phone to take "cleavage shots" of his client during the DWI Chem Test process. According to this email, this defense attorney was trying to use the officer's alleged behavior to broker a better deal for his client. The defendant in this case was Abby Zimmerman, and the arrest date was 11/20/2013. • Chem Test video between 06/09/2014 and 10/24/2013 contained footage that appears to show Officer Golgart capture twenty known images and/or videos of thirteen known defendants. Additionally, Officer Golgart was present in 48 Chem Test videos that did not show him using his personal cell phone to capture images of DWI arrestees/defendants. • During his Internal Affairs interview on 09/18/2014, Officer James Walter Golgart Jr. admitted to capturing images of DWI arrestees / defendants an estimated 20 to 25 times. 36 1212094 • During this same interview, Officer Golgart viewed Chem Test video footage and admitted that he took approximately 20 pictures of the thirteen known defendants discussed in Exhibits A through M above. These Exhibits included defendants Drew Dupre and Abby Zimmerman. • In the Chem Test video of Abby Zimmerman, Officer Golgart appears to be zooming in on Abby Zimmerman with his cell phone camera. Officer Golgart agreed, during his Internal Affairs interview, by stating, "It appears as if I zoomed in." This "zooming in" appears to be focused on Abby Zimmerman's cleavage. When this was stated to Officer Golgart and he was asked what he was zooming in on, Officer Golgart responded, "Her torso area. I mean I can't tell from this angle of the video." • In his Internal Affairs interview, Officer Golgart was asked why he took photos and videos of DWI defendants. Officer Golgart responded, "Um, there's really no excuse. I guess, uh, just kind of pass the time. I would see something that I thought was funny and send it to somebody." Allegation # 2: It is alleged that Officer Golgart used his personal cell phone to capture and forward 20 electronic images and/or videos of DWI arrestees during the chemical testing process between 06/09/2014 and 10/24/2013. If this allegation were found to be true, it would violate the following: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(04/22/09) The identity of a juvenile suspect or arrestee can only be released with an order from a Hennepin County Juvenile Court Judge. 37 1212095 Investigative Facts • On Chem Test videos, Officer Golgart appears to be capturing and distributing twenty images or videos of DWI arrestees / defendants. This capturing and distributing was done with a cellular phone. • In his Internal Affairs interview, Officer Golgart: 1) Admitted to using his personal cellular phone to capture and distribute images and/or videos between 20 and 25 times using the Snapchat application. He also confirmed that the twenty known instances seen on Chem Test videos were showing him capturing images or video with the Snapchat application. 2) Stated that it is possible that he took video of the DWI defendants using the Snapchat application. 3) Stated that he "might have" posted images or recordings on his Snapchat Story, which makes the image or recording viewable for 24 hours on the Snapchat account. 4) Answered "no" to the question, "Is there any time that you would capture an image with Snapchat and not distribute it?" 5) Answered "no" to both "Have you ever been trained to take pictures of arrestees?" and "Have you ever been ordered to take pictures of arrestees?" 6) Answered "No, sir" to the question, "Was there any law enforcement need to take these pictures?" 7) Answered "Urn, no" to the question, "And again, there's no reason for sending it to any of these other law enforcement members?" 8) Stated that he had sent these Snapchats to people that were on his contact list, which included some law enforcement friends, family, and civilian friends. • Also, in his Internal Affairs interview, Officer Golgart admitted to sending Snapchats to Officer Jeremy Foster of the Minneapolis Police Department. In a subsequent Internal Affairs interview with Officer Jeremy Foster, Officer Foster admitted to having received Snapchats from Officer Golgart and also to capturing screenshots of a few of these Snapchats. • Minneapolis Police Department Administrative Announcement AA12-019 regarding using cell phone/recording devices to capture evidence was issued on 08/14/2012. This Administrative Announcement discussed that it is not prohibited by the Minneapolis Police Department to voluntarily use personal cell phones to capture evidence (photos, videos, or audio recordings), but if done, the cell phone shall be property inventoried to be processed by the Crime Lab. It goes on to state, "All electronic data that could be considered evidence, captured by a personal or MPD owned cell phone or other recording device, while the employee is on-duty becomes property of MPD and may only be distributed in accordance with department policy. Refer to 4-501 Confidential Department Records., Reports and Information." 38 1212096</t>
  </si>
  <si>
    <t>['https://d3n8a8pro7vhmx.cloudfront.net/cuapb/pages/1461/attachments/original/1638122444/14-11115_Golgart_Part_2.pdf?1638122444']</t>
  </si>
  <si>
    <t>3/18/2021 U.S. v. BROWN | 484 F.Supp.2d 985 (2007) | p2d98511377 | Leagle.com https://www.leagle.com/decision/20071469484fsupp2d98511377 1/6 Home / Browse Decisions / F.Supp.2d / 484 F.Supp.2d / 484 F.Supp.2d 985 (2007) Email | Print | Comments (0) U.S. v. BROWN No. 07-06 (JRT/JSM). View Case Cited Cases Citing Case 484 F.Supp.2d 985 (2007) UNITED STATES of America, Plainti|, v. Chappel BROWN, Defendant. United States District Court, D. Minnesota. April 17, 2007. Attorney(s) appearing for the Case Tricia Tingle, Assistant United States Attorney, O}ce of the United States Attorney, Minneapolis, MN, for Plainti|. Caroline Durham, Assistant Federal Defender, O}ce of the Federal Defender, Minneapolis, MN, for Defendant. ORDER TUNHEIM, District Judge. The above-entitled matter comes before the Court upon the Report and Recommendation of United States Magistrate Judge Janie S. Mayeron, dated March 20, 2007. No objections have been _x007f_led to that Report and Recommendation in the time period permitted. Based upon the Report and Recommendation of the Magistrate Judge, and all of the _x007f_les, records and proceedings herein, IT IS HEREBY ORDERED that: 1. Defendant's Motion to Suppress Evidence [Docket No. 15] is DENIED. 2. Defendant's Motion to Suppress Evidence Obtained as a Result of Search and Seizure [Docket No. 16] is DENIED. 3. Defendant's Motion to Suppress Statements, Admissions and Answers [Docket No. 17] is DENIED. REPORT AND RECOMMENDATION MAYERON, United States Magistrate Judge. The above matter came on for hearing before the undersigned upon Chappel Brown's Motions to Suppress Evidence [Docket No. 15], to Suppress Evidence Obtained as a Result of Search and Seizure [Docket No. 16], and to Suppress Statements, Admissions and Answers [Docket No. 17]. Tricia Tingle, Assistant United States Attorney, appeared on behalf of the United States of America; Caroline Durham, Esq., appeared on behalf of the defendant, Chappel Brown, who was personally present. The matter was referred to the undersigned by the District Court for a Report and Recommendation pursuant to 28 U.S.C. § 636(b)(1)(B). Based upon the pleadings, the pre-hearing submissions, exhibits submitted at the hearings on February 28, 2007 and March 7, 2007, and testimony taken from Sergeant Paul Hatle, Sergeant David Burbank, William Ziegler, Jr., O}cer Eric Madson, Special Agent Terry Horenburg, and Marissa Wynde, it is recommended that defendant's Motions to Suppress Evidence [Docket No. 15], to Suppress Evidence Obtained as a Result of Search and Seizure [Docket No. 16], and to Suppress Statements, Admissions and Answers [Docket No. 17] be DENIED. I. FACTUAL BACKGROUND S t P l H tl f th Mi li P li D t t t ti_x007f_ d th t h ki | d t t th Littl E th h i l i Mi li 3/18/2021 U.S. v. BROWN | 484 F.Supp.2d 985 (2007) | p2d98511377 | Leagle.com https://www.leagle.com/decision/20071469484fsupp2d98511377 2/6 Sergeant Paul Hatle of the Minneapolis Police Department testi_x007f_ed that he was working o|-duty at the Little Earth housing complex in Minneapolis, Minnesota the night of September 27, 2006. O}cer Eric Madson of the Minneapolis Police Department also works o|-duty at the Little Earth housing community, and testi_x007f_ed that he was working with Sergeant Hatle the night of September 27, 2006. At approximately 3:30 a.m., Sergeant Hatle was inside the security o}ce with his partner when an intoxicated man came to the o}ce requesting assistance in retrieving some of his property from a residence in the housing complex. Sergeant Hatle and O}cer Madson helped the man retrieve a backpack from a nearby house. As they were _x007f_nishing up assisting the intoxicated man, Sergeant Hatle testi_x007f_ed that he saw three individuals walk across a nearby parking lot and go into the townhome located at 2526 Ogema Place. Sergeant Hatle recognized two of the individuals as people he had previously "trespassed." Those two individuals were the [484 F.Supp.2d 989] defendant, Chappel Brown, and Tyrone Anderson. O}cer Madson testi_x007f_ed that he heard some loud whistling come from the group, which he believed, based on his experience, was a signal that the police were in the area. Sergeant Hatle testi_x007f_ed that defendant was _x007f_rst trespassed on September 7, 2006, in conjunction with a party at a house in Little Earth at 2526 Ogema Place. When someone is trespassed, they are not permitted to return to the land for one year. Pictures of individuals who are trespassed from the Little Earth property are taken and placed on a trespass board in the security o}ce at Little Earth so that other security o}cers know that these individuals are not permitted on the property. Sergeant Hatle testi_x007f_ed that he also runs background checks on people that he has trespassed. On September 7, 2006, after he trespassed defendant, Sergeant Hatle ran a background check on defendant and learned that he was a convicted felon and that he had arrests for narcotics on his record. After assisting the inebriated man with the retrieval of his property, Sergeant Hatle and O}cer Madson went back to the security o}ce to retrieve their squad car so that they could run a background check on the individuals they had seen on the computer in the squad car. From this background check, the o}cers discovered that defendant had an outstanding felony warrant for a narcotics arrest. Sergeant Hatle testi_x007f_ed that they called police dispatch for help because they thought that defendant might try to run. Sergeant Hatle and O}cer Madson drove the squad car to 2526 Ogema Place, got out of the car and approached the house. Sergeant Hatle testi_x007f_ed that there was a set of blinds hanging vertically on the window of the front door of the house (also referred to as the east door) and that one of the middle blinds was missing, creating a gap in the blinds. See Gov't Ex. 3. Sergeant Hatle looked into the house through the gap and saw defendant and several others in the living room of the house. O}cer Madson went around to west side of the house in case defendant decided to _x0080_ee out the back door. Sergeant Schmidt arrived as backup and went around to the west side of the house, and O}cer Madson returned to the east side of the house and joined Sergeant Hatle at the front door. O}cer Madson said he then looked into the living room through the broken blind and saw defendant and one other male. Defendant was sitting on a couch with his back to the door. The couch was approximately three to four feet away from the door. Sergeant Hatle and O}cer Madson took turns looking through the blinds. O}cer Madson testi_x007f_ed that at one point, defendant turned toward the door and O}cer Madson thought defendant had seen him. O}cer Madson stated when defendant turned back around, he saw defendant manipulating something and heard defendant either loading or unloading a shotgun. [484 F.Supp.2d 990] O}cer Madson told Sergeant Hatle that he thought defendant was loading a gun, and O}cer Madson then pulled his own gun and pointed it at the door. Sergeant Hatle also testi_x007f_ed that when O}cer Madson looked into the living room through the broken blind, O}cer Madson said "I think he's loading a shotgun." Sergeant Hatle looked through the gap in the blinds and saw the barrel of a shotgun on the left side of defendant and then saw him bend down. At this point defendant was the only one in the living room. Sergeant Hatle testi_x007f_ed that because defendant was an armed suspect and a convicted felon, he became concerned for his safety and the safety of the other o}cers. At that point, Sergeant Hatle and O}cer Madson knocked on the front door. They then saw defendant bending down as if to put something underneath the couch, but because he was sitting with his back to the door, the o}cers could not see his hands or what he was doing when he bent down. Defendant came to the door, opened the blinds and looked out, closed the blinds, and ran through the living room up the stairs. The o}cers tried to kick in the door but were unable to do so because the latch on the screen door was either broken or locked. Sergeant Hatle ran around to the back door where Sergeant Schmidt was standing. O}cer Madson stayed at the front door until another backup o}cer, O}cer White, arrived, at which point O}cer Madson joined Sergeant Hatle and Sergeant Schmidt at the back door. Looking through a small window in the back door, O}cer Madson saw a person lying on a landing on the stairs. The o}cers called the phone number for the house; however, the phone was disconnected. The o}cers discussed getting a canine because canines can locate a person faster than a human o}cer, and the o}cers did not want a human o}cer to get shot. However, there were no canines available at that hour. Consequently, Sergeant Hatle and the other o}cers decided to go into the house and get defendant. They yelled "police", and kicked open the west door. O}cer Madson stated that after they saw defendant run up the stairs they were worried that he would destroy evidence, get guns, _x0080_ee out the window or take a hostage. As they entered the house, they saw an individual (later identi_x007f_ed as "Harris") lying on a landing at the top of the stairs. O}cer Madson testi_x007f_ed that he placed handcu|s on Harris and brought him downstairs. The o}cers then cleared the house in a systematic fashion. Sergeant Hatle checked the basement and cleared it, and moved up the stairs to the living room level. As he was coming up the stairs from the basement, Sergeant Hatle saw a shotgun underneath the couch. O}cer Madson testi_x007f_ed that Sergeant Hatle told him there was a shotgun under the couch. The o}cers proceeded through the house. The _x007f_rst bedroom door was closed, and O}cer Madson kicked it open. Sergeant Hatle saw a man and a woman in bed, Tyrone Anderson and Marissa Wynde. The o}cers secured Anderson and Wynde. Sergeant Hatle testi_x007f_ed that Wynde was screaming, and she woke up her son, who was in another bedroom up one level. Sergeant Hatle told the boy to come downstairs, which he did, and then yelled for defendant to come out of the last bedroom. When he received no response, Sergeant Hatle entered the bedroom and saw defendant and another woman (later identi_x007f_ed as Samantha Chapman) lying in a bed. Sergeant Hatle told defendant to show his [484 F.Supp.2d 991] hands. When defendant did not show his hands, Sergeant Hatle tasered him and then handcu|ed him. Sergeant Schmidt lifted the mattress on which defendant was laying, and discovered four shotgun shells underneath the mattress. See Gov't Ex. 8. The o}cers also discovered bindels of crack cocaine in the bedroom. As the o}cers and defendant were going back through the living room, defendant asked for his shoes. As his shoes were lying on the _x0080_oor near the shotgun, the o}cers retrieved the shoes for defendant and placed them in the squad car. 1 2 3 3/18/2021 U.S. v. BROWN | 484 F.Supp.2d 985 (2007) | p2d98511377 | Leagle.com https://www.leagle.com/decision/20071469484fsupp2d98511377 3/6 On cross-examination, Sergeant Hatle stated that he did not mention to dispatch the shotgun or that they had an armed felon when he requested backup or a canine. However, he noti_x007f_ed Sergeant Schmidt that he had seen the barrel of a shotgun, and he also informed the other o}cers about the gun when they showed up at the residence. On September 27, 2006, Sergeant David Burbank of the Minneapolis Police Department interviewed defendant at the Hennepin County Adult Detention Center after he was arrested. After asking for some biographical information, Sergeant Burbank gave defendant the Miranda warnings. The interview was recorded, and a copy of that interview and a transcript of the interview were admitted into evidence at the hearing as Government's exhibits 9 and 10, respectively. Sergeant Burbank did not know if defendant was given any food or beverage during the interview, or if he was allowed to use the bathroom during the interview. Sergeant Burbank was not in uniform but was dressed casually during the interview. During the interview, defendant told Sergeant Burbank that he was at 2526 Ogema Place the night of September 27, 2006 with "Marissa, Samantha, Will and Tyrone." Gov't Ex. 10, p. 2. Defendant also stated that he was not Marissa's boyfriend, he did not stay at the residence and did not keep any property or clothes there. Id. pp. 3-4. When Sergeant Burbank asked defendant why no one answered the door when the police were knocking, defendant said "cuz I'm on trespassing." Id. Defendant acknowledged that he knew there was a warrant for his arrest. Id. Defendant also stated that there was a maroon curtain on the front door. Id. p. 4. Sergeant Burbank also stated that he had interviewed Marissa Wynde and Samantha Chapman while they were in custody. Both women told him that they were sleeping when the police came to the apartment. Marissa Wynde also testi_x007f_ed on March 7, 2006. Wynde was living at 2526 Ogema on September 27, 2006. She testi_x007f_ed that she had gone to bed before midnight and that she was asleep in bed when the police kicked in her bedroom door. When she went to bed, there was a blanket nailed to the door frame, covering the door. When she was brought downstairs with the police after she was arrested, the blanket was hanging halfway on the side of the door and had been knocked down. She testi_x007f_ed that there was no way for her to know who had moved the blanket after she went to bed. [484 F.Supp.2d 992] Defendant now moves the Court to suppress the evidence obtained as the result of the warrantless search and seizure and to suppress all statements given to police. II. ANALYSIS A. Motions to Suppress Evidence 1. Expectation of Privacy The Government argues that because defendant had been trespassed from the Little Earth complex on September 7, 2006, he was at 2526 Ogema Place illegally on September 27, 2006 and has no right to assert a Fourth Amendment privacy interest in the residence. Therefore, the Government contends that defendant lacks standing to challenge the search of the residence and the seizure of the shotgun. In response, defendant maintains that he was an overnight guest of Marissa Wynde at 2526 Ogema Place, and had a legitimate expectation of privacy and standing to contest the warrantless search of the residence. "Fourth Amendment rights are personal and may not be asserted vicariously. . . ." United States v. Gomez, 16 F.3d 254, 256 (8th Cir.1994) (citing Rakas v. Illinois, 439 U.S. 128, 138-44, 99 S.Ct. 421, 58 L.Ed.2d 387 (1978)). The Supreme Court has held that the "capacity to claim the protection of the Fourth Amendment depends . . . upon whether the person who claims the protection of the Amendment has a legitimate expectation of privacy in the invaded place." Minnesota v. Carter, 525 U.S. 83, 88, 119 S.Ct. 469, 473, 142 L.Ed.2d 373 (1998) (citing Rakas, supra, at 143, 439 U.S. 128, 99 S.Ct. 421, 58 L.Ed.2d 387). A defendant lacks standing to challenge a search of a house where he had no legitimate expectation of privacy in the house. See United States v. Jones, 16 F.3d 275, 279 (8th Cir.1994) (citing United States v. Gutberlet, 939 F.2d 643, 646 (8th Cir.1991)). As such, a defendant must demonstrate "a legitimate expectation of privacy in the area searched or the item seized" in order have standing to challenge the constitutionality of the search and seizure. Gomez, 16 F.3d at 256 ("If a defendant fails to prove a su}ciently close connection to the relevant places or objects searched he has no standing to claim that they were searched or seized illegally."). "The defendant moving to suppress has the burden of proving a reasonable expectation of privacy in the area searched." Gomez, 16 F.3d at 256, (citing Rakas, 439 U.S. at 130-31, n. 1, 99 S.Ct. 421 and United States v. Kiser, 948 F.2d 418, 423 (8th Cir.1991)). Notwithstanding the fact that defendant was the guest (overnight or otherwise) of Marissa Wynde, the Court _x007f_nds that he had no legitimate expectation of privacy in 2526 Ogema Place because he was prohibited from being anywhere on the premises of Little Earth. "`[W]rongfur presence at the scene of a search would not enable a defendant to object to the legality of the search." Rakas, 439 U.S. at 141, fn. 9, 99 S.Ct. 421 (quoting Jones v. United States, 362 U.S. 257, 267, 80 S.Ct. 725, 4 L.Ed.2d 697 (1960)). On September 7, 2006, defendant was noti_x007f_ed that he was trespassed from the Little Earth property, and that he was not permitted to be on the property for one year. See Gov't Ex. 13. During his interview with Sergeant Burbank, defendant acknowledged that he knew he was "on trespassing." Gov't Ex. 10, p. 3. Therefore, defendant was wrongfully present at 2526 Ogema Place, and as such is unable to object to the legality of the search of the [484 F.Supp.2d 993] residence. See U.S. v. Hunyady, 409 F.3d 297, 302 (6th Cir.2005) (court found that defendant was a trespasser, was therefore wrongfully present on searched property and had no legitimate expectation of privacy); Pineda v. City of Houston, 124 F.Supp.2d 1057, 1075-1076 (S.D.Tex.2000) (trespassers have no expectation of privacy protected by the Fourth Amendment); United States v. Sanchez, 635 F.2d 47, 64 (2d Cir.1980) (mere trespasser has no Fourth Amendment protection in premises occupied wrongfully); Commonwealth v. Morrison, 429 Mass. 511, 514, 710 N.E.2d 584, 586 (1999) (notwithstanding status as an overnight guest, defendant was without standing to subject to search of residence as he was "the subject of a protective order forbidding his presence in the very premises;" the court also held that "[w]hat deprives this defendant of a reasonable expectation of privacy is not his status as a law violator in general, but the fact that he was under a speci_x007f_c and valid legal order not to be in this particular place."). As a trespasser on Little Earth property, defendant had no expectation of privacy. In addition to defendant's status as a trespasser, the circumstances of this case do not support a _x007f_nding that defendant had a reasonable expectation of privacy in Marissa Wynde's residence. Factors relevant to determining whether defendant had a reasonable expectation of privacy include "ownership, possession and/or control of the area searched or item seized; historical use of the property or item; ability to regulate access; the totality of the circumstances surrounding the search; the existence or nonexistence of a subjective anticipation of privacy; and the objective reasonableness of the expectation of privacy considering the speci_x007f_c facts of the case." Gomez, 16 F.3d at 256 (citing U.S. v. Sanchez, 943 F.2d 110, 113 (1st Cir. 1991)). 4 5 3/18/2021 U.S. v. BROWN | 484 F.Supp.2d 985 (2007) | p2d98511377 | Leagle.com https://www.leagle.com/decision/20071469484fsupp2d98511377 4/6 p p y g p g Here, defendant has failed to show that he had a reasonable expectation of privacy in Marissa Wynde's residence. No evidence was presented to suggest that defendant had ownership or control over the residence, nor has he asserted that he owned or controlled the residence. To the contrary, while there is evidence that defendant had been a visitor at the Ogema residence on September 7, 2006, on that date he was a guest at a party and as a result of what had occurred at the party, he was ultimately trespassed from the Little Earth property. Further, defendant told Sergeant Burbank during his interview on September 27, 2006, that he did not stay at the residence and did not keep any clothing or property at the residence. No evidence was o|ered to show that defendant was able to regulate access to the residence. Finally, while defendant may have had a subjective anticipation of privacy when he entered the house on September 27, 2006, in light of the fact that he was not permitted to be on the property at all, any expectation of privacy was not objectively reasonable. Defendant argues that he was an overnight guest of Marissa Wynde's and therefore had a reasonable expectation of privacy. It is true that overnight houseguests have a legitimate expectation of privacy in their temporary quarters. Minnesota v. Olson, 495 U.S. 91, 110 S.Ct. 1684, 109 L.Ed.2d 85 (1990). However, the evidence presented at the hearing belies any such conclusion in this case. First, defendant was seen by Sergeant Hatle and O}cer Madson entering 2526 Ogema Place at approximately 3:20 a.m. Second, although defendant was in bed when the o}cers arrested him, the o}cers had observed defendant awake and active in the living room of the house just minutes prior to his apprehension. Third, there was no evidence, such as an overnight bag [484 F.Supp.2d 994] or change of clothing, or testimony to suggest that defendant was an overnight guest of Wynde's. Finally, even if the Court were to _x007f_nd that defendant was an overnight guest of Wynde's, defendant's presence on the property was still wrongful. The fact that Wynde gave permission for defendant to be in her home does not overcome the fact that Little Earth did not permit defendant to be in her home. As a tenant of Little Earth, Wynde was subject to the rules and regulations of the Little Earth Housing Authority, who had trespassed defendant from the housing complex. See Gov't Exs. 12 (governance policies of Little Earth); 15 (Marissa Wynde's lease agreement). Defendant had been trespassed from the Little Earth property, his presence at 2526 Ogema Place was wrongful and the Court _x007f_nds that he has not demonstrated that he had a reasonable expectation of privacy in the residence. Therefore, the Court _x007f_nds that defendant lacks standing to challenge the search of the premises and the seizure of the shotgun. 2. Legality of Warrantless Entry Even if this Court had found that defendant had standing to assert a Fourth Amendment challenge to the search of the residence, it would still _x007f_nd that the o}cers' warrantless entry into the residence was legal. The Fourth Amendment protects "[t]he right of the people to be secure in their persons, houses, papers, and e|ects, against unreasonable searches and seizures," and it requires probable cause for lawful searches and seizures. U.S. CONST. amend. IV; see also Illinois v. Gates, 462 U.S. 213, 230, 235, 103 S.Ct. 2317, 76 L.Ed.2d 527 (1983). A warrantless search violates the Fourth Amendment unless an exception to the warrant requirement applies. Katz v. United States, 389 U.S. 347, 357, 88 S.Ct. 507, 19 L.Ed.2d 576 (1967). For example, a "warrantless search does not violate the Fourth Amendment if knowing and voluntary consent" was given. United States v. Cedano-Medina, 366 F.3d 682, 684 (8th Cir. 2004) (citation omitted). In addition, a warrantless search is legal when justi_x007f_ed by both probable cause and exigent circumstances. See United States v. Walsh, 299 F.3d 729, 733 (8th Cir.2002). "It is a well-established constitutional principle that law enforcement o}cers may not enter a person's home without a warrant unless the entry is justi_x007f_ed by exigent circumstances or the consent of the occupant." United States v. Conner, 127 F.3d 663, 666 (8th Cir.1997) (citing Steagald v. United States, 451 U.S. 204, 211, 101 S.Ct. 1642, 1647, 68 L.Ed.2d 38 (1981); Payton v. New York, 445 U.S. 573, 586, 100 S.Ct. 1371, 1380, 63 L.Ed.2d 639 (1980)). "In evaluating whether a warrantless entry was justi_x007f_ed by exigent circumstances, we consider the circumstances that confronted the police at the time of the entry." U.S. v. Leveringston, 397 F.3d 1112, 1116 (8th Cir.2005). Here, the Court _x007f_nds that exigent circumstances justi_x007f_ed the warrantless entry and search of 2526 Ogema Place. Sergeant Hatle and O}cer Madson were aware that defendant had an active felony warrant for his arrest. Sergeant Hatle testi_x007f_ed that he thought defendant would try to run, and that in his experience individuals who have arrest warrants try to escape arrest. See U.S. v. Duchi, 906 F.2d 1278, 1282 (8th Cir.1990) (_x007f_nding "the warrant requirement is suspended when - in the press of circumstances beyond a police o}cer's control - lives are threatened, a suspect's escape looms, or evidence is about to be destroyed") (citation omitted). Further, the o}cers knew that defendant was a convicted felon. Most importantly, they believed [484 F.Supp.2d 995] that defendant was in possession of a shotgun in the house. Sergeant Hatle testi_x007f_ed that he saw the barrel of a shotgun in defendant's hands, and O}cer Madson testi_x007f_ed that he heard the sound of a shotgun being either loaded or unloaded while defendant was manipulating something in his hands. Sergeant Hatle testi_x007f_ed that he became concerned for the safety of himself and the other o}cers after he saw the shotgun. O}cer Madson stated that was worried that defendant would destroy evidence, gather other weapons, _x0080_ee, or take hostages. "Exigent circumstances exist . . . when law enforcement o}cials have a `legitimate concern for the safety' of themselves or others." United States v. Vance, 53 F.3d 220, 222 (8th Cir.1995) (citing United States v. Antwine, 873 F.2d 1144, 1147 (8th Cir.1989)). These circumstances alone justi_x007f_ed entry into the house without a warrant. Upon entering the home, the o}cers conducted a protective sweep of the home. The sweep was also justi_x007f_ed by exigent circumstances. See United States v. Gill, 354 F.3d 963, 966, 969 (8th Cir. 2004) (exigent circumstances justify a warrantless sweep to secure an apartment). The o}cers knew at least three people were present inside the house - they had seen three male individuals, including defendant, enter 2526 Ogema Place. They knew defendant was a convicted felon with an outstanding warrant. Furthermore, they had reason to believe that there was at least one gun in the house, and no way of knowing if there were more weapons. Given the number of occupants in the house, and the presence of a shotgun, the sweep of the home was justi_x007f_ed by exigent circumstances. See United States v. Kaylor, 877 F.2d 658, 664 (8th Cir.1989) (citations omitted) ("Courts have recognized an exception to the warrant requirement for sweep searches incident to arrest when police reasonably suspect that other persons could be on the premises who could pose a danger to the o}cers' safety . . . or destroy evidence."). In the course of their sweep of the residence, Sergeant Hatle saw the shotgun under the couch. Based on the foregoing analysis, the Court _x007f_nds that exigent circumstances justi_x007f_ed the warrantless entry and search of 2526 Ogema Place. Because defendant was trespassing when he was at 2526 Ogema Place on the night of September 27, 2006, the Court _x007f_nds that his presence there was wrongful and that he did not have a reasonable expectation of privacy in the residence. Consequently, defendant lacks standing to challenge the search of the premises and seizure of the shotgun The Court also _x007f_nds that the warrantless entry and protective sweep of the residence by the o}cers were 3/18/2021 U.S. v. BROWN | 484 F.Supp.2d 985 (2007) | p2d98511377 | Leagle.com https://www.leagle.com/decision/20071469484fsupp2d98511377 5/6 of the premises and seizure of the shotgun. The Court also _x007f_nds that the warrantless entry and protective sweep of the residence by the o}cers were valid and justi_x007f_ed by exigent circumstances. Therefore, defendant's motions to suppress evidence should be denied. B. Motion to Suppress Statements, Admissions and Answers The only statements that defendant made were to Sergeant Burbank during an interview on September 27, 2006, after he was arrested and taken to the Hennepin County Adult Detention Center. In his motion, defendant claims that his Fourth, Fifth and Sixth Amendment rights were violated because any statements that he made during the interview were made without the bene_x007f_t of counsel, and the statements were not given freely and voluntarily. [484 F.Supp.2d 996] Defendant was interviewed by Sergeant David Burbank in an interview room at the Hennepin County Adult Detention Center on September 27, 2006. A tape of the interview and a transcribed copy of that interview were entered into evidence at the hearing on March 7, 2007 as Government's Exhibits 9 and 10. The Court has listened to the tape and read the transcript in their entirety. Defendant was not read his Miranda rights immediately at the beginning of the interview. Sergeant Burbank and defendant discussed some personal information, including defendant's tattoos, whether defendant is associated with any gangs, and defendant's current address. After this brief discussion, Sergeant Burbank read defendant his Miranda rights and asked if defendant was willing to speak with him. Defendant stated "sure." Gov't Ex. 10, p. 2. The interview lasted approximately eight minutes and ended when Sergeant Burbank told defendant he was done questioning him. At no point during the interview did defendant request the presence of an attorney, ask to stop being questioned, ask to use the bathroom, or request any refreshments. Miranda v. Arizona requires that an individual be advised of his right to be free from compulsory self incrimination and the right to the assistance of an attorney anytime the individual is taken into custody for questioning. Miranda v. Arizona, 384 U.S. 436, 444, 86 S.Ct. 1602, 16 L.Ed.2d 694 (1966); see also United States v. Gri}n, 922 F.2d 1343, 1347 (8th Cir. 1990). Therefore, the protections a|orded by Miranda are triggered when an individual "is both in custody and being interrogated." United States v. Hatten, 68 F.3d 257, 261 (8th Cir.1995) (citing United States v. Lawrence, 952 F.2d 1034, 1036 (8th Cir.), cert. denied, 503 U.S. 1011, 112 S.Ct. 1777, 118 L.Ed.2d 434 (1992)). As a preliminary matter, the Court notes that there is no dispute that defendant was in custody at the time the statements were made, and that he was therefore entitled to a reading of his Miranda rights. The Court also _x007f_nds that defendant voluntarily and knowingly waived his Miranda rights. "The determination of whether an accused has knowingly and voluntarily waived his Miranda rights depends on all the facts of each particular case." Stumes v. Solem, 752 F.2d 317, 320 (8th Cir.1985) (citing Fare v. Michael C., 442 U.S. 707, 724-25, 99 S.Ct. 2560, 2571-72, 61 L.Ed.2d 197 (1979)). A waiver of Miranda rights is valid if it satis_x007f_es the following criteria: "First, the relinquishment of the right must have been voluntary in the sense that it was the product of a free and deliberate choice rather than intimidation, coercion, or deception. Second, the waiver must have been made with a full awareness of both the nature of the right being abandoned and the consequences of the decision to abandon it." United States v. Turner, 157 F.3d 552, 555 (8th Cir.1998) (citing United States v. Jones, 23 F.3d 1307, 1313 (8th Cir.1994)) (citation omitted). Only if the "`totality of the circumstances surrounding the interrogation'" reveals both an uncoerced choice and the requisite level of comprehension may this Court properly conclude that the defendant's Miranda rights have been waived. Moran v. Burbine, 475 U.S. 412, 421, 106 S.Ct. 1135, 1141, 89 L.Ed.2d 410 (1986) (quoting Fare, 442 U.S. at 725, 99 S.Ct. at 2571). Here, there are no facts to indicate that defendant's waiver was not the product of free choice, and defendant has o|ered nothing to suggest that his Miranda rights were waived involuntarily, or that he was coerced into the waiver. To the contrary, defendant indicated that he [484 F.Supp.2d 997] fully understood his rights and that he was willing to speak to Sergeant Burbank. Further, at no time during the interview did defendant indicate that he was uncomfortable, state that he needed anything, ask for an attorney, or invoke his right to remain silent. The circumstances surrounding defendant's interview were not coercive or intimidating in any manner. The Court _x007f_nds that defendant's Miranda rights were validly waived. Therefore, defendant's motion to suppress statements should be denied. RECOMMENDATION For the reasons set forth above, it is recommended that: 1. Defendant's Motion to Suppress Evidence [Docket No. 15] be DENIED. 2. Defendant's Motion to Suppress Evidence Obtained as a Result of Search and Seizure [Docket No. 16] be DENIED. 3. Defendant's Motion to Suppress Statements, Admissions and Answers [Docket No. 17] be DENIED. March 20, 2007. FootNotes 1. The term "trespass" as used by Little Earth security means that an individual has been noti_x007f_ed that he or she is no longer permitted on the housing complex property. If a person has been trespassed, they have been informed that they are not allowed to return to the property for one year. 2. On cross-examination, O}cer Madson testi_x007f_ed that while he put in his incident report that he saw defendant manipulating something, and that he told Sergeant Hatle that it appeared that defendant was loading a gun, he did not put in his report or tell Sergeant Hatle that he heard a shotgun being loaded or unloaded. The _x007f_rst time that O}cer Madson mentioned to anyone that he heard a shotgun being loaded or unloaded was on February 6, 2007, when he met with the ATF agent assigned to the case, Special Agent Horenburg. O}cer Madson also said that he did not put in his report that he pulled his own gun and pointed it at the door when he heard what he thought was the loading or unloading of the gun. 6 3/18/2021 U.S. v. BROWN | 484 F.Supp.2d 985 (2007) | p2d98511377 | Leagle.com https://www.leagle.com/decision/20071469484fsupp2d98511377 6/6 Copyright © 2019, Leagle, Inc. Disclaimer | Terms of Use | Privacy Statement | Corporate Social Responsibility | About Us | Contact Us 1000 Characters Remaining 3. According to Sergeant Hatle, they did not knock on the back door _x007f_rst. O}cer Madson, on the other hand, testi_x007f_ed that they did knock on the back door before kicking in the door. 4. Both Chapman and Wynde were arrested on September 27, 2006. Wynde was held in custody on possible child endangerment charges. Ultimately, Wynde was never charged with any crime for events arising from that night. 5. William Ziegler, Jr., executive director of Little Earth, testi_x007f_ed that he hired Sergeant Hatle and gave him the authority to issue citations. He testi_x007f_ed that residents of the housing complex were permitted to have guests. He also testi_x007f_ed that the previous tenant of 2526 Ogema Place, Marissa Wynde, had been evicted because she had violated a zero tolerance policy utilized by Little Earth. The reason that Wynde had been evicted was that illegal guns and drugs were found in her apartment. Ziegler also testi_x007f_ed that tenants are responsible for their guests, and can be evicted for the actions of their guests if the tenant has knowledge of the activity. 6. Defendant did not address this motion at the hearings on February 27, 2007 and March 7, 2007, nor did he address the motion in his post-hearing memorandum to the Court [Docket No. 32]. Comment Your Name Your Email Comments Submit Leagle.com reserves the right to edit or remove comments but is under no obligation to do so, or to explain individual moderation decisions.</t>
  </si>
  <si>
    <t>['https://d3n8a8pro7vhmx.cloudfront.net/cuapb/pages/270/attachments/original/1617986454/David_Burbank_.pdf?1617986454']</t>
  </si>
  <si>
    <t>['Eric Madson, badge #4328', 'Paul J. Hatle, badge #2798']</t>
  </si>
  <si>
    <t>Too_Long:Over 20 PagesMinneapolis Cityof Lakes Police Department August 5, 2011 TimoaiyJ. Dolan ChiefofPolice ' 350South 5th Street - Room 130 MinneajpolisMN 55415-1389 Office 612 673-2853 TTY 612 673-2157 Officer John Staufenberg SOD Division Minneapolis Police Department Officer Staufenberg, RE: CRA Case Number #09-2772 LETTER OF REPRIMAND The finding for CRACase #09-2772is as follows: MPD P/P5-301.01 Use ofForce...SUSTAINED (Categoiy B) \ on wiii icccive Qids Letter ofReprimand. This case will remain aBviolation and can be used as progressive disciplme for three years until 9/22/2012, which isfrom the date ofincident, This case will remain inthe lAU files per the retention period guidelines mandated by State Law. Be advised.that any additional violations ofDepartment Rules and Regulations may result in more severe disciplinary action up toand including discharge firom employment. Sincerely, Timothy J. Dolan ChiefofPolice CityInfomiaSon and Services www.cijiilnneapolis.mn.us Affimialive Action Employer BY: Scott Gerlicher Deputy ChiefofProfessionalStandards Catt =T- -i Page 2 Officer John Staufenberg Letter ofReprimand CC: Captain Weddel Personnel lAU I, Officer John Staufenberg, acknowledge receipt ofthis LetterofRepmraandy Staufenberg Dateof Receipt inVeddel Captain Date Minneapolis City of Lakes Civilian Police Review Authority 3014lh AvenueSouth- Room 670 Minneapolis MN 55415-1019 Office 612 673-5500 Fax 612 673-5510 TTY 612 673-2157 December 2,2010 CHIEF TIMOTHY DOLAN MINNEAPOLIS POLICE DEPARTMENT 130 CITY HALL 350 S 5^*^ ST MINNEAPOLIS MN 55415 RE: Complaint No. 09-2772 Dear Cinief Dolan: Iam submitting to you the Civilian ReviewAuthority Board's Findings of Factand Detemriination in this complaint. In accordance with Title 9, Chapter 172 of the Minneapolis Code of Ordinance of the ^Minneapolis Civilian Police ReviewAuthority, in particular, Section 172.130, you arerequired to make a disciplinary decision based upon this information and to provide the Civilian Review Authority and the Mayor with awritten explanation of the reason for your disciplinary decision. If you haveany questions orconcerns, please contact me. Yours tn CaU SLR:sp enc aty Infomiafion and Services wvw.ci.minneapolis.mn.us Aflimialive Action Employer Samuel L. Reid II Assistant Director Minneapolis Department of Civil Rights CITY OF MINNEAPOLIS CIVILIAN POLICE REVIEW AUTHORITY In re Police Misconduct Investigation of: Officer John Staufenberg (Badge #6765) FINDINGS OF FACT AND DETERMINATION CRA File No: 09-2772 Jurisdictional Statement: This Complaint of police misconduct was filed with the Minneapolis Civilian Police Review AuthorityNovember 10, 2009. Complainant alleges that on September22, 2009, the Subject Officersengaged in excessive force and failed to reportuse of force duringan encounter with the Complainant. This administrative agency has jurisdiction over the matter because the Complaint was timely fded, and the Complaint alleged incidents of police misconductagainst a Minneapolispolice officer. Pursuant to Minneapolis Code of Ordinance Title 9, Chapter 172 § 172.100 (a), a properly convened Hearing Panel consisting of Austen Zuege, Patrick Kvidera and Don Bellfield reviewed the investigative findings and recommendation on Jime 23, 2010. Neither the Complainant John Wuchko nor the Subject Officers Staufenberg and Valencia appeared for the panel hearing. Pursuant to Minneapolis Code of Ordinance Title 9, Chapter 172 § 172.100 (d), the Hearing Panel issues the Findings of Fact and Determination. Findings of Fact: On September 22, 2009, the Complainant was driving a motorcycle at the intersection of Cedar Ave S and 6^ St was riding as apassenger on the motorcycle.' Officers Staufenberg and ^^l^^were in amarked squad car waiting for the same traffic signal to change and witnessed the Complainant drive through ared light.^ The officers attempted to stop the motorcycle for the alleged traffic violation, however, the Complainant failed to stop.^ Thesquad's emergency lights and siren were turned on, activating the squad's dash- mounted video camera.'^ ' Minneapolis Police Department CAP^^eport CCN, Staufenberg's statement; Officer statement ^Minneapolis Police DepartmentC^^^eport CCN Officei^^Hft's statement 'Complainant's statement; Officer ^Officer Staufenberg's statement; TheComplainant continued to drive at a relatively high speed south on Cedar Ave S and Minnehaha Ave. The Complainant turned east onto 24^ StE.^ When the Complainant attempted to turn south onto 27^ Ave S, the motorcycle overturned, and both passengers fell offthe motorcycle/ The Complainant and passenger came to rest on their backs alongside the downed motorcycle. Both of them remained in that position with their hands raised above their heads until theofficers, who were close behind, arrived onscene.^ Officer Staufenberg, who was the driver of the squad car, approached the Complainant with his service weapon drawn, kicked him once in the ribcage, and briefly retreated.^ Officer who wasthe passenger officer, approached thepassenger withhis service weapon drawn, kicked him once, and briefly retreated.^ Prior to being kicked, neither the Complainant nor the passenger gave any indication that they would attempt toflee further.'^ After the officers kicked each of the riders, they were both handcuffed without further incident.^' The Complainant was arrested and the passenger was identified and released.'^ The Complainant later received medical treatment at Park Nicollet clinic in Chanhassen. He was diagnosed with two fractured ribs in the area in which he was kicked. Issues: I. Did Officer Staufenberg or^P^^a use excessive force by administering akick during the stop? II. Did Officer fail to report the use of force in kicking the passenger Anderson? Officer Staufenberg's statement; Miimeapolisj'oiice Department CAPRS Office^jfljUHHs statement; 0082) ^ ^Id; Complainant's statement 'Id ®Complainant's-statement; Minneapolis Police Department CAPRS Report C Staufenberg's statement; '_Minneapqys 00'82); Officer Staufenberg' statement; Officer^jjHl^s statement Complainant's statement; Minneapolis PoliceDepartment CAPRS Report CCN^ Staufenberg's statement: 'statement;/ ^^ffin^^^^^jic^Department CAPRS Report CCN^ OfBcer^ljHf statement; Complainant's statement Compl^nant^tatement; Park Nicollet medical records ^atement; 'officer Staufenberg's statement; Standard of Proof: / The Hearing Panel makes a determination as to whether to Sustain or Not Sustain the allegations of police misconduct. Sustain complaints are determined by a preponderanceof the evidence presented. Summary After review of all the evidence, the CRA Hearing Panel made the following imanimous determinations. Allegation 1: Excessive Force The Minneapolis Police Department Policy and Procedure Manual states in part (emphasis added); 5'30L01 POLICY (10/16/02) (08/17/07) Based on the Fourth Amendment's "reasonableness" standard, sworn MPD employees shall only use the amount offorce that is objectively reasonable in light ofthe facts and circumstances known to that employeeat the time force is used. The force usedshall be consistent with currentMPD training, 5-303 AUTHOmZED USE OFFORCE (10/16/02) (08/17/07) Minn. Stat. §609.06 subd. 1 states, "When authorized...except as otherwise provided in subdivision 2, reasonable force may be used upon or toward the person ofanother without the other's consent when thefollowing circumstances exist or the actor reasonably believes them to exist: When used by a public officer or one assisting a public officer under thepublic officer's direction: • In effectinga lawful arrest; or • In the execution oflegalprocess; or • In enforcing an order ofthecourt; or • In executing any other dutyimposed uponthepublic officer bylaw." In addition to Minn. Stat. §609.06 sub. 1, MPD policies shall utilize the United States Supreme Court decision in Graham V5 Connor as a guideline for reasonableforce, The Graham V5 Connor case references that: "Because the test ofreasonableness under the Fourth Amendment is not capable ofprecise definition or mechanical application, itsproper application requires careful attention to the facts and circumstances of each particular case, including: Minneapolis, Minn., Fire and police Protection Code Title 9,§ 172.100(d). ''Id. § 172.110. |f-^ •The severity ofthe crime at issue, • Whether the suspect poses an immediate threat to the safety ofthe officers or others, andj • Whether he isactively resisting arrestorattemptingto evade arrest byflight The "reasonableness" of a particular use offorce must he judgedfrom the perspective of the reasonable officer on the scene, rather than with the 20/20 vision ofhindsight The calculus of reasonableness must embody allowance for the fact thatpolice officers are oftenforced to make split-secondjudgments - in circumstances that are tense, uncertain, and rapidly evolving, - about the amount offorce that is necessary in a particular situation. " Authorized use offorce requirescarefulattention to thefacts and circumstances of each case. Sworn MPD employees shall write a detailed^ comprehensive reportfor each instance in whichforce was used. The US Supreme Court stated in Graham v Connor: As inother Fourth Amendment contexts, however, the "reasonableness" inquiry in an excessiveforce case is an objective one: the question is whether the officers' actions are "objectively reasonable" in lisht of the facts and circumstances confrontins them, withoutregard to their underlyingintentor motivation. At the timethe incident in question occurred, the Complainant was driving a motorcycle that he had borrowed from an acquamtance. When he made a turn, he crashed the motorcycle. He said he didn't move afterthe crashand, when Officer Staufenberg came --up-to hina5-"The first thing he did^was kick me inmy ribs."^^ .HeL added .thatthe officer . said nothing to him before kicking him. The Complainant said that he was lying on his back and he had his hands were "right out in front ofme." TheComplainant addedthat, after he was kicked, Officer Staufenberg took him into custody. The Complainant said that, after he was released from custody, he went to Park Nicollet clinic in Chanhassen where he was diagnosed with two broken ribs. The Complainant said that the fractures were in the same immediate area ofhis ribcage where he was kicked. A video from squad car 923 document^he pursuit of the Complainant while he was driving the motorcycle with Mr. JIHIVas a passenger. There is, however, no audio with this video. It is apparent that the Complainant and the officers were driving at a high rate of speed. The motorcycle overturned as the Complainant attempted to turnright onto 21^ St S. The motorcycle landed on its side. The riders ended up on the far side ofthe motorcycle (tothe rightas shownin the video) when they came to rest. Thesquad pulled up to the motorcycle very quickly and both riders remained stillon their backs.The riders each held their hands up and out in front of themselves, clearlyvisible to the camera and to the officers. Officer Staufenberg statedthat the Complainant made no attempt to get ".Graham v. Connor, 490 US 386 - Supreme Court 1989 Complainant's statement, P.l Officer Staufenberg's statement, P. 3 up and flee after crashing the motorcycle. Without pause to wait for backup, the officers immediately exited the squad car and simultaneously approached the crashed motorcycle and the two riders. Officer Stai^nbergapproached the Compliant from the driver's side ofthe squad while Office^®jH(tproached Mr. from the passenger side of the squad. Officer4BHVa^pproached and lightly kicked him one time to get his attention. Officer Staufenherg then approached the Complainant and forcefully kicked the Complainant once inthe right side ofhis torso. At thetimetheofficers executed theirkicks, the Complainant and Mr-were lying still on their backs with their hands raised m a non-threatening manner.^® After the officers kicked the riders, they can be seen conversing with and giving direction tothem. Officer^Bl^Vthen grabbed forearm and dragged him away from the motorcycle. Officer turned him over onto his stomach and handcuffed him. It appears from the video that the Complainant turned over himself because Officer Staufenberg put away his pistol, took out his handcuffs, and proceeded to place the handcuffs on the Complainant.^^ Despite reasonable attempts bythe CRA investigator, the passenger bereached toprovide a statement about the incident inquestion. Jould not Officer Staufenberg Officer Staufenberg approached Complainant after the motorcycle crash and mimediately administered a hard kick. When asked if the Complainant had done anything while on the ground to threaten the officers' safety, Officer Staufenberg replied, "Uh, yeah, he - his hands weren't behind his back and they weren't handcuffed so my safety was definitely threatened."^^ hi Ught ofthe fact that Officer Staufenberg was the first officer to reach the Complainant, it would be expected that the Complainant would not yet be handcuffed behind his back.JHawever^i)fficer.Staufenberg answering the specific question asked by the CRA investigator, "Had the Complainant done anything while in the position that he was that threatened the officers?" In his CAPRS report. Officer Staufenberg wrote, "I yelled for API [Complainant] to roll over and gave him a strike to the mid-section with my foot in order to stun him and hopefully disrupt his thought pattern so he would not go for aweapon or attack me. Ithen continued to yell for API to roll over and he finally did so. I then bolstered my gun and handcuffed API." ^ In response to a follow up question by the CRA investigator about that statement in his report. Officer Staufenberg said, "Uh, yeah, my primary thought was to disrupt his thought pattern so ifhe's thinking, 'I'm going to grab him as soon as he gets within reach,' or ifhe's thinking, 'I'mgoing to grab agun or aknife as soon as he gets close enough,' then that kick is going to stun him and then I'm going to be able to handcuffhim Officer Staufe] 20 Minneapolis Police Department CAPRS Report CCN or-orbe ableto gethis attention to where he's going to say, "Okay, I'm notgoing to attack him. He means business; I'm going to roll over and listen to his commands." When Officer Staufenberg was questioned further about these statements by the CRA investigator, specifically when asked if the Complainant hadmade any attempt to assault him or resist arrest, Minneapolis Police Federation Representative Ronald Stenerson interrupted, stating he wanted to discuss with Officer Staufenberg the questions on that issue. When they returned. Officer Staufenberg agreed that, by kicking theComplainant, his intent was to ensure that the Complainant would not even thinkaboutresisting arrest or about going for a weapon.^^ However, there is no evidence that after the motorcycle crash, when theofficers approached on foot, thatComplainant orthepassenger posed any threat to the officers or others. In fact, following the crash,both the Complainant andthe passenger made several attempts to indicate compliance and sxirrender. Rather than react to objective facts of the situation. Officer Staufenberg acted with excessive force by administering a forceful kick to Complainant, who was compliant and posing no risk to the officers or others. Officer Staufenberg's statements to theCRA investigator arebased on speculation about hypothetical situations, and a reasonable officer would not have considered Complainant to pose a threat to the officers or others under the totality ofthe circumstances. Asclearly shown inthe squad video. Complainant was holding hishands in the airto show thathe held no weapon, and was holding still to betaken into custody. Officer Staufenberg, in his CAPRS report and m his statement to the CRA investigator was unable to articulate a reasonable andobjective reason for his use of force in kicking the Complainant. Moreover, the kick administered was extremely forceful. Officer Staufenberg would have reasonably expected his forceful kick to cause severe pain and injury to Complainant. Inprovidmg his statement to the CRA investigator. Officer Staufenberg did not want to address the "facts andcircumstances known to (him) at the timeforce is used." Instead, he kept trying to focus his answers on his own speculations about the Complainant and his possible mtent. He kept talking about if the Complainant was thinking about this or that or|f he had a weapon. Those are not facts. The facts aie that the Complainant had just crashed a motorcycle during a pursuit. The pursuit was now terminated and the Complainant nor the passenger on the motorcycle were now lying on their backs. Neither was attempting to get up toflee any further. Neither ofthem was actively resistmg arrest. Both of them held their hands up in a non-threatening manner showing both officers that they held no weapons. Those are the "facts andcircumstances known" to these officers, as is plainly shown in the squad video. Those facts and circumstances do not justify kicking aperson with enough force tocause fi:actures totwo ribs, Minneapolis Police Department policy states that the force used must be consistent with their training. Officers of the Minneapolis Police Department are or should be taught pursuit tactics that address what to do at the termination ofsaid pursuit. They are also instructed inthe.apprehension ofmultiple suspects. Common practice in law enforcement is for one officer to provide armed cover of the arrestee(s) while the other officer searches and handcuffs them. Officer Staufenberg and Officer Valencia failed to follow Officer Staufenberg'sstatement.P. 4 "Id this simple yet effective tactic. In this instance, both officers approached the two riders simultaneously and individually dealt with them. This unnecessarily created an officer safety issue. Officer Staufenberg admitted during his statement to the CRA investigator that he had no idea what his partner was doing because he was so focused on the Complainant that he was not aware of his surroundings. Alternative tactics for apprehending the suspects would have provided more assurance of safety, and would have avoided a situation where an "adrenalin rush" influences the actions of an officer, particularly the driver of a squad engaged in a chase, who then overreacts to a situation where use of force is not justified. While there is no question that the officers were justified in arresting the Complainant for "Felony Flee", there was no justification for Officer Staufenberg's forceful kick to Complainant,which under the totality of the circumstances constituted excessive force. Officer|^|^^V Officei^Bj^jl^statement to the CRA investigator parallels Officer Staufenberg's statement regarding the actions of the Complainant that brought on the pursuit. He said that the pursuit ended when the Complainant crashed the motorcycle. Officer said that he got out of the squad car and he approached Mr.^p||||[^yHe wanted Mr. j^PPjoijTi^tomach and he wasn't following instructions. He said he directed akick to Mr. an effort to get him to turn over onto his stomach. Once he delivered the kick, Mra^^^gfiid what he wanted him to do. However, in the squad video after the kick. Officer l^H||||0s seen grabbing by the left arm and dragging him away from the motorcycle beforeMr. ^^BHftumed over.^^ Officer statedrationale for kickingMr.flHBVwas thathe wasn't tryingto harmor cause injuryto him. Instead, he was simply trying to get his attention and give direction to him so that he would roll over onto his stomach. He tried to differentiate between trying to gain compliance verses a use of force designed to inflict pain. In the squad video, it is apparent that Officer^jH^^kick is less'forceful than the one delivered to the Complainant by Officer Staufenberg. The hearing panel was convinced that Officer kick to indeed for purposes of gaining the attention of Mr. and under the circumstances it was reasonable for Officer touch Mr.dm^th his foot rather than, say, his hand, becaus^fthe position ofthe two. Although in the squad video it is clear that is not trying flee, it is reasonable to believe that his attention was not directed to Officer mHH^erhaps from ^ being stunned from the crash or by the approach ofOfficer Staufenberg to Complainant. C Although fairly considered ause offorce, Officer^HlIP kick was light enough to be\ ^ the equivalent oftap on the shoulder-had the two persons been in different positions. ^ Under all of the circumstances, Offlcei®B^H^^iehHdc^o Mr. ^ reasonable use of force. Although the need to drag along the ground when placing him incustody is perhaps debatable, the CRA Hearing Panel did not fmd Officer Valencia's actions to constitute excessive use offeree. Summary Officer Staufenberg - The Hearing Panel determination is that the allegation of excessiveforce be SUSTAINED. Pursuant to Minneapolis Code of Ordinance Title 9, Chapter 172 § 172.130, the Hearing Panel forwards this Determination to the Chief of the Minneapolis Police Department who shall make a disciplinary decision based on the investigative file, Hearing Panel's findings of fact and determination. . Officer Valencia's statement, P. 6 CITY OF MINNEAPOLIS CIVILUN POLICE REVIEW AUTHORITY 301 4^^ AVENUE SOUTH, ROOM 670 MINNEAPOLIS, MN 55415-1019 (612)673-5500 Type of Incident Excessive Force Location Where Occurred Miimehaha Avenue 8c East 24"' Street Code Name cv MBBBV F Charged Officer 1- Name and John Staufenberg Allegations The Complainant allegesthat Officer John Staufenberg used excessive force against him when, after crashing a motorcycle, Complainant lay on his back with his hands raised, offering no resistance to the officer. Officer Staufenberg approached the Complainant and, without warning oroffering any verbal commands. Officer Staufenberg kicked the Complainant in the torso one time, fracturing two ribs, before attempting to place handcuffs on the Complainant. COMPLAINT CASE NUMBER DATE REPORTED 10/21/09 City/State/Zip DateOccurred Day of Week 9/21/09 MON 09-2772 TIME REPORTED 11:10 Home Phone Time Occurred 22:54 Business Phone Gender M Rank/Assignment Officer/SOD Patrol Off-Du^ I hereby certify that to the best of my knowledge, and under penalty of perjury, thestatements made herein are true. NOTICE OF COMPLAINT Civilian Police Review Authority 301 Fourth Avenue South, Suite 670 Minneapolis, Minnesota 55415-1019 612-673-5500 File: 09-2772 Date: November 10, 2009 Officer John Staufenberg (Badge #6765): Notice is hereby given that our office has received a signed complaint alleging the following acts, which may constitute misconduct under Minneapolis Code of Ordinances Title 9, Chapter 172.20: EXCESSIVE FORCE The Complainant alleges that OfficerJohn Staufenberg used excessive force against him when,after crashing a motorcycle, Complainant lay on his back with his hands raised, offering no resistance to the officer. , Officer Staufenberg approached the Complainant and, without warning or offering any verbal commands, Officer Staufenberg kicked the Complainant in the torso one time, fracturing two ribs, before attempting to place handcuffs on the Complainant. This incident occurred on September 21, 2009 at approximately 22:54 at the location of Minnehaha Avenue &amp;East 24*^ Street. Copies of this Notice will be fonA/arded to the Deputy Chief of Police for your assignment area and the Internal Affairs Unit. cc: Deputy Chief I.A.D. Complainant noc 09-2772 Respectfully, Samuel L. Reid II Manager AMENDED NOTICE OF COMPLAINT Civilian Police Reviev\/ Authority 301 Fourth Avenue South, Suite 670 Minneapolis. Minnesota 55415-1019 612-673-5500 File: 09-2772 Date: February 2, 2010 OfficerJohn Staufenberg (Badge #6765) andi Notice is hereby given that our office has received a signed complaint alleging the following acts, which may constitute misconduct under Minneapolis Code of Ordinances Title 9. Chapter 172.20: • EXCESSIVE FORCE The Complainantalleges that Officer John Staufenberg used excessiveforceagainst him when, after crashing a motorcycle, Complainant lay on his back with his hands raised, offering no resistance to the officer. Officer Staufenberg approached the Complainant and, withoutwarning or offering any verbal commands, Officer Staufenberg kicked the Complainant inthe torso one time, fracturing two ribs, before attempting to place handcuffs on the Complainant. It is further alleged that used excessive force against Victim#2 of this complaint, a passenger on the motorcycie driven by the Complainant. After the motorcycle crashed, Victim #2 lay on his back with his hands raised, offering no resistance to the officer. Officer^^^l||approached Victim #2 and, withoutwarning oroffering any verbal commands, Officer^l^^Skicked Victim #2 in the torso one time, before attempting to place handcuffs on Victim #2. It is further alleged that Officer #2. failed to reportthe use of force he used against Victim This incident occurred on September 21, 2009 at approximately 22:54 at the location of Minnehaha Avenue &amp;East 24^^ Street. Copies ofthis Notice will be forwarded to the DeputyChiefofPolice foryourassignment area andthe Internal Affairs Unit. Respe^ully, ^ noc 09-2772 Samuel L. Reld Manager Complaint No. Complainant: Officer(s): MINNEAPOLIS CIVILIAN POLICE REVIEW AUTHORITY 301 4™AVENUE SOUTH 670 GRAIN EXCHANGE BUILDING - NORTH MINNEAPOLIS,MN 55415 (612) 673-5500 NOTICE OF HEARING 09-2772 John Staufenber #6765 To TheAbove OffiGer(s), Manager ofMinneapolis Civilian Police ReviewAuthority, Complainant and Panel Members: Please take Notice that a Hearing shall be held in this matter in Room 109 Grain Exchange Building, 400 South 4'*^ Street, Minneapolis, Minnesota at7:30 p.m. on June 23, 2010. At the hearing, the review authority managershallpresent the investigatory findings offactand recommendations to the panel. No person other than the review authority manager and the panel members shall be present during the presentation and discussion ofthe case. Atthe close ofthe case presentation, the complainant and the police officer, or their representatives, shall each be permitted ten (10) minutes to address the reviewauthority, in the presence of each other, regarding the complaint. Please be prompt. Failure to arrive at the start of the hearing will cause you to lose your opportunity to address the panel. I have appointed the following members of the Authority to serve as the Hearing Panel inthis matter: . (Chair) ANY MEMBER NOT ASSIGNED TO A PANEL MAY SERVE AS ALTERNATE The hearing will be conducted inaccordance withTitle9, Chapter 172 ofthe MinneapolisCode of Ordinance of the Minneapolis Civilian Police Review Authority, in particular with Section 172.100. For further information about the hearing process, please refer to the ordinance and administrative rules that can be found on the City's website: www.ci.minneapolls.mn.us/cra. Date: June 4, 2010 On Behalfof the MinneapolisCivilian Police Review Authority, Donald Bellfield, Board Chair MINNEAPOLIS CIVILIAN POLICE REVIEW AUTHORITY 301 4^" AVENUE SOUTH - SUITE 670 MINNEAPOLIS, MN 55415 (612) 673-5500 NOTICE OF RECONSIDERATION HEARING Complaint No. 09-2772 Complainant: Officer: ficer John Staufenberq (Badqe #67651 To The Above Officer(s). His/Her/Their Counsel, Manager of Minneapolis Civilian Police Review Authority, Complainant and Board Members: Please take Notice that a Reconsideration Hearing shall be held in this matter in Room 333 City Hall, 350 South 5'^ Street, Minneapolis, Minnesota at 6:00 p.m. on December 1, 2010. The complainant and the police officer(s), or their representatives, shall be permitted ten (10) minutes each in the presence of each other to address the rewlevj authority regarding the request for reconsideration. Please be prompt Failure to arrive at the start of the hearing will cause you to lose your opportunity to address the Board. On Behalf of the Minneapolis Civilian Police Review Authority, Date: November 17, 2010 Donald Bellfield, Board Chair STATEMENT OF PLACE: ^ DATE: TIME; CASE NO: INVESTIGATOR: Minneapolis Civilian Police Review Authority Offices October 23,2009 10:35 a.m. 09-2772 QUES: ANS: State your fiill name, spelling your last name for me please. QUES: And do you have a permanent address? ANS: Uh, no I don't. QUES: ANS: QUES: ANS: QUES; ANS: QUES: ANS: QUES: QUES: ANS: QUES: ANS: VI/ - Okay. Yeah. Correct. Um, so you don't havea telephonenumber right? Okay, what isyour age and date of birth? Okay. Um, you called me, um, on the 21®' of October and wanted to talk about an Incident that occurred September 21, 2009, um, at approximately 10:54p.m., isthat...? I think,yeah,I think it was a littleearlierthan that, it was, uh, maybe8,9 o'clock [INAUDIBLE]. Okay. Iwasjust going offthe timethat's listed onthe police report andtheylistitas approximately iO:54p.m.,22:54 hours which would beabout, close to 11 p.m. Um, ifyou couldjust brieflytellme what happened that night? Okay, I was, uh, on a motorcycle, I was on a buddy of mine's motorcycle and we had got onto Franklin Avenue, motorcycle,laumped the bike. And then, I wasstill on the ground,I hadn't moved,youknow? And OfficerStaufenberg came up and the fu-st thing he did was kickme in myribs. Did he say anything to you at all? He didn't say anything; he kicked me in my ribs. QUES: And whatwas,what positionwere you in? ANS: I was,themotorcycle was, fromwhatI remember, I-Ithink Iskidded downthisway. Here'stheroad, you know, here's the strawberry. QUES: • Okay. ANS: You know, from the QUES: That's on yourright elbow? ANS: Yeah onmyright elbow. And thenright there soIkind ofwent like this and then flopped uponthe, youknow, kind of flopped upon the motorcycle, I believe, you know, tothebestofmyrecollection. ^ CRA Case # • • So I think I was kind oflaying on the motorcycle like this, you know, so sort ofon top of the motorcycle. QUES: Okay. ANS: Uh, you know, weight tothe side. QUES: Do you recall where your hands were? ANS: Yeaii, and I[INAUDIBLE]. Like Isaid, Ididn't move, and he came and kicked me hard enough to breaktwoof myribs. QUES: Do you remember where your hands were atthe time? ANS: Where myhands were? QUES: Yeah. ^NS: They were - they were right out in front ofme. You know, right out in front ofme. QUES: You weren't hiding your hands underneath you were you? ANS: No, nuh uh. QUES: Okay. ANS: Ijust dumped the bike, I mean Iwas - absolutely not. Iwasn't hiding my hands, Iwasn't doing anything. QUES: Okay. Now were you injured atallfrom the wreck, thecrash? ANS: Yeah. I-I laid the bike down, just[INAUDIBLE] itdown. QUES: Okay. Ahight, so did you intentionally stay put because you knew the police were going to be right there or what? • - ANS: Yeah. QUES: Okay. ANS: Yeah. And I didn't getanyinjuries other than a little road rash. QUES: Okay. ANS: Yeah. QUES: Alright, soyou say hecame up and hekicked you how many times? ANS: Once. QUES: Once in the ribs? ANS: Oncein theribs, yeah. QUES: Andyou sayyoufractured some ribs? ANS: Yes. QUES: Um, wh-whatside? ANS: Right side, right here. QUES: Rightside? CRA Case # ANS:' Yeah. QUES: Andhowmany? Two? ANS: Two. QUES: Now did you goto,um, did you have medical attention for that? ANS: Yes, I didI went to Urgent Care, um, outin, outinChanhassen. QUES: Atsome point in time were you released from custody then? ANS: Yes. QUES: Okay soyou'reincustody nowfora different matter? ANS: Correct. QUES: Okay. And do you remember what facility you went tofor ui-gent care? ANS: Uh, it's the one on Market Boulevard. The urgent care on Market Boulevard and, uh... Health Partners? I can't reallyremember. It's rightthereon County Road5 andMarket Boulevard. QUES: WasitParkNicolIet? ANS: Yup, ParkNicollet, that's it. QUES: Okay. ANS: Park Nicollet. QUES: Andtheyx-rayed you and all that? ANS: They brought mein;theyputme ontwo medications, uh... anti-inflammatory and Vicodin. QUES: Okay. . - ANS: AndthenIactuallywentbacktomydoctor overon,um, [INAUDIBLE] down here downtown, andhe looked at meand gave me someyou knowointment for my, this, andthenrenewed my, youknow, prescription forVicodin butreally, I don't know ifyou'veever had cracked ribs, butany time you sneeze, you know, it's terrible; It's terribly painful. QUES: Okay. Now what happened after he kickedyou? ANS: He took me into custody, uh, he-he letthe otherguy go, you know, and then they transported me toa placewhereI couldtake a breathalyzer. And-and I couldn't takethebreathalyzer, orI wouldn'ttake the breathalyzer because it really, it hurt to breathe, you know. . QUES: Mmhmm. ANS: So,Irefused thebreathalyzer, Iwastransported tothejail,they letmeout, you know, uh, letmeout. I mean, it's all,I imagine allofthisisonthe,theyhave arecorder, youknow, inthepolicecars. It'sall right there on the recording. QUES: Now from where youwere onthepavement, um, what, um, what angle was thesquad car? ANS: Youknowwhat, therewere so manysquad carson me? QUES: Yeah. ANS: I-Ibelieve itwas, like, right infront ofme. You know? Ithink, Ican'treally remember, Ican'treally recall. CRA Case # QUES: Mmhmm. ANS: Butthere was, you know, Imean I-bythe time Iwas getting up and getting euffed there was four or five squad cars there. QUES: Okay. ANS: There was plenty ofsquad cars. QUES: So when this Officer Staufenbergapproached you he madenocommands toyou, made nostatementto youwhatsoever, hejust walked upand kicked you in the ribs? ANS: Correct, yup. QUES: Okay. Did he say anything toyou later as towhy hedid that? No, heactually, y-you know, Inoticed his name tag, Staufenberg, and Irecognized itfrom the movie with Tom from Valkyrie and Isaid, "Are you related?" and he said, "Yeah, that's my relation, my grandfather's brother," or whatever he said. [INAUDIBLE] you know, and then he actually apologized for the kick. QUES: Hmm, okay. Alright, so is there anything else about this incident, um- where was the, uh, passenger of the motorcycle at the time tliat, um...? ANS: I-Ithink hewas down ontheground, too. QUES: Washe injured at all? ANS: Uh, I don't believe so. I don't believeso. QUES: Okay. ANS: He, you know, he was staying with my buddy Ross Anderson [sic]. Ross was the owner ofthe motorcycle. . • . QUES: Okay. ANS: And he was pissed because his roommate had actuallygivenme the keyto the motorcycle to go meet someone, so,he,youknow, pissedthathis bikegotimpounded andallthisotherstuff. I don't reallyevenknowRoss' address andI don't knowthisguy,I thinkhisname ANS: Yeah. That'^jjj^ last name, too. Maybe it's his cousin, Idon't know. QUES: Okay. Theyhavean address in do youknow ifthat's correct? ANS: Yeah, maybe. Maybe. Yup. QUES: Didyouget a chanceto talkto himat allafterwards? ANS: No, no, theywere really pissed, you know, aboutthe bike being impounded. Ididn't have anymoney to getitout, you know, and they threatened toreport itstolen andallthis other stuffifIdidn't, you know, if my friend Lisa didn't get it out and it wasreal ugly, you know. { QUES: Mm. ANS: I mean Ijust really didn't doanything with it. QUES: Okay.</t>
  </si>
  <si>
    <t>['https://d3n8a8pro7vhmx.cloudfront.net/cuapb/pages/270/attachments/original/1596612242/09-2772_Staufenberg.pdf?1596612242']</t>
  </si>
  <si>
    <t>Too_Long:Over 20 PagesSTATE OF MINNESOTA IN COURT OF APPEALS A08-0218 State of Minnesota, Appellant, vs. Timothy Alan Campbell, Respondent. Filed September 30, 2008 Reversed Minge, Judge St. Louis County District Court File No. 69DU-CR-06-1216 Lori Swanson, Attorney General, Jennifer J. Hasbargen, Assistant Attorney General, 1800 Bremer Tower, 445 Minnesota Street, St. Paul, MN 55101-2134 (for appellant) Charles A. Ramsay, Daniel J. Koewler, Charles A. Ramsay &amp; Assoc., P.L.L.C., 450 Rosedale Towers, 1700 West Highway 36, Roseville, MN 55113 (for respondent) Considered and decided by Lansing, Presiding Judge; Minge, Judge; and Muehlberg, Judge.* S Y L L A B U S Minnesota statute section 609.2335, subdivision 1(1) (2002), criminalizing financial exploitation of a vulnerable adult, is not unconstitutionally vague as applied to a defendant holding joint bank accounts with a vulnerable adult if circumstances indicate the existence of a fiduciary relationship. * Retired judge of the district court, serving as judge of the Minnesota Court of Appeals by appointment pursuant to Minn. Const. art. VI, § 10. 2 O P I N I O N MINGE, Judge Appellant State of Minnesota challenges a district court decision (a) finding Minn. Stat. § 609.2335, subd. 1(1) (2002), unconstitutionally vague as applied to respondent; and (b) dismissing charges against respondent for financial exploitation of a vulnerable adult. Respondent argues that if we conclude the statute is constitutional, we should apply the rule of lenity and construe the statute narrowly so as not to apply to respondent‟s conduct. Because we conclude that the statute is constitutional and that application of the rule of lenity is not appropriate, we reverse and remand. FACTS This case arises from appellant State of Minnesota‟s prosecution of respondent Timothy Alan Campbell for violations of Minn. Stat. § 609.2335, subd. 1(1) (2002),1 which criminalizes the financial exploitation of a vulnerable adult. Respondent, a former investigator in the financial crimes unit of the Duluth Police Department, was the younger son of L.C., the vulnerable adult. L.C. was a longtime resident of Duluth. She died November 7, 2004. L.C.‟s older son and only other child is Scott Campbell, who also served as a Duluth police officer. L.C. began having cognitive difficulties in 2002 and was diagnosed with dementia, likely Alzheimer‟s, following a hospitalization in November 2002. After this diagnosis, 1 Although we cite to the 2002 version of Minn. Stat. § 609.2335, subd. 1(1), which was in effect at the time of respondent‟s first alleged violation of the law, we note that there have been no substantive revisions to the statute during the period in which respondent is alleged to have been financially exploiting a vulnerable adult. 3 L.C. briefly lived with Scott Campbell. Scott had been her attorney-in-fact pursuant to a power of attorney (POA) executed in 1998. In early 2003, L.C.‟s psychiatrist urged the family to arrange for her to live in an assisted-living facility or nursing home. L.C. had worked as a nurse in such facilities for much of her career and opposed such a move. Suspecting Scott of being a proponent of such a change, on January 20, 2003, L.C. revoked Scott‟s status as attorney-in-fact. On February 6, 2003, L.C. opened new joint checking and savings accounts with respondent and transferred all of her money into those accounts. There is no claim that respondent contributed anything to the accounts. On February 17, 2003, respondent brought L.C. to an attorney for preparation of a new POA, appointing respondent as L.C.‟s attorney-in-fact. On March 24, 2003, L.C. executed the new POA, which allowed self-gifting. The law office that prepared the POA sent respondent a letter outlining his obligations as attorney-in-fact, but held the POA until September 3, 2004, when respondent obtained a copy. The state introduced evidence that, between February 2003 and September 2004, respondent exhausted the joint accounts. The state also introduced evidence that, within ten days after respondent received a copy of the POA appointing him attorney-in-fact for his mother, respondent closed the joint savings account and withdrew $18,048.48 from the joint checking account for his use. Respondent‟s defense at trial was that L.C. consented to the criticized withdrawals, that a significant portion of the money was used to build an addition to his home that included a living space which L.C. would have used had her health allowed, that all of L.C.‟s expenses were otherwise paid, and that as the 4 only other person on the joint accounts he would succeed to any remaining balances upon L.C.‟s death. In September 2004, Scott Campbell became aware of the depletion of L.C.‟s accounts. Scott brought the matter to the attention of the Duluth Police Department and filed a vulnerable-adult report with social services. Toward the end of September 2004, Scott brought L.C. to an attorney, where she revoked the POA naming respondent attorney-in-fact and executed a new POA reappointing Scott. Scott took steps to establish a guardianship or conservatorship for L.C., but L.C.‟s November 7 death occurred before the process was completed. After L.C.‟s death, there was a criminal investigation into respondent‟s actions regarding L.C.‟s finances. Scott Campbell was involved with the investigation and referred a Duluth police officer working on the case to the Minnesota Attorney General‟s office. The Attorney General‟s office subsequently investigated and ultimately charged respondent with three counts of theft by false representation and three counts of financial exploitation of a vulnerable adult in violation of Minn. Stat. § 609.2335, subd. 1(1). A jury trial was held. During the trial, respondent moved to dismiss the financial- exploitation charges on the ground that Minn. Stat. § 609.2335, subd. 1(1) is unconstitutional. The district court reserved ruling on the motion until the conclusion of the jury trial. After the prosecution rested, the district court dismissed the three counts of theft by false representation, leaving the three counts of financial exploitation of a vulnerable adult to go to the jury for a verdict. The jury was unable to reach a verdict on those charges, and the district court declared a mistrial. Following the mistrial, the 5 district court requested briefing on the constitutional issue. The district court found that the challenged provision is unconstitutionally vague as applied to respondent and dismissed the vulnerable adult charges against him. This appeal follows. ISSUES I. Did the district court err by ruling that Minn. Stat. § 609.2335, subd. 1(1) (2002) is unconstitutionally vague as applied to respondent‟s expenditure of funds from joint accounts established by his mother? II. Is application of the rule of lenity appropriate to narrow the reach of Minn. Stat. § 609.2335, subd. 1(1) (2002) so as not to cover respondent‟s conduct? ANALYSIS I. The posture of this case is that there has been a jury trial, the jury deadlocked, the case was expected to be retried, and before retrial, the district court ruled the applicable statute unconstitutional. Thus, what was a posttrial determination has become a pretrial order barring the state from retrying the case. In effect, this appeal is from a pretrial order, and as such, the state must (1) establish clearly and unequivocally that the district court‟s order will have a critical impact on the state‟s ability to prosecute respondent successfully; and (2) show that the district court erred. State v. Kim, 398 N.W.2d 544, 547 (Minn. 1987); see also Minn. R. Crim. P. 28.04, subd. 2(1). Because the district court‟s constitutional ruling has resulted in dismissal, the ruling clearly has a critical impact on the state‟s case, and the first requirement is met. See State v. Holmes, 569 N.W.2d 181, 184 (Minn. 1997) (stating that the dismissal of a charge following suppression of all the evidence clearly meets the critical impact 6 element). The second requirement presents the crucial question: Did the district court err by ruling that the challenged provision was unconstitutionally vague as applied to respondent‟s conduct? Constitutional challenges are questions of law, which we review de novo. State v. Bussman, 741 N.W.2d 79, 82 (Minn. 2007). In conducting this review, we recognize that "Minnesota statutes are presumed constitutional, and our power to declare a statute unconstitutional [is] exercised with extreme caution and only when absolutely necessary." In re Haggerty, 448 N.W.2d 363, 364 (Minn. 1989). The state argues that the district court erred by concluding that Minn. Stat. § 609.2335, subd. 1(1), is unconstitutionally vague as applied to the facts of this case. The statute provides: Subdivision 1. Crime. Whoever does any of the following commits the crime of financial exploitation: (1) in breach of a fiduciary obligation recognized elsewhere in the law, including pertinent regulations, contractual obligations, documented consent by a competent person, or the obligations of a responsible party under section 144.6501 intentionally fails to use the financial resources of the vulnerable adult to provide food, clothing, shelter, health care, therapeutic conduct, or supervision for the vulnerable adult. Minn. Stat. § 609.2335, subd. 1(1). "The void-for-vagueness doctrine requires that a legislative enactment define a criminal offense with sufficient definiteness and certainty that „ordinary people can understand what conduct is prohibited and in a manner that does not encourage arbitrary and discriminatory enforcement.‟" State, City of Minneapolis v. Reha, 483 N.W.2d 688, 690-91 (Minn. 1992) (quoting Kolender v. Lawson, 461 U.S. 352, 357, 103 S. Ct. 1855, 7 1858 (1983)). Statutes imposing criminal penalties require a higher standard of certainty. Id. at 691. However, "the vagueness doctrine is based in fairness and is not designed to „convert into a constitutional dilemma the practical difficulties in drawing criminal statutes both general enough to take into account a variety of human conduct and sufficiently specific to provide fair warning that certain kinds of conduct are prohibited.‟" Id. (quoting Colten v. Ky., 407 U.S. 104, 110, 92 S. Ct. 1953, 1957 (1972)). We do not expect mathematical certainty from the English language, and a statute that is flexible and reasonably broad will be upheld if it is clear what the statute, as a whole, prohibits. Id. Furthermore, although there may be marginal cases in which it is difficult to determine the side of the line on which a particular fact situation falls, that difficulty does not provide sufficient reason to hold the challenged language too vague to define a criminal offense. State v. Davidson, 481 N.W.2d 51, 56 (Minn. 1992). We note that our scrutiny is more demanding when a defendant challenges a statute implicating fundamental constitutionally protected activity, such as speech and assembly, versus a statute prohibiting conduct that is constitutionally within the power of the state to punish, such as blocking sidewalks or damaging property. See State v. Hipp, 298 Minn. 81, 86, 213 N.W.2d 610, 614 (1973). In the case of a statute that purports to regulate First Amendment rights, a defendant is permitted to challenge the statute on its face, that is to challenge the hypothetical vagueness of the statute as applied to others, even if the statute is neither vague nor overbroad as applied to the defendant. Id. at 86- 87, 213 N.W.2d at 614. By contrast, when a defendant is charged with conduct that the state may constitutionally prohibit, it is no defense that the statute may conceivably be 8 unconstitutionally vague as applied to other situations. Id. at 86, 213 N.W.2d at 614; see also State v. Becker, 351 N.W.2d 923, 925 (Minn. 1984) ("It is well-settled that vagueness challenges that do not involve First Amendment freedoms must be examined in light of the facts at hand."). Because there is no claim that Minn. Stat. § 609.2335, subd. 1(1) prohibits the exercise of a constitutionally protected activity such as speech or assembly, we consider whether the statute is unconstitutionally vague as applied to the alleged conduct of respondent that gave rise to the criminal charges. See Reha, 483 N.W.2d at 691. In so doing, we consider whether respondent actually received fair warning of the criminality of his conduct from the statute and whether the state actually enforced the statute against him in an arbitrary and discriminatory manner. Id. Although this matter comes before us as a pretrial appeal, we have the advantage of an existing record from the initial trial and that record provides the factual context for our analysis. A. Sufficiency of Notice The state contends that an ordinary person in respondent‟s position would understand that his alleged acts of self-dealing were prohibited by Minn. Stat. § 609.2335, subd. 1(1). Respondent maintains that the phrases "in breach of a fiduciary obligation recognized elsewhere in the law" and "intentionally fails to use the financial resources of the vulnerable adult to provide food, clothing, shelter, health care, [etc.]" provided insufficient notice that his alleged conduct was prohibited by the statute. We address these phrases in turn. 9 1. Fiduciary Obligation The most difficult question raised in this appeal is whether Minn. Stat. § 609.2335, subd. 1(1) provided respondent with fair warning that he could be "in breach of a fiduciary obligation recognized elsewhere in the law" given the circumstances surrounding his personal and financial relationship with his mother. We first examine the plain meaning of the words used in the phrase. The word "fiduciary" is clearly recognizable by its common meaning: "[o]f or relating to a holding of something in trust for another." The American Heritage Dictionary 656 (4th ed. 2000). "Obligation" is also widely understood as an "act of binding oneself by a social, legal, or moral tie," and a "social, legal, or moral requirement . . . that compels one to follow or avoid a particular course of action." Id. at 1212. The phrase "recognized elsewhere in the law" is admittedly broad. However, "elsewhere in the law" is statutorily defined to include "pertinent regulations, contractual obligations, documented consent by a competent person, or the obligations of a responsible party under [Minn. Stat. §] 144.6501." Minn. Stat. § 609.2335, subd. 1(1). This language directs the reader to apply state common and statutory law to the relationship between the parties in order to determine whether fiduciary duties exist. Fiduciary relationships arise in Minnesota in varied contexts. Generally, such a relationship exists "when confidence is reposed on one side and there is resulting superiority and influence on the other; and the relation and duties involved in it need not be legal, but may be moral, social, domestic, or merely personal." Toombs v. Daniels, 361 N.W.2d 801, 809 (Minn. 1985) (quotation omitted); see also Carlson v. Sala 10 Architects, Inc., 732 N.W.2d 324, 330-31 (Minn. App. 2007) ("A fiduciary relationship is characterized by a „fiduciary‟ who enjoys a superior position in terms of knowledge and authority and in whom the other party places a high level of trust and confidence." (quoting Toombs, 361 N.W.2d at 809)), review denied (Minn. Aug. 21, 2007). The determination of whether a fiduciary relationship exists is a question of fact. See Toombs 361 N.W.2d at 809. A fiduciary relationship may or may not involve a familial relationship. See id. (fiduciary relationship existed when the person claiming a beneficial interest in a family trust had a familial relationship with two of the trustees and had given over complete control of her financial affairs to one of the trustees); Rice v. Perl, 320 N.W.2d 407, 411 (Minn. 1982) (an attorney as fiduciary); cf. Carlson, 732 N.W.2d at 331 (holding that while an architect/client relationship is not a fiduciary relationship per se, the facts of a particular case might create such a relationship). A fiduciary relationship is implicit in the creation of a POA. See Minn. Stat. § 523.21 (2006) ("In exercising any power conferred by [a POA], the attorney-in-fact shall exercise the power in the same manner as an ordinarily prudent person of discretion and intelligence would exercise in the management of the person‟s own affairs and shall have the interests of the principal utmost in mind."). Furthermore, a person acting as an attorney-in-fact under a POA "is an agent, one who stands in the shoes of a principal." Northfield Care Ctr., Inc. v. Anderson, 707 N.W.2d 731, 737 (Minn. App. 2006). And it is black-letter law that an agent "is a fiduciary with respect to matters within the scope of [the] agency." Restatement (Second) of Agency § 13 (1958); see also Church of the 11 Nativity of Our Lord v. WatPro, Inc., 491 N.W.2d 1, 5 (Minn. 1992) ("An agency relationship is [a] fiduciary relationship . . . ." (quotation omitted)), overruled on other grounds by Ly v. Nystrom, 615 N.W.2d 302, 314 n.25 (Minn. 2000). The relationship between an attorney-in-fact and a principal under a POA is a fiduciary one. Whether joint tenants on multi-party accounts have a fiduciary obligation to one another is not as well developed as the law governing the obligations of an attorney-in- fact under a POA. But we disagree with the district court‟s conclusion that the statute is insufficiently definite solely because it is difficult to determine whether fiduciary obligations exist between holders of joint bank accounts. Although joint account owners hold a presumptive right of survivorship to funds remaining in joint accounts, "[a] joint account belongs, during the lifetime of all parties, to the parties in proportion to the net contributions by each to the sums on deposit, unless there is clear and convincing evidence of a different intent." Minn. Stat. § 524.6-203(a) (2006) (emphasis added). In the case of Kemp v. Holz, 149 Minn. 237, 239, 183 N.W. 287 (1921), the Minnesota Supreme Court provided the following statement on a joint account: If this [joint account] deposit remained the sole property of [the decedent], and the entry of de[cedent‟s son]‟s name as a joint depositor was for convenience only, so that the money might be withdrawn by the son when the father, because of infirmity or death, could not do so, this action [by the estate for funds taken from the joint account by decedent‟s son] is well brought. But . . . [if] the transaction at the bank amounted to a gift inter vivos . . . no recovery could be had. Id. at 288. Indeed, the very ownership by a surviving joint account owner may not even arise if a fact-finder determines that a joint account was created through the violation of a 12 fiduciary duty. In re Estate of Nordoff, 364 N.W.2d 877, 879 (Minn. App. 1985) (citing Carlson v. Carlson, 363 N.W.2d 803 (Minn. App. 1985)). We conclude that fiduciary obligations may be, but are not necessarily a part of, joint account arrangements. We recognize that the joint account is a starting point for analysis; it establishes a financial relationship. When each party is able to make unlimited withdrawals, there are clearly opportunities for abuse. To enter into the relationship, some level of trust exists between or among the parties to the account. The relationship and the trust may be nominal or far reaching. The important point is that in addition to the joint account, other factors must be weighed in determining whether a fiduciary relationship exists. These factors include the following: (1) the legal, familial, or personal relationship between the parties; (2) the capacity or sophistication of the parties; (3) who contributed the funds to joint accounts and in what ratio; and (4) the parties‟ understanding of their respective roles and responsibilities within the relationship. We do not suggest that this is an exhaustive list. In a criminal prosecution, the existence of a fiduciary relationship is a factual determination. Cf. Toombs, 361 N.W.2d at 809 (dealing with determination of fiduciary relationship in civil proceeding). Although the determination requires a judgment call, it is not so inherently elusive that it is not reasonably ascertainable or that it cannot be established beyond a reasonable doubt. With this understanding of the different contexts in which fiduciary relationships arise in Minnesota and the complexities created by respondent‟s status as a joint account holder with the vulnerable adult, we examine the nature of the relationship between respondent and his mother (as shown by the evidence presented during the first trial) and 13 consider whether Minn. Stat. § 609.2335, subd. 1(1) provided respondent with a fair warning that he could be in breach of a fiduciary obligation owed to a vulnerable adult in violation of the law. First, the trial record indicates that there was a strong familial relationship between L.C. and respondent, that she placed confidence and trust in her youngest son, and that she gave respondent a significant degree of access and control over her financial affairs. See Toombs, 361 N.W.2d at 809 (identifying familial relationship, degree of control, and confidence reposed as supporting a finding of fiduciary relationship). Second, testimony established that L.C. was considered a vulnerable adult following her diagnosis of dementia in November 2002. The prosecution introduced evidence of the details of her condition and evidence that respondent knew of this diagnosis at that time. It appears that L.C. had diminished capacity during the time period in which respondent is alleged to have spent her money without consent. Third, L.C. contributed all of the funds to the joint accounts, and respondent apparently contributed nothing. Notwithstanding respondent‟s status as a joint account holder, those funds did not belong to him personally during L.C.‟s lifetime, absent evidence of a different intent. See Minn. Stat. § 524.6-203(a). Fourth, L.C. had designated respondent as her attorney-in-fact, which required that respondent keep L.C.‟s best interests in mind. L.C.‟s former attorney drafted the revocation of the earlier POA appointing Scott Campbell as attorney-in-fact, but that lawyer declined to prepare a new POA appointing respondent attorney-in-fact because "[L.C.] didn‟t seem as . . . competent . . . as she did five years before and . . . I was 14 concerned whether or not she was competent to [appoint respondent her new primary attorney-in-fact] and I was also concerned whether or not that decision would be in her best interest." Following this refusal by one attorney, respondent brought his mother to another attorney to have a new POA prepared shortly after he became a joint account holder with her. By March 2003, L.C. had signed the new POA. Although the POA was not given to respondent until September 2004, the drafting lawyer sent respondent a letter outlining respondent‟s obligations as attorney-in-fact under the new POA in March 2003. That letter stated: The [POA] create[s] what in the law we consider to be a fiduciary status. This means you have a position of trust with respect to any of the activities that you perform as attorney- in-fact . . . . [A]any action you may take must be solely for the benefit of the person who has created the [POA]. At no time, nor under any circumstances, is it intended that the [POA] would or could be exercised or used to benefit either yourself or other parties. The existence of this POA relationship between respondent and his mother presents an additional factor for the jury to consider in determining whether there was a fiduciary relationship recognized by common or statutory law. The fact that it contained a power of self-gifting and was held by the attorney for more than one year does not negate its significance. It existed and indicated that L.C. placed a level of trust in respondent. The attorney‟s March 2003 letter specifically referred to the "fiduciary status" and the impropriety of self-dealing. Fifth, the parties‟ intent in creating the relationship will always be a paramount factor in determining whether a fiduciary relationship exists. Whether L.C. opened the 15 joint accounts with respondent for convenience only, whether she intended to gift the money to respondent, or whether she intended to create in respondent a presumptive right of survivorship upon her death could affect the outcome in any future prosecution. See Kemp, 149 Minn. at 239, 183 N.W. at 288. Ultimately, the trial record shows that respondent took $107,071.29 from his mother‟s checking and savings accounts from February 2003 through September 2004. This included $27,136.32 for a new vehicle; $2,238.80 for airline tickets for a trip for several people to Nevada; $25,514.91 for home construction and building supplies; $37,596.48 in personal cash withdrawals; $13,000 in checks payable directly to respondent and his significant other; and another $2,199.78 for miscellaneous personal expenses. This total of $107,686.29 was offset because respondent made one rent payment of $615 for the benefit of his mother from his personal funds. There were multiple deposits of retirement and other benefits payable to L.C. into the joint accounts. In addition to the amounts withdrawn by respondent for his own benefit, there were withdrawals in the amount of $34,275.71 from the joint accounts between February 2003 and September 2004 for L.C.‟s expenses. In sum, about 75% of the withdrawals during this time benefitted respondent and only 25% of the withdrawals were for L.C.‟s expenses. Given all of the evidence regarding respondent‟s conduct introduced at the first trial, we conclude that a person in his position would have had substantial reason to believe that he was in a fiduciary relationship as stated in Minn. Stat. § 609.2335, subd. 1(1), and that the statute is not unconstitutionally vague as applied to the facts at hand. 16 In reaching this conclusion, we do not determine that the facts establish beyond a reasonable doubt that respondent actually had a fiduciary obligation. The fact-finder must make that determination. But we conclude that when there are joint bank accounts and a variety of other factors indicating a possible fiduciary relationship between a vulnerable adult and a person accused of misappropriating the vulnerable adult‟s financial resources, Minn. Stat. § 609.2335, subd. 1(1) is not unconstitutionally vague.2 2. Nature of Expenditures Next we consider the statutory phrase making it a crime for a person acting in a fiduciary capacity to "intentionally fail[] to use the financial resources of [a] vulnerable adult to provide food, clothing, shelter, health care, therapeutic conduct, or supervision for the vulnerable adult." Minn. Stat. § 609.2335, subd. 1(1). Assuming the state can prove beyond a reasonable doubt that a fiduciary relationship exists between a defendant and a person considered a vulnerable adult under Minn. Stat. § 609.232, subd. 11 (2006), the law requires the fiduciary to spend the vulnerable adult‟s money on the vulnerable 2 We note that other states criminalize financial exploitation of vulnerable adults. For example, in Florida, "[e]xploitation of an elderly person or disabled adult" includes [k]nowingly, by deception or intimidation, obtaining or using, or endeavoring to obtain or use, an elderly person‟s or disabled adult‟s funds, assets, or property with the intent to temporarily or permanently deprive the elderly person or disabled adult of the use, benefit, or possession of the funds, assets, or property, or to benefit someone other than the elderly person or disabled adult, by a person who . . . [s]tands in a position of trust and confidence with the elderly person or disabled adult. Fla. Stat. § 825.103(1)(a) (2006). Important terms and phrases are further defined. See id., § 825.101. The Florida statute avoids some of the uncertainty of our statute. 17 adult‟s needs. We recognize that the evidence at the first trial shows that L.C.‟s basic needs were being met at the time of her death. The question is whether in this circumstance the payment/use provision of the statute is impermissibly vague. The statute directly prohibits the intentional failure to use the financial resources of the vulnerable adult to provide for the items discussed in the statute. The plain language of Minn. Stat. § 609.2335, subd. 1(1) does not allow a fiduciary unfettered freedom in spending a vulnerable adult‟s excess financial resources just because basic needs are otherwise paid. Such a reading would create an absurd result. See State v. Murphy, 545 N.W.2d 909, 916 (Minn. 1996) (rejecting a narrow interpretation of the terroristic threats statute that would produce absurd results). Expenditures other than those listed in section 609.2335, subdivision 1(1) are not necessarily prohibited. We acknowledge that section 609.2335, subdivision 1(1) does not address the extent to which a fiduciary may spend a vulnerable adult‟s money on, for example, gifts for caregivers or family members, or travel and entertainment for the vulnerable adult. Some expenditures may be related to a vulnerable adult‟s needs, even if not made for basic life necessities. Furthermore, if a vulnerable adult or other person gives competent consent for expenditures on items unrelated to food, clothing, shelter, health care, therapeutic conduct, or supervision, the state will not be able to prove beyond a reasonable doubt that a fiduciary obligation has been breached. See Christensen v. Redman, 243 Minn. 130, 136, 66 N.W.2d 790, 794 (1954) ("[O]ne acting in a fiduciary capacity must exercise the utmost fidelity in discharging his trust to his principal. However, where the agent discloses to the principal what he intends to do and the 18 principal acquiesces therein, there can be no claim of a breach of fiduciary relationship."). If the state can prove its allegation that respondent intentionally used L.C.‟s financial resources for respondent‟s personal benefit, then respondent has necessarily "intentionally fail[ed] to use the financial resources" for L.C.‟s care and basic needs. We conclude that the statute provides sufficient notice for an ordinary person to understand that, if he or she is in a fiduciary relationship with a vulnerable adult, he or she cannot spend the financial resources of the vulnerable adult on items unrelated to care or welfare of that adult without appropriate permission, especially when the items purchased principally benefit the fiduciary. We recognize that respondent asserts that L.C. approved of certain major expenditures. If L.C. did so consent and she was competent, such consent or approval would be a defense to the criminal charges. B. Arbitrary and Discriminatory Enforcement Respondent contends that the challenged provision engenders arbitrary and discriminatory enforcement. "[T]he potential for arbitrary and discriminatory enforcement is a legitimate concern with respect to any law." Reha, 483 N.W.2d at 692. A law fails to meet due-process standards when "it leaves judges and jurors free to decide, without any legally fixed standards, what is prohibited and what is not in each particular case." Bussman, 741 N.W.2d at 83 (quotation omitted). Here, respondent alleges that discriminatory and arbitrary enforcement existed because his brother, Scott Campbell, a Duluth police officer, was involved with the initial investigation of respondent‟s conduct, because the county attorney apparently did not 19 prosecute, and because the Attorney General‟s office ultimately handled the prosecution based on a referral prompted by Scott Campbell. However, such allegations are not relevant to the question of whether the statute itself provides judges, attorneys, law enforcement, and jurors with fixed legal standards for determining whether particular conduct is prohibited in a given case. We have already determined that Minn. Stat. § 609.2335, subd. 1(1) provided respondent with sufficient notice that his conduct would violate the law. We further note that a prosecutor has the burden of proving beyond a reasonable doubt the existence of a fiduciary relationship, breach of a fiduciary obligation, and intent to violate the law by failing to use the financial resources of a vulnerable adult for his or her care. This prosecutorial burden greatly minimizes the risk of discriminatory and arbitrary investigation and enforcement. See Village of Hoffman Estates v. Flipside, Hoffman Estates, Inc., 455 U.S. 489, 499, 102 S. Ct. 1186, 1193 (1982) (recognizing that a scienter requirement may mitigate a law‟s vagueness). Moreover, although there is no dispute that Scott Campbell was initially involved with the investigation into his brother‟s conduct, we find no evidence in the record that the Attorney General‟s office was improperly persuaded to act or that it pursued the investigation or prosecution in a discriminatory manner. We conclude that the danger of arbitrary enforcement is speculative and insufficient to render the statute unconstitutionally vague as applied. See Hoffman Estates, 455 U.S. at 503, 102 S. Ct. at 1196. 20 II. Respondent contends that language is ambiguous when it is subject to more than one reasonable interpretation, that ambiguous statutes must be strictly construed, and that, as required by the rule of lenity, we should narrowly construe Minn. Stat. § 609.2335, subd. 1(1) so as not to apply to his conduct. Respondent‟s contention is based, in large part, on his claim that the statute contains no clear mens rea requirement and creates a strict-liability crime. We recognize that "[t]he ambit of an ambiguous criminal law should be construed narrowly according to the rule of lenity." State v. Zeimet, 696 N.W.2d 791, 794 (Minn. 2005). However, this court will not invoke principles of lenity when the statute at issue is not ambiguous. State v. Loge, 608 N.W.2d 152, 156 (Minn. 2000). Consistent with our conclusion that the statute is drafted with sufficient definiteness to give defendants in respondent‟s alleged position fair warning of the conduct prohibited, we conclude that the language of the statute is not sufficiently ambiguous to invoke the rule of lenity. Moreover, mens rea, is "[t]he state of mind that the prosecution [must prove] to secure a conviction. . . . [It refers to] criminal intent or recklessness . . . also termed mental element, criminal intent." Black's Law Dictionary 1006 (8th ed. 2004). Contrary to respondent‟s assertion that the statute contains no mens rea requirement, the statute requires an actor to "intentionally fail[] to use the financial resources of [a] vulnerable adult to provide" for the vulnerable adult‟s basic needs and care. Minn. Stat. § 609.2335, subd. 1(1) (emphasis added). Thus, the statute does not create a strict-liability crime and</t>
  </si>
  <si>
    <t>['https://assets.nationbuilder.com/cuapb/pages/1472/attachments/original/1669102802/Campbell__Timothy_69DU-CR-06-1216.pdf?1669102802']</t>
  </si>
  <si>
    <t>Too_Long:Over 20 Pages UNITED STATES DISTRICT COURT DISTRICT OF MINNESOTA UNITED STATES OF AMERICA, CRIMINAL NO. 07-297 (DWF/JSM) Plaintiff, v. REPORT AND RECOMMENDATION JOE DARRELL EDWARDS, JR. (3) Defendant. JANIE S. MAYERON, United States Magistrate Judge The above matter came on before the undersigned upon defendant Joe Darrell Edwards's Motions: for Suppression of Confessions or Statements [Docket No. 209]; to Suppress Evidence Obtained as a Result of Search and Seizure [Docket No. 212]; for Suppression of Records of Electronic Surveillance [Docket No. 214]; to Dismiss Counts 1, 2, and 9 [Docket No. 215]; to Strike Surplusage [Docket No. 216]; Supplemental Motion to Dismiss Counts 1, 2 and 9 [Docket No. 318]; and to Suppress Witness Identifications [Docket No. 321]. This matter has been referred to the undersigned Magistrate Judge for a Report and Recommendation by the District Court pursuant to 28 U.S.C. § 636(b)(1)(B) and Local Rule 72.1. Assistant United States Attorney David Steinkamp appeared on behalf of the Government; Attorney Jordan Kushner appeared on behalf of defendant Joe Darrell Edwards, who was personally present. CASE 0:07-cr-00297-DWF-JSM Doc. 362 Filed 06/13/08 Page 1 of 63 2 Based upon the pleadings, testimony taken at the hearings, exhibits submitted at the hearings, pre-hearing submissions, and post-hearing submissions, IT IS RECOMMENDED that: 1. Joe Darrell Edwards's Motion for Suppression of Confessions or Statements [Docket No. 209] be DENIED; 2. Joe Darrell Edwards's Motion to Suppress Evidence Obtained as a Result of Search and Seizure [Docket No. 212] be DENIED; 3. Joe Darrell Edwards's Motion for Suppression of Records of Electronic Surveillance [Docket No. 214] be DENIED as moot based on the pre-hearing submission of the Government and the representations of defendant's counsel during the hearing; 4. Joe Darrell Edwards's Motion to Dismiss Counts 1, 2, and 9 [Docket No. 215] be DENIED; 5. Joe Darrell Edwards's Motion to Strike Surplusage [Docket No. 216] be DENIED; Joe Darrell Edwards's Supplemental Motion to Dismiss Counts 1, 2 and 9 [Docket No. 318] be DENIED; and 6. Joe Darrell Edwards's Motion to Suppress Witness Identifications [Docket No. 321] be DENIED. I. FACTUAL BACKGROUND Defendant has been indicted on two counts of conspiracy relating to the distribution of narcotics ranging over a seventeen-year period. See Indictment, Counts CASE 0:07-cr-00297-DWF-JSM Doc. 362 Filed 06/13/08 Page 2 of 63 3 1 and 2. Defendant was also charged with one count of aiding and abetting the distribution of narcotics on October 15, 2005. See Indictment Count 9. Defendant now seeks an order from the Court dismissing the Indictment against him on numerous grounds and seeks the suppression of a myriad of evidentiary items and statements arising from incidents that occurred between 1994 through 2006. A. Incident of August 13, 1994 Officer Christopher Abbas, with the Minneapolis Police Department, testified that on August 13, 1994, at approximately 11:00 p.m., he and his partner responded to a loud party call at an apartment complex located in Minneapolis, Minnesota. Tr. 118-19. They had received a tip from a caller that a loud party was taking place in Apartment 305. Tr. 119. The officers discovered that the commotion was actually emanating from Apartment 303. Id. Officer Abbas testified that a person who came out of Apartment 303 started yelling, "Oh, shit. It's 5-0. Fuck! It's 5-0." Tr. 120. According to Officer Abbas, the phrase "5-0" is a common reference for the police. Id. People from other apartments began coming out to see what was going on. Id. The officers knocked on the door of Apartment 305, and Marquise Bowie answered the door. Tr. 121. Bowie proceeded to tell the officers that they had turned down the "fucking music" and then slammed the door in their face. Tr. 121. The officers noticed that the individual who had been yelling "5-0" had returned to the hallway and got into a physical altercation with Officer Abbas' partner. Tr. 122. Officers placed the individual against the wall and patted him down for officer safety. Id. CASE 0:07-cr-00297-DWF-JSM Doc. 362 Filed 06/13/08 Page 3 of 63 4 While the officers were dealing with the individuals in the hallway, the door to Apartment 303 opened and defendant appeared at the door with another person. Tr. 123. Defendant told the other individual, "Ferguson," to, "[g]o get the gun. We'll handle this." Id. Officer Abbas testified that Ferguson disappeared behind Edwards and that he could not see where Ferguson went because defendant was standing in the doorway. Tr. 136. The officers were not questioning defendant when he made this statement, defendant was not under arrest or detained and the officers were outside of the apartment unit when he made the statement. Tr. 123. Officer Abbas testified that defendant initiated the conversation with police by making this statement. Tr. 136. Officer Abbas stated that he took this statement by defendant seriously and that he was concerned for his safety, his partner's safety and the safety of those individuals in the hallway because he believed there was a gun in the apartment. Tr. 124-25. Officer Abbas did not take defendant into custody at that point. Tr. 136. Officer Abbas then asked defendant for the resident of the apartment; defendant told him that she was not at home, and that he was left in charge. Tr. 124. At this point, Officer Abbas asked defendant to step out into the hallway so Officer Abbas could issue defendant a citation for violating the party ordinance. Tr. 125. Officer Abbas testified that although he was giving defendant a citation for the loud party, it did not alleviate his concerns about his safety. Tr. 141. Officer Abbas then tried to get defendant out of the doorway so the officer could do a sweep of the apartment for their safety. Tr. 126. First, Officer Abbas asked defendant to step aside from the doorway, however, defendant refused. Tr. 142- 43. Then Officer Abbas grabbed defendant, who was blocking the way into the CASE 0:07-cr-00297-DWF-JSM Doc. 362 Filed 06/13/08 Page 4 of 63 5 apartment, so he could view the interior of the apartment. Tr. 126. At this point, Officer Abbas stated that he observed other individuals inside the apartment running towards the back of the apartment. Tr. 126-27. This raised further concerns for Officer Abbas that someone was going to retrieve a gun. Tr. 127. . The officers entered the apartment and removed all of the individuals inside. Tr. 128, 140. They did not receive permission from anyone to enter the apartment. Tr. 138. Once everyone had been removed from the apartment, they did a protective sweep of the apartment, at which time they found a .38 special or a .38 revolver sitting on a bed in the apartment in plain view. Tr. 128, 140. The weapon recovered was loaded. Tr. 129-30. According to Officer Abbas, less than two minutes elapsed from the time defendant stated to "go get the gun" to when the officers conducted the protective sweep. Tr. 127. Officer Abbas testified that they called for two sets of backup officers in order to control the scene, once before they entered the apartment and once after the sweep of the apartment. Tr. 129. Officer Abbas testified that the purpose of the sweep was to ensure that none of the occupants inside the apartment had a gun that would be used to harm officers when they were in the hallway trying to issue a citation and identify the occupants. Tr. 146. Defendant was booked on weapons possession and obstructing legal process with force. Tr. 129. B. May 7, 1996 Statement Donald Rothstein, Assistant Director of the Office of Special Investigations, testified that inter-gang and intra-gang disputes are common at correctional facilities. CASE 0:07-cr-00297-DWF-JSM Doc. 362 Filed 06/13/08 Page 5 of 63 6 Tr. 180-181. Rothstein also stated that investigators monitor inmate membership in security threat groups, such as gangs, for the safety and security of the facility. Tr. 179. In particular, by knowing gang affiliation, prison faculty can ensure that they are not housing gang members together, can control the number of gang members in the prison and control the number of gang members participating in the same work area, religious services or educational programs. Tr. 179-180. According to Rothstein, when a new inmate first comes into the St. Cloud Correctional Facility, they must complete an intake interview, which includes an inquiry into whether they are affiliated with any gang, group or organization. Tr. 182. This question is asked in order to ensure inmate safety -- so they are not exposed to rival gang members -- and to avoid getting large numbers of the same gang into the prison system. Tr. 183. The questions are not asked to gather information about a particular crime. Id. Defendant's "Intake Interview Sheet" dated May 7, 1996 indicated that he identified himself as a member of the Bloods Gang and that his nickname was "JODEBE". See Government Ex. 1. C. April 17, 1998 Incident Officer Mike Bakken, with the Minneapolis Police Department, testified that on April 17, 1998, he was on patrol in his squad car in the area of 34th Street and Columbus South at 1:30 a.m., when he observed a vehicle make a traffic violation. Tr. 62. In particular, the vehicle failed to come to a stop at a stop sign and turned without a signal. Tr. 67. The area where the stop occurred was known for the street-level distribution of narcotics, including marijuana and cocaine, and a shooting had recently CASE 0:07-cr-00297-DWF-JSM Doc. 362 Filed 06/13/08 Page 6 of 63 7 occurred in the area. Tr. 85. Officer Bakken pulled the vehicle over and approached the driver's side of the vehicle. Tr. 62-63. The driver identified himself as Alex T.J Wright. Tr. 63. Officer Bakken discovered that Wright did not have a driver's license on his person and that his license had been suspended. Tr. 63, 67. Officer Bakken had Wright step out of the car and searched his person. Tr. 63. Officer Bakken discovered what looked like marijuana and crack cocaine on Wright's person. Id. Officer Bakken testified that he asked the other passengers in the vehicle, including defendant, to step out of the vehicle after the contraband had been discovered. Tr. 64. Defendant was seated in the front passenger seat of the vehicle. Tr. 82. Defendant was asked for his identify and then patted down. Tr. 90. During the pat down, officer found a yellow copy of a Minnesota Driver's license registration form with the name of Marquise Bowie on it. Tr. 65, 90. Id. Defendant verbally identified himself and then he was placed in the back of the squad car. Tr. 65, 69. Officer Bakken could not recall whether defendant had verbally identified himself as Edwards or had provided his full name. Tr. 87. Defendant was not under arrest at this time. Tr. 77, 83. Officer Bakken detained defendant while the officers were investigating the vehicle. Tr. 83. Officer Bakken also confirmed defendant's identity by running the name he gave through the state's computer. Tr. 79. The occupants of the vehicle claimed that Bowie was the owner of the car, but Bowie was not in the vehicle. Tr. 65. Officer Bakken ran the license plate and the vehicle came back belonging to a party not registered under the name of Bowie. Id. CASE 0:07-cr-00297-DWF-JSM Doc. 362 Filed 06/13/08 Page 7 of 63 8 Because no one in the vehicle had a valid driver's license and because the owner was not present, Officer Bakken decided to tow the vehicle to the Minneapolis impound lot, which was what he would typically do in this situation. Tr. 65. Prior to the tow, Officer Bakken conducted an inventory search of the vehicle and discovered a gun hidden underneath the center part of the front dash. Tr. 66, 75, 80. Officer Bakken testified that the handgun was within reach of either the driver or the front passenger. Tr. 86. Defendant and Wright were arrested after the handgun was discovered. Id. D. Incident of September 5, 1999 Officer Dante Dean, with the Minneapolis Police Department, testified that on September 5, 1999, at approximately 2:00 a.m., he was on patrol in the area of 33rd Street and 5th Avenue South in Minneapolis. Tr. 221-22. During this time, he observed a vehicle driving erratically by squealing its tires as it was turning corners and in manner that was in violation of the traffic laws. Tr. 222. Officer Dean pulled up behind the vehicle and it proceeded to speed up and make several more erratic turns. Tr. 224. When Officer Dean got ready to pull the vehicle over, it sped up, changed lanes and started to drive even more erratically. Id. Officer Dean then turned on his emergency equipment. Id. The vehicle responded by speeding up. Id. According to Officer Dean, there were other vehicles in the vicinity of the pursuit, and a rear-end crash between the suspect vehicle and another vehicle almost occurred. Tr. 241. The chase lasted approximately 10-15 minutes when the vehicle struck a gas meter in a library parking lot, the driver got out of the vehicle and started running. Tr. 225, 253. Officer Dean testified that he got a good look at the driver when the suspect exited the vehicle. Tr. CASE 0:07-cr-00297-DWF-JSM Doc. 362 Filed 06/13/08 Page 8 of 63 9 226. Officer Dean chased the driver on foot and when he cut behind a house to catch the driver, the driver took off his shirt in order to fool Officer Dean as to his identity. Tr. 226. Officer Dean apprehended the driver and placed him under arrest for failing to yield to an emergency vehicle or fleeing. Tr. 227. The driver, later identified as defendant, was not the owner of the vehicle. Tr. 228. Officer Dean delivered defendant to the Hennepin County Jail and did not take a statement from him. Id. Officer Bradley Simonson, with the Minneapolis Polices Department, testified that he took a statement from defendant on September 5, 1999 at the Hennepin County Jail. Prior interviewing defendant, Officer Simonson read defendant his Miranda rights. Tr. 172. After being read his Miranda rights, defendant agreed to talk to Officer Simonson. Tr. 173. At no time did defendant ask for counsel. Tr. 173. Officer Simonson made no promises or threats to defendant. Id. Officer Simonson testified that he terminated the interview immediately when defendant stated that he was done answering questions. Tr. 174. E. Incident of January 8, 2000 Officer Dean testified that on January 8, 2000, at approximately 2:40 a.m., he was dispatched to a disturbance in South Minneapolis at 44th and Bloomington, which was behind a church. Tr. 229. When Officer Dean arrived in his marked squad car, he observed a vehicle occupied by several people. Tr. 230. Officer Dean placed his spotlight on the vehicle and noticed that the occupants tried to duck out of sight, in a manner that raised Officer Dean's suspicions that they were trying to hide something from him like drugs or a gun. Tr. 230-31. According to Officer Dean, the individuals CASE 0:07-cr-00297-DWF-JSM Doc. 362 Filed 06/13/08 Page 9 of 63 10 were not engaged in this behavior before they knew that the officer was watching them. Tr. 231. Officer Dean approached the driver's side of the vehicle with his gun drawn. Id. He identified the driver as John Cone Wade. Id. Officer Dean testified that Wade's eyes were bloodshot and watery, that he appeared nervous and that the smell of alcohol was emanating from the vehicle. Tr. 232. Officer Dean also observed a bottle of whiskey and beer box inside of the vehicle. Tr. 234-35. In addition, Officer Dean observed another occupant in the vehicle, Larry Tyus, trying to open the car door and get out. Tr. 232. Officer Dean Ordered Tyus to shut the door and place his hands where he could see them. Id. The other occupants remained still. Id. As Officer Dean took the driver out of the vehicle, Tyus opened up his door and started running. Tr. 233. Officer Dean testified that he knew that Tyus was a Bloods Gang member. Id. Officer Dean was concerned for his safety and called for other squads in order to secure the other occupants in the vehicle. Tr. 234. After Wade had been detained, Officer Dean stated that he observed beer bottles inside the vehicle. Tr. 236. The vehicle keys were also observed inside the car. Tr. 250. Officer Dean asked the occupants of the vehicle who owned the car. Tr. 236. The occupants told Officer Dean that a girl, who they claimed had left before the police officer arrived, owned it. Tr. 236. Officer Dean decided to have the vehicle towed, given the presence of alcohol containers, that the owner of the vehicle was not present, the keys were present and none of the occupants had valid driver's licenses. Tr. 236-37, 250. Officer Dean claimed that he had a concern that the vehicle might be stolen. Tr. 250. The occupants CASE 0:07-cr-00297-DWF-JSM Doc. 362 Filed 06/13/08 Page 10 of 63 11 were detained and Officer Dean then conducted an inventory search of the vehicle prior to having it towed. Tr. 237. During the inventory search, Officer Dean discovered a semi-automatic handgun underneath the front passenger seat. Tr. 238. Defendant had been sitting in the rear of the vehicle. Id. During the incident, defendant told Officer Dean that Tyus was a Bloods Gang member. Tr. 238-39. Edwards was not placed under arrest and he was allowed to leave the scene. Tr. 239. F. June 4, 2000 Incident and June 5, 2005 Statement Officer Christopher Carson, with the Minneapolis Police Department, testified that on June 4, 2000, he was on patrol in his marked squad car in the area of South Minneapolis near 36th Street and 12th Avenue South. Tr. 152-53. He was patrolling this area because it was known to be a street-side narcotics trafficking area, where people would flag down cars to deal for narcotics. Tr. 153. Officer Carson testified that he observed defendant on the sidewalk on June 4, 2000. Id. He observed defendant flagging down a vehicle, which in Officer Carson's experience was one of the things people do when they are dealing drugs at the street level. Tr. 153-54. Officer Carson stated that he recalled defendant reaching into the car window but could not recall seeing any drug transaction take place. Tr. 159-60, 166. At this point, Officer Carson pulled his squad car next to defendant in order to conduct a further investigation. Tr. 154-55. Defendant was still next to the vehicle he had flagged down. Tr. 160. As Officer Carson exited the vehicle, defendant started running. Tr. 155. Officer Carson ordered defendant to stop. Tr. 161. Officer Carson then told defendant that he was under arrest. Tr. 162. As Officer Carson chased CASE 0:07-cr-00297-DWF-JSM Doc. 362 Filed 06/13/08 Page 11 of 63 12 defendant, he observed him reach towards his waistband and it appeared that he was holding something while he was running, which appeared to be a gun. Tr. 155. Officer Carson observed defendant jump over a fence, stop and then drop something. Tr. 156. Officer Carson testified that he did not touch defendant prior to him dropping the object. Tr. 164. Officer Carson ultimately caught defendant. Tr. 156. When Officer Carson went back to the fence where defendant had dropped something, he discovered a small handgun. Id. Officer Carson placed defendant under arrest for possession of a firearm. Id. Retired Minneapolis Police Investigator Clay Pecore testified that he interviewed defendant on June 5, 2000 regarding his arrest for possession of a firearm. Tr. 279. The interview took place in an interview room at the Hennepin County Jail. Id. Investigator Pecore was in plain clothes during the interview and was not carrying a weapon during the interview. Tr. 279-80. The interview was recorded as soon as Investigator Pecore entered the interview room. Tr. 279, 282. Investigator Pecore initially obtained biographical information from defendant, per procedure. Tr. 280. Investigator Pecore then read defendant his Miranda rights and defendant agreed to speak with Investigator Pecore after hearing his rights. Id. Defendant never asked for an attorney nor did he at anytime tell Investigator Pecore that he longer wished to speak to Investigator Pecore. Tr. 281. Investigator Pecore terminated the interview with defendant. Investigator Pecore testified that defendant was able to comprehend what was going on and that he appeared to be lucid throughout the entire interview. Id. CASE 0:07-cr-00297-DWF-JSM Doc. 362 Filed 06/13/08 Page 12 of 63 13 G. October 15, 2005 Incident and October 17, 2005 Statement Officer Jeffery Peterson, with the Minneapolis Police Department, testified that on October 15, 2005, at about 9:58 p.m., he received a call from dispatch regarding a customer fighting with an employee at the Green Mill restaurant located on Hennepin Avenue in Minneapolis. Tr. 104, 108. When Officer Peterson arrived, he observed that the Green Mill Manager was on top of defendant out in the parking lot. Tr. 104. The two appeared to be struggling. Tr. 113-14. Officer Peterson handcuffed defendant and placed him in the rear of the squad car. Tr. 104. Office Peterson did not ask any questions of defendant before placing him into the squad car. Tr. 108. Officer Peterson testified that his first priority was to make the scene safe before he started an investigation and that he was concerned for his safety and that of the public due to the fight. Tr. 109, 114. Officer Peterson also testified that defendant was not under arrest at this point. Tr. 110. Once defendant was in the squad car, the manager told Officer Peterson that he had told defendant to leave earlier in the night, which defendant did. Tr. 105. Defendant returned later and was again asked to leave, but he refused. Id. At that point, the manager grabbed defendant in an escort hold and began taking him out of the restaurant and as he was doing so, defendant struck the manager in the face with a closed fist. Id. The manager filled out a citizen's arrest form. Id. Officer Peterson checked defendant's status and discovered that he had two outstanding Hennepin County arrest warrants. Tr. 106. This occurred 10 minutes after first detaining defendant. Tr. 115. Defendant was arrested based on the outstanding CASE 0:07-cr-00297-DWF-JSM Doc. 362 Filed 06/13/08 Page 13 of 63 14 arrest warrants and for the assault on the manager based on the citizen's arrest. Tr. 106. Defendant was subjected to search of his person during his booking into Hennepin County Jail. Tr. 107. Officer Peterson testified that two rocks of crack cocaine were discovered inside of his sock. Id. Defendant was then arrested for possession of a controlled substance. Id. Officer Kelly Kasel, with the Minneapolis Police Department, testified that she interviewed defendant in an interview room located at the Hennepin County Jail on October 17, 2005. Tr. 168. Officer Kasel explained to defendant the reason for being there and sought biographical information from defendant. Tr. 170. Prior to questioning defendant, Officer Kasel read defendant his Miranda rights. Tr. 168. Defendant agreed to speak with Officer Kasel after receiving his Miranda warning. Id. At no time did defendant ask for an attorney, to remain silent or to discontinue the interview. Tr. 169. No threats or promises were made to defendant. Tr. 169-71. Officer Kasel ended the interview by asking defendant if he gave his statement of his own free will, to which defendant said "yes". Tr. 169. H. December 21, 2005 Statement Officer Mark Johnson, with the Minneapolis Police Department, testified that on December 21, 2005, he transported defendant to jail in connection with his arrest for possession of crack cocaine. Tr. 96. Officer Johnson stated that defendant told him, "are you going to take me down for just two pills?" Tr. 97. Officer Johnson did not give defendant a Miranda warning prior to defendant's statement. Tr. 96. Officer Johnson CASE 0:07-cr-00297-DWF-JSM Doc. 362 Filed 06/13/08 Page 14 of 63 15 testified that he did not ask defendant any questions or make any statements prior to defendant making this statement. Tr. 96-97. Officer Johnson also did not ask any questions of defendant after he made the statement. Tr. 98. Subsequent to defendant making this statement, Officer Johnson told him that he could talk about the incident after the Miranda rights were read to him. Tr. 99. I. December 30, 2005 Statement Sergeant Kelly O'Rourke, with the Minneapolis Police Department, testified that he interviewed defendant on December 30, 2005. Specifically, Sergeant O'Rourke stated that defendant contacted him and Sergeant O'Rourke's partner and asked them to come down to the jail to speak with him. Tr. 284. Sergeant O'Rourke believed that defendant had asked for him because he had been investigating the Blood Street Gang for a period of time. Tr. 288. Sergeant O'Rourke noted that defendant had been arrested on December 21, 2005 on a charge of possession of crack cocaine. Tr. 284. Sergeant O'Rourke and his partner Officer Seidel met with defendant in an interview room. Tr. 285. Sergeant O'Rourke confirmed with defendant that defendant had contacted them and that he wanted to talk. Id. Defendant stated that he wished to talk to them. Id. Sergeant O'Rourke told him that they would have to read defendant his Miranda rights, as he was in custody. Id. Defendant was read his Miranda rights and he was asked if he understood all of his rights and if he still wanted to talk. Id. Defendant stated that he understood his rights and wanted to talk. Id. The interview lasted approximately 30-50 minutes and the whole interview was recorded. Tr. 285, 289. Sergeant O'Rourke denied any assertion that he told defendant that he would be CASE 0:07-cr-00297-DWF-JSM Doc. 362 Filed 06/13/08 Page 15 of 63 16 released from custody if he cooperated with the officers. Tr. 289. Sergeant O'Rourke could not recall if defendant was released after the interview, if he arranged for defendant's release, or if he recommended to anyone that defendant be released after he had given his interview. Tr. 290, 293. Sergeant O'Rourke stated that he did not have authority to release defendant, as it would have been up to the prosecuting attorney. Tr. 292. Sergeant O'Rourke testified that he did not recall talking to a prosecuting attorney. Id. Defendant never asked for an attorney nor did he at anytime tell the officers that he no longer wished to speak to them. Tr. 286. Sergeant O'Rourke testified that no promises or threats were made to defendant. Id. Defendant appeared to appropriately respond to questions and the conversation appeared to be free flowing and honest. Id. Defendant did state during his interview that he was willing to cooperate with the officers and to help out with regards to certain people, however, Sergeant O'Rourke denied telling defendant that he could be released if helped out. Tr. 293. The interview terminated when Sergeant O'Rourke asked defendant if he had anything else he wanted to add to the interview, and defendant said no. Tr. 286. J. Identification by Photographic Array Officer Jeffery Seidel, with the Minneapolis Police Department and the Metro Gang Strike Force, testified that he put together a photographic array, which included a picture of defendant, to be shown to witnesses. Tr. 257. The photographic array included a collection of photographs, approximately 4x6 or 5x7 inches in size consisting of pictures of males with the same racial background who were approximately the same CASE 0:07-cr-00297-DWF-JSM Doc. 362 Filed 06/13/08 Page 16 of 63 17 age. Tr. 258; Government Ex. 6. The photographic array contained over 130 pictures of individuals matching this age and race profile. Tr. 260. Officer Seidel suspected that a number of the individuals listed in the photographic array were members of the Rolling 30's Bloods Gang. Tr. 261 According to Officer Seidel, he showed the photographic array to four witnesses with a prior relationship to defendant pertaining to involvement with the Rolling 30's Bloods Gang. Tr. 259-60. The witness knew defendant from a time period ranging from ten years to all of their lives. Tr. 259. Officer Seidel presented the array to the witnesses by explaining to them that there may or may not be people in the array that they recognized and asked them to go through the array, picture by picture, and identify anyone they recognized and how or why they knew the individual. Tr. 261. The witnesses were not given any information regarding the identities of the people in the arrays. Id. Nor was there any discussion about defendant before viewing the photographic array. Tr. 265. None of the witnesses hesitated in identifying defendant and immediately started talking about defendant when they saw his picture. Tr. 262, 265. K. Search of Defendant's Property at MCF-Stillwater and MCF-Oak Park Heights Investigator Erin Spruance, with the Intelligence Department of the Minnesota Department of Corrections, testified that on July 28, 2006 defendant was an inmate at Minnesota Correctional Facility-Stillwater ("MCF-Stillwater"). Tr. 210. Investigator Spruance stated that she searched defendant's property tubs, which were used to safely store defendant's property while he was in segregation. Tr. 211. Investigator CASE 0:07-cr-00297-DWF-JSM Doc. 362 Filed 06/13/08 Page 17 of 63 18 Spruance maintained that inmates are not allowed to have most of their property with them while confined in segregation. Id. Defendant's property tub was held in the MCF- Stillwater Property Department. Id. During her search of defendant's tub, Investigator Spruance did not take any property, however, she made photocopies of items that pointed or directed her to defendant's involvement with the Rolling 30's Bloods Gang. Tr. 212. This included monikers or gang references. Id. Investigator Spruance also testified that she searched defendant's property tub on August 17, 2007, while he was an inmate at Minnesota Correctional Facility-Oak Park Heights ("MCF-Oak Park Heights"). Tr. 212-13. Investigator Spruance collected the originals of items in defendant's tub pertaining to a security threat group as contraband. Tr. 214. Investigator Spruance testified that she decided to search defendant's tubs because his name came up during her investigation of Rolling 30's Bloods gang. Tr. 215. She also stated that the searches conducted related to an ongoing criminal investigation pertaining to the present criminal prosecution of defendant. Id. II. DISCUSSION Before this Court addresses the merits of each motion submitted by defendant, it feels compelled to address generally the substance of defendant's submissions in support of each motion. Defendant has been charged in three different counts with crimes spanning approximately 17 years. Before this Court are 13 different motions to suppress evidence, statements, or a witness identification, five different motions to dismiss, and one motion to strike surplusage. Of the 13 motions to suppress, defendant only CASE 0:07-cr-00297-DWF-JSM Doc. 362 Filed 06/13/08 Page 18 of 63 19 provided legal and factual argument in support of six of these motions, leaving the Government and the Court to guess at the possible bases for more than half of his motions. In its post-hearing response, the Government argued as a preliminary matter, that to the extent that defendant failed to provide the Court with any specific arguments as to why certain evidence or statements should be suppressed, the motions should be deemed withdrawn or abandoned. See Government's Omnibus Response to Defendant's Pre-trial Motions [Docket No. 355] at p. 2. This Court agrees. At the end of the day, as the moving party, at a minimum it is defendant's burden to come forth with some evidence and argument to support his position that evidence, statements or a witness identification should be suppressed. See United States v. Starks, 193 F.R.D. 624, 629 (D. Minn. 2000) (quoting United States v. de la Fuente, 548 F.2d 528, 533 (5th Cir.), cert. denied 431 U.S. 932 (1977) ("It is well established that the burdens of production and persuasion generally rest upon the movant in a suppression hearing.")). As the Court in Starks observed, "even in those circumstances where the Government has the ultimate burden of persuasion, Defendant has the initial burden of making a prima facie showing of illegality." 193 F.R.D. at 629; see also United States v. Diezel, 608 F.2d 204, 207 (5th Cir. 1979) ("As this Court said in United States v. Evans, 572 F.2d 455, 486 (5th Cir. 1978), cert. denied 439 U.S. 870 (1978), 'The burden is on the movant to make specific factual allegations of illegality, to produce evidence, and to persuade the court that the evidence should be suppressed.'"). Here, as noted in the discussions with respect to each motion to suppress, infra, in seven motions, defendant offered neither facts nor legal argument to support his claims, suggesting to this Court CASE 0:07-cr-00297-DWF-JSM Doc. 362 Filed 06/13/08 Page 19 of 63 20 that either that he has waived or abandoned the motions or that they were frivolous. See Rodriguez v. Young, 708 F. Supp. 971, 982 (E.D. Wisc. 1989), aff'd, 906 F.2d 1153 (7th Cir. 1990), cert. denied, 498 U.S. 1035 (1991) (finding "a defense attorney has an obligation not to bring frivolous motions"). As the Seventh Circuit stated in affirming the district court's decision in Rodriguez: "We most emphatically do not mean to suggest that in the name of effective assistance, criminal defense lawyers should move to suppress every statement by every witness the prosecution presents. Only evidence for which there are colorable grounds for exclusion should be targeted. Frivolous motions should not be brought." Rodriguez v. Young, 906 F.2d 1153, 1161 n. 3 (7th Cir. 1990); see also United States. v. Crocker, 510 F.2d 1129, 1135 (10th Cir. 1975) (quoting Rogers v. Richmond, 365 U.S. 534, 546 (1961) ("It is fundamental that on a motion to suppress there must be 'a foundation in fact for the legal result.")). Thus, as to those motions to suppress that defendant failed to produce evidence and argument to support the motion, this Court recommends denying those motions on that basis alone. However, in an abundance of caution, but with no understanding of the basis for each such motion, this Court has gone ahead and addressed the merits of that motion. Defendant's counsel is on notice that in the future, this Court will not countenance the filing and pursuit of motions without factual and legal support, and it will not hesitate to recommend denial of such motions on that basis alone. That said, this Court now proceeds to address the merits of each one of defendant's motions. CASE 0:07-cr-00297-DWF-JSM Doc. 362 Filed 06/13/08 Page 20 of 63</t>
  </si>
  <si>
    <t>['https://d3n8a8pro7vhmx.cloudfront.net/cuapb/pages/270/attachments/original/1626647661/USCOURTS-mnd-0_07-cr-00297-1.pdf?1626647661']</t>
  </si>
  <si>
    <t>UNITED STATES DISTRICT COURT DISTRICT OF MINNESOTA ----------------------------------------------------------------- Jackson Mahaffy; Flora Mahaffy; Daniel Nelson; and Paul Von Arx, Case File No.: 08-cv-_______ ____/___ Plaintiffs, vs. Robert J. Kroll; Wallace M. Krueger; Christopher J. Bennett; Aaron C. Hanson, all acting in their individual capacity as Minneapolis Police Officers; John Does Nos. 1-8, acting in their individual capacities as Minneapolis Police Officers; and the City of Minneapolis, COMPLAINT JURY TRIAL DEMAND UNDER F.R.C.P. 38 (b) Defendants. --------------------------------------------------------------- For their Complaint, Plaintiffs Jackson Mahaffy, Flora Mahaffy, Daniel Nelson, and Paul Von Arx (collectively the "Plaintiffs") state and allege as follows: 1. This is an action for money damages for injuries sustained by each of the Plaintiffs as a result of the use of excessive force, unreasonable seizure, and violation of each of their constitutional rights by Defendants Robert J. Kroll, Wallace M. Kruger, Christopher J. Bennett, Aaron C. Hanson and other unnamed Minneapolis police officers. Defendants' conduct violated Plaintiffs' well-settled federal civil rights, all while acting under color of state law. Plaintiffs also assert a Monell claim against Defendant City of Minneapolis pursuant to Monell v. Department of Social Servs., 436 U.S. 658 (1978) and City of Canton v. Harris, 489 U.S. 378 (1989). 2. Plaintiffs bring this action pursuant to 42 U.S.C. §§ 1983 and 1988, the Fourth Amendment to the United States Constitution, and 28 U.S.C. §§ 1331 and 1343(3). The CASE 0:08-cv-04992-JNE-SRN Document 1 Filed 08/22/08 Page 1 of 19 2 aforementioned statutory and constitutional provisions confer original jurisdiction of this Court over this matter. 3. The amount in controversy exceeds $500,000.00 excluding costs and interest. PARTIES 4. Plaintiff Jackson Mahaffy ("J. Mahaffy" or "Jack") was, at all times relevant to the facts herein, a citizen of the United States and a resident of the State of Minnesota. J. Mahaffy presently resides in Winnipeg, Manitoba, Canada. 5. Plaintiff Flora Mahaffy ("F. Mahaffy") was, at all times relevant to the facts herein, a citizen of the United States and a resident of the State of Minnesota. F. Mahaffy presently resides in Kansas City, Missouri. F. Mahaffy and J. Mahaffy are sister and brother. 6. Plaintiff Daniel Nelson ("Nelson") was, at all times relevant to the facts herein, a citizen of the United States and a resident of the State of Minnesota. Nelson presently resides in California. 7. Plaintiff Paul Von Arx ("Von Arx") was, at all times relevant to the facts herein, a citizen of the United States and a resident of the State of Minnesota. Von Arx presently resides in North Carolina. 8. Defendant Robert J. Kroll ("Kroll") was, at all times relevant to the facts alleged herein, a duly appointed and acting officer of the City of Minneapolis Police Department with the rank of Sergeant. Upon information and belief Kroll is a citizen of the United States and a resident of the State of Minnesota. 9. Defendant Wallace M. Krueger ("Krueger") was, at all times relevant to the facts alleged herein, a duly appointed and acting officer of the City of Minneapolis Police Department CASE 0:08-cv-04992-JNE-SRN Document 1 Filed 08/22/08 Page 2 of 19 3 with the rank of Sergeant. Upon information and belief Krueger is a citizen of the United States and a resident of the State of Minnesota. 10. Defendant Christopher J. Bennett ("Bennett") was, at all times relevant to the facts alleged herein, a duly appointed and acting officer of the City of Minneapolis Police Department. Upon information and belief Bennett is a citizen of the United States and a resident of the State of Minnesota. 11. Defendant Aaron C. Hanson ("Hanson") was, at all times relevant to the facts alleged herein, a duly appointed and acting officer of the City of Minneapolis Police Department. Upon information and belief Hanson is a citizen of the United States and a resident of the State of Minnesota. 12. Defendants John Doe Nos. 1-8 are as yet unidentified persons duly appointed and acting as officers of the City of Minneapolis Police Department. 13. At all relevant times, Defendants Krueger, Kroll, Bennett, Hanson and John Doe Nos. 1-8 (collectively the "Defendants") were acting under their authority as police officers, under color of law, and pursuant to custom and usage of the City of Minneapolis. 14. Defendant City of Minneapolis is a municipal corporation, organized and existing under the laws of the State of Minnesota. Minneapolis was the employer of the individually named Defendants at all times relevant to this Complaint and was responsible for their supervision, training and discipline. FACTS 15. On the evening of May 14, 2004, Plaintiffs J. Mahaffy, F. Mahaffy, Nelson and Von Arx were participating in an event known as the "Art-A-Whirl," and commonly referred to as the "Art Crawl." CASE 0:08-cv-04992-JNE-SRN Document 1 Filed 08/22/08 Page 3 of 19 4 16. The Art Crawl is an annual civic event taking place over one weekend each May in which participants take a walking tour of art galleries located in Northeast Minneapolis. 17. The Plaintiffs were attending the Art Crawl with a small group of friends. Plaintiffs and other members of their group were dressed in costumes, which is a tradition of the event. 18. At about 10 p.m. on May 14, 2004, Plaintiffs were gathered speaking with friends on or around the sidewalk in front of the Old Science Renovation art studio located at Marshall Avenue and 13th Street N.E., in the City of Minneapolis, Minnesota. Plaintiffs and their friends were slowly assembling in order to leave together on their bicycles to go to the next gallery. 19. J. Mahaffy was crossing Marshall Street N.E. around 10 p.m. At that time, Police Sergeants Krueger and Kroll were traveling southbound on Marshall Street N.E. in Krueger's personal vehicle. Krueger was driving the vehicle and both officers were out of uniform. Upon information and belief, Krueger's wife was also in the vehicle. 20. After Krueger's vehicle passed J. Mahaffy, Krueger stopped his vehicle in the middle of Marshall Street N.E. Krueger and Kroll exited the vehicle and rapidly approached J. Mahaffy on foot. 21. Without provocation, Kroll and/or Krueger violently shoved J. Mahaffy from behind, causing J. Mahaffy to fall to the ground and strike his head. At no point prior to the attack did Kroll or Krueger identify themselves as police officers. 22. J. Mahaffy describes these events as follows: I was crossing Marshall Street near 14th Avenue when two men approached me from behind. I remember getting shoved and knocked to the ground. Then one of the men sat on top of me and was hitting me. CASE 0:08-cv-04992-JNE-SRN Document 1 Filed 08/22/08 Page 4 of 19 5 23. F. Mahaffy, his sister, observed the following: I saw my brother Jack Mahaffy start to cross the street. He crossed the first traffic lane and then waited in the middle for cars to pass. My brother was sort of dancing around and waving his arms. Jack was not being aggressive. Suddenly, a dark SUV drove past him and then immediately stopped. Jack was turning to walk back towards me. I got nervous because these two guys jumped out of the SUV and I thought they were going to have some words with Jack. I think Jack may have hit their SUV with his bag. Then the men started running at Jack. Jack's back was to the men and he was walking away. The men caught up with Jack on the sidewalk and started punching him. Both of the men were holding Jack and hitting him. 24. Witness Britta Shernoch observed the following: I then saw these two angry guys running at Jack from the road so I knew they must have just gotten out of a vehicle. The two men ran at Jack and started punching him… The guy with the blue shirt on was on top of Jack punching him repeatedly even though Jack was already on the ground. 25. Zoe LeSout witnessed the initial attack and describes it as follows: Two large men, one in a blue t-shirt and one in black, both with short, almost shaved heads, ran out of the SUV, leaving their vehicle in the middle of the street. Neither man said anything before they started kicking and punching Jack in the head and stomach. 26. Paul Von Arx describes it as follows: And out of the corner of my eye, I saw two people rapidly approach someone…And then like attacking. Like I saw punches being swung… They were punching, kicking, you know just generally beating him up… I just saw them rush towards him and start attacking him. I didn't see anything that would trigger that. I did not witness anything that would trigger that. Um just like these two people randomly attacked him. 27. After J. Mahaffy had fallen to the ground, Krueger sat on the prone J. Mahaffy and punched J. Mahaffy in the face and head. The punches were hard, drawing blood, and were extremely painful to J. Mahaffy. CASE 0:08-cv-04992-JNE-SRN Document 1 Filed 08/22/08 Page 5 of 19 6 28. The owner of the Old Science Gallery, Eeris Fritz, witnessed the following: At approximately 10 p.m., my potter ran to me (I was in the kitchen) telling me that something ugly was happening in front of Dusty's and would I please come outside to check on things. I went outside and found two large men hitting and kicking a guy that was down on all fours. I yelled "Stop now!" while my potter was on the phone to the police. I continued to ask them to stop and was told the police were in route. 29. Witness Dylan Ryan saw the following: More people noticed the commotion and gathered around. I noticed another white man in a white shirt. He was with the blue-shirted man. The man in the white shirt held down the smaller man that the one in the blue shirt had grabbed at. The man in the blue shirt punched the smaller man in the face. 30. Shortly after Krueger and Kroll's attack on J. Mahaffy began, Jack's sister Flora Mahaffy approached Krueger and Kroll, pleading verbally with them to stop hitting Jack. 31. F. Mahaffy pulled at Krueger's shoulder from behind, hoping to pull Krueger away from punching J. Mahaffy. This caused F. Mahaffy to fall backwards to the pavement facing up. 32. After F. Mahaffy fell to the pavement, Krueger turned and, straddling her while she was prone on the ground, punched her in the face with his fist. 33. Flora Mahaffy describes these events as follows: I ran over and I grabbed one of the guy's shoulders from behind and pulled him away. We both sort of fell towards the ground. I fell onto the ground facing up and then this guy turned around and was on top of me. He then started hitting me. He punched me in the face and in the forehead. I later learned that the man punching me in the face was Wally Krueger and the other man is Robert Kroll. 34. Von Arx, who was witnessing events from the roof of the Old Science Renovation, describes it as follows: So my other friends, as they [Koll and Krueger] began to beat Jack up, started yelling, "What are you doing?" immediately ran over there and try CASE 0:08-cv-04992-JNE-SRN Document 1 Filed 08/22/08 Page 6 of 19 7 to begin pulling these men off of Jack… These guys are on top of Jack who's on the ground like hitting him. And it was just like this jumble of people. I distinctly saw -out of this jumble of people, I distinctly saw the man wearing the black shirt who was balding and the mustache grab Flora's collar and punch her twice in the face… I saw one of these attackers punch one of my female friends [Flora] in the face. 35. Witness Danica Walton observed the following: Then, I clearly saw one of the men (the thinner one with dark hair) punch Flora in the face two times while she was trying to keep him off of her brother Jack. Jack was already beaten up pretty badly. 36. Witness Dylan Ryan observed the following: I tried to move aside the blue-shirted man since he seemed the most aggressive. He seemed to be trying to hit anybody who came close, and, as a result, hit at least two girls in the face. 37. Throughout the incident the Plaintiffs and the witnesses variously describe Kroll and Krueger as appearing "drunk," "enraged," "fuming," and "insane." For example, Paul Von Arx describes his observations of Krueger as follows: The way Wally Krueger was approaching people and myself included, he was looking very like… the adjective that in my mind that most describes it was rabid. Like he just-He was just shaking like fuming. Like he just wanted to like just you know, pummel someone. He was just like [sound of sucking in air] just like that's the image in my mind. That he was like this rabid dog that just wanted to like you know, go nuts and beat someone up. Like that's what I was thinking like… I didn't want to get close to the guy because he looked like he would just go crazy or something… here's some guy just at random and seemingly attack some folks on the Street. And I was just like… this guy is not in his right state of mind. 38. Erris Fritz observed Krueger as follows: He attempted to push up against me, but I stood my ground at the end of my driveway and did not allow him on our property. He backed off and I reminded him that the police were in route and that he needs to wait until they arrived and could talk with them. His girlfriend/wife came up to him and mumbled something to me. I told her the same thing - that they were not allowed on our property, etc…. I advised her to take her boyfriend/husband home after they talked to the police because he was drunk and should sleep it off. CASE 0:08-cv-04992-JNE-SRN Document 1 Filed 08/22/08 Page 7 of 19 8 39. After Kroll and/or Krueger had punched F. Mahaffy, witness Doreen Johnson was passing by in her car and called 911. She got out of her car to give the address to the 911 dispatcher and witnessed the ensuing incidents. 40. After punching F. Mahaffy, Kroll made a call on his cell phone. Kroll and Krueger stood in the middle of Marshall Avenue N.E. talking to each other while Kroll was also talking on the phone. Upon information and belief, Kroll contacted other Minneapolis officers with the call. At least two witnesses heard Kroll using "police jargon" while speaking on his cell phone. 41. Around this time, numerous witnesses heard Krueger and Kroll yelling phrases like "come on, come on!" and "bring it on" as Krueger and Kroll waved their arms and stepped towards members of the crowd that had gathered. 42. While Kroll was on his cell phone and also standing with Krueger, F. Mahaffy crawled towards the curb. Zoe LeSout helped J. Mahaffy sit up near the curb to assess and assist with his injuries. He was bleeding from the mouth. Flora Mahaffy describes this as follows: After I got punched, I crawled away and sat down about eight feet away. I closed my eyes for a little while and when I opened them again, Jack was with Zoe and his mouth was all bloody and glasses were broken. I saw Kroll on his cell phone and Krueger with a woman he apparently knew. I then went over to Jack and sat with him for a while. 43. At that time, several Minneapolis Police squad cars with uniformed officers arrived on the scene. Kroll and/or Krueger waved the squad cars over. Defendant officers Bennett and Hanson arrived on the scene, along with other as yet unidentified Minneapolis Police Officers identified herein as John Doe Nos. 1-8. The officers got out of their squad cars and stood in the street speaking to Kroll and Krueger. CASE 0:08-cv-04992-JNE-SRN Document 1 Filed 08/22/08 Page 8 of 19 9 44. Witnesses were yelling at the uniformed officers that [Kroll and Krueger] had attacked J. Mahaffy. Despite this, the uniformed officers that arrived pushed J. Mahaffy down to the pavement and placed handcuffs on him. The arriving officers took no action against Kroll and Krueger. 45. Witness Doreen Anderson reports: When police arrived, the man in the light blue t-shirt attacked the young man again, with absolutely NO provocation. I called 911 again and said three officers were on the scene and I thought an ambulance would be needed. The dispatcher informed me the situation was under control. 46. Witness Peter Nelson, a bystander, observed the following: What I and several other people (including at least three uniformed Minneapolis Police officers) saw or witnessed next is the inexcusable part that made me decide to become involved. As the young man in cuffs was being held down, bent over, kneeling on the concrete, the big guy in the blue shirt ran around the uniformed officers (with no one making any move to contain or restrain him), wound up his right foot and kicked the young man in the head. Hard. Then, the big guy in the blue shirt just trotted back over by the corner of the bar and stood next to one or two uniformed officers, sort of "hanging out." 47. Witness Dylan Ryan states: One of the bystanders was taken from the crowd and held down by the police officer. The boy who was held down by police was then kicked repeatedly by the blue-shirted man. 48. After the squad cars arrived, Paul Von Arx went to unlock his bike, believing the incident was over, and that the arriving officers would be arresting the aggressors, Kroll and Krueger. As he was bending over to unlock his bike, and with uniformed officers observing, Krueger approached Von Arx from behind and then punched Von Arx in the face. Von Arx describes it as follows: When the squad cars showed up, I figured they would arrest the guys who were beating people up. I remember thinking that the two guys were not going to beat anyone else up because the police were there. I was fully CASE 0:08-cv-04992-JNE-SRN Document 1 Filed 08/22/08 Page 9 of 19 10 expecting that the cops would take care of things. I went to unlock my bike… We [Von Arx and Danica Walton] were both standing there as I was unlocking my bike when I was suddenly punched in the face in my right jaw. The punch knocked me down on top of the bikes. I looked up and saw Wally Krueger backing away… 49. Danica Walton offers the following description of Krueger punching Von Arx: As I and a friend, Paul Von Arx were unlocking our bikes, the dark-haired man, who appeared to be very high or drunk, crazily attacked Paul, blindsiding him in the head with his fist. This happened virtually right in front of the officers on the scene. I helped to keep Paul and the dark- haired man apart as this man was screaming things at Paul like "come on and get me motherfucker!" along with other obscenities trying to get Paul to fight. Fortunately I was able to hold Paul back as he wanted to defend himself from such an attack. The officers who showed up on the scene did nothing whatsoever as people pointed out the two men involved in the assault. 50. The uniformed officers, John Does 1-8 and Bennett and Hanson, observed Krueger attack Von Arx and observed Kroll attacking Jack Mahaffy yet took no action to intervene or restrain Krueger or Kroll. They just stood there and watched the assaults. 51. Then, while Bennett and Hanson and other uniformed officers were present and observing, Kroll ran towards Nelson while Nelson was sitting down and kicked Nelson in the face multiple times, cracking Mr. Nelson's tooth. 52. Flora Mahaffy witnessed Kroll's attack on Mr. Nelson and stated the following: As I was sitting with Zoe and Dan, I looked over and saw Kroll about six feet away. Kroll then ran towards us and kicked Dan in the face. Dan was sitting down. I do not know why Kroll kicked Dan, it was very surprising. Kroll kicked Dan three times in the face and then walked away. He never said anything. My friend Britta Shernoch stood up and yelled at Kroll to "get away from Dan!" A uniformed police officer grabbed Britta and threw her out of the way. 53. Dan Nelson describes it as follows: At this point, while the on-duty police officers were present, I sat down and was attacked. One of the men kicked me in the face and in the back of the head, chipping off a piece of my left, bottom wisdom tooth. CASE 0:08-cv-04992-JNE-SRN Document 1 Filed 08/22/08 Page 10 of 19 11 54. Britta Shernoch also witnessed Kroll attack Mr. Nelson. She stated: When the cops came, I took a few steps back from the whole scene and started looking for my backpack because it was missing. I found my backpack near where the first incident had taken place. I was really shaken up and I just wanted to leave. Then I saw the man in the black shirt attacking Dan. I tried to run over to stop him, but I was grabbed from behind by an officer and thrown to the ground. I didn't know who had thrown me to the ground, so I tried to fight them away and the man kicked me. I looked up and the man in the black shirt was kicking Dan in the head while he lay on the ground… The cops mad no move to stop the man in the black from attacking Dan. 55. Danica Walton reports: "I saw Dan Nelson get kicked in the head by one of the two men as Dan sat on the curb looking in the other direction." 56. Despite the pleas of F. Mahaffy, Nelson and numerous onlookers that Krueger and Kroll were solely responsible for the fight, the Minneapolis Police officers, including Bennett and Hanson, arrested J. Mahaffy. 57. After J. Mahaffy was handcuffed, the uniformed officers, including, upon information and belief, Bennett and Hanson, took J. Mahaffy and advised J. Mahaffy that he was under arrest. The uniformed officers then placed J. Mahaffy in the back of a Minneapolis Police Squad car. 58. There was no probable cause to believe that J. Mahaffy had engaged in any criminal conduct in regard to the incident. 59. While in the back of the car, J. Mahaffy did not feel well. He believes he may have lost consciousness when his head struck the pavement after being shoved, punched and/or kicked by Kroll and/or Krueger. J. Mahaffy's wooziness caused him to vomit twice after being placed under arrest, consistent with concussion symptoms. CASE 0:08-cv-04992-JNE-SRN Document 1 Filed 08/22/08 Page 11 of 19 12 60. Kroll and Krueger were allowed to leave the scene without Minneapolis police officers questioning them. 61. J. Mahaffy was taken to the Hennepin county jail and booked. He was incarcerated and charged with assaulting a police officer, riot and damage to a motor vehicle. 62. While being booked, J. Mahaffy explained that he did not feel well and wished to see a doctor about his head injury. He was allowed to see a nurse, who did not examine J. Mahaffy, but simply gave him two aspirin. 63. J. Mahaffy remained incarcerated at Hennepin County jail for three days, until Monday, May 17, 2004. 64. All criminal charges against J. Mahaffy were subsequently dismissed by the Minneapolis City Attorney. 65. Kroll and Krueger had no justifiable basis for their conduct towards Plaintiffs on the evening of May 14, 2004. Kroll and Krueger's conduct shocks the conscience. 66. Hanson, Bennett and other Minneapolis police officers who arrived at the scene falsely charged J. Mahaffy with a crime and made false statements in their police reports to help cover up the violations against Plaintiffs' civil rights by Krueger, Kroll, and other Minneapolis Police Officers. 67. Hanson, Bennett and other Minneapolis police officers' improper motives and deliberate indifference to Plaintiffs civil rights are evidenced by the fact that none of the Defendants or Minneapolis police officers present at the scene acknowledged or documented eyewitness accounts of the incident advising that J. Mahaffy had done nothing to warrant being charged with any crime or documented Kroll and/or Krueger's attacks on Plaintiffs. CASE 0:08-cv-04992-JNE-SRN Document 1 Filed 08/22/08 Page 12 of 19 13 68. Upon information and belief, Krueger and Kroll's position of command and authority negatively influenced the other Defendants and Minneapolis police officers' ability and/or willingness to protect Plaintiffs' civil rights. 69. Prior to filing this lawsuit, J. Mahaffy filed a complaint with the Minneapolis Civilian Police Review Authority ("MCPRA"). 70. Upon information and belief, Krueger and Kroll were later temporarily suspended and suffered a temporary reduction in rank for their conduct in this incident. CAUSES OF ACTION COUNT ONE 42 U.S.C. § 1983 - FOURTH AMENDEMNT VIOLATIONS BY DEFENDANTS KROLL AND KRUEGER (EXCESIVE USE OF FORCE AND UNREASONALE SEIZURE) 71. Plaintiffs restate each factual allegation asserted in the preceding Paragraphs. 72. By the actions described above, Defendants Krueger and Kroll, under color of state law, violated and deprived Plaintiffs of their clearly established and well-settled civil rights to be free from excessive force and unreasonable seizure. 73. Krueger and Kroll subjected Plaintiffs to these deprivations of their rights either maliciously or by acting with reckless disregard for whether the Plaintiffs' rights would be violated by Krueger and Kroll's actions. 74. As a direct and proximate result of the acts and omissions of Defendants Krueger and Kroll, each Plaintiff suffered injuries, was forced to endure great pain and mental suffering and were each damaged in an amount exceeding Five Hundred Thousand ($500,000.00) Dollars. 75. Punitive damages are available against Defendants Krueger and Kroll and are hereby claimed as a matter of federal common law, Smith v. Wade, 461 U.S. 30 (1983), and, as CASE 0:08-cv-04992-JNE-SRN Document 1 Filed 08/22/08 Page 13 of 19 14 such, are not subject to the pleading requirements or the differing standard of proof set forth in Minn. Stat. §549.20. 76. Plaintiffs are entitled to recover their costs, including reasonable attorneys' fees, under 42 U.S.C. §1988. COUNT TWO 42 U.S.C. § 1983 - FOURTH AMENDEMNT VIOLATIONS BY DEFENDANTS BENNETT, HANSON AND JOHN DOE NO.'S 1-8 AGAINST JACK MAHAFFY (UNREASONALE SEIZURE) 77. Plaintiffs restate each factual allegation asserted in the preceding Paragraphs. 78. By the actions described above, Defendants Bennett, Hanson, and John Doe No.'s 1-8 under color of state law, violated and deprived Plaintiff J. Mahaffy's clearly established and well-settled civil rights to be free from unreasonable seizure. 79. Defendants Bennett, Hanson, and John Doe No.'s 1-8subjected J. Mahaffy to these deprivations of his rights either maliciously or by acting with reckless disregard for whether J. Mahaffy's rights would be violated by their actions. 80. As a direct and proximate result of the acts and omissions of Defendants Bennett, Hanson, and John Doe No.'s 1-8, Plaintiff J. Mahaffy suffered injuries, was forced to endure great pain and mental suffering, and was damaged in an amount exceeding Five Hundred Thousand ($500,000.00) Dollars. 81. Punitive damages are available against Defendants Bennett, Hanson, and John Doe 1-8 and are hereby claimed as a matter of federal common law, Smith v. Wade, 461 U.S. 30 (1983), and, as such, are not subject to the pleading requirements or the differing standard of proof set forth in Minn. Stat. §549.20. CASE 0:08-cv-04992-JNE-SRN Document 1 Filed 08/22/08 Page 14 of 19 15 82. Plaintiffs are entitled to recover their costs, including reasonable attorneys' fees, under 42 U.S.C. §1988. COUNT THREE 42 U.S.C. § 1983 - FOURTH AMENDEMNT VIOLATIONS BY DEFENDANTS BENNETT, HANSON AND JOHN DOE NO.'S 1-8 (CONSPIRACY IN USE OF EXCESIVE OF FORCE AND UNREASONALE SEIZURE) 83. Plaintiffs restate each factual allegation asserted in the preceding Paragraphs. 84. By the actions described above, Defendants Krueger, Kroll, Bennett, Hanson, and John Doe No.'s 1-8 under color of state law, conspired to, and did, violate and deprive each of the Plaintiffs of their clearly established and well-settled civil rights to be free from excessive force and unreasonable seizure. 85. Defendants Krueger, Kroll, Bennett, Hanson, and John Doe No.'s 1-8 conspired to, and did, subject each of the Plaintiffs to these deprivations of their rights either maliciously or by acting with reckless disregard for whether the Plaintiffs' rights would be violated by the Defendants' actions. 86. As a direct and proximate result of the conspiracy, and acts and omissions of Defendants Krueger, Kroll, Bennett, Hanson, and John Doe No.'s 1-8, each Plaintiff suffered injuries, were forced to endure great pain and mental suffering and were each damaged in an amount exceeding Five Hundred Thousand ($500,000.00) Dollars. 87. Punitive damages are available against Defendants Kroll, Krueger, Bennett, Hanson, and John Doe No.'s 1-8 and are hereby claimed as a matter of federal common law, Smith v. Wade, 461 U.S. 30 (1983), and, as such, are not subject to the pleading requirements or the differing standard of proof set forth in Minn. Stat. §549.20. CASE 0:08-cv-04992-JNE-SRN Document 1 Filed 08/22/08 Page 15 of 19 16 88. Plaintiffs are entitled to recover their costs, including reasonable attorneys' fees, under 42 U.S.C. §1988. COUNT FOUR NEGLIGENCE BY DEFENDANTS BENNETT, HANSON, JOHN DOE NO.'S 1-8 AND THE CITY OF MINNEAPOLIS (DELIBERATE INDIFFERENCE TO SAFETY, FAILURE TO PROTECT, AND STATE CREATED DANGER) 89. Plaintiffs restate each factual allegation asserted in the preceding Paragraphs. 90. The Minneapolis Police Department had a policy or custom of allowing police officers to use or misuse their authority in furtherance of private ends, vendettas, and agendas (without monitoring and without preventing the misuse of that authority). Defendant officers were deliberately indifferent to a substantial risk of serious harm with regard to the Plaintiffs herein. 91. Bennett, Hanson and John Doe No.'s 1-8 knew Plaintiffs had not done anything to warrant use of force against Plaintiffs, yet failed to protect each of the Plaintiffs from Defendants Kroll, Kruger, and other officers who were harming them. 92. Bennett, Hanson and John Doe No.'s 1-8 had a constitutional duty to protect J. Mahaffy and the other Plaintiffs from violence at the hands of individuals known to be violent. Instead, through their actions, Defendants affirmatively increased the danger of, or vulnerability to, such violence beyond the level it would have been absent state action. 93. Kruger, Kroll, Bennett, Hanson and John Doe No.'s 1-8 took Plaintiff J. Mahaffy into custody, and while in custody, allowed, promoted and/or acquiesced in Kroll, Kruger, and other officers' acts of violence against J. Mahaffy and in otherwise violating his Constitutional rights. CASE 0:08-cv-04992-JNE-SRN Document 1 Filed 08/22/08 Page 16 of 19 17 94. By the above actions and inactions, Bennett, Hanson, and John Doe No.'s 1-8 brought J. Mahaffy into close proximity with someone known by the State to be violent, namely Kroll, Kruger, and other officers, and failed to intervene when those individuals known to be violent acted violently against J. Mahaffy. 95. The Defendants acted under color of law of a statute, ordinance, regulation, resolution, policy, custom or usage when they deprived Plaintiffs of their Constitutional rights, privileges, and immunities. 96. As a direct and proximate result of the Defendants' conduct, inaction, policy or customs as set forth above, Plaintiffs suffered the deprivation of their Constitutional and/or federal statutory rights and suffered personal injuries, were forced to endure great pain and mental suffering and were each damaged in an amount exceeding Five Hundred Thousand ($500,000.00). 97. Plaintiffs are entitled to recover their costs, including reasonable attorneys' fees, under 42 U.S.C. §1988. COUNT FIVE CIVIL RIGTHS VIOLATION BY CITY OF MINNEAPOLIS 98. Plaintiffs restate each factual allegation asserted in the preceding Paragraphs. 99. Defendant City of Minneapolis intentionally, knowingly, recklessly, or with deliberate indifference to the rights of citizens, failed to supervise, instruct and train Defendants Krueger, Kroll, Bennett, Hanson, John Doe No.'s 1-8 and other Minneapolis police officers to refrain from unlawfully using unreasonable force, falsely charging citizens without probable cause, and unreasonably seizing citizens. CASE 0:08-cv-04992-JNE-SRN Document 1 Filed 08/22/08 Page 17 of 19 18 100. Upon information and belief, before May 14, 2004, Defendant City of Minneapolis, with deliberate indifference to the rights of citizens, initiated, tolerated, permitted, failed to correct, promoted, and ratified a custom, pattern and practice on the part of its police personnel, including Defendants Krueger, Kroll, Bennett, Hanson, and John Doe No.'s 1-8 of unjustified, unreasonable and illegal use of force, filing false police reports, falsely charging citizens without probable cause, unreasonable seizures and other forms of intimidation, coercion and harassment. 101. As of May 14, 2004, Defendant City of Minneapolis maintained a custom and practice of deliberate indifference to citizen complaints alleging misconduct and failed to train, discipline, remediate, counsel or retrain officers with histories of improper, abusive and intentional misconduct. 102. Defendant City of Minneapolis, directly or indirectly, under color of law, approved or ratified the unlawful, deliberate, malicious, reckless or wanton conduct of Defendants Krueger, Kroll, Bennett, Hanson and John Doe No.'s 1-8. 103. As a direct and proximate result of the acts and omissions, systemic flaws, policies and customs of Defendant City of Minneapolis, Defendant officers engaged in the above-described conduct in violation of each Plaintiffs' Constitutional rights, whereby each Plaintiff suffered injuries, was forced to endure great pain and mental suffering and was each damaged in an amount exceeding Five Hundred Thousand ($500,000.00) Dollars. 104. Plaintiffs are entitled to recovery of their costs, including reasonable attorneys' fees, under 42 U.S.C. §1988. CASE 0:08-cv-04992-JNE-SRN Document 1 Filed 08/22/08 Page 18 of 19 19 PRAYER FOR RELIEF WHEREFORE, Plaintiffs pray for judgment against the Defendants, and each of them as follows: 1. Compensatory and special damages against the Defendants, jointly and severally, in an amount in excess of Five Hundred Thousand ($500,000) Dollars, for each Plaintiff, in addition to their reasonable attorney's fees, and costs and disbursements; 2. Punitive damages against Defendants, jointly and severally, in an amount to be determined at trial by jury; 3. All other legal and equitable relief authorized and appropriate under the circumstances. *** Dated this 20th day of August, 2008. By: /s/ James W. Delaplain James W. Delaplain, #0267272 2140 Fourth Avenue North Anoka, MN 55303 jim@delaplainlaw.com In association with: Daniel J. Brazil, #29956X 2124 Dupont Avenue South Minneapolis, MN 55405 (612) 874-6109 djbrazil@djbrazil-law.com Attorneys for Plaintiffs CASE 0:08-cv-04992-JNE-SRN Document 1 Filed 08/22/08 Page 19 of 19</t>
  </si>
  <si>
    <t>['https://d3n8a8pro7vhmx.cloudfront.net/cuapb/pages/270/attachments/original/1532851583/Mahaffy_v_Kroll_et_al_Art_a_Whirl_Incident_20080822.pdf?1532851583']</t>
  </si>
  <si>
    <t>Too_Long:Over 20 PagesUNITED STATES DISTRICT COURT DISTRICT OF MINNESOTA Mohamed Guled Abdi, trustee for the heirs and next of kin of Ahmed Mohamed Guled, Plaintiff, vs. Officer Christopher Garbisch, Officer Jeffrey Newman, Officer Shawn Powell, Officer Chad Conner, Officer Brandon Bartholomew. Officer Chris Tucker and the City of Minneapolis, Defendants. Court File No. 12-CV-0306 JNE/JJG) DEFENDANTS' MEMORANDUM OF LAW IN SUPPORT OF MOTION FOR SUMMARY JUDGMENT OR IN THE ALTERNATIVE TO DISMISS FOR LACK OF PROSECUTION _______________________________________ INTRODUCTION This case stems from Decedent Ahmed Mohamed Guled's ("Guled") decision to use a stolen vehicle as a deadly weapon to facilitate his escape from arrest. Plaintiff, Mohamed Guled Abdi, as trustee for the Heirs and Next of Kin of Guled, brings this matter pro se, presenting a six count Complaint alleging: assault; battery; intentional infliction of emotional distress; negligence; violations of 42 U.S.C. §1983 and civil or constitutional rights violations; a Monell claim; failure to train; negligent hiring; and vicarious theories of liability. Plaintiff also alleges a claim of wrongful death under Minn. Stat. §573.02. Defendants move for summary judgment on all counts and claims in the Complaint, or in the alternative, move for dismissal for lack of prosecution. CASE 0:12-cv-00306-JNE-JJG Document 18 Filed 05/30/13 Page 1 of 45 2 FACTS RELATING TO PLAINTIFF'S FAILURE TO PROSECUTE1 Plaintiff filed his Complaint with the United States District Court on February 6, 2012. The Marshall Service subsequently served the City of Minneapolis and the individually named defendants between February 23, 2012, and March 2, 2012. (ECF 1, 3). Defendants filed a Joint Answer on March 12, 2012. The Court filed a notice setting a pretrial conference hearing for April 2, 2012. (ECF 4, 5). Prior to the hearing, Plaintiff requested the assistance of a court appointed translator. The pretrial conference was cancelled and Plaintiff was referred to the FBA Pro Se Project. (ECF 7-9). On June 7, 2012, the Court rescheduled a pretrial conference for June 28, 2012. (ECF 10). Defendants filed an amended Rule 26(f) Report on June 18, 2012. On the eve of the scheduled conference, Plaintiff contacted the Court and stated he was out of the country. The pretrial conference was cancelled again and rescheduled to August 24, 2012. (ECF 13). On August 24, 2012, counsel for Defendants appeared for the Court-ordered pretrial conference, but Plaintiff failed to appear. (EFC 14). Magistrate Judge Graham subsequently issued a Pretrial Scheduling Order, which stated in part, that "[a]ll pre- discovery disclosures required by Rule 26(a)(1) shall be completed on or before September 14, 2012." (ECF 15, p. 1) (emphasis in original). Magistrate Judge Graham further stated that "Plaintiff's failure to provide his pre-discovery disclosures on or before September 14, 2012 shall result in this Court recommending that this matter be 1 Unless otherwise noted, all exhibits cited herein are identified in the Affidavit of Darla J. Boggs. CASE 0:12-cv-00306-JNE-JJG Document 18 Filed 05/30/13 Page 2 of 45 3 dismissed for failure to prosecute." (Id.) (emphasis in original). Defendants served Plaintiff with their Rule 26(a)(1) disclosures on or about September 13, 2012. (Boggs Aff., Ex.B). To date, Plaintiff has not provided his disclosures as directed by the Court. (Boggs Aff., ¶6). Defendants served Plaintiff with standard discovery requests on or about October 18, 2012, and followed up with a reminder directing Plaintiff to respond on or about January 30, 2013. (Exs.C,D,E). According to the Court's Scheduling Order, discovery in this matter closed on March 15, 2013. (See ECF 15). To date, Plaintiff has made no effort to prosecute this case, has not responded or provided any written responses to Defendants' discovery requests or submitted any Rule 26(a) Disclosures or requested any extension. STATEMENT OF FACTS PERTAINING TO THE INCIDENT In brief summary, the incident at issue involves primarily three separate squads, six officers, and two separate events that all came together in the early morning hours of February 5, 2009, and tragically resulted in the death of Ahmed Mohamed Guled ("Guled").2 First, Defendant Officers Powell and Newman were involved in a suspicious person stop, and were being assisted by Defendant Officers Conner and Garbisch. Close by, at or about the same time, a stolen vehicle driven by Guled was fleeing from Defendant Officers Tucker and Bartholomew. Guled was driving erratically and at a high 2 Because Mr. Guled did not survive the incident, and Plaintiff was not present, the only facts presently existing within the record pertaining to this incident are those contained within the involved officers' statements and individual affidavits. The facts presented by Defendant Officers are presented here and will be specifically referenced by each officer's affidavit. CASE 0:12-cv-00306-JNE-JJG Document 18 Filed 05/30/13 Page 3 of 45 4 rate of speed when he came upon the suspicious person stop involving Powell, Newman, Conner, and Garbisch. Their squads were partially blocking the street, such that it was nearly impossible for another vehicle to drive through the area without striking the officers standing in the street, their vehicles, or both. Guled did not stop and drove directly at one of the officers. Out of fear for their personal safety and the safety of others at the scene, Powell, Newman and Garbisch shot at Guled's vehicle and Guled did not survive. Conner used no force against Guled. Tucker and Bartholomew used no force against Guled, and only actively pursued him after he was seen driving a stolen vehicle and fled. The specifics of the incident are as follows: 1. Suspicious person stop. At approximately 12:30 a.m. on February 5, 2009, Powell and Newman, while working patrol, became involved in suspicious person stop at Golden Valley Road and Morgan Avenue North in Minneapolis. (Powell Aff., ¶5). The stop involved a passenger car, a Suburban, and six people. (Id. ¶6). As Newman and Powell pulled up, they activated both spotlights on their squad. (Id.). Garbisch and Conner responded to assist and provided backup for Powell and Newman. (Powell Aff., ¶7). Conner and Garbisch parked their squad behind the Suburban, facing north on Morgan. (Id.). Their squad was directly across the street from Powell and Newman's squad; the two squads were parallel to one another, with a space of approximately 12 to 15 feet between them. (Garbisch Aff., ¶6). Several people were detained and placed in Powell and Newman's squad, and two people were placed in CASE 0:12-cv-00306-JNE-JJG Document 18 Filed 05/30/13 Page 4 of 45 5 Garbisch and Conner's squad. (Conner Aff.,¶10). Identifications and a check for warrants were run on of each person. (Id.). 2. Pursuit of a stolen 1998 Nissan. At or about the same time, Bartholomew and Tucker were on patrol in full uniform in a marked squad car when they noticed a suspicious vehicle going in the opposite direction at approximately Golden Valley Road and Penn Avenue. (Bartholomew Aff., ¶¶4-6). The vehicle (a 1998 Nissan) appeared stolen because its wing window was broken. (Id. ¶6). Tucker turned the squad around and started following the vehicle. (Id. ¶7). The officers ran the Nissan's license plate number, confirmed that it was stolen, notified dispatch, continued to follow the Nissan, and waited for backup. (Id. ¶¶9-10). After the driver of the Nissan began to swerve erratically, nearly struck an SUV and began to accelerate, Bartholomew and Tucker activated the squad's lights and sirens and pursued the Nissan. (Bartholomew Aff., ¶12). Bartholomew and Tucker aired that they were in pursuit and that the Nissan was heading south on Morgan and was not stopping. (Id. ¶13). 3. Defendant Officers' Account. a. Bartholomew and Tucker. As Bartholomew and Tucker pursued the Nissan and turned onto Morgan, they saw two marked police cars facing northbound on Morgan just ahead in the roadway. (Id. ¶14). One squad was parked more toward the middle of the street, and the second CASE 0:12-cv-00306-JNE-JJG Document 18 Filed 05/30/13 Page 5 of 45 6 squad was parked more toward the curb. (Id.). A third squad was located behind the first two, and was parked off toward the east side of the street. (Id. ¶15). They saw two officers standing between the two marked squads, directly in the path of the oncoming Nissan. (Bartholomew Aff., ¶16; Tucker Aff., ¶12). Bartholomew saw one officer jump onto his squad and stand on the running board in the driver's door area to get out of the way of the Nissan as it struck his squad. (Bartholomew Aff., ¶17). Tucker recognized the trapped officer as Garbisch. (Tucker Aff., ¶¶14-15). As the Nissan headed directly at Garbisch, Tucker saw Garbisch frantically trying to get out of the way of the Nissan, but he could not escape. (Id. ¶¶15-18). Tucker and Bartholomew heard a volley of gunfire. (Id. ¶19; Bartholomew Aff., ¶18). The gunfire appeared to come from the right, where Newman and Powell were located. (Tucker Aff., ¶21). Tucker and Bartholomew's squad was about 15 feet behind the Nissan. (Id. ¶22). After the first volley of shots was fired, a piece of glass rebounded and came through the partially open squad window and hit Tucker on the side of his eye. (Id. ¶21). Bartholomew exited the passenger side of the squad and took cover behind it. (Id. ¶26). Tucker did not feel safe getting out the driver's side door, slumped down for cover, and stayed inside the squad. (Id.). The Nissan appeared to slow down, then accelerated and kept heading toward Garbisch's squad; a second volley of shots was fired. (Tucker Aff., ¶24). The driver of the Nissan then came out of the driver's door and slumped to the ground while the car continued south on Morgan. (Id.). Tucker aired "shots fired" and requested rescue and an ambulance. (Id. ¶25). CASE 0:12-cv-00306-JNE-JJG Document 18 Filed 05/30/13 Page 6 of 45 7 After the last volley of shots, Tucker exited the squad and went toward the scene, as did Bartholomew. (Id. ¶27; Bartholomew Aff., ¶19). Bartholomew checked on Garbisch, while other officers checked on the driver (Guled), and called for an ambulance, medical and rescue. (Bartholomew Aff., ¶19). A few minutes after the driver was on the ground and handcuffed, Tucker put a blanket on the driver because it was cold, the driver was still breathing, and Tucker wanted to ensure that he stayed warm until medical assistance arrived. (Tucker Aff., ¶28). b. Newman. While in the midst of a suspicious person stop, Newman and Powell heard Bartholomew and Tucker call out that they were behind and pursuing a stolen vehicle (Nissan). (Newman Aff., ¶9; Powell Aff., ¶8). Newman went back to Garbisch and Conner's squad to let the occupants in their squad go so that Conner and Garbisch could leave and assist Bartholomew and Tucker. (Newman Aff., ¶10). During that process, Newman heard police sirens, looked north toward Broadway, and saw a set of car headlights (Nissan) coming in his direction on Morgan; he also saw the police car emergency lights following the car. (Id.). Newman saw the Nissan slow down as it came toward the police cars involved in the stop. The Nissan continued to drive south on Morgan and headed directly toward Newman, Powell, and the people in Garbisch and Conner's squad. (Id. ¶11). Newman saw Garbisch standing in the door of his squad as the Nissan approached. Newman ran around to the front of his squad and yelled "Stop!" multiple times at the Nissan as it headed straight for Garbisch. (Newman Aff., ¶¶12-13). The Nissan was aimed at CASE 0:12-cv-00306-JNE-JJG Document 18 Filed 05/30/13 Page 7 of 45 8 Garbisch's squad door and Newman feared for Garbisch's safety. He heard the vehicle accelerate and then heard a gunshot. (Id. ¶14). The vehicle accelerated and Newman fired his handgun at the vehicle to protect Garbisch from being injured. (Id. ¶15). The driver still did not stop; Garbisch remained pinned between his squad's frame and the open driver's door; and the Nissan continued to drive toward Garbisch and struck the squad's driver's door. (Id. ¶¶16-17). The driver rolled out onto the street directly under the driver's door of Garbisch's squad and the Nissan continued to south on Morgan. (Id. ¶¶18-19). Newman believed the driver was still a threat and covered Garbisch and Powell while they handcuffed him. (Id. ¶19). Newman tried to call Emergency Medical Services but could not get through. (Id.). c. Powell. At the time Powell heard dispatch air that another squad was pursuing a stolen vehicle (Nissan), he was heading back to his squad after checking for some evidence pertaining to the suspicious person stop. (Powell Aff., ¶¶8-9). Powell heard sirens and ran back to his squad to assist in the pursuit. (Id. ¶10). After getting to his squad, Powell looked up and saw the headlights from the Nissan, heard the siren, and saw the emergency lights of the squad following behind. (Id. ¶11). There was no other course of escape for the Nissan. It had to either stop, or proceed in Powell's direction and go directly through him and the squads parked at the scene. (Powell Aff., ¶12). The driver did not appear to hesitate or slow down, but continued in Powell's direction and angled the Nissan toward Garbisch. Powell saw Garbisch standing between the frame of his squad and the squad's door on the driver's side. (Id. ¶13). The driver CASE 0:12-cv-00306-JNE-JJG Document 18 Filed 05/30/13 Page 8 of 45 9 appeared to be driving into the space between Garbisch's squad and Powell's squad. (Id. ¶14). Garbisch had nowhere to go, and could not get out of the path of the oncoming Nissan to escape. (Id.). Fearing Garbisch might be severely injured or killed, Powell fired his gun at the driver of the Nissan. Powell believed if he did not take any action Garbish could be crushed and killed. (Id. ¶¶15-16). After Powell first fired his handgun, he saw the driver hesitate slightly and then he heard the Nissan accelerate again, still heading toward Garbisch. (Powell Aff., ¶17). The driver continued to drive through the officers and squads and hit the driver's door of Garbisch's squad, so Powell fired his gun again. (Id. ¶18). Powell saw the driver exit the Nissan; the vehicle continued south on Morgan and struck a parked car. (Id. ¶19). Powell tried to report "shots fired" and request medical support but was unable to get through. (Id. ¶20). Still believing the driver was a threat, Powell approached the driver with his gun drawn while Garbisch handcuffed the driver. (Id. ¶21). d. Conner While working with Garbisch and assisting Powell and Newman with a suspicious person stop, Conner heard dispatch air that there was a pursuit on Broadway and the officers requested backup. (Conner Aff., ¶10). Powell and Newman came over to Conner and Garbisch's squad and told them they could let the two people detained in their squad go and that they could leave and assist in the pursuit. (Conner Aff., ¶11). Conner got out of his squad, went to the rear passenger side door and let the man in the back of the squad out. He heard sirens and hurried the guy out as the sirens got closer. (Id. ¶12). Although the emergency lights on Conner's squad were not activated, the CASE 0:12-cv-00306-JNE-JJG Document 18 Filed 05/30/13 Page 9 of 45 10 emergency lights were activated on the other two squads present. (Conner Aff., ¶13). Conner saw the Nissan approach, and did not think it could get through the space between the squads. He quickly moved to the sidewalk in anticipation of chasing the driver as he bailed out of the oncoming car. (Id. ¶14). Conner heard officers yelling "Stop, stop, stop, stop, police, stop!" He then heard gunshots. (Conner Aff., ¶15). He did not know where Garbisch was. He looked toward the shots, saw two officers, and saw the Nissan heading right toward them. At that moment, Conner thought the Nissan was going to run over the officers. (Id.). He thought the situation called for the use of deadly force, drew his gun, pointed it at the driver of the Nissan, but other officers were in his line of fire and he could not shoot for fear of hitting a fellow officer. (Id. ¶16). Conner saw the driver of the Nissan get shot, saw him on the ground outside of the Nissan, and saw the Nissan proceed down Morgan and strike a parked car. (Id. ¶17). Conner witnessed other officers handcuff the driver; he did not know if there was anyone else in the Nissan so he went over to where it stopped and cleared the scene. (Id. ¶18). He made sure Garbisch and the other officers were alright and assisted in securing other witnesses present at the scene. (Id. ¶¶18-19). e. Garbisch. While assisting with the suspicious person stop, Garbisch heard another squad air that they were behind and pursuing a stolen vehicle (Nissan). (Garbisch Aff., ¶8). At that time, Garbisch was getting out of his squad to give the two people detained in his squad back their identification. (Id. ¶9). Conner, his partner, was in the process of going around the rear of their squad to assist when Garbisch heard sirens close by. (Id. ¶¶9-10). CASE 0:12-cv-00306-JNE-JJG Document 18 Filed 05/30/13 Page 10 of 45 11 Garbisch saw the headlights from a vehicle (Nissan) that was being followed by a squad with its overhead lights and sirens activated. (Id. ¶10). The Nissan approached quickly, appeared to slow down a bit and then accelerated. (Garbisch Aff., ¶12). The vehicle was heading straight at Garbisch; he was unable to get out of its path and was halfway in and halfway out of the driver's side door of his squad. (Id.). Garbisch remained trapped as the Nissan accelerated toward his position; he drew his handgun. (Id. ¶13). The Nissan continued toward him and started pushing against the door of Garbisch's squad, closing the door on him and causing the door to push on or crush his mid-section. (Id.). Garbisch believed he was going to be killed and started firing at the Nissan. (Id.). Garbisch saw the driver get out of the Nissan, but, from where he was pinned, he could not tell if the driver was hit or trying to bail out of the car. (Garbisch Aff., ¶14). The driver was on the ground right next to where Garbisch remained trapped; he could not see his hands, but could see that he was still moving. (Id.). Garbisch felt he remained vulnerable, was concerned for his safety, and feared the driver was still a threat to him so he fired at the driver again. (Id.). Garbisch then forced the driver's door of his squad open, exited the squad, stepped back, and saw that other officers had the driver held at gunpoint. (Garbisch Aff., ¶15). He immediately holstered his gun, handcuffed the driver, and tried to call Emergency Medical Services but could not get through on the line. (Id.). Medical assistance came and tended to Guled. However, he did not survive. CASE 0:12-cv-00306-JNE-JJG Document 18 Filed 05/30/13 Page 11 of 45 12 Each of the officers involved were interviewed and provided statements of their involvement in the incident. (Garbisch Aff., ¶18; Conner Aff., ¶20; Powell Aff., ¶24; Newman Aff., ¶23; Tucker Aff., ¶30; Bartholomew Aff., ¶20). A Grand Jury was convened concerning the use of force by Garbisch, Powell and Newman, and returned a verdict of "No Bill." (Glampe Ex. B, p.6). SUMMARY JUDGMENT STANDARD Defendants should be granted summary judgment on all counts and claims in the Complaint. Summary judgment is proper if the "pleadings, depositions, answers to interrogatories, and admissions on file, together with the affidavits, if any, show that there is no genuine issue as to any material fact and that the moving party is entitled to judgment as a matter of law." Fed. R. Civ. P. 56(c). On a motion for summary judgment, the court may not allow a case to go forward to trial on the mere chance that a jury will disregard all evidence and accept the unsupported speculation of a party. Gregory v. City of Rogers, 974 F.2d 1006, 1010 (8th Cir. 1992). A party's mere speculation, conjecture or fantasy is not sufficient probative evidence that would permit a finding in his or her favor. Id. In the alternative, this matter should be dismissed for failure to prosecute. Plaintiff failed to appear as directed and failed to comply with Magistrate Judge Graham's Order. The only thing Plaintiff has done in prosecuting this matter is file a Complaint, and ask the Court for representation and a translator. Although Plaintiff is proceeding pro se, the Court has given him ample opportunity to obtain counsel and CASE 0:12-cv-00306-JNE-JJG Document 18 Filed 05/30/13 Page 12 of 45 13 afforded him multiple opportunities to comply with the Court's Orders. Plaintiff has failed to comply and this matter is ripe for dismissal with prejudice. ARGUMENT I. EXCESSIVE FORCE. A Fourth Amendment excessive force claim requires proof that the amount of force used was objectively unreasonable under the particular circumstances. Henderson v. Munn, 439 F.3d 497, 501 (8th Cir. 2006). Courts have routinely held that "[i]n determining the reasonableness of the force applied, we look at the fact pattern from the perspective of a reasonable officer on the scene with knowledge of the attendant circumstances and facts, and balance the risk of bodily harm to the suspect against the gravity of the threat the officer sought to eliminate." McCullough v. Antolini, 559 F.3d 1201, 1206 (11th Cir. 2009) (citing Scott v. Harris, 550 U.S. 372, 383-85 (2007)). Three factors considered in determining whether an officer used reasonable force are: 1) the severity of the crime at issue; 2) whether the suspect poses an immediate threat to the safety of the officers or others; and, 3) whether the suspect is actively resisting arrest or attempting to evade arrest by flight. Graham v. Connor, 490 U.S. 386, 396 (1989). The reasonableness of an officer's actions must be assessed considering the totality of the facts and circumstances confronting the individual officers. Id. Whether a seizure is objectively reasonable is determined "in light of the facts and circumstances confronting [the officer], without regard to [his or her] underlying intent or motivation." Graham, 490 U.S. at 397. A court reviewing a police officer's decision must make "allowance for the fact that police officers are often forced to make split- CASE 0:12-cv-00306-JNE-JJG Document 18 Filed 05/30/13 Page 13 of 45 14 second judgments in circumstances that are tense, uncertain and rapidly evolving." Id. When considering these factors, courts should do so according to the "perspective of a reasonable officer at the scene, rather than with the 20/20 vision of hindsight." Id. 396. The totality of the circumstances shows that the force used was reasonable. A. Guled committed severe crimes. This incident arose after Guled was pursued after being seen driving a stolen vehicle. Instead of stopping as ordered after Tucker and Bartholomew activated their squad's lights and sirens, Guled continued to flee, thereby endangering the officers and civilians in the area. Tucker and Bartholomew reasonably believed, at the time they spotted Guled and began to follow him, that Guled had already committed crimes of substantial severity. Even though auto theft by itself has been deemed to be a less severe crime, when coupled with fleeing at a high rate of speed through a residential neighborhood, it was reasonable for each of the Defendants to assume that the crimes Guled committed were severe. See Yang v. Murphy, 796 F.Supp. 1245, 1250-51 (D. Minn. 1992). Given the facts known to Defendants prior to apprehending Guled, they reasonably believed him to be violent because he was suspected of felony auto theft and because he aggressively fled from officers who signaled him to stop. B. Plaintiff posed an immediate threat. "Where the officer has probable cause to believe that the suspect posed a threat of serious physical harm, either to an officer or to others, it is not constitutionally unreasonable to prevent escape by using deadly force." Sanders v. City of Minneapolis, CASE 0:12-cv-00306-JNE-JJG Document 18 Filed 05/30/13 Page 14 of 45 15 474 F.3d 523, 526 (D. Minn. 2007) (quoting Brosseau v. Haugen, 543 U.S. 194, 197-98 (2004)(internal quotation marks omitted)). If an officer believes a suspect intends to run him down with a car, the use of deadly force has been held to be objectively reasonable. Id. 526-27 (citing Hernandez v. Jarman, 340 F.3d 617, 623 (8th Cir. 2003)(finding no constitutional violation where officer shot victim after victim rammed a fellow officer's vehicle and appeared to be driving toward the shooting officer, despite discrepancies in the testimony about when exactly the shots were fired)); Cole v. Bone, 993 F.2d 1328, 1333 (8th Cir. 1993) (holding deadly force justified if the suspect is using a vehicle as the means to pose a significant threat of death or serious physical harm to an officer or others; officer had probable cause to believe that the truck posed an imminent threat of serious physical harm to innocent motorists as well as to the officers themselves). Although Tucker and Bartholomew pursued Guled, they used no force against him. Conner was in the vicinity of Guled's vehicle as it struck Garbisch's squad car, but he used no force against Guled, and was not involved in the initial pursuit. Garbisch, Powell, and Newman were standing in the direct path of Guled as he accelerated the Nissan directly at them. Consequently, they had every reason to believe that, at the time they were using force against Guled, he posed an immediate threat to their safety and the safety of the others, because: (1) each of officer believed Guled had already stolen the Nissan and was actively trying to avoid capture; (2) as Guled accelerated down Morgan Avenue in the direction of Garbisch, Powell, and Newman, they verbally ordered multiple times for Guled to stop and pointed their guns at him, but he refused and continued to drive the Nissan directly at them; (3) from each of the Defendant's CASE 0:12-cv-00306-JNE-JJG Document 18 Filed 05/30/13 Page 15 of 45 16 perspectives, they believed Garbisch was directly in the path of the Nissan, pinned in the doorway of his squad, and could not escape. Guled ignored the sirens and flashing lights of Tucker and Bartholomew's squad, continued to flee, and ignored Garbisch, Powell, and Newman's orders to stop. Guled did not comply with the officers' commands, did not surrender, and continued to try to escape apprehension. It is undisputed that Garbisch, Powell, and Newman fired their weapons at Guled because they believed he was going to hit Garbisch and cause Garbisch serious bodily harm or death as Guled tried to escape. After the first round of shots was fired, Guled's car slowed, but then accelerated again, which resulted in a second volley of shots. Eventually, Guled exited the Nissan, and the car continued down the road and crashed into a parked car. In Tennessee v. Garner, the United States Supreme Court held that even deadly force is reasonable to prevent the escape of a suspect who poses a threat of serious physical harm to the officer or to others: Where the officer has probable cause to believe that the suspect poses a threat of serious physical harm, either to the officer or to others, it is not constitutionally unreasonable to prevent escape by using deadly force. Thus, if …there is probable cause to believe that he has committed a crime involving the infliction or threatened infliction of serious physical harm, deadly force may be used if necessary to prevent escape, and if, where feasible, some warning has been given. 471 U.S. 1, 11-12 (1985). Deadly force is justified if the suspect is using a vehicle as the means to pose a significant threat of death or serious bodily harm to the officer or others. Sanders, 474 F.3d at 526-27; Hernandez, 340 F.3d at 624; Cole, 993 F.2d at 1333; Smith v. Freland, 954 F.2d 343, 347 (6th Cir. 1992) ("a car can be a deadly weapon"). Once CASE 0:12-cv-00306-JNE-JJG Document 18 Filed 05/30/13 Page 16 of 45 17 Guled refused to comply with Garbisch, Powell and Newman's orders to stop, and continued to drive the Nissan at them, these Defendants had the right to use force to stop him. From each Defendant's vantage points, it is undisputed that Guled accelerated the Nissan and headed directly toward Garbisch and other officers standing in the street in an effort to squeeze through the small gap between the parked squad cars so as to escape apprehension. "It is well known that when offenders use motor vehicles as their means of escape they create serious potential risks of physical injury to others." Sykes v. United States, -- U.S. - 131 S.Ct. 2267, 2274 (2011). Plaintiff can provide no evidence to the contrary. C. Guled resisted arrest and attempted to flee. Whether the suspect is actively resisting arrest or attempting to evade arrest by flight weighs in favor of the officers. As delineated above, Guled actively resisted the officers' attempts to arrest him and actively continued to flee. Newman, Powell and Garbisch drew their guns and ordered Guled to stop, but Guled did not comply. He slowed a little, and then accelerated straight toward Garbisch. An officer reasonably perceives a heightened risk of serious physical harm when a suspect disobeys the officer's orders. See, e.g., Billingsley v. City of Omaha, 277 F.3d 990, 993-94 (8th Cir. 2002) (failing to halt after being ordered to stop multiple times). The Defendant Officers' beliefs that Guled posed an immediate threat to their safety and the safety of others was eminently reasonable. CASE 0:12-cv-00306-JNE-JJG Document 18 Filed 05/30/13 Page 17 of 45 18 D. Individual officer's liability. Liability for damages for a federal constitutional tort is personal, so each defendant's conduct must be independently assessed. Heartland Academy Community Church v. Waddle, 595 F.3d 798, 805-06 (8th Cir. 2010). Defendants each had probable cause to believe that Plaintiff posed an eminent threat of deadly harm to Garbisch and/or others. Under Garner, and Brosseau, the deadly force used was reasonable in this situation to prevent injury to fellow officers, to apprehend Guled and prevent his escape, and did not breach Guled's constitutional rights. Bartholomew and Tucker's initial attempts to arrest Guled failed; Garbisch, Powell and Newton's attempts to stop Guled before he struck Garbisch similarly failed, including shouting orders to him at gunpoint. Consequently, the decision by Garbisch, Powell and Newton to use deadly force beyond mere verbal commands was manifestly reasonable, supported by probable cause, and, in fact, mandated by their duty to protect potential victims. Plaintiff alleges Defendants used unreasonable deadly force against Guled. He alleges their actions of "stopping, seizing, detaining, arresting and searching [Guled] constituted greater force . . ." than was reasonable. (Ex.A, ¶19). 1. Tucker and Bartholomew. Before coming upon the suspicious person stop on Morgan Avenue, Tucker and Bartholomew observed Guled driving a stolen vehicle (Nissan), followed him, and signaled him to stop by activating their lights and sirens. (Bartholomew Aff., ¶12; Tucker Aff., ¶10). Guled did not acknowledge their presence and continued to flee. CASE 0:12-cv-00306-JNE-JJG Document 18 Filed 05/30/13 Page 18 of 45 19 (Bartholomew Aff., ¶13; Tucker Aff., ¶10-11). Based on Guled's failure to obey their orders, Tucker and Bartholomew knew Guled was suspected of auto theft and was endangering the public by his reckless driving and failure to obey their orders to stop. Once Guled fled down Morgan Avenue, both Bartholomew and Tucker feared for the safety of Garbisch and other officers standing in the path of Guled's vehicle, but, from their vantage point, they could not assist in protecting Garbisch and others in Guled's path. (Bartholomew Aff., ¶¶14-18; Tucker Aff., ¶¶12-21, 26). At the time Tucker and Bartholomew were pursuing Guled, they had probable cause to believe Guled posed a threat of serious danger if allowed to continue to drive erratically through a residential area. "As a general matter, the decision to stop an automobile is reasonable where the police have probable cause to believe that a traffic violation has occurred." Whren v. United States, 116 S.Ct. 1769, 1772 (1996). "Subjective intent plays no role in ordinary, probable-cause Fourth Amendment analysis." Id. at 1774. Tucker and Bartholomew made a split second decision to formally pursue Guled and order him to stop after he began driving in a reckless manner. If, pursuing someone in a stolen vehicle is perceived as "force," Tucker and Bartholmew's use of force was "objectively reasonable" under the circumstances as they perceived them. Graham v. Conner, 490 U.S. 386, 396 (1989). 2. Conner. After Conner saw the Nissan driven by Guled heading in the direction of his squad, he ran to the sidewalk area in an effort to apprehend the driver if he bailed out of the car. (Conncer Aff., ¶14). Although Conner was not in a position to fire his weapon, CASE 0:12-cv-00306-JNE-JJG Document 18 Filed 05/30/13 Page 19 of 45 20 from his vantage point, he believed that Garbisch, who was pinned partially inside his squad, was in a life threatening situation. (Id. ¶¶15-16). Conner knew Guled was fleeing from other officers, and knew that he was driving the stolen vehicle directly at his partner, Garbisch. Conner believed that Garbisch was in grave danger, and that the situation merited the use of deadly force in order to protect Garbisch and others in the immediate path of the Nissan. (Id.). Conner was unable to take any direct action to defend and protect Garbisch, but if he had, such use of force would have been "objectively reasonable under the circumstances as [he] perceived them." Molina- Gomes, 676 F.3d at 1152-53. 3. Garbisch. While assisting with the suspicious person stop, both Garbisch and Conner knew a stolen vehicle (Nissan), was being pursued in the area, and they intended to wrap up what they were doing and assist. (Garbisch Aff., ¶9). Before Guled turned onto Morgan, Garbisch knew Guled was trying to evade capture, heard sirens, and then saw headlights approaching. (Id. ¶¶8-10). Garbisch saw the Nissan approaching quickly, heading directly for him. (Id. ¶12). Garbisch tried to get into his squad, but could not. He remained half in and half out of his squad's driver-side door as Guled accelerated directly toward him. (Id. ¶13). Garbisch drew his gun, the Nissan continued toward him, and started pushing against the door his Garbisch's squad. He could feel the squad's door closing on him and pushing shut on his mid-section. (Id.). Garbisch thought he was going to be killed and started firing his gun at the Nissan. (Id.). CASE 0:12-cv-00306-JNE-JJG Document 18 Filed 05/30/13 Page 20 of 45</t>
  </si>
  <si>
    <t>['https://d3n8a8pro7vhmx.cloudfront.net/cuapb/pages/270/attachments/original/1625952983/shawn-powell-lawsuit-motion-to-dismiss.pdf?1625952983']</t>
  </si>
  <si>
    <t>Too_Long:Over 20 PagesRECD AUG 11 2009 STATEMENT OF Officer Jeffrey Newman PLACE: Minneapolis Civilian Police ReviewAuthority Offices DATE: April 8,2009 TIME: 10:00 AM CASE NO: 08-2565 INVESTIGATOR: ALSO PRESENT: Officer Sherral Schmidt, Minneapolis Police Federation QUES: Officer, ifyou would state your fiill name, spellingyour last name for me, please. ANS: Jeffrey Brian Newman, N-E-W-M-A-N. QUES: And what is your rank and present duly assignment? ANS: Officer, 4^ precinct, dogwatch. QUES: And how long have you been apolice officer for the City ofMinneapolis? ANS: I was hired November of2006. QUES: And have you been ordered by the department to appear here to provide a statement as provided bythe Garritydecision? ANS: Yes. QUES: And you are willingtogive me astatement atthis time? ANS: Yes. QUES: AJright, Iwant to direct your attention to December 20,2007 at approximately 11:30 PM, were you on duty at that time? ANS: Yes. QUES: Didyou have apartner? ANS: I did. QUES: Who was that? ANS: Jer Yang. QUES: And were you the driving officer orthe passenger officer? ANS: Driving. QUES: Okay, and, urn, at that time, um, did you attempt to make atraffic - er, make atraffic stop at the area ofBroadway andPenn? ANS: • Yes. QUES: And, uh, what occurred shortly thereafter? ANS: Uh, the vehicle fled from us. QUES: Okay. ANS: We began pursuit ofthe vehicle. QUES: Alright. Didthevehicle eventually come to a stop? OfficerJeffrey Newman Complaint # 08-2565 ANS: Uh, the vehicle crashed. AMG^ rememberwhere that was? ANS: Ibelieve it was Vincent andjustsouth ofPlymouth. QUES: Okay. ANS; Avenue North. ANS-^ Okay, whathappened, uh, afteryou arrived onthe scene ofthe crash? Uh, I exited the vehicle. f arrived on the scene ofthe crash? saw the veWcle crashed so it was facing northwest, so the front ofthe car was kind offacing kind ofbetween the dnver sdoor and thepassenger door, kind ofin the middle. &lt;^ver's sideofthe vehicle? Yes,on the driver's side. Q^S; And how many occupants were in the car? ANS: Uh^ appeared to be three. QUES: ANS: ^ght. And, um, can youjustdescribe your actions when you first arrived"? Oot out of the car, um, drew my gun and started yelling loud verbal commands for the f &lt;«verjumpedfrom the front s^t to flie back seat, um. shortly thereafter. Um, bythat time-1 don't know where he's gomg, he sdivmg mthe backseat, Idon't know what's in the backseat so Irun up to the rear ^r,I, the, uh, the Ztod ^ ^''shield was completely QUES: Mmhmm. ANS: Um this whole time I'm yelling for the guys to let me see their hands and get out. Irun to the back, um, Isee the driver and Itell him to get out ofthe car. QUES: Did he look atyou? ANS: Oh he's lootog just like this, and he's like, "What? What?" and Idon't remember exactly what he said but he was basically, he was looking right at me. QUES: Okay ANS: LS fi- r so Igrab him and Itry and gr his sweatshirt. Igrabbed with my nght hand because my gun was in my left. Iwas trying 2 • Officer Jeffrey Newman CRA Complaint 08-2565 to grab him out and he kept kinda, he wouldn't come out. Finallyhe kind ofnudges ~he wasa ig guy, 200-some pounds so Iwasn't going to drag him out ofthe car by my hand, with one tod- so he kind ofshuffles up alittle bit and then he stops and he won't come out again. Fmally I get momentum or something and I'm able to slide him on the trunk and bring him down to the ground. Now what does he do when you get him down on the ground? He rolls over on his sidefacing away from me and his arms kind ofgo towards the front ofhim. don t know what he has. I don't know if he's got a weapon, you know, with all the movements that were going on in the car, Idon't know what the guy's doing so Istill have, I grabbed him with my right hand and I still had my gun in my hand, and Ijust reacted; I extended niy ami forward and, uh, Ithinlt I-1 don't know exactly where Ihit him butItried to stun him with my gun so, to try and, you know, get his hand back or somethinglike that. QtlES: Mmhnrni. ANS: Thatdidn't woric. Um, Iwas still bymyselfand thenIthinkIpunched him once andften. um. and all this time I'm telling him to put his hands behind his back. He won't do itand he kind of loola at me like, you know, he knows what I'm saying and he's not complying. And Ithink finally another oiBcer came mto assist me and he still wouldn't -1 think Ikneed him in the back area, and that was it QUES: Okay. Was heintoxicated? smelled -the wholecarsmelled like alcohol. QUES: Can you recall which way, when he came out ofthe vehicle, how he landed? Which direction AMQ. actuallyfacing? Was he facing away from the squad or to the squad or, do you recall? ANS: Well, ifIpulled him out and our squad car is kind ofin this vicinity, Ipulled him out like this and Idon't kiiow where he landed, how he landed, but when he initially landed -1 don't know ifhe landed on his stomach, on his side- but when Ihad, when Igrabbed him, he was facing the squadcar so his backwasto me, QUES: Okay was that just aresult of how he landed or was that an intentional act that you could determine? • ANS: I don't know. QUES: And when he came down, did he try to use his arms to break his fall? ANS: He could have Ihonestly -1 don't recall. QUES: I'mjust trying to ANS: Ididn't grab his hands, Ididn't have his hands, you know, so he could have. Idon't know. I can't say ifhe did or didn't. OfficerJeffreyNewman CRA Complaint#08-2565 QUES: Uh, let's see wMthis says.... Okay, so asyou're tiyingto get him outthroughthe rcpAA '00^ at you so as fer as you were concerned he was. he was AxTo. recognizing that you were ag^ssing him and talking to him? S/«\ ANb: Absolutely. The other guy was lying down. QUES: The guythat was in the back seat? ANS: Hewaspinned. Hewasjust-jumpedontopoftheguyinthebacksohewasjustlikethis. QUES; Okay. ANS: So. That was only when Iwas talkingto him. QUES: Right. ANS: So. as aresult ofthe crash, that you could tell from your first contact' AMb. *6 way he hopped to the - he dove to the back seat so if he had broken bones or anythmg like that.... QUES: He didn't care, huh? ANS: Well. QUES: Not at that point. ANS: I'm not thinking about that at that point. QUES. No, sure. Okay. And, urn, one ofthe allegations in this complaint against you is that uh you used excessive force when you pulled him out ofthe vehicle, uh, dropped the complainant on the and struck him mthe head with the barrel ofyour duty weapon. Then he states that you kicked and punched him when he was not resistmg. How would you, how do you respond .to thatparticular allegation? ANS: WeU like Iakeady said earlier,just how he wouldn't come out ofthe car-1 was trying to grab lum out and he would not come out ofthe car. When he finally inched up. he stopped and at totpomt Ithink he was bgh enough up where Ihad the leverage and. you know, he kind of I ju^sortofyanked hrni off. Imean, I'm not goingto say, "Please hop out ofthe car." Ialready told hmi Idon't know how many times, "Get outofthe car." Idon't know whathe has- again divmg Mound in the back seat. um. I'm going to get control ofhim as soon as Ican, and fliat's what I did. QUES: Okay You said he started coming outofthe window andthen he stopped and you were pulling hmi Is ftere apossibility that clothing or something could have been caught up on the broken wmdow? ANS: The whole window, the whole windshield was shattered. Officer Jeffrey Newman CRA Complaint# 08-2565 QUES: The back window? ANS: The back windshield was completely shattered. QUES. So there was nothing that he could have been hung up on. Okay. And as far as him saying that he was not resisting when you struck him in those manners, uh, just respond to that. ANS: He wasn't complying with my orders. He was not placing his hands behind his back. He had his hands forward towards his waistband like this and I'm telling him, "Get your hands behind your back," and he is not getting his hands behind his back. To me that's, you know, he's not complying - he's resisting. QUES: Okay. I neverkicked him, at all. He wasn't kicked at all. - QUES: Was not kicked, okay. Butyou did say that you put aknee into his back? ANS: Yeah. • QUES: Okay. ANS: To the middle ofhis back. QUES: Was he, uh, did he receive injuries as aresult of, uh, the force that was used to get him out of the vehicle? ANS: He complained of no injuries. The only thing he kept saying was that he wasn't driving. He nevercomplained of injuries, at all. QUES: Okay. ANS: To me. QUES: Alright. Too much paperwork here. Now, um, as far as you, uh, decision to move up towards thevehicle, um, just you andOfiBcer Yang, correct? ANS: Mmhmm. QUES: Is that something that's normal at the end ofavehicle pursuit? Or do they teach you anything different as far as tactics? ANS: We're taught felony stops, yeah. QUES: Areyou? ANS: To me, in that situation with avehicle crash, we sat in afelony stop position, both by our doors with our guns drawn, yelling at them, "Get your hands up and get out ofthe car." Nothing. Seeing guys diving into the back seat and like I said a couple times before: I don'tknow what these guys ran for. They ran and now he'sjumping in the back seat. Idon't know ifhe's going toget agun but I sure as heck know that I'mnot gomg to let him get that gun so I'm going to run up there and make sure I can see his hands and see what he's doing and try and get him 5 OfficerJeffrey Newman CRA Complaint# 08-2565 under control as soon as possible. So that's whyIreacted the wayIdid. QUES: nowIbelievethere isapolicythattalks aboutprimaiyofBcers inapursuit uh, not AN&lt;?- occupant butwaitingfor asecondaiyvehicle to arrive for fliem to remove them? All Ican say is exigent circumstances. I'm not - I'm not going to let that guy get agun. A nonnal person feat is complying is not going to jump, fly into the back seat like that. Iwas scared for my life; Ididn't know what he was doing, Ididn't know what he had backthere so to me that sejagent curcirastances so I'm going to run up tot eh vehicle and like Isaid, make sure no doesn thave anythmg, get him under control, passengers under control. To me, he was the pnmaiy threat. Hedove inthebackseat sothat's what I did. AOfficer Yang wasdoing'J' ajn^. No, Idid not see Officer Yang. QUES. Iguess you made adecision- the obvious question is, were there other altematives that would have been safer for you, saferfor the occupants ofthe vehicle and that would have been waiting tor additional ofScers to assist you in bringing those people out. Do you have any comment on Ithink after the fact you can always sit and ask those questions but when you're in that situation and-1mgomg to go home at the end ofthe night and Iwantmypartner to go home at the end ot the mght and Imade my decision based on, "I'm going to make sure that guy doesn't"have anythmg ng ht now." And that's why Ireacted that way. Icould look back and go through all the options but to me I made the right decisionatthat time. QUES: Okay. ANS: To make sure that we went home safe, so. QUES. Okay. But also there is safety in numbers. When you are dealing with people that you don't know whether they have guns in the car, is it safe to rush up and take alook so - and you and your partner were separated and neither one ofyou knew what the other one was domg or if involved in some life-threatening struggle too so there's always that. Oh, right, there's two sides to everything. Iagree with that. QUES: And had you waited, would these individuals have been handled in that same manner*? That's anotherquestion. So. ANS: Was that aquestion? QUES: A rhetorical statement. ANS: Oh, okay. QUES: Ito... how much longer after your initial contact with the occupants ofthe vehicle, how soon afterwards did Other units, squads arrive? 6 ANS: Officer Jeffrey Newman CRA Complaint # 08-2565 ANS: Oh, it was fairly quickly. Icouldn't sit and tell you an exact time. Itwas fairly - right afterI gotthem outofthecar, ifIhadtoguess... I mean, noteven aminute? QUES: Okay. And the individual - just out ofmy own curiosity - the individual that was in the back seat,yousaid he waspinned? Yeah, I didn't know that atthe time. He was just laying down. QUES: Was ithis leg orsomethingthat was pinned inthere? ANS: Yeah Ithink his legs were crushed orsomething. QUES: Wow. From the seat. Obviously this guy didn't care; hejumped on top ofhis injured buddy. QUES: Okay. Um, was that other individual conscious, was he saying anythingthatyou are aware of? ANS: Not that I'm aware of. QUES: You were focused on the other individual? ANS: Yes. QUES: Alright. I think these questions have been discussed. Um, ahight, is there anything that you careto addto yourstatement at thispoint? ANS: No. QUES: Has anyone from the Minneapolis Civilian Police Review Authority made any threats or promisesto you for givingthisstatementheretoday? ANS: No. QUES: After you've read your statement, and ifnecessaiy made any corrections to it, sir, are you then willingto sign it? ANS: Yes. ' QUES: Thetime isapproximately 10:21 AMandthis will conclude ourinterview. 7 Signature:, Date: '/ y 7^ cms STATEMENTOF SergeantMHHHV 1^0 SEP 11 2009 PLACE: MinneapoKs Civilian Police ReviewAuthority Offices DATE: March 19,2009 TIME: 2:02 PM CASE NO: 08-2565 INVESTIGATOR: Stephen McKean full name, spelling your last name for me please. QUES: And your rank and present duty assignment? Imasergeantjh^^Precinct, one ofii^ supervisors ofDogwatch .vfT f&gt;/ -rvt QUES: Howlong have you beenapolice offi^r for the City ofMinneapolis? ANS: Almost 22years. QUES: Andhave you been ordered-? ANS: I'm sony, correction; Ahnost 21 years. QUES: Okay. Have you been ordered by the department to appear here to provide astatement as provided bythe Garritydecision? ANS: Yes. QUES: And you are willing to give me astatement at this time? ANS: Yes. QUES: Okay. Fm going to direct your attention to the events on December 20, 2007 at approximately 11:33 PM- were youonduty atthattime? ANS: I was. QUES: And what was your assignment? ANS: Iwas assigned, um, as one ofthe sergeants for the Dogwatch shift. IbeUeve Iwas squad 40:i at the time. QUES: And at some point close to that time, did you have occasion to respond to 1235 Vincent Avenue North atthe termination point ofapursuit? ANS: That sounds accurate, yes. QUES: Okay. And do you recall which officers were involved in the physical pursuit of an automobile? : I believe itwas officers Newman and Yang. QUES: When you arrived, um, besides OfficerNewman and Yang, were there any other officers on the scene? ANS: There may have been one or two but Ibelieve most ofthe other officers arrived after Idid. Sergeant CRAComplaint #0855? QUES. Okay and when you amved, where - well, first of all, what did you see what you first arrived? ANS. Isaw a, what looked like acar that had crashed, Ibelieve, against atree on the west side of the road as I*was looking, um, south on Vincent itwas on the right-hand side. Arid Isaw both officers, Newman and Yang. QUES: And what were they doing? ANS: Ibelieve OfficerNewman was trying to take one person into custody, and Isaw that Officer Yang, um, I believe he already had someone on the ground, trying to take that person into custody. And it looked to me like Officer Yang needed more assistance than Officer Newman did so Iwent toassist Officer Yang. QUES: Okay. And, um, were you aware ofany other parties in the vehicle that had crashed? Did you know ifthere were any other parties inside? ANS: ThatIdo not recall. Td like to clarify one thing, too. QUES: Okay. ANS: Uh, in reviewingmy statement, it says that, um, Iwas assisting OfficerNewman getting one person into custody. Ithought itwas Officer Yang. QUES: Let mejust clarify that- um, was the officer and the person in the back ofthe car, or by the sidebythefront passenger seat,or door? ANS: Ibelieve the car was actually somewhat facing asouthwest or awest direction even though the street ran north and south. The car was not pointed in that direction; afterithit the tree, I believe it was facing in a different direction. The officer that I assisted was out inthe street to the east ofthe car, so I don't think the person that, um, I assisted in taking into custody was near the driver's door- we were actu^y out into the street. QUES: Towards the back ofthe car? ANS: Yes: QUES: Alright. And so, what did you physically do to assist? ANS: I got down on my knees, um, as this person was laying on the ground, and Iwent hands on with this person, um, trying to get a hold of their arms and their hands to get them, handcuffed. QUES: Okay. Were they struggling or were they just laying on top oftheir hands, can you recall? Well, letme back up a minute - when you first saw the officer with the individual atthe back ofthe car, um, did that officer have his handgun outthat you recall? ANS: I believe hedid, yes. Sergeat CRA Complaint #08-2565 QUES. Okay and did you ever see tbis officer strike this person, uli, while using their pistol as a weapon? ^ ANS: I did not QUES. And what other techniques or what was this officer attempting to do and how was this person attemptingto contain this individual? ANS. Urn, my recollection is, the officer was giving them verbal commands ^Ibelieve he was actually on his back at first- um, to roll over onto his stomach. Um, that was right as Iwas api^oaching this person and I^sisted in rolling this person over and actually physically grabbing the hands and puttingthem behind the back. QUES: Okay. ANS. Idon't recall the person actually struggling with me butin a, um, high adrenaline situation ^ch as this, Iwould have preferred not to wait for the personto puttheir hands behind their back. IfIam right there and Iam able to get ahold oftheir hands or arm and get them behind their back, Iwill do that so that the person cannot make any lype ofmove to reach for aweapon. IfI'm able to physicallytake control ofthe person, Iprefer to do that. QUES. Okay. At any time, did you see this officer strike or kick the individual that was on the ground? while Iwas there, no, nor did Isee that as Iran up to assist him. QUES; Okay. An4 uh, did you see this officer use any type ofinappropriate force while you were physically inhispresence? ANS. Idon tbelieve he used ^yforce at all other than having his gun out and pointing it at the person. QUES: Okay. Now, did you notice the individual of the officer by the passenger side, uh, fi:ont ^oor ofthe automobile look at the person on the ground when you arrived? S. I-I don't recall but I'd like to look at my statementreal quickly, please? QUES: Sure. ANS: OkayIdo recall that there was still someone in the car and we had to wait for the rescue, the fire department, to show up to help open the door or somehow to make an opening for'this personto get out ofthe car. Um, and Ithink when we were able to get that person out ofthe car, that person came out with minimal resistance -1don't recall any force being needed to take thispersonout. QUES: Okay. Okay, so that would have been the third person in the vehicle. The person Iwas 3 Sergeai CRA CWplaint#08-2565 ANS; QUES: ANS: QUES: ANS: Id« not rail ™~ "fw. »w«^ms« „ Jo. Could you bealitflemore specific onthat question, please? SSSZ'it- «?•"»».f" «»""O™«»oi.dod, did msMb..o bM, iovolredm ^ ttat wO,te of6c=,stt« .;ssro„'ssL'ir«,do QUES: Okay. And,iim. ANS: • Idlike to add, too, IbelieveIam not able to check that in the CAPR9 mnnrf + -^-t j*j S5f»S=H»~=; useoffereewouldhave^t^^pSS'" irfonnation, that ^°''''^®°'D®l'ody at somepointreviewit? AMi- I believe so, yes. In this situation, from a motor vehicle r K»r myestigators from the traffic unit would watch it to make sure that urn thp crmaeoffleeingarepresentinordertopresentthel^^cteS '"' QUES: Okay. One ofmy first questions in looking at the video was. first ofall: was the officer 4 Sergeai CRA Complaint//U8-2565 coming to the individual's car necessary or even appropriate - and I was just THnH of looking at it for tactical purposes and I'mstill trying to find out exactly how officers are trained to deal with high risk traffic stops ortennination ofpursuits, um, as far as what they do tactically Jfrom that point, firom the time they stop to the time individuals are taken into custody. Iknow what my training has been, as acop fiom California and how we dealt with itso I amjust trying to look at itfrom that standpoint Youknow, isitappropriate, without additional backup, to approach a vehicle and start pulling people out ofthe car? Can yoii address what your department teaches are far aswhat isappropriate for officers todo atthe termination point? Dothey rushthe car, dothey stand back and waitfor additional units or do they order people out at gun point and take them into custodyindividually? Do you have anyinputonthat, orhaveI lostyou? ANS: No, I understand what you're saying. Our training is very extensive in doing, um, misdemeanor stops orhigh-risk felony stops, and the fact that, um, this was afelony fleeing, um, if the car were to justeventually pull over and stop I would believe that the officers would initiate a felony stop procedures: in other words, remaining back atthe squad car, utilizing the PA or very loud verbal commands and talldng to gettheoccupants out ofthe car or just have them put their hands on their heads and waiting for bacl^p to arrive as opposed to thevehicle crashing andstopping. There'salso a different scenario isthatifthis vehicle had recently been used inan armed robbery - would you be apt to approach the car after itcrashed? That's, um, I-I believe that's what an officer does when that happens, it'sa decision that the officers have to make very, very quicklywhile they're there atthe stop. Inthis situation I beheve itjust started out atas anormal traffic stop, the vehicle had pulled over, Ithink that asthe officers were approaching the car was whenthecar sped off. Iknow in the comments ofmy statement that we later found out that we thought that the suspects matched the description of a very-recent- home invasioa I don't beUeve we had that information at the time that the vehicle crashed. I can't answer for the officers - Officers Yang orNewman - but my beliefisthat when the vehicle crashed, all they thought thatthey hadwas a fleeing vehicle. Who knows why they crashed? But inapproaching the car, the officers, number one, probably want to make sure that the person doesn't try to flee onfoot. The person may beinjured severely. There's always the possibility the car might catch on fire andifit does, uh, theperson trapped. There's a lot of, alot ofifs that are presented inasituation such as this. Idon't necessarily findfault inthe officers forrushing upto thecar, um, ifthey had stayed back and waited for other officers to arrive so that a group of officers approached the car, if they would have done that, Ido not believe Iwould have anissue with ^at, as well. QUES: Okay. ANS: Does thatanswer thequestion? Sergeantl CRAComplaint#08-2565 ^ ^™atthis is - and one ofthe officers didn't W up when eh was giving his statemeit, the feet that he adn tW where his partner was while he was straggling with this guy and thev out L struggling with these individuals away and out of SLtrerTo T athird party in there that they don't know anything them in n *+; •i*' tactically to have been asituation that would have put ft, hnl wonderingifdida'tcontributeto the use offorce. So that show I'm looking atit,so. v.iauil,c. ou toisetfor rfthere ssix ofScers present Ifthe person is resisting and/or being faulting towards the ofScer, those are the actions thatare being done by that person andI me pe,.on IS going to fight with the poUoe because they do not wantZZ^Z^af I^ fr assisting iToier ®"is veiy easy to gei SrXrSy" Urn, IS It safer to have more ofBcers with you? Absolutely. But Idon't think that it's Sn th control ofasituation. In hindsight, could someone have waited for backup suchm case? Yes. they very weU could have. At thetime, they felt it was necessarilv obwusly to aproach the car and that's what fliey did. In hindsight, should they have Z Se? I'm not going to say that they should have. Definitely it's an option they coidd have done. Um, and Idon't recall myselfhow close other officers were to one fi um, as Ihad mentioned earUer. Ithink Iwas probably s^.f.s.rrur QUES: Okay. ANS: .1 guess that's all Ihave to say. A?'' T 0®'=«r who was dealing ^ the mividual near thepassenprfi-ont door, uh, youdidn't seethat officer oranyoth« Oncers actually engaged with that individual, is that correct? Well,.thCTe were atotal ofthree peple in the car. Iwant to make sureIknow vAo you are talking about. There were three people iu the car. QUES. Right One person came out firom the passenger side, theonethat was in the back came out 6 Sergeant^^^^HPI CRAComplaint #08-2565 ANS: QUES: ANS: QUES: ANS: Signature: &amp;ou^ the back window, and so there were two, two officers attempting to take people into _^^ody simultaneously. AndIthinkyou saidyou dealtwith the one bythe back ofthe car? SiilS^doof? r' specifically what that person was doing; my memory and reading the report is SXLit ? ^hen Iarrived. He may have been that Seroea^N iT u^' knowing thatbeZT me and knowing-. [COUGHS] Excuse me. thinking that he may go and help that other ofiBcer. that could have been the case. Mmhmm ButIdon't recall even vaguely ofwhat the other officers were doing at the car. Iremember going and going to assist the officer that was with the person in the street. Okay. So to's clear then. Alright Is there anything else that youM like to add to your statement at this time? Iknow we discussed quite afew things so I don't believe so. Has anyone from the Minneapolis Civilian Police Review Authority made any threats or promises to you for giving this statement here today? No. Stag^^s^^'it? to it, sir, are you then Yes. The time is approximately 2:28 PM and this will conclude our interview. - OI'ZOQ^ MINNEAPOLIS CIVILIAN POLICE REVIEW AUTHORITY 301 4™AVENUE SOUTH 670 GRAIN EXCHANGE BUILDING - NORTH MINNEAPOLIS, WIN 55415 (612) 673-5500 NOTICE OF HEARING Complaint No. 08-2565 Complainant: Officer(s):, Jeffrey NewmantBadge #5097) Jer Yang (Badge #7889) To The Above Officer(s), Manager of Minneapolis Civilian Police Review Authority, Complainant and Panel Members: Please take Notice thata Hearing shall be held in this matter in Room 109 Grain Exchange Building, 400 South 4^^ Street, Minneapolis. Minnesota at 7:30 p.m. on February 24, 2010. At the hearing, the review authority manager shall present the investigatory findings offact and recommendations to the panel. No person other than the review authority manager and the panel members shall be present during the presentation and discussion ofthe case. At the close of the case presentation, the complainant and the police officer, ortheir representatives, shall each be permitted ten (10) minutes to address the review authority, in the presence of each other, regarding the complaint. Please be prompt. Failure to arrive at the start of the hearing will cause you to lose your opportunity to address the panel. Ihave appointed the following members of the Authority to serve asthe Hearing Panel in this matter: (Chair) ANY MEMBER NOT ASSIGNED TOA PANEL MAY SERVEAS ALTERNATE The hearing will be conducted in accordance with Title 9, Chapter 172 ofthe Minneapolis Code ofOrdinance of the Minneapolis Civilian Police Review Authority, in particular with Section 172.100. Forfurther information aboutthe hearing process, pleaserefer tothe ordinance and administrative rules that can be found on the City's website: www.ci.minneapoiis.mn.us/cra. On Behalf ofthe Minneapolis Civilian PoliceReview Authority, Date: February 10, 2010 Donald Bellfield, Board Chair NOTICE OF COMPLAINT Civilian Police Review Authority 301 Fourth Avenue South, Suite 670 Minneapolis, Minnesota 55415-1019 612-673-5500 File: 08-2565 Date: May 9, 2008 OfficerJeffrey Newman (Badge #5097): Notice is hereby given thatouroffice has received a signed complaint alleging the following acts, which may constitute misconduct under Minneapolis Code ofOrdinances Title 9,Chapter 172.20: EXCESSIVE FORCE The Complainant was driving an automobile when Officers Jer Yang (Badge #7889) and Jeffrey Newman (Badge #5097) attempted to conduct a Traffic Law Enforcement stop on him. The Complainant failed to stop and a vehicle chase ensued. The Complainant lost control of the automobile and crashed the vehicle into a tree.. The Complainant alleges that Officer Newman used excessive force against him while arresting the Cornplajnant. Officer,Newman pulled the Complainant out ofthe automobile throughthe brokenX)ut rearwindowwhile theComplainantwas attempting toclimb out in accordance with Officer Newman's commands. The Complainantalleges that Officer Newman used excessive force against him when, after pulling theComplainant out ofthecar, Officer Newman dropped theComplainantonto the ground and struck the Complainant in the head with the barrel of his duty weapon. Officer Newman then kicked and punched theComplainant when theComplainant was not resisting arrest by Officer Newman. The Complainant alleges that the actions of Officer Newman resulted in injuries to Complainant's head, face, teeth, chest, and ribs. This incident occurred on December20,2007 at approximately 23:33 at the location of2407 Broadway Avenue West. Copies ofthis Notice will be fonA^arded to the Deputy Chiefof Police for yourassignmentarea and the Internal Affairs Unit. cc: Deputy Chief I.A.D. Complainant noc 08-2565 Respectfully, Samuel L.Keid Manager CITY OF MINNEAPOLIS CIVILIAN POLICE REVIEW AUTHORIXY 301 4"^ AVENUE SOUTH, ROOM 670 MINNEAPOLIS, MN 55415-1019 (612)673-5500 Typeof Incident Excessive Force Location Where Occurred 2407BroadwayAvenue West Code Name cv Address Charged Officer 1- Name and Badge No. Jeffrey Newman 5097 Allegations COMPLAINT City/State/Zip CASE NUMBER DATE REPORTED 3/11/08 Ward Date Occuired 5 12/20/07 Rank/Assignment Officer/Pct 4 08-2565 TIME REPORTED 1540 Day of Week Time Occuired THU 2333 DOB Gender Race 4/20/80 M B Home Phone Business Phone Off-Duty The Complainant was driving an automobile when Officers Jer Yang (Badge #7889) and Jeffrey Newman (Badge #5097) attempted to conduct a Traffic Law Enforcement stop on him. The Complainant failed to stop and a vehicle chase ensued. The Complainant lost control of the automobile and crashed the vehicle into a tree. The Complainant alleges that Officer Newman used excessive force against him while arresting the Complainant. Officer Newman pulled the Complainant out of the automobile through the broken out rear window while the Complainant was attempting to climb out in accordance with Officer Newman's commands. The Complainant alleges that Officer Newman used excessive force against him when, after pulling the Complainant out of the car, Officer Newman dropped the Complainant onto the ground and struck the Complainant in the head with the barrel of his duty weapon. Officer Newman then kicked and punched the Complainant when the Complainant was not resisting arrest by Officer Newman. The Complainant alleges that the actions of Officer Newman resulted in injuries to Complainant's head, face, chest, and ribs. I hereby certify that to the best ofmy knowledge, andunderpenalty ofperjury, the statements made herein are true. I tUiU'iVd'il tk lil^ 'i'SO'Ot Investigator's Sigria TO: Officer Jeffrey Newman FROM: Chief TfmothvJ- Do'an DATE: 3/30/2009 " CRA Case Nuinber; 08-2565 CRA Itivestlgal CRA Investigator's Phone Niimber: (6:j MPD CCNl ftEA&amp;AlL OPTMg: Bty The Civilian Review Authority has informed Minneapolis Internal Affeirs Unit that they are conducting an inv.estigatloh in which they need your cooperation for a Question and answer statement. You arebeing ordered totalce the following twjj actions by 4/3Q008: 1. At thls tlmsj you are being advised of theGarfity Warning pursuant to .Department Policy. Therefore, you are being ordered to review and sign this form and return it to the Internal Affatrtt lln!f. "I,the undersigned Minneapolis. Police Officer, hereby acknowledge that I have been ordered under theauthority oftheMinneapolis ChiefofPolice to provide a statementto CliA related to CRA investigation number 0S--2565as It pertains tothe scope ofmy employment and my fitness for duty. I understand that the statement Xam being ordered to provide to CRA fsa compelled statement as defined bythe Garrlty Decision and can not be used in criminal piu&gt;«eedinas ao^inst me except in cases ofalleged peijury/' X Date S4-Q6-89 15:34 TO:CIVILIAM POLICE REUIEW FR0M:B12 673 3843 PQl 'GARRITY WARNING' TO: Officer Jer Yang" FROM: Chief Timothy J. Dolan DATE: 3/2/2009 CRA Case Number:08-2565 CRA Investigator; CRA Investigator's Phone Numbei MPD CCI REAia ALL OF TWB FOIlLOWING VBRY CAREFULLY Xm CQMPLETELY The Civilian Review Authority has informed Minneapolis Internal Affairs Unit that they are conducting an investigation in which they need your cooperation for a question and answer statement. At this time, you are being advised of the Garrity Warning pursuant to Department Policy, This signed document Is a matter of necessary investigative process and the Civilian Review Board can not complete your interview unless this document is signed and returned to the Internal Affairs Unit. Therefore, vou are being ordered to review, sign and return this document to the Internal Affairs Unit by 3/6/2009, Failure to return this notification by 3/6/2009 will result in an immediate Internal Affairs Unit investigation against you related to a Category "B" violation of Minneapolis Policy and Procedure: 1-403 COMPLIANCE WITH LAWFUL ORDERS: An employee must always obey lawful orders given by supervisors or their designees, but all employees will be held accountablefor their use ofdelegated authority. An employee who receives conflicting lawful orders shall obey the most recent given. Aftercomplying with the order, the employee should notif/ the n^t highest-ranking employee above the employee giving the conflicting orders S3-S4-Q9 98:37 TO:CIVILIAN POLICE REUIEW FR0M:ei2 673 3843 Also by 3/6/2009 vou must cali the CRA Investigator listed above durlrto normal business hours, M-F OSOO-I6DO hours, to make an aPDOintment to prdvide vour statement. If you fall to make contact with CRA by 3/6/2009 this will result In an Immediate Internal Affairs Unit Investigation against you related to a Category ""B" violation of Minneapolis Policyand Procedure: 2-109 CIVItAiN REVIEW AUTHORITY: Sworn employees receiving notice from the Civilian Review Authority (CRA) to arrangefor an Interview or mandatory mediation shall comply with such requestsin a timely and professional manner. The failure byanyofficial or employee ofthe Minneapolis Police Department to comply with such requests for Information, participation, or access shall be deemed an act of misconduct. CRA Investigative Authority: Minneapolis City Ordinance Chapter l72.10 provides the-Minneapolis Civilian Review Board authority to investigate allegations ofmisconduct by sworn employees related to alleged violations ofMinneapolis Police Department Policies and Procedures, and mal&lt;e findings offeetand conclusions based upon those findings offact. Information and Participation: • Minneapolis City Ordinance Chapter 172.180 requires Minneapolis Police Officers to respond promptly to anyand ail reasonable requests forinformation, for participation In Interviews and mandatory mediations, and for access to data and records for the purpose of enabling the Civilian Review Authority to carryout its investigative responsibilities under Chapter 172. "I, the undersigned Minneapolis Police Officerr hereby acknowledge that I have been ordered under the authority of the Minneaoolis Chief of Police to provide a statement to CRA related to CRA investigation number 08-2565 as it pertains to the scope of mv employment and mv fitness for duty. I understand that the statennent I am being ordered to provide to CRA is a compelled statement as defined bv the Garritv Decision and can not be used In criminal proceedings aoainst me except in cases of alleged periury/^ Officer Signature Date Q3-04-S9 08:37 TOrCIVILIAN POLICE REUIEW FROM:612 673 3843 PQ2</t>
  </si>
  <si>
    <t>['https://d3n8a8pro7vhmx.cloudfront.net/cuapb/pages/270/attachments/original/1596604660/08-2565_Newman_Pt_2.pdf?1596604660']</t>
  </si>
  <si>
    <t>MINNEAPOLIS POLICE DEPARTMENT INTERNAL AFFAIRS COMPLAINT FORM #3401 COMPLAINT INFORMATION INTERNAL AFFAIRS CASE NUMBER: 13-26 CCN: N/A DATE OF INCIDENT: 01/29/2012 TIME OF INCIDENT: LOCATION OF INCIDENT: MPD 2 nd Pct, 1911 Central Av NE DATE OF COMPLAINT 01/29/2012 REFERRAL METHOD: Internal COMPLAINANTS NAME (LAST, FIRST MIDDLE) SEX M❑ F❑ RACE: DATE OF BIRTH: 13.43 - Personnel Data HOME ADDRESS: CITY I STATE / ZIP: TELEPHONE: POLICY INFORMATION POLICIES ALLEGED TO BE VIOLATED: 2-110 Harassment ACCUSED EMPLOYEE(S) NAME/BADGE: Sergeant Eric Madson, Badge #4328 COMPLAINT ALLEGATIONS It is alleged that Sergeant Eric Madson has made derogatory remarks about or directed at women officers in the 2nd Pct. It is further alleged that Sergeant Madson has shown favoritism to male officers in the 2' Precinct. RECOMMENDATION (Preliminary Cases Only) K Reckoning Period Expired Before Complaint was Filed K No Basis for Complaint K Closed Pending Further Information K Refer to Precinct with Coaching Documentation K Exceptionally Cleared K Policy Failure K Other COMPLAINANT SIGNATURE. DATE 2... - 2 8- (1 COMMANDER REVIEW. DATE L 1214074 MINNEAPOLIS POLICE DEPARTMENT Internal Affairs Unit Administrative Case #13-26 Sergeant Rolf Markstrom November 8th, 2013 CASE BACKGROUND On 01 29 2013, 13.43 - Personnel Data of the 2nd Precinct 13.43 met • with 1 3.43 egarding officers on their shift complaining that Sergeant Eric Madson was showing sexism toward female officers and favoritism toward male officers. The alleged sexism was affecting 13.43 - Personnel Data 13.43 - Personnel Data SUMMARY OF ALLEGATIONS 2-110 HARASSMENT (A-D) Definitions Harassment - any communication or other activity that occurs based upon an individual's protected class status which may be considered discriminatory, derogatory or biased. Protected class status - an individual's race, color, creed, religion, ethnic/national origin, gender, age, disability (including pregnancy), or characteristics identified as sexual orientation, affectional preference, marital status, familial status, status with regard to public assistance and veterans status. 1214075 Sexual harassment - any sexual advances, request for sexual favors, or other verbal or physical acts of a sexual nature when: • Submission to such conduct is made either explicitly or implicitly a term or condition of an individual's employment; • Submission to or rejection of such conduct by an individual is used as basis for employment decisions affecting such individual; or • Such conduct has the purpose or effect of unreasonably interfering with an individual's work performance or creating an intimidating, hostile or offensive work environment. Note: Courts have recognized acts of harassment directed at an individual because of gender, to be sexual harassment even though no behavior of a sexual nature occurred. The City of Minneapolis and the MPD are committed to providing employees a work environment free of sexual and other forms of harassment. Harassment in the workplace is unacceptable and will not be condoned or tolerated. Every employee has a responsibility to comply with the City of Minneapolis Respect in the Workplace Policy. All harassment is a violation ofFederal and State laws as well as the Minneapolis Civil Rights ordinance, and may expose not only the City, but also individuals, to significant liability under the law. Supervisors are held to a higher standard of conduct and shall be subject to a higher level of discipline for engaging in any form of harassment or for failing to enforce the City's Respect in the Workplace Policy. CASE INVESTIGATION 13.43 - Personnel Data memo hi h g hts: 13.43 - Personnel Data workin when S change 13.43 - Personnel Data Madson is the onl su o Sgt. Madson pulls asks with. Sgt. Madson told ® Sgt. Madson assigns partner days off around so she is not ervisor workinI 13.43 - Personnel Data who he wants to ride he does not like riding with women officers. instead of her 2 1214076 • Sgt. Madson made statement about 13.43 - Personnel Data and if knot happy we can find a closet". • Sgt. Madson had tell him what her days off requests were, even thou h da s off were not due. • providing Officers Collins, Tichich, Williams and Olson Monson information on car assignments prior to publishing this information to the shift. • • Joking with about "having to ride with that for 10 hours". • Sgt. Madson stated that told him that he didn't want to be known as the guy who only rode with females. • • Sgt. Madson stated to Officer Mota that should be workin with real cops, when Sgt. Mota partnered ith • Sgt. Madson asked if he had any problems working with any of the female officers on the shift. • Per other officers had told him that Sgt. Madson has stated that he doesn't believe women should be police. Officer Interviews: Sgt. Beth Mota's Statement: Sgt. Mota was interviewed on February 28th, 2013, at approximately 1504 hours. The interview was conducted by H.R. Investigator Steve Kennedy and Sergeant Rolf Markstrom. Following is a summary of said interview. • On 01/29/2013, Sgt. Mota and Sgt. Heil met with Lt. Stoll regarding concerns brought to them by • told Sits. Mota and Heil that S t. Madson did not back her up on a call, and Sgt. Madson were on a call at an address where there had been a recent shooting. There were people moving things in and out of the address. Sgt. Madson had stopped a suspicious person. backed him up. Sgt. Madson got in his car and left while was still talking to the suspect. • • • Sgts. Mota and Heil talked with both and that Sgt. Heil took notes on those conversations. 3 1214077 • These officers told Sgts. Mota and Heil that Sgt. Madson shows male officers favoritism by meeting up with them at the gas station, spending more time with male officers, and hanging out with male 'officers outside of work. • 1 3.43 said that Sgt. Madson had asked him on several occasions if he wanted to continue to ride with because she was female. • Sgt. Mota did not recall hearing any specific statements from Sgt. Madson regarding whether or not females are suited for police work. • told Sgts. Mota and Heil that Sgt. Madson told others on the shift that did not want to be known as the "Chick Car" because he works with only female officers. denied that he ever said that. • • Because of this Sgts. Mota and Heil change schedule so she is not working when Sgt. Madson is the only • • • Sgt. Mota has never heard Sgt. Madson use the phrase, "working with real cops", when referring to male versus female cops. No other person has mentioned hearing Sgt. Madson use this phrase either. Sgt. Eric Heil's Statement: Sgt. Hiel was interviewed on March 5th, 2013, at a was conducted by 13.43 - Personnel Data Following is a summary o sai . interview. roximately 1502 hours. The interview rid Sergeant Rolf Markstrom. • Sgt. Heil and Sgt. Mota met with Lt. Stoll regarding concerns brought to them by Sgt. Heil was not sure of the date of the meeting with Lt. Stoll. • • told Sgts. Heil and Mota about an incident where she was on a 911 call with Sgt. Madson. Sgt. Madson made a derogatory 4 1214078 about • After talking with the situation to Lt. Stoll. • Sgt. Heil has changed when Sgt. Madson is the only supervisor, statement to her, and then walked away from her on the call. 1 3.43 did not recall the specifics of the "derogatory" statement. also said that they should speak with • Before meeting with Lt. Stoll, Sgt. Heil spoke. with He did not speak with • Sgt. Heil believes he spoke with the exact date. • told Sgt. Heil that her partner, was pulled aside b Sgt. Madson , and Sgt. Madson asked him who he wants to ride with. on January 29th, but he did not have • alluded to Sgt. Madson not wanting to put females together on a squad, that he does not want female officers working together. • told Sgt. Heil of an incident where Sgt. Madson told her to "sit down" and put her days off in the computer right now. Days off were not yet due. • told Sgt. Heil of another incident where she had called in sick because her dog had died. Sgt. Madson quizzed her about the reason she called in sick. Officer York learned from her partner, that Sgt. Madson had asked him why had called in sick because her dog died, and the tone was derogatory. • told Sgt. Heil that male officers on the shift, namely Officer Tichich and Officer Collins, were given privileged information regarding car assignments by Sgt. Madson, prior to said information being disseminated to the entire shift. Per Sgt. Heil, this car assignment information should have only been known by the 3 shift sergeants and the shift Lieutenant. told Sgt. Heil, that she was told by that Sgt. Madson asked "How can you ride with that for 10 hours?", talking about in front of other male officers. Sgt. Madson has also made comments being "the male officer that rides with females". Sgt. Heil felt it was time to take schedule so that she does not work • Sgt. Heil then talked about concerns other officers have brought to him regarding Sgt. Madson, about his ability to manage and supervise the shift equally and fairly. • Sgt. Heil cited an example of Sgt. Madson giving a roll call that lasted one hour and thirty minutes, talking about north side crime statistics. 5 1214079 • 13.43 - Personnel Data • Sgt. Heil recommended talking to all the officers on the shift about regarding these other management issues not necessarily related to sexism and favoritism. Lt, Kevin Stoll's Statement: Lt. Stoll was interviewed on March 13th, 2013, at a interview was conducted by Following is a summary of said interview. • • 13.43 - Personnel Data roximately 1800 hours. The and Sergeant Rolf Markstrom. • On January 29th, Sgt. Heil and Sgt. Mota initiated a meeting with Lt. Stoll. • Sgts. Heil and Mota said that requested not to work the same days that Sgt. Madson was working by himself. Sgts. Heil and Mota re-arranged days off to accommodate this. • • Sgt. Mota did not make statements to him about Sgt. Madson belittling her, but this information came from subsequent interviews. • Lt. Stoll interviewed and spoke with • told Lt. Stoll that Sgt. Madson had pulled aside several times and asked him if he has a problem riding with women officers. This information was told to by At one oint S t Madson put on a car assignment with another female officer, instead of her regular partner, • told that Sgt. Madson told that he doen't like riding with women officers. • At one oint, S t. Madson told he wanted her to mentor • A lot of Sgt. Madson's alleged behavior has occurred when there is no other supervisor working. • Sgt. Madson told not to discuss her health issues. talkin. about this with Officer Steve Derhaug. was • entering court over time. the how not hanpv then we can find a closet for her too. • • told Lt. Stoll of an incident where and Officer Monson, had arrested a wanted felon who is a Native Mob member. Sgt. Madson instructed to stay with the arrestee, while Sgt. Madson then took her partner, told Lt. Stoll of an incident where Office Glen Kvelland inquired about was attempting to help him and referenced Sgt. Madson made a comment about and if is 6 1214080 Officer Monson, with him to go arrest another related party. 1 3.43 believes she should have stayed with Officer Monson to arrest the other party. told Lt. Stoll of an incident where asked Sgt. on if he and could go home early. Sgt. Madson asked, "are you and gonna bring your A-game tomorrow?" • Lt. Stoll stated that the Sergeants on the shift were given privileged information regarding the 2013 car assignments. Lt. Stoll had not yet given final approval for the assignments but somehow Officer Tichich knew about it. said this was coming from Sgt. Madson, • Per Lt. Stoll the disseminating of privileged information to officers by a sergeant would be an issue. • Lt. Stoll stated that he has told Sgt. Madson that you can be friendly with officers buy you can't be friends with officers. Lt. Stoll said that he knows that Sgt. Madson has taken Las Vegas trips with Officer Chad Joseph, which is not a good idea, but nothing specifically states they can't do that. • Lt. Stoll has witnessed certain officers in the Sergeants' office "bullshitting" with Sgt. Madson. • she was made to sit down by Sgt. Madson and put in her da s off. He called her out in front of others and made her do this in front of him. • Lt. Stoll expressed concern that while Sgt. Madson was givin a erformance evaluation to Sgt. Madson started talking about This information was third hand, from to Lt. Stoll. • Lt. Stoll rela ed that a comment made by Sgt. Madson to The remark was, "how can you stand riding with that for 10 hours", referring to Around the end of 2012 Sgt. Madson stated to Lt. Stoll that didn't want to be known as the guy who rode with female officers. Lt. Stoll asked about this. denied ever making the comment. 0 • Lt. Stoll also had a conversation with • confirmed to Lt. Stoll that Sgt. Madson had a conversation with him about asking if he had any problems working with female officers on the shift. • Lt. Stoll expressed concern that officers frequently have seen Sgt. Madson's vehicle at the Moose on Monroe at 0600 hours. This is a concern because he could be patronizing a bar after hours, and that this could be showing favoritism because there are certain officers that work their off duty. 7 1214081 • Lt. Stoll did not know which officers had told 13.43 that Sgt. Madson had said women should not be in police work. • Lt. Stoll was asked by H.R. investigator Steve Kennedy, if there were other incidents of sexism or preferential treatment rior to what was reported to him on January 29. Lt. Stoll mentioned that had some issues with her sergeants. Lt Stoll was not present for the information. There was some speculation that issues may have been with Sergeant Eric Heil, but stated that the problem was with with Sgt. Eric Madson, not Sgt .Eric Heil. • According to Lt. Stoll, He did not know if it had anything.to do with mistreatment on behalf of her sergeants. • Lt. Stoll stated that he had heard through the grape vine that Sgt. Madson is a different supervisor when, there are no other supervisors around. Lt. Stoll then cited the example of the hour and a half roll -call. • Lt. Stoll then cited an example where Sgt. Madson had the Daily intelligence bulletin up on the projection board in the roll call room. He then flipped to his e- mails, which were then up on the projection board. Officers could see an e-mail to from Sgt. Mota to Sgt. Madson regarding and her medical issues. Lt. Stoll questioned the intelligence of Sgt. Madson putting his e-mails up on the projection board. expressed concern to Lt. Stoll about this, and other officers had said things to her about it. • Lt. Stoll sent Sgt. Madson an e-mail instructing him not to put e-mails for everyone to see on the overhead. • • Lt. Stoll has not directly witnessed Sgt. Madson acting different when he is the only supervisor, because obviously he is riot there. • Lt. Stoll did not have any other specific examples of different behavior, because the officers tend to go to the sergeants with these concerns. • Lt. Stoll suggested we interview the entire shift. In addition he suggested that we interview Officer Becky Novak (Quehl) regarding the e-mail on the roll call projection board, as she may have also witnessed this. Statement• was interviewed on April 2nd, 2013, at approximately 1636 hours. The interview was conducted by 13.43 - Personnel Data and Sergeant Rolf Markstrom. Following is a summary of sai interview. Sgt. Heil contacted requesting she meet with him and Sgt. Mota about Sgt. Madson regarding discrimination with females. • • told of an incident where she and vehicle with and had 3 in custody. Sgt. Madson ordered had stopped a to drive 8 1214082 the suspect vehicle to the station. 1 3.43 then drove the squad with the suspects to the station. Sgt. Madson yelled at for driving into the back lot with the suspects in the squad where they could see undercover cars. asked Sgt. Madson for clarification for the report as to why they were to bring the suspect vehicle to the station. Sgt. Madson yelled at her not to question him, which brought to tears. • • stated that Sgt Madson also acts in a similar way to • said that when Sgt. Madson was giving is review, S t. Madson spent two hours giving the review and talked about in the review. • Since Sgt. Madson came to the Precint in 2011, he has approached partner, several times asking him who he wants to ride with. No other officers on the shift have been asked this except • told of a situation where her artner, was approached by Sgt. Madson. Sgt. Madson told that he does not like riding with females, and that i ever wanted to get out of that situation Sgt. Madson would make that happen. • • has never seen Sgt. Madson treat male officers the way he treats female officers. • told of an incident where her partner, was working the desk. approached to see if he needed anything. Sgt. Madson was at the desk at the time. Sgt. Madson then said to "How do you ride around in the car for ten hours with that?" He was referring to • was in the roll call room after helping a day watch officer regarding the entering of court O.T. in Workforce Director. The officer came into the roll call room to thank Sgt. Madson, who was also in the roll call room, Sgt. Madson stated to "If you want a closet and you want to go hide, you know, in the Department, they'll find a closet for you." If you want a new home and you're not happy, we could find a closet for to go to." • and Sgt. Madson used to be officers together on the North Side. During that time she has heard Sgt. Madson say that he does not like riding with women officers. He has not said that directly to since becoming her supervisor. • tol gt. T a s son sal t e o owing to him, "So if you want to get out of your riding situation, let me know, I will hook you up." 9 1214083 • The night before Thanksgiving 2011, 13.43 gets a phone call from Sgt. Madson while she was off duty. The call was regarding car assignments for 2012. Sgt Madson told that her car will consist of her, He further stated that who was su osed to be-on the car, was asked to work a different s uad with and she agreed to do it. 5 Months later, asks why she left their car. told Sgt. Madson told her that she can work Squad had to pick one. • pushin pushed • One shift, that or and that she so Sgt. Madson kept to ride with Officer Monson to keep the males together, and to be artners with assigned to the same car, were all working. should have been partnered u Sgt. Madson about this. S t. Madson told her that when be riding with so that can "mentor • did not understand this because was not in the FTO • program, was having a conversation with Officer Steve Derhaag in the roll call room prior to roll call starting. The conversation was regarding some medical issues was having. Sgt. Madson, who was not part of the conversation, stated, you need to stop talking about your medical issues." she has never heard Sgt. Madson talk to a who are all should have been able, while asked is off, she will male officer like that. • Sgt. Madson accused of setting up and planning calling in sick when she and her partner, both called in sick the same day. Sgt. Madson never made this same accusation to • Sgt Madson admonished about him and leaving early one shift, burning their own time. • Sgt. Madson ordered to sit down in his office and enter her days off in the computer. Days off were not yet due. has not ever heard of this happening to any other officer. • Officers Williams, Olson, Mercado, Tichich and Collins talked about squad assignment knowledge prior to the supervisors announcing this information to the shift. This information should be privileged to supervisors. • • • did not say for certain that they got this information from Sgt. Madson. said that Sgt. Madson was doing Sgt. Mota's line-ups (squad assignments) for a while. He had never done this with any other Sergeant. Sgt. Madson interrupts Sgt. Mota in roll call, but he does not interrupt male Sergeants. 10 1214084 13.43 • as told b that when as ettin his review from S t. Madson, Sgt. Madson talked, with about competence. • During this aforementioned review with S t. Madson ordered to go to the store and get him a Red Bull. went to the store, bought one with her own money, and brought it back to Sgt. Madson. Sgt. Madson then admonished her because it was not diet, even though he didn't ask for diet. • has not ever witnessed Sgt. Madson ask other officers to go and do errands for him. • and Officer Mike Monson They brought the suspect back to the station. Federal investigators arrived and debriefed the suspect and learned the location of another wanted member. Sgt. Madson ordered to stay with the arrested party, and Sgt. Madson took Officer Monson with him to pick up the second wanted suspect. Sgt. Madson told Officer Monson that he would get him a good stat. • has not et experienced any retaliation. • Per He will only talk with her regarding work related issues. • Regarding the rest of the officers on the shift, There are no personal conversations between and the officers she describes as stated that all of the aforementioned incidents occurred when Sgt. Madson was the only supervisor working. • cited the incident of Sgt. Madson giving an hour and a half roll call one night when he was the only supervisor working. • Sgt. Madson will often end roll call with singling out saying things like, you got anything to say today?" He does not do this to male officers. • called in sick one day because she had to put her dog down. left a detailed message with Sgt. Madson as to why she needed a sick day. • Sgt. Madson called her at home and asked her repeatedly what was going on. He never asked her if she was ok, • Also Sgt. Madson did not address the issue of making sure she speaks directly with a supervisor when calling in sick. 11 1214085 13.43 - Personnel Data was interviewed on A oril 3rd 2013 iroximately 1634 hours. The interview was conducted by Following is a summary of said interview. 13.43 - Personnel Data and Sergeant Rolf Markstrom. • was approached by Sgt. Heil and Sgt. Mota and requested to meet with them. The meeting occurred at the 2nd Precinct. One of the topics discussed was Sgt. Madson. • During the meeting, shared information with Sgt. Heil and Sgt. Mota regarding Sgt. Madson treating females differently than males. • confirmed with Officer Aaron Collins that Sgt. Madson was at the substation with Officer Collins and Officer Thomas Tichich. Madson was trying to obtain information from Collins and Tichich regarding personal life. • was enroute to a call regarding suspicious activity at a house where there had been a homicide prior. Sgt. Madson also started to the call. Sgt. Madson conducted a sto on a ossible suspect form the call. went to back him up. stood by while Sgt. Madson checked out this suspect and then released him. Sgt Madson got back into his car. was explaining that she and another squad had check the east and west. While explaining this, Sgt. Madson slammed his squad door in her face . • On the same day, at the station, just after roll call, Sgt. Madson looked at from head to toe, shook his head disapprovingly and walked away. Per this same situation has happened three times total. • Sgt. Madson has,never had a conversation with regarding her uniform or appearance. • On three separate occasions, Officer Al Williams has questioned about her hair, whether it complied with department policy. Per Sgt. Madson has spoken with Sgt. Heil and Sgt. Mota about this, which she learned form Sgt. Madson has never spoken to about this, neither have Sgt. Heil or Sgt. Mota. • Sgt. Madson has made comments in roll call about too long. • When came to the 2nd Precinct, she was assigned to Squad with When riding observed times when became very upset and emotional, and expressed that she wanted to leave the precinct. This was due to the way had been treated by Sgt. Madson. • Whenever would work with hair being Sgt. Madson wou ca t em w i e they were out on their calls and want to know what they were doing. She has not observed this happen to the male officers. • On or around 9/29/12, was working with They responded to a cal w ere t ey o tained consent from the owner to search the house. Pursuant to the search, they found 500 grams of hash. called Sgt. Madson for P.C. for the arrest. Sgt. Madson insisted on coming out to the call. At the call Sgt. Madson attempted to get the suspect to roll 12 1214086 statement. • Later that same shift, he told search wrong, but he did not go into details. • On or about October 5th, Sgt. Madson called out in roll call, asking her if she had gotten any curfew arrests for the week. responded that she had not gotten any curfews, but she had made 8 felony arrests that week. has not witnessed Sgt. Madson call out any male officers or other female officers in roll call regarding if they had made any curfew arrests. • On a later date, he told her to tone it down in roll call or she would not make any friends, talking about making felony arrests all week. • On or about October 5th, spoke with Sgt. Madson about doing a Career Enrichment in CRT. Sgt. Madson told her that he could not support her as he thought Officer Crai Cris would be better for the position. Sgt. Madson informed that he based this on her doing the aforementioned narcotics consent searc wrong, this time detailing that they did not take the suspect into the basement of the residence to search. • Sometime after October 5th, was working the desk. She was working on a sewing project, and the TV at the desk had been left on the Lifetime Network. Sgt. Madson walked up and said, "Ugh, this is too much estrogen for me." He then walked away. • One night was riding with Sgt. Mota, and Officer Bob Mercado was riding with Sgt. Madson. They were driving around Dinkytown documenting activity in the area. Both squads responded to a call where a suspect had thrown a bottle at a security guard. Sgt Madson had used force to get the suspect into custody after the suspect kicked in the groin. Sgt Madson put the suspect in Mota and squad and wanted them to book the suspect for him. over for a bi er arrest. and they 13.43 - Personnel Data had already attempted to get the suspect to roll over. • While leaving the property room from the above arrest, Sgt. Madson called and told her to make sure she entered a P.C. statement. she knew that this arrest called for a P.C. has not heard of this happening to male officers. that they had done the consent Sgt Madson has done something similar to Officers Craig Crisp and Mi'Quel Barnes. • was working with They called Sgt. Madson to get to oo a female suspect. Sgt. Madson calls back to remind him to let know what to put into her report. • Sgt. Madson has not ever talked to her about her reports not having the correct information. 13 1214087 • She was told by a supervisor to make report corrections about 3 years ago, but this was not with in the 2nd Preci • One shift 13.43 - Personnel Data and • were both able. asked if she wanted to work with him. S t. Mota partnered them up on a squad. A couple of days later, overheard Sgt. Mota talking with saying that Sgt. Madson asked her why she partnered and on a squad, and wanted to know if she asked if he wanted to be partnered with • she has not been backed up on calls. cited an incident where she was dealing with 32 people in a party house, the incident mentioned earlier where Sgt. Madson slammed the car door in her face on the call regarding the house with the homicide. She also cited an incident where officer Chad Joseph diverted from backing her up, but she did not provide specifics. She also cited a call where she was dispatched to an alarm. There no other cars clear in the precinct, but Sgt. Madson stayed at the Holiday Station and did not back her up. She waited until a car could clear and back her up. • For 2012 Sgt. Madson was responsible for conducting performance review. He did not give her a review for 2012 as she had been at the 2nd Precinct for only a short time. • For 2013, Sg.t Mota is responsible for Both Sgt. Mota and Sgt. Heil have told that she is an outstanding officer, doing a great job, and they have no complaints. • Sgt. Heil and Sgt. Mota have changed Officer schedule so that she was not working when Sgt. Madson was the only supervisor. This went on for a couple of weeks, but is not still occurring. performance review. • Sgt. Madson had to return to the station to show w ere to in the squad printer paper as she could not find it in t e supp y c oset. When he located it for her he said, "The power of observation • Sgt. Madson will interrupt and talk over Sgt. Beth Mota when Sgt. Mota is giving roll call. He does not do this to Sgt. Eric Heil. • has been told by Officer Mike Monson, that the other officers who are friends of Sgt. Madson will go to the Moose on Monroe, stay until 5 a.m. and pour themselves drinks. Sgt. Madson will let this group of officers flex their hours in order to be able to go drinking after the shift. has not witnessed this first hand, but has only heard of it from Officer Monson. 14 1214088 • Sgt. Madson will have closed door meetin Mraz. s with Officers Al Williams and Kerry 13.43 - Personnel Data • was working the desk the day that Sgt. Madson instructed to go to the store and get him a Red Bull. She witnessed that incident. Later that same shift, while Sgt. Madson was giving his performance review, she walked by the Sergeant's office and heard Sgt. Madson mention her name. She felt there is no reason her name should be coming up during • performance evaluation. told hat she did not want to know what Sgt. Madson said. • Approximately one month prior to this interview, Sgt. Madson gave a long roll call that lasted an hour and 15 minutes. During the roll call, sent a text to informing her roll call would be done soon. She then put her phone away. Later informed her that Sgt. Madson made a comment to him about her texting in roll call. Sgt. Madson never talked to her. • has witnessed Officers Matt Olson and Officer Al Williams texting in roll call before, and she has never heard of Sgt. Madson making any comments about them. • Office ► tatement: was interviewed on April 16th, 2013, at approximately 1643 hours. The interview was conducted by 13.43 - Personnel Data -nd Sergeant Rolf Markstrom. Following is a summary of sai interview. • had a discussion with Lt. Stoll on January 21, 2013 (Note that later in the interview this date was corrected to January 31st, 2013). This discussion with Lt. Stoll was regarding Sgt. Madson, and the allegation that S t. Madson had made some sexist statements. Lt. Stoll wanted to know what knew regarding what female officers had told him, and what he had been asked by Sgt. Madson. • was approached by Sgt. Beth Mota, and asked if he had issues riding with female cops, because Sgt. Madson had asked her. Then later, Sgt. Madson approached and asked him if he had a problem working with female cops. This conversation took place in the sergeant's office at the beginning of a shift, just after roll call. • Sgt. Madson also said to that he should be working with "real cops". could not recall if that was part of same conversation as noted above or part of a different conversation. 15 1214089 • These conversations occurred within a month of 13.43 - Personnel Data conversation with Lt. Stoll. • has been told by that Sgt. Madson has said women should not be doing police work. • recalled the conversation with occurring "last fall". • did not recall exactly what told him but the "gist of it was Sgt. Madson had an issue with female officers". • also had the conversation with "last fall". did not recall exactly what was said other than "issues had come up". • conversation with had occurred approximately one year prior. His conversation with has been on going. • Regarding and Sgt. Madson would constantly call them while they were out on their calls - five to ten times per shift. He would also show up on their calls, which noted is certainly within the scope of his position as a supervisor. • However, stated that Sgt. Madson would do this much more with female officers than with male officers. also stated that Sgt. Madson would not show up on male officer's calls. • did note that Sgt. Madson did start calling the male officers. It started with the female officers before the male officers. O When asked about any other examples or instances that he may be aware of, talked about a call regarding and They were upset, because after they arrested a party with a large amount of marfuana, Sgt. Madson arrived and took over the call, sent- out of the house, and contacted the CRT Team to take over the investigation. • noted that he has been in situations where a supervisor has arrived on the call and discussed the call with him, but he has never been in a situation where a supervisor arrived and took over the call. • Per he recalled texting during a roll call. Sgt. Madson later told him that he was upset the ad done that. o also said that other officers have texted during roll call, but Sgt. Madson has not ever said anything to him about other officers doing this. • I asked about the subject of the persona/dynamic of the shift changing when Sgt. Madson is the only supervisor working. • Regarding the Lt. Stoll's notes about officers seeing Sgt. Madson's vehicle at the Moose on Monroe at 0600 hours, said that it is just hearsay, and that he has heard that officers have seen his vehicle parked there. 16 1214090 Officer 13.43 - Personnel Data Statement: was interviewed on A ril 17th, 2013, at a roximately 1632 hours. The interview was conducted by and Sergeant Rolf Markstrom. Following is a summary of said interview. • Per 4 to 5 months prior to this interview, he had a conversation with Sgt. Eric Madson. He was pulled aside by Sgt. Madson and asked if he was happy his car and if he wanted to keep riding with or ride with somebody else. During this conversation, Sgt. Madson mentioned that he preferred to not ride with women, with the exception of a female officer on the North Side, named Danielle, with whom he rode. No explanation was offered as to why. ® Per regarding a time when he and requested to go home early, Sgt. Madson asked, "Are you and going to bring ou're A- ame tomorrow?" he and work well together and bring Sgt. Madson his numbers. • • 13.43 - Personnel Data • While Sgt. Madson was giving his review, Sgt. Madson asked if he was putting in for a career enrichment, and if so, Sgt. Madson could make it happen. told Sgt. Madson he was not interested. Sgt. Madson then told that had put in for a career enrichment, but that she was not going to get it because she lacked the experience. confirmed that once, while working the desk, came up to him to ask if he needed anything, and Sgt. Madson said to him, "how can you stand to ride with that for 10 hours", referring to brought up the topic of Sgt. Madson wanting to mentor • Regarding car assignments, Sgt. Madson, contacted by hone, and asked her if she and wanted to ride the next year with S t. Madson said that their other car partner, their car captain, requested to work a different car. A few months later, asked why she left their car. told them that she was called in by Sgt. Madson and told that she was off of the car with and told she had to pick Squad ■or • Per Lt. Stoll's notes, told Lt. Stoll that Sgt. Madson said, does not want to be known as the guy who only rode with females. he never said this to Sgt. Madson. 17 1214091</t>
  </si>
  <si>
    <t>['https://d3n8a8pro7vhmx.cloudfront.net/cuapb/pages/1461/attachments/original/1638329201/14-08721_Madson_Part_1.pdf?1638329201']</t>
  </si>
  <si>
    <t>['Eric Madson, badge #4328']</t>
  </si>
  <si>
    <t>Too_Long:Over 20 PagesMinneapolis City of Lakes Civilian Police Review Authority 400 South 4th Street • Room 1004 Minneapolis MN 55415-1424 Office 612 673-5500 Fax 612 673-5510 TTY 612 673-2157 January 12, 2006 Sgt. Wallace Krueger Minneapolis Police Department STOP Unit City Hall Room 110 Minneapolis MN 55415 ReV CRA Complaint #04-2153 Dear Sgt.' Krueger, Enclosed are two copies of your statement given on November 28/ 2005 at the Civilian Police Review Authority's office. Please review and initial any corrections you wish to make. Sign and return one copy by interoffice mail. Thank you for your cooperation, and feel free to contact our office if you have any questions. www.ci.minneapolis.mn.us Affirmative Adion Employer Sinaerel Case Investigator STATEMENT OF Sgt. Wallace Krueger PLACE: Minneapolis Civilian Police Review Authority Offices DATE; November 28,2005 TIME: 3:15 PM CASE NO: 04-2153 INVESTIGATOR:, QUES: Officer, pleasestateor Sergeant, pardonme,pleasestate yourfull name? ANS: Wallace Marlin Krueger. QUES: And whatis your badgenumber? ANS: 3883. QUES: And your presentrank and duty assignment withMinneapohs PoliceDepartment is what? ANS: Sergeant, Supervisor ofthe Bomb Squad. QUES: Okay. Howmany yearshave youbeen a swom officerwith MinneapolisPolice? ANS: Since April 12, 1988. QUES: And we just talked about this off record. But you have been ordered to give a statementregarding matters pertaining to the scope of your employment and fitness for duty as provided by the Garrity Decision by the ChiefofPolice, is that correct? ANS: Yes. QUES: Okay. And are you aware that under Garrity any statement you provide in this investigation can not be used againstyou in criminal proceedings except in cases of alleged peijuiy? ANS: Yes. QUES: And for the record, whom do youhave withyouas your Representative today? ANS: Sergeant Bruce Jenson. QUES: And finally officer- sergeant, please be aware that should any ofyour answers in this stateinent be found to be untruthful, department disciplinary proceedings may be taken against you? Do you understand this? ANS: Yes. QUES: Okay. Sgt. Jenson: May I make a statement on the record as his FederationRepresentative? QUES: Ah sure. Sgt. Wallace Krueger CRA Case #04-2153 Sgt. Jenson: For the record, The Federation Board believes that CRA does not have the jurisdiction to investigate this particular incident nor does it have the authority to compel a statement from Sergeant Krueger. However, since a Garrity letter was provided, Sergeant Krueger through our Chief of Police, he will give a statement at this tiiAe. QUES: Sgt. Jenson: QUES: ANS: QUES: ANS: QUES: ANS: QUES: ANS: Very well. And that was-Is it Officer? Sergeant Bruce Jenson withthe Minneapolis Police Federation, Secretary. Thank you. Okay. And then did I- Yes. Alright. Referring back then Officer or Sergeant Krueger back to May 14, 2004, it was approximately 2200 houg, do you recall coming into contact with the complainant in this matter evening? Yes. What Okay. Could you tell me what brought about your contact with Mr.j happened thatmade you come into contact witihi him? Myself, mywife and Bob Kroll were driving in myvehicle, southbound onMarshall Street Northeast at approximately the 1300 block of Marshall. I observed a male, a white male, who was later identified as standing in the street in the northbound lanes of Marshall. There was a vehicle stopped that was going northbound and he was in front of the vehicle in the street. He was swinging around a green satchel bag that was on a long shoulder strap. I slowed down, almost to a stop and as I was driving-I continued around. He had come into the southbound lanes a little bit, a couple of feet maybe. I slowed down as I went around him. He stepped towards myvehicle and swung itinto theside ofmy truck. Okay. Did it- Howhardwouldyousay? It was a very loud thump. There was something heavy found in the bag. It made a veryloudnoise. That'sbest asI candescribe it. Alright. So whathappened next? I.pulled my car to the curb. I got out and I looked at my truck to see if it was damaged. I could see that it was damaged to theback partbythe rear passenger door of tlie car. It has two sets ofdoors. It was by the back door. I began walking towards Sgt. Wallace Krueger CRA Case #04-2153 Okay. Now, Tm going just to inteiject. Where was- I guess you mentioned that Sergeant Kroll was with you? Yes. Where was he at that time you reached out for I don't know exactly where he was. He was in the back seat. My wife was in the front seat of the car. He was in the back. He was riding in the back seat on the passenger side. I don't know exactly where he was. Okay. Do you know ifhe got it right away or did he stay in there? That I don't loiow. So who was it- Did you get a look at these people who knocked you to the ground or was it kind of-well«- - They- After I was on the ground there were white males and white females. Young, seventeen to twenty-three, twenty-four years old is probably best to describe them all. I think at least two were females and I think four were males. There were- There were people holding onto both my arms, both my legs and there were other males that were punching and kicking me and I was flat on my back. Okay. Do you Icnow if| look at this point? At that point, no. [5 what was he doing? Did you get a Okay. Now- Well, why don't you continue and with what happened next. I was laying flat on my back in the street and I think I was in the northbound lanes of traffic on the east side of the traffic lanes. I was pinned to the ground. I couldn't get up. I was able to at somepoint, not very long after I was on the ground, I managed to do kind of half sit up and I was striking out at the people that were on my right side and I was able to get my right hand free. I struck out at them and I reached over to strike out, I think to my left. When I was able to do that, with striking with my arms and kicldng, I was able to get backwards and back up onto my feet. Now when I got to my feet that's when I was thinking about where Kroll was, I looked to my left, which would have been to the north and it was at that time, I got hit across my right eye, my right cheek. It was something metal and heavy. I know that. It knocked me Sgt. Wallace Krueger CRA Case #04-2153 to my back on the street. It wasn't reflected in my report but I was- I was really dazed. I don't know if I went unconscious or not. But I remember kind of feelingthe feeling of waldng up and laymg in the street. I got to my feet and there was blood running down this side of my face. probably- I can't remember how far, maybe eight, nine feet away from me and he was moving towards the east, towards an art gallery, towards the front opening of an art gallery. Okay. Let me just inteiject while it's on my mind, did you make- did you make a report- a police report about this or something about this? Iwas ordered to make aSupplement by Sergean^|mi^^ the investigator in the Okay. And so you did? Yeah, I did after I was ordered to. Okay. And-So that should be part ofthe police report? - - Yes. Yes it is. Alright. Thanlc you. Alright. So, what happened next after you saw Mahaffey heading toward the art gallery? It was kind of a chaotic scene. There were people yelling and screaming and I remember-I remember somebody making a statement and something to the effect that, "He's just drunk," or "He's drunk. Let us take care of him." Something like that. I rememberhearingthat. And my wholemy face was just kind ofbuzzing from being hit and I had a lot ofblood running down the side ofmy eye. At thispoint, my wife is out of the car and she was standing next to me and we were surrounded by people. There were maybe up to two dozen people that were in the street and on the side. Lots of yelling and screaming going on. And the next thing I remember was that the squads ended up rolling up and somebody came up- some officer, I don't remember who came up to me, me and my wife are standing next to each other in the street, I don't know where Kroll was, I tliink he was to my left, to the north and asked us to move our car. They wanted us to get out of the area, go,to the end ofthe block. Could it have beenOfficer^^HBrDo you know him? Andif you don't remember that's fine. I don't remember specifically who it was. My wife got in the car and drove. I was in Sgt. Wallace Krueger CRA Case #04-2153 the front passenger seat. We went-I think we went about a block away, maybe three quarters ofablock, right on the comer. And it was there that the ambulance showed up. Theparamedics checked out myeye. And- r- Was Sergeant Kroll with you? Did he leave inthe truck with you? I remember he was over at the locationand all that. I don't rememberifhe got in the back of our car andwent overthere or not. Or if he came over in a squad car. I don't remember. But he was over-He was over there. And then we were there. When I got out of the- I was talking to the paramedic. I don't think I was in the ambulance, I was outside, I think. And there was asquad car tljere and HHB ^ of the squad car. They had the door open and he was leaning out of the passenger side ofthe squad car throwing up in the parking lot. That when I- Itwas the last time Isaw HfliB And at that point, Iended up leaving, me and my wife, ended up leaving shortly thereafter. I told the cops what happened. They made a report and then I left'em there. I seen my own doctor in thedays after that. I'mgoing to refer to the Notice ofComplaint now and under paragraph "A", itsays excessive force. Italleges that, I'm reading this into the record here, This complaint alleges that Sergeant Kroll and Sergeant Krueger used excessive force in the following ways." Now just to keep things somewhat clear here. Victime #1 in our complainH^n^fthe females, She's evidently well not- I guess, she's pHHHms sister. She alleged in her statement that she came running out after seeing what she said Jack being attacked by these two guys and she admits, I thinl-c, that she grabbed onto you, atleast, pulling and then atsome point you hit her a couple oftimes. I guess what does itsay here? "Punched Victim #1 multiple times." Do you laiow ifyou struck one ofthe females when you were down on the ground? I want to inteiject something. This Sergeant Jenson from the Federation- Oka)'. -on the record. I see in the Complaint here that in paragraph "A", subparagraphs one, tliree and four, we refer to Victim 1, Victim 2, and Victim 3 and are these complainants? Oh. I can straighten that out for you. I'mglad you're asking this question. On the- In CRA complaints we have one complainant and then we have victims undemeath that. And actually the complainant in this matter, I started to spe^ incorrectly to number one, just on that part. Actually Victim #1 was actually The Sgt. Wallace Krueger CRA Case #04-2153 Sgt. Jenson: complainant in this matter is, I should know this, I think we had- Yeah- alleges that he got kicked in the face by Sergeant KrolL Okay. So he's the one who made the complaint and these others are victims. So, fortherecord here, Victim #1 Victim #2 is the woman, Victim #3 is mmH^n^er fella who was there. And I'll address what they alleged. Now, does that help? It does. I just-1 object to the terminology. QUES: Okay. Sony about that. Sgt. Jenson: But now I understand who's who. QUES: Yeah. I'm glad you brought that up so that you- Okay. So backing up.tK •^m^lleged that-his version ofit was that he spun around, brushed truck and then two guys came out and came at him and grabbed him, turned him around and started hitting liim and down he goes. And Bam! Bam! Bam! So,it's alleged that you and Sergeant Kroll punchedJB|||HH|in tihe face several times. ANS: As Iwas reaching out for j^^Jl^^aswhen Igot knocked to the ground. When I was onthe ground, flat on mybackthere were atleast sixpeople ontop ofme. QUES: M-hmm. ANS; And I was struck out in a number of directions and who I hit, I couldn't tell you. I couldn't identify. There- I do remember that there was a female on this arm. There was a female on my left arm and I know that my first thing I got&amp;ee was my right hand. I was striking out so it was very likelythat the person I hit was a female. And then there was another female. I laiow there was a female there and there four males. There was two on each- There was two- One on each leg and there were two like in the middle of my body. So I remember striking out. It had to have been a female to my right and to my left- I don't remember if I actually connected when I was striking out to my left butI was able atthat point to kind ofget upand get onmy feet again. 5UES: So you've spoken to number one and number three then already. Victim #2, again would be the female. And you've explained thecircumstances around that, why you might have hit her. What was your- What was going through your mind when you were on your back? I mean, were you fearing for your safety? I mean, it's kind of rhetorical question perhaps butwere you fearing for your safetywhen these people you say came and grabbed you and started striking you? Sgt. Wallace Krueger CRA Case #04-2153 Iwould have to say very much in fear for my safety. Imean Iwas flat on my back and there was nothing I could- It seemed like there was nothing I could do. For a period of time, Iwas just down and Iwas getting kicked and the only thing that went through my brain was I had to get on my feet. Ihad to quit getting kicked before somebody kicked my in the head. That was only my thought. I struggled to get my arms free and get my legs free. Iremember getting my arm firee first and then Iwas able to finally kick him and strike out with arms. Ifinally got back to my feet. ButI just knew Icould get to my feet because they were- I was getting hit fi:om every side. Did you get injured from any ofthese other kicks and hits? In the- I had bruises on my arms and on my ribs and on my legs after it happened. The biggest injury Ihad was my right eye was closed for about two and ahalfweeks and I had alot of blood in my eye and I ended up ^eing my optometrist after because my vision didn'.t clear up for weeks afterwards. Finally, ifIremember backTo "the time frame Isaw hiy old optometristbut he determinediiiat Ididn thave any pemanent damage to tny eye itself. My vision cleared up some weeks after the incident. Now several of the witnesses to the other side ofthe stoiy, from witnesses and from complainants and victims is that the person who hit you mthe face was somebody, it's alleged it wasn't even one who was with them, somebody out of the bar who said- Do you remember somebody saying to you, to the effect, words to the effect that you can't hit bitches. That's what was alleged to have been said to you and then POW! That you gothit right after that. Do you.recall that? No, I don't recall that. Did you see who hit you in the eye? u No, Ididn't see. Icouldn't see. Well, when Idid get back to my feet, only person in real close proximity to me and he was the closest person to me, he was movingaway from me. Okay I'mjust going to show you apicture because Ihappen to have one ofthis next person Fm going to ask you about. Or at least I should. There we go. So called Victim #3 is ^••^•and he alleges that after, yeah, Iguess after the girls were cleared away or whatever and you were on your feet, that he was pretty muchmyour face or trying to be in your face screaming at you. Do you remember ablonde haired Sgt. Wallace Krueger CRA Case #04-2153 guyscreaming at you from close proximity? ANS: No, Idon't remember anyone specifically. Iremember there was alot ofyelling and screaming going onbutI don'tremember anybody specifically. QUES: Okay, And forgive me, but Ican't seem to come up with it. And I don't know that's- Ifyou can't remember specifically. ANS: No, I can't. There was alot yelling and screaming going on, I can't recall what. QUES: Then this allegation number four, it came about according to this You were overon thesidewalk at some pointafter-thesidewalk I think adjacent or veiy close to the art gallery, so the eastem sidewalk whatever. And that- he was- Maybe that's where he was screaming at you. He quit screaming at you, went to unlock his bike and then he alleges that you came overand sort of blind sighted him when hewas unlocking his bike pad. ANS: I don't recall that at all. QUES: Do you remember being on the sidewalk over there, you think? Or with aperson? I don't mean to say withhim. ANS: I don't- I don'trecall I was ever out of the roadway. From what I recall the entire time I was out in the roadway. Whether if I moved toward the sidewalk I couldn't recall. I don't remember that. QUES: How about after- Was there a time then after this you had gotten to your feet and then you were hit- No, wait a minute, you went down. Did you get back up some timeafter you had beenknockeddown? ANS: Yeah. Both when I was pinned to the ground and then after I was hit in the face when I was down, I got back up to my feet-when I got up tqmy feet that was where I remember that mywife was standing in the middle of the street next to me and it was shortly thereafter that thesquad cars rolled up. QUES: Okay. I'll just ask you, after the fight itself was over, punches had stopped being thrown, there was some separation I'mguessing between you and the people? Well, I shouldn't guess but do you remember throwing any- I mean, striking out at anybody after getting toyour feet and having your wife next toyou? ANS: I don't recall any-At that point, I think-1 remember as soon as my wife was next to me, very shortly thereafter we were back-back inour car and she was driving. Sgt. Wallace Krueger CRA Case #04-2153 QUES: Okay. ANS: And she was kind of- I remember herstanding next tomeand I think wewere about inthe middle of the street and it was shortly thereafter we were moving towards the car and getting out ofhere. There was still a lot ofpeople still milling around and there were- It's very chaotic. There were people everywhere. Inapretty large area of the street there were probably a couple dozen people out there atleast. QUES: Then Iwant to ask you about what you might have observed with these allegations against Sergeant Kroll. Did you^ at the time, or any- Well, I'll start with at the time you were reaching out and you've spoken to this part way but I mgoing to ask you kind of again. When you were reaching Victim #1, did you see Sergeant Kroll throwing any punches or reaching out for him at the same time perhaps? ANS: By the time I got out ofthe truck and until the squad cars arrive, I didn't ever saw Kroll. QUES: ANS: •QUES: Right. I never saw him until I sat next to my wifein the middle of the streetandit was at that point in time I sawhim. Okay. Now the other sort of major allegation against Sergeant Kroll is that the complainant alleges and this is ^ fellow that had some pretty striking blue as ifit were abeard tattooed on his face. I don't know ifthat rings any bells but Iknow that about him because I've met him but he alleges that he was sitting on the curb, kind ofafter the initial melee or whatever was over and that Sergeant Kroll, he alleges, went over and kicked him maybe in the side ofthe face of his face acouple oftimes, chipped his tooth. So what about that? Did you see maybe after things had calmed down a little bit, Sergeant Kroll interacting with any ofthe Idds or these people? The first time I saw Kroll after I gotout of my truck, I saw him. he was standing in the street and he had his cell phone inhis hand. I found out later that he was talking to Dispatch but I never saw him interact with anybody. Alright. And then you've- Do you recall ever having-being separated away from the major group ofpeople, now this speaking to number four again, against you, and being pretty much just one on one with one ofthe males there, having any interaction with them? Sgt. Wallace Krueger CRA Case #04-2153 ANS: I don't recall that at all. QUES: What was your intention when you got out of the truck and approached Whatdidyouwantto do? What were you planning on doing? ANS: When I sawthe damage to my truck, at thatpoint, my thought was that we'd detain him and issue him a ticket or arrest him for misdemeanor of damage to property. That's what had occurred. I witnessed that. And that, was my intention but I never got- We nevergot to the pointof-1 neversaida word. I neverspoke to him.I never said a word out ofmy mouth. QUES: Alright, And then to speak to this "B" allegation, paragraph "B", Inappropriate Conduct. It alleges, it says, "This complaiift alleges that Sergeant Kroll and Sergeant Krueger conducted themselves inappropriately when they failed to identify themselves as police officers and failed to informVictim #1 that he was under arrest. You might as well just address that. ANS: -1 never identified^ - QUES: [crosstalk] Yeah. ANS: I never identified myself as a police officer. I never spoke. I don't recall any conversation I had with anybody there. I never spoke to anybody and when they were under arrest.I never got any words out ofmy mouth. QUES: Sowould you saythat afterthat initial grab, wereyou acting as a police officer? ANS: No. I never made physical contact witii him. I remember reaching out for himand thenext thingI Icnow I'm flat on my back. Myheadhit the pavementandI'm down with sixpeople on top of me. If I hadbeen able toreach andmake contact with 'ern, the first tiling I would have said was that you're under arrest. That never happened. QUES: Okay. And then did you see- I guess you've spoken to this too. Do you have any memory of what officers were closest to you and- Well, I'll just.say closest to you initially there? Maybe between you and the crowd? ANS: I don't remember. I remember some officer came up to me. I remember I was- I remember I was kind of dazed. I remember standing in the street and he told me that weneeded to move out ofthearea andI never asked himwhy or anything. Theyjust started going. My wife led me over to our truck, got in and then left. I don't recall who the officer was. There were- There had to been maybe four squad cars there. But, I remember seeing Officer back where the ambulance was but whoever- 10 Sgt. Wallace Krueger CRA Case #04-2153 who the other cops there are from memory I couldn't tell you. QUES: Okay. Some of the witnesses and I think that contains the victims alleged that they sensed, they thought it was possible that you and Officer Kroll or Sergeant Kroll were under the influence ofsomething. Do you care to speak to that at all? Were you drinking that night or intoxicated? ANS: I don't recall where we were. I know I was not intoxicated that night when this incident happened. QUES: Okay. Alright, Sergeant, I think that is all the questions I have for you. Let me just double check here. Is there anything else you'd like to add at this point? ANS: • No. QUES: Okay. Did you hear Sergeant Kroll identify himself as a police oflBcer? I don't know ifI asked you that. ANS: ' No, I did not hear that. - - - - QUES: Alright. I think that'll do it then. Has this been a true and correct statement to the best ofyour knowledge? ANS: Yes. QUES: Okay. And when it's transcribed and sent to you, would you be willing to read it, make any necessary corrections, sign it and return to us? ANS: Yes. QUES: Verywell. That'll conclude this statement and it's now approximately 3;43 PM. Signature: Date: slm 11 STATEMENT OF PLACE: Minneapolis Civilian Police Review Authority Offices DATE: November 24,2004 TIME: 9:58 AM CASE NO: 04-2153 QUES: Please state your full name for the record. ANS; And what's your present rank and duty assignment? Fm a Lieutenant assigned as a Second Lieutenant in the Second Precinct, which is northeast southeast Minneapolis How long have you been a Minneapolis Police officer? About 15 years. - And you were ordered by the department to appear here and give a statement regarding matters pertaining tothescope of your employment asprovided byGarrity Decision. Is that correct? Yes. And are you aware that you could have a Federation Representative or attomey present with you at this time? Sure. And do you wish to proceed without such representation? Yes. Okay. Alright Lieutenant, referring back to May 14, 2004, I think it was approximately 10:30 at night, you responded to an incident at 13^ and Marshall Northeast involving Sergeant Kroll and Sergeant Kmeger who had beenoff-duty at the time. Is that correct? Yes Okay. Could you.tell me why did you respond to that incidentand what did you do when you got there? As I recall, I was well away from that incident when it began. I believe over in the Third Precinct. First off, I was working as the city wide Watch Commander so I was basically the nighttimepersonin chargecitywide. So withthosekindof duties I get around. And I was way over on the south side when an Officer Needs Help Call came out on the east side at 13^ and Marshall. But it was relatively quickly called Code4 so even before I got anywhere near there. So I stayed with what I was dealing with onthe south side and I got that resolved and then headed over there to see what was going on because as Watch Commander one of the dutiesis to sort ofbe aware of what's goingon citywide. So ... And do you remember about when it would have been when you amved? I don't recallexactly but it was well after the incident was done. Okay. Where didyou first gowhen yougotthere? Right to the, basically 13^ to 14^ on Marshall. Was itDusty's Bar? Did you go tothat location ordo you remember? I believe that's where the call came out to but it was quickly evident that was not the source of the incident. It was a place next door, Old Science Renovation. So that's where I ended up. I tliink I was right in firont ofthere when I spoke to the officers lefi: on the scene. Who were the officers left on the sce^? The only one that I spoke to was I Officer a dog watch officer in the Second Precinct. And I think there might have been one other squad there but I didn't have any interaction with them. I don't recallwho theywould have been. \Vhat do you remember Officer (|p|Hitelhng you about the incident? He gave me abriefsummary ofwhat his understanding ofthe incident was and that everybody had long ago had left firom the scene. He clarified that itwas not actually Dusty's involved that it was a crowd of people that had been at Old Science Renovation and so I basically took that information from him and said okay. Anybody hurt bad? No. Okay. Kind ofleamed what Ihad to learn and then cleared. Now did you make a report about this or some sort of log that would have encapsulated the details ofwhat Officer fliVll told you and whatyou learned. I did two things. Every night as Watch Commander, you complete what's called a Watch Commander Log, the Car 9 Log which is a summary of major events or events that would be of interest to the administration. And so . . . And that gets forwarded toapredetermined email list. Chiefs, Deputy Chiefs, Precinct Inspectors, CRA Case #04-2153 Lieutenants. They get this log every day so they kind of quickly figure out what happened the night before. As I recall, I also sent amemo to- And bydesign the Car 9Log does not have a lot ofdetail. It's basically apointer sothat people can go look up more if they want to. But I also sent a memo, I believe to- Certainly to Deputy Chief Lubinski and I may have also copied the Precinct Inspector just saying you might want to read this, case number, an incident with off-duty officers. That's generally the kind ofthing theywant to know about. Okay. Do you have any idea how that memo be accessible to me? Well, it was sent- I'm sureit was sentto Deputy ChiefLubinski. NowI don't know if she keeps those memos or not. And again, the memo wouldn't have had a lot of detail. It would have been, "Chief, I think you should go into the CAPRS System and read this report because itwas an incident that happened last night that was off- duty officers were involved and something that led to a help call. It's pretty high profile event. Not an everyday event. And so I send those memos routinely when _ .there's.something I think5omebody should lookfurtherinto. . Alright. It wouldbe niceto geta copyof it forthe file. Sure. Is that somethingyou'd be willing to forwardme? I just don't have it. I mean, I sent it then. This was back in May. I delete my sent emails every few months so ... Okay. And a Car 9 Log is- How would you guess ^d you don't have to do myjob for me but do you have any ideahow that would be accessible to me? Sure. Those are kept on file by|||m^B in the Chiefs office. You just give her date and shecanlook upthelog and make copies ofit.M^tfis the number _ Can you give me the gist of whatOfficer- What you remember of Officer telling you? Basically, it was that Wally Kmeger and Bob Kxoll were driving down Marshall. They were off-duty, they were in their personal vehicle, nothing to do with police work, driving off-duty and some guy that had been attending this Art Quest party at Old Science, hit the van with abackpack orhit their van with something. Hit Wally's van with something. Wally stopped to see what was going on. There was a confrontation. The guy punched him and then people poured out of this place that CRA Case #04-^ was full ofpeople and there was afight between those officers. And somehow, Iwas never clear on how ahelp call came out. Whether they called 9-1-1 from acell phone or whether somebody- Or did they yell for somebody to caD. The first I was made aware ofitwas when a toned Help Call came outontheradio. Did- Idon't - Well, you probably wouldn't have access to any of the things- You haven't seen the Notice ofthe Complaint or anything in this have you? No. First I knew there was a complaint was when I got the Garrity letter. I knew people airested that night or at least Iwas under the understanding that somebody involved in that thing was arrested that night and booked. And that the officers went either for medical treatment or at least to have injuries photographed. Okay. Did you- Did Officer like, 'cause the complainant and the what we call the victims in this case, who are on the complaint itselfhave adifferent version ofwhat happened. And I'm wondering ifOfficerflHH told you that while some witnesses told me this but kind ofgave you adiffering account. - . - No, not really. Imean, I'm sure his account was what he got from, certamly from the Sergeants or from other officers on the scene who got it from those two sergeants. And sothat's theaccount I gotthen. Okay. The reason I ask is because he had been sort of . . . what's the word I'm looking for . . . well, complimented by some of the sort of the regular citizen witnesses who said he was the one who stayed around and listened to us and took reports. And he did tell me that at some point somebody said that they thought they were treated poorly. That the you know, the cops should have been arrested and they wanted to make some sort of complaint and^Hfsaid Icouldn't get anyone to . tell me there name to take acomplaint so Itold them, "Well, ifyou won't give me your name, you have to tiy calling somebody else in the morning. Imean, Ican only do what Ican do and I'm not going to take an anonymous complaint." But you can call and I don't know. They gave them aphone number or what to call CRA or lA He said there were people that were very upset but they wouldn't say who they were. And didyou talk toany witnesses while you were there onthe scene? No. In fact, Idon't think there was really anyone around exceptjUdl^and maybe one other squad and they were getting ready to leave. It was really on the tail end of it. CRA Case #04-2153 QUES; ANS; QUES; ANS: QUES: ANS:^ _ QUES: ANS: QUES: ANS: Did you follow up with any of the officers, any officers in the Second Precinct and talked to them about what occurred after the fact? No. I mean, I did see Wally Krueger within a couple of days and saw that he had a pretty obvious black eye and we talked about the whole thing sort of I mean, not really in details just that- In fact, I remember what he said was "I was lucky that Kroll was there with me because he can handle himselfand you know ifTd been by myself, I would have been real trouble" so ... Okay. That was my next question. You've told me- Did you make any other reports or statements or notes about this incident? No. Jiist the Car9 Log and a memo, you know suggesting they read the report. Okay. Anything else you want to comment on Lieutenant that maybe I haven't asked youabout this incidentthatyouthinkI should? I don't think so, no. . - -- Alright. Has this been a true and accurate statement to the best ofyour knowledge"^ Yes. And when transcribed and sent to you,' will you read it and make any necessary corrections, sign it and return it to us? Yes. QUES: Alright. That concludes this statement. It's now approximately 10:08 AM. Date: 0-'^ Minneapolis City of Lakes Civilian Police Review Authority 400 South 4th Street • Room 1004 Minneapolis MN 55415-1424 Office 612 673-5500 Fax 612 673-5510 TTY 612 673-2157 February 8, 2 0 05 Officer Minneapolis Police Department Second Precinct 1911 Central Ave. NE Minneapolis, MN 55418 Dear Officer Enclosed are two copies of your statement given on February 3, 2005 at the Civilian Police Review Authority's office. Please review and initial any corrections you wish to make. Sign and return one copy by interoffice mail. Thank you for your cooperation, and feel free to' contact our office if you have any questions. www.ci.minneapolis.mn.us Alfirmative Action Employer Sincerel Case Investigator STATEMENT OF Officer, QUES: ANS: Minneapolis Civilian Police Review Authority Offices February 3, 2005 8:44 AM 04-2153 Officer, please state your full name for therecord. Andwhat's yourbadgenumber? How many years have you been apohce officerwith Minneapolis? A little over two years. And were you ordered by the department to appear here and give a statement regarding matters pertaining to the scope ofyour employment as provided by the Gamty decision? Yes I v/as. And are you aware that you could have Federation or legal representation here with you if you chose? Yes. You're willing toproceed without such representation? Yes. And you're here in awitness capacity just for the record. You're not one of the charged officers in this matter. And are you aware that under the Garrity decision any statement you give today may not be used against you in acriminal proceeding except in cases ofalleged peijury? Yes. And finally please be advised officer that should any ofyour answers in this statement be found untruthful, department disciplinary proceedings may be talcen against you. Do you understand this? Yes. Referring back to, it was May 14, 2004, time was approximately 10PM, do you remember responding to an off-duty officer call maybe needing help, something about afight over at Marshall and 13^^ inMinneapolis? Yes. So you were working on duty that night? Yes. Offlcerdlljlllllll CRA Case #04-2153 Were you riding with anybody orwere you alone inyour squad? Doyou know? I was riding with my partner. And who was that? Officer Okay. Why don't we just start with what you- What did you hear over theradio when you gotdispatched? Wasitanofficer needs helpcall? Honestly, I want to say it was or it was an off-duty officer something involved. Basically, that's whatI remember. I don't Icnow. Itwassomething withanofficer. And what do you remember encountering when you and Officer Kitzerow first pulled up at that address? Doyou remember kind ofin your minds eye what was going on? Just there was alot ofpeople outside. Alot ofpeople standing around and meandering back and forth. And do you remember seeing the off-duty officers there? Did you see who they were*? No. Okay. Sowhat was the state of the call when you got there. Didyou guys - Were there other officers there already? Uniformed? There were officers there aheady. So what did you first do when you arrived? We got on^ scene andif I remember correctly, you have to forgive me because it's been a little while, we went to the officers that were onthe scene. I asked what was going because I still didn't know what exactly was happening and ifIremember correctly, it was something about we're just here to help with the crowd control because again there were quite a few people that were out there. So... Okay. That's it. Now are you aware ofwhich officers were charged and which officers were off-duty inthis incident? No. Okay. So, I'll just ask you some direct questions about it. Do you recall seeing Sergeant Kroll orSergeant Krueger atthescene that night? They would have been off-duty. 2</t>
  </si>
  <si>
    <t>['https://d3n8a8pro7vhmx.cloudfront.net/cuapb/pages/270/attachments/original/1596604323/04-2153_Kroll_and_Krueger_Pt_2.pdf?1596604323']</t>
  </si>
  <si>
    <t>Too_Long:Over 20 Pages1 2 Q: OK. 3 A: So, they both agreed themselves. 4 5 Q: I understand. And that's completely, uh, not being disputing here at all, but I 6 want to understand and be very clear with this at the end of the transaction 7 between Mr. McCullough after he was in custody and this other man, did Mr. 8 McCullough retain possession of cash or the tickets? 9 A: He still had his-, the cash. 10 11 Q: OK. The cash? 12 A: Yes. 13 14 Q: And you have the cash personally or did Officer Lee have the cash? 15 A: Uh, I don't recall exactly who had it. I'd, I'd assume I had it. 16 17 Q: OK. Why would you assume that? 18 A: Well, because I inventoried it. 19 20 Q: We're going to walk through then, urn, you said Mr. McCullough was in a 21 squad car, where does he go from there? 22 A: Uh, he was transported back to the station. 23 24 Q: The First Precinct Station? 25 A: Yes. 26 27 Q: And what kind of investigation-, or what happened there? 28 A: Urn, I guess booking forms were filled out for him. I had run his name to see 29 if he had warrants, whatever. Booking forms were filled out. I had all of his 30 property. I put it into an envelope and, urn, then he was transported to jail. 31 32 Q: Who was operating the squad car that, uh, obtained Mr. McCullough from the 33 intersection of 1st and 6th and brought him to the First Precinct Station? 34 A: I believe it was Officer Hamilton and Courtois. 35 36 Q: OK. 37 A: I believe. 38 39 Q: And do you know who transported Mr. Robert McCullough from the First 40 Precinct Station to Hennepin County Jail? 41 A: That I don't recall. 42 43 Q: OK. You mentioned putting his property into a bag, Mr. McCullough's 44 property. Um, was that you that put his property in the bag? 45 A: Yes, I would've. I handled his property. 46 6 INT 1279969 1 Q: And, urn, that property went with him to jail? 2 A: Urn, yes, whatever, urn, I guess if we sent stuff with him, yeah, I would've 3 given it to him if it's like his ID or whatever. 4 5 Q: Could you please explain the circumstances around how Mr. McCullough's 6 property ends up in a bag that accompanies him to jail, but yet his cash that 7 we've talked about did not end up in that bag? 8 A: I just-, I know-, I guess just had it. It was an oversight. I don't know if I just-, I 9 put into the cash envelope for it and, um, realized I didn't put it in there or I had 10 locked in my desk prior, so it was safekeeping and inventory. I... 11 12 Q: OK. 13 A: I don't know. 14 15 Q: Let's talk about this report. Urn, I'm going to show you here case number 14- 16 113711. This is a CAPRS report. Could you please tell me who wrote that 17 report? 18 A: I did. 19 20 Q: And on what date and time? 21 A: On 4/9/2014. 22 23 Q: OK. Let's walk through it here. You have Officer Kipke as-, listed as the 24 Assisting Officer on the first page right at the top. 25 A: Yes. 26 27 Q: Can you tell me why you put his name at the top there? 28 A: Probably cause I was walking with him at first. There's no particular reason 29 why I put it in there, probably just cause I was originally walking with him. 30 31 Q: OK. Let's go to the arrest screen. Under the arrest information, it lists five 32 arresting officers. Did you enter those five arresting officers on that screen? 33 A: Yes. 34 35 Q: And can you please explain why you entered five arresting officers? 36 A: It's just been common practice that everybody who's-, at least for the-, our 37 CRT Unit, we just always put everybody who was working that day. We just put 38 them in the arrest screen. 39 40 41 42 43 44 45 46 Q: OK. Makes sense. If I could bring your attention to the CRT Team timesheet from that date in question, again it was April 9th, I can see that, uh, Officer O'Hara is on vacation, but it does look like there are six other members of the team on duty. That would be Officer Kipke, yourself, Officer Silva, um, Officer Hamilton, Officer Wester-, or Westlund, Officer Courtois, and Officer Lee. Five of the six ended up on the arrest screen. Is there a reason why Mr.-, Officer Westlund didn't end up on the arrest screen? 7 1279970 1 A: No. There's no particular reason. I would assume I probably just-, I hadn't 2 seen him that day. I didn't know if he was going to take a sick day or vacation 3 day. 4 5 Q: OK. And is it true in your recollection that Officer Kipke was not present at 6 the time of the arrest? 7 A: Correct. 8 9 Q: And, um, did you ever give this cash owned by Mr. Robert Hamilton to any 10 other any officer? 11 A: No. 12 13 Q: Um, did Officer Lee ever have it in his possession? 14 A: No, I don't recall that he ever touched it. 15 16 Q: OK. And so, when you wrote this report, we're gonna through here to your, 17 your supplemental statement, uh, Supplement #1. You talked about being with 18 Kipke in the first paragraph and then you said you observed McCullough 19 standing on the corner of 6th Street and 1st Avenue in your second paragraph 20 there. Also, in the second paragraph, you're stating that you're with, with Officer 21 Lee at that time and that you approached McCullough and identified yourself, 22 and took him into custody. Uh, he was then transported back to the First 23 Precinct. In the third prec-, or in the third paragraph, you talked about a witness 24 that observed the behavior you described to me. 25 A: Yes. That was a traffic agent that directing traffic for the Twins game... 26 27 Q: Right. 28 A: because it gets very busy and there's... 29 30 Q: Right. 31 A: many kids. 32 33 Q: And in the fourth paragraph here, fourth and final paragraph, uh, you stated 34 that, um, he was scalping tickets, and he, he was irate and belligerent towards 35 officers, and, uh, and that he was ultimately booked at Hennepin County Jail. 36 Nowhere in that statement do you talk about his cash, is that correct? 37 A: Correct. 38 39 Q: And did you find that not pertinent to the charges that you were applying to 40 him at that arrest? 41 A: Correct. 42 43 Q: OK. Um, and what's the date of that supplement? 44 A: 4/9/2014. 45 8 1279971 1 Q: OK. 4/9. So, he goes to jail, his property accompanies him, but no cash, 2 right? So, when were you first made aware of, uh, this cash that belongs to Mr. 3 McCullough, uh, not being where it should be? 4 A: I don't have the exact time of when I... 5 6 Q: How did you find out about it? 7 A: I don't exactly recall how I-, if I just stumbled on it or if, urn, you know, if he 8 had called and just say reminded me that I had locked in his desk-, or in my desk 9 for inventory that day and then just got busy and I forgot about it or... 10 11 Q: Were you keeping that money, uh, as evidence for any reason? 12 A: I don't recall needing to keep for it evidence. It was just, uh, safekeeping, so 13 when he gets out, you know, it's there. It's-, there's no... 14 15 Q: So, when he gets out of jail? 16 A: Yeah. He can just go and he picks up and... 17 18 Q: Picks it up where? 19 A: At the Property &amp; Evidence Room. 20 21 Q: But it didn't go to the Property &amp; Evidence Room. You're talking about 22 locking your-, the cash up in your desk for safekeeping, so-, but then in the next 23 breath you say, so he can get it when he gets out of jail. There's a disconnect 24 there. We're both seeing that, right? 25 A: Yeah. I don't-, I don't know if how I missed putting it up if it was supposed to 26 go with him or what it was that day. I mean it's been-, uh, it's been quite a long 27 time. I can't remember exactly what it was, but either I noticed that it was on my 28 desk and I forgot to bring it to him at jail-, with him to go jail when he went, so, 29 urn, it needed to be inventoried. So, urn, I would put it in a cash envelope, and, 30 uh, if we got busy during that day, I don't remember exactly what we did. I'm 31 sure I locked it in my desk and we have a secure locked door, so nobody-, urn, 32 so it can't be tampered with, so I just put it in there and I-, you know, it was an 33 oversight. I forgot to make sure it was in that day. 34 35 Q: OK. I'm having trouble understanding why you would lock money in your 36 desk and keep it separate from the rest of his belongings when you aren't 37 keeping it for evidentiary value, but let's move on. Um, so, at what point-, you 38 don't recall, you stated you don't recall, uh, what reminded you that hey this 39 money belongs to Mr. McCullough it needs to be in the property room? Was it a 40 phone call? Did somebody mention something? 41 A: I don't exactly remember. I would assume it was probably a phone call. I 42 could've just opened it up and thought oh, my gosh, here it is, I forgot. Um, you 43 know, it could've been that, you know, when he was taken to jail that, you know, 44 we forgot-, it could've been a mishap that all of his property wasn't together and 45 that's why it was missed... 46 9 1279972 1 Q: OK 2 A: urn, to go down. I mean it wasn't kept intentionally. 3 4 Q: Do you recall where you found it exactly, uh,... 5 A: It's... 6 7 Q: when you first realized? 8 A: Uh, it was in my desk drawer. I have a certain drawer where, urn, if I have 9 anything needed to be safe keep that I know it's locked and secured that I have a 10 spot on my desk that I can lock and secure things. 11 12 Q: And that's where you found it? 13 A: Yes. That's where it was. 14 15 Q: OK. Do you recall specifically if there was any phone calls that you heard of, 16 somebody relayed a message to you like, hey, I checked the voicemail for the 17 CRT Team office? 18 A: That, that very easily could've been. There was a message on my desk, and 19 I thought of money, and I thought wait a minute, so that's where I would check if I 20 had my safekeeping box or the spot and realized holy cow I forgot this and-,... 21 22 Q: OK. 23 A: so I would put it in right away. 24 25 Q: Officer Silva, did you ever intentionally not property inventory that money? 26 A: No. 27 28 Q: You're saying it was an oversight on your part? 29 A: It was very much oversight. 30 31 Q: OK. And ultimately, you did property inventory that money, correct? 32 A: I did. 33 34 Q: And is it, uh, would this be correct if I showed you this property inventory form 35 dated, um, April 15, 2014, at 1700 hours, uh, it lists you as inventorying $97 cash 36 in various bills; is that true and accurate? 37 A: Yes. 38 39 Q: OK. And was this the exact money that you had taken from Robert 40 McCullough or $97 other dollars that added up to the same amount? 41 A: I don't remember the exact denominations. 42 43 Q: Right. 44 A: of what it was, but... 45 46 Q: This is...? 10 1279973 1 A: His money. Yes. 2 3 Q: This is his money? 4 A: Yes. 5 6 Q: OK. Did it ever occur to you to maybe throw a supplement in CAPRS saying, 7 uh, oversight I overlooked property inventorying this money? 8 A: No. 9 10 Q: Something that would've very much helped keep this investigation from 11 starting or originating? 12 A: Well, yeah, I-, no, I-, no, I, you know, I didn't. I should've, yeah. 13 14 Q: And once again, no one else was in possession of this money ever? 15 A: No, I had it. 16 17 Q: OK 18 A: It's-, I don't know. I just wanted to make it clear that I mean it's-, if it was, I 19 don't know why it was left and how it did, but there's-, it's a-, it's a fluid job. I 20 don't know how can people's property and somebody else transported him-, it 21 could've just-, it was forgotten or missed, but when I realized it I made sure that it 22 was locked and secured, um, for it. So, um, you know, it wasn't done 23 intentionally. It wasn't-, it was just an oversight. I don't know maybe-, there's a 24 lot of things. It's a fluid job, and so, when I realized it I just made sure that it was 25 secured, so I could get property inventoried and maybe got really busy that day, 26 urn. 27 28 Q: OK. 29 A: I-, it was just an oversight. 30 31 Q: OK. Are there any facts concerning this incident that you have knowledge of, 32 but have not disclosed? 33 A: No. 34 35 Q: Is there anything else you would like to add to this statement that I have not 36 asked you concerning this incident? 37 A: No. 38 39 Q: Is this a true and accurate statement? 40 A: Yes. 41 42 PER MPD POLICY AND PROCEDURE, SECTION 5-107.8, YOU ARE NOT TO 43 DISCUSS THIS INTERVIEW OR CASE INVESTIGATION WITH ANYONE 44 OTHER THAN YOUR FEDERATION, UNION REPRESENTATIVE, OR 45 ATTORNEY. 46 11 I NT 1279974 1 Q: Do you understand this? 2 A: Yes. 3 4 5 STATEMENT CONCLUD 4 HOURS 6 7 8 9 10 11 12 Officer . rod Silva Date 13 Witness 14 15 16 Job #: 16489 17 18 12 1279975 DATA PRACTICES ADVISORY Internal Investigation Warning for Employees under Investigation (Tennessen Warning) You are being questioned as part of an official internal investigation into a complaint of misconduct. The information you provide will be used in a fact- finding process, as part of the total evidence, to determine if misconduct occurred and for assessing whether disciplinary action should be taken. Any admissions that you make during the course of questioning may be used against you as evidence of employee misconduct or as a basis for discipline. The information you supply may also be used in a grievance hearing, arbitration, or appeal procedure. The following individuals and entities may have access to the information you provide: • The subject of the data, which includes you, but may include someone else. • Employees and officials of the City of Minneapolis whose work assignments reasonably require access to the information. • Individuals or entities that have contracts with the City of Minneapolis reasonably requiring access to the information. • Attorneys for the City of Minneapolis reasonably requiring access to the information. • If disciplinary action is imposed against you based on the results of this investigation, the information you provide may be made available to the public as documentation supporting final disciplinary action. • Minneapolis City Council Members and the Mayor. • Hearing officers, judges or courts. • Private parties through discovery in civil litigation. • Your union representative. • Other persons or entities authorized by you, by a state or federal law, or by court order to have access to such information. Failure to provide the information requested means that the internal investigation must be concluded based upo evidence and testimony received by the investiga •r(s) wits ent. I ha or have had it read to me. 7, 6 Witness Date/Ti e e7/ / 2110 Date/Time 1279976 Minneapolis City of Lakes Police Department Jane§ L. Harteau Chief of Police 350 South 5th Street - Room 130 Minneapolis, MN 55415-1389 612 673-2735 TTY 612 673-2157 Officer Jarrod Silva Minneapolis Police Department Precinct 1 CRT RE: OPCR Case Number 14-10235 Notification Letter Officer Silva, September 15, 2014 You are being investigated for alleged violations of the City of Minneapolis Police Department Policy and Procedures. Specifically you are alleged to have violated: City of Minneapolis OPCR Ordinance 172.20(8) Any violation of the Minneapolis Police Department's policy and procedure manual. MPD Policy and Procedure 5-105 PROFESSIONAL CODE OF CONDUCT (A-D) 17. All property received as a result of on-duty police action shall be forwarded to the Property and Evidence Unit. MPD Policy and Procedure 10-401 RESPONSIBILITY FOR INVENTORY OF PROPERTY AND EVIDENCE (A-D) All MPD employees taking possession of property, whether evidentiary or non- evidentiary, shall place such property in the custody of the Property and Evidence Unit and complete the inventory prior to the end of their shift. The inventory shall include all evidence seized regardless of whether an arrest has been made. City Informa on and Services www.ci.minneapolis.mn.us Affirmative Action Employer 1279977 Minneapolis City of Lakes Police Department Jane&amp; L. Nadeau Chief of Police 350 South 5th Street - Room 130 Minneapolis, MN 55415-1388 612 673-2735 TTY 612 673-2157 It is alleged that officers failed to properly property inventory cash obtained during the arrest of Robert McCullough ate Ave N and 6th St N on 04/09/2014 at 1125 hours. CCN 14-113711. Pursuant to the Minneapolis Police Department's Discipline Process, the above allegations, if true, constitute Category A-D violations. However, be advised that the violation categories and the above listed charges may be amended or changed at any time during the investigation. Your appointment to provide a statement to the Internal Affairs Unit has been scheduled for October 8th, 2014, at 1200 hours in the Minneapolis Police Department !AU office located in room 112 of City Hall. If for any reason you have a conflict with this date and time, contact me to reschedule. If you choose to have Federation representation, it is your responsibility to make these arrangements prior to coming to your interview. I can be contacted by e-mail or phone at 673-2567 between 0800 and1600 hours Monday through Friday. Failure to show for your scheduled interview or to request an alternate date by the time directed will result in additional charges. This is an ongoing investigation and you are not to discuss this case or interview with anyone other than your union/federation representative. You are entitled to be represented at this interview by a union/federation representative or an attorney. Sincerely, Sgt. Jason Walters Internal Affairs Unit Minneapolis Police Department Call ~j City Information and Services www.cl.minneepolis.mn.us Affirmative Action Employer CC: Inspector Arradondo IAU Case File 1279978 Minneapolis City of Lakes Police Department Jane&amp; L. Harteau Chief of Police 350 South 5th Street - Room 130 Minneapolis, MN 55415-1389 612 673-2735 TTY 612 673-2157 Officer Jarrod Silva Minneapolis Police Department Precinct 1 CRT Officer Silva, October 22, 2014 Enclosed you will find two identical copies of your statement. Please take time to review your statement. Make any corrections by crossing out any discrepancies, then write in the correction, and initial the correction. After reviewing each page please initial at the bottom of each page. At the end of reviewing your statement, and any corrections that you may have made, please sign and date the last page. Please mail back, one of the reviewed and signed copies by the end of your next scheduled shift. You may keep the other copy for your own records. If a corrected and signed statement is not returned within five (5) days, it will be assumed that the statement does not require corrections and will be added to the case file unsigned. Thank you for your assistance in this case. Any questions or concerns you can reach me at (612) 673-2567. Sincerely, Sgt. Jason Walters Internal Affairs Unit Minneapolis Police Department City Information and Services www.cl.minneapoliamn.us Affirmative Action Employer 1279979 Page 1 of 1 WORKFORCE" Main Admin Reports WelcomeJason / Enter any combination of search criteria and click Search. Search Criteria Last Name: First Name: M Return only active employees *Last Name: tSilva *Address(1): *City: *Primary Phone Type: DL Number: Search Employee ID: Department Current: Police Depariment Start Date: 11/27/2006 End Date: History: View Roster Member Profile Badge Number: Rank Current: pace Officer Start Date:11/2712006 Ninthly: Were Employee Information *First Name: .. roci Middle Name: Mamas Birthdate: *Sex: Address(2): *State: *Zip: *Primary Phone Primary Phone Number; Esti DL State: DL Class: Personnel Information The Minneapolis Police Department Home Code l Contact Support Loo f User Name: Assignment Current; pat 1 CRT Start Date: 11/7/2010 End Date: Shia: 0900-1900 History: view Email: ljarrodsilva@minneapolismn.gov Race: DL Expiration: 'Employee 1006551 1 Badge: 18551 1 Post it: 119037 *PerT npe! 1 Full Time Employee (160.00) CM1 ;Z ig: ITon-Exempt *AOenry Les *j Emplos=1Active ; sat:ea: 111/27/2006 IT End Date: Prior ! I Experience Affillautibunn: rdP0 - Police Officers class) Police Officer-C fin months): Sworn: Di/ Veteran: 0 •Acc.= Managed Unit Additional Employee Information Save)) User ISILVAJJ1 Name: Agency Personnel Comment: Fair Share -- Union No T I I Member: !Phone Numbers !Emergency Contact Information !Assigned Inventory !Employee Time Balances !Skills and Qualifications !Training Records !Education Information !Recruit Field Training File !Performance Reviews !Personnel File !Delegates 'User Preferences http://cmean449/wfd/RosterAddEdit.aspx 7/13/2014 1279980 1 TODAY'S DATE IS AUGUST 7, 2014. THE TIME IS 1000 HOURS. THIS IS 2 SGT. WALTERS OF THE INTERNAL AFFAIRS UNIT WITH ME IS ROBERT 3 MCCULLOUGH. TRANSCRIBED BY R. METCALF. 4 5 RE: IAU Case Number #14-10235 6 7 Q: Is that how you pronounce it, sir? 8 A: Yeah, Robert McCullough. Correct. 9 10 Q: OK. Mr. McCullough, could you, please, give me your full name and spell 11 your last name? 12 A: OK. It's Robert James McCullough. M-C- capital C -U-L-L-O-U-G-H. 13 14 Q: And what's you date of birth, sir? 15 A: 5/11/58. 16 17 Q: Address, please? 18 A: 435 University Avenue East, St. Paul, Minnesota, 55130. 19 20 a Is it an apartment or a house? 21 A: That's actually-, it's the Union Gospel Mission. I rent a bed there. The Bethel 22 Hotel is what it's called, but it's... 23 24 Q: OK. And if, if I mail something there, it'll get to you? 25 A: Yep. Yeah, like this, they sent this to the area. I get mail. Correct. 26 27 Q: Uh, what's your phone number? 28 A: 651-335-3575. 29 30 Q: And do you have an email address? 31 A: No, I do not. 32 33 Q: OK. All right. Mr. McCullough, 34 35 YOU ARE BEING QUESTIONED AS PART OF AN OFFICIAL INTERNAL 36 AFFAIRS INVESTIGATION INTO SOME ALLEGATIONS THAT YOU HAVE 37 BROUGHT TO OUR ATTENTION. THIS INFORMATION THAT YOU PROVIDE 38 WILL BE USED IN A FACT-FINDING PROCESS AS PART OF THE TOTAL 39 EVIDENCE TO DETERMINE IF ANY MISCONDUCT OCCURRED AND FOR 40 ASSESSING WHETHER DISCIPLINARY ACTION SHOULD BE TAKEN. 41 42 THE INFORMATION YOU SUPPLY MAY ALSO BE USED IN A GRIEVANCE 43 HEARING, ARBITRATION, OR OTHER APPEAL PROCEDURE. OTHER 44 PARTIES OUTSIDE OF THE MINNEAPOLIS INTERNAL AFFAIRS UNIT MAY 45 HAVE ACCESS TO THE INFORMATION YOU PROVIDE AS PART OF THE 46 INTERNAL INVESTIGATION. 1 INT 1279981 1 2 Q: Do you understand this? 3 A: Yes, I do. 4 5 Q: Sir, I understand that, uh, you filed a complaint, urn, you wrote up a-, and 6 filled out and signed the complaint form... 7 A: Yes. 8 9 Q: uh, regarding an incident that happened on April 9, 2014; is that correct? 10 A: Yes, that is correct. 11 12 Q: OK. Uh, could you tell me where this occurred? 13 A: Urn, it occurred at the corner of 6th Street and 1st Avenue North. It would be-, 14 it would've been on the northeast corner. 15 16 Q: OK. And who were you with at the time of this occurrence? 17 A: At the time of the occurrence, I, I, I actually-, I, I buy and sell tickets, Twins 18 tickets. And I was doing a ticket deal with another ticket broker, Dan Romig. 19 20 Q: Dan Romig? 21 A: Romig. R-O-M-I-G, I believe. 22 23 Q: And I do see that you provided his name and contact information on your 24 complaint. 25 A: Dave-, I also gave you a statement-, a written statement from him. 26 27 Q: Yes. 28 A: That describes exactly what happened. 29 30 Q: Right. 31 A: Right. 32 33 Q: And, uh, you also provided another name that you refer to as a witness, Jim 34 Hahn (sp?) ? 35 A: Yes, he was also there at the time. 36 37 Q: OK. 38 A: He wasn't right there. I mean he was in the area, so, so just saw the trans-, 39 you know, what, what happened. 40 41 Q: Was he on the same corner? 42 A: He was on the same corner. 43 44 Q: OK. 2 INT 1279982 1 A: But actually he was just kind of in the background, urn, but he saw what, 2 what, what happened as far as the transaction of tickets and then the re- 3 transaction of the money. 4 5 Q: All right. Why don't we start at the very beginning? 6 A: OK. 7 8 Q: We're gonna actually, uh, take you a few minutes prior to that... 9 A: Uh-huh (indicating yes). 10 11 Q: because, urn, uh, apparently this, this incident started a little while earlier. 12 You mention in your-,... 13 A: Right. 14 15 Q: in your statement that you had a dispute with another individual. Let's start at 16 that time,... 17 A: OK. 18 19 Q: and let's take our time,... 20 A: OK. 21 22 Q: and go through... 23 A: OK. 24 25 Q: item by item. 26 A: OK. 27 28 Q: Go ahead. 29 A: Yeah, it was on the corner of 5th Street and 1st Avenue North. It was a brief 30 altercation with someone, uh, verbal. Urn, and I-, to diffuse the situation, I left 31 that area, walked to the next corner and, and, uh, started to, to, in negotiations 32 on a ticket. Transaction with another ticket broker. 33 34 Q: All right. 35 A: Urn, and as we were in the process of that transaction, uh, undercover 36 officers apprehended me. Urn, at the time, and see in my statement, I, I had 37 purchased some tickets from him and was giving him the money when they 38 apprehended me. He requested that it-, if it would be possible if he could get the 39 tickets back and give me the money back, he would appreciate it. And the 40 officers, uh, uh, agreed with the request and gave him the tickets back and got 41 the money from him. 42 43 Q: Now, that person would be Dan Romig? 44 A: Romig, yeah. 45 46 Q: Romig? 3 INT 1279983 1 A: Yeah, Romig. 2 3 Q: OK. Please continue. 4 A: And, uh, so then I was-, I was-, I was ended up apprehended and brought to 5 the downtown jail and I was released the next morning or early afternoon. And 6 when I was released, I was given a check for-, I forget the exact amount. It was 7 like three dollars and some odd change and that struck me odd cause I know 8 what, what I had. I had right around a hundred dollars, give or take a few bucks. 9 And so what I immediately did when I left the, the jail, I came over to the Property 10 Room here, and, uh, they said they didn't have anything yet, maybe check back 11 in a day or two. So, what I did is I waited and that was on Thursday. I got 12 released on Thursday, the 10th. So, I waited till Monday, which would've been, 13 let me see 10th, 11th, 14th, Monday, the 14th, April 14th. So, I went to the Property 14 Room and they again stated there, there was no money there. They didn't have 15 any record of it. So, they suggested I go over to the First Precinct and see if I 16 could find anything there. So, I went to the First Precinct, which is the desk 17 sergeant, and, uh, he informed me to go-, there was a phone up near the front of 18 the window up from his desk about ten feet or ten yards and told me to call a 19 number. So, I called it and I, I left-, it was a recording. I left my information. 20 21 Q: Do you know what number you called, sir? 22 A: It was-, it was a four digit number, I believe. It, it, it, and it was just like a four 23 digit number, um. 24 25 Q: Right. 26 A: And, uh, and so I didn't-, I didn't know if I had left them all the correct 27 information, so I called it back and left them another message. I waited a while 28 and then no return call. So, I-, then I, I proceed to come over here to the Internal 29 Affairs Unit. I talked to an officer. I, I don't recall his name, and, uh, you know, 30 he pulled up the police report and he saw there was no, no mention of, of the, 31 you know, transaction of what, what happened at 6th. Just an apprehension at 32 the corner of 6th and 1st Avenue North. No, no mention of anything else. No 33 mention of money exchanged. No mention of this or that. So, uh, he gave me-, 34 he, he had had a copy of the police report and I asked if I could get a copy. He 35 said procedure we can't. You can go to-, he suggested I go to the City Attorney's 36 office to get a copy of the police report. So, I went to the City Attorney's office. 37 He gave a form. He actually gave me a form-, a complaint form to fill out and I- 38 personally, I wanted to see the police report again and have it. Um, and he let 39 me look at the police report, so there was no problem. So, I filed for-, you had to 40 file a-, they can't give it to right then. It's actually-, I, I actually have the deal here 41 I think. Hold on. Bear with me one second. 42 43 Q: Sure. 44 A: Um. I got it here somewhere. Anyways, I filed my-, oh, here it is. So, I filed 45 this request for a police report with the City Attorney's office. OK. And here they 46 tell you that, uh, it could take-, let me see here-, uh, here where it tells you it 4 NT 1279984 1 could take. Oh, we respond to requests for copies as staff levels permit. We are 2 not able to provide information and immediate response to your walk-in request. 3 We request ten business days for processing all requests. So, I waited and I 4 waited over ten days and then finally went back. And [cough] they didn't have it 5 or they hadn't contacted me or whatever. So, then I had to call the City Attorney. 6 And what they had done is they had sent it to my public defender. They didn't 7 call me to pick it up. So anyway, so once I eventually got the police report and 8 everything, I came back here, filled out the complaint, and, uh, and that was 9 pretty much it. 10 11 Q: OK. When you got that copy of that police report,... 12 A: Right. 13 14 Q: did it have, uh, mention-, now, I know that you said in the narrative portion of 15 the report... 16 A: Right. 17 18 Q: it didn't have any mention of the money or the tickets... 19 A: Right. 20 21 Q: and giving... 22 A: Right. 23 24 Q: Dan Romig back,... 25 A: Right. Right. 26 27 Q: but did it have the money itemized on the report? 28 A: No, there was noth-, nothing about the money. 29 30 Q: OK. 31 A: And you probably have a copy of that police report there probably. 32 33 Q: I do. 34 A: Yeah. 35 36 Q: And what I would like to show you, sir... 37 A: Yep 38 39 Q: is, urn, what currently stands in our system. Urn, this is the, the police report. 40 Now, take your time, go through this page by page. 41 A: OK. 42 43 Q: I just wanna see if there's any information that's currently in there that was 44 not in there at the time. 45 A: OK. OK. [pause] 46 5 INT 1279985 1 Q: Maybe... 2 A: Urn, on the top here, I don't-, I-, that information wasn't on the one I had 3 looked at. 4 5 Q: OK. 6 A: Neither me or the-, or the officer when I came here before. 7 8 Q: Which information? 9 A: You got, uh. 10 11 Q: Under the Property and Evidence section? 12 A: Yes. 13 14 Q: Where, where it itemizes the bills? 15 A: Right, right. Yeah, that-, I didn't see that neither did the officer when I came 16 here to Internal Affairs. 17 18 Q: OK. 19 A: And then I, I, then they narrowed it down here. 20 21 Q: That makes sense. This would not have changed that. 22 A: Right. OK. Yeah, this... 23 24 Q: That statement. 25 A: This part-, there was no property evidence. That wasn't in there. 26 27 Q: OK. 28 A: And when-, does that say when it was updated? 29 30 Q: Yeah, I-, that's part of my investigation. 31 A: OK. Yeah. OK. 32 33 Q: Let me worry about that. 34 A: OK. Yep, no, thank you. 35 36 Q: OK. So, ultimately, you did get your money back? 37 A: Yes. That was on-, Property Room sent me and I have it right here. 38 39 Q: Could I see that, please? 40 A: Yes, you can. You can see that was-, they mailed it out the 8th and I, I was 41 rec-, uh, it was delivered on the 9th of May, so approximately two months later. 42 43 Q: That's correct. 44 A: Right. 45 6 INT 1279986 1 Q: Uh, Property and Evidence records do show that they did mail you a 2 notification on the 8th and you are showing me an envelope postmarked May 8, 3 2014. 4 A: Right. 5 6 Q: Do you recall the letter? What did it say? 7 A: It just-, it basically-, I, I have it somewhere. I don't have it with me. It just 8 basically said, uh, we have some of your money here, come-, you can come 9 down and get it within so many days or something like that. But-, so, I came 10 down and got it immediately. 11 12 Q: Would you mind if I keep that? 13 A: No, not a problem. 14 15 Q: All right. So, you received it on the 9th, you came down, and got your money. 16 A: Yes, I did. 17 18 Q: How much money did you get? 19 A: I think-, I believe-, once again, my memory is not the greatest, it was around 20 97 dollars, which came out to be about right. Because I got the check when I got 21 released from jail, I was given a check for three dollars and some odd cents. 22 And then it was-, I believe, it was exactly 97 dollars that, uh, they gave me at 23 Property Room. And they gave me cash, not a check, which was nice. 24 25 Q: Sure. Sir, this is a MPD Property Inventory Form and I would just like to 26 show you the back side of this. 27 A: OK. 28 29 Q: Uh, could you tell me what you see at the top? 30 A: Uh, I see my name, my address. Urn, it says date and time, 5/19/14. OK. 31 32 Q: Did you sign that, sir? 33 A: Oh, yeah, yeah. This is-, this is-, that's mine. I'm surprised it's-, cause I 34 came down immediately to get the money cause I don't have a lot of money. 35 36 Q: All right. 37 A: I was gonna say I rent a bed down at the Union Gospel Mission for 46 bucks 38 a week. 39 40 Q: All right. 41 A: I, I don't have very much money. So. 42 43 Q: Sir, is it true that, uh, your signature is on the back side of that form showing 44 that you recei-, received all of that cash? 45 A: Yes, it is. And I did receive all that cash. 46 7 INT 1279987 1 Q: Very good. 2 A: Yep. 3 4 Q: And it is dated 5/19, is that correct? 5 A: Yes, it is dated 5-, I, I can't believe. Well, I can't believe I came down that 6 fur-, that later, but... 7 8 Q: OK. 9 A: I might actually-, I might've gotten-, not gotten that, urn, right away. Cause 10 where our mail is sticks-, put in slots, and I, I don't always request my mail every 11 day. So, there's a possibility it was the 19th. And that's-, I mean that, that really 12 doesn't bearing on anything. 13 14 Q: No. No bearing. 15 A: No bearing. 16 17 Q: I just wanna verify, sir, that you did in fact receive 97 dollars from the 18 Property and Evidence room and it is dated 5/19 and that could be correct; is 19 that, that...? 20 A: Yep, yeah, yeah. That very could well be. I mean I'm sure it is. 21 22 Q: Thank you. 23 A: I got the money. 24 25 Q: OK. Do you have any idea where this money sat between the time you 26 received it and-, or received the notice from the Property Room and when you 27 were arrested? 28 A: I, I have no idea, but I did check with the Property Room to find out when that 29 money came in. 30 31 Q: Mm-hmm (indicating yes). 32 A: And that money-, urn, I got it in my notes. It came in, uh, I believe-, I believe it 33 came in to the Property Room on the 15th. And I believe I had came in here on 34 the 14th talk to the officer here. And we went over the police report at that time 35 and he made a comment that he couldn't believe that-, I mean-, and he said they 36 don't even mention any money. And so, he was looking at the police report, so 37 that-, the police report you just showed me must have been amended at some 38 point because your officer here that 1 talked to he, he, he made the comment 39 they don't even mention money. So that-, and that police report must have been 40 amended that, that you just showed me. Because I didn't see the money, he 41 didn't see the money, and, uh, so that, that police report must've been amended 42 some time at a later date. 43 44 Q: Absolutely, sir. 45 A: And, and when I checked with the Property Room to see when that money 46 came in, it came in on the 15th. And, uh, after I received-, when 1 received that 8 INT 1279988</t>
  </si>
  <si>
    <t>['https://d3n8a8pro7vhmx.cloudfront.net/cuapb/pages/270/attachments/original/1638757699/OPCR_14-10235_Silva_Part_3.pdf?1638757699']</t>
  </si>
  <si>
    <t>Too_Long:Over 20 PagesMinneapolis City ofLakes Police Department TimolhyJ.Dolan Chief of Police 350 Soutfi 5th Street - Room 130 Minneapolis MN 55415-1389 Office 612 673-2853 TTY 612 673-2157 Sgt. Clark Goset Child Abuse Unit Mimieapolis Police Department Sgt. Goset, September 23, 2009 RE; CRA Case Number #07-2463 LETTER OF REPRIMAND The finding for CRA Case #07-2463 is as follows: MPD P/P 5-103 Use of Discretion - Female Interfering.. .SUSTAINED (Category B) MPD P/P 5-105 Professional Code of Conduct...SUSTAINED (Category A) You will receive this Letter ofReprimand. This case will remaina B violation and can be used as progressive disciplinefor three years. Thecase will remain in the lAU files perthe record retentionguidelinesmandated by StateLaw. Be advised that any additional violations ofDepartment Rules and Regulations may result in more severedisciplinaryaction up to and including discharge from employment. Sincerely, Timothy J. Dolan Chief of Police ategory: B etain until: 4/21/2010 ciiyinformaLL: Captain Huffman and Services pgrsomiel www.ci,minneapoiis.mn.uJ^^ Case File Affirmative Action Employer BY: Sharon Lubinski Assistant Chief I, Sgt. Clark Goset, acknowledge this Letter of Reprimand/; Sgt. Clark Goset Minneapolis CityofLakes Police Department TimothyJ.Dolan Chief of Police 350 Soutti 51hStreet - Room 130 Minneapolis MN 55415-1389 Office 612 673-2853 September 23, 2009 m 612 673-2157 Civilian Review Authority Samuel L. Reid 400 South Fourth Street - Suite 670 Minneapolis, MN 55404 RE: CRA Case Number #07-2463 Dear Mr. Reid: An Administrative Review has been conducted into CRA Case #07-2463, which was a sustained case byCRA against Sgt. (Officer) Goset and Sgt. (Officer) Mathes for violating MPD P/P 5-103 Use ofDiscretion- Male Smoking, MFD P/P 5-103 Use of Discretion - Female Interfering, andMPD P/P5-105 Professional Code ofConduct. Assistant Chief Lubinski reviewed the case and determined Sgt. Goset will receive a Letter ofReprimand (B level) for Use ofDiscretion- Female Interfering and receive Coaching (A level) for Professional Code ofConduct. Sgt. Mathes will receive aletter ofReprim^d (B level) for Use ofDiscretion - Male Smoking and Use ofDiscretion - Female Interfering and receive Coaching (A level) for Professional Code of Conduct. Ifyou have any questions please feel free tocontact me. Sincerely, Timothy Dolan ChiefofPolice Clly Infomiation and Services www.ci.minneapolis.mn.us Affimiative Action Employer By: Sharon Lubinski Assistant ChiefofPolice o CC: Honorable Mayor R. T. Rybak MinneapolisPolice Federation Captain peLugo CaptainHuffinan Sgt. Goset Sgt. Mathes lAU Case File NOTICE OF DISCIPLINE PANEL MEETING August 28. 2009 Sergeant Clark Gosset, badge #02354 Minneapolis Police Department CID Sgt. Clark: Re; CRA Case Number 07-2463 This letter is to inform you the Discipline Panel has reviewed CRA Case #07- 2463 and recommends the finding(s) as follows: WIPD 5-103 Use of Discretion (Female Interfering) I Category (B)...Sustained. MPD 5-105 Professional Code ofConduct ICategory^ Sustained The Discipline Panel will meet on Wednesday, 16 September 2009at 1400 hours in the CID conference room in the City Hall Building (350 S 5**^ St. - Room 108). At this time, you will be given an opportunity to address the Discipline Panel. If you choose not to attend the Discipline Panel meeting you are ordered to notify the panel chair in writing by Monday, 14 September 2009. You may have a union/federation representative or an attorney present during the meeting. You are also entitled to review this case file prior to your Discipline Panel Meeting. Contact Internal Affairs for further information at 612-673-3074. Sincerely, Michael Si Lieutenant Minneapolis Police Department' cc: Internal Affairs Unit Captain Delugo- Panel Chair Captain Huffman - Panel Member Police Federation ivan, Panel Member O NOTICE OF DISCIPLINE PANEL MEETING August 28, 2009 Sergeant David Mathes, badge #04439 Minneapolis Police Department Juvenile Division I Sgt. Mathes: Re: CRA Case Number 07-2463 This letter is to inform you the Discipline Panel has reviewed CRA Case #07- 2463 and recommends the finding(s) as follows: MPD 5-103 Use of Discretion (Male Smoking) I Category (B) Sustained. MPD 5-103 Use of Discretion (Female Interfering) / Category (B)...Sustained. MPD 5-105 Professional Code ofConduct ICategory|g|y. Sustained The Discipline Panel will meet on Wednesday, 16 September 2009 at 1330 hours in the CID conference room in the City Hall Building (350 S 5^'^ St. - Room 108). At this time, you will be given an opportunity to address the Discipline Panel. If you choose not to attend the Discipline Panel meeting you are ordered to notify the panel chair in writing by Monday, 14 September 2009. You may have a union/federation representative or an attorney present during the meeting. You are also entitled to review this case file prior to your Discipline Panel Meeting. Contact Internal Affairs for further information at 612-673-3074. cc: Internal Affairs Unit Captain Delugo - Panel Chair Captain Huffman - Panel Member Police Federation Sincerely, Michael Sullivan, Panel Member Lieutenant Minneapolis Police Department Memorandum To: Assistant Chief Sharon Lubinski From: Captain Isaac de Lugo Re: CRA Case 07-2463 Date: September 18^, 2009 LAUDERMILL HEARING CRA 07-2463 On September 16'*', 2009,1 chaired aLaudermill Hearing to review the facts ofthis case thatinvolved twoMPD officers, Sergeant David Mathis Badge # 4439 andSergeant Clark Goset Badge # 2354. The panel consisted ofme, CaptainTsaac deLugo, Commander, Juvenile Division, Captain Amelia Huffman, Commander, Criminal Investigations Division and Lieutenant Michael Sullivan, Juvenile Division. Also present were Sergeant David Mathes and Federation representative Lieutenant Robert Kroll for Mathes' Hearing and Sergeant Clark Goset alone for his Hearing, athis request. It should be notedthatbothofficers havebeenpromoted to the rankof Sergeant since the dateofthis incident (April 21,2007), CRA sustainedcharges againstboth officers are as follows: 1). MPD 5-103 Use ofDiscretion (Male Smoking) (B Violation) 2) MPD 5-103 Use ofDiscretion (Female Interfering) (B Violation) 3) MPD 5-105 Professional Code ofConduct (Inappropriate Language)^ Violation) It was reported that Officer Mathes acted mappropriately when he 'snatched' acigarette outof an unknown male's mouth. Thatafterthe complainantcommented thatthe officer's action was rude and uimecessary. Officer Mathes told thecomplainant to mind herown business. And thatbothOfficer Mathes and Officer Goset 'bombarded' complainant with aseries ofquestions and told the complainant she needed to get out of downtown and go back to North Minneapolis. That Officers Mathes and Goset furthered the harassment when they handcuffed the complainant escorted her toasquad car and issuedher a citation for obstructingthe legal process. .C/ That Officer Mathes said, 'You'rejustaliberal piece ofshit,' and that both officers made several inappropriate and insulting comments tocomplainant. Comments by Officers; Sergeant David Mathesstated tothePanel thatback in2007 Block E was a very dangerous place. Sodangerous in fact Sgt. Mathes stated that Mayor Rybak walked Block Ewhile being videoed bythenews cameramen to show how safe it was. Sgt. Mathes stated thattheMayor was surrounded by unseen plain clothes officers forhis protection. Sgt. Mathes also stated thatthey were told bytheCommand Staffto beaggressive in cleaning upthearea andthatthey would be"backed up". He stated that they didwhat they believed wasasked ofthem andthattheydidit in good faith andthathebelieved at the time thatthemale vwth thecigarette was violating thelaw bygetting ready tosmoke ata busstop. He alsobelieved thatthe complainant's verbal interference violated the law. Sgt. Mathes deniedmaking the "pieceof shit" comment. Sgt. Clark Goset statedthat he believed that they weredoing whatwasa^ked of them, cleaning up the streetsaroundBlockE. Healso stated, that inhindsight, that he would do things very differently now. Panel Discipline Recommendation: Afterreviewing the facts, allowing both officers to offermitigating circumstances, comments, and in Sgt. Mathes' hearing, comments byhis Federation Representative, Lt. Robert Kroll, the Panel r^ommends the following: Sgt. David Mathes- Thediscipline for CRA B Violation charges one and two MFD5-103(MaleSmoking and Female Interfering) be a Letter of Reprimand. The Panel affirms that CRA was correct in their conclusion that Officer Mathes had no legal basis for taking the cigarette from the male. Possessing a cigarette, lit or unlit, on the sidewalk violates no laws or ordinances. The Panel also affirms that the comments offered by the female did not constitute a crime basedupon explicit court decisions. (In State v. Krawsky, the MN Supreme Courtheld that interruptingor directing criticismtowards an officer doesnot constitutea violation of obstruction oflegal process. To be found guilty ofobstruction of legal processa defendant must act in a way that physicallyhinders an officerin the performance ofhis duties. In order for verbal conduct to rise to the level ofphysical f ^ interference, it must exceed ordinary verbal criticism such as ascenario in which the drfendant ran alongside an officer engaged in afoot chase shouting and cursing at the officer as he attempted to purse asuspect.) The discipline for BViolation charge three MPD 5-105 (Language) be a Reduced to an AViolation. (It should be noted that as an Aviolation this would be beyond the reckoning period ofone year). The Panel believes that the language violations should be reduced to Alevel because both Sgt. Mathes and Sgt. Goset were patrol officers at the time ofthe incident, and that language violations by officers are usually regarded as coaching level violations. The language in question was profanity rather than amore egregious language violation like the use ofan ethnic slur. Sgt. Clark Goset- The discipline for CRA BViolation charge one MPD 5-103 (Male Smoking) be None. The Panel believes that this offense was charged and sustained in error as Sgt. Mathes and not Goset, was the officer to grab the cigarette. The discipline for CRA BViolation charge two MPD 1-103 (Female Interfering) be A Letter of Reprimand. The Panel also affirms that the comments offered by the female did not constitute acrime based upon explicit court decisions. (In State v. Krawsky, the MN Supreme Court held that intemipting or directing criticism towards an officer does not constitute aviolation of obstruction oflegal process. To be found guilty ofobstruction oflegal process a defendant must act in away that physically hinders an officer in the performance ofhis duties. In order for verbal conduct to rise to the level ofphysical interference, it must ~ exceed ordinary verbal criticism such as ascenario in which the defendant ran alongside an officer engaged in afoot chase shouting and cursing at the officer as he attempted to purse a suspect.) The discipline for CRA BViolation charge three MPD 1-105 (Language) be aReduced to and AViolation. (It should be noted that as an Aviolation this would be beyond the reckoning period of oneyear. The Panel believes that the language violations should be reduced to Alevel because both Sgt. Mathes and Sgt. Goset were patrol officers at the time ofthe incident, and that language violations by officers are usually regarded as coaching level violations. The language in question was profanity rather than amore egregious language violation like the use ofan ethnic slur. Respectfully Sub Captain Isaac S. de Lugo MplsPoliceDept. Juvenile Division Minneapolis CityofLakes Civilian Police Review Authority 3014th Avenue South - Room 670 Minneapolis MN 55415-1019 Office 612 673-5500 Fax 612 673-5510 HY 612 673-2157 July 28. 2009 Cali CHIEF TIMOTHY DOLAN MINNEAPOLIS POLICE DEPARTMENT 130 CITY HALL 350 S 5"^" ST MINNEAPOLIS MN 55415 RE: Complaint No. 07-2463 Dear Chief Dolan: I am submitting to you the Civilian Review Authority Board's Findings of Fact and Determination in this complaint. In accordance with Title 9, Chapter 172 of the Minneapolis Code of Ordinance of the Minneapolis Civilian Police Review Authority, in particular, Section 172.130, you are required to make a disciplinary decision based upon this information and to provide the Civilian ReviewAuthority and the Mayorwith a written explanation of the reason foryour disciplinary decision. If you have any questions or concerns, please contact me. Yours truly, SLR:sp enc Samuel L. Reid, Manager CityInformation and Services www.ci.minnsapolis.fnn.us Affirmative Action Employer •ssrr-.^ CITY OF MINNEAPOLIS CIVILIAN POLICE REVIEW AUTHORITY Note: 'This document is included intheinvestigativefilefor thesolebenefit ofthehearing panel. WRITTEN SUMMARY OF In re PoliceMisconduct Investigation of: INVESTIGATIVE FINDINGS OF FACT AND Sergeant David Mathes (Badge #4439) RECOMMENDATION Officer Clark Goset (Badge #2354) CRA File No: 07-2463 Pursuant to Minneapolis Code of Ordinance Title 9, Chapter 172 § 172.10, the Minneapolis Civilian Police Review Authority (CRA) has the authority to adjudicate citizen complaints alleging misconduct against members ofthe Minneapolis Police Department (MPD) as provided by that chapter. This complaint was timely filed in the proper form as required by §§ 172.70 and 172.160, and the complaint has been referred to apanel ofthe board for hearing as provided by § 172.100. L SUMMARY OF COMPLAINT ALLEGATIONS In acomplaint filed with the Minneapolis Civilian Police Review Authority, Complainant allegedthe following: Inappropriate Conduct - That Officer Mathes snatched a cigarette out of the mouth of an unknown male. Harassment - That after the Complainant commented that the officer's action was mde and unnecessary. Officer Mathes told the Complainant to mind her own business, and that both Officer Mathes and Officer Goset bombarded Complainant with a series of questions and told Complainant she needed to get out of downtown and go back to North Minneapolis. That Officer Mathes andOfficer Goset furthered the harassment when theyhandcuffed Complainant, escorted her to asquad car and issued her acitation for obstmcting the legal process. Inappropriate Language -That Officer Mathes said, "You're just aliberal piece of shit, and that both officers made several inappropriate and insulting comments to Complainant. IL ISSUE(S) 1. Did Officer Mathes' act inappropriately when he removed the cigarette out of the imknown male's mouth? 2. Was Officer Mathes and Officer Goset conduct harassing toward the Complainant after she spoke out about OfficerMathes's method ofenforcement? 1 STATEMENT OF!•••••••• PLACE: Minneapolis Civilian PoliceReview Authority DATE: April 26, 2007 TIME: • 3:00 p.m. CASE NO: TEA ^ ^ ^ INVESTIGATOR^MMIMMi QUES: State your full name, spelling your first and lastname. ANS: QUES: And your home address? ANS: QUES: Your home phone? Your age and date ofbirth? directing yourattention to the dayof April 21, 2007, onthat dayyoucamein contact with Minneapolis Police Officers, is that correct? Correct. And do you recall approximatelywhat timethat contacttookplace? It was around 10:00 p.m. Do you recall the location ofthat contact? It was Seventh and Hennepin, right by Block E, on the side of Seventh Street. And what were you doing at the time of the contact? I was waiting for the bus and I was leaned up againstthe side ofBlock Ejust waiting for the bus. Four officers walked by coming from Hard Rock and on their way towards Hennepin and they walked past me. Therewas a man standingaboutan arms length or a little bit more away from me and he had a cigarette in his mouth. I believe that cigarette was unlit. I hadn't smelled smoke. Aad when I waswatching the cops as they walked by and one of the cops, police officer #1, he without saying anything, stopped the man and reached out and grabbed thecigarette fromhis mouthand then after he grabbed it, he said, "There's no smoking at bus stops." I kind of just- I watched that and I just kind ofwas-stood there but I was like, wow, youknow. You know he didn't even say anything to the man oranything likethatbeforesnatchingthe cigarette out of his mouth. And then at that time, the officer he said- he had said, "There's no smoking at bus stops," and he might have said a few things that I don't quiterecallbutI said, withoutmovingfrom where I wasstanding andwithout yelling orsayinganything sarcastically, Ijust saidinthis tone,I said, I said, "That wasrude. You don't need to snatch anything out of anybody's mouth."Or "You don't have to CRACase# snatchthingsout ofpeople's mouths."Andatthepoint,Officer#1 said,"Mindyour ownbusiness," andsaid a fewmorethings to theman. Then- There's four officersall together. Officer3 and4 kindof stepped off tothe side, on the man's other side and just was standing there, they weren't addressing anytWng, and then Officers 1and 2 kind ofturned,directedtheirattentiontowardsme. They started asking me questions.They said something like I was just givinghima waming and I could have given him a misdemeanorifI wanted to. QUES: And who said that? ANS: Officer #1 said that. And kept telling me I shouldjust mind my own business. And "We're were told to come out here and use force." QUES: And who said that? ANS: Officer#1. Then youknow Imighthave saidsomethmg. "I'mjust statingmyopinion you don't have to snatch things out of anybody's mouth." Kind of when that was going on, they were finishedwith the man.The manyouknowkind ofheardthatthey were, this is what I think- The man heard that-they were startingto giveme trouble and just wanted to leave the situation before they retumed their attention to him, which they were done with and none ofthe four officers stopped him andhe walked away and just to get out ofthe area, which was smartin my opinion. Then the officers directed their attention toward me and they were just kind of- officers wanted to-they kind ofwere just yellingthingsat me but they startedasking me questions. And they asked if I was smoker andI said, "No, I'm not a smoker." And then they askedme what I was doing downtown andI toldthemI wasonmyway home. And they asked me where Ilived and Isaid, Isaid, 47*^ and Emerson andthey said, "You need to get out ofdowntown and go backto North Minneapolis." QUES: Now who's asking you these questions and makingthese statements that you just stated? ANS: It was Officer #1 and 2. Officer #2 was asking me the questions but it was kind of going back and forth between them. One would ask the question. The other would make a comment. QUES: And who made the statement about going back to North-? ANS: I don't-1 don't remember which officer said that but it was either 1 or 2.1 said I live in Minneapohs andtheysaid,"No, youlivein North Minneapolis. Gohome." QUES: And do you know who said that? CRA Case # ANS: No, I just-It was just coining at me. QUES: Between 1&amp;2? ANS: Between 1&amp;2. Then they- One of 'em asked me where I worked and I said I didn't have to answerthat. And the Officer#1 says,I thinkit washimwhoaskedmeitbut he says,becauseI thinktheset up wasforme to tell himwhereI workedbutI didn't. And then he says, 'Well, I don't go to yourjob andtell youwhatto do so I don't tell me how to do myjob." And Ijust replied, "It's apublicstreetandI wasjust stating my opinionor I wasjustsayingmyopinion."Andtfien theysaidsomethinglike,"You don't have a right to an opinion." QUES: Do you recall which officer made that statement? ANS: I don't recall.At thistime,it wascomingfrombothofficersweretalkingtome.They said- They brought up the First Amendment because I did not bring up the First Amendment. They brought up the First Amendment and they said, "The First Amendment doesn't give you the right to say youropinion."And Ijustreplied,'Tes, the First Amendment is Freedom ofSpeech and that's what it does." QUES: And do youknow which officerbroughtup that issue? ANS: No, I don't know which one but it was 1 or 2. And then they say, "Is that worth getting arrested for?" As to mean, is statingyouropinion oristheFirstAmendment or standing up for your rights, it was kind ofalljumbledup in whatthey were comingat me, and they stated, "Is that worth getting arrestedfor?" And Ijust said, "Yes." And then they put the cuffs on me. QUES: Did they ask you to turn around in orderto- or warnedyouthattheyweregoingtobe placing you in cuffs? ANS; No, I think it was just their body language. They-1 think theytook my handandput the cuffs on me. QUES: Who took your hand? ANS: I think it was-1 believe it was Officer #2 who cuffed me. QUES: Did you actuallysee him take his cuffs out? ANS: No, I didn't see him take his cuffs out. QUES: And were you givenany indication thatyou were going to be handcuffed? ANS: No, I mean,I wasjust standing thereandit just was like, I, youknow,mybodywas just looseandthat's-they, you know, I wasn't resisting anything soI thinktheytook CRA Case # my hand andjustput*em incuffs and Ijustkind ofwent withtheir lead onwhat was going on. QUES: Andhowwereyouhandcuffed? Howwere youhands cuffed? ANS: Behind myback. Theyweredefinitely behindmy back. QUES: And then what happened? ANS: Then they led me. They didn't say why they were arresting me oranything. They- There was an Officer 1,1 believe was on my left. No, Officer 1 on the- 1 was- Officer 2 was onmy leftand Officer 1was oil my right and they had me and they were walking withme andIwasjustwalkingwiththem. IrememberOfficer2saying, "You need tostart walking onyour own." ButI was walking onmy own but Ihad a big bag, tote bag, with me and ithad slid downmy arm because ofthe cuffs were on me anditwas banging againstmyleg andIsaid, Isaid, "Iam walking onmyownbut my bagjust ishitting my leg alittle bit." And then he didn't say anything afterthat. While wewere walking towards Hennepin hekept-he keptjustsaying things to me and I wasn't really-I didn't say anything back most ofthe time. But he did-He did say- He did call me, ^'You'rejust aliberal piece ofshit." And Iwas kind ofshocked because Iwas like, "Where didthatcome firom?" Andyou know whatdidIeven do? I didn'teven sayanything you know. I was thinking alotofthings butIdidn'tsay any of'em. Ijustsaid-replied tothat, and that was Officer #1 and I replied, you know, "Youdon'thave to cil me anynames, youknow. Iwasjuststatingmy opinion. Why - . -... are you even doing this?" Andthen he saidsomethingsmartlike, "Wejustarelowon quotas." Youknowjusttobe smart. AndIknew he wasjustbeingsmartwhenhesaid that but Ijust dropped it fi:om there. And we turned the comer, aleft on Hennepin. And then we were walking. Hejustkeeps saying you need toleave downtown. That was kind ofthe mantra that I remember being drilledin my head. QUES: Officer#!? ANS: Both ofthem were saying that. Officer 1and 2 were justsaying you don't belong downtown you need to leave. Theyturned aroundthe comerandthenthere's another bus stop there. And we were walking past itand there was agroup ofyounger men and I didn't know their ages you know but they-they could have been sixteen to twenty-five. Theywere-Theylooked younger. And the- One ofthemhad a- a-like a-itwasjustalittlebit-itmight have been Figarello orsomething anditwas in one of the-or a blunt andit was in the little cigarette holders thatcome with thelittle plastic things and he had that as well and tfie officer took-snatched that out ofhis mouth. QUES: Which officer? CRA Case # ANS: #1. And I was, you know, just- and he through it in on the ground. I didn't say anything at that point becauseI didn't want to sayanything thatwouldgetthe other people in trouble you know because ofwhat I wouldsay. And I thoughtthe officer was doingthat to provoke me because he thoughtthat I wouldreact to it andjust to showthat he can do what he wants you know.AndI kinda- I'm still cuffedandhe stopped to do this and then he-1 don't-1 think he asked for their ID and then there was another person in that same group, a young man who had a bike and he was holding the bike, you know, he wasn't riding it. He was- He was holding it up and they were at that bus stop and the officer's like, "Get that bike off the sidewalk!" Officer #1 said that. "Get that bike offthe sidewalk!" And the kid's like- The kid's like or the young man's like, "I'mnot riding it. Youknow I'mjust walkingit." He's like, "It doesn't matter! Get that bike offthe sidewalk!" And I wasjust like, whoa, this officer's out ofcontrol. Because he was-you know,hewasyelling,"Getthatbike out ofhere!" And you know and the other kids werelike, you know,just listentohim. They said something like, "Just listen to him. He's got a white girl," orsomethinglike that because you know, take him seriously or something like that. QUES: What was the race ofthese individuals? ANS: The young men were-they were all black individuals and the original man that he took the cigarette was a black older gentlemen. Not older with gray hair but older. AridI- Like I said, I didn't say anything because I didn't wantto getthemintotrouble but Officer#1 still had one ofthe people's ID's. Hehad lookedat it andthenhe hadit in his hand and went to walk away with it while hehad me cuffed and one ofthe-one ofthe guy's asked, "Can I have my ID back?" Or "Can we-It costs money to get a replacement. Can you give my ID back?" And at that point, I don't rememberwho- who got arrested-but one ofthem-on&amp;ofthose gentlemengot cuffed andput in the back ofthe squad. QUES: Okay.Now which individual did he take the ID fi:om? This is the one onthe bike or the one with- ANS: And that's what I can'tremember. I'm thinking-1 think it was the one with cigarette that he had the ED because that would make more sense. But- Either the one with the bike or the one with the cigarettebut I'mthinkingitwastheonewiththecigarette. He gotthrown in thebackofthe-ofthe squadbut I cau't-1 waskindofoccupied inthe senseofI didn't, youknow, I was kind ofjust watching but oneofthemendedupin thebackandtheydidn't do-1 tellyou, theydidn't- Theyweretotallycooperating and theyjust askedfor theIDback. QUES: Andwhohandled thatmale? CRA Case # ANS: I don't-1 don't know who handled him. I want to- It's like I can't remembernow because I don't-1 think-1 think that Officer #1 did and then I just got led out to behind the squad car and Iremember the kid being put inthe backseatbutIwas led behind the squad car butnot actually taken inside. And Officer 2 was talking to me and I think- because I think, yeah, because I think later Officer #1 walked up and joinedus againbutthat I'mfuzzy on. I'llsaythat. Ican-So thenI'mthere attheback ofthe squad and Officer #2 says more stufftome. Ican't remember specifics. Itwas justmore, "We're-You can-" Andevensaid, "Youcan-Mysupervisor'snameis this andyou can go seehere andshe's right attheprecinctdown the street. You canmake yourcomplaintsto her andjust-Butnotsayingit-justsayingitveryrude andlikeand they're notgoingto do anything anywaykind ofway. Youknowhe said, "We'retold to come outhere," and hereiterated, ^'We're told tocome outhere and use force on people," andIjust,you know, Iwas kindofthinking, these are-we'repeoplewho are not doing anything. We'rejust waiting for thebus to actuallyleave andgetoutofhere and you know you're taking tip all this time on this. So, Officer#2-And Officer #1 steps offto the side and Officer#2 then asks me, he says, "Doyou have an ID inyour bag?" And I say, "No." And then he asked me, "Do you have an ID on you?" Isaid, "Yes, it'sinmybackpocket," andthen hereachesin mybackpocketandtakes myID out and then he starts to write the citation. Or he could have already started the citationbut then he asked me to fill it out. Thenhestartsto- Hewritesoutthecitation and you know- Wait a second. He's writing it and basically he just kind ofkeeps saying, "You know you really don't need to be downtown. Ypu don't need to ..." Things like feat and-justkind ofbeingpushedinto me.. You knowJ'mstandingthere andIjustkindof-Officer3and 41 thinkare kind ofbackatthe squadtoobutthey're not saying anything. There not getting anything. As soon as they- Theykind ofhad followed. I believe they must have followed behind when I was led there and they were atthe squad car Iremember. But Ijust stoodthere behind the squad you know with my hands cuffed still and I said something like, well, you know, I-1 said to myself, butIjustkmdofsaidyou know IthinkwhatIdid the rightthing. Idon'tthink citizens should bejust treated like this and that's kind of-just kind ofto get my composure and I said that. And then he-that was while the officer is writing the citation out. QUES: Officer #2? He wrote out the whole citation. ANS: Officer #2. Hewrote outthe whole citation. Thenhe, after hewrote the citation out, heuncuffed me. And atthattime then I startedtogetaUtde teary of-startedtotearup alittlebitbecauseIwas-Youknow Ihadbeen holding all this stuffinyouknow andI felt so violated andjust I started to cry alittle bitand- [begins crying] CRA Case # QUES: Do you wantto takeabreak? Goingoffrecord. Thetime is 3:18. Backonrecord. 3.20 p.m. ANS: So they uncuffed me and that's when Istarted to tear up alittle bit. And then Ihey- Theyjustsaid, "Gohome. Getoutofhere." Theyseenme crying. They're like, "You don't belong downtown. QUES: Who said that? ANS: Itwas Officer 1or 2who said that. I think itwas Officer And they werejustkind oflaughing whenIwalkedaway. IrememberIsaid somethinglike, "I thinkImissedmybus." Theysaid, "Toobad. Catchanotherone."Thatwas-Thatwas it andthen I just walkedoff. QUES: Did you go back to the location where you were originally? ANS: Iwentbackto the locationwhere Iwas originallybutthenIdecidedthatIdidn'twant to go homebecauseIwantedto go see some ofmyfriends [voicequivering] becauseI was so shookup. And so Iwent to-I went actually down on 7^to Nicollet andIjust walked up to acab because there's cabs there andIjustwent and got in the cab and went toseeoneof my friends in St. Louis Park. QUES: Now'whenyouwerebeing questionedbyOfficer#1 and#2, wherewerethe othertwo officers located? ANS: When Iwas- They were offto my left, Ithink, just standing around. They weren't involved in any ofthe questioning and.they werejust kind ofignoring eveiytog. I think Iforgot to mentionthatwhen they cuffedme, Officer- one ofthe officer, #3 or 4, he was-one ofthemwas standing to myleftalittlebitbecauseIrememberwhenI went to turn around he was onmylefthand sidewithhis back againstthe wall. AndI looked athim, youknowIkindoflookedinhis eyes. YouknowIdidn't sayanything my hands were cuffed andIlooked up at him kind oflike with the lookthat kind.of said, you know, are youjust going to letthis happenyou know? You can seeIdidn't do anything. And hejustkind of-the lookhe gave me-itwasn'tany^ng-itwasjust kind oflike, he's not going to do anything and so Ididn't say anything to him. QUES: Nowhow far awaywere the Officers3and4standingawayfromyoufromwhereyou were being questioned by1and 2? ANS: Ibelieve that Hieywere-The guyhad-that Hieyhadbeenmessing with, he was like right there so Ithink they were just alittle to the left ofthat so .... QUES: And you stated earlier that the gentleman, it wasablackmale correct? ANS: Yes. Black male. He- CRACase# QUES: Oldermale. ANS: He walked away. QUES: And hewas, atthetime over the encounter with the officer's- ANS: Oh yeah. QUES: -initial encounter. ANS: He was about an arm's length. Anditmighthavebeen-because Iwas here ontheside ofone ofthese so- And itwas probably here. He was just over and like maybe you knowjustalittle bitover. BecauseIwas leanedupagainstthe comerofoneofthem- QUES: Of the pillars? ANS: Ofone ofthe pillars. QUES: Okay. And for the record, Maria's referring to aphotograph that she's provided displaying the 7^Streetside ofBlockEandyou're stating thatthe pillarbythe black awning. ANS: You know I think that's whereit was but I don't-1 can't be sure. QUES: Somewhere in that area? ANS: Somewhere inthatarea. AndI know I was- I'm pretty sure I was onone ofthe sides ofthe pillar because Iwas leaning and itjust gave alittle bit ofedge you know. QUES: Soyou're facingthe street- ANS: Yes. QUES: -Gameworks would betothe lefttoyou? ANS: Yep, the Gameworks comer entrance would be to the left ofme. QUES: And when you were being escorted by Officers 1and 2to the squad car, where was Officers 3 and 4 located? ANS: Iknowthat#3 wasjustalittlebitto myleftbecause as Iturned around andwas about afoot, astep or two. I remember looking over to my left at him kind oflike Iwas saying, kindoflike, you're notgoing to stop this. Hedidn'tgetinvolvedandOfficer3 and 4 didn't getinvolved init at all. QUES: Did they follow Officers 1and 2while they were escorting you? ANS: I couldn't see them from behind my back and Ibelieve that they did because they were atthe squad car when Iwas atthe squad car. 8 CRA Case # QUES: Did Officers 3 and 4 were they with you and the other two officers when Officer 1 took the cigar or cigarettes out of the secondgentlemen? ANS: I believe-1 believe they were, [crosstalk] Fm sorry. QUES: Tm sorry. ANS: Fm sorry. QUE: That's alright. ANS: Ibelieve that they were when the incident with thebus and the cigarette or the second group of people. I believe thattheywerethere. QUES: And you stated that Officer #1 stopped and askedfor one ofthese individuals out of the group on Hennepin ID? ANS: Iremember seeinghini withthe ID inhis hand. Idon't rememberhim asking for it. I just remember him standing there with itin his hand and going to walk offwith it. And that'swhen one ofthe-one ofthepeople inthat group asked for the ID back. QUES: Did hestill have ahold ofyou as he was standing there with this ED? ANS: I thinkOfficer#2hadmeonmyleftandIjuststood there andOfficer #1 was able to movefireely. He didn't havea holdof myarmanymore. QUES: And did you see anything further as towhat Officer #1 did with this ID? ANS: No, Ijustrememberthatthat-the kid got.cuffedand.then theyledme away^dIkind ofseparated from that and then I remember the kid inthe back seat. QUES: Wasthis- Wasthisa blackmale? ANS: A black male. QUES: And yousay "kid" so- ANS: I say kid but I mean, he, I mean, he could, like I- He could be sixteen, seventeen, eighteen, nineteen, twenty, twenly-two, twenty-three, twenty-four. Imean, Ijustmean thathe-He was younger-He was probablyyoungerthanme and Fmtwenty-fivebut he could have- He's probably nineteen butthat'sanestimate. QUES: A youngman? ANS: Young man. I would say youngman. QUES: And was he still inside the squad car when you left the scene? ANS: I believe so but there was a time when I was concentrating on myselfmore than I was- He was there for alarge part ofwhen Iwasbehindthe truck, behindthe squad CRA Case # O car. And he was just sitting there kind of waiting and I don't remember what happened to him. Ifhe left early or before me or not. QUES: And exactly where was the squad car parked, do yourecall? ANS: Yes, thesquad carwas parked onHennepin anditwas justpastthebusstop where- where thegroup ofmen thatweencoxmtered. SoifI'm pointing toitonthis picture, it would bejust outside ofthepicture. It would bearoxmd this area because this blue truck is covering the bus seating area I think. QUES: Okay. So, you would've- you went- you walked down 7^ towards Hennepin, took a left on Hennepin to where the squad car was located? ANS: Yep. QUES: Andthensothatwould havebeenjust pastGameworks, thesideentrance? ANS: It would have been just past Gameworks. QUES: And the bus stop in that area? ANS: . Yeah, and the squadcar was like a little bit further fromthatbus stop. QUES: So do you work in the downtownarea? ANS: Yes, I work downtown. I work full time, Monday through Friday. And I work downtown for six and a half years. QUES: And at that time, on this date, did you work? ANS: I didnotwork. Ihadspenttheafternoon Uptown andIhadjusttransferredfrom abus Uptown, one ofthe busses coming from Uptown had dropped me offonthe 7*^ and Hennepin oritmighthavebeen 8*^andHennepinand thenIwalkedaroundthe comer and stood where I was the whole time until the officers approached. QUES: Was anyone with you? ANS: No I was alone. It hadbeen a reallynice dayandI wasn't drinking at all. QUES: Do you feel that you wereinterfering withwhatthe officers whenthey're dealingwith this black male iat they were speaking to? ANS: I don't think I did anytiiing to prevent them from doing anything. There was four officers present andIstoodwhere Iwas. Ididn'tmove. Ididn'tyell. Ijustkindofsaid outloud, pointing out, you know, they don'thave come andjustuse force right away just snatch something out without warning. This is my words, you know, ofwhat I think that I didisthat you know you can ask someone and let them beaware ofthat there's no smoking atabus stop and I'msure that they would put out their cigarette 10</t>
  </si>
  <si>
    <t>['https://d3n8a8pro7vhmx.cloudfront.net/cuapb/pages/270/attachments/original/1596608379/07-2463_Goset.pdf?1596608379']</t>
  </si>
  <si>
    <t>Too_Long:Over 20 Pages 1 BUREAU OF MEDIATION SERVICES ARBITRATION AWARD ________________________________________ IN THE MATTER OF ARBITRATION ) ) Between ) ) BMS# 20-PA-1207 CITY OF LINO LAKES ) ) and ) ) John Remington, ) Arbitrator LAW ENFORCEMENT LABOR SERVICES ) Local #299 ) ________________________________________ ) THE PROCEEDINGS The above captioned parties, having been unable to resolve a dispute over the termination of Officer Peter Noll, selected the undersigned Arbitrator John Remington, pursuant to the provisions of their collective bargaining agreement and under the rules and procedures of the Minnesota Bureau of Mediation Services to hear and decide the matter in a final and binding determination. Accordingly, hearings were held on May 28 and 29, 2020 in Lino Lakes, Minnesota at which time the parties were represented by counsel and were fully heard. Oral testimony and documentary evidence were presented; no stenographic transcription of the proceedings was taken, and the parties waived oral closing arguments on the record and instead elected to file post-hearing briefs which they 2 did subsequently file by July 5, 2020. The Arbitrator requested, and was granted a seven- day extension in filing the award. The following appearances were entered: For the Employer: Kevin Rupp Attorney at Law Minneapolis, MN Kristin Nierengarten Attorney at Law Minneapolis, MN For the Union: Scott Higbee Attorney at Law St. Paul, MN Renee Zachman Attorney at Law St. Paul, MN THE ISSUE DID THE EMPLOYER DISCHARGE OFFICER PETER NOLL FOR JUST CAUSE AND, IF NOT, WHAT SHALL THE REMEDY BE? PERTINENT CONTRACT PROVISIONS ARTICLE 5: EMPLOYER AUTHORITY 5.1 The Employer retains the full and unrestricted right to operate and manage all manpower, facilities and equipment; to establish functions and programs; to set and amend budgets; to determine the utilization of technology; to establish and modify the organizational structure; to select, direct, and determine the number of personnel; to establish work schedules and to perform any inherent managerial functions not specifically limited by the Agreement. 3 5.2 Any term and conditions of employment not specifically established or modified by this agreement shall remain solely within the discretion of the Employer to modify, establish, or eliminate. ARTICLE 7: GRIEVANCE PROCEDURE 7.4 Procedure. Grievances, as defined by Section 7.1, shall be resolved in conformance with the following procedure: Step 4. A grievance unresolved in Step 3 and appealed to Step 4 by the Union shall be submitted to arbitration subject to the provisions of the Public Employment Labor Relations Act of 1971, as amended. The selection of an Arbitrator shall be made in accordance with the "Rules Governing the Arbitration of Grievances," as established by the Bureau of Mediation Services. ARTICLE 10: DISCIPLINE 10.1 The Employer will discipline employees for just cause only. Discipline will be in one or more of the following forms: a. oral reprimand; b. written reprimand; c. suspension; d. demotion; or e. discharge ……… POLICY 343 PROFESIONAL CONDUCT OF PEACE OFFICERS ……… PRINCIPLE THREE- Peace officers shall perform their duties and apply the law impartially and without prejudice. PRINCIPLE FOUR- Peace officers shall not, whether on or off duty, exhibit any conduct which discredits themselves or their agency or otherwise impairs their ability or that of other officers or the agency to provide law enforcement services to the community. PRINCIPLE SIX- Peace officers shall not comprise their integrity nor that of their agency or profession by accepting, giving or soliciting any gratuity 4 which could be reasonably interpreted as capable of influencing their official acts or judgements or by using their status as a peace officer for personal, commercial or political gain. PRINCIPLE SEVEN- Peace officers shall not compromise their integrity, nor that of their agency or profession, by taking or attempting to influence actions when a conflict of interest exists. BACKGROUND The City of Lino Lakes, Minnesota, hereinafter referred to as the "EMPLOYER" or "CITY," is a political subdivision of Anoka County, State of Minnesota and a public employer within the meaning of Minnesota Statutes. The Employer operates a Public Safety Department which provides both police and fire protection. Most fire fighters employed by the City are part-time paid employees. In addition, certain police officers, on a voluntary basis, have been cross trained for both police and firefighting duties. Peter Noll, the Grievant in this matter, was initially employed by the City as a police officer in 2007. During 2014 the City decided to leave the Centennial Lakes Fire District and provide its own fire protection. It did so by creating a Public Safety Department and offering its police officers the opportunity to be cross trained as both police officers and fire fighters. Grievant volunteered to do so and was subsequently trained as a fire fighter in 2014 and 2015. Grievant served as a cross trained officer until May of 2019 when he resigned from his cross trained duties and returned to police only duties. At all times relevant to this grievance, Noll was represented by the Law Enforcement Labor Services and its Local No. 299, hereinafter referred to as the "UNION." Grievant is also a Union Steward. 5 The instant grievance arose on September 18, 2019 following a brief exchange between Grievant and Public Safety Deputy Director Dan L'Allier. Both Grievant and L'Allier had responded to a cut gas line situation. L'Allier testified at the hearing that Grievant said "we're not talking on F-Tac anymore." F-Tac is a relatively new radio frequency that the Public Safety Department established in 2016 for communication within the department and specifically for use on fire calls by cross trained officers. L'Allier testified that he was somewhat caught off guard by Grievant's comment but didn't view it as important at the time and didn't recall exactly what Grievant said. L'Allier further testified that he wasn't upset with Grievant and didn't follow up because "we had other things going on." Nonetheless, L'Allier related this even to Public Safety Director/ Chief of Police John Swenson after the gas line event was over but testified that he couldn't recall exactly what he told Swenson. Swenson further investigated the matter and, on September 20, 2019 issued Grievant the following Notice of Complaint: Please be advised that there is a signed complaint alleging you engaged in employee misconduct concerning your duties as a police officer in the Lino Lakes Public Safety Department. Specifically, it is alleged that on September 18, 2019, you were involved in an incident in which: Officer Pete Noll responded to a cut gas line in the 6900 block of West Shadow Lake Drive. It is alleged Officer Noll provided information to a supervisor, Deputy Director L'Allier, regarding radio communication. The information was not consistent with current or past practice. Deputy Director Leibel contacted Officer Noll via phone on September 18, 2019, to provide clarification to Officer Noll on radio communication. During that phone conversation, it is alleged that Officer Noll provided false information to a supervisor, Deputy Director Leibel. 1 If these allegations are proven true, it would be a violation of the following department policies and procedures: 1 The record reflects that John Swenson is the Director of Public Safety/Chief of Police; that Dan L'Allier is Deputy Director of Public Safety for Fire; and that Kevin Leibel is Deputy Director of Public Safety for Police. 6 LLPSD Policy 343 Professional Conduct of Police Officers This internal investigation has been assigned to Marylee Abrams from Abrams &amp; Schmidt, LLC. As part of this matter, you are not to discuss this incident with any department personnel, except those authorized as part of your labor rights. Due to the nature of the allegations, you are being placed on a paid administrative leave until the investigation has concluded. It is expected that you will make yourself available as necessary for the investigation process. A report of this internal investigation was submitted by Abrams on November 29, 2019. While Abrams report is too lengthy to summarize here, she reached four conclusions: 1) F-TAC- Grievant conceded that he had stopped using the F-TAC channel for his radio communications when he resigned from his cross trained duties. However, Deputy Director Leibel maintained that all officers, whether cross trained or not, were expected to use F-TAC. Abrams therefore determined, after statements from Noll, Leibel and others, that Grievant had unilaterally terminated his use of F- TAC in violation of Department procedure. 2) Grievant's refusal to use F-TAC at the cut gas line site was unsafe and may well have interfered with the efficient resolution of the cut gas line incident. 3) Grievant was untruthful when he told D'Allier that he doesn't talk on F-TAC and then later denied making that comment during a phone conversation with Deputy Director Liebel. 4) Grievant may well have engaged in an unlawful work slow-down when he stopped using F-TAC and removed that channel from the scanned channels on his radio. City Adminstrator Jeff Karlson issued Grievant a Notice of Intent to Recommend Termination on December 5, 2019. This notice cites for grounds for termination: violation of LLPSD Policy 343- Principle Three 2(a); Principle Four (1); Principle Six (e); and Principle Seven 2(a). ……… The Investigator (Abrams) carefully reviewed your formal statement and concluded there was an apparent pattern of deception and avoidance. As noted by the Investigator, this is extremely problematic in light of the Garrity advisory and the multiple reminders that you were given about 7 answering truthfully. ……… Your truthfulness raises a serious concern for the department regarding your future ability to perform your duties as a police officer. Your ability to testify credibly in court proceedings is an essential function of your jobs as a police officer. Your dishonesty has compromised your ability to perform this function. ……… Pursuant to the Brady/Giglio doctrine, if you were ever to testify in court as a police officer, the County Attorney would need to disclose your dishonesty to the defense. ……… I intend to bring the findings regarding the internal investigation (IA2019- 03) to the City Council in a closed meeting on Monday, December 9, 2019, and recommend your termination. You have the right to respond to the charges at this meeting and present reasons why the discharge should not occur. You may request that the Council have an open session rather than a closed one. I will plan for this meeting to be in a closed session, unless I hear otherwise from you. This request must be submitted to me no later than 4:30 pm this coming Monday, December 9. 2 Lino Lakes Human Resources Manager Karissa Bartholomew issued Grievant the following Notice of Termination oin December 10, 2019: You are hereby notified that the Lino Lakes City Council terminated your employment with the City effective December 17, 2019, following a five- day suspension without pay in accordance with Section 10.5 of the LELS Local No. 299 labor agreement. The grounds for your discharge are outlined in the intent to recommend termination notice provided to you on December 5, 2019. Attached is information regarding your benefits and continuation opportunities. LELS Business Agent Jay Maher contested Grievant's discharge in a letter to City Administrator Karlson on December 11, 2019. This letter stat Law Enforcement Labor Services Local #299, on behalf of Officer Noll, hereby will submit a Step 4 Grievance (arbitration) in accordance with Article 7.4 of the Labor Agreement between City of Lino Lakes (Employer)and LELS (Union). Nature of Grievance 2 Grievant waived his right to appear and instead elected to challenge is discharge through the grievance procedure. 8 On December 10, 2019, the Employer issued a 5-day suspension preceding Officer Noll's termination without just cause. Contract Violation The Employer's action violated Article 10 of the labor agreement when it terminated Officer Noll without 'Just Cause." Article 10, reads in part: "The Employer will discipline employees for just cause only." Remedy Sought: The Employer shall rescind the termination of Officer Peter Noll and immediately reinstate him; restore all back pay and benefits lost; remove any reference of the termination from his personnel file and anything else required to make him whole. There is no contention that the grievance was untimely filed or improperly processed in accordance with the provisions of Article 7 of the parties' collective agreement. Accordingly, the grievance is properly before the Arbitrator for final and binding determination. There is another 2019 grievance involving Grievant and two other officers which has some relevance to the instant grievance. On August 6, 2019 Grievant and Jackie McIntosh and Steve Wagner filed the following grievance against the Employer: A verbal directive was given by Captain Owens requiring officers who have firefighter training but have opted out of serving in a cross-trained firefighter role to perform cross-trained firefighter duties. This directive included carrying and performing duties associated with the 4-gas monitor, mustang suit, rope bag and nebulus. Officers contest these equipment items and related duties performed would fall under cross- trained firefighter duties and as such are voluntary and would require compensation if required. ……… Officers request (in remedy) compensation in accordance with the firefighter stipend as they have been directed to continue performing fire duties and carrying fire related equipment. Officers request that the carrying of equipment and execution of fire duties are only required of those opting to be voluntary cross-trained firefighters as has been the past standard for non cross-trained police officers. 9 This grievance was settled following mediation on October 4, 2019 whereby the Employer agreed to pay the three Grievants compensation for performing cross-trained duties and further agreed that the three Grievants were not required to carry the above noted fire equipment if they were not receiving the firefighter stipend. (i.e. that they were no longer participating in the voluntary cross-trained officer program). The Employer specifically retained the right to require equipment as necessary in squad cars and to retain discretion in allowing officers to participate in the firefighter stipend program as part of this grievance settlement. The settlement was signed by City Administrator Jeff Karlson and Union Business Agent Jay Maher. It is here noted that the charges against Grievant which gave rise to the instant grievance were filed while the above grievance of Officers Noll, McIntosh and Wagner was still being considered by the Employer. CONTENTIONS OF THE PARTIES The Employer takes the position that Grievant committed multiple incidents of untruthfulness regarding his use, or non-use of the F-TAC radio channel; that he was also untruthful to the Internal Investigator in his justifications and explanations for his admitted unilateral decision to discontinue the use and monitoring of the F-TAC channel; and that such acts of dishonesty effectively disqualify him as a suitable witness in any future court proceedings. The Employer also cites its prior decision to discharge another police officer for dishonesty. The Employer therefore argues that Grievant's dishonesty is in direct violation of Department Policy concerning the professional responsibility of police officers and that it had little alternative but to discharge Grievant for just cause. The Employer further argues that the Union's attempts to discredit the charges against 10 Grievant and dilute the Employer's just cause contentions were unsupported by substantial evidence. The Union takes the position that Grievant was not dishonest and argues that it is unclear exactly what Grievant told L'Allier; what Leibel asked Grievant during his telephone conversation with Grievant following the above noted interaction with L'Allier; or how he phrased the statement that Grievant had allegedly made to L'Allier; that there is no evidence to show that Grievant intentionally misrepresented or deliberately attempted to deceive the Employer through his statements to Leibel or the Internal Investigator; and that there is no logical reason for Grievant to have been dishonest or untruthful after he voluntarily advised L'Allier that he didn't talk on F-TAC. Rather, the Union argues that Grievant is simply the unfortunate victim of the Employer's failure to communicate expectations for formerly cross trained officers and has taken advantage of miscommunication between Grievant, L'Allier, Leibel and Sweson as an opportunity to retaliate against Grievant for his opposition to, and withdrawal from the cross trained program. The Union further takes the position that the internal investigative report was biased and pre-determined and ignored facts favorable to the Grievant. The Union also cites Grievant's undisputed discipline free thirteen-year history of effective police service with no suggestion of dishonesty or untruthfulness. Finally, the Union contends that Public Safety Director Swenson was less than credible in his testimony regarding the use of F-TAC by all employees; that he failed to properly communicate his expectations for formerly cross trained officers to Grievant; and that he used the F-TAC incident as an opportunity to retaliate against Grievant. 11 DISCUSSION, OPINION AND AWARD It is at once evident that the crux of this dispute rests on the credibility of the witnesses, particularly the Grievant, L'Allier and Liebel. These are the only individuals that have direct knowledge of the events that gave rise to the decision to discipline Grievant. Accordingly, it is critical to consider their respective testimony together with the body camera footage entered into evidence at the hearing. Body Camera Grievant was working at the scene of a cut gas line on September 18, 2019 and, with his body camera operating, approached Deputy Director L'Allier who was sitting in his vehicle. The video footage is clear. The interaction with L'Allier lasted approximately four minutes although Grievant was engaged in traffic control at the time and walked away from L'Allier for several minutes. The conversation between Grievant and L'Allier was professional and apparently friendly but the audio recording is poor, particularly at the end of their conversation. The audio does confirm that Chief Swenson was on his way to the scene and that L'Allier had released Grievant to attend to other duties. At this point, as he was about to leave the scene, Grievant approached L'Allier's open window and said: "I don't know if you guys know it or not ………." (at this point the conversation becomes unintelligible due to background noise but it is clear from the video that Grievant is still talking and L'Allier is looking at Grievant and listening with no change of expression.) Grievant then says "I don't talk on F-TAC anymore" and L'Allier acknowledges this comment with "Yeah." L'Allier's face on the video suggests 12 that he either already knew or suspected that Grievant wasn't talking on F-TAC or that he was not surprised by Grievant's comment. Grievant then said: "I don't think any of the guys want to do fire anymore." Grievant then leaves the scene and turns off his body camera. Testimony of Dan L'Allier `L'Allier testified at the hearing that while he didn't recall exactly what Grievant said to him and that he didn't know what Grievant said during the above noted inaudible portion of the conversation, he thought Grievant had said: "We're not talking on F-TAC anymore." This is significantly different than what the audio reveals (and Grievant testified to) because L'Allier's version suggests that other officers in addition to Grievant, presumably those who had also resigned from their cross trained positions, were not using F-TAC. When asked what he thought Grievant meant, L'Allier testified that he didn't think a lot about it at the time but thought Grievant was referring to the staff who had resigned from cross trained duties. L'Allier testified that he wasn't upset with Grievant; that he didn't think Grievant's comments were important at the time; and that he never followed up or attempted to clarify Grievant's comments about the use of F- TAC. L'Allier further testified that he did speak with Chief Swenson about the matter at the end of the incident but couldn't recall specifically what he told Swenson. In summary, L'Allier's testimony was candid and credible but fails to establish exactly what Grievant told him or what Grievant said during the inaudible portion of the conversation. Neither does it reveal what L'Allier reported to Swenson. Specifically, it does not support the charge that Grievant ever refused to use F-TAC. Neither does it indicate that 13 L'Allier ever discussed the use of F-TAC with Grievant or his expectations regarding its use. Testimony of Kyle Leibel Leibel testified that he was not at the scene of the September 18, 2019 gas line cut but that he had received a radio call regarding the cut and had dispatched both police officers and a fire engine to the scene and had called L'Allier to notify him of the incident. Leibel only became involved in the instant dispute after later receiving a message from Swenson asking him to contact Grievant and inquire about Grievant's use of the F-TAC channel. There is no indication in either the testimony of Leibel or Swenson of specifically what Swenson requested Leibel to do and what he related to Leibel from his conversation with L'Allier.3 Leibel testified that he then called Grievant on the phone; that there was poor reception on the call; and that Grievant had indicated that he wasn't monitoring F-TAC. Leibel further testified that he thought that there was a miscommunication problem regarding the use of F-TAC; that he didn't know if Grievant was using F-TAC or not; that Grievant had admitted that he wasn't monitoring F-TAC; and that he had corrected the problem with Grievant. He also testified that Grievant never refused to use F-TAC; that he didn't discuss Grievant's conversation with L'Allier with Grievant; and that in a subsequent examination of Grievant's radio he noted that the F-TAC channel was not being scanned. On cross examination Leibel conceded that he had no record of his conversation with Grievant, that he never met with Grievant, and that he only watched the body camera footage of L'Allier and Grievant on one occasion. 3 Indeed, Swenson's testimony revealed that he was unclear about what L'Allier had told him about Grievant's comments. 14 In summary, it is apparent that most of Leibel's knowledge of the incident was based on hearsay and that, at least initially, he concluded that the issue over Grievant's use of F- TAC was simply a matter of miscommunication. When Leibel was asked about communication problems regarding the expectation that all staff would monitor and use F-TAC, he was unresponsive. Given his testimony at the hearing, it is difficult to credit some of the statements contained in his investigative interview (Employer Exhibit #29). Testimony of Grievant Grievant testified that he resigned from his cross-trained position on May 25, 2019 in an e-mail to Chief John Swenson. Swenson responded that he was "sorry to hear that you will be stepping down as a Police/Firefighter" and that Grievant should coordinate with Leibel to discuss "response expectations going forward effective May 26th." This coordination apparently never happened. At this point it is clear that Grievant expected that he would return to police only duties. Presumably this included discontinuing use of F-TAC when he turned in his fire issued equipment. Grievant testified that he received no specific instructions regarding the use of radio channels following his resignation from cross trained duties; that he thought F-TAC was specifically for fire issues; that the R-Common channel would be more relevant to his police duties; but that he continued to be confused about expectations for his duties. Accordingly, Grievant sent an e-mail to Police Captain William Owens, Deputy Director Leibel and Sergeant Melissa Christensen on July 29, 2019 which states: So all officers are on the same page and have the same info and are not caught off guard, can you please send out something to everyone with the expectations related to fire equipment and responding to fire related calls from a non-crossed trained level? 15 Grievant received no response to this e-mail and Leibel testified that he was not aware that any response was made. Obviously there was no answer to Grievant's query about responding to fire related calls or the use of F-TAC. It must also be noted in this connection that Grievant and officers McIntosh and Wagner filed a grievance over their alleged forced continued participation in the cross trained program on August 6, 2019. Grievant testified at the hearing that he was simply passing information on to L'Allier when he advised him that he didn't talk on F-TAC; that he was not thereby refusing to use F-TAC; and that he thought that other officers who had resigned from cross-trained duties were no longer monitoring F-TAC. He further testified that he discussed the F-TAC issue on the phone with Liebel; that Liebel told him that he needed to use F-TAC; and that he had never refused to use F-TAC or intended to give the impression that he had done so. Like L'Allier, Grievant was unable to recall what he said during the inaudible portion of the body camera footage, supra. In summary, while Grievant's testimony was generally credible, it cannot be denied that he was at times hesitant and uncertain and appeared to have difficulty recalling specifics. His testimony was vague in some instances and often less than articulate. Indeed, Grievant was unable to recall how often, if ever, he used F-TAC after his resignation from cross trained duties or even monitored the channel. He insisted that he hadn't used the F-TAC channel since his resignation and didn't think that he was obligated to do so. Based on the cumulative testimony of the three critical witnesses, the Arbitrator is compelled to find that: 1) The Employer inadequately communicated its expectations for the use of the F- TAC channel to officers in the Public Safety Department. This finding is 16 supported by Employer Exhibits #14 and #24 which document the creation of the F-TAC channel but does not contain an effective date for its use by all Public Safety Employees. No Employer witness was able to testify to such an effective date although it may have been in early 2019. Further, it is undisputed that probationary and non-cross trained officers were never trained to use F-TAC. Accordingly, it is evident that there was a perception among officers in the Public Safety Department that F-TAC was for fire issues only, Swenson's testimony notwithstanding.4 2) Grievant never refused to use the F-TAC channel although he admittedly stopped monitoring/scanning the channel, thereby effectively discontinuing its use. Further, the Employer was unable to establish that formerly cross trained officers knew they were expected to use F-TAC. 3) There is insufficient evidence to show that Grievant was untruthful in his conversations with L'Allier or Leibel or that he intended to deceive either Deputy Director. On the contrary, Grievant was quite transparent in his voluntary comments to L'Allier and had a good faith, if erroneous, belief that he was not obligated to monitor or use F-TAC following his resignation from cross-trained duties. 4 Swenson testified that while there was no clear effective date for the universal use of F-TAC within the Public Safety Department, it was "common knowledge" that this new channel was to be used by all. However, he admitted that there was no written order and that "it was assumed that they would all use F- TAC." Such an assumption is not supported by the record of the hearing. The record also reveals that Swenson was unaware at the time of Grievant's discipline that some officers had never been trained on, and were not using F-TAC. 17 The Arbitrator must therefore concur with Leibel's initial conclusion that Grievant's actions in discontinuing the use of F-TAC were the result of miscommunication rather than a willful decision to deceive or provide conflicting information. The above noted grievance submitted by Grievant and others is troubling due to its timing. While circumstantial, this grievance clearly reflects the fact that the officers who had resigned from their cross trained positions were unclear as to their new duties and objected to their continued assignment to fire related duties after their resignation from their cross trained positions. Indeed, it appears to reflect the Employer's ambivalence about the types of duties that should properly be assigned to those who were reluctant to continue performing fire related assignments. However, it is clear that this grievance was not specifically related to whether or not Grievant was using F-TAC or that Grievants were objecting to the use of F-TAC if they were not performing cross trained duties. The Internal Investigation of Grievant's conduct was conducted by an experienced external investigator. While the above findings are at variance with her conclusions, it is here noted that the Investigator was limited and constrained by the information provided by the Employer, particularly the information related to the communication of, and expectations related to the utilization of the F-TAC channel. While Grievant admitted to the Investigator that he had stopped using F-TAC, it is evident that Leibel's conclusion that all officers knew that they were expected to use F- TAC was erroneous, a conclusion which the Investigator relied upon. The Arbitrator deems it unproductive to further address this matter. 18 The Investigator also noted the potential safety concerns raised by Grievant's decision to discontinue using F-TAC. While those concerns are legitimate, there is no evidence to show that Grievant's failure to communicate on F-TAC during the September 18, 2019 incident interfered with the safe and efficient performance of his duties at the cut gas line scene or created an unsafe situation for his co-workers or the public. The Investigator's conclusions concerning Grievant's alleged untruthfulness to L'Allier and Leibel have been addressed above. The Investigator also concluded that Grievant had been untruthful in indicating that other officers, particularly McIntosh and Wagner, had stopped using F-TAC. While both McIntosh and Wagner testified that they could not specifically recall conversations with Grievant concerning the use of F-TAC, they both testified that they had had general conversations with Grievant in the past concerning their opposition to the cross training program, their collective decision to resign from cross-trained duties, and their perception that F-TAC was for use by cross trained officers only. They further testified that they were friendly with Grievant, trusted him and found him to be honest. It is therefore understandable that Grievant may have erroneously concluded that McIntosh and Wagner had also stopped using F-TAC as well. Accordingly, Grievant's claim that he had discussed discontinuing the use of F-TAC with Wagner and McIntosh cannot be deemed an attempt to deceive the Investigator. The Investigator also concluded that Grievant may have engaged in an unlawful work slow- down by discontinuing to fully utilize F-TAC. This contention is simply unsupported by the record of the hearing. Finally, the Employer determined that Grievant had violated Departmental Policy related to the Professional Conduct of Peace Officers through his alleged untruthfulness 19 and contradictory statements. Given the above discussion and findings, these alleged violations of policy cannot be sustained. While it is true that Grievant unilaterally discontinued the monitoring and use of the F-TAC channel, this incident of self-help is mitigated by the lack of direction and silence of the Employer regarding Grievant's duties and obligations as a former cross trained officer. Indeed, given the lack of evidence to support the Employer's claim of untruthfulness and deception on Grievant's part, it is difficult to understand the Employer's decision to charge Grievant with the policy violations noted above, particularly in light of his lengthy and competent prior service as a police officer. This decision on the part of the Employer lends credence to the Union's argument that the disciplinary action grieved here was motivated, at least in part, by the Employer's desire to retaliate against Grievant for his opposition to the cross trained officer program. Brief comment is warranted concerning the allegation that Grievant's dishonesty was comparable to the case of another City officer who had resigned after it was established that she had been blatantly dishonest in claiming to be sick and off work when she was actually engaged in personal entertainment. This case is hardly comparable, either in circumstance or severity, to the instant case and must be dismissed as immaterial. In this connection, brief further comment is warranted to the Employer's argument that it had little alternative but to discharge Grievant since his dishonesty would dilute his effectiveness as a witness in court under the so-called Brady-Giglio doctrine. This doctrine requires prosecutors to disclose any proven dishonesty by officers who serve as witnesses and allows the defense to attempt to discredit that officer's testimony. 20 Since there is insufficient evidence here of Grievant's untruthfulness, the Brady-Giglio argument advanced by the Employer must be deemed irrelevant. The Arbitrator has made a particularly detailed review and analysis of the voluminous record in this matter and he has given close attention to the arguments raised by the parties at the hearing and in their post hearing briefs. Further, he has determined that certain issues and arguments raised in these proceedings must be deemed immaterial, irrelevant, or side issues at the very most and therefore has not afforded them any significant attention, if at all. For example: whether or not Investigator Abrams knew of the August 6, 2019 grievance involving Grievant, McIntosh and Wagner; whether or not Abrams interviewed Officer Mobraten; whether or not Union Business Agent Maher participated in the interviews/formal statements of Grievant, McIntosh and Wagner; whether or not Grievant was a Union Steward; Grievant's alleged work slow down by discontinuing the monitoring of F-TAC; and so forth. Having considered the above review and analysis, together with the findings and observations hereinabove made, the Arbitrator has determined, and so he finds and concludes, that with the specific facts of the subject grievance and within the meaning of the parties' collective agreement, the Employer did not have just cause to discharge Grievant Peter Noll. Accordingly, an award will issue, as follows: AWARD THE EMPLOYER DID NOT HAVE JUST CAUSE TO DISCHARGE GRIEVANT. THE GRIEVANCE OF PETER NOLL MUST BE, AND IS HEREBY, SUSTAINED. GRIEVANT'S DISCHARGE SHALL BE REDUCED TO A WRITTEN REPRIMAND FOR</t>
  </si>
  <si>
    <t>['https://d3n8a8pro7vhmx.cloudfront.net/cuapb/pages/270/attachments/original/1632229809/2020-Peter_Noll-_Lino_Lakes.pdf?1632229809']</t>
  </si>
  <si>
    <t>['Peter Noll, badge #None']</t>
  </si>
  <si>
    <t>['Department:Lino Lakes Police Department']</t>
  </si>
  <si>
    <t>Too_Long:Over 20 PagesPrint Date/Time: Login ID: Case Number: Brooklyn Park Police Department summary 03/19/2015 09:14 tori 2014-00006457 Case Brooklyn Park Police Department ORI Number: MN0270300 Case Number: 2014-00006457 Location: 85TH AVE N / EDINBROOK CROSS! N BROOKLYN PARK, MN 55443 Reporting Officer ID: 224 - Zielin Offenses Incident Type: Occurred From: Vehicle Theft 02/11/2014 02:07 Occurred Thru: 02/11/2014 02:24 Disposition: Disposition Date: Reported Date: Cleared by Arrest-Adult 02/12/2014 02/11/2014 02:07 Tuesday No. Group/ORI Crime Code Statute Description Counts 1 State 240 609-546-2--V0080 VEH-201-500-UNK-TAMPER WITH-ENTER-OTH- 1 MTRI Subjects Type No. Name Address Phone Race Sex DOB/Age Arrested 1 FELTY, ROY SCOTT 234 GALAXY DR (763)273-3677 White Male 01/20/1982 CIRCLE PINES, MN 55014 32 Arrested 2 LILIENFELD, ROBERT ALLEN 2409 18TH AVE S (612)466-1584 White Male 06/11/1959 MINNEAPOLIS, MN 55404 54 Arrested 3 MITCHELL, JAMES DOUGLAS 1530 CONCORDIA AVE 1 Black Male 01/12/1991 ST PAUL, MN 55104 23 Mentioned 1 SOLIS-CORONA, CASSANDRA 2409 18TH AVE S (612)296-9499 09/01/1978 LARAE MINNEAPOLIS, MN 35 Mentioned 2 YANG, VANG PAO 1515 GIRARD AVE N (763)447-0221 07/06/1993 MINNEAPOLIS, MN 55411 20 Arrests Arrest No. Name Address Date/Time Type Age 8800 A FELTY, ROY SCOTT GIRARD AVE N / GIRARD CT N 02/11/2014 02:20 BROOKLYN PARK, MN 55444 Arrested 32 8801 A LILIENFELD, ROBERT ALLEN I 394 &amp; PENN AVE 02/11/2014 02:40 Arrested 54 8802 A MITCHELL, JAMES DOUGLAS I 394 &amp; PENN AVE 02/11/2014 02:40 Arrested 23 Property Date Code Type Make Model Description Tag No. Item No. Vehicles No. Role Vehicle Type Year Make Model Color License Plate State Page: 1 of 24 CUAPB000054 Case Number: 2014-00006457. ORI: MN0270300. Page: 2 of 24 001-SUMMARY 224 02/11/2014 Stolen vehicle. Upon initiation of traffic stop one passenger fled and was apprehended by officers a short distance away. Driver and other passenger in vehicle then fled in vehicle and a pursuit was initiated. Vehicle eventually stopped due to vehicle disability at Highway 394 and Penn Avenue. Driver and other passenger arrested on scene. CUAPB000055 Case Number: 2014-00006457. ORI: MN0270300. Page: 3 of 24 002-ORIGINAL REPORT 224 02/11/2014 REPORT NARRATIVE: On 2/11/14 at approximately 0206 hours, I, Officer D. Zielin, Badge #224 while on routine patrol in a fully marked squad car, was westbound 85th Avenue at the intersection of Edinbrook Parkway when I observed a Toyota Camry bearing Minnesota plate VNL670 turn from northbound Thomas Avenue North onto westbound 85th Avenue North at a high rate of speed. The vehicle took a wide turn as it turned westbound onto 85th Avenue North and then continued westbound in the southern-most lane of westbound travel. I caught up to the vehicle along the 3300 block of 85th Avenue North still traveling westbound and ran the plate VNL670 in my squad computer. While I was waiting for my computer to return the license plate information, the vehicle signaled a turn and entered the turn lane to turn left into the Central Container Manufacturing business. I slowed down to make sure I had the correct plate and as the vehicle turned, I continued westbound waiting for the results. As I passed the vehicle, the vehicle was returned as a 1992 Toyota Camry. As I was scrolling through the registered owner information, my computer alerted me at that time. I scrolled down the page and could see that the vehicle was returned as an unconfirmed stolen out of Minneapolis. I then turned my squad around and proceeded back eastbound toward Central Container, knowing that the only entry and exit to the Central Container parking lot is on 85th Avenue North. As I continued eastbound, the same Toyota Camry pulled back out from the Central Container parking lot and continued eastbound in the southernmost lane of eastbound travel. I then alerted dispatch that I was currently behind that vehicle eastbound at Edinbrook Crossing. Speeds at this point were 40 miles an hour and I could see that the vehicle was occupied three times. I then continued to follow the vehicle eastbound while other officers responded to my location. I then followed that vehicle eastbound onto 85th to Logan Avenue North where the vehicle turned right to go southbound on Logan Avenue. Once southbound on Logan Avenue, the vehicle then turned left and went westbound on 84th Avenue North. The vehicle then turned right and went southbound on James Avenue North and then took a left and went southbound on Irving Avenue North. Speeds at this time were approximately 20 miles per hours southbound on Irving. I was alerted by other officers that they were coming into the area and officers were placed in the area of 80th and Irving as well as 80th and Humboldt. As I continued southbound behind the vehicle and approached 80th Avenue North, I could see two squads parked at the intersection. The vehicle then turned eastbound onto 80th Avenue North toward Humboldt Avenue North. As I had other squads with me at that time, I then initiated a traffic stop at the intersection of 80th Avenue North and Irving Avenue North. After activating my emergency lights, the vehicle failed to stop and proceeded slowly forward to Humboldt Avenue North where it took a left to go north on Humboldt. I was advised by other officers that they were behind me and I asked the driver of the second car behind me, Officer Courtright, if he was pit certified. Officer Courtright indicated that he was pit certified and I coordinated with him to move ahead of me to become the lead vehicle in case the vehicle fled and that I would be second vehicle and call the pursuit. The vehicle then proceeded northbound on Humboldt up to Highway 252 where it took a right to go southbound on 252. While the vehicle was still going slow, it had not attempted at any point to stop and I initiated a pursuit at that time at the intersection of Highway 252 and Humboldt Avenue North. CUAPB000056 Case Number: 2014-00006457. ORI: MN0270300. Page: 4 of 24 The vehicle then moved over into the disabled lane to the right side and across the fog line of southbound 252. The vehicle then appeared to come to a stop along the side of the road southbound 252. I saw Officer Courtright open his door and start to get out of his vehicle. I then stopped my vehicle and jumped out and ran up to the lead middle vehicle, which was Officer Angerhofer's vehicle on the passenger side. At that point and time, I had my gun out and could hear Officer Angerhofer giving commands to the occupants of the vehicle to stop and put their hands up. I also observed there was an open door on the passenger side of the vehicle and at that time realized that one of the occupants had fled and that Officer Courtright and Officer Miller were in pursuit of that suspect. The driver and passenger of the vehicle failed to comply with officer commands and the vehicle quickly sped southbound on 252 re-entering the southbound lanes of travel. I then ran back to my squad, got in and started to pursue the vehicle. Officer Angerhofer was the lead vehicle and Officer B. Yang was the second vehicle. I was third vehicle in the pursuit as there were two occupants of the vehicle. The vehicle then fled southbound on Highway 252 and Officer Angerhofer asked if any of the Brooklyn Park squads that were in the pursuit were pit certified. I was not pit certified and I heard Officer Yang also advise that he was not pit certified. A Brooklyn Center squad, who was approximately a half mile behind me in the pursuit with lights and sirens on advised that she was pit certified. However, shortly thereafter, that Brooklyn Center squad discontinued their portion of the pursuit. The vehicle then fled eastbound on Highway 94 and I continued as third car. Speeds eastbound on Highway 94 approached 100 miles per hour. The Toyota then exited on 53rd Avenue North, continued straight through the intersection at the top of the ramp and then got back onto eastbound 94 at 49th Avenue. The vehicle then continued eastbound on 94 and made a quick exit onto Dowling and then continued south onto 4th Street. The vehicle then continued southbound on 4th Street south of 31st Avenue and then turned westbound onto an unknown street. The vehicle continued westbound to Fremont Avenue where it then turned southbound. The vehicle continued southbound on Fremont to 12th Avenue where it turned left and went eastbound. As I was traveling southbound on Fremont Avenue North, I was approximately an eighth of a mile behind the second vehicle in this pursuit. I could see the squads in front of me and could see that they made a left-hand turn. The intersection based on my observations of the squads turning appeared to be a lazy turn to the left. As I got up to the intersection traveling approximately 50 to 60 miles per hours, I realized that the intersection was a 90-degree turn to the left and attempted to slow down. I was unable to fully stop at that time and the front of my squad struck a snow bank just south of the intersection of Fremont and 12th Avenue. My squad, #1596 was not damaged when it hit the snow bank, but the front tires were caught in the snow and my rear tires, which were still in the street were unable to pull me out. I then notified dispatch that I was out of the pursuit and asked dispatch for a tow truck to pull me out. I then got out of my squad to see how deep I was in the snow when a security guard driving a large truck came by and advised that he worked at the business next door. The individual asked if I wanted him to CUAPB000057 Case Number: 2014-00006457. ORI: MN0270300. Page: 5 of 24 pull me out of the snow bank with a tow cable that he had. I accepted the individual's offer and he was able to pull me out of the snow bank back onto the street without damage. I then notified Sergeant Banks that I was out of the snow bank and I was advised by Sergeant Banks to return to Brooklyn Park, which I did. I was advised that the individual who fled on foot at the intersection of Humboldt and Highway 252 had been apprehended and was identified as Charles Jeffrey Peterson, dob: 12/27/88. I was advised by Officer Courtright and Miller, who did catch him that the individual had methamphetamine on his person. I was then later advised that Minneapolis Police Department had assisted in the pursuit of the stolen vehicle and the vehicle was stopped due to internal damage within the vehicle from the pursuit. I was advised that the vehicle came to a stop due to the mechanical disability at the intersection of Highway 394 and Penn Avenue. I was also advised that both the driver, identified as James Douglas Mitchell, dob: 1/12/91 and the passenger identified as Robert Allen Lilienfeld, dob: 6/11/59 had been apprehended. I was also advised that the vehicle was on fire. Please reference Minneapolis case number 14-044893 for more information regarding Minneapolis Police Department assistance in this pursuit and apprehension. Peterson, Lilienfeld and Mitchell were transported by other officers to the Brooklyn Park Police Department and booked. Mitchell and Lilienfeld were charged for Felony Possession of Stolen Vehicle as well as Felony Fleeing. Peterson, who had fled on foot was charged with Felony Possession of a Stolen Vehicle, Felony Drugs as methamphetamine was found on his person, and Flee on Foot. At the time of this report, all three individuals are still in custody at the Brooklyn Park Police Department jail. I filled out a State Pursuit form and that was turned into my supervisor. That vehicle was confirmed as a stolen vehicle out of Minneapolis entered on 2/10/14 from an address 18 U.S.C. 2521 DMV Data No further action taken at this time. DICTATED BY: Officer D. Zielin, Badge #224, Squad #1596 CUAPB000058 Case Number: 2014-00006457. ORI: MN0270300. Page: 6 of 24 CUAPB000059 Case Number: 2014-00006457. ORI: MN0270300. Page: 7 of 24 003-SUPPLEMENT 232 02/11/14 SUPPLEMENT: CASE #14-006457 On 02/11/2014 at 02:07 hours, Officer D. Zielin, Badge #224 with the Brooklyn Park Police Department, was on 85th Avenue in the area of Edinbrook Crossing North when he located a 1992 Toyota Camry bearing Minnesota license plate VNL670. It was confirmed stolen out of Minneapolis. Officer Zielin notified officers of his location and that the vehicle was stolen. At this time I caught up to Officer Zielin in the area of Humboldt and 80th Avenue, where Officer Zielin activated his emergency lights along with several Brooklyn Park officers. The vehicle continued driving northbound on Humboldt Avenue. At this time Officer Zielin asked if I could move into Vehicle #1 position in the pursuit due to me being PIT certified. At this time I got in front of Officer Zielin, directly behind the suspect vehicle, and had my siren activated. The vehicle continued northbound on Humboldt, approaching Highway 252. At this time the vehicle turned southbound on Highway 252 and was driving very slowly. I could see the three occupants in the vehicle moving around, causing the vehicle to shake. The windows were partially fogged up to where I could not tell what the passengers were grabbing for inside the vehicle. After the vehicle drove approximately a block and a half, it came to a stop where the back seat passenger exited the back passenger door and started to flee on foot. At this time I began pursuing the individual on foot, giving him commands to stop. Officer J. Miller, Badge #230, assisted me in pursuing the passenger. After the male had jumped a large fence on the west side of the road, I deployed my Taser X2, striking the suspect in the jacket. During the five second cycle of the deployment, it caused partial lock-up on the suspect. Due to the suspect's thick jacket, the Taser probes did not penetrate his person and he was able to run and break the Taser wires. Officer J. Miller jumped the fence and continued to pursue the suspect on foot to where he was able to deploy his Taser X2, stopping the suspect. After jumping the fence, I assisted Officer J. Miller in taking the subject into custody. The male was identified by his Minnesota driver's license as Charles Jeffrey Peterson, date of birth: 12/27/1988. Peterson's hands were secured behind his back in handcuffs. I checked the handcuffs for tightness and double locked them. I conducted a search incident to arrest on Peterson. At this time I removed two Taser probes from Peterson's back. The Taser probes were inspected and were fully intact. The Taser probes were later destroyed at the Brooklyn Park Police Department. A pack of Newports was removed from Peterson's right pocket on his jacket that he was wearing at the time and Officer J. Miller took custody of Peterson's property. Officer J. Miller later located a baggie of a crystal substance that was NARTEC tested at the Brooklyn Park Police Department and tested positive for methamphetamine. Officer J. Miller took custody of Peterson at this time and transported him to the Brooklyn Park Police Department where he was booked for Probable Cause Narcotics, Motor Vehicle Theft, Flee Police in Motor Vehicle, and Flee Police on Foot. See Officer J. Miller's narrative report for further details. CUAPB000060 Case Number: 2014-00006457. ORI: MN0270300. Page: 8 of 24 DICTATED BY: Officer N. Courtright, Badge #232, Squad 1590 CUAPB000061 Case Number: 2014-00006457. ORI: MN0270300. Page: 9 of 24 004-SUPPLEMENT 210 02/11/14 SUPPLEMENT: CASE #14-006457 On 02/11/2014 at approximately 02:21 hours, I, Officer J. Angerhofer, Badge #210, was on routine patrol when I heard on the radio that Officer Zielin was behind a vehicle that had come back stolen out of Minneapolis. Officer Zielin stated at this time that he was eastbound on 85th Avenue. At this time I began to head towards Officer Zielin by travelling north to Brookdale Drive and then east on Brookdale Drive. At this time Officer Zielin continued to update his location. As I was travelling east on Brookdale Drive, Officer Zielin stated that he was turning south onto Logan. As Officer Zielin continued to update his location, I determined that my best route was to get to Humboldt Avenue and 80th Avenue as he would be coming out that way from the direction he was travelling. Once I arrived at 80th and Humboldt, Officer Zielin stated that he was on the 8100 block of Irving, at which time I turned west on 80th, waiting for him at 80th and Irving. At this time I observed the suspect vehicle along with Officer Zielin behind it traveling south on Irving Avenue, turning east onto 80th Avenue. At this time I made a U-turn, getting behind Officer Zielin and Officer Courtright, who were already behind the vehicle. Officers all initiated their emergency lights and sirens at 80th and Humboldt. The vehicle at this time continued to travel at a slow rate of speed, but did not come to a stop. The vehicle travelled north on Humboldt Avenue to 252, at which time it turned south on 252. After turning south on 252, the vehicle began to drive on the shoulder at a slow rate of speed. At this time I swung my squad car out into the lane of traffic to ensure the lanes of traffic were stopped during the high-risk stop. The vehicle, a short time later, did come to a stop and a passenger exited the vehicle. At this time the vehicle began to roll a little distance forward and at this time I positioned my squad car closer to the vehicle as the officers directly behind the car had gotten out, running after the passenger who had fled on foot. At this time I got out of my vehicle, drawing my service weapon. I gave verbal commands for the driver to show his hands. These verbal commands were not being followed. A short time later the vehicle sped off. At this time I began to pursue the vehicle south on 252. I radioed the direction the vehicle was going until Officer Yang took over calling out the pursuit. The vehicle travelled south on 252 turning onto eastbound 94. The vehicle travelled eastbound on 94, exiting on the 51st Avenue exit. The vehicle immediately got back onto 94 at the 49th Avenue entrance, then continuing to travel eastbound on 94. The vehicle was travelling eastbound on 94, exiting on Dowling Avenue. The vehicle exited on Dowling Avenue and continued to travel south on 4th Street. The vehicle travelled south on 4th Street and then turned west on an unknown street, but it is believed the street was in the 20's. The vehicle travelled west on this street until Fremont Avenue, where it turned south on Fremont Avenue. The vehicle continued south on Fremont Avenue until it came to a "T" intersection and then turned east on 12th Avenue. The vehicle then merged south onto 7th Street. The vehicle followed 7th Street until merging south onto 10th Street. The vehicle then turned westbound on Glenwood. The vehicle then turned CUAPB000062 Case Number: 2014-00006457. ORI: MN0270300. Page: 10 of 24 south on Royalston/12th Street. The vehicle continued south on 12th Street, at which time I lost the vehicle at 12th Street and Lasalle. While I was pursuing the vehicle, it did turn off its headlights on 4th Street, just prior to turning off of 4th Street. The vehicle also was not stopping at any stop signs or traffic control devices. At a majority of the stop signs and traffic control devices, the vehicle did not even slow down prior to entering the intersection. After losing the vehicle, a short time later Minneapolis Police Department was monitoring the chase on LTAC and did pick up the vehicle. Minneapolis began to pursue the vehicle, at which time it turned onto Highway 394 and started on fire. At this time I began to head towards Minneapolis' location. Upon arrival to Minneapolis' location, I made contact with Sergeant Banks who stated that I needed to transport one of the individuals up to our Police Department. I transported the individual who was later identified as James Mitchell to the Brooklyn Park Police Department. Mitchell was in the back of a Minneapolis car at this time. I had Mitchell step out. I placed my handcuffs on Mitchell, checking them for tightness and double locking them. I had at this time taken off the handcuffs that were on him. Mitchell was then patted down and placed in the back seat of my squad car. At this time Mitchell was brought to the Brooklyn Park Police Department. Other officers booked Mitchell in to the Brooklyn Park Police Department. DICTATED BY: Officer J. Angerhofer, Badge #210, Squad 1606 CUAPB000063 Case Number: 2014-00006457. ORI: MN0270300. Page: 11 of 24 005-SUPPLEMENT 230 02/11/14 SUPPLEMENT: CASE #14-006457 On 02/11/2014 at approximately 02:07 hours, I, Officer J. Miller, Badge #230, along with other officers of the Brooklyn Park Police Department went to help Officer Zielin who had located a confirmed stolen vehicle out of the City of Minneapolis. I was able to catch up to Officer Zielin in the area of 80th Avenue and Humboldt Avenue North. I was the fourth car in the pursuit and I was given information by Officer Zielin that the vehicle was occupied at least three times. The initial part of the pursuit was very slow and continued for approximately three or four blocks, at which point the vehicle was going south on 252, just south of Humboldt. I did observe, as we attempted a felony stop, a white male get out of the rear of the vehicle and begin running away from the vehicle. Officer Courtright began a foot pursuit and, at that point in time, the vehicle then sped off at a high rate of speed. I informed other officers that I was going to continue in the foot pursuit with Officer Courtright. As I approached the shoulder on the west side of 252, I could see Officer Courtright was at a fence and the suspect had apparently made it over the fence. As I came up to the fence, I observed the suspect over the fence and Officer Courtright had deployed his Taser. At that point in time, I jumped over the fence. As I was jumping over the fence, the suspect, who was later identified as Peterson, was able to break free of the Taser deployment and again begin running. As I approached Peterson in the area of Girard Avenue and Girard Court, I ordered him to stop. He still refused to stop. As I gained on him, he began reaching into his coat and I could not see his right hand anymore. At that point in time I deployed my Taser the first time and I did not get a good connection. Peterson continued to move away from me so I again immediately deployed my second cartridge of my Taser, at which point it was effective and Peterson went to the ground. I was able to command Peterson to put his arms out to his sides and I waited for Officer Courtright to help me with assisting in taking Peterson into custody. Officer Courtright did a search incident to arrest and turned Peterson's belongings over to me. I then transported Peterson to the Brooklyn Park Police Department jail and placed him into a cell. I did inform Peterson that he was under arrest for at least fleeing on foot, and I would have to review the other charges and also go through his property. Peterson told me there was nothing in his property but, as I went through his property, I did find a Newport cigarette pack. As I opened the Newport cigarette pack, I saw a clear plastic bag which contained a white crystal-like substance. I did pull the crystal-like bag out and test it and it tested positive for methamphetamine. The total weight of the methamphetamine inside the bag that I found inside of the Newport cigarette pack was one point six (1.6) grams of NARTEC-tested methamphetamine. The booking of Peterson was later completed with the added charge for the probable cause narcotics. After I tested the Methamphetamine I did property inventory the Newport cigarettes that I found the bag of Methamphetamine in. I also inventoried the 1.6 grams of Methamphetamine along with the plastic bag that contained the methamphetamine. These items were property inventoried under tag numbers 107365 to 107367. CUAPB000064 Case Number: 2014-00006457. ORI: MN0270300. Page: 12 of 24 Please refer to other officers' reports for any further details. DICTATED BY: Officer J. Miller, Badge #230, Squad 1591 CUAPB000065 Case Number: 2014-00006457. ORI: MN0270300. Page: 13 of 24 006-SUPPLEMENT 229 02/11/14 SUPPLEMENT 14-006457 On 02/11/141, Officer B. Yang, #229, was advised by Officer D. Zielin, #224, through radio on channel two that he had a stolen vehicle that he was following behind. He gave his location therefore I made my way over there. At Humboldt Ave N and Hwy 252 I caught up to other Brooklyn Park officers. I observed the stolen vehicle, which was a Toyota Camry, come to a complete stop. I observed one suspect jump out of the vehicle during this time and other officers pursued him on foot. I then got out of my car and drew my gun as we conducted a high-risk stop. The vehicle then drove off once again. I got in my vehicle and pursued the vehicle. I was the second police squad in the chase. I was driving fully-marked squad 1608. During this time the pursuit went southbound on Hwy 252 towards Hwy 94. Officer J. Angerhofer, #210, was the first squad behind the suspect vehicle. See his report for the exact route of the vehicle pursuit. During the pursuit, I called out our location by radio. As we continued through the pursuit we were going towards downtown Minneapolis. We got to the intersection of Glenwood Ave and 10th Ave. Officer J. Angerhofer, #210, and the suspect made a quick right turn. Therefore I was unable to make the turn with them. During this time I chose to terminate myself from the pursuit because I was no longer able to see Officer Angerhofer's squad and the suspect vehicle. I continued through the possible area where they could've been through at a low rate of speed in an attempt to look for them. I was later advised by radio that Officer Angerhofer also had lost sight of the stolen vehicle. Minneapolis then got on and stated that the vehicle had been located and they were in pursuit of the vehicle. A short time later the vehicle stopped because the vehicle was on fire and they had two suspects in custody. The location was eastbound on 1-394 and Penn Ave. I made my way there. As I arrived I made contact with Minneapolis officers. They informed me that there were two occupants in the stolen vehicle. I observed that the front of the vehicle was totally engulfed in fire. I was then walked over to a Minneapolis squad where the arrested party was sitting. I learned that he was in the passenger seat of the stolen vehicle. He verbally identified himself as Robert Allen Lilienfeld, 06/11/59. It was confirmed through the Department of Vehicle Services (DVS). CUAPB000066 Case Number: 2014-00006457. ORI: MN0270300. Page: 14 of 24 I then placed handcuffs on him, checked for tightness and double-locked them. I removed him from the Minneapolis squad and placed him in the backseat of my squad, 1608. I then transported Lilienfeld to the Brooklyn Park jail. I conducted the medical questionnaire. During the transportation to the Brooklyn Park jail, he complained about his left elbow being possibly broken and his injury to his mouth. He also had pain in his back. He stated that he knew he was in Minneapolis and he was beaten by the police, which was Minneapolis. All the injuries were written down on the medical questionnaire as he was being searched and placed in the jail. Sgt. K. Banks, #100, was informed of his injuries. I was also given his personal property from the stolen vehicle from the Minneapolis Police Department. All the items were taken into my possession and later inventoried into the Brooklyn Park property room. He had one black Nike one-strap backpack with miscellaneous stuff inside of it. I removed all the items and nothing illegal was inside of it. It appeared that everything in the bag did belong to Lilienfeld. He had numerous items with his name on them, such as mail. The following items were inventoried into the property room: - one aluminum walking cane inventoried under barcode number 107360 - one black Nike backpack with miscellaneous property inside of it was inventoried under barcode number 107361 - one brown bag with miscellaneous clothing found inside of the Nike bag was inventoried under barcode 107363 See other officers' reports for further information. DICTATED BY: Officer B. Yang, #229, squad 1608. CUAPB000067 Case Number: 2014-00006457. ORI: MN0270300. 007-SUPPLEMENT 100 02/11/14 Page: 15 of 24 SUPPLEMENT 14-006457 PRELIMINARY INFORMATION: On 02/11/14 at 0207 hours the Brooklyn Park Police Department was involved in a motor-vehicle pursuit involving a Minneapolis stolen vehicle that started in Brooklyn Park and ended in the city of Minneapolis with three people total arrested for several offenses. OFFICER'S OBSERVATIONS/ACTIONS: On 02/11/14 at 0207 hours I, Sgt. K. Banks, #100, assigned to squad 1602, was on duty and monitored a pursuit event initiated by a Brooklyn Park police officer, Officer D. Zielin, #224. He had aired that he had ruil 18 U.S.C. 2521 DMV Data on a Toyota Camry that had come back as a stolen vehicle out of Minneapolis. I heard Officer Zielin on the main radio-dispatch channel asking for additional cars as he was following this vehicle eastbound on 85th Ave N towards Hwy 252. Officer Zielin stated the vehicle was driving south from 85th Ave N onto Logan Ave N into the neighborhoods and he was going to continue to follow the vehicle until he could get additional officers to respond to help him. The vehicle continued driving with Officer Zielin following, which eventually led to Hwy 252 where a felony traffic stop was about to be conducted as additional officers were now in position to assist Officer Zielin. Officer Zielin stated the vehicle was not stopping initially and was driving ten miles per hour southbound on Hwy 252 as he was airing this over the Hennepin County main radio channel. I heard that the vehicle ended up stopping moments later on the shoulder and then a male passenger, later identified as Charles Peterson, fled from the vehicle at that time while the vehicle remained stopped on Hwy 252. I learned that Officer Zielin, along with a couple more officers, stayed with the stolen Toyota Camry and began to give verbal commands to the driver, James Mitchell, and passenger, Robert Lilienfeld. Officer Zielin informed officers that the vehicle then took off from the felony stop and Officer J. Angerhofer, #210, and Officer B. Yang, #229, became the primary and secondary squads in pursuit of this vehicle that was now traveling south on Hwy 252 approaching 1-694. I asked how many occupants were in the vehicle at some point. I was told that there were three however it was now down to two after the one person had run from the vehicle. I monitored the radio as Officer Angerhofer had provided current speeds, location and traffic conditions. I started driving towards the area of where the pursuit was going, which eventually led into Minneapolis. CUAPB000068 Case Number: 2014-00006457. ORI: MN0270300. Page: 16 of 24 I overheard Officer Angerhofer state that the vehicle had exited the freeway at some point onto Dowling Ave and then onto 4th St N, driving southbound in the neighborhoods. Officer Angerhofer provided additional locations and speeds through the neighborhoods of north Minneapolis and I also advised dispatch to contact the Minneapolis Police Department. They had already been notified and were standing by and did respond and assist in this pursuit. Officer Angerhofer continued following the vehicle and I heard him say the vehicle had entered around Currie Ave or some street down near downtown Minneapolis as it was still eluding him. Officer Angerhofer eventually aired that he had lost visual sight and contact with the vehicle at which time I told him and other officers to terminate pursuit. Moments later, Minneapolis police had located the vehicle somewhere near Penn Ave and approximately Cedar Ave or Glenwood Ave and began pursuing the vehicle again onto eastbound 1-394. The vehicle per Minneapolis police eventually stopped on 1-394 just east of Penn Ave N on its own and began to catch fire. Minneapolis police took into custody the driver, James Mitchell, and the passenger, Robert Lilienfeld, and later handed them over to us, the Brooklyn Park Police Department. Minneapolis police handled the custody tow and impounded the stolen vehicle at their impounded- vehicle facility in Minneapolis. It should be noted that Officer Zielin did attempt to catch up with the pursuit in Minneapolis but had to terminate the pursuit because he got stuck in a snow bank in a neighborhood in north Minneapolis so he was told to return to the city of Brooklyn Park. I responded to the final stop location on 1-394 and Penn Ave N area where Officer Yang was with Minneapolis. I did request Officer Angerhofer to respond to assist in transporting James Mitchell and Robert Lilienfeld. When Officer Yang took custody of Robert Lilienfeld, he was complaining that he was injured by the Minneapolis police officers who took him into custody and injured his left arm. I did observe some blood on the upper lip just below the nose of Robert Lilienfeld. While Lilienfeld was being transported to the Brooklyn Park Police Department, he did restate that he was injured by the officers that pulled him out of the car on 1-394. I asked Lilienfeld if he knew what city he was in and he stated, "Yes, Minneapolis." I asked Lilienfeld if he knew that the police officers that had pulled him out of the car were from the Minneapolis Police Department and he stated yes he did. Lilienfeld was eventually placed into a detention cell and he did request medical attention. This information was forwarded to Sgt. S. Palmquist, #74, who was the upcoming dayshift supervisor, to attend to whatever possible injury that Lilienfeld was complaining about. CUAPB000069 Case Number: 2014-00006457. ORI: MN0270300. Page: 17 of 24 A supervisor pursuit review will be conducted by me in regards to this stolen-motor-vehicle-pursuit call and I cleared with no further action taken. DICTATED BY: Sgt. K. Banks, #100, squad 1602. CUAPB000070 Case Number: 2014-00006457. ORI: MN0270300. Page: 18 of 24 008-SUPPLEMENT 238 02/11/2014 SUPPLEMENT 14-006457 On 02/10/2014 at 0720hrs, I, Officer Stahnke #238 was completing the booking process of Charles Jeffrey Peterson DOB 12/27/1988. At no time during the booking process did Officers ask Peterson about any of the crimes in question. Peterson asked multiple times what he was being held on. Officers informed Peterson of the listed charges. During that time Peterson was confused about the charge of fleeing in a motor vehicle and said a random utterance of "but I was only in the vehicle for like ten minutes." No further statements were made from Peterson during the booking process. No further action taken by this officer. Stahnke #238, Squad 1596. CUAPB000071 Case Number: 2014-00006457. ORI: MN0270300. Page: 19 of 24 011-SUPPLEMENT 230 02/12/14 SUPPLEMENT: 14-006457 REPORT NARRATIVE: On 02/11/2014 when I, Officer J. Miller #230 returned to work, I was informed that the male I had previously brought in and identified as Peterson was actually found to be a male by the name of Roy Scott Felty, Date of Birth: 01/20/82. Initially after I apprehended him, after he was fleeing on foot, when I put him in my squad car I asked him his name and said he would rather not say anything else. I did reach into his wallet and right in the front case of the wallet behind the clear plastic is where I found the identification, identifying him as Peterson. The height and weight were similar though the facial features did not match exactly. After he was fingerprinted inside of our jail it was found his true identity and also that he had an outstanding felony warrant out of another county. At this point in time, this is information being as my 48 and all other items pertaining to it before I left during my shift when he was apprehended referred to him as Peterson. No further action taken. DICTATED BY: Officer J. Miller #230 SQUAD #1591 CUAPB000072 Case Number: 2014-00006457. ORI: MN0270300. Page: 20 of 24 012-WARRANT ARREST 230/232 02/11/14 Warrant arrest of Roy Scott Felty, W/M, DOB: 01/20/82 Anoka County Warrant 140281 -Theft - Body - Felony CUAPB000073</t>
  </si>
  <si>
    <t>['https://d3n8a8pro7vhmx.cloudfront.net/cuapb/pages/270/attachments/original/1581620970/OPCR_14-04997_Part_2.pdf?1581620970']</t>
  </si>
  <si>
    <t>['John Haugland, badge #2813', 'Matthew Lindquist, badge #4169', 'Troy Carlson, badge #998']</t>
  </si>
  <si>
    <t>Too_Long:Over 20 PagesMINNEAPOLIS POLICE DEPARTMENT' INTERNAL AFFAIRS COMPLAINT FORM #3401 COMPLAINT INFORMATION.' INTERNAL AFFAIRS CASE NUMBER: • 13-17307 CCN: N/A DATE OF INCIDENT: 06/29/2013 TIME OF INCIDENT: 0000-0323 LOCATION OF INCIDENT: Green Bay, WI . DATE OF COMPLAINT 07/23/2013 REFERRAL METHOD: Police Agency COMPLAINANTS NAME (LAST, FIRST MIDDLE) SEX M❑FO RACE: DATE OF BIRTH: HOME ADDRESS: , CITY/ STATE/ ZIP: TELEPHONE: POLICY INFORMATION' POLICIES ALLEGED TO BE VIOLATED: , 5-102, 5-105.4, 5-105.7, 5-105.14, 5-105.15, 5-102.01 ACCUSED EMPLOYEE(S) NAME/BADGE: Officer Shawn Powell Badge #5792 COMPLAINT ALLEGATIONS It is alleged that Officer Powell was involved in a disorderly conduct disturbance on 06/29/2013, at 0117 hours, in the city of Green Bay, WI. During contact with uniformed officers of the Green Bay Police Department prior to, during, and after the disturbance, Officer Powell is alleged to have engaged in off-duty conduct that tarnished/offended the ethical standards of the department, interfered with an on-scene criminal investigation conducted by GBPD, failed to notify chain of command that he was listed as a suspect in a GBPD police report, used derogatory language/actions towards GBPD officers, used the term "nigger" during the disturbance, and did not adhere to the MN Law Enforcement Code of Ethics, which states an Officer will keep their private life unsullied, maintain calm in the face of danger, scorn or ridicule, maintain self-restraint, and be exemplary in obeying the laws of the land and regulations of their department. RECOMMENDATION (Preliminary Cases Only) K Reckoning Period Expired Before Complaint was Filed K No Basis for Complaint El Closed. Pending Further Information K Refer to Precinct with Coaching Documentation K Exceptionally Cleared K Policy Failure K Other COMPLAINANT SIGNATURE: DATE COMMANDER REVIEW: DATE 1211929 MINNEAPOLIS POLICE DEPARTMENT Internal Affairs Unit Administrative Case #13-17307 Sgt. Thomas Schmid September 27, 2013 CASE BACKGROUND This administrative investigation commenced on 07/23/2013, after Green Bay Police Department (GBPD) forwarded to the MPD Internal Affairs Unit, GBPD Case Report #13-208448/Incident #13-039973, a GBPD police incident involving Minneapolis Police Officer Shawn Powell (Badge #5792) and Brian Thole (Badge #7166). This specific investigation will focus on MPD/Powell's involvement in the disturbance that took place at the intersection of S. Washington St./Doty St. in Green Bay, WI on June 29, 2013 at approximately 0117 hours (See IAU Case #13-17306 regarding MPD/Thole's involvement in the same incident). GBPD reports state that MPD/Powell was in a verbal argument with 8-10 other individuals in the crosswalk at the above referenced incident intersection. MPD/Powell told on scene GBPD officers that he had been assaulted by a group of 4 to 9 black males that were no longer at the scene. MPD/Powell identified himself as a police officer to GBPD officers, and would not follow simple instructions being given by GBPD officers, and continued to provoke the argument from across the street. During GBPD/Denney's attempt to deescalate MPD/Powell's behavior, he 1211930 stated he heard MPD/Powell use the word "nigger" in a sentence, and that he was informed that MPD/Powell had punched a black male who had already left the scene prior to GBPD officer's arrival. GBPD reports state that it was evident MPD/Powell expected preferential treatment because he was a police officer, stating he pointed out several times to GBPD officers that he was a Minneapolis SWAT officer. MPD/Powell made derogatory comments about GBPD officers at the incident scene and about GBPD in general, specifically stating "you guys are all fucking jokes" and "fuck off." As MPD/Powell was walking away from the scene, he 'flipped off", with his middle finger, GBPD/Knutson as he was arriving to the scene. MPD/Powell was suspected of being intoxicated and impaired, and his behavior was causing a disturbance in a public place, causing people who were walking by, to stop and stare. MPD/Powell then showed up in the public lobby of the GBPD at approximately 0215 hours with MPD/Thole and was verbally confrontational and argumentative with several GBPD lieutenants. GBPD/Mahoney (initial on-scene supervisor) stated MPD/Powell was very animated and was getting into GBPD/Opperman's (shift commander) face, to the point that he thought things may get physical. MPD/Powell was told by GBPD/Mahoney to leave the police station or he would be going to jail. MPD/Powell left the police station with MPD/Thole. GBPD/Opperman stated MPD/Powell's behavior showed a high level of disrespect towards GBPD officers and his (MPD/Powell) position as an off duty MPD officer. 2 1211931 CASE INVESTIGATION Green Bay Police Department Case #13-208448jincident #13-039973 Green Bay Police Department Case #13-208448/Incident #13-039973 documented a disturbance on 06/29/2013 from 01:17 AM to 03:30 AM that occurred at South Washington St./Doty St., Green Bay, WI 54301. The listed offense in the report is "Disorderly Conduct." Individuals listed in the report are: • Powell, Shawn Gregory, • Thole, Brian R, 13.43 - Personnel Data 13.43 - Personnel Data Suspect Only Suspect Only • Garth, Robert Allen, DOB 10/02/1977, Other Party CAD Incident Call remarks in the report are as follows: • 6/29/2013 1:17:28 AM Incident Initiated by: BD/MR 79 • 6/29/2013 1:17:28 AM Initial Filed Initiate by GB/4C2 at 01:17:28 on 13/06/29 • 6/29/2013 1:23:43 AM GARTH/ROBERT, A 10021977 VALID/99 NO EXTRADITE • 6/29/2013 1:23:43 AM 4C3-MN THOLE BRIAN VALID/CLEAR • 6/29/2013 1:52:25 AM VERBAL DIST IN THE ROADWAY UPON OFFICERS ARRIVAL, BRIAN ADMITTED TO HITTING ANOTHER MALE, THAT MALE WAS GOA, BRIAN WAS VERBALLY UNCOOPERATIVE WITH OFFICERS AND DIDN'T WANT TO ID HIMSELF • 6/29/2013 1:52:54 AM ROBERT WAS COOPERATIVE AND ONLY TRYING TO SEPARATE PARTIES INVOLVED • 6/29/2013 1:53:38 AM Incident closed: 13/06/29 01:53 • 6/29/2013 1:53:38 AM Route Closed: MAIN 103 • 7/1/2013 11:16:46 PM Primary Event: MAIN Reopened: 13/07/01 23:16 Last Closed: 13/06/29 01:53 • 7/1/2013 11:17:28 PM Route Closed: MAIN N 13.43 3 1211932 The report contained a list of 5 CUBAN Video Files as follows: • CUBAN File: SteveEMe@20130629011744-Squad: 072-OfficerID:SteveEMe • CUBAN File: EricAn@20130629011353-Squad: 068-OfficerID:EricAn • CUBAN File: TomDe@20130629011716-Squad: 060-OfficerlD:TomDe • COBAN File: JessicaHa@20130629011749-Squad: 064-OfficerlD:jessicaHa • COBAN File: KaitlynCz@20130629012036-Squad: 071-OfficerID:KaitlynCz The report contained 13 GBPD supplements/narratives. The following are the summaries of the supplements provided by GBPD officers pertaining to the alleged incident involving MPD/Powell (and MPD/Thole), and shall not be considered verbatim unless indicated by quotations. For each complete officer narrative, refer 'to GBPD Case #13-208448/Incident #13-039973. Supplement of GBPD Officer Eric Andrae • Was working uniform patrol Unit 4C2 with FTO GBPD/Korth. • At 1:17 A.M., traveling WB on Doty St. approaching S. Washington St. and observed 8 to 10 people in a verbal argument within the intersection. • Activated emergenCy lights and observed some of the individuals involved in the disturbance leave northbound on foot. • Approached the 4 to 5 remaining people who were still actively engaged in a verbal argument. • Identified two white males and one black male. One of the 2 white males was identified as MPD/Powell and the other MPD/Thole. The black male was identified as Robert A. Garth 10/02/77 (WI Photo DL). • The group continued to argue and GBPD/Andrae attempted to separate both groups, but they were not separated until other officers arrived on scene. Even when separated, MPD/Powell continued to provoke an argument from across the street. • Civilian/Garth stated there was a prior disturbance and that he and his friend attempted to break it up. Civilian/Garth did not know what the prior disturbance was about. He stated MPD/Powell told him to "fuck off" and to 4 1211933 "get out of our way." Civilian/Garth stated he simply was trying to be a peace maker and to break up the altercation from occurring because nobody needed to fight. • Civilian/Garth was pushed during the disturbance, but was never hit. He stated the initial disturbance involved other people that had left the scene prior to GBPD officer's arrival, but that MPD/Powell became mad and the verbal disturbance continued between him, MPD/Powell and MPD/Thole. • GBPD/Andrae noted that Civilian/Garth was cooperative and stated that nothing more than an argument took place. Civilian/Garth was sent on his way. Supplement of GBPD. Officer Robert Korth • Assigned as plain clothes, field training officer, evaluating GBPD/Andrae. • Observed a group of people congregated- in the crosswalk at the intersection of Doty St./S. Washington St. and suspected a disturbance was starting. • Heard a male in the group of people state "we're police officers, I punched him in the face, and I will do it again". This male was very agitated and GBPD/Korth requested more than one cover officer. • There were two black males and two white males involved in the disturbance, all others had dispersed. • GBPD/Denney arrives and makes contact with the agitated male. • GBPD/Andrae talked with the two black males who were cooperative and not directly involved, only trying to break up the disturbance. • GBPD/Korth walks over to GBPD/Denney, who was having a difficult time getting the two white males, who identified themselves as police officers, to follow simple instructions. • GBPD/Korth was afraid that these males were going to start a physical confrontation with GBPD/Denney. • GBPD/Korth observed GBPD/Denney trying to verbally diffuse the two white males from being verbal with the two black males that GBPD/Andrae was talking to. 5 1211934 • Other officers arrived on scene and GBPD/Korth observed, but could not hear, the conversations the two white males were having with the other officers, but he could see that they were not cooperating. They (white males) were waving their arms in the air, would walk away from officers, then turn right around and get verbal again. • No victims were present at the scene, as the one white male (MPD/Thole) admitted to punching another male. • All parties were sent on their way Supplement of GBPD Officer Thomas Denney • Dispatched at 0117 hours to assist GBPD/Andrae with a disturbance at the intersection of Doty St./S. Washington St. Upon arrival, GBPD/Denney observed MPD/Powell verbally arguing with Civilian/Garth and another black male. • GBPD/Denney stated he immediately recognized MPD/Powell as he had spoken with him earlier in the night. During that earlier encounter, GBPD/Denney had been flagged down by MPD/Thole who told him that he (MPD/Thole) and MPD/Powell were Minneapolis 'police officers. MPD/Powell told GBPD/Denney that he used to be an officer for GBPD. MPD/Powell and MPD/Thole were looking for a cab to take them to the Sardine Can Bar. GBPD/Denney had dispatch send them a cab. • GBPD/Denney walked up to MPD/Powell and tells him to walk to the south side of Doty St. in an attempt to separate both parties and diffuse the disturbance. • As GBPD/Denney started to talk to GBPD/Korth, MPD/PoweIl turned around and started walking back towards the black males he had just been arguing with. MPD/Powell began yelling at the black males. GBPD/Denney stood in front of MPD/Powell, then placed his hands on MPD/Powell's chest and told MPD/Powell again to walk back to the south side of Doty St. • MPD/Powell began to argue with GBPD/Denney saying that the black males that were on the scene were not the problem. 6 1211935 • GBPD/Denney tried to explain to MPD/Powell that he (MPD/Powell) was causing a problem by standing in the middle of the street yelling, and that he had been told several times to walk to the other side of the street. • MPD/Powell eventually walked to the south side of Doty St., but as he did, MPD/Powell said to GBPD/Denney "Go take their fucking story...be that way...yea...take that story dude". • Once MPD/Powell got to the other side of the street, he (MPD/Powell) said a sentence with the word "nigger" in it. GBPD/Denney couldn't tell what else MPD/Powell said, but he stated he knew MP D/Powell said "nigger." • GBPD/Denney told MPD/Powell to come talk to him. MPD/Powell told him that he was assaulted by "four fucking guys" and now he (GBPD/Denney) was taking their side. GBPD/Denney explained he was not taking sides; that he was only trying to destabilize the situation. • GBPD/Denney told MPD/Powell to walk to the other side of the street and that they no longer had to worry about being attacked since there were multiple officers on scene and the black males involved had separated themselves from MPD/Powell. • GBPD/Denney asked MPD/Powell if he wanted a report completed for this incident and for officers to attempt, to identify people involved and potentially make arrests. MPD/Powell .stated they didn't want anything done. MPD/Powell then walked away. Supplement of GBPD Officer Michael Jeanquart • At 0117 on 06/29/13, working Unit 3F2 as an FTO with Recruit GBPD/Meisner. GBPD/Jeanquart heard Unit 4C2 (GBPD Andrae/Korth) call out over the air, a disturbance at S. Washington St./Doty St., requesting other units to respond. • Upon arrival, GBPD/Jeanquart observed two white males who were verbally confrontational with GBPD/Denney. Other units were across. Doty St. talking to who GBPD/Jeanquart believed to be the other half of the disturbance. 7 1211936 • GBPD/Jeanquart approached GBPD/Denney and observed MPD/Powell yelling at GBPD/Denney. • As GBPD/Jeanquart walked up as the cover officer, MPD/Powell said to him "you guys are a fucking joke...you know who we are, right?" GBPD/Jeanquart stated he told MPD/Powell he had no idea who he was, but MPD/Powell then told him he used to work for GBPD. Asked why he left, MPD/Powell told him he went to another department. • At about the same time GBPD/Jeanquart was talking to MPD/Powell, he observed MPD/Thole getting upset with GBPD/Denney because GBPD/Denney was attempting to identify him (MPD/Thole) after he . admitted punching a guy. • Before GBPD/Jeanquart left the scene, he heard GBPD/Denney and GBPD/Mahoney clarify that MPD/Powell did not want this incident investigated further. • As MPD/Powell walked away from the scene, GBPD/Jeanquart was in his squad car with the window down talking to GBPD/Mahoney. GBPD/Meisner was outside the passenger door and stated to him that MPD/Powell told him (GBPD/Meisner) to "fuck off." • GBPD/Jeanquart stated that during the contact with MPD/Powell, it was evident that he expected preferential treatment because he was a police officer. MPD/Powell pointed out several times that he was a full time SWAT officer in Minneapolis and several times made derogatory comments about the GBPD officers that were handling the call and GBPD in general. • GBPD/jeanquart stated it was evident that MPD/Powell had been drinking and that his judgment was impaired. During the contact, several people were walking by and staring, evidence that his behavior was causing a disturbance. • Later, GBPD/Jeanquart came into the police department and heard yelling in the lobby and observed MPD/Powell and MPD/Thole in the lobby with GBPD/Mahoney, GBPD/Opperman and GBPD/Allen. 8 1211937 Supplement of GBPD Officer Steven Meisner • GBPD/Meisner was on patrol and heard officers call out a disturbance on S. Washington St./Doty St. • Upon arrival, GBPD/Meisner overheard two males, one of them later identified as MPD/Powell, yelling loudly at GBPD/Denney. • GBPD/Meisner stated MPD/Powell said that he used to work for the GBPD as a police officer and stated "you guys are all fucking jokes". • GBPD/Meisner stated that eventually MPD/Powell walked away and told officers to "fuck off' and continued to yell and- create a disruption in public which caused numerous people to stare at what was going on. • Moments after MPD/Powell left, GBPD/Knutson stopped by GBPD/Meisner and asked him who the two people walking away were. GBPD/Meisner explained to GBPD/Knutson what had happened and GBPD/Knutson said that MPD/Thole displayed his middle finger to him as he drove by them. Supplement of GBPD Officer Michael Knetzger • GBPD/Knetzger was working with GBPD/Czarnecki on Unit 3F3 and responded to the area of Doty St./S. Washington St. where other officers had called out with a disturbance and requested additional units. • Upon arrival, GBPD/Knetzger recognized one of the subjects involved to be former GBPD police officer, currently MPD/Powell. • MPD/Powell approached GBPD/Knetzger and said "Thank God, I now know somebody here". GBPD/Knetzger stood alongside MPD/Powell as he spoke to GBPD/Mahoney regarding what had just happened. A second MPD officer introduced himself as MPD/Thole. Both officers appeared intoxicated and upset over what just happened. • MPD/Powell was walking on S. Washington St. with MPD/Thole when a black male bumped into him (Thole). MPD/Thole and the black male exchanged words and MPD/Thole later punched the black male in the face. • MPD/Powell was adamant about not having his name placed in any police report and didn't want anything further done regarding the disturbance. 9 1211938 • MPD/Powell believed that the other GBPD officers at the scene didn't do their job because they didn't "even try" to identify the other black male subject involved, which was contrary to what GBPD/Knetzger had witnessed. • GBPD/Knetzger did observe other GBPD officers speaking with some black male subjects at the NE corner of the intersection, believing them to be the other half of the disturbance. • MPD/Powell walked away and said "I'm never coming back here again". Supplement of GBPD Officer Kaitlyn Czarnecki • Was working with GBPD/Knetzger and responded to the intersection of S. Washington St./Doty St. • Upon arrival, GBPD/Czarnecki observed two white males who appeared to be very upset standing with other officers on the SE corner of S. Washington St./Doty Street. One of the males was yelling and pointing his finger towards a group of black males who were' standing on the. SW corner of S. Washington St./Doty Street. • GBPD/Czarnecki approached the group of black males talking with GBPD/Andrae and stood by as a cover officer. She heard the black male's state that they were trying to break up a fight that occurred between the white males and another group of individuals that had since run north on S. Washington St. GBPD/Andrae advised that the black males could leave the scene. • GBPD/Czarnecki. then joined up with her partner, GBPD/Knetzger, who was speaking with the white males (one of whom GBPD/Czarnecki was later informed was former GBPD, currently MPD/Powell) on the south side of Doty St. • GBPD/Czarnecki stated MPD/Powell said that they (MPD/Powell and Thole) were in town 13.43 - Personnel Data and they came down town to have some drinks. They were walking down the street when they were assaulted. MPD/Powell stated it was "unbelievable" that they were being looked at as the suspects. 10 1211939 • GBPD/Czarnecki stated MPD/Powell's friend (MPD/Thole, unknown last name) said they (MPD/Powell and Thole) were trying to walk home when four "dudes" walked past them, and the "dude" with the white glasses bumped them. The guy in the white glasses turned around and asked them if they were "fucking tough". MPD/Thole told the guy "dude, we're cops...go the fuck away". The guy in the white glasses then asked if they were "fucking bad ass" and then bumped out his chest. MPD/Thole motioned this by puffing his chest out and bringing both of his arms slightly behind his back with his palms facing forwards. MPD/Thole then said he hit the guy in the glasses. After hitting the guy in the glasses, MPD/Thole said all of the guy's friends started to surround them. This is when GBPD officers arrived and grabbed MPD/Powell and Thole. • GBPD/Czarnecki stated MPD/Powell was upset that other officers tried to index them and put their, name into the call notes. MPD/Powell thought that indexing his name was not needed because he was an officer himself. • MPD/Powell left the scene on foot southbound on S. Washington St. and after he left, another officer advised GBPD/Czarnecki and her partner, GBPD/Knetzger, that one of them (MPD/Powell or Thole) gave him the finger. Supplement of GBPD Officer Nathan Allen • GBPD/Allen stated he received a text on 06/28/13 at 23:26 from MPD/Powell, asking him if he was working. GBPD/Allen responded to MPD/Powell's text, asking him how he was and where he was, assuming MPD/Powell was in Green Bay. MPD/Powell then called GBPD/Allen on his phone at 23:48 and had a 3 minute conversation with him. GBPD/Allen stated MPD/Powell and MPD/Thole were taking a cab to the Sardine Can Bar., GBPD/Allen told MPD/Powell he would stop down after wrapping up a traffic stop. • GBPD/Allen met with and talked to MPD/Powell and MPD/Thole outside the Sardine Can Bar. MPD/Powell introduced MPD/Thole to GBPD/Allen. While 11 1211940 standing outside with MPD/Powell and MPD/Thole, an older 1980's Caprice Classic, raised up with large chrome rims and tires, with a black male driver in it, drove south on Broadway St, past the Sardine Can Bar. MPD/Thole made the comment while pointing at the car, "What is that? Green Bay is too nigger friendly". • GBPD/Allen stated he wasn't sure what to make of the comment, or what MPD/Thole meant? GBPD/Allen then left MPD/Powell and MPD/Thole at the Sardine Can Bar, but told them prior to leaving, that if they needed a ride back to the hotel at St. Brendan's, to call him. • At 0130 on 06/29/13, GBPD/Allen stated MPD/Powell called him and GBPD/Allen assumed he was calling him because he needed a ride back to the hotel. GBPD/Allen answered the phone and stated MPD/Powell started telling him that he and MPD/Thole were jumped by 9 black guys on S. Washington St. and that several officers showed up and didn't do anything, and couldn't believe the way he and MPD/Thole were treated. • GBPD/Allen thought MPD/Powell was joking around with him and told him "Wait, it took only 9 guys to take down the big, bad MPD/Powell". MPD/Powell did not respond to GBPD/Allen's comment, but continued to tell GBPD/Allen how mad he was about the way he was treated. • GBPD/Allen told MPD/Powell if he wanted to file a complaint that he could speak to the shift commander. MPD/Powell asked GB PD/Allen who the shift commander was and GBPD/Allen told him, GBPD/0pperman. MPD/Powell remembered GBPD/Opperman from when he worked with GBPD. • GBPD/Allen gave his phone over to GBPD/Opperman. GBPD/Opperman tried to talk to MPD/Powell, but gave GBPD/Allen's phone back to him. GBPD/Allen spoke to MPD/Powell who continued to talk about how disappointed he was in the way he and MPD/Thole were treated. • GBPD/Allen stated that he thought MPD/Powell was just intoxicated and goofing around. He told MPD/Powell that he was leaving the station and would meet him later to hug it out with him. MPD/Powell was upset and said 12 1211941 "You're not the big, bad Nate Allen I remember...you should pass on all your knowledge and wisdom to your new guy and you will make good cops". • At 0300, GBPD/Allen was notified by GBPD/Mahoney that MPD/Powell was in the lobby and wanted to talk about the incident that happened downtown. As GBPD/Allen arrived at the station, he stated that he found MPD/Powell, MPD/Thole, GBPD/Mahoney and GBPD/Opperman in a verbal argument. MPD/Powell was very expressive about him and MPD/Thole being victims and that nothing was done. MPD/Powell had the parental finger out and was very verbal towards GBPD/Opperman to the point GBPD/Allen thought a physical disturbance would possibly break out. • GBPD/Mahoney advised MPD/Powell the best thing he (MPD/Powell) could do is leave the PD and go back to his hotel. MPD/Thole took MPD/Powell out of the lobby and left north on S. Adams. • On 06/29/13 at about 1405, GBPD/Allen texted MPD/Powell to' see how he was doing today and if he still needed a hug. GBPD/Allen stated this was an attempt to break the ice and feel him out to see how he was doing. At 1503, GBPD/Allen received a call from MPD/Powell. MPD/Powell told him he had a black eye and a cut lip. MPD/Powell told GBPD/Allen to apologize to the night shift for being drunk and heated and that he did not mean any disrespect towards any of the officers. MPD/Powell asked GBPD/Allen to apologize to the officers involved. • GBPD/Allen asked MPD/Powell what had happened and MPD/Powell. told him that he and MPD/Thole were walking on S. Washington St. and passed a group of black males. MPD/Powell said one of the males said something he did not understand, so he stopped, turned around and said "What did you say?" MPD/Powell stated that the males stopped, turned and started walking towards them and he then got punched in the face. MPD/Powell said he was upset because none of the officers on scene attempted to identify the black males that punched him. MPD/Powell then told GBPD/Allen due to last night's events, he and MPD/Thole were going back to Minneapolis. 13 1211942 Supplement of GBPD Officer Jessica Harren • At 0117 hours on 06/29/13, GBPD/Harren was working Unit 4D3 and responded to a physical disturbance at S. Washington St./Doty St. • Upon arrival, several officers were already on scene and the involved parties had been separated. • GBPD/Knetzger, GBPD/Denney and GBPD/Mahoney were speaking to two males on the SE corner of the intersection. GBPD/Harren stated she was informed by GBPD/Korth, that the disturbance involved officers from another agency. GBPD/Harren was not aware of any details about the disturbance as she was cleared from the call shortly after her arrival. Supplement of GBPD Officer Matthew Knutson • Between 0120 and 0130, GBPD/Knutson was working a marked squad, in full uniform, Unit 4C1. • As GBPD/Knutson drove north on S. Washington St., just passing the Chase Bank parking lot, he observed two males walking south. • One male was white, wearing a white t-shirt with graphics on, it and a hat. • GBPD/Knutson's attention was drawn to this male, because as he drove by him, the male extended his right hand and flipped him off, staring him down. The males then looked as they were going to cross the street after he passed them. • GBPD/Knutson observed that there were two squads with their emergency lights activated on Doty St., just east of Washington St. GBPD/Knutson made contact with these officers and asked them if the male who was just walking south (describing him) was part of their incident. The officers informed GBPD/Knutson that he was; then GBPD/Knutson told them that he (MPD/Powell) had flipped him off as he drove past him for no apparent reason. 14 1211943 Supplement of GBPD Lieutenant Steven Mahoney • GBPD/Mahoney composed a memo informing GBPD/Captain Muraski of an incident involving former GBPD Officer Shawn Powell, now MPD/Powell, and his current MPD partner, MPD/Thole. • The memo stated on 06/29/2013 at approximately 0117 hours, GBPD/Andrae called out with a disturbance at Washington St./Doty St.. GBPD/Andrae is in the shadow phase of his Field Training and GBPD/Korth was in plain clothes with him. • GBPD/Denney was dispatched to the call; GBPD/Korth asked for additional units; Dispatch sent GBPD/Harren the call; GBPD/Mahoney asked to be placed on the call and responded to the incident. • Upon arrival, GBPD/Mahoney observed GBPD/Denney speaking with MPD/Thole. MPD/Thole was very animated and was saying that he was a cop and didn't want his name ran or associated with any report. • GBPD/Mahoney then went over to where MPD/Powell was standing. GBPD/Mahoney did not know who MPD/Powell was before tonight as MPD/Powell had left the GBPD before GBPD/Mahoney's hiring. GBPD/Mahoney stated earlier in the night, he had received a text message from GBPD/Richgels that MPD/Powell was in town and drinking downtown, and might need a ride. • When GBPD/Mahoney first talked to MPD/Powell, he could smell the strong odor of an intoxicating beverage on MPD/Powell's breath. MPD/Powell was very upset and was swearing. GBPD/Mahoney asked MPD/Powell to calm down several times. MPD/Powell's responses back to GBPD/Mahoney were "I am the victim and you fuckers let the guy go" and "these new cops don't know what to do". MPD/Powell continued to be belligerent towards GBPD/Mahoney while GBPD/Mahoney was trying to determine what had happened. MPD/Powell said that he didn't know GBPD/Mahoney and that he (MPD/Powell) used to be a cop at GBPD. GBPD/Mahoney advised 15 1211944 MPD/Powell that he had gotten a text earlier from GBPD/Richgels to possibly help MPD/Powell get back to the hotel safe. • MPD/Powell then yelled in the direction of GBPD/Denney saying "you let the fuckers go and you are harassing us when we are the victims". • GBPD/Mahoney advised MPD/Powell to .calm down, that GBPD/Denney was doing his job, and that MPD/Powell needed to be more respectful to the officers and to him (GBPD/Mahoney). MPD/Powell then started calling GBPD/Mahoney "sir" in a condescending tone, to which GBPD/Mahoney told MPD/Powell that wasn't necessary. • Both MPD/Powell and MPD/Thole, continued to identify themselves as Minneapolis cops and that this would never happen over there (MPLS). • GBPD/Mahoney asked MPD/Powell if he wanted anything done. MPD/Povvell replied back "No, you let the fuckers go" and "I told you they wouldn't fucking do anything...they don't know what the fuck they are doing". • GBPD/Mahoney advised MPD/Powell and Thole it was in their best interest to walk away or they would be arrested. While walking south on Washington St., MPD/Powell gave the middle finger to GB PD/Knutson, who was driving north on Washington St. • GBPD/Mahoney then spoke with GBPD/Allen, as he (Allen) worked at GBPD the same time as MPD/Powell did. GBPD/Allen told GBPD/Mahoney that he saw and talked to MPD/Powell earlier in the evening and that MPD/Powell was intoxicated at the time as well. GBPD/Allen told GBPD/Mahoney that he left the area where he met MPD/Powell, because MPD/Powell was using racial slurs "(calling African Americans `niggers')". GBPD/Allen advised GBPD/Mahoney that MPD/Powell called him (Allen) immediately after the incident on Washington St, got upset with GBPD/Allen and then hung up on him. • GBPD/Mahoney talked to all the officers on scene and all said that MPD/Powell and Thole were very belligerent. GBPD/Mahoney did not remember what officer told him, but an officer did tell him that either I6 1211945 MPD/Powell or Thole made the comment that Green Bay is "too nigger friendly." • One hour after the initial incident, GBPD/Mahoney was advised by GBPD/Opperman (shift commander) that MPD/Powell and Thole were in the GBPD lobby. GBPD/Opperman stated they (MPD/Powell and Thole) didn't want to get any officer in trouble, they just wanted to talk. • GBPD/Mahoney informed GBPD/Opperman what had happened out on the scene. GBPD/Opperman then told GBPD/Mahoney that MPD/Powell had left a lot out of what had happened at the scene. GBPD/Mahoney advised GBPD/Opperman that he would come to the PD to talk to MPD/Powell. GBPD/Mahoney also asked GBPD/Allen to respond to the PD as he is friends with MPD/Powell and could assist in keeping MPD/Powell calm. • Upon arrival at the PD, GBPD/Mahoney observed MPD/Powell in the lobby with GBPD/Opperman. GBPD/Mahoney walked into the lobby where MPD/Powell was yelling at GBPD/Opperman. MPD/Powell was saying he was the victim and GBPD didn't do anything. • GBPD/Mahoney advised both MPD/Powell and Thole that from the information they got, that they (MPD/Powell and Thole) were the cause of the disturbance, so that if anyone was going to be charged, it would be them. Both MPD/Powell and Thole said that was "fucking bullshit". Thole had said he was acting in self-defense, even though Thole admitted to throwing the first punch. • GBPD/Mahoney told them (MPD/Powell and Thole) that the GBPD believe they were using the term "nigger" throughout the night and that's what caused the disturbance. MPD/Thole replied back, saying it was his first amendment right to say whatever he wants and that he could not be charged for calling someone a "nigger". GBPD/Mahoney told MPD/Thole he was wrong. • MPD/Powell was very animated and was getting into GBPD/Opperman's face, to the point that GBPD/Mahoney thought it might get physical. 17 1211946 • GBPD/Mahoney told MPD/Powell and Thole they both needed to leave or they would be going to jail. MPD/Powell and Thole then left the PD. Supplement of GBPD Lieutenant Thomas Buchmann • On 06/29/13 between 0200 and 0230, GBPD/Buchmann was driving past the GBPD and observed GBPD/Opperman inside the lobby with two males. One of the males was MPD/Powell, who appeared to be agitated, as he was waving his arms in the air while talking to GBPD/Opperman. GBPD/Buchmann believed that there was possibly a disturbance going on in the lobby, so he stopped to see if GBPD/Opperman needed any assistance or back-up. • Now inside the lobby, GBPD/Buchmann saw MPD/Powell arguing with GBPD/Opperman. MPD/Powell and Thole appeared to be intoxicated by their demeanor. MPD/Powell was doing most of the talking in a raised tone, showing that he was upset with something. • It was evident to GBPD/Buchmann that early, on in the conversation, GBPD/Opperman knew MPD/Powell personally, as he was talking to MPD/Powell on a first name basis. • MPD/Powell was stating that he was jumped and was upset because there were 9 police officers on the scene and nobody arrested the men that jumped them. • GBPD/Opperman calmly told MPD/Powell that it was his understanding that MPD/Powell was furthering the disturbance on the original scene by not obeying directions given to him by the police officers. • GBPD/Mahoney then entered the PD lobby. Understanding that GBPD/Mahoney knew about the original incident and that GBPD/Opperman was able to handle the situation because he knew MPD/Powell personally, GBPD/Buchmann left the lobby to handle an emergency call that came over the radio. • GBPD/Buchmann was present in the lobby for 2 minutes and did not hear anything during that time that was overly or overtly offensive or demeaning. 18 1211947 It appeared to GBPD/Buchmann that MPD/Powell was upset about an earlier incident, and GBPD/Opperman was trying to explain to him that he (MPD/Powell) was making the problem worse and was lucky he was not arrested earlier in the night. It wasn't until later that GBPD/Buchmann learned MPD/Powell was an ex- GBPD officer and a current member of the Minneapolis PD. GBPD/Buchmann was not employed at GBPD when MPD/Powell was an officer there. Supplement of GBPD Lieutenant Andrew Opperman • GBPD/Opperman composed a memo informing GBPD/Captain Muraski of an incident involving former GBPD Officer Shawn Powell, now MPD/Powell, and his current MPD partner, MPD/Thole. • GBPD/Opperman was the shift commander on 06/29/13. At about 0000, GBPD/Allen informed him that former GBPD Officer Shawn Powell was in town. GBPD/Opperman knew MPD/Powell because he worked with him when he (MPD/Powell) was a GBPD officer. GBPD/Allen also advised GBPD/Opperman that MPD/Powell had run into GBPD/Denney over by the Sardine Can Bar, and that MPD/Powell had asked him for a ride. GBPD/Denney did not know MPD/Powell and did not give him a ride. • Later that night, GBPD/Allen was in the police department and MPD/Powell called GBPD/Allen's personal cell phone. GBPD/Allen gave GBPD/Opperman his phone to speak with MPD/Powell becatise he knew MPD/Powell. MPD/Powell was claiming that he had been jumped by 9 black males. GBPD/Opperman thought that MPD/Powell was just joking around; MPD/Powell repeated himself several times; based on the fact that GBPD/Opperman thought MPD/Powell was joking, he handed the cell phone back to GBPD/Allen. • At around 0215 to 0230, MPD/Powell and Thole showed up in the lobby of the GBPD. GBPD/Opperman thought MPD/Powell was there to visit, so he went out into the lobby to speak with MPD/Powell. 19 1211948</t>
  </si>
  <si>
    <t>['https://d3n8a8pro7vhmx.cloudfront.net/cuapb/pages/1461/attachments/original/1638335514/13-17307_Powell_Part_1.pdf?1638335514']</t>
  </si>
  <si>
    <t>['Shawn Powell, badge #5792']</t>
  </si>
  <si>
    <t>Too_Long:Over 20 PagesMinneapolis City of Lakes Office of Police Conduct Review Velma J. Korbel Director Department of Civil Rights Civilian Unit 350 S. 5th Street - Room 239 Minneapolis MN 55415 Office 612-673-5500 Jame L. Harteau Chief Minneapolis Police Department Internal Affairs Unit 350 S. 5th Street - Room 112 Minneapolis MN 55415 Office 612-673-3074 policereview@minneapolismn.gov www.minneapolismn.gov Affirmative Action Employer Officer Troy Carlson 4th Precinct Dogwatch Minneapolis Police Department RE: OPCR Case Number 14-04997 CAPRS CCN #14-044893 NOTIFICATION LETTER Officer Carlson: September 8, 2014 You are being investigated for an alleged violation of the City of Minneapolis Police Department Policy and Procedures. The specific policy(s) are: MPD Policy &amp; Procedure § 5 - 301.1 Use of Force Policy Summary of allegations: It is alleged that on 02/11/2014 at approximately 02:16 hours, the Complainant was a passenger in a motor vehicle involved in a FLEE. When the vehicle came to a stop, the Complainant exited the vehicle and lay down on the ground with his arms outstretched. Complainant claims that he lay on the ground right away and then Officers jumped on him. Complainant alleges that the Officers' conduct resulted in a broken arm, cut to his lip and face, and an injury to his back. Complainant claims he did not fight back or try to get away. Pursuant to the Minneapolis Police Department's Discipline Process, the above allegation, if true, constitutes a Category A-D violation. However, be advised that the violation categories and the above listed charges may be amended or changed at any time during the investigation. According to Workforce Director you are scheduled to work: Thursday, 09/25/2014, 2015-0615 hours CUAPB000084 Your appointment to provide a statement to the Office of Police Conduct Review has been scheduled for 09/25/2014 at 20:45 hours at the Office of Civil Rights, Room 239 in City Hall. It is your responsibility to arrange for a Federation and/or legal representative if you wish to have one accompany you to the interview. If you have a conflict you must contact me by 09/23/2014 to discuss an alternate date. I can be contacted by e-mail at stephen.mckean@minneapolismn.gov or phone at 612-673-5505 between the hours of 9:00 am and 5:00 pm, Monday through Friday. Failure to show for your scheduled interview or to request alternate dates by the time directed will result in additional charges. This is an ongoing investigation and you are not to discuss this case or interview with anyone other than your union/federation representative. You are entitled to be represented at this interview by a union/federation representative or an attorney. Sincerely, Stephen I McKean, CPO Investigator Office of Police Conduct Review CUAPB000085 Office of Police Conduct Review Data Practices Advisory Internal Investigation Warning for Employees under Investigation (Tennessen Warning) You are being questioned as part of an official internal investigation into a complaint of misconduct. The information you provide will be used in a fact-finding process, as part of the total evidence, to determine if such misconduct occurred and for assessing whether disciplinary action should be taken. Any admissions that you make during the course of questioning may be used against you as evidence of employee misconduct or as a basis for discipline. The information you supply may also be used in a grievance hearing, arbitration, or other appeal procedure. The following individuals and entities may have access to the information you provide: • The subject of the data, which includes you, but may include someone else. • Employees and officials of the City of Minneapolis whose work assignments reasonably require access to the information. • Individuals or entities that have contracts with the City of Minneapolis reasonably requiring access to the information. • Attorneys for the City of Minneapolis if such information is related to a matter upon which the City seeks legal advice. • If disciplinary action is imposed against you based on the results of this investigation, the information you provide may be made available to the public as documentation supporting final disciplinary action. • Other persons or entities authorized by you, by a state or federal law, or by court order to have access to such information. Failure to provide the information requested means that the internal investigation must be concluded based upon all evidence and testimony received by the investigator(s) without your statement. I have read the above warning or have had it read to me. Sig afore Witness ao 1 15 icso7 Date/Time 7 Date/Time CUAPB000086 STATEMENT OF Officer Troy Carlson PLACE: Minneapolis Department of Civil Rights, Office of Police Conduct Review - Room 239 DATE: September 25, 2014 TIME: 9:00 p.m. 5 CASE NO: 14-04997 INVESTIGATOR: Stephen McKean ALSO PRESENT: Lieutenant Robert Kroll, Minneapolis Police Federation Q. Officer, would you state your full name, please? 10 A. Troy Allen Carlson. Q. A. What is your present rank and work assi Officer, 4th Precinct, nment? 13.43 - Personnel Data 15 Q. What is your employee number and date of appointment? A. 0998. I believe it's March 26, 2006. Q. You are being ordered to give a statement regarding matters pertaining to the scope of your employment or fitness for duty. It is a compelled statement pursuant to MPD Policy and Procedure. Under the Garrity 20 Decision, any statement that you provide in this investigation cannot be used in criminal proceedings against you except in cases of alleged perjury. Do you understanding this warning? A. Yes, sir. Q. I am advising you that should any of your answers in this statement be found untruthful, departmental 25 disciplinary proceedings will be taken against you. Do you understand this? A. Yes, sir. Q. Is it correct that you have read, understood and signed the Data Practices Advisory, otherwise known as the Tennessen Warning? 30 A. Yes, sir. Q. Have I informed you that the purpose of this statement relates to an OPCR investigation and specifically an administrative review that is being conducted and that you have been accused of violating Minneapolis Police Department Policy and Procedure Section 5-301.1 which is the use of force policy? 35 A. Yes, sir. 40 Q. And that this allegedly occurred on February 11th, 2014 at approximately 0216 hours on the eastbound 394 east of Penn Avenue? A. Yes, sir. Q. And that you are being called to explain the circumstances regarding this event? A. Yes, sir. Q. All right. So, on, ah, February 11th of this year at approximately 216 hours were you on duty? 45 A. Yes, sir. Q. And who was your partner that night? A. Officer Haugland. 50 Q. And were you the driver or passenger officer? A. I was the passenger at this time. 55 Q. And, ah, was your squad involved in a, ah, motor vehicle flee? A. Yes, sir. Q. And, um, in the line of vehicles, ah, what, what number were you in the sequence of squads? A. Ah, I believe the second or, urn, I'm sorry, the third or the fourth. CUAPB000087 Officer Troy Carlson - OPCR Complaint #14-04997 Page 2 of 6 Q. Okay. And where did the, ah, the pursuit terminate? A. Ah, on the 394 entrance ramp, um, 394 eastbound from Penn Avenue. 5 Q. Okay. A. Yeah. Q. Ah, and what, um, do you know what caused the, ah, the vehicle to, to stop? A. Um, to be stopped or stop on this...? 10 Q. For, for the, for the fleeing vehicle to stop on the freeway. A. Oh, it was, ah, a, ah, mechanical issue of some sort. Literally, the vehicle started on fire. Um, also I want to note that I was only the third Minneapolis car in the chase. Ah, there was another out of city car involved in the chase, so. 15 Q. Okay. So, where, um, was your squad in a position at the, at the stop? A. Ah, we were pretty far back and to the right of the...well, ultimately we ended up to the right of the, ah, fleeing vehicle and I believe I was three cars back or so from the vehicle. 20 Q. Okay. And when, ah, when your squad came into the stop, ah, did you see any of the occupants exiting the, the flee vehicle? A. When it stopped? Q. Yeah. 25 A. No. Q. Okay. When, ah, when did you first see any of the occupants of the car? A. Ah, as I ran towards the vehicle, the fleeing vehicle, ah, once I got towards the squad car ahead of me I saw a male on the ground. 30 Q. Okay. Did you see him go down to the ground? A. No. Q. Okay. And was there another officer present at that location? 35 A. Upon review of the video, yes. Q. Okay. And do you know who that officer was? A. Officer Matt Lindquist. 40 Q. Okay. Now, when, ah, you saw the, the male subject on the ground, could you tell me what his positioning was? A. Ah, he was laying on the ground. His, he had somewhat of his arms underneath his chest and his head off the ground. 45 Q. Okay. And, ah, when you, ah, first arrived did you, were any orders being, ah, given to this individual that you could hear? A. Um, upon review of the video, yes. Officer Lindquist appeared to be yelling at him. I didn't remember that or see it, remember seeing that until watchin' the video tonight. 50 Q. Okay. Did you hear any commands being given to this individual? A. Not that I...upon review of the video, I know commands were being given but I can't specifically remember the exact commands being given to the...I believe it was something like, "Lay on the ground." Or "Stay on the ground." 55 Q. Okay. As you approached him, ah, did you give him any commands? CUAPB000088 Officer Troy Carlson - OPCR Complaint #14-04997 Page 3 of 6 A. Not that I recall, no. Q. You didn't tell him to put his hands on his back or any of that sort? A. Not immediately, no. 5 Q. Okay. And, um, would you, do you normally give people commands to put your hands behind your back before you go hands on to 'em? A. Ah, it depends upon the situation. 10 Q. Okay. When, ah, you saw this individual on the ground, did that ever come to your mind to tell him to put his hands behind his back? A. Ah, not in this particular situation due to the other officer bein' there and, ah, the severity of the situation. Q. Okay. Can you explain what you mean by that? 15 A. Um, well Officer Lindquist was already yelling at the man. Um, so there's no point in, ah, confusing the individual and havin', you know, Officer Lindquist might be sayin', "Stay on the ground." And I'm saying, "Put your hands out." You know, um, so typically if one person's engaged verbally with the suspect, ah, it's redundant or confusing for the individual to have another officer yellin' at him. Um, also, so that would be my reason for not issuing commands, um, to him. 20 Ah, secondly, the severity of the situation was this was a, was a high pursuit or high speed pursuit chase with a Minneapolis stolen vehicle that had traveled, ah, though, I believe, several cities into ours. Ah, we had a car that was on fire and I didn't, I didn't know if it could explode or what so, ah, a lot of things going on and my main concern was officer safety, safety of the, ah, individual I encountered and getting him and all 25 of the officers away from the burning vehicle. Q. Okay. When, ah, when...you were the first officer to make contact with, physical contact. Correct? A. Yes, sir. 30 Q. Okay. When you went up to him could you explain what course of action you took? A. Um, as I stated, you know, due to the smoke and you can see in the squad car cameras, um, my partner gets behind the second squad or third squad, or second squad, I'm sorry. We were third in this one and, ah, he goes behind it then he hooks right. Um, I was really concerned about a dog as well as, ah, the ice on the side of the road and so literally as I got out of the car, you can see my partner gets out and starts running 35 ahead of me. I was still in the vehicle looking towards, ah, more Matt Lindquist's car to see if the dog was gonna be released or not 'cause I didn't want to get bit by the dog. Um, so then as I exit the vehicle I'm still kind of lookin' over at Lindquist, the smoke and, ah, as I'm running towards the vehicle to assist, that's literally the 40 first time I see, um, the gentleman laying on the ground and, ah, I see Matt yelling at him or, um, givin' him commands and, um, I guess that he, he really kind of caught me off guard. I wasn't, I wasn't sure who this individual was, what, ah, what, um, severity he had in the situation, um, you see it was unknown to me who this individual was at the time I approached him. 45 Ah, I saw Officer Lindquist yellin' at him and, ah, he had his right hand like up and he's kind a holdin' his body up. He wasn't laying flat on the ground. Um, and I observed, ah, his left hand start to move towards his rear or left side. Um, at that point, I literally fell directly on him, to him and used my weight to hold him down. I wasn't sure if he was tryin' to get up, reach for a weapon, or what not but I wanted to use my body weight to push him flat against the ground and hold him there until he was in handcuffs for my safety and 50 officer safety. Q. Okay. Let me, ah, back up just a little bit. You mentioned a concern about the, about the dog. Ah, in, in the video, and I don't know if you heard it but I heard an officer air over the radio, "Let the dog. Let the dog." What, what does that mean to you? 55 A. Ah, I honestly, I think what I remember was that was me saying to my partner, "Watch the dog." Or, um, CUAPB000089 Officer Troy Carlson - OPCR Complaint #14-04997 Page 4 of 6 that's what I, ah, remember saying to my partner anyway. Or, "Let the dog." Would be, you know, if they're gonna let the dog out or, "Let the dog." Sometimes in this situations, there is authorized use of canine apprehension. This would have been one of those situations and sometimes officers will run after a suspect or try and engage a suspect prior to the canine apprehension. And there's been instances where officers 5 have gotten bit by the police dog 'cause either they run up ahead of the dog and then the dog gets confused and bites the officer. So I was probably meaning like, "Let the dog work her." You know, "Watch the dog." Um, I was just. I didn't want to get bit in this situation to be honest. Q. Okay. 10 A. Also, too, um, often times in my experience rarely when people flee in a vehicle particularly a stolen vehicle, ah, a high majority of these motor vehicle chases then turn into foot pursuits at which point then it's better us of the canine apprehension because obviously they can outrun, ah, humans, and apprehend the suspect. Q. Okay. So, when you came up, um, onto, um, the, ah, the individual, a minute ago you said you didn't know 15 who this person was. Then you said the first time you saw him was, was when he was on the ground. A. Yes, sir. Q. Did you see officers dealing with somebody up, else up by the driver's door of the Flee vehicle? A. I remember looking towards the driver's side of the vehicle as I was running forward and that's why I stated, 20 you know, this male literally caught me off guard. I didn't fully expect him to be there. So, as I was running up, I was scanning for threats, scanning for suspects, trying to figure out where I could help and as I got about, I don't know, half way to Matt Lindquist's car or half way in between his car, that's when I realized he was alone dealing with a suspect at this time and I was closest to that situation. 25 Q. Okay. And, um, where, where on this gentleman's body did your, did your knee strike him? A. Ah, it looks like the left side of his, ah, head. Q. And, ah, what, what occurred after you initially made contact with him? A. Um, upon review of the video, I think I kind of misjudged where I was when I went to kneel on him. But you 30 can see I have to kind of reach out. I don't. I'm not directly over him like I would have liked to have been `cause then I would have fell directly on top of him and just pinned him to the ground. I had to like elongate my body to make the reach, to kneel on him and I think that's part of the reason that, ah, as I was doin' that, I struck the head and then, ah, upon review of the video, it looks like I kneel on him and his right arm is still 35 up under, not directly underneath his body but up and not up flat where I can grab it tuh handcuff it and I immediately deliver one strike into his shoulder area, um, not, it wasn't like a very strong strike but more of a quick just as I'm comin' down, I'm s-s-s, as I'm comin' down, I'm usin' my weight to pin him down and I strike him once to hopefully he will position his hand more behind his back. 40 Ah, at that point, almost immediately when I'm on top of him, ah, he becomes combative and s-s-s, I can't quite remember exactly what happened but I think his right arm comes into his body more at which point I then try to grab that arm and I fall forward at first as I'm tryin' to grab that arm and then he starts, I think he picks up his feet underneath him like he's somewhat getting up off the ground but anyway, at some, he positions his body somehow or starts movin' around where I roll forward and then at some point he throws 45 me off of him and then other officers came to assist me. Q. Okay. A. You can tell and, ah, I also in that when I, when I was rolling around with him, ah, I delivered one more strike to his left mid-section that's, ah, in my report, um, to try and gain compliance of his, getting his hands 50 behind his back. Q. Okay. Did, um, while you're doing that, are you giving him any commands? A. Yeah. I'm tellin' him to put his hands behind his back. 55 Q. Okay. CUAPB000090 Officer Troy Carlson - OPCR Complaint #14-04997 Page 5 of 6 A. 'Cause that's what I want to...like I said, a lot of times, people get confused and they almost don't know what you want 'em to do so if you don't give 'ern the verbal commands they won't, you know, off, often times they might be struggling with you and they don't know why so I'm tellin' him to put his hands behind his back 'cause that's what I want him to do. 5 Q. Okay. When, um, while you're trying to get, get him under control is he saying anything do you know? Making any noises, sounds anything that you can recall? A. Not any distinct sounds that I remember, no. Ah, nothin' of pain, nothin' of get off. I, not that I recall, no. 10 Q. Okay. Um, so, do you recall who the first officer was who came to assist you? A. I believe it was, upon review of the video, ah, Matt Lindquist. Q. Okay. And you said there was another officer that came? A. Eventually, yes. 15 Q. And who was that? A. Officer, ah, Haugland. Q. Okay. And, ah, so you actually get him handcuffed and then what occurs? 20 A. Ah, back to my main concern of, ah, getting away from the burning vehicle that's on fire, that I'm closer than I want to be to so I literally lift, ah, him off the ground with his body or what not. We get him off the ground and you can see in the video, we walked him back to the squad, ah, to get him away from the burning car and, ah, search 'ern briefly and put 'ern in the back seat. I want to say this was one of the colder nights in winter like subzero so, um, you know, I had my winter hat on. I normally don't wear that unless it's 25 extremely cold. Um, so we wanted to get 'ern in the back of the squad fairly quick so he was, stay warm. Q. Okay. And, um, did you have any conversation with him after he was in the backseat? A. Um, briefly, ah, he wasn't in my squad too long before another out of city officer took him but, ah, just kind of, you know, I didn't really have much questions to ask him. I'm not an investigator but, ah, he stated, I 30 believe it was his family member that was drivin' the vehicle and he said he told him to stop but he didn't and, ah, he mentioned somethin' about he actually threw the car in park I believe and that's kind of what caused it to break down, um, and start on fire. I don't' remember if I spoke to him about why he didn't get out when they, the other officers lost him in the case and they weren't being chased or anything like that. He also stated, ah, he needed his glasses and, ah, I made sure to go grab 'em from the ground. Picked up 35 his glasses so the man could have his glasses. Q. Okay. Was, ah, it looked to me like in, in the video, that when he came out of your car he had a cane in the backpack and he dropped those and it looked like to me like that there was one other object left in his hand. Were those his, those his glasses that you're talkin' about? 40 A. I don't remember. I think when I looked at the videos I think it was a cigarette. He comes out. I didn't see this at the time of the incident, but when you showed me the squad video, he comes out, he's got a cane, his bag and right before he puts his hand up, he manages to put the cigarette in his mouth and then put his hands up like this and then lay on the ground, um, I think his glasses were on his face. 45 Q. Um, while you had him in your squad car and had an opportunity to observe him, did you see any, any, ah, visible injuries to his face? A. No, sir. Q. Did he complain of any injuries to either his face or either arm? 50 A. No, sir, not to me. Q. All right. Is there anything else that, ah, you would like to add to this statement that I've not already asked you about concerning this incident? A. No, sir. 55 CUAPB000091 Officer Troy Carlson - OPCR Complaint #14-04997 Page 6 of 6 Q. Okay. And is this a true and accurate statement? A. Yes, sir. Q. All right. Per MPD Policy and Procedure Sections 5-107.8, you are not to discuss this interview or case 5 investigation with anyone other than your Federation or Union Representative or attorney. Do you understand this? A. Yes, sir. Q. All right. And we'll conclude the interview at 9:25 p.m. 10 Signature: Date: jmc 15 CUAPB000092 1 1 CUAPB000093 CUAPB000094 5 10 15 20 25 30 35 40 45 50 55 CUAPB000095 CUAPB000096 CUAPB000097 CUAPB000098 Minneapolis City of Lakes Office of Police Conduct Review Velma J. Korbel Director Department of Civil Rights Civilian Unit 350 S. 5th Street - Room 239 Minneapolis MN 55415 Office 612-673-5500 Jame L. Harteau Chief Minneapolis Police Department Internal Affairs Unit 350 S. 5th Street - Room 112 Minneapolis MN 55415 Office 612-673-3074 policereview@minneapolismn.gov www.minneapolismn.gov Affirmative Action Employer May 08, 2015 Officer Troy Carlson Precinct 4 Minneapolis Police Department 13.43 RE: OPCR Case # 14-04997 CAPRS CCN # 14-044893 NOTIFICATION LETTER - SECOND INTERVIEW Officer Carlson, You are being investigated for an alleged violation of the City of Minneapolis Police Department Policy and Procedures. The specific policy(s) are: OPCR Ord. § 172.20(1) - Use of Excessive Force MPD P&amp;P § 5-301.01. - Use of Force Policy OPCR Ord. § 172.20(8) - Violate MPD Policy&amp; Procedure Manual MPD P&amp;P § 5-306 - Use of Force Reporting and Post Incident Requirements Summary of allegations: It is alleged that on 02/11/2014 at approximately 02:16 hours, the Complainant was a passenger in a motor vehicle involved in a FLEE. When the vehicle came to a stop, the Complainant exited the vehicle and lay down on the ground with his arms outstretched. Complainant claims that he lay on the ground right away and then Officers jumped on him. Complainant alleges that the Officers' conduct resulted in a broken arm, cut to his lip and face, and an injury to his back. Complainant claims he did not fight back or try to get away. It is further alleged that Officer Carlson failed to comply with Minneapolis Police Department Policy and Procedure requiring the sworn employee to remain on scene and immediately notify a supervisor by phone or radio of the force that was used. Pursuant to the Minneapolis Police Department's Discipline Process, the above allegation, if true, constitutes a Category A-D violation. However, be advised that the violation categories and the above listed charges may be amended or changed at any time during the investigation. CUAPB000099 According to Workforce Director you are scheduled to work: 1. Thursday, 05/14/2015,1600 - 0200 Your appointment to provide a statement to the Office of Police Conduct Review has been scheduled for 05/14/2015 at 17:00 hours at the Office of Civil Rights, Room 239 in City Hall. The purpose of this interview is to follow up on and to clarify statements you made during an earlier interview on this matter, which occurred on 09/25/2014 at 21:00 hours. If you have a compelling conflict you must contact me by 05/11/2015 to discuss an alternate date. I can be contacted by e-mail at stephen.mckean@minneapolismn.gov or phone at 673-5505 between the hours of 09:00 and 17:00, Monday through Friday. Failure to show for your scheduled interview or to request one of the alternate dates by the time directed will result in additional charges. This is an ongoing investigation and you are not to discuss this case or interview with anyone other than your union/federation representative. You are entitled to be represented at this interview by a union/federation representative or an attorney. Sincerely, Stephen I McKean Investigator Office of Police Conduct Review CUAPB000100 STATEMENT OF PLACE: DATE: TIME: 5 CASE NO: INVESTIGATOR: ALSO PRESENT: Officer Troy Carlson (2 of 2) Minneapolis Department of Civil Rights, Office of Police Conduct Review - Room 239 May 20, 2015 6:10 p.m. 14-04997 Stephen McKean Lieutenant Bob Kroll Q. All right, this is a, ah, recorded statement of Officer Troy Carlson on, ah, May 20th, 2015 at approximately, 10 ah 18:10 hours in the Minneapolis Civil Rights Department, Room 239 being interviewed by Investigator Stephen McKean. This is regarding OPCR File 14-04997. And present from the Minneapolis Police Federation is, ah, Bob Kroll. And officer if you would, ah, state your full name please? 15 A. Troy Allen Carlson. Q. And what is your present rank and work assignment? A. Officer, 4th Precinct 13.43 20 Q. And what is your employee number and date of appointment? A. Badge 0998 and March 26th, 2006. Q. Okay. Ah, you are being ordered to give a complete and truthful statement regarding matters pertaining to the scope of your employment or fitness for duty. It is a compelled statement pursuant to MPD Policy and 25 Procedure. Under the Garrity Decision, any statement provided in this investigation cannot be used in a criminal proceeding against you except in cases of alleged perjury. However, these statements may be used against you in relation to employee...employment allegations. Do you understanding this warning? A. Yes, sir. 30 Q. And I'm advising you that if you refuse to answer, give a false or intentionally incomplete statement or intentionally omit information that is pertinent to this investigation, you will be subject to disciplinary action up to and including suspension or discharge. Do you understand this? A. Yes, sir. 35 Q. And is it correct that you have read, understood and signed the Data Practices Advisory, otherwise known as the Tennessen Warning? A. Yes, sir. Q. And have I informed you that the purpose of this statement relates to an OPCR investigation and 40 specifically an administrative review that is being conducted and that you have been accused of violation of MPD Policy 5-301.01 Use of Force policy. Ah, the OPCR Ordinance 172-20 subsection 1 Excessive Use of Force, ah, OPCR Ordinance 172-20 subsection 8 Violation of MPD Policy and Procedure Manual section and MPD Policy and Procedure section 5-306 Use of Force Reporting and Post Incident Requirements? A. Yes, sir. 45 Q. Okay. And that, um, this allegedly, um, occurred on February 11th, 2014 at approximately 2:16 hours, ah, in the area of, ah, 394 and Penn Avenue? A. Yes, sir. 50 Q. Okay. Now you, ah, or...and that you are being called to explain the circumstances regarding this event? A. Yes, sir. Q. All right. Okay, so in the, in the previous, the previous interview, um, you gave a statement on September 25th, 2014 and, um, during that interview, um, we were discussing, um, the use of force, ah, that you used 55 against Mr. Lilienfeld. A. Yes, sir. CUAPB000101 Officer Troy Carlson - OPCR Complaint #14-04997 Page 2 of 7 Q. And, urn, in, in one of your statements, urn, I want to read. I'm just gonna read the main parts of it unless you want me to read the whole section, the whole statement...not the whole...the complete answer. Urn, would you prefer that? A. Lieutenant Kroll: If you could read the whole...? 5 Q. Sure. Urn, I asked and what occurred after you initially made contact with him, referenced Mr. Lilienfeld, and your answer was: "Upon review of the video, I think I kind of misjudged where I was when I, ah, went to kneel on him. But you can see, ah, I have, I have to kind of reach out...I don't...I'm not directly over him like I would have liked to have been 'cause then I would have fell directly on top of him and just pinned him to 10 the ground. I had to kind...l had to like elongate my body to make the reach to kneel on him and I think that's part of the reason that, urn, I was doin' that. I struck 'ern in the head and then, upon review of the video, it looks like I kneel on him and his right arm is still up under. Not directly underneath his body but up and not up flat where I can grab the handcuff and immediately deliver one strike to his shoulder area. And it was not like a very strong strike but more of a quick just as I'm corning down. Ah, corning down I'm using 15 my weight to pin him down and I strike him once to hopefully, ah, he will position his hand more behind his back." Urn, so, in that basically to sum that up, you indicate that you carne down on him well with your knee, struck him in the head and then, urn, ah, tried to grab a hand to handcuff it and it was not where you could grab it 20 but you, then you immediately deliver one strike to his shoulder area. A. Yes, sir. Q. Okay. Urn, it was noticed in the...it was noticed in the, urn, ah, your CAPRS supplement. Urn, and here it's, urn, when, ah, after the vehicle stopped and the, and the smoking and there were other squads, as I exited 25 my squad and ran up to the vehicle. I observed a male as...a male ID'd as AP2 Lilienfeld laying on the ground. I immediately went up to him and knelt on him to pin him to the ground and attempted to handcuff him. AP2 started to move around and I was able to grab one arm of his and he was trying to roll around. I told him to stop and placed a knee or stopped...excuse me. Backtrack on the sentence. I told him to stop and place his hands behind his back. AP2 did not comply. Another officer, ah, that I, that saw that I was 30 struggling with, ah, AP2 and carne over to assist. When the other officer assisted AP2, he threw me off on his, off his back, and I landed on my knees on the ground. At this time, AP2 placed his left hand completely underneath his body and I attempted to remove it from underneath him while again giving him verbal commands to place his hands behind his back. AP2 did not comply and I used one closed hand strike, ah, with my right hand to AP2's mid-section to attempt to get him to comply. 35 Okay, so, in this case, in this situation you indicated and you reported that you carne down on the knee, ah, but the only other strike that you used was the one to the mid-section and you omitted the one that you said earlier that you, during your statement, that you immediately applied to his shoulder area. 40 So, the question is why was, why was that omitted from the, the CAPRS report? A. I believe it was a mistake. Urn, from what I remember when we watched the video several months ago it was all literally in one motion. Ah, when I carne down on him, and like I said, it wasn't a harsh strike or anything like that. Upon review of the video, I guess there's no better way to define it than a strike. Ah, but maybe at the time of the incident, I didn't think it was necessarily a strike, urn, and then when I wrote the 45 report, I believe it was at least an hour after the incident and, urn, I either forgot or at the time I didn't consider it a strike necessarily. Urn, from the video, like I said, it literally happened all in one motion and I must have forgot I did it or just forgot to, ah, write it in the report. Q. Okay. The, urn, there's another section they wanted me to talk about was, urn, I'd like you to explain what 50 happened when...after you brought, ah, Mr. Lilienfeld back to the squad car after you, ah, you know, you and another officer picked him up off of the ground after he was handcuffed, brought him back to the passenger side of the squad car, okay? So at that point he's back behind, ah, any camera view that we have so can you explain and describe what occurred from that standpoint? A. From what I recall, he was handcuffed and it took several moments to pat search him and search him 55 before placin"ern in the back of our squad. He had on long clothing and it was wintertime so several layers CUAPB000102 Officer Troy Carlson - OPCR Complaint #14-04997 Page 3 of 7 of clothes. But as far as I remember, we pat searched him, put his belongings on the trunk of the car and he was placed in the rear of the squad car, my squad car. Q. Okay. 5 A. I, I don't recall anything pert...or out of the ordinary or what not that I can remember. Q. Okay. Do you...do you remember, ah, speaking him to, to, ah, at any time during that time or, ah, talk to him about, ah, whether he was injured or any of this? A. I don't remember specifically what we talked about. However, if he would have mentioned an injury, I would 10 have noted it in my report that he said he was injured. But, in speaking with him, I don't remember him ever speaking of, ah, being injured. Q. Okay. Um, did you ever, ah, get information that that same day that, ah, he had in fact been injured? A. No, sir I didn't. He was actually transferred custody to another police department that, ah, I believe either 15 released him or booked...I...booked him into jail. I wasn't sure what happened after I transferred custody of him. But not at all during that shift or even furthermore until this complaint arose did I know of any injury alleged or sustained with, ah, dealing with him. Q. Okay. When he was in the backseat of your squad car, um, after his arrest and prior to him being 20 transferred, um, did you sit in the squad car at the same time doing paperwork or anything, or? A. I'm sure I did at some point, yes. It was cold out that night. I'm sure I sat back there when he was there to, ah, probably stay warm or complete paperwork. Q. Mmhmm. Yeah, I noticed on one that the decent thing to do was simply document it. It was 15 below. 25 (laugh). A. Yeah, I was, it was cold. Q. Not exactly a nice night to be out. A. No, sir. 30 Q. So, um, during that time, did you have any conversation with him or was he making any statements or any...talking at all to your knowledge? A. From what I can recall based on my CAPRS report or the prior statement that I gave, he had stated that he had tried to get the driver of the vehicle to stop. Ah, it was a family member of his if I believe correctly... 35 Q. Mmhmm. A. And, ah, I believe he mentioned something about he was the one that put the transmission in park and that's what caused the vehicle to stop and subsequently start on fire. But, ah, anything further than that, I don't remember, sir. 40 Q. Okay. Um, one of the things that I missed in his, in his statement, ah, prior to the, ah, the, ah, earlier interview that we have, was that he claimed that he was choked while he was back by the squad car. Was there any conflict with him, ah, prior to him going into the squad car that you can recall? A. No, sir not that I recall at all. 45 Q. Was there...would there have been anything that you might have relatively thought he was ...it felt like a choke? I mean, is there, you know what I'm saying? Did somebody put their hand up on his throat or anything of that sort that you know of? A. No, sir. If, if that had been the case, the only thing I could think of is in some situations when people refuse 50 to get in the car, you place a hand on their chest and, you know, push to try and bend them at the waist and get 'em in the squad but, ah, usually I would document in my report that the suspect, ah, continued to be uncooperative in getting in the squad car with officers or what not, um, but I don't remember that in this case and I don't remember documenting it in my CAPRS report either. 55 Q. Okay. Do you know who, ah, transferred, ah, custody from, from your squad car to the, um, Brooklyn Park CUAPB000103</t>
  </si>
  <si>
    <t>['https://d3n8a8pro7vhmx.cloudfront.net/cuapb/pages/270/attachments/original/1581620978/OPCR_14-04997_Part_3.pdf?1581620978']</t>
  </si>
  <si>
    <t>Too_Long:Over 20 Pages26 UNITED STATES DISTRICT COURT DISTRICT OF MINNESOTA Zorislav R. Leyderman, THE LAW OFFICE OF ZORISLAV R. LEYDERMAN, 222 South Ninth Street, Suite 1600, Minneapolis, MN 55402, for plaintiff. Darla J. Boggs, Assistant City Attorney, MINNEAPOLIS CITY ATTORNEY'S OFFICE, 350 South Fifth Street, Room 210, Minneapolis, MN 55415, for defendants. Maria Garcia brings this action on behalf of her minor child, B.J.R., against two Minneapolis Police Officers, James Golgart, Jr. and Jordan Davis, and the City of Minneapolis (collectively, "defendants"). B.J.R. alleges that the officers used excessive force in tackling, tasing, and handcuffing her in order to bring her to the Juvenile Supervision Center for a curfew violation. B.J.R. brings a claim pursuant to 42 U.S.C. § 1983 for Fourth Amendment violations, and state tort claims for battery, assault, B.J.R., a minor child, by and through Maria Garcia, her mother and legal guardian, Plaintiff, v. JAMES GOLGART, JR., in his individual capacity, JORDAN DAVIS, in his individual capacity, and THE CITY OF MINNEAPOLIS, Defendants. Civil No. 11-1105 (JRT/SER) MEMORANDUM OPINION AND ORDER ON DEFENDANTS' MOTION FOR SUMMARY JUDGMENT CASE 0:11-cv-01105-JRT-SER Document 38 Filed 07/09/13 Page 1 of 21 - 2 - intentional infliction of emotional distress, and negligent infliction of emotional distress.1 Defendants move for summary judgment, claiming they are entitled to qualified immunity on the § 1983 claim and official immunity on the state tort claims. The Court will deny Golgart's motion for summary judgment on B.J.R.'s § 1983 claim because, taking the facts in the light most favorable to B.J.R., Golgart violated a clearly established constitutional right by taking B.J.R. to the ground using the arm-bar technique and by tasing B.J.R. The Court will find, however, that Davis is entitled to summary judgment on B.J.R.'s § 1983 claim because the minimal force he used was reasonable. As for the tort claims, the Court will deny defendants' motion for summary judgment with respect to the battery and assault claims against Golgart and the assault claim against Davis. It follows that the City of Minneapolis is potentially vicariously liable for those claims. See Minn. Stat. § 466.02. The Court will grant defendants' motion for summary judgment on the remaining tort claims. BACKGROUND I. THE TRAFFIC STOP At approximately 3:30 a.m. on December 11, 2010, Golgart and Davis stopped a vehicle with a broken headlight on Lake Street near Pillsbury Avenue South. (Aff. of C. Lynne Fundingsland, Ex. F (Dep. of James Golgart, Jr. ("Golgart Dep.") 67-68), Dec. 31, 2012, Docket No. 28.) Golgart approached the driver's side and Davis 1 B.J.R.'s Monell claim against the City of Minneapolis was dismissed with prejudice pursuant to the parties' stipulation. (Order, Jan. 9, 2013, Docket No. 32.) CASE 0:11-cv-01105-JRT-SER Document 38 Filed 07/09/13 Page 2 of 21 - 3 - approached the passenger's side. (Fundingsland Aff., Ex. C (Dep. of B.J.R. ("B.J.R. Dep.") 61-63).) Golgart spoke with the driver, seventeen-year-old M.A.L., while Davis spoke with the passenger, fourteen-year-old B.J.R. (Fundingsland Aff., Ex. D (Dep. of Jordan Davis ("Davis Dep.") 25-26).) Davis claims that B.J.R. told him she was sixteen. (Davis Dep. 26, 33.) Believing B.J.R. to be in violation of curfew, Davis asked B.J.R. to exit the vehicle and conducted a pat-down search for weapons. (Id. 26-27; B.J.R. Dep. 61-63.) B.J.R. claims that Davis lifted her sweater during the pat-down and she pulled it down because it made her uncomfortable. (B.J.R. Dep. 63.) Davis found B.J.R.'s cell phone and threw it into the stopped vehicle. (Id. 63; Golgart Dep. 74:18-21; Compl. ¶ 13, Apr. 27, 2011, Docket No. 1.) B.J.R. claims she asked to keep the phone with her because she did not know her mother's new telephone number and Davis refused. (B.J.R. Dep. 64, 67:24-25.) Without handcuffing B.J.R., Davis ordered B.J.R. to get into the back of the squad car and she complied. (Id. 64-65.) The driver, M.A.L., was also in the back of the squad car. (Id. 64:7.) M.A.L. had no identification or proof of insurance and the officers learned that he had an outstanding felony warrant for aggravated robbery. (Golgart Dep. 68:19-24, 70:2-4.) While B.J.R. was in the squad car, she claims Davis asked questions that made her uncomfortable, such as whether she was having a sexual relationship with M.A.L. (B.J.R. Dep. 64:11-14.) The officers drove B.J.R. to the Juvenile Supervision Center ("Curfew Center"), which is in the basement of Minneapolis City Hall. (Golgart Dep. 72.) B.J.R. claims she had no idea where she was being taken and did not know how she CASE 0:11-cv-01105-JRT-SER Document 38 Filed 07/09/13 Page 3 of 21 - 4 - would get home. (B.J.R. Dep. 66:1-4.) Golgart claims that B.J.R. did not ask to call her mother until they had left the scene and they told her she could use a phone at the Curfew Center. (Golgart Dep. 77:13-25.) The officers claim that B.J.R. repeatedly demanded that they give her a ride home to Osseo or arrange a taxi even after they explained that they were not allowed to leave the city limits and that she could arrange a ride home from the Curfew Center. (Id. 82-83; Davis Dep. 32.) II. CONFRONTATION AT CITY HALL When the squad car arrived at City Hall, Davis stayed in the car with M.A.L. while Golgart entered the building with B.J.R. (B.J.R. Dep. 66:10-23; Davis Dep. 36- 37.) Other than continuing to demand a ride home, B.J.R. was cooperative and followed Golgart into the building on her own accord. (Golgart Dep. 85-86.) B.J.R. then stopped at the top of a set of stairs inside City Hall rather than following Golgart down to the Curfew Center. (Id. 86-88.) Golgart walked back up the stairs and tugged on B.J.R.'s sweater, but B.J.R. "pulled back." (B.J.R. Dep. 67, 69, 77.) B.J.R. claims she was uncomfortable and frightened. (Id. 66, 69.) Golgart then pulled on B.J.R.'s sweater a second time, grabbing some of her hair in the process. (Id. 69.) B.J.R. pulled her arm away, backed up, and told Golgart to let her go. (Id. 77.) B.J.R. understood that Golgart wanted her to follow him, and claims that she would have done so if Golgart had explained where he was taking her. (Id. 78.) B.J.R. did not testify that Golgart directly ordered her to follow him down the stairs. (See id. 66-70, 78.) Golgart testified that he told her "to continue walking." (Golgart Dep. 90.) CASE 0:11-cv-01105-JRT-SER Document 38 Filed 07/09/13 Page 4 of 21 - 5 - After B.J.R. pulled her arm away and backed up, without warning Golgart lifted her arm and flipped her onto the ground using an "arm bar technique." (B.J.R. Dep. 70, 77-78; Golgart Dep. 93-94.) B.J.R. hit her head on the concrete floor and "blacked out" for a couple of seconds. (B.J.R. Dep. 70.) B.J.R. ended up on her side with her right arm trapped underneath her while Golgart was on top of her with one knee on her neck and the other knee on her waist. (Id.) Golgart called for backup and Davis arrived to try to help Golgart get B.J.R.'s arm out from underneath her. (Golgart Dep. 101; B.J.R. Dep. 70.) B.J.R. states that she had difficulty breathing because of the weight being placed on her and that she was yelling and swearing at the officers to get off of her. (B.J.R. Dep. 71.) Davis weighed 260 pounds, (Davis Dep. 53), Golgart weighed 250 pounds, (Golgart Dep. 97), and B.J.R. weighed 160 pounds, (id.). Golgart had his knee either on B.J.R.'s neck or back, (Id. 108, 111), and Davis was holding B.J.R.'s head and using his weight to assist in holding her torso, (Davis Dep. 62). Because he believed B.J.R. was not cooperating in removing her arm from under her body, Golgart warned B.J.R. that he would tase her if she did not stop resisting. (Golgart Dep. 107.) B.J.R. allegedly yelled that she could not get her arm out from under her body because it was trapped. (B.J.R. Dep. 71-73.) Davis claims that B.J.R. tucked her arm further under her body and continued to resist when he tried to pry it out. (Davis Dep. 44.) "One to two seconds" after warning that he would use the taser, Golgart tased B.J.R. on the small of her back in drive stun mode. (Golgart Dep. 107, 109-10.) B.J.R. states that the tase burned intensely and that shortly after she was tased, the officers handcuffed her. (B.J.R. Dep. 74-75.) B.J.R. claims that Golgart asked "How did the tase feel?" (Id. CASE 0:11-cv-01105-JRT-SER Document 38 Filed 07/09/13 Page 5 of 21 - 6 - 80.) She claims that at this point her head was hanging off the top stair and Davis said "I ought to kick your head off." (Id. 80-81.) B.J.R. admits that she was upset and was swearing at the officers. (Id.) III. EVENTS FOLLOWING THE CONFRONTATION The officers pulled B.J.R. to a seated position against a wall using the chain of the handcuffs and left her seated on the floor for approximately ten minutes while they waited for a sergeant to arrive. (Id. 81-82.) The officers had called a sergeant because they had used force on B.J.R., (Golgart Dep. 41), and they left her on the ground without touching her anymore because she had called them perverts at some point during the struggle, (id. 120-21). The officers refused to loosen B.J.R.'s handcuffs despite her complaining that she could not feel her fingers. (B.J.R. Dep. 82.) When the sergeant arrived he determined that the cuffs were too tight and loosened them. (Id.) The sergeant told B.J.R. that he was sorry for what had happened to her. (Id. 87.) The officers had requested an ambulance because B.J.R. complained that her head hurt. (Davis Dep. 63; B.J.R. Dep. 82.) Paramedics arrived, examined B.J.R., and left. (B.J.R. Dep. 82-83.) B.J.R. was then taken to the crime lab in City Hall where her injuries were photographed. (Golgart Dep. 41, 132; B.J.R. Dep. 83.) At this point it was 5:00 a.m. and curfew was over so B.J.R. was released. (B.J.R. Dep. 87-88.) B.J.R. claims one of the officers told her she could walk home, despite the fact that there was a blizzard and B.J.R. lived over ten miles away in Osseo. (Id. 88.) B.J.R. eventually remembered her mother's telephone number and called her. (Id.) She CASE 0:11-cv-01105-JRT-SER Document 38 Filed 07/09/13 Page 6 of 21 - 7 - then slept on the floor of the City Hall care center until her mother arrived at approximately 7:00 a.m. (Id. 90; Fundingsland Aff., Ex. E (Dep. of Maria Garcia) 29, 31.) B.J.R. was still shaking from the tase and a secretary at the care center had given her a blanket. (B.J.R. Dep. 90-91.) B.J.R.'s mother took her to the emergency room, where she received a CT scan, was diagnosed with a "closed head injury" and a concussion, and was prescribed ibuprofen. (Aff. of Zorislav R. Leyderman, Ex. 6 ("ER Records") at 1-3, Jan. 21, 2013, Docket No. 34.) Following the incident, B.J.R. received treatment from two therapists at the Washburn Center for Children. (B.J.R. Dep. 93-96.) B.J.R. had nightmares for two weeks, felt paranoid, scared, and unsafe, and did not feel like hanging out with her friends. (Id. 96.) In preparation for this litigation, Dr. Stephen B. Olsen met with and evaluated B.J.R. for six hours. (Leyderman Aff., Ex. 7 ("Dr. Olsen Report") at 1, 12.) Dr. Olsen noted that B.J.R. becomes agitated and will cry when she sees police cars, and that her stomach is in knots. (Dr. Olsen Report at 6.) Dr. Olsen opines that B.J.R. is suffering from a "posttraumatic stress disorder" caused by the incident and that it "negatively impacts her day to day functioning." (Id. at 10-11.) ANALYSIS I. STANDARD OF REVIEW Summary judgment is appropriate where there are no genuine issues of material fact and the moving party can demonstrate that it is entitled to judgment as a matter of law. Fed. R. Civ. P. 56(a). A fact is material if it might affect the outcome of the suit, CASE 0:11-cv-01105-JRT-SER Document 38 Filed 07/09/13 Page 7 of 21 - 8 - and a dispute is genuine if the evidence is such that it could lead a reasonable jury to return a verdict for either party. Anderson v. Liberty Lobby, Inc., 477 U.S. 242, 248 (1986). A court considering a motion for summary judgment must view the facts in the light most favorable to the non-moving party and give that party the benefit of all reasonable inferences that can be drawn from those facts. Matsushita Elec. Indus. Co. v. Zenith Radio Corp., 475 U.S. 574, 587 (1986). II. 42 U.S.C. § 1983 - QUALIFIED IMMUNITY B.J.R. alleges that the officers used excessive force in violation of the Fourth Amendment right to be free from unreasonable seizures by "(1) slamming B.J.R. to the ground without justification; (2) kneeing B.J.R. on the neck and wa[ist] and restricting her airflow without justification; (3) tasing B.J.R. in the back while she was on the ground, trapped underneath Officer Davis, and unable to move, breath[e], or talk; and, (4) tightening B.J.R.'s handcuffs too tight and refusing to loosen B.J.R.'s handcuffs when she complained that her wrists hurt." (Compl. ¶ 54.) The officers contend they are entitled to qualified immunity, which shields government officials from liability if "their conduct does not violate clearly established statutory or constitutional rights of which a reasonable person would have known." Harlow v. Fitzgerald, 457 U.S. 800, 818 (1982). In determining whether to grant summary judgment on the basis of qualified immunity, the "court states the facts most favorably to the plaintiff[],discounting the [officers]' contrary evidence." See Small v. McCrystal, 708 F.3d 997, 1002 (8th Cir. 2013). The Court considers whether the facts CASE 0:11-cv-01105-JRT-SER Document 38 Filed 07/09/13 Page 8 of 21 - 9 - alleged, "construed most favorably to the plaintiff[]," (1) establish a violation of a constitutional right and (2) establish that the "right was clearly established at the time of the alleged misconduct, such that a reasonable official would have known that the acts were unlawful." Id. at 1003. "Qualified immunity is appropriate only if no reasonable factfinder could answer yes to both of these questions." Nelson v. Correctional Med. Servs., 583 F.3d 522, 528 (8th Cir. 2009). A. Constitutional Violation "Claims of excessive use of force by law enforcement in the course of seizing a person are to be analyzed under the Fourth Amendment's reasonableness standard." McVay ex rel. Estate of McVay v. Sisters of Mercy Health Sys., 399 F.3d 904, 908 (8th Cir. 2005). "Determining whether the force used to effect a particular seizure is reasonable under the Fourth Amendment requires a careful balancing of the nature and quality of the intrusion on the individual's Fourth Amendment interests against the countervailing governmental interests at stake." Graham v. Connor, 490 U.S. 386, 396 (1989) (internal quotation marks omitted). The Court considers "the totality of the circumstances and focus[es] on factors such as 'the severity of the crime at issue, whether the suspect poses an immediate threat to the safety of the officers or others, and whether [the suspect] is actively resisting arrest or attempting to evade arrest by flight.'" Howard v. Kan. City Police Dep't, 570 F.3d 984, 989 (8th Cir. 2009) (quoting Graham, 490 U.S. at 396). Considering the totality of the circumstances in the present case, the Court concludes that a reasonable factfinder could find that Golgart used excessive force in CASE 0:11-cv-01105-JRT-SER Document 38 Filed 07/09/13 Page 9 of 21 - 10 - violation of the Fourth Amendment both by taking B.J.R. to the ground with the arm bar technique and by tasing her.2 First, B.J.R.'s crimes were not severe or violent. She contends that her only offense was a curfew violation, which is a mere "status" offense. Defendants contend that she committed obstruction of legal process when she refused to follow Golgart down the stairs and pulled away from him, but even if B.J.R. committed obstruction of legal process, the offense was a non-violent misdemeanor in the present case. See Minn. Stat. § 609.50, subd. 2(3); see also Brown v. City of Golden Valley, 574 F.3d 491, 496 (8th Cir. 2009) (concluding that tasing was unreasonable because, among other things, plaintiff's conduct, which was a misdemeanor punishable by not more than ninety days' imprisonment, "did not amount to a severe or violent crime"). Second, B.J.R. realistically posed little or no immediate threat to the officers' safety. The officers knew that B.J.R. was unarmed because Davis had frisked her during the traffic stop. Prior to the confrontation on the steps, B.J.R. showed no indication that she would become physically violent and had followed all of the officers' instructions, including getting into and out of the squad car without serious objection. Even if B.J.R. had shown a propensity for physical violence, it is not clear that she would have presented an immediate threat to Golgart's safety because Golgart outweighed her by almost one hundred pounds. A recent Eighth Circuit case, Johnson v. Carroll, is instructive. 658 F.3d 819 (8th Cir. 2011). In Johnson, the plaintiff interrupted officers' 2 The Court will address Davis's conduct below. CASE 0:11-cv-01105-JRT-SER Document 38 Filed 07/09/13 Page 10 of 21 - 11 - attempts to arrest her nephew by hugging him and telling him to get down on the ground. Id. at 823. An officer threw her to the ground and she suffered a torn anterior cruciate ligament. Id. at 823-24. The court concluded that the force was unreasonable because, among other things, "[plaintiff] posed at most a minimal safety threat to the officers" and "[t]here [wa]s no evidence that [plaintiff] actively pushed the officers away from [her nephew], threatened them, or took any other action against them." Id. at 827. Similarly, B.J.R. posed at most a minimal safety threat and did not actively make physical contact with the officers. Third, viewing the facts in the light most favorable to B.J.R., B.J.R. was not attempting to evade arrest by flight or actively resisting in a manner that justified the force used. Defendants emphasize that B.J.R. pulled her arm away from Golgart and moved backward after he tried to pull her down the stairs to the Curfew Center. Slight resistance "may justify the use of greater force," Crumley v. City of St. Paul, Minn., 324 F.3d 1003, 1008 (8th Cir. 2003) (emphasis added), but the Court must consider the totality of the circumstances. Here, B.J.R. contends that she pulled her arm away and moved backward slightly because she was frightened and uncomfortable, and that she would have followed Golgart down the stairs if he had explained where he was taking her. Cf. Johnson, 658 F.3d at 827 (concluding that officer's force may have been excessive, in part, because plaintiff alleged that she did not receive verbal commands prior to the use of force). Further, B.J.R. was suspected of only a non-violent misdemeanor and posed little or no threat to the officers' safety or the safety of others. B.J.R. also posed little risk of escaping as she CASE 0:11-cv-01105-JRT-SER Document 38 Filed 07/09/13 Page 11 of 21 - 12 - was inside City Hall, mere steps away from Golgart. Considering these facts, it was unreasonable for Golgart to dramatically escalate the amount of force applied without warning by using the arm-bar technique to flip B.J.R. to the ground and slam her head on the concrete. Cf. Wertish v. Krueger, 433 F.3d 1062, 1066-67 (8th Cir. 2006) (concluding that officers reasonably took suspect to the ground after suspect, whom officers reasonably assumed was "a belligerent drunk," "drove erratically and dangerously for many miles" during a chase and "failed to comply with orders to get out of his vehicle"); Estate of McVay, 399 F.3d at 908-09 (concluding that an officer's "tackle" of a fleeing hospital patient was reasonable because the patient was "exhibiting signs of lacking mental control" and "was barreling toward glass doors that [the officer] knew would not open, . . . pos[ing] a threat at least to himself"). Defendants also argue that B.J.R. struggled and resisted the officers' efforts to handcuff her. B.J.R. asserts, however, that her arm was pinned under her body, that she was struggling to get it free, and that she yelled at the officers that her arm was trapped. B.J.R.'s lack of violent behavior, lack of physical prowess in comparison to the officers, and her attempts to tell the officers why she was not producing her hands all separate this case from Carpenter v. Gage, 686 F.3d 644, 647, 650 (8th Cir. 2012), relied on by defendants. Viewing the facts in the light most favorable to B.J.R., the Court finds that she was not attempting to flee or actively resisting in a manner that justified the arm-bar technique or the taser. See, e.g., Shekleton v. Eichenberger, 677 F.3d 361, 365-66 (8th Cir. 2012) (concluding that tasing was unreasonable even though an officer testified to feeling threatened, because the suspect was an unarmed misdemeanant who did not CASE 0:11-cv-01105-JRT-SER Document 38 Filed 07/09/13 Page 12 of 21 - 13 - resist arrest, attempt to run, or behave aggressively). For these reasons, the Court concludes that a reasonable jury could find that Golgart used excessive force by taking B.J.R. to the ground with the arm-bar technique and by tasing her. The Court finds, however, that Davis did not use excessive force. Though B.J.R.'s complaint does not distinguish between Officers Golgart and Davis in its allegations, the two officers' conduct was quite different. Davis was not present when Golgart took B.J.R. to the ground using the arm-bar technique. He entered City Hall after Golgart radioed for assistance and discovered Golgart and B.J.R. on the floor with Golgart attempting to control B.J.R. According to B.J.R., Davis put his body weight on her and attempted to remove her arm from underneath her body. Davis also testified that he used one hand to restrain B.J.R.'s head. Davis did not use his taser. B.J.R. does not allege that Davis's conduct caused any injury beyond temporary discomfort. The Court finds that the minimal force used by Davis was reasonable, as a matter of law, given the circumstances. No reasonable factfinder could find that Davis acted unreasonably by using minimal force in an attempt to resolve the struggle that he discovered between Golgart and B.J.R. when he entered City Hall. Similarly, B.J.R.'s claim fails to the extent that it is based on Golgart placing his weight on her to restrain her once she was on the floor. Once Golgart and B.J.R. were on the floor, it was objectively reasonable, as a matter of law, for Golgart to use his weight to ensure that B.J.R. was restrained. Finally, the officers are entitled to qualified immunity on B.J.R.'s claims that they over tightened the handcuffs and refused to loosen them. See Crumley, 324 F.3d at 1008 ("[A] claim of nerve damage resulting from being handcuffed too CASE 0:11-cv-01105-JRT-SER Document 38 Filed 07/09/13 Page 13 of 21 - 14 - tightly [i]s not tantamount to excessive force in the absence of medical records indicating any long-term injury as a result of the handcuffs." (internal quotation marks and alterations omitted)). B. Clearly Established Having determined that the facts, taken in the light most favorable to B.J.R., could amount to a constitutional violation based on Golgart's use of the arm-bar technique and the taser, the Court must next determine whether a reasonable factfinder could determine that the constitutional right was clearly established. Nelson, 583 F.3d at 528. As a general matter, "[t]he right to be free from excessive force is a clearly established right under the Fourth Amendment's prohibition against unreasonable seizures of the person." Guite v. Wright, 147 F.3d 747, 750 (8th Cir. 1998). The Court must determine, more specifically, whether it was clearly established at the time of the incident, taking the facts in the light most favorable to B.J.R., that Golgart's conduct violated the right to be free from excessive force. See Brown, 574 F.3d at 499 ("A right is clearly established if its contours are sufficiently clear that a reasonable official would understand that what he is doing violates that right." (internal quotation marks omitted)). "Although earlier cases need not involve fundamentally or materially similar facts, the earlier cases must give officials fair warning that their alleged treatment of the plaintiff was unconstitutional." Johnson, 658 F.3d at 828 (internal quotation marks omitted). The Court finds that the law was sufficiently clear at the time of Golgart's actions for a reasonable officer to know that both the arm-bar technique and the taser were CASE 0:11-cv-01105-JRT-SER Document 38 Filed 07/09/13 Page 14 of 21 - 15 - unlawful in the circumstances. According to B.J.R., she stood at the top of the stairs and asked Golgart to take her home, then pulled away and moved backward slightly after he pulled on her sweater and grabbed her hair. Again, according to B.J.R., Golgart then suddenly and without warning or orders violently flipped B.J.R. to the ground, causing her to hit her head on the concrete. A reasonable officer would understand that this amounts to excessive force. See id. ("[T]he law [i]s sufficiently clear to inform a reasonable officer that it [i]s unlawful to throw to the ground and mace a nonviolent, suspected misdemeanant who was not fleeing or herself resisting arrest, who posed little or no threat to anyone's safety, who never received verbal commands to remove herself, and whose only action was to engage in a protective maneuver."). Further, according to B.J.R., while both officers pinned her to the ground, she yelled that her arm was trapped underneath her body and she could not free it with them on top of her. A reasonable officer would have understood that it is unlawful to tase B.J.R. for failing to put her hand behind her back in this situation. See Brown, 574 F.3d at 499 ("[T]he law [i]s sufficiently clear to inform a reasonable officer that it was unlawful to Taser a nonviolent, suspected misdemeanant who was not fleeing or resisting arrest, who posed little to no threat to anyone's safety, and whose only noncompliance with the officer's commands was to disobey two orders to end her phone call to a 911 operator.").3 3 Defendants conceded at oral argument that B.J.R. suffered greater than de minimis injury because she was diagnosed with a concussion. The Eighth Circuit has not addressed whether a concussion is more than de minimis and the Court finds that B.J.R.'s injuries were not de minimis. See, e.g., Johnson v. Jacobson, 3:06-CV-0766, 2008 WL 2038882, at *6 (N.D. Tex. Apr. 28, 2008) ("According to . . . [h]ospital [r]ecords, Plaintiff suffered a concussion, a serious (Footnote continued on next page.) CASE 0:11-cv-01105-JRT-SER Document 38 Filed 07/09/13 Page 15 of 21 - 16 - The Court recognizes that "[t]he calculus of reasonableness must embody allowance for the fact that police officers are often forced to make split-second judgments - in circumstances that are tense, uncertain, and rapidly evolving - about the amount of force that is necessary in a particular situation," Graham, 490 U.S. at 396-97, but nonetheless finds, for all the reasons above, that Golgart is not entitled to qualified immunity on B.J.R.'s claims that his use of the arm-bar technique and the taser amounted to excessive force in violation of the Fourth Amendment. III. STATE TORT CLAIMS - OFFICIAL IMMUNITY B.J.R. brings claims for battery, assault, intentional infliction of emotional distress, and negligent infliction of emotional distress against all defendants. The City of Minneapolis is potentially vicariously liable for the torts of its officers. See Minn. Stat. § 466.02. Defendants contend the officers are protected from state tort liability by official immunity, which "protects from personal liability a public official charged by law ____________________________________ (Footnote continued.) injury."); cf. Foxworth v. Major, C/A No. 8:08-2795, 2009 WL 2368737, at *8 (D.S.C. July 30, 2009) ("[T]he plaintiff's medical records establish that the plaintiff suffered nothing more than a de minimis injury. . . . The plaintiff was diagnosed with a mild contus[]ion - not a concussion as the plaintiff alleges in his complaint."). A concussion is more serious than a "back contusion" with "no bruising or swelling" and "no acute distress," Chambers v. Pennycook, 641 F.3d 898, 902 (8th Cir. 2011), "relatively minor scrapes and bruises and the less-than-permanent aggravation of a prior shoulder condition," Wertish, 433 F.3d at 1067, or "very minor injuries, likely nothing more than the temporary and slight aggravation of pre-existing conditions," Andrews v. Fuoss, 417 F.3d 813, 818 (8th Cir. 2005), all of which have been held to be de minimis. Having concluded that B.J.R.'s injuries were not de minimis, the Court need not consider the impact of the Eighth Circuit's 2011 holding that "given the state of the law" prior to 2011, a reasonable officer making an arrest "could have believed that as long as he did not cause more than de minimis injury to an arrestee, his actions would not run afoul of the Fourth Amendment." Chambers, 641 F.3d at 908 (emphasis in original). CASE 0:11-cv-01105-JRT-SER Document 38 Filed 07/09/13 Page 16 of 21 - 17 - with duties that call for the exercise of judgment or discretion unless the official is guilty of a wilful or malicious wrong." Rico v. State, 472 N.W.2d 100, 106-07 (Minn. 1991). "Generally, police officers are classified as discretionary officers entitled to that immunity." Johnson v. Morris, 453 N.W.2d 31, 42 (Minn. 1990). The purpose of official immunity is to ensure that officers can "perform their duties effectively, without fear of personal liability that might inhibit the exercise of their independent judgment." Mumm v. Mornson, 708 N.W.2d 475, 490 (Minn. 2006). The exception for willful and malicious conduct applies only when an officer knows or has reason to know he or she is doing something illegal: The defendant must have reason to know that the challenged conduct is prohibited. The exception does not impose liability merely because an official intentionally commits an act that a court or a jury subsequently determines is a wrong. Instead, the exception anticipates liability only when an official intentionally commits an act that he or she then has reason to believe is prohibited. Rico, 472 N.W.2d at 107 (emphasis omitted). Willful and malicious are considered synonymous in this context, see id., and "[w]hether or not an officer acted maliciously or willfully is usually a question of fact to be resolved by a jury," Morris, 453 N.W.2d at 42. A. Battery A battery is "an intentional, unpermitted offensive contact with another." Paradise v. City of Minneapolis, 297 N.W.2d 152, 155 (Minn. 1980). Police officers, however, have statutory authority to come into contact with a person without their consent when making a lawful arrest. See Minn. Stat. § 609.06, subd. 1(1)(a). The statute allows the use of "reasonable force" when the officer "reasonably believes" that CASE 0:11-cv-01105-JRT-SER Document 38 Filed 07/09/13 Page 17 of 21 - 18 - he or she is making a lawful arrest. Id. Therefore, in order to successfully make a battery claim against an officer, a plaintiff must establish that the physical contact was unreasonable, not merely that it was non-consensual. Johnson v. Peterson, 358 N.W.2d 484, 485 (Minn. Ct. App. 1984) ("[T]he unreasonableness of the force used is an element of the action and the burden of proving such unreasonableness is on plaintiff."). For the same reasons that the Court found that Golgart is not entitled to qualified immunity on B.J.R.'s excessive force claim, it finds that Golgart is not entitled to official immunity on B.J.R.'s battery claim. A genuine dispute of fact remains as to whether Golgart acted maliciously or willfully. A reasonable jury could find that Golgart had reason to know that his use of the arm-bar technique and the taser was excessive given the circumstances. Conversely, a reasonable jury could not find that Davis acted willfully or maliciously by helping to restrain B.J.R. and attempting to remove her arm from underneath her body after he entered City Hall and discovered Golgart and B.J.R. struggling on the floor. B. Assault An assault is an unlawful threat to do harm made by one having the present ability to carry out the threat. See Morris, 453 N.W.2d at 41; Dahlin v. Fraser, 288 N.W. 851, 852 (Minn. 1939). The threat must create in the plaintiff a "reasonable apprehension of immediate bodily harm." Dahlin, 288 N.W. at 852. "The use of threatened force by a peace officer is lawful if it is a reasonable use of force when used in affecting an arrest. Morris, 453 N.W.2d at 41. Viewing the facts in the light most favorable to B.J.R., the CASE 0:11-cv-01105-JRT-SER Document 38 Filed 07/09/13 Page 18 of 21 - 19 - Court finds that a reasonable jury could find that both Golgart and Davis willfully or maliciously committed assault based on Golgart threatening to tase B.J.R. while she was underneath the two officers and Davis telling B.J.R. "I ought to kick your head off" when she was already handcuffed on the floor. A jury could find that the officers should have known that both statements were illegal because B.J.R. posed no threat at the time the threats were made. See Madison v. City of Minneapolis, Civ. No. 02-4257, 2004 WL 1630953, at *9 (D. Minn. July 15, 2004). C. Intentional and Negligent Infliction of Emotional Distress Intentional infliction of emotional distress ("IIED") contains four elements: (1) extreme and outrageous conduct; (2) done intentionally or recklessly; (3) the conduct causes emotional distress; and (4) the distress is severe. Langeslag v. KYMN Inc., 664 N.W.2d 860, 864 (Minn. 2003). A plaintiff alleging negligent infliction of emotional distress ("NIED") must establish the four elements of a typical negligence claim (i.e., duty, breach, causation, and harm), and also three additional elements: (1) that the plaintiff was within the zone of danger of physical impact created by the defendant's negligence; (2) that the plaintiff reasonably feared for her own safety; and (3) that the plaintiff suffered severe emotional distress with attendant physical manifestations. Engler v. Ill. Farmers Ins. Co., 706 N.W.2d 764, 767 (Minn. 2005). The Court finds that B.J.R.'s IIED and NIED claims both fail because she has not presented evidence of severe distress. Under Minnesota law, "'the law intervenes only where the distress inflicted is so severe that no reasonable [person] could be expected to CASE 0:11-cv-01105-JRT-SER Document 38 Filed 07/09/13 Page 19 of 21 - 20 - endure it.'" Hubbard v. United Press Int'l, Inc., 330 N.W.2d 428, 439 (Minn. 1983) (quoting Restatement (Second) of Torts § 46 cmt. j (1965)) (alteration omitted). Minnesota courts have rejected IIED claims with evidence of distress that was at least as severe, if not more severe, than B.J.R.'s. See, e.g., Elstrom v. Indep. Sch. Dist. No. 270, 533 N.W.2d 51, 57 (Minn. Ct. App. 1995) ("[Plaintiff] suffered insomnia, crying spells, a fear of answering her door and telephone, and depression, which caused her to seek treatment. This does not state a valid [IIED or NIED] claim."). Thus, the Court finds that defendants are entitled to summary judgment on B.J.R.'s IIED and NIED claims. This case will be placed on the Court's next available trial calendar. ORDER Based on the foregoing, and all the files, records, and proceedings herein, IT IS HEREBY ORDERED that defendants' motion for summary judgment [Docket No. 25] is GRANTED in part and DENIED in part as follows: 1. Defendants' motion for summary judgment on B.J.R.'s § 1983 claim (Count I) is GRANTED with respect to Davis and DENIED with respect to Golgart. 2. Defendants' motion for summary judgment on B.J.R.'s assault claim (Count III) is DENIED. 3. Defendants' motion for summary judgment on B.J.R.'s battery claim (Count IV) is GRANTED with respect to Davis and DENIED with respect to Golgart and the City of Minneapolis. CASE 0:11-cv-01105-JRT-SER Document 38 Filed 07/09/13 Page 20 of 21</t>
  </si>
  <si>
    <t>['https://d3n8a8pro7vhmx.cloudfront.net/cuapb/pages/270/attachments/original/1615594911/BJR_Garcia_v._Golgart_et_al.pdf?1615594911']</t>
  </si>
  <si>
    <t>['James Golgart, Jr., badge #2317', 'Jordan Davis, badge #1434']</t>
  </si>
  <si>
    <t>MINNEAPOLIS POLICE DEPARTMENT INTERNAL AFFAIRS COMPLAINT FORM #3401 COMPLAINT INFORMATION INTERNAL AFFAIRS CASE NUMBER: 14-23714 CCN: NIA DATE OF INCIDENT: 9/30/2014 TIME OF INCIDENT: LOCATION OF INCIDENT: 10400 Woodcrest Drive NW, Coon Rapids, MN; 3446 Pilgrim Ln, Plymouth, MN DATE OF COMPLAINT 10/31/2014 REFERRAL METHOD: Internal COMPLAINANTS NAME (LAST, FIRST MIDDLE) SEX M❑ F❑ RACE: DATE OF BIRTH: 13.43 - Personnel Data HOME ADDRESS: CITY / STATE / ZIP: TELEPHONE: 13.43 - Personnel Data 13.43 - Personnel Data POLICY INFORMATION POLICIES ALLEGED TO BE VIOLATED: 5-102 Code of Ethics (A-D) ACCUSED EMPLOYEE(S) NAME/BADGE: Joel Hagen, 2618 Ty Jindra, 3291 COMPLAINT ALLEGATIONS It is alleged that on 9/30/2014, MPD Recruits Ty Jindra rsonal vehicle, while Recruit Jindra allowed employees of c.urred with Recruit Hagen's knowledge. It is further alleged and Joel Hagen left recruit Hagen's firearm in the trunk of Recruit Jindra's North Country Ford in Coon Rapids access to the vehicle. This allegedly that on 9/30/2014, Recruit Jindra placed a duffle bag, containing Recruit residence overnight. Hagen's firearm, on the driveway of their shared 13.43 RECOMMENDATION (Preliminary Cases Only) K Reckoning Period Expired Before Complaint was Filed K No Basis for Complaint K Closed Pending Further Information K Refer to Precinct with Coaching Documentation K Exceptionally Cleared K Policy Failure K Other COMPLAI SIGNATURE: DATE 7 1;' i COMMANDER REVIEW: DATE 1208856 MINNEAPOLIS POLICE DEPARTMENT Internal Affairs Unit Administrative Case #14-23714 Sergeant Rolf Markstrom January 5th, 2015 CASE BACKGROUND This case was assigned to me on 10/31/2014. This case was initiated via memorandum from L.O.D. Commander Jason Case to I.A.U. Commander DeChristopher Granger on 10/13/2014. Commander Case refers to a memorandum from MPD Academy Cadre Sgt. Steven Bantle, dated 10/03/2014, where Sgt. Bantle provides the following information verbatim: "Recruit Officers Joel Hagen and Ty Jindra are roommates and live together at . The two car pool together between this address and the Minneapolis Police Academy located at 4119 Dupont Ave N. Minneapolis. 13.43 - Personnel Data 13.43 At 0730 hours, on October 1st, 2014 Jindra and Hagen entered the Academy Office and reported that Hagen's duty weapon was unaccounted for. The weapon is a Smith and Wesson M&amp;P 9mm with attached Light. According to records kept by Academy Staff, the Serial number on the weapon is 13.37 Hagen stated that at the end of the training day on 9/30/2014, at approximately 1530 hours, he placed his cased handgun in his personal duffel bag. Hagen then placed the duffel bag containing the weapon in the trunk of Jindra's car. The two then drove together to North Country Ford in Coon Rapids to look at a new vehicle for Jindra. Upon arriving at North Country Ford, Jindra and Hagen Test drove several vehicles. While they were test driving these vehicles, Jindra turned his vehicle and keys over to employees at the dealership so the trade value could be assessed. According to Jindra and Hagen, the vehicle was test driven by employees of the dealership. The vehicle was also taken into the shop for mechanical evaluation. (It should be noted that the duffle bag containing Hagen's duty weapon remained in the trunk of Jindra's vehicle throughout this process.) After an 1 1208857 unknown amount of time, Jindra's vehicle was returned to him and the two drove home to 13.43 - Personnel Data Upon arriving home, Jindra parked the vehicle in the driveway of their residence. Hagen went inside leaving his duffel bag and a department issued riot helmet in the trunk of Jindra's vehicle. At this point, Jindra started cleaning out his car in anticipation of trading it in on the following day. As Jindra was cleaning out his vehicle, he came across Hagen's duffel bag and riot helmet in the trunk. Jindra placed these items in the driveway and continued cleaning out his vehicle. After cleaning out the vehicle, Jindra went inside the residence forgetting that Hagen's duffel bag and helmet were still sitting in the driveway. On the morning of 10/1/2014, Jindra and Hagen walked out to the vehicle for their commute to the Academy. At that point, they discovered that Hagen's duffel bag and helmet had been sitting in their driveway all night. They stated the items appeared to be undisturbed and the duffle bag was zipped closed. Hagen checked the bag for his duty weapon and discovered that it and the case were missing. At this point the two drove directly to the Academy and reported the incident. 13.43 - Personnel Data Upon receiving the above information, I immediately attempted to notify Lt. Hoff. Lt. Hoff had Watch Commander Duty the previous night and was not in his office. At this point I notified Commander Case. At approximately 0815 hours, I sent Jindra and Hagen to the Coon Rapids and Plymouth Police Departments to complete Reports. Additionally, I called both of these departments and requested they each have a supervisor call me. A short time later, I received a call from Sergeant Ben Bautch of the Coon Rapids Police Department (763-767-6508) I explained the situation to Sgt. Bautch who stated that he would handle the Police Report once Jindra and Hagen arrived at his PD. A report was completed under Coon Rapids PD CCN 14-214512. I received no return call from a Plymouth PD Supervisor so another call was placed to the Agency. On this attempt I was put through to Officer Larry Holzerland (763-509-5192) I explained the situation and advised Officer Holzerland that Jindra and Hagen would be 2 1208858 coming to his agency to complete a report. Officer Holzerland Completed a report under Plymouth PD CCN #14-41294. After Jindra and Hagen completed the Police Reports with both agencies, I instructed them to go home and double check their residence for the missing weapon. At approximately 1030 hours, they returned to the Academy reporting negative results. At 1530 hours, I advised Jindra and Hagen that this may constitute a policy violation and that the information would be forwarded to Internal Affairs, Additional Information: On 10/03/2014, at approximately 1600 hours, I received a call from Hagen on my city mobile phone. Hagen stated that he had just arrived home after completing his training day at the MPD Academy. As he was closing his garage door, he noticed what appeared to be his handgun case under the deck of his house. Upon checking the case, he found his duty weapon with attached light inside. Hagen said that on the day his weapon went missing, both he and Jindra checked under the deck with negative results. Hagen stated that he believes who ever initially took the gun put it under the deck. I instructed Hagen to notify Plymouth PD and ask if they wanted to process the gun. Hagen was also instructed contact Coon Rapids PD and notify them that the gun had been recovered. On 10/05/2014, I followed up with Hagen concerning his contact with Plymouth and Coon Rapids PD's. He said Plymouth PD made a supplement but declined to process the gun. Hagen also stated that he left several messages for Sgt. Bautch at Coon Rapids PD and was waiting for a return call. It should be noted that Officer Hanks Inspected Hagen's recovered duty weapon. She confirmed that the serial number matched that of the serial number the Academy had on record. An appointment was made with the MPD range Staff to have Hagen's weapon inspected and test fired. " In the memo from Commander Case, Commander Case notes that the MPD Policy 13.43 5-404.01 SECURING FIREARMS OFF-DUTY, which states: 13.43 Officers, when off-duty, are responsible for the safe storage of their firearms, whether they are in a motor vehicle, in a residence, or other facility. Officers assume the responsibility for taking reasonable precautions that their firearms do not fall into the hands of minors and/or unauthorized persons. 3 1208859 When the aforementioned incidents occurred, both Joel Hagen and Ty Jindra were Recruits at the MPD Recruit Academy. They were not sworn in as Police Officers until 11/25/2014, and per Workforce Director, not promoted to Police Officers until 11/26/2014. They were, therefore, both civilian employees, not officers, when the incidents occurred. Thus, MPD Policy 5-404.01does not apply. For this investigation, the alleged policy violation will fall under 5-102 CODE OF ETHICS, which states: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13.43 - Personnel Data Also attached to the two above memoranda, was a memorandum from Lt. Jon Hoff to Commander Case, dated October 8, 2014. In this memorandum, Lt. Hoff briefly summarizes Sgt. Bantles memorandum and forwards it to Commander Case. All three of the aforementioned memoranda are included in this case file. CASE INVESTIGATION Case Documents 4 1208860 Plymouth PD Report CCN #14-041294 This report is dated 10/01/2014 at 1049 hours. Following is verbatim from the supplement written by Officer Holzerland: "Hagen is a Minneapolis Police Department recruit enrolled in the department's academy. Yesterday, after completing the days training, he placed his duty bag containing his sidearm in the trunk of the car before proceeding to a Coon Rapids car dealership to trade-in the vehicle. There the vehicle was evaluated by the dealership for trade-in value. For over an hour the car was examined in the shop area while Hagen and his roommate, Todd, test drove other vehicles. They then drove the vehicle to the Pilgrim Lane address where they cleaned it out for the impending sale. In doing so, they placed the duty bag alongside the care while cleaning out the trunk. Hagen forgot about the duty bag until the next morning about 0700 when he found it in the same location minus the handgun and Streamlight flashlight attached to it. The bag was fully zipped shut as it was when he left it. The handgun is his own personal weapon. It is a Smith and Wesson MNP 9mm model serial number 13.37 Hagen reported the incident to Coon Rapids Police as he feels it was most likely stolen there, although the dealership stated they did not enter the trunk. Coon Rapids entered the weapon into the NCIC System." An additional supplement was added on 10/3/2014. The Supplement reads verbatim: "On 10-3-14 Hagen called and advised that he located his hand gun under this dceck near the location where his bag was sitting." A copy is this report is included in this case file. Coon Rapids PD Report CCN #14-214512 This report is dated 10/01/2014 at 0914 hours. Following are verbatim statements from the supplements written by Sgt. Bautch: "J. Hagen came into the police department to make a theft report. He stated that on above date between above times he was at L.O.I. (North Country Ford) with Jindra. Jindra was test driving a car at L.O.I. and an employee, Angell (no further info); described by Jindra as "a family friend" pulled the car into the dealership for a trade-in appraisal. 5 1208861 J. Hagen advised he left his black '511' model duty bag in the trunk of Jindra's vehicle (M ) Inside the bag was j. hagen's Smith and Wesson Model MMP 9mm handgun. The handgun was in a black plastic case. 13.43 - Personnel Data At approximately 1830 hours both left the dealership and drove directly to their residence in Plymouth. Once at the residence Jindra began to clean out his car for possible sale. While doing so he removed J. Hagen's duty bag and a 'riot' helmet and placed them on the walk near the garage. These items remained outside for the evening from approximately 2200 to 0700. At that time J. Hagen realized the firearm was missing. They contacted the dealership who advised them they do not enter trunks or glove boxes when appraising vehicles. Hagen and Jindra plan to make a report with the Plymouth PD and speak to their neighbors. It is not certain the gun was removed during the time they were at the dealership, however I had the gun entered as a stolen by CRPD staff. I gave Hagen my card with this case number with instructions to have any additional information added to this report. I requested North Country Ford review any surveillance video from the above times. No further action." "On 10-01-14 at 1106 hours I received a voice mail from the compl. in this case. He indicated he had spoken to his neighbors none of which had any information regarding the theft. He also requested I add a Streamlight Model TLRH1 weapon light to the theft report. He had forgotten the light was in the case and also stolen. There is no known serial number for the light. He valued the light at $150.00. No further action." "After arriving for my shift on 10-04-14 I learned J. Hagen had left me a voice mail on 10- 03-14. J.Hagen advised that earlier on 10-03-14 he had located is stolen firearm involved in this case under his deck at his residence. J. Hagen speculated that after he and Jindra went asking around about the theft, the suspect became nervous and 'returned' it. He advised Plymouth Police. I learned on 10-03-14 that the video surveillance at the dealership confirmed that no one entered the vehicle involved's trunk. The gun was removed from NCIC by dispatch. No further action." 6 1208862 A copy is this report is included in this case file. MPD Firearms Training Power Point I contacted 13.43 - Personnel Data Sgt. Tony Caspers, to inquire if the MPD Range provided any training to recruits regarding the safe storage of firearms. Per Sgt. Caspers he conducts a block of training regarding Off-Duty Survival and Firearms Carry. Part of the training addresses the storage of firearms. On 12/01/2014, Sgt. Caspers e-mailed me a copy of the Power Point for the aforementioned training. In his e-mail he informed me that he presented the block of training on the morning of August 27th or August 28th to Hagen's and Jindra's recruit class. The power point is 27 pages. Pages 24 through 26 address the topic of firearm storage. • Page 24 relates to the negligent storage of firearms. o Per State Statute 609.666 ■ You must secure firearms not in your possession/immediate control. (Gross Misdemeanor) ■ If someone is hurt or killed you will be charged with a felony. • Page 2S relates to firearms in vehicles and instructs to secure your firearm with some kind of "gun safe/lock box" specifically designed to store firearms. o Your vehicle is not a secure location for weapon storage. • Page 27 shows a picture of numerous firearms lying loosely in the cargo area of a vehicle and asks, "Is this your vehicle?" A copy of the Power Point and a copy of Sgt Caspers e-mail are included in this case file. E-Mail from Sergeant Steven Bantle In reference to Sgt. Caspers e-mail that he presented the above Power Point to the recruit class on either August 27th or August 28th, Sgt. Bantle confirmed via Academy attendance records that Joel Hagen and Ty jindra were present for the aforementioned training. Sgt. Bantle provided this information via an e-mail. Workforce Director also shows Joel Hagen and Ty Jindra as being present on 08/27/2014 and 08/28/2014. 7 1208863 A copy of Sgt. Bantle's e-mail and a copy of the Workforce Director Schedules are included in this case file. Firearm Serial Number Discrepancy In Sgt. Bantle's initial memorandum, he cites the serial number of Joel Hagen's firearm, from Academy records, as MEM. In both the Coon Rapids PD and Plymouth PD Police Reports, the serial number of the firearm is listed as MM. On 12/11/2014 I contacted Officer Lawrence Peterson of the MPD Range and confirmed that the serial number the Range has on file for Joel Hagen's firearm ism On 12/12/2014 I contacted Sgt. Bantle regarding this discrepancy. Sgt. Bantle checked the Academy records and informed me the serial number on file for Joel Hagen's firearm is 13.37 Sgt. Bantle informed me that serial number of 13.37 belongs to Ty Jindra's firearm. Sgt. Bantle explained that when he wrote the memorandum, he had both Jindra's and Hagen's files out, and that is when the mix up occurred. Case Statements Statement of Officer Joel Hagen Officer Hagen was interviewed on 12/10/2014 in the MPD Internal Affairs Unit at approximately 0956 hours, by Sgt. Rolf Markstrom. Following is a summary of the interview. • Officer Hagen is currently assigned to the3rd Pct • Officer Hagen was assigned to the MPD Recruit Academy from August 5th to November 25th. He was sworn in as an Officer on November 25th. • While assigned to the MPD Academy he was still a civilian employee. • Officer Ty Jindra was in his Recruit Academy class. 13.43 • 13.43 - Personnel Data • While attended the Recruit Academy, Officer Hagen and Officer Jindra would car pool on a regular basis. • On September 30th, 2014, Officer Hagen and Officer Jindra took Officer Jindra's car to the Academy. • They were instructed not to leave anything in the Academy break room because other people had keys for it. There is no secure storage at the Academy for recruit's 8 1208864 equipment to store overnight. So, Officer Hagen put all of his equipment in the back (the trunk) of Officer Jindra's car. • Officer Hagen described Officer Jindra's car as a • Upon leaving the Academy on September 30th, Officer Hagen and Officer Jindra went to North Country Ford in Coon Rapids, as both Officer Hagen and Officer Jindra were interested in new vehicles. • While at North Country Ford, Officer Jindra talked witha salesmen while Officer Hagen looked at trucks on the lot for approximately one hour. • Per Office Hagen, he did not know that Officer Jindra was going to have his car appraised, and allow dealership employees access to his vehicle. Officer Hagen thought they were just going to look at cars. • During this time, Officer Hagen's firearm was in Officer Jindra's locked trunk. • Officer Jindra did not have any conversations with Officer Hagen about having his vehicle appraised. • Officer Hagen was out of contact with Officer Jindra for about an hour at the dealership. • When Officer Hagen was asked when he learned dealership employees had access to Officer Jindra's vehicle, Officer Hagen responded, "Urn, he was on a test drive, um, with a-,with a different vehicle - the one that he was interested in purchasing - urn, then he got back, and his car was moved. I'm not sure what time or how long it was until I, I found out that information." • Per Officer Hagen, he did not have knowledge that Officer Jindra was going to allow dealership employees access to his vehicle. • After leaving the dealership, they drove home in Officer Jindra's car, and Officer Jindra parked the car in the garage. • Per Officer Hagen, when Officer Jindra drives, they leave the equipment in the locked trunk of Jindra's car in the closed garage of their house, which is what they did when they got home. • At home they were watching TV, and Jindra went to clean out his car as he was going to trade it in the next day. • According to Office Hagen, he learned from Officer Jindra that Officer Jindra pulled his car out of the garage, cleaned out his car, and in doing so, placed Officer Hagen's duffle bag, which contained Officer Hagen's firearm, and placed it right outside the garage door, along with Officer Hagen's riot helmet. Officer Jindra pulled his car back inside the garage and closed the garage, forgetting to grab Officer Hagen's duffle bag, which contained his firearm. • Per Officer Hagen, he did not know that Officer Jindra was cleaning out his car until he came back in and told him. • Officer Hagen did not ask Officer Jindra about any of his property that was in Officer Jindra's vehicle. • Per Officer Hagen, he did not learn about Officer Jindra putting his duffle bag (containing his firearm) on the ground until the next morning. • According to Officer Hagen, the next morning he wanted to make sure he had all of his stuff for work, and he discovered the bag was not in his trunk. 13.43 9 1208865 • Officer Hagen thought that Officer Jindra must have brought his bag inside since Officer Jindra had cleaned out his car. • Officer Hagen looked in the downstairs of their house where he usually puts his things when he drives, as his car gets parked outside. However, his things were not there. • Officer Hagen was going to go back upstairs to asked Officer Jindra where his bag was, when he looked outside and saw his bag on the ground. • Officer Hagen then opened the garage door, and Officer jindra came and told him that he realized he forgot to put Officer Hagen's things back in his car. • In addition to Officer Hagen's duffle bag, a box containing his riot helmet was next to the duffle bag. • Per Officer Hagen, he was in a bit of a panic. He opened up the duffle bag to find that his firearm, which had been in the case, was not in the bag, but everything else was. His riot helmet was also still in the box. • Per Officer Hagen, because he was in a panic, he is not 100% sure if his duffle bag was open or closed when he found it. • Per Officer Hagen, his gun had been in the case along with 3 magazines and weapon mounted light. No ammunition was with the gun. • Officer Hagen and Officer Jindra went back inside to look for his firearm. It came time for them to leave for work. • When they arrived at work, they went to the Academy Office and reported the firearm missing to Sgt. Bantle. Per Officer Hagen, Officer Hanks and Officer Schany were present as well. • Per Officer Hagen, they were instructed to look for the firearm in the break room, to make sure it hadn't been left there. They also looked for it in the SWAT locker room, as they had showered in there prior to leaving the day before. It was not found in either place. • Officer Hagen and Officer Jindra were told to make a report with both Coon Rapids and Plymouth Police Departments. Which they did. • Officer Hagen was shown a copy of both the Coon Rapids Police Report and the Plymouth Police report. He confirmed that both were the reports he had made. • Officer Hagen explained that he and Officer Jindra first went to Coon Rapids PD to make the report. They then called Sgt. Bantle, who instructed them to go home and further look for the firearm. • They also talked with their neighbors to see if they saw anything suspicious. • After not finding the gun at home, they called Sgt. Bantle again, who instructed them to go to the Plymouth PD and make a report with them. • Office Hagen and Officer jindra returned to the Academy and finished out their work day. They then went back home. • According to Officer Hagen, on October 3rd, Officer Jindra was gone at drill for the Army. Officer Hagen was going to park his car in the garage. Since he does not have an opener, he got out of his vehicle to open the door. During this time he was talking on the phone. As the garage door opens it is loud, so Officer Hagen walked away from the garage toward their deck. At this point Officer Hagen saw his firearm case. • He opened the case and his firearm was inside. 10 1208866 • Per Officer Hagen, on the morning of October 1st, he looked in that area of the yard for his firearm. Per Officer Hagen, he and Officer Jindra also looked under the deck and in garbage cans. • Per Officer Hagen, sometime between the 1st and the 3rd, somebody put the firearm under their deck. • Per Officer Hagen, when he found his firearm, he opened the case but he did not touch the firearm. • Officer Hagen called Sgt. Bantle, and Sgt. Bantle instructed him to call Plymouth Police to see if they wanted to try to get prints off of the gun. • Officer Hagen called Plymouth PD, and they informed him they were not going to try to get prints off of the gun. • Officer Hagen also contacted Coon Rapids PD and informed them that the gun had been recovered. • I showed Officer Hagen the aforementioned Power Point pages from Sgt. Caspers training block regarding firearm storage. Officer Hagen acknowledged receiving this block of instruction. • When asked if he learned anything from the incident, Officer Hagen said the following, " Uh, yes, sir. Um, I actually after the incident, uh, went out and purchased a safe. Urn, now, when I come home from work every day, uh, I take my gun -- it's the very first thing I do -- take my gun and put it in the safe, urn, that way nothing like this would ever happen again. And, uh, I regret that the, uh, the incident happened and it was never my intention to, to not know where my firearm was at all times and I've definitely learned from it and don't want-, and the, the mistake will never happen again, especially-, so." Statement of Officer Ty Jindra Officer Jindra was interviewed on 12/12/2014 in the MPD Internal Affairs Unit at approximately 0640 hours, by Sgt. Rolf Markstrom. Following is a summary of the interview. • Officer Jindra is currently assigned to the 5th Precinct • Per Officer Jindra, he was assigned to the MPD Academy from August 4th, to November 25th. • He was sworn in as a Police Officer on November 25th. • While assigned to the Academy, he was a civilian employee. • Officer Joel Hagen was in his Academy class. 13.43 • • 13.43 - Personnel Data • Per Officer Jindra, he and Officer Hagen car pool together. • On September 30th, 2014 he and Officer Hagen left work. They were driving Officer Jindra's vehicle. • 13.43 - Personnel Data r appraised 13.43 - Personnel Data Il 1208867 • All his gear was in his trunk 13.43 - Personnel Data 13.43 - Personnel Data • He and Officer Hagen went to the dealership. The salesman, 13.43 - Personnel Data told Officer Jindra that they would not go into the trunk where his gear was, so he allowed the employees to get into his car to appraise it. • From the dealership they went back to their house. He was cleaning out his car because he was going to sell it to the dealership. He took everything out of his car, set it next to his garage in the driveway and left it there overnight. • Per Officer Jindra, at the time they were at the dealership, he did not know that Officer Hagen's firearm was in the trunk of his car. • Per Officer Jindra, he and Officer Hagen usually put his belongings in the trunk when they drive home. • 13.43 - Personnel Data • Officer Jindra has not had any conversations with Officer Hagen about where he keeps or how he transports his gun. • The employee Officer Jindra dealt with at the dealership, his family friend, is Tim Angel. • Per Officer Jindra, he trusts Tim Angel's word when he said he would not go into the trunk. • When they arrived home from the dealership, Officer Jindra started cleaning out his car. He did not know where Officer Hagen was at that time. • He took everything out of his car, and he remembered taking Officer Hagen's bag out of the trunk. He thought the bag contained dirty PT clothes. • He set the bag and Hagen's riot helmet, along with the other items from his car (CD case, floor mats window scraper, blanket), outside. He later clarified that he intended to put them in the garage. • The next morning, Officer Hagen asked him where his bag was. It was sitting outside with all the other items. He showed Officer Hagen where it was, and Officer Hagen later told him that his gun was missing. • Per Officer Jindra when they discovered the gun was missing, they were going to be running late for the Academy. They went to the Academy and reported the gun missing to Sgt. Bantle. • Sgt. Bantle instructed them to go home, check the area around the house, and then file police reports with Coon Rapids and Plymouth. • Officer Jindra was shown a copy of both the Coon Rapids Police Report and the Plymouth Police report. He confirmed that both were the reports were the ones they had made. • Per Officer Jindra, the reports were made on October first, which he though was a Friday. (October first was in fact a Wednesday). • The following Saturday, Officer Jindra was at Camp Ripley for Army National Guard. He received a call from Officer Hagen, telling him that Hagen had found the Handgun 13.43 13.43 - Personnel Data 12 1208868 with the flashlight still attached, inside the original case underneath the deck, which is adjacent to the driveway where he put the bag. • Per Officer Jindra, the morning they discovered the gun missing, they did look around for it, and per Officer Jindra he had looked in the area where the gun was later found by Officer Hagen. • Officer Hagen did not see anything in that area the morning the gun was missing. • I showed Officer Jindra the aforementioned Power Point pages from Sgt. Caspers training block regarding firearm storage. Officer Jindra acknowledged receiving this block of instruction. • When asked if he learned anything from this incident, Officer Jindra replied, "I've learned not to leave any, um, items outside of my garage, uh, especially anything that's police equipment. Urn, I've learned not to-, not go to a dealership with any police equipment in my car. Urn, I've learned to check with, uh, anybody who rides in my car who is also a police officer if they're bringing any weapons in my car." • I then asked him if he has learned to be very careful and diligent regarding the whereabouts of his police equipment, especially his firearm, and who has access to it. Officer Jindra responded, "Yes, that's correct". Phone Call with Plymouth PD Officer Ryan Janssen. Badge 117 In both Sgt. Bantle's memo and Officer Hagen's statement, it is noted that Officer Hagen contacted Plymouth PD upon recovering his firearm, and Officer Hagen was told by Plymouth PD that Plymouth PD did not want to finger print his firearm. However, there is no mention of this in the Plymouth PD report. The closing statement in the Plymouth PD report is from Badge #117. On 01/02/2015 I spoke with Sgt. Chris Kuklok of Plymouth PD attempting to verify this information. Sgt. Kuklok informed me that Badge #117 belonged to Officer Ryan Janssen, and that Officer Janssen would be working Monday, 01/05/2015. On 01/05/2015, I contacted Plymouth PD and spoke with Officer Janssen. Officer Jansen confirmed that he wrote the closing statement to the report. He also confirmed that Officer Hagen asked him if Plymouth PD wanted to print the recovered firearm. Per Officer Janssen, he asked his supervisor, Sgt. Smith, if the recovered gun should be printed. After Officer Janssen conferred with Sgt. Smith, it was decided not to have Officer Hagen's recovered firearm finger printed. SUMMARY OF ALLEGATIONS Allegations 13 1208869 Investigative Facts Allegation # 1: It is alleged that on 9/30/2014, MPD Recruits Ty Jindra and Joel Hagen left recruit Hagen's firearm in the trunk of Recruit Jindra's personal vehicle, while Recruit Jindra allowed employees of North Country Ford in Coon Rapids access to the vehicle. This allegedly occurred with Recruit Hagen's knowledge. It is further alleged that on 9/30/2014, Recruit Jindra placed a duffle bag, containing Recruit Hagen's firearm, on the driveway of their shared Plymouth residence overnight. If found to be true, it would violate the following: 5-102 CODE OF ETHICS All sworn and civilian members of the department shall conduct themselves in a professional and ethical manner at all times and not engage in any on or off-duty conduct that would tarnish or offend the ethical standards of the department. Employees shall abide by the City's Ethics in Government Policy, Chapter 15. (05/23/07) Investigative Facts • Per Workforce Director, Officer Joel Hagen and Officer Ty Jindra started at the MPD Recruit Academy on 08/05/2014. They graduated from the Recruit Academy on 11/25/2014. On the incident date of 09/30/2014, both were still considered civilian employees. • 13.43 - Personnel Data • On 09/30/2014, Officer Hagen and Officer Jindra carpooled to the Academy together in Officer Jindra's car. • Upon leaving the Academy for the day, Officer Hagen placed his duffle bag, which contained his cased firearm, in the trunk of Officer Jindra's car. • 13.43 - Personnel Data • Per Officer Jindra, he was not aware that Officer Hagen's firearm was in the duffle bag in the trunk of his car. • On the way home, Officer Jindra and Officer Hagen stopped at North Country Ford in Coon Rapids to look at vehicles. • Per Officer Hagen, while he looked at trucks for approximately and hour, Officer Jindra was talking with a salesman. • Per Officer Hagen, he was not aware that Officer Jindra was going to allow dealership employees access to his vehicle. 14 1208870 • Per Officer Jindra, the salesman with whom he was dealing, was . The salesman's name is Tim Angel. • Per Officer Jindra, Tim Angel told Officer Jindra that they would not be going into the trunk when assessing his vehicle. • Per the reporting Officer's statement from the Coon Rapids PD report, "I learned on 10-03-14 that the video surveillance at the dealership confirmed that no one entered the vehicle involved's trunk." • On 09/30/2014, after leaving the car dealership and arriving at home, Officer Jindra cleaned out the contents of his vehicle. In doing so, Officer Jindra left Officer Hagen's duffle bag, which contained his cased firearm, on the ground next to the garage overnight. • Per Officer Jindra this was not intentional. • Per Officer Hagen, he was not aware that Officer Jindra would be cleaning out his vehicle when they got home. • Officer Hagen and Officer Jindra did not discover the duffle bag had been left on the ground outside until the following morning, 10/01/2014. • Upon looking inside the bag, Officer Hagen discovered that his firearm case, which contained his firearm, was not in the duffle bag. • Per Officer Hagen and Officer Jindra, they looked for the firearm in and around their home but could not find it. • Officer Hagen and Officer Jindra went to the Academy and reported the missing firearm to Sgt. Bantle. • Sgt. Bantle instructed Officer Hagen and Officer Jindra to go home and look for the firearm. They did not find it. He also instructed them to file reports regarding the firearm with both Coon Rapids and Plymouth Police Departments - which they did. • On 10/3/2014 Officer Hagen came home and observed his firearm case under his deck. • Officer Hagen opened the case and found that his firearm was inside the case. • Per Officer Hagen he notified both Plymouth PD and Coon Rapids PD that the gun had been recovered. According to Officer Hagen, Plymouth PD told him that they were not going to have the gun finger printed. 13.43 - Personnel Data 13.43 I confirm that the information I provided in this case is true to the best of my knowledge. Respectfully Submitted, t. Rolf Markstrom Internal Affairs Unit 15 1208871 Minneapolis City of Lakes Police Department 350 S. Fifth St., Room 130 Minneapolis, MN 55415 TEL 612.673.2735 www.minneapolismn.gov Officer Joel Hagen Fifth Precinct Minneapolis Police Department Officer Hagen, RE: IAU Case Number #14-23714 LETTER OF REPRIMAND March 15, 2016 The finding for IAU Case #14-23714 is as follows: MPD P/P 5-102 Code of Ethics SUSTAINED (Category B) You will receive this Letter of Reprimand. The case will remain in the TAU files per the record retention guidelines mandated by State Law. Be advised that any additional violations of Department Rules and Regulations may result in disciplinary action up to and including discharge from employment. Sincerely, Janee Harteau Chief of olice BY: Assistant. Chief Kristine Arneson 1208872 Page 2 Officer Joel Hagen Letter of Reprimand I, Officer Joel Hagen, acknowledge receipt of this Letter of Reprimand. Officer Joel Hagen ;1C/ 03/ 2s(46 Date of Receipt CC: Inspector Loining Personnel IAU 1208873 Minneapolis City of Lakes Police Department 350 5. Fifth St., Room 130 Minneapolis, MN 55415 TEL 612.6732735 www.minneapolismn.gov Officer Ty Jindra Fifth Precinct Minneapolis Police Department Officer Jindra, RE: IAU Case Number #14-23714 LETTER OF REPRIMAND March 15, 2016 The finding for IAU Case #14-23714 is as follows: MPD P/P 5-102 Code of Ethics SUSTAINED (Category B) You will receive this Letter of Reprimand. The case will remain in the IAU files per the record retention guidelines mandated by State Law. Be advised that any additional violations of Department Rules and Regulations may result in disciplinary action up to and including discharge from employment. Sincerely, Janee Harteau Chief of Police AZA/viAo BY: Assistant Chief Kristine Arneson 1208874 Page 2 Officer Ty Jindra Letter of Reprimand I, Officer Ty Jindra, acknowledge receipt of this Letter of Reprimand. or Loining Date Date of Receipt CC: Inspector Loining Personnel IAU 1208875</t>
  </si>
  <si>
    <t>['https://d3n8a8pro7vhmx.cloudfront.net/cuapb/pages/1461/attachments/original/1638133508/14-23714_Hagen_and_Jindra.pdf?1638133508']</t>
  </si>
  <si>
    <t>['Joel Hagen, badge #2618', 'Ty Jindra, badge #3291']</t>
  </si>
  <si>
    <t>Too_Long:Over 20 PagesMINNEAPOLIS POLICE DEPARTMENT INTERNAL AFFAIRS COMPLAINT FORM #3401 COMPLAINT INFORMATION INTERNAL AFFAIRS CASE NUMBER: 13-17306 . CCN: N/A DATE OF INCIDENT: 06/29/2013 TIME OF INCIDENT: 0000-0323 LOCATION OF INCIDENT: Green Bay, WI DATE OF COMPLAINT 07/23/2013 REFERRAL METHOD: Police Agency COMPLAINANTS NAME (LAST, FIRST MIDDLE) SEX M❑F RACE: DATE OF BIRTH: HOME ADDRESS: CITY / STATE / ZIP: TELEPHONE: POLICY INFORMATION POLICIES ALLEGED TO BE VIOLATED: 3-303, 5-101.01, 5-102, 5-103;5-105.4, 5-105.7, 5-105.13, 5-105.14, 5-105.15, 5-102.01, ACCUSED EMPLOYEE(S) NAME/BADGE: . Officer Brian Thole Badge #7166 • COMPLAINT ALLEGATIONS It is alleged that Officer Thole was involved in a disorderly conduct disturbance on 06/29/2013, at 0117 hours, in the city of Green Bay, WI. During contact with uniformed officers of the Green Bay Police Department prior to, during, and after the disturbance, Officer Thole is alleged to have engaged in off-duty conduct that tarnished/offended the ethical standards of the department (admitting to punching a citizen during the disturbance), interfered with an on-scene criminal investigation conducted by GBPD, failed to notify chain of command that he was listed as a suspect in a GBPD police report, used derogatory language/actions towards GBPD officers, publicly criticized an employee of the department in a defamatory/obscene way with knowing disregard for the truth, used the term "nigger" prior to the disturbance while conversing with a uniformed GBPD officer, and did not adhere to the MN Law Enforcement Code of Ethics, which states an Officer will keep their private life unsullied, maintain calm in the face of danger, scorn or ridicule, maintain self-restraint, and be exemplary in obeying the laws of the land and regulations of their department. It is also alleged that Officer Thole submitted time records into WorkForce Director that resulted him in being paid for time he did not actually work on 06/28/2013. RECOMMENDATION (Preliminary Cases Only) K Reckoning ,Period Expired Before Complaint was K No Basis for Complaint K Closed Pending Further information K Refer to Precinct with Coaching Documentation K Exceptionally Cleared K Policy Failure K Other Filed Data COMPLAINANT SIGNATURE: 13.43 - Personnel DATE 7-2g-13 COMMANDER REVIEW: DATE 1211789 MINNEAPOLIS POLICE DEPARTMENT Internal Affairs Unit Administrative Case #13-17306 Sgt Thomas Schmid September 27, 2013 CASE BACKGROUND This administrative investigation commenced on 07/23/2013, after Green Bay Police Department (GBPD) forwarded to the MPD Internal Affairs Unit, GBPD Case Report #13-208448/Incident #13-039973, a GBPD police incident involving Minneapolis Police Officer Brian Thole (Badge #7166) and Shawn Powell (Badge #5792). This specific investigation will focus on Officer Brian Thole's involvement in the disturbance that took place at the intersection of S. Washington St./Doty St. in Green Bay, WI on June 29, 2013 at approximately 0117 hours (See IAU Case #13- 17307 regarding Officer Shawn Powell's involvement in the same incident). Prior to GBPD's response to the reported disturbance incident involving MPD/Thole and Powell, GBPD/Allen had met MPD/Thole and Powell earlier in the evening outside the Sardine Can Bar and stated MPD/Thole made a comment to him, while pointing at a 1980's Classic Caprice with large, chrome rims being driven by a black male, "What is that? Green Bay is too nigger friendly." Regarding the actual disturbance incident, GBPD reports state that MPD/Thole was in a verbal argument with 8-10 other individuals in the crosswalk at the above referenced incident intersection. MPD/Thole told on scene GBPD officers that he had been assaulted by a group of 4 to 9 black males that were no longer at the scene, 1 1211790 and that he had identified himself as a police officer to these males, and then openly admitted to punching one of the black males in the face and stated he would do it again. MPD/Thole identified himself as a police officer to GBPD officers, and would not follow simple instructions being given by GBPD officers and continued to provoke the argument from across the street. During GBPD/Denney's attempt to deescalate MPD/Thole's behavior and find out what happened, MPD/Thole had said "these dudes were doing their little monkey thing", that they came up on him, and said "I fucking punched one of them." Based on MPD/Thole admitting his part in an assault, GBPD officers asked MPD/Thole for his identification. MPD/Thole was upset that he was being identified for a police report and stated this was a big deal because he has "a lesbian fucking chief that's looking to fire people for any reason". GBPD reports state that it was evident MPD/Thole expected preferential treatment because he was a police officer, stating he pointed out several times that he was a Minneapolis 1 3.43 sfficer. MPD/Thole made derogatory comments about GBPD officers at the incident scene and about GBPD in general, specifically stating that GBPD was "a clown show", "they don't know what the fuck their doing", and "fuck off' to a uniformed GBPD officer. MPD/Thole was suspected of being intoxicated and impaired, and his behavior was causing a disturbance in a public place, causing people who were walking by, to stop and stare. MPD/Thole then showed up in the lobby of the GBPD at approximately 0215 hours with MPD/Powell. GBPD/Lt. Mahoney (on-scene supervisor) stated he confronted both officers in regards to using the word "nigger", to which MPD/Thole stated it was his first amendment right to say whatever he wants and that he could not be charged for calling someone a "nigger". MPD/Thole was told by GBPD/Mahoney to leave the police station or he would be going to jail. MPD/Thole left the police station with MPD/Powell. GBPD/Lt. Opperman (shift commander) stated MPD/Thole's behavior showed a high level of disrespect for GBPD officers and his (MPD/Thole) position as an off duty MPD officer. 2 1211791 CASE INVESTIGATION Green Bay Police Department Case #13-20844B/Incident #13-039973 Green Bay Police Department Case #13-208448/Incident #13-039973 documented a disturbance on 06/29/2013, from 01:17 AM to 03:30 AM that occurred at South Washington St/Doty St., Green Bay, WI 54301. The listed offense in the report is "Disorderly Conduct" Individuals listed in the report are: • Powell, Shawn Gregory, 13.43 - Personnel Data Suspect Only • Thole, Brian R, DOBIMIll, Suspect Only • Garth, Robert Allen, DOB 10/02/1977, Other Party CAD Incident Call remarks in the report are as follows: • 6/29/2013 1:17:28 AM Incident Initiated by: BD/MR 79 • 6/29/2013 1:17:28 AM Initial Filed Initiate by GB/4C2 at 01:17:28 on 13/06/29 • 6/29/2013 1:23:43 AM GARTH/ROBERT A 18 USC 2721 &amp; 2725 • 6/29/2013 1:23:43 AM 4C3-MN THOLE BRIAN R 13.43 • 6/29/2013 1:52:25 AM VERBAL DIST IN THE ROADWAY UPON OFFICERS ARRIVAL, BRIAN ADMITTED TO HITTING ANOTHER MALE, THAT MALE WAS GOA, BRIAN WAS VERBALLY UNCOOPERATIVE WITH OFFICERS AND DIDN'T WANT TO ID HIMSELF • 6/29/2013 1:52:54 AM ROBERT WAS COOPERATIVE AND ONLY TRYING TO SEPARATE PARTIES INVOLVED • 6/29/2013 1:53:38 AM Incident closed: 13/06/29 01:53 • 6/29/2013 1:53:38 AM Route Closed: MAIN 103 • 7/1/2013 11:16:46 PM Primary Event: MAIN Reopened: 13/07/01 23:16 Last Closed: 13/06/29 01:53 7/1/2013 11:17:28 PM Route Closed: MAIN 3 1211792 The report contained a list of 5 CUBAN Video Files as follows: • CUBAN File: SteveEMe@20130629011744-Squad: 072-OfficerlD:SteveEMe • COBAN File:. EricAn@20130629011353-Squad: 068-OfficerID:EricAn • CUBAN File: TomDe@20130629011716-Squad: 060-OfficerID:TomDe • COBAN File: JessicaHa@20130629011749-Squad: 064-OfficerlD:JessicaHa • COBAN File: KaitlynCz@20130629012036-Squad: 071-OfficerlD:KaitlynCz The report contained 13 GBPD supplements/narratives. The following are the summaries of the supplements provided by GBPD officers pertaining to the alleged incident involving MPD/Thole (and MPD/Powell), and shall not be considered verbatim unless indicated by quotations. For each complete officer narrative, refer to GBPD Case #13-208448/Incident #13-039973. Supplement of GBPD Officer Eric Andrae • Assigned uniform patrol Unit 4C2 with FTO GBPD/Korth. • At 1:17 A.M., traveling WB on Doty St. approaching S. Washington St. and observed 8 to 10 people in a verbal argument. • Activated emergency lights and observed some of the individuals involved in the disturbance leave northbound on foot. • Approached the 4 to 5 remaining people who were still actively engaged in a verbal argument. • Identified two white males and one black male. One of the 2 white males was identified as MPD/Thole. The black male was identified as Robert A. Garth 18 USC 2721 &amp; 2725 • MPD/Thole immediately stated while referring to the two black males, "these motherfuckers came down on us and I told them we were police officers." • MPD/Thole admitted to hitting one of the black males and stated he would do it again. • The group continued to argue and GBPD/Andrae attempted to separate both groups, but they were not separated until other officers arrived on scene. 4 1211793 Even when separated, MPD/Thole continued to provoke an argument from across the street. • Civilian/Garth stated there was a prior disturbance and that he and his friend attempted to break it up. Civilian/Garth did not know what the prior disturbance was about. He stated MPD/Thole told him to "fuck off' and to "get out of our way." Civilian/Garth stated he simply was trying to be a peace maker and to break up the altercation from occurring because nobody needed to fight. • Civilian/Garth was pushed during the disturbance, but was never hit. He stated the initial disturbance involved other people that had left the scene prior to police officers arrival, but that MPD/Thole became mad and the verbal disturbance continued between him, MPD/Thole and MPD/Powell. • Officer Andrae noted that Civilian/Garth was cooperative and stated that nothing more than an argument took place. Civilian/Garth was sent on his way. Supplement of GBPD Officer Robert Korth • Assigned as plain clothes, field training officer, evaluating GBPD/Andrae. • Observed a group of people congregated in the crosswalk at the intersection of Doty St./S. Washington St. and suspected a disturbance was starting. • Heard a male in the group of people state "we're police officers, I punched him in the face, and I will do it again". This male was very agitated and GBPD/Korth requested more than one cover officer. • There were two black males and two white males involved in the disturbance, all others had dispersed. • GBPD/Denney arrives and makes contact with the agitated male. • GBPD/Andrae talked with the two black males who were cooperative and not directly involved, only trying to break up the disturbance. • GBPD/Korth walks over to GBPD/Denney, who was having a difficult time getting the two white males, who identified themselves as police officers, to follow simple instructions. 5 1211794 • GBPD/Korth was afraid that these males were going to start a physical confrontation with GBPD/Denney. • GBPD/Korth observed GBPD/Denney trying to verbally diffuse the males from being verbal with the two black males that GBPD/Andrae was talking to. • Other officers arrived on scene and GBPD/Korth observed, but could not hear, the conversations the two white males were having with the other officers, but he could see that they were not cooperating. They (white males) were waving their arms in the air, would walk away from officers, then turn right around and get verbal again. • No victims were present at the scene, as the one male admitted to punching another male. • All parties were sent on their way Supplement of GBPD Officer Thomas Denney • Dispatched at 0117 hours to assist GBPD/Andrae with a disturbance at the intersection of Doty St./S. Washington St. Upon arrival, GBPD/Denney observed MPD/Thole verbally arguing with Robert A Garth 10/2/77 and another black male. • GBPD/Denney stated he immediately recognized MPD/Thole as he had spoken with him earlier in the night. During that earlier encounter, MPD/Thole had flagged GBPD/Denney down and' told him that he was a Minneapolis police officer. MPD/Thole was looking for a cab to take him and MPD/Powell to the Sardine Can Bar. GBPD/Denney had dispatch send him a cab. • Upon his arrival to the disturbance call, GBPD/Denney observed one of the black males and MPD/Thole push each other in the other ones chest. • GBPD/Denney walks up to MPD/Thole and tells him to walk to the south side of Doty St. in an attempt to separate both parties and diffuse the disturbance. • GBPD/Denney stated MPD/Thole said to him "we're cops", to which GBPD/Denney said he told MPD/Thole that he knew that. 6 1211795 • MPD/Thole eventually walked to the south side of Doty St. • GBPD/Deriney stated MPD/Thole said to him that the first thing an officer should do on scene is to not stabilize the situation, but to protect him or herself first. • GBPD/Denney told MPD/Thole to walk to the other side of the street and that they no longer had to worry about being attacked since there were multiple officers on scene and the, black males involved had separated themselves from MPD/Thole. • Asking MPD/Thole on what had happened, GBPD/Denney stated MPD/Thole said "we fucking were walking down the street and these dudes were doing their little monkey thing, and they came up and said some shit, and we're like what, and he turns around and four of them come at us, and I fucking punched one of them." • GBPD/Denney stated MPD/Thole said he punched a black male in white. "clown glasses" and that he punched the male in order to protect himself because he thought he and MPD/Powell were about to be attacked by multiple individuals. • MPD/Thole told GBPD/Denney that the male Who MPD/Powell punched had left the scene and that the black males who were on scene when he (GBPD/Denney) arrived were not present when the disturbance started. • MPD/Thole told GBPD/Denney that he said to one of the males "Dude, we're fucking cops". MPD/Thole ended up punching one of the black males shortly after that. • GBPD/Denney asked MPD/Thole for his ID, and as MPD/Thole gave it to him, MPD/Thole said "You're going to add me in a call as a cop now". GBPD/Denney explained to MPD/Thole that it was important to document what had happened and who was involved. GBPD/Meisner and Jeanquart tried to calm MPD/Thole down, telling him it didn't have to be a big deal, but MPD/Thole replied "Are you kidding me?...We have a lesbian fucking chief...". GBPD/Denney stated MPD/Thole said some more things after that, but that he couldn't understand what he said. 7 1211796 • GBPD/Denney asked MPD/Thole if he wanted a report completed for this incident and for officers to attempt to identify people involved and potentially make arrests. MPD/Thole stated he didn't want anything done. MPD/Thole then walked away. Supplement of GBPD Officer Michael Jeanquart • At 0117 on 06/29/13, working Unit 3F2 as an FTO with GBPD/Meisner. GBPD/Jeanquart hears Unit 4C2 (GBPD/Andrae) call out a disturbance at Washington/Doty as well as GBPD/Korth, over the air, request other units to respond. • Upon arrival, GBPD/Jeanquart observed two white males who were verbally confrontational with GBPD/Denney. Other units were across Doty St. talking to who GBPD/Jeanquart believed to be the other half of the disturbance. GBPD/Jeanquart approached GBPD/Denney and observed MPD/Thole being verbal with GBPD/Denney. •. GBPD/Jeanquart observed MPD/Thole getting upset with GBPD/Denney because GBPD/Denney was attempting to identify MPD/Thole after MPD/Thole admitted to punching a guy. • GBPD/Jeanquart stated that at some point, MPD/Thole said "what a clown show". MPD/Thole was upset that his name was being "indexed", admitting that he punched a guy. MPD/Thole expressed that he didn't think it was right that his name would be in a report saying he punched someone. • MPD/Thole stated "I'm not trying to be a dick, but wow, we get beat up by 9 fucking guys and we're the problem? Two small fucking white guys and you got a crowd of fucking black guys up there?" • MPD/Thole was advised by GBPD/Meisner that if he had done nothing wrong, he had nothing to worry about. MPD/Thole responded by saying he works for Minneapolis PD full time on the 1 3.43 and this was a big deal because he has "a lesbian fucking chief, whose looking for any reason...". GBPD/Jeanquart interrupted MPD/Thole and told him that maybe he 8 1211797 shouldn't have been out here then. MPD/Thole agreed and said he would never come back. • MPD/Thole asked GBPD/Jeanquart "how long you been a cop?" to which GBPD/Jeanquart responded back to him "long enough to know that I don't have to put up with this shit from you, all right?" MPD/Thole continued to be argumentative and said "I'm not trying to be a dick to you." GBPD/Jeanquart told MPD/Thole he was, and then MPD/Thole responded "you're right...you're right...I am a dick...enjoy your fucking city," • Before GBPD/Jeanquart left the scene, he heard GBPD/Denney and Mahoney clarify that MPD/Thole did not want this incident investigated further. • As MPD/Thole walked away from the scene, GBPD/jeanquart was in his squad car with the window down talking to GBPD/Mahoney. GBPD/Meisner was outside the passenger door and stated to him that MPD/Thole told him (GBPD/Meisner) to "fuck off." • GBPD/Jeanquart also said GBPD/Meisner told him that MPD/Thole had "flipped off" GBPD/Knutson as he drove by them. • GBPD/Jeanquart stated that during the contact with MPD/Thole, it was evident that he expected preferential treatment because he was a police officer. MPD/Thole pointed out several times that he was a full time officer in Minneapolis and several times made derogatory comments about the GBPD officers that were handling. the call and GBPD in general. • GBPD/Jeanquart stated it was evident that MPD/Thole had been drinking and that his judgment was impaired. During the contact, several people were walking by staring, evidence that his behavior was causing a disturbance. • Later, GBPD/Jeanquart came into the police department and heard yelling in the lobby and observed MPD/Thole and MPD/PoweIl in the lobby with GBPD/Mahoney, Opperman and Allen. 13.43 9 1211798 Supplement of GBPD Officer Steven Meisner • GBPD/Meisner was on patrol and heard officers call out a disturbance on S. Washington St./Doty St. • Upon arrival, GBPD/Meisner overheard two males, one of them later identified as Minneapolis Police Officer MPD/Thole, yelling loudly at GBPD/Denney. • GBPD/Meisner overheard MPD/Thole say he punched someone in the face because he was surrounded by "nine fucking guys"; that officers were not talking to the right people, and the person who had come at him was now gone. • GBPD/Meisner observed GBPD/Denney ask MPD/Thole for his ID to index him with teletype and add it to the report in case a person came in to report an assault later. MPD/Thole argued with GBPD/Denney for some time and made reference that the GBPD was "a clown show". • As GBPD/Denney walked away, MPD/Thole walked towards GBPD/Meisner and said "I'm not trying to be a dick...but wow...I got beat up by 9 fucking guys and we're the problem...two fucking small white guys and a crowd of fucking black guys". • GBPD/Meisner told MPD/Thole that he had showed up after everything happened and that he wasn't looking to start in on it with him. MPD/Thole was upset that his name was going to be included in a police report. GBPD/Meisner told MPD/Thole that if he did nothing wrong, he should have nothing to worry about. MPD/Thole replied to GBPD/Meisner, saying "really, put your name in a police report saying you punched a guy and tell me nothing's gonna come from that". • GBPD/Meisner asked MPD/Thole where he worked and he replied by saying Minneapolis, full time with the 13.43 GBPD/Meisner tried to calm MPD/Thole down, telling him it shouldn't be a big deal. MPD/Thole replied "are you kidding me, we have a lesbian fucking Chief that's looking to fire people for any reason." 10 1211799 • GBPD/Jeanquart interjected and stated to MPD/Thole that maybe he shouldn't be out here then. MPD/Thole agreed and explained that he was not that drunk and that he would never come back. MPD/Thole then asked GBPD/Jeanquart "how long you been a cop?" GBPD/Jeanquart paused, and then MPD/Thole said "exactly". • GBPD/Jeanquart explained to MPD/Thole that he didn't have to take disrespect from MPD/Thole and MPD/Thole said he was not trying-to be a "dick" to GBPD/Jeanquart, but MPD/Thole later said "you're right, I am a dick, enjoy your• fucking city". • MPD/Thole then walked away and spoke with Officers Knetzger. • GBPD/Meisner stated that eventually MPD/Thole walked away and told officers to "fuck off' and continued to yell and create a disruption in public which caused numerous people to stare at what was going on. • Moments after MPD/Thole left, GBPD/Knutson stopped by GBPD/Meisner and asked him who the two people walking away were. GBPD/Meisner explained to GBPD/Knutson on what had happened and GBPD/Knutson said that MPD/Thole displayed his middle finger to him as he drove by them. Supplement of GBPD Officer Michael Knetzger • GBPD/Knetzger was working with GBPD/Czarnecki on Unit 3F3 and responded to the area of Doty St./S. Washington St. where other officers had called out with a disturbance and had requested additional units. • While on scene, an MPD officer introduced himself to GBPD/Knetzger as Officer MPD/Thole. MPD/Thole appeared intoxicated and upset over what just happened, • MPD/Thole told GBPD/Knetzger that he (MPD/Thole) was walking on S. Washington St. when a black male bumped into him. MPD/Thole and the black male exchanged words and MPD/Thole identified himself as a "police officer" to the black male. The black male approached MPD/Thole, puffing his chest out and "came up at him (MPD/Thole)". MPD/Thole stated to 11 1211800 GBPD/Knetzger "I'm not going to let a dude come up on me like he's going to fight and I punched him in the face". • MPD/Thole was adamant about not having his name placed in any police report and didn't want anything further done regarding the disturbance. • GBPD/Knetzger did observe other GBPD officers speaking with some black male subjects at the NE corner of the intersection, believing them to be the other half of the disturbance. Supplement pf GBPD Officer Kaitlyn Czarnecki • GBPD/Czarnecki was working with GBPD/Knetzger and responded to the intersection of S. Washington St./Doty St. • Upon arrival, GBPD/Czarnecki observed two white males who appeared to be very upset standing with other officers on the SE corner of S. Washington St./Doty Street. One of the males was yelling and pointing his finger towards a group of black males who were standing on the SW corner of S. Washington St./Doty Street. • GBPD/Czarnecki approached the group of black males talking with. GBPD/Andrae and stood by as a cover officer. She heard the black male's state that they were trying to break up a fight that occurred between the white males and another group of individuals that had since run north on S. Washington St.. GBPD/Andrae advised that the black males could leave the scene. • GBPD/Czarnecki then joined up with her partner, GBPD/Knetzger, who was speaking with the white males. • GBPD/Czarnecki stated MPD/Thole said he was trying to walk home when four "dudes" walked past him, and the "dude" with the white glasses bumped him. The guy in the white glasses turned around and asked him if they were "fucking tough". MPD/Thole told the guy "dude, we're cops...go the fuck away". The guy in the white glasses then asked if he was "fucking bad ass" and then bumped out his chest. MPD/Thole motioned this by puffing his chest out and bringing both of his arms slightly behind his back with his 12 1211801 palms facing forwards. MPD/Thole then said he hit the guy in the glasses. After hitting the guy in the glasses, MPD/Thole said all of the guy's friends started to surround him and MPD/Powell. This is when GBPD officers arrived and grabbed him. • GBPD/Czarnecki stated that MPD/Thole was very upset and stated "I'm not trying to be racist, but there is a very big discretion between the two, there is fucking two white guys and twelve black guys...where do you think the problem lays"? • GBPD/Czarnecki stated MPD/Thole was upset that other officers tried to index him and put his name into the call notes. MPD/Thole thought that indexing his name was not needed because he was an officer himself. • MPD/Thole left the scene on foot southbound on S. Washington St. and after he left, another officer advised GBPD/Czarnecki and her partner, GBPD/Knetzger, that MPD/Thole gave him the finger. Supplement of GBPD Officer Nathan Allen • GBPD/Allen stated he received a text on 06/28/13, at 23:26 from MPD/Powell, asking him if he was working. GBPD/Allen responded to MPD/Powell's text, asking him how he was and where he was, assuming MPD/Powell was in Green Bay. MPD/Powell then called GBPD/Allen on his phone at 23:48 and had a 3 minute conversation with him. GBPD/Allen stated MPD/Powell and MPD/Thole were taking a cab to the Sardine Can Bar. GBPD/Allen told MPD/Powell he would stop down after wrapping up a traffic stop. • GBPD/Allen met with and talked to MPD/Powell and MPD/Thole outside the Sardine Can Bar. MPD/Powell introduced MPD/Thole to GBPD/Allen. While standing outside with MPD/Powell and MPD/Thole, an older 1980's Caprice Classic raised up with large chrome rims and tires, with a black male driver in it, drove south on Broadway St. past the Sardine Can Bar. MPD/Thole made the comment while pointing at the car, "What is that? Green Bay is too nigger friendly". 13 1211802 • GBPD/Allen stated he wasn't sure what to make of the comment, or what MPD/Thole meant? GBPD/Allen then left MPD/Powell and MPD/Thole at the Sardine Can Bar but told them prior to leaving, that if they needed a ride back to the hotel at St. Brendan's Inn, to call him. • At 0300 hours, GBPD/Allen was notified by GBPD/Mahoney that MPD/Powell was in the lobby and wanted to talk about the incident that happened downtown. As GBPD/Allen arrived at the station, he stated that he found MPD/Powell, MPD/Thole, GBPD/Mahoney and Opperman in a verbal argument. • GBPD/Mahoney advised MPD/Powell and MPD/Thole the best thing they could do is leave the PD and go back to their hotel. MPD/Thole took MPD/Powell out of the lobby and left north on S. Adams. Supplement of GBPD Officer Jessica Harren • At 0117 hours on 06/29/13, GBPD/Harren was. working Unit 4D3 and responded to a physical disturbance at S. Washington St./Doty St. • Upon arrival, several officers were already on scene and the involved parties had been separated. • GBPD/Knetzger, Denney and Mahoney were speaking to two males on the SE corner of the intersection. GBPD/Harren stated she was informed by GBPD/Korth, that the disturbance involved officers from another agency. • GBPD/Harren was not aware of any details about the disturbance as she was cleared from the call shortly after her arrival. Supplement of GBPD Officer Matthew Knutson • Between 0120 hours and 0130 hours, GBPD/Knutson was working a marked squad, in full uniform, Unit 4C1. • As GBPD/Knutson drove north on S. Washington St., just passing the Chase Bank parking lot, he observed two males walking south. • One male was white, wearing a white t-shirt with graphics on it and a hat. 14 1211803 • GBPD/Knutson's attention was drawn to this male, because as he drove by him, the male extended his right hand and flipped him off, staring him down. The males then looked as they were going to cross the street after he passed them. • GBPD/Knutson observed that there were two squads with their emergency lights activated on Doty St., just east of Washington St. GBPD/Knutson made contact with these officers and asked them if the male who was just walking south (describing him) was part of their incident. The officers informed GBPD/Knutson that he was, and then GBPD/Knutson told them that he had flipped him off as he drove past him for no apparent reason. Supplement of GBPD Lieutenant Steven Mahoney • GBPD/Mahoney composed a memo informing GBPD/Captain Muraski of an incident involving former GBPD Officer Shawn Powell, now MPD/Powell, and his current MPD partner, MPD/Thole. • The memo stated on 06/29/2013, at approximately 0117 hours, GBPD/Andrae called out with a disturbance at Washington St./Doty St. GBPD/Andrae is in the shadow phase of his Field Training and GBPD/Korth was in plain clothes with him. • GBPD/Denney was dispatched to the call; GBPD/Korth asked for additional units; Dispatch sent GBPD/Harren the call; GBPD/Mahoney asked to be placed on the call and responded to the incident. • Upon arrival, GBPD/Mahoney observed GBPD/Denney speaking with MPD/Thole. MPD/Thole was very animated and was saying that he was a cop and didn't want his name ran or associated with any report. • Both MPD/Powell and Thole continued to identify themselves as Minneapolis cops and that this would never happen over there. • GBPD/Mahoney advised MPD/Powell and Thole it was in their best interest to walk away or they would be arrested. • GBPD/Mahoney talked to all the officers on scene and all said that MPD/Powell and Thole were very belligerent. GBPD/Mahoney did not 15 1211804 remember what officer told him, but an officer did tell him that either MPD/Powell or Thole made the comment that Green Bay is "too nigger friendly". • One hour after the initial incident, GBPD/Mahoney was advised by GBPD/Opperman (shift commander) that MPD/Powell and Thole were in the GBPD lobby. GBPD/Opperman stated they (Powell/Thole) didn't want to get any officer in trouble, they just wanted to talk. • GBPD/Mahoney informed GBPD/Opperman what had happened out on the scene. • Upon arrival at the PD, GBPD/Mahoney observed MPD/Thole in the lobby with MPD/Powell and GBPD/Opperman. • GBPD/Mahoney advised both MPD/Powell and. Thole that from the information they got, that they (Powell/Thole) were the cause of the disturbance, so that if anyone was going to be charged, it would be them. Both MPD/Powell and Thole said that was "fucking bullshit". MPD/Thole had said he was acting in self-defense, even though MPD/Thole admitted to throwing the first punch. • GBPD/Mahoney told them (Powell and Thole) that GBPD believed that they were using the term "nigger" throughout the night and that would cause the disturbance. MPD/Thole replied back, saying it was his first amendment right to say whatever he wants and that he could not be charged for calling someone a "nigger". GBPD/Mahoney told MPD/Thole he was wrong. • GBPD/Mahoney told MPD/Powell and Thole they both needed to leave or they would be going to jail. MPD/Powell and Thole then left the PD. Supplement of GBPD Lieutenant Thomas Buchmann • On 06/29/13, between 0200 hours and 0230 hours, GBPD/Buchmann was driving past the GBPD and observed GBPD/Opperman inside the lobby with two males. One of the males, MPD/Powell, appeared to be agitated, as he was waving his arms in the air while talking to GBPD/Opperman. GBPD/Buchmann believed that there was possibly a disturbance going on in 16 1211805 the lobby, so he stopped to see if GBPD/Opperman needed any assistance or back-up. • Now inside the lobby, GBPD/Buchmann saw MPD/Powell arguing with GBPD/Opperman. MPD/Powell and Thole appeared to be intoxicated by their demeanor. MPD/Powell was doing most of the talking in a raised tone, showing that he was upset with something. • It was evident to GBPD/Buchmann that early on in the conversation, GBPD/Opperman knew MPD/Powell personally, as he was talking to MPD/Powell on a first name basis. • MPD/Powell was stating that he and MPD/Thole were jumped and were upset because there were 9 police officers on the scene and nobody arrested the men that jumped them. • GBPD/Opperman calmly told MPD/Powell and Thole that it was his understanding that they were furthering the disturbance on the original scene by not obeying directions given to them by the police officers. • GBPD/Mahoney then entered the PD lobby. Understanding that GBPD/Mahoney knew about the original incident and that GBPD/Opperman was able to handle the situation because he knew MPD/Powell personally, GBPD/Buchmann left the lobby to handle an emergency call that came over the radio. • GBPD/Buchmann was present in the lobby for 2 minutes and did not hear anything during that time that was overly or overtly offensive or demeaning. It appeared to GBPD/Buchmann that MPD/Powell was upset about an earlier incident, and GBPD/Opperman was trying to explain to him that he (Powell) was making the problem worse and was lucky he was not arrested earlier in the!night. Supplement of GBPD Lieutenant Andrew Opperman • GBPD/Opperman composed a memo informing GBPD/Captain Muraski of an incident involving former GBPD Officer Shawn Powell, now MPD/Powell, and his current MPD partner, MPD/Thole. 17 1211806 • GBPD/Opperman was the shift commander on 06/29/13. At around 0215 hours to 0230 hours, MPD/Powell and Thole showed up in the lobby of the GBPD. GBPD/Opperman thought MPD/Powell was there to visit, so he went out into the lobby to speak with them. • MPD/Powell and. Thole told GBPD/Oppermari that they were walking and had walked past a group of 9 black males, and believe there were some words exchanged or looks given, that started the disturbance. • MPD/Thole told GBPD/Opperman that he had advised the group of black males that he was a cop and that the males better knock it off. MPD/Thole then stated one of the males "came at him" and imitated the male chest bumping MPD/Thole. MPD/Thole stated that he then hit the male and the fight was on. • MPD/Thole and Powell claimed when the GBPD cops showed up, the males involved had already left, but two males who were not involved in the fight, showed up as police arrived on the scene. • MPD/Thole claimed a GBPD officer told him to stop being a "dick" and thought that was unprofessional. • MPD/Powell and Thole were upset because they believed GBPD officers allowed the suspects to walk away. • GBPD/Opperman informed MPD/Thole that he threw the first punch, but MPD/Thole claimed self-defense. • GBPD/Opperman asked MPD/Powell and Thole that they allow him to talk with officers who were at the scene. • GBPD/Opperman then returned to his desk and spoke with GBPD/Denney (who was now at the station) and GBPD/Mahoney (on-scene supervisor) over the phone. GBPD/Opperman stated MPD/Powell left out information as to what had happened, after just hearing what GBPD/Denney and GBPD/Mahoney told him. • GBPD/Denney informed GBPD/Opperman that he tried to have MPD/Powell and Thole go to the other side of the street for separation, but they kept yelling. GBPD/Mahoney told GBPD/Opperman over the phone that he would 18 1211807 come and speak with MPD/Powell and Thole as he was on scene during the disturbance. • As GBPD/Opperman was speaking with MPD/Powell and Thole, GBPD/Buchmann and GBPD/Mahoney arrived. GBPD/Mahoney attempted to explain the situation to MPD/Powell and Thole, and at one point confronted MPD/Powell and Thole on using the "N" word during the disturbance. MPD/Thole then stated it was freedom of speech. GBPD/Opperman told MPD/Thole that it was not if it created a disturbance. • The discussion was going nowhere and GBPD/Mahoney advised both MPD/Powell and Thole to leave, and they did. • GBPD/Opperman stated he was not impressed with MPD/Thole's behavior, and felt he showed a high level of disrespect for the GBPD officers and his (MPD/Thole) position as an off duty officer. Green Bay Police Department COBAN Squad Audio/Video Summary I observed the Green Bay Police Department Squad Audio/Video footage that was forwarded to MPD IAU regarding the alleged disturbance incident taking place on 06/29/2013, involving MPD/Thole. There are a total of 5 independent GBPD squad audio/video recordings of the disturbance incident. The original videos were property inventoried under IAU PI Case #13-002242. The following is a summary account of what is audio/video recorded of MPD/Thole's actions and/or conduct. ­ Squad Audio/Video - GBPD Officer Eric Andrae 06/29/2013 01:14:40, MPD/Thole (wearing blue jeans and a dark colored t-shirt with a black logo on the front) engages GBPD/Andrae and states "these motherfuckers right here, fucking came down on us...I told them we're police officers and stay the fuck away and he charged me and I punched him...and I'll do it again." 06/29/2013 01:15:03, B/M wearing black dress pants, black dress shirt (later identified as -Civilian/Higgs), lightly puts his hands on 19 1211808</t>
  </si>
  <si>
    <t>['https://d3n8a8pro7vhmx.cloudfront.net/cuapb/pages/1461/attachments/original/1638409123/13-17306_Thole_Part_1.pdf?1638409123']</t>
  </si>
  <si>
    <t>Too_Long:Over 20 Pages 1 IN THE MATTER OF ARBITRATION BETWEEN Minneapolis Police Officers Federation | Minneapolis, Minnesota | OPINION AND AWARD Union/Federation | | and | Termination Grievance | Officer Mukhtar Abdulkadir, Grievant City of Minneapolis, Minnesota | Police Department | Employer/City/Department | | | Award Dated: May 18, 2012 | Date and Place of Hearing: April 24-25, 2012 Offices of the City Minneapolis, Minnesota Date of Receipt of Post Hearing Briefs: May 7, 2012 APPEARANCES For the Federation: Brooke N. Bass, Esq. Bruno Law Offices 5500 Wayzata Boulevard Minneapolis, MN 55416 For the Employer: Trina R. Chernos, Esq. Assistant City Attorney Minneapolis City Attorney's Office Room 210 City Hall 350 South Fifth Street Minneapolis, Minnesota 55415 ISSUE Was the termination of Officer Mukhtar Abdulkadir for just cause, pursuant to Article 4.1 of the labor agreement? If not what shall the remedy be? 2 WITNESSES TESTIFYING Called by the Employer Called by the Federation Scott Gerlicher, Deputy Chief Lt. Robert Kroll, Minneapolis Police Department Vice President Police Officers Federation of Minneapolis Timothy J. Dolan, Chief Munira Maalimisaq, Minneapolis Police Department Wife of Grievant Mukhtar Abdulkadir, Police Officer [Discharged] Minneapolis Police Department JURISDICTION The issue in grievance was submitted to the Arbitrator for a final and binding resolution under the terms set forth in Article 5, Section 5.4, Subd. 3 - Step Three - Regular Arbitration. The Arbitrator was selected by direct appointment of the parties. The parties mutually stipulated at the hearing that the grievance had been properly processed through the required steps of the grievance procedure without resolution, and that it was properly before the Arbitrator for a decision. At the hearing the parties were given full and complete opportunity to examine and cross- examine witnesses and present their proofs. Final argument was provided through post hearing briefs which were received by the agreed upon deadline. With the receipt of the post hearing briefs by the Arbitrator, the record in this matter was closed. The issue is now ready for determination. 3 STATEMENT OF THE ISSUE The issue in this case is whether or not the Employer had just cause to discharge the Grievant, and if not what is the remedy? The sections of the Collective Bargaining Agreement that bear on this issue are contained in ARTICLE 4 - DISCIPLINE, and ARTICLE 5 - SETTLEMENT OF DISPUTES. They read in relevant part as follows: ARTICLE 4 - DISCIPLINE Section 4.1 The City, through the Chief of the Minneapolis Police Department or his/her designee, will discipline employees who have completed the required probationary period only for just cause. … * * * * Section 4.4 - Investigatory Interviews (a) Before taking a formal statement from any employee, the City shall provide to the employee from whom the formal statement is sought a written summary of the events to which the statement relates. To the extent known to the City, such summary shall include: the date and time (or period of time if relating to multiple events) and the locations(s) of the alleged events; a summary of the alleged acts or omissions at issue; and the policies, rules or regulations allegedly violated. Except where impractical due to the immediacy of the investigation, the summary shall be provided to the employee not less than two (2) days prior to the taking of his/her statement. If the summary is provided to the employee just prior to the taking of the statement, shall be given a reasonable opportunity to consult with a Federation representative before proceeding with the scheduled statement. [sic] * * * * (c) Nothing herein shall preclude an investigator, whether during or subsequent to the taking of a formal statement, from soliciting information which is beyond the scope of the pre-statement summary but which relates to information provided during the taking of the statement and which could form the basis of a disciplinary action. * * * * 4 ARTICLE 5 - SETTLEMENT OF DISPUTES * * * * Section 5.4 - Grievance Procedure. Grievances shall be resolved in the manner set out below. The City will cooperate with the Federation to expedite the grievance procedures to maximum extent practical. * * * * Subd. 3 - Step Three - Regular Arbitration. * * * * The arbitrator shall render a written decision and the reasons, therefore resolving the grievance, and order any appropriate relief within thirty (30) days following the close of the hearing or the submission of briefs by the parties. The decision and award of the arbitrator shall be final and binding upon the City, the Federation and the employee(s) affected. The arbitrator shall have no authority to amend, modify, nullify, ignore, add to, or subtract from the provisions of this agreement. The arbitrator is also prohibited from making any decision that is contrary to law or to public policy. * * * * Section 5.11 - Past Practices. Evidence of custom and past practice may be introduced for the following purposes: (a) to provide the basis of rules governing matters not included in the written contract; (b) to indicate the proper interpretation of ambiguous contact language; or (c) to support allegations that clear language of the written contract has been amended by mutual action or agreement. The extent to which such evidence of custom and past practice shall be considered to bind the parties is governed by generally accepted principles of labor relations applicable to the purpose for which the evidence is offered. 5 In addition the above contract language the City has promulgated certain Rules, Regulations and Policies that bear on the issue as follows: Civil Service Commission Rule 11.03 (B)18. City of Minneapolis Police Department Code of Conduct Section 5-102.01 Minnesota Law Enforcement Code of Ethics (08/01/91). Minneapolis Police Department Discipline Matrix (Rev. October 2009) They read in relevant part as follows: CIVIL SERVICE COMMISSION RULE 11.03 (B) 18 The two primary causes for disciplinary action and removal are substandard performance and misconduct. * * * * (B) Misconduct The following activities are examples of misconduct which may be cause for disciplinary action. * * * * 18. Violation of department rules, policies, procedures or City ordinance. CITY OF MINNEAPOLIS POLICE DEPARTMENT CODE OF CONDUCT SECTION 5-102.01 MINNESOTA LAW ENFORCEMENT CODE OF ETHICS (08/01/91). "As a Minnesota Law Enforcement Officer, my fundamental duty is to serve mankind; to safeguard lives and property; to protect the innocent against deception, the week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 restraint; and be constantly mindful of the welfare of others. Honest in thought and deed in both my personal and official life, I will be exemplary in obeying the laws of the land and regulations of my department. Whatever I see or hear of a confidential nature or that is confided to me in 6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MINNEAPOLIS POLICE DEPARTMENT Discipline Matrix Rev. October 2009 FACTUAL BACKGROUND Involved herein is a grievance which arose when the Grievant was discharged effective March 28, 2011 for violation of Minneapolis Civil Service Commission Rule 11.03 (B)18 and Minneapolis Police Department Rule 5-102 - Code of Ethics. The Employer 7 conducted an Internal Affairs investigation, and a review by a Discipline Panel. The Discipline Panel recommended that a violation of MPD 5-102 Code of Ethics, Category "D" in the disciplinary matrix be sustained. A Loudermill hearing was conducted by the Discipline Panel with the Grievant and his Union Representative present. At the Loudermill hearing the Grievant was provided the opportunity to present his side of the story, and describe any mitigating factors that he believed should be considered. Following the Loudermill hearing the Discipline Panel affirmed its finding to Chief Dolan that the Grievant had violated MPD 5-102 Code of Ethics and recommended that his employment with the Minneapolis Police Department be terminated. The Employer is a municipal corporation chartered under the laws of the State of Minnesota. The Federation is the exclusive bargaining representative of all sworn law enforcement personnel in the City except those appointed to serve in the positions of Chief of Police, Assistant Chief of Police, Deputy Chief and Inspector. At all times relevant to this grievance the Grievant was a member of the Federation and covered by the terms of the Collective Bargaining Agreement. The Collective Bargaining Agreement became effective on January 1, 2009 and continued in full force and effect through December 31, 2011. At the time of the termination of his employment the Grievant was a Patrol Officer assigned to the First Precinct of the Department. He was hired on February 4, 2008 by the City as a part time Community Service Officer. On January 18, 2009 he was hired as a full time Police Officer. During his approximately two year tenure as a Police Officer 8 the Grievant was the subject of three complaints that were investigated by the Internal Affairs Unit of the Department. The first two of those complaints were not sustained, and he incurred no discipline for them. The third complaint underlies the Grievant's termination and the instant grievance. The record of this hearing does not show any discipline on the Grievant's record prior to his termination which is the subject of the instant grievance. The matter that gave rise to the Grievant's termination relates to his arrest on charges of felony assault in the second degree, felony terroristic threats and misdemeanor domestic assault. Those charges arose out of an incident that occurred on January 20, 2011. In that incident the Grievant is charged with assaulting his wife. The Grievant and his wife Munira Maalimisaq were married in 2006, and at the time of the incident leading to his termination they had two children. The Grievant and his wife are both of Somali descent, although from different tribal backgrounds. He is approximately 13 years older than his wife. At the time of the incident they lived in a home in Andover, Minnesota located in Anoka County. At the time of the January 20, 2011 incident the Grievant was working nights, and his wife was taking classes during the day in pursuit of a Bachelor of Science degree in nursing. She also was working at a Credit Union, but quit that job on January 7, 2011. In this schedule they shared duties of taking care of their children. Occasional help was also provided by Maalimisaq's mother. 9 The evening of January 19, 2011 the Grievant and his wife were discussing her need for cosmetic dental work that would cost approximately $7,000. Initially the Grievant agreed that she could go ahead with that work, but later that evening determined that they could not afford it at that time. Maalimisaq protested, and testified that she felt "total betrayal". An argument between them ensued. At the hearing Maalimisaq testified that she was depressed, and that the Grievant suggested that she see a doctor for help, but that she denied she had any problem. She went on to testify that she was using illegal drugs at the time. After the argument they both went to bed. The record presents conflicting stories about what happened the next morning. It is not disputed, however, that the Grievant awoke first, and was in the process of packing his things in preparation for leaving when he was approached by Maalimisaq. According to a statement Maalimisaq subsequently gave to the Anoka County Sheriff's Office, she reported that the Grievant announced that he was leaving and taking the children. In her testimony at the arbitration hearing, however, she testified that she told the Grievant that she was leaving and was taking the children to her mother's home. In any event, it is not disputed that another argument ensued. In a report prepared by the Anoka County Sheriff's Office [City Exhibit 15] Maalimisaq stated that the Grievant was upset, grabbed her by the shoulders and threw her to the couch. That report then continues by stating that she then went to the bedroom upstairs and sat on the edge of the bed. The Grievant then was reported to have entered the room and punched her in the left side of her abdomen by her ribs. He then was reported to have gotten on top of Maalimisaq, and put a pillow over her head while she was screaming. The report continued by stating that one 10 of the couple's children had come to the room and was screaming at the Grievant to stop. Maalimisaq reported that she was able to get free and ran to closet as she was followed by the Grievant. The report further states that while inside the closet the Grievant took a holstered hand gun that was on a shelf, removed it from the holster and hit her with the butt of the gun causing bruises. The report states that Maalimisaq then left the closet and went to bathroom. The report continues by stating that about 12:30 PM Maalimisaq left the home and went to the Columbia Heights Police Station. She went there because she knew of that location inasmuch as her mother lived a block or so away. She requested to see an officer, but left before that was done. No evidence confirming that visit to the Columbia Heights Police Department was found in the record. Maalimisaq is then reported to have gone to her classes. She was not able to concentrate, however, and went to a McDonald's where she ate. She is then reported to have called home, received no answer, and drove herself there. Upon arriving at the home she went to bed at approximately 1:30 PM. She testified at the arbitration hearing that she took some illegal drugs she kept in a Tylenol bottle before going to bed. Subsequently, at about 4:00 PM the Grievant wakened her. The Anoka Sheriff's Department report continues by stating that an argument resumed with the Grievant stating that he was leaving her. Maalimisaq testified at the hearing that she thought she needed to have something incriminating on the Grievant in order to have an advantage in a subsequent divorce proceeding should that occur. She accused him of seeing other women. In her report subsequently made to the Anoka County Sheriff's Office Maalimisaq stated that she was assaulted with kicking and slapping by the Grievant. She described their 11 relationship as violent. She stated that the Grievant had previously assaulted her and pointed his gun at her. After being awakened by the Grievant Maalimisaq then left the home and went to her parents' home, where her 18 year old sister also lived. Maalimisaq testified that her sister opined that if she and the Grievant were divorced that he [the Grievant] would gain custody of the children. Maalimisaq and her sister then returned to the Columbia Heights Police Station. Upon discussing that matter with police officers there, it was determined by them that the incident occurred outside of the jurisdiction of the Columbia Heights Police Department. The Anoka County Sheriff's Office was notified, and Maalimisaq and her sister were subsequently transported there by Sheriff's deputies. A Detective at the Anoka County Sheriff's Office took a statement from Maalimisaq and photographed the injuries to the right side of her face. The Detective's report of the interview with Maalimisaq stated that she was "quite visibly upset, emotional, crying and stated that the incidents were her fault". Maalimisaq signed a "consent to search" form and the Anoka County Sheriff's Office conducted a search of the residence of Maalimisaq and the Grievant in order to locate the gun that was purportedly used in the assault. The gun was located in the residence, but in a duffel bag in the laundry and not in the closet where the alleged assault is reported to have taken place. 12 Shortly after making her statement to the Anoka County Sheriff's Office Maalimisaq significantly changed her recollections of what had happened. She testified that she had been high on drugs when she made the first statement, and had subsequently realized that she had made a serious mistake. She went to the Sheriff's Office and the Anoka County Attorney's Office and recanted all the accusations she had previously made against the Grievant. She also went to the Minneapolis Police Department First Precinct and attempted to advise them that she had lied. Personnel there told her that Internal Affairs would contact her, but they did not. There is no evidence in the record of this case supporting her testimony that she recanted her statement made to the Anoka County Sheriff's Department or that she went to the Minneapolis Police Department First Precinct and stated that she had made false charges against the Grievant. On September 9, 2011, after having engaged legal counsel, she prepared and signed an affidavit recanting her accusations. In the affidavit she stated that on the date of the incident she was high on drugs, and after the confrontation with the Grievant she went into the bedroom and "hit myself in the head with [an] alarm clock". In April, 2011 Maalimisaq saw a doctor who advised that she was depressed. In May 2011 she attempted suicide. Following her attempted suicide she completed a 30-day residential drug rehabilitation program. She testified at the arbitration hearing that she is now clean and attending two Narcotics Anonymous and one Alcoholics Anonymous meetings each week and has a sponsor. In her affidavit she went on to state "To be clear, as you can see from my statement today as I am clean and sober, Mukhtar never hit me; 13 he never threatened to kill me nor said anything threatening; he never pointed a gun at me or hit me with a gun; he never assaulted me in any way". On January 21, 2011 the Anoka County Attorney's Office charged the Grievant with felony assault in the second degree, terroristic threats, and misdemeanor domestic assault. The Grievant was taken into custody on that same date. He was released on bond and issued a Domestic Abuse No Contact Order to not contact his wife or children or possess a firearm. That order was modified on February 16, 2011 to eliminate the non possession of a firearm requirement in view of his job as a Police Officer with the City of Minneapolis, and also modified to permit limited visitation with his children. On January 25, 2011 the Anoka County Sheriff's Office received an anonymous tip that if they went to an apartment building where Maalimisaq and the Grievant had previously lived they could locate a neighbor who would inform them that the Grievant had previously accosted Maalimisaq. Detectives went to that location and located the neighbor, who confirmed that she had seen the Grievant physically force Maalimisaq back into the apartment when she attempted to leave. The neighbor did not testify at the hearing, but a written statement from the neighbor was taken by the Anoka County Sheriff's Office Detective who investigated and was entered into the record of this hearing. The anonymous informant also supplied Anoka County Sheriff's Detectives with an email dated January 22, 2011 that indicated the sender, likely Maalimisaq's sister, feared for Maalimisaq's safety. Attached to the email were seven photos of Maalimisaq that purported to show injuries she suffered at the hand of the Grievant. The Detectives 14 were not able to confirm that the injuries shown in the photos were actually on Maalimisaq's body. Maalimisaq's sister did not testify at the hearing, nor did any other member of her family. Upon learning of the Grievant's arrest by Anoka County the Minneapolis Police Department placed him on paid relieved of duty status. He was charged with violating MPD Policy 5-102 Code of Ethics at level D. Level D is the highest level of the four disciplinary categories utilized by the City. An Internal Affairs investigation was conducted and completed while the criminal charges against the Grievant were pending. The Grievant's wife, Maalimisaq, was not interviewed in the course of that investigation. A Discipline Panel reviewed the Internal Affairs Investigation and found the Grievant had violated MPD Policy 5-102 Code of Ethics. A Loudermill hearing was held, after which the Grievant's employment with the City was terminated. The Union filed the instant grievance on March 31, 2011. It proceeded through the steps of the grievance procedure without resolution, and was heard in arbitration on April 24 and 25, 2012. On October 17, 2011 the Assault -2nd Degree-Dangerous Weapon charge and the Terroristic Threats-Reckless Disregard Risk charges were dismissed by the Court. The Grievant pled guilty to the misdemeanor Disorderly Conduct- Offensive/Abusive/Noisy/Obscene charge on October 17, 2011, but adjudication was stayed conditioned on one year of probation, domestic abuse counseling, no same or similar offenses, community service in lieu of court costs, confinement for time served, 15 and following the conditions of his probation. That period of probation and stay of adjudication will end on October 16, 2012. The no contact order that was issued on February 16, 2011 was vacated on October 17, 2011. POSITION OF THE PARTIES Position of the Employer The City claims that it had just cause to discharge the Grievant. It seeks an order that the Arbitrator uphold the discharge and deny the grievance. In support of this position the City offers the following arguments: 1. The Minneapolis Police Department has just cause to discharge the Grievant. The violation of policy that led to the Grievant's discharge is reasonable and related to maintaining the public trust in the Department. The Grievant was aware of the rules and the consequences for violating them. 2. Progressive discipline is not required by the labor agreement or The Civil Service Commission Rules. Serious violations can result in termination on the first offense. 3. The Grievant violated MPD P/P 5-102, Code of Ethics. The City presented extensive proof that the Grievant committed misconduct justifying his discharge from employment. As a result of the physical assault on Maalimisaq the Grievant was criminally charged and ultimately pled guilty to the crime of disorderly conduct. His conduct is clearly unprofessional and offends the ethical standards of the MPD. 4. The Grievant's conduct was egregious. Maalimisaq reported that the Grievant punched her in the ribs, struck her in the face with his gun, threw her on the couch, held a pillow over her face, kicked her, and slapped her. 5. Maalimisaq had several opportunities during the period she was reporting the incident to Anoka County Deputies to change her statement, but did not. No law enforcement professionals or Alexandra House noted any signs of alcohol or drug use. Chief Dolan testified that his service in the Narcotics Unit caused him to believe that Maalimisaq could not have been functioning at work with the amount of drugs she claims to have 16 been taking, nor could she have recovered in only 30 days of a rehabilitation program. 6. Testimony revealed a pattern of the Grievant's violent tendencies. A former neighbor had observed the Grievant abusing Maalimisaq in the past. A family relative initiated contact with Anoka County Detectives to report the Grievant's violent tendencies. The Grievant offered no explanation at the arbitration for why this relative would make her report or why the neighbor would fabricate her report to law enforcement. 7. Although the Grievant refuses to accept any responsibility for the circumstances leading up to the events of January 20, 2011, it is absurd to conclude that this situation portrays the MPD in a positive light. 8. The Grievant's lack of credibility justifies discharge. There is significant contradictory evidence that undermines the credibility of the Grievant and his wife. The Grievant's testimony at the arbitration differs dramatically from his Garrity statement, his presentation at the Loudermill and the evidence. His lack of credibility demands denying the grievance. After conferring with his attorney the Grievant spontaneously volunteered, in the course of his statement taken on February 11, 2011, that his wife had handled his gun. Such a statement was made because he knew his gun was in police custody and would be tested for DNA. The Grievant's statement that culture in the Somali community is such that when women cry they hit themselves was not corroborated, and was actually denied by Chief Dolan's testimony based on years of frequent interaction with the Somali community. The Grievant did not offer any clarification of his statement during either his Garrity statement or at the Loudermill hearing. The Grievant was evasive in his response to Sgt. Chiodo's questioning during the IA investigation related to how Maalimisaq hit herself. 9. The letters of support from the Somali community that the Grievant presented at the Loudermill hearing purported to know the Grievant personally, yet he clearly did not even know the author of one of the letters. That significantly undermines the content of the letters. None of the authors of the letters were friends or family of the Grievant, and none were present during the January 20, 2011 assault. The evidence suggests that the Somali community did not want to learn the truth, but only to prove Abdulkadir innocent. 17 10. The Grievant did not rebut the City's evidence that he had assaulted his wife at their former residence in an apartment in Minnetonka. He merely stated that he did not know the person who made the accusation. 11. Maalimisaq's affidavit enhances the City's just cause to discharge the Grievant. The record shows that her initial report was accurate and credible, and was so regarded by law enforcement, the Anoka County Attorney's Office, and the Court. It was nine months after the assault that Maalimisaq first alleged in her affidavit that her injuries were caused by hitting herself with an alarm clock. It was not prepared until one month before the Grievant was scheduled to go to trial on criminal charges. This revised version of the facts does not match the original version previously provided law enforcement. 12. Chief Dolan testified that factors common to domestic abuse and the Somali community were evident here. It is not uncommon for women to take the blame in cases of domestic abuse due to control of them exhibited by their husbands. Chief Dolan explained that he believed that abuse is underreported in the Somali community because they do not trust the police system. The control the Grievant had over his wife is demonstrated by his denial of her having dental work done, and her forfeiture of a promotional opportunity at work because it conflicted with his work schedule. 13. The motives behind Maalimisaq's recanting are obvious. Only if he is reinstated will she obtain child support when they divorce. 14. The Federation presented no evidence at the arbitration hearing to mitigate against termination. The Grievant accepted no responsibility for has conduct on January 20, 2011. His completion of an anger management class provides no assurance that he will not reoffend. The Grievant is incapable of taking responsibility or taking corrective action and is therefore likely to reoffend. His employment history does not provide a basis for mitigation. 15. If Maalimisaq was a serious drug user the Grievant should have taken steps to stop it. Because he did not, a violation of the Code of Ethics can be found on that basis as well. 16. The Union is burdened to prove its claim of disparate treatment, and failed to do so. The cases cited by the Union where the grievants [Tillman, Dinh and Schnickel] were not terminated. Those cases were distinguished by Chief Dolan and Deputy Chief Gerlicher from those where termination was sustained [Abdulkadir, Andersen, Xiong, and Ulberg]. None of the cases in Federation Exhibits 10, 12, and 13 involved 18 a police officer striking the victim with a handgun or the victim claiming to have caused her own injuries. None involved a victim who reported past incidences of domestic violence by the officer. None involved a family member of the victim's initiating contact with the police to show them photos of the victim's injuries and lead them to other eye witnesses of the domestic abuse. The Federation did not provide evidence to show that the cases it cited were like the instant case and involved like circumstances. The record is totally devoid of any type of factual basis that would enable the Arbitrator to reverse Abdulkadir's discharge based on disparate treatment. 17. The City had just cause to terminate the employment of the Grievant and the grievance should be denied. Position of the Federation It is the position of the Federation that the City did not have just cause to terminate the employment of the Grievant. In support of this position, the Federation offers the following arguments: 1. The Employer has the burden of proving just cause in a disciplinary proceeding. Arbitrators tend to require a higher standard of proof in a termination case when the offense charged is one of a serious nature. The standard of clear and convincing evidence of a rule violation was applied in the Ulberg termination grievance and should be applied here as well. 2. The Grievant did not have advanced warning that the conduct as alleged would lead to termination. He did not receive warning that involvement with the Anoka County Sheriff's Department, with no fault of his own would lead to termination. 3. Other employees involved in domestic situations were not terminated for this type of offense. Arbitrators hold that proper discipline requires consistency in rule enforcement. Consistency requires the rules be enforced evenhandedly. Consistency in applying a rule is important in determining whether employees have notice of the rule. 4. This case clearly deviated from the general disciplinary pattern applied by the Employer in the Tillman, Anderson, Dinh, and Schnickel cases. There was no basis for deviation. Consistency in rule treatment must be considered a factor in whether the Grievant in this case had advance notice that a domestic assault allegation was indeed a terminable offense. 19 5. The Employer's code of conduct rule is less significant in this matter because Officer Abdulkadir was terminated prior to the criminal disposition of his domestic assault matter. Arbitrators have considered that when an Officer is terminated prior to the disposition of the criminal matter, the criminal matter is less likely to be reasonably related to the safe operation of the Department's business. 6. The City of Minneapolis did not make an effort to discover whether Officer Abdulkadir violated the City's Code of Conduct Policy. It failed to perform a thorough internal investigation. Shockingly, MPD did not interview the alleged victim or the responding criminal investigators. There is no evidence to show that IAU even attempted to contact the Grievant's wife. There is no evidence that IAU attempted to get a copy of her formal and recorded statement from the Anoka County Sheriff's Department criminal investigators. They merely contacted them to receive copies of summary documents, and other hearsay documents including police reports. 7. In the Tillman, Anderson, Dinh, and Schnickel cases the City acknowledged obtaining independent internal affairs statements from eyewitnesses to such serious allegations is crucial to an independent and fair investigation. The City clearly has the knowledge and ability to conduct a proper independent investigation. Rather than follow those methods in this case, however, the City exclusively relied upon Officer Abdulkadir's Garrity statement, a hearsay account of a conversation with a City domestic advocate, and hearsay police reports. Much, if not all of the City's evidence comes from the case summary and related documents gathered by Sgt. Chiodo. It is absurd to rely on the case summary as evidence in this case. It is outrageous to rely solely upon Chief Dolan or Deputy Chief Gerlicher's hearsay testimony about the evidence. By the time that Deputy Chief Gerlicher or Chief Dolan testified about the incidents, the information is third and fourth hand or more removed from the original source of information. 8. The City implicitly acknowledges the importance of obtaining first- hand accounts in such cases. They could have used those same investigatory techniques in this investigation. The City could have contacted the many investigators and police officers from the two separate police agencies involved. At a minimum the City could have obtained more police reports, audio police statements, or transcribed police statements. The City could have contacted the neighbor, sister, or victim for internal affairs statements. The City did none of those actions. This shows the investigation was not completed in a fair and independent manner. The Grievant was terminated with the criminal charges still pending, and it did not perform a complete investigation. 20 9. The City of Minneapolis Police Department did not conduct a fair and objective investigation. The City did not follow internal investigative practices utilized in similar situations. It failed to thoroughly investigate as demonstrated by the following: Failure to interview Ms. Augustine Ogbu regarding the alleged Fairfield Road, Minnetonka Incident. Failure to interview the alleged victim, despite her going to the First Precinct and reporting that she had lied. Failure to interview the Grievant's wife's family. Her sister would have had eyewitness information, but she was not interviewed. Failure to interview Columbia Heights Police, Anoka County Deputies and Detectives, or Anoka County Attorneys. Failure to gather evidence related to the Fairfield Road incident, the events at the Columbia Heights Police Department, and the events at the Anoka County Sheriff's Office. Failure to investigate the victim's recantation of her earlier claims. 10. The Internal Affairs Unit investigation did not produce substantial evidence that the Grievant was guilty of a conduct policy violation. The testimony of the Grievant's wife was consistent with that of the Grievant at the arbitration hearing. Generally, all of the City's evidence was hearsay. 11. The City has not applied its code of conduct policy evenhandedly. It has not typically terminated an employee charged with domestic assault related incident for a first time offense. It typically considers whether this is the first instance of domestic abuse allegations, whether chemical dependency or anger management issues are involved, what is the employee's prior disciplinary record, and the employee's record of service. The City failed to treat this case in a manner similar to prior instances of domestic assault allegations. 12. The City prejudiced this case by failing to fully investigate. 13. The City completely failed to consider the wife's chemical dependency and mental health issues.</t>
  </si>
  <si>
    <t>['https://d3n8a8pro7vhmx.cloudfront.net/cuapb/pages/270/attachments/original/1615903278/20120518.pdf?1615903278']</t>
  </si>
  <si>
    <t>Too_Long:Over 20 PagesMINNEAPOLIS POLICE DEPARTMENT INTERNAL AFFAIRS COMPLAINT FORM #3401 COMPLAINT INFORMATION INTERNAL AFFAIRS CASE NUMBER: 15-10845 CCN: DATE OF INCIDENT: 06/03/2015 TIME OF INCIDENT: Approx. 0700 LOCATION OF INCIDENT: .th o Pct, 3101 Nicollet Ave S, Mpls, MN 55408 DATE OF COMPLAINT 610312015 REFERRAL METHOD: Internal COMPLAINANTS NAME (LAST, FIRST MIDDLE) SEX ME F❑ RACE: DATE OF BIRTH: 13.43 - Personnel Data HOME ADDRESS: CITY/ STATE /ZIP: TELEPHONE: 13.43 - Personnel Data 13.43 - Personnel Data 13.43 POLICY INFORMATION POLICIES ALL 5-105(12M) TO BE VIOLATED: PROFESSIONAL CODE OF CONDUCT : 12. Employees shall treat all fellow employees with respect. They shall be courteous and civil at all with one another. When on duty in the presence of other employees or the public, officers should referred to by rank. times be 13.43 - Personnel Data (A-D) NAME/BADGE: Officer Kevin Wells, Badge #0242 COMPLAINT ALLEGATIONS Scott Shepard about a trip 13.43 - Personnel Data alleges the following: On 06/03/2015, he was that Officer at approximately 0700 hours, 13.43 was talking to Officer planning to take. Officer Shepard asked 13.43 when he was leaving. 13.43 said Kevin Wells responded, "Not soon enough". When an idiot", of his coworkers. 13.43 tried to respond, Officer Wells Per 13.43 told 13.43 to "shut the fuck up", "You're and "No one likes you". Officer Wells made him feel disrespected in front RECOMMENDATION (Preliminary Cases Only) • Reckoning Period Expired Before Complaint was Filed K No Basis for Complaint K Closed Pending Further Information K Refer to Precinct with Coaching Documentation • Exceptionally Cleared K Policy Failure • Other COMPLAINAN 13.43 Personnel Data DATE 4 7S-- / COMMANDER REVIEW: D TE 1213959 MINNEAPOLIS POLICE DEPARTMENT Internal Affairs Unit Administrative Case #15-10845 Sergeant Rolf Markstrom Date CASE BACKGROUND On 06/03/2014, Sgt. Rena Dudgeon sent an e-mail to IAU Commander Granger with an attached request for a formal complaint by 13.43 - Personnel Data against Officer Kevin Wells. Per the attached complaint request, Sgt. Dudgeon details that on 06/03/2015, at approximately 0700 hours, 13.43 - Personnel Data was talking to Officer Scott Shepard about a trip he was planning to take. Officer Shepard asked 13.43 - Personnel Data when he was leaving. said that Officer Kevin Wells responded, "Not soon enough". When tried to respond, Officer Wells told 13.43 - Personnel Data to "shut the fuck up", "You're an idiot", and "No one likes you". Per 13.43 - Personnel Data, Officer Wells made him feel disrespected in front of his coworkers. 13.43 - Personnel Data 13.43 13.43 The request for formal complaint also names Officer Scott Shepard and Officer Hillary Glasrud as potential witnesses to the above interaction. (A copy of the e-mail from Sgt. Dudgeon, along with the attached request for formal complaint, are included in this case file.) CASE INVESTIGATION Case Documentation Workforce Director According to Workforce Director, on 06/03/2015, 13.43 - Personnel Data was scheduled to work 5th Precinct 13.43 from 0800 to 1800 hours. Officer Kevin Wells, Officer Scott Shepard and Officer Hillary Glasrud were scheduled to work 5th Precinct 13.43 from 0630 to 1630 hours. (Workforce Director Records are included in this case file.) 1 1213960 MDC Screen Shots On 06/29/2015, 13.43 - Personnel Data e-mailed me MDC screen shots of two separate incidents that he wanted to discuss in his interview. • One Screen shot was related to an alleged MDC conversation he had with Officer Wells on 12/09/2014. Per the screen shot, 13.43 - Personnel Data sent Officer Wells the following Message: o "Would be much appreciated if you help me in our district with calls and patrol today...south of 46th...thanks much" o Officer Wells relied "SHUT UP!" 13.43 - Personnel Data (Copies of the above screen shots are included in this case file.) 13.43 - Personnel Data E-rnalls On 07/01/2015, after 13.43 - Personnel Data provided his statement to IAU, sent me the following e-mail: "Sgt. Markstrom, 13.43 - Personnel Data I assume that the information regarding Kevin Wells threatening me will also be looked into. Sgt. Schmit was the supervisor who I first reported it to the day of the incident." On 07/15/2015,1 sent 13.43 - Personnel Data the following e-mail: 13.43 - Personnel Data 2 1213961 13.43 - Personnel Data On 07/30/2015, Inspector Loining forwarded and e-mail to me that he received from . The e-mail details two additional incidents that occurred on 13.43 - Personnel Data 07/29/2014. The following is cut and pasted from the e-mail: "Insp. Loining, I'd like to inform you of a couple incidents yesterday. 1) I was told in roll call to spend time at Lake/Henn due to Butch being on vacation. I put myself out on DP (also made a TLE and addressed a parking issue) and while in my Sqd Officer Wells drove up (across the street facing me) and sat there for maybe 5 minutes. During this time it seemed he was just staring at me which was uncomfortable given the hostility from him in the past. 3 1213962 2) Officer Wells was assigned a priority 1 THEFT call at the SA at ALD/LAKE and Disp. asked for a Sqd to clear to assist. I was the only Sqd available so I answered up to assist. Wells aired that he would go to SA and take the report and said that I could check the area. I checked and located the suspect, detained her and found she had a Misd. WT which I confirmed with chi 7. I then transported her back to the SA to turn over to Officer Wells. I attempted to inform and share information with Officer Wells, as I would do with any other Officer. Officer Wells simply took the AP and walked away to his Sqd. while I was attempting to share information with him about the AP. While this may seem a wise choice on his part, it undermines good team work which is vital when working on a call together. It is also critical that Officers communicate effectively and respectfully to ensure we do a good job as well as for safety reasons." On 08/04/2015, 13.43 - Personnel Data additionally forwarded said e-mail to me directly. Case Statements Statement of Officer Scott Shepard Officer Scott Shepard was interviewed by Sergeant Rolf Markstrom on 06/11/2015, at approximately 0859 hours, in the conference room of Room 100, City Hall. Also present was Minneapolis Police Federation Representative, Sergeant Ron Stenerson. Following is a summary of the interview. • Officer Shepard is currently assigned to the 5th Precinct Officer. • Officer Shepard was working on June 3rd, 2015, from 0615 to 1615 hours. • Per Officer Shepard, Officer Wells addressed Officer Shepard and • According to Officer Shepard, Officer Wells greeted him, and then Officer Wells addressed 13.43 - Personnel Data, saying something to the effect of, "I'll be glad when you're gone, I'll be glad when you're outta here. • Officer Shepard did not remember if Wells. • When asked if Officer Wells said something similar to "shut the fuck up" to Officer Shepard stated that he did not remember the exact words, but he did remember it to be strong language. • Officer Shepard did not remember Officer Wells saying to and idiot". • Per Officer Shepard, he believes that Officer Wells said something similar to 'nobody likes you" to as the Desk 13.43 - Personnel Data 13.43 - Personnel Data 13.43 13.43 had a response to Officer 13.43 - Personnel Data 13.43 - Personnel Data 13.43 , "you're 4 1213963 • When asked in what context Officer Wells comments to 13.43 - Personnel Data were made, Officer Shepard said, "It was not joking or fun. " "I believe it was strong language to ridicule or make 13.43 - Personnel Data feel uncomfortable." • When asked how the interaction ended, Officer Shepard said he believes just left the desk area. • Officer Shepard does not believe anybody else was present, who may have observed the interaction. 13.43 Statement of Officer Hillary Glasrud 13.43 Officer Hilary Glasrud was interviewed by Sergeant Rolf Markstrom on 06/19/2015, at approximately 0857 hours, in the MPD Internal Affairs Unit. Also present was Minneapolis Police Federation Representative, Sergeant Ron Stenerson. Following is a summary of the interview. • Officer Glasrud is currently assigned to the 5th Precinct • Per Officer Glasrud, she was working on 06/03/2015, and was present at the 5th Precinct at approximately 0700 hours. • Per Officer Glasrud, she observed an interaction between Officer Kevin Wells and at the 5th Precinct front desk. • Per Officer Glasrud, she went up to the front desk and heard 13.43 - Personnel Data say to Officer Wells something along the lines of not appreciating the comment he made prior. • Per Officer Glasrud, she did not remember hearing the prior comment. • According to Officer Glasrud, Officer Wells said that he did not know what was talking about, and Officer Wells told 13.43 - Personnel Data shut up and nobody likes you. • Officer Glasrud did not remember if Officer Wells told similar to "you're an idiot". • Per Officer Glasrud, the comments did not appear to be made in a joking manner. She did not remember any laughter or ribbing back and forth. • Officer Glasrud did not remember 13.43 - Personnel Data saying anything back to Officer Wells. • Officer Glasrud did not remember how the interaction ended. She did not remember if she left the front desk first, or if it was 13.43 - Personnel Data, or Officer Wells. • Officer Glasrud does not remember anybody else being present. • Officer Glasrud recalled a comment made to her by Officer Wells regarding . According to Officer Glasrud, Officer Wells said that when he talks to one on one, he has no problem with him, but there are times he just does not know about • Officer Wells did not explain what he meant by this, and per Officer Glasrud, she did not asked him either. 13.43 13.43 - Personnel Data 13.43 13.43 - Personnel Data 13.43 13.43 - Personnel Data 13.43 - Personnel Data 13.43 something 13.43 5 1213964 • Officer Glasrud added that she had heard rumors about Officer Wells threatening to assault 13.43 - Personnel Data in the parking lot. • Per Officer Glasrud, she does not remember from whom she heard these comments, but she has heard them more than once, and that it was probably over a year ago. • Per Officer Glasrud, she has never had any conversations with Officer Wells about him wanting to assault Statement o 13.43 - Personnel Data A 13.43 - Personnel Data 13.43 - Personnel Data was interviewed by Sergeant Rolf Markstrom on 06/30/2015, at approximately 0928 hours, in the MPD Internal Affairs Unit. Also present was Minneapolis Police Federation Representative, Lieutenant Robert Kroll. Following is a summary of the interview. • Per • On 06/03/2015, that day as he had some training. • Per 13.43 - Personnel Data on 03/06/2015, and interaction occurred between him Officer Kevin Wells. 13.43 - Personnel Data described the interaction as follows: o "Urn, I had some text conversations with, uh, Scott Shepard about a, uh, a trip that I was going on, and, uh, when I got to the station, I went up to the front desk where Scott was working, urn, and I greeted him good morning and, urn, he responded. I think he responded hi. Urn, he then said -- this is Scott Shepard -- he then said when are you going on your trip. And, uh, Kevin was up there and Kevin turned and said, not soon enough, in kind of a sarcastic tone of voice. Urn, I turned to Kevin and said, you know, Kevin, if you're not going to say something nice, and he interrupted me and told me to shut the fuck up, called me an asshole. Um, I think he said you're, you're a fucking asshole, urn, nobody likes you anyway, why don't you shut the fuck up. I was taken aback by it to be quite honest with ya, urn, and I really didn't respond. I was...I didn't really know what to say and I didn't really want to escalate the situation. Scott then got up and walked out of the, the desk area. Um, he looked uncomfortable to me. Urn, so, he walked out, and moments later, Hilary walked...Hilary Glasrud walked in to the-, to the front area. Urn, I kind of took a breath and turned to Kevin, and I said Kevin, if you're not going to say, and he goes, shut the fuck up, 13.43 what are you gonna rehash this again, uh, I already told you, you're a fucking asshole, nobody likes you, why don't you shut the fuck up. And I turned around and walked away." • Per 13.43 - Personnel Data, Officer Wells made these comments in a hostile and angry way. 13.43 - Personnel Data further described the comments as hostile, derogatory and demeaning. 13.43 - Personnel Data , he is assigned to the 5th Precinct 13.43 - Personnel Data 13.43 worked 0700 to 0500. He started his shift early 6 1213965 • Other than Officer Shepard and Officer Glasrud, 13.43 - Personnel Data did not see anybody else who may have observed the interaction. • Per 13.43 , he reported this incident to Sgt. Rena Dudgeon. • 13.43 - Personnel Data described the issue with Officer Wells as an ongoing issue that Officer Wells seems to have with him. • 13.43 - Personnel Data then described another incident as follows: o "Probably a year and a half ago, urn, Kevin and I were sent on a...can't remember if it was an EDP or a suspicious person. Urn, whenever I go on a call like that with another officer, I try to time my arrival at the same time as their arrival. That way I'm not getting there before him or her, or the, the other officer backing me up, or I'm not getting there three minutes late. It's important to get there at the same time. Urn, so, I was-, I was watching the, the, the map to see when I should time my arrival in the area to deal with this person, um, and I noticed that for eight minutes Kevin never moved. He never-, he never even started my way to help me deal with this person. Urn, so, I ended up dealing...I think I dealt with that person by myself. Urn, later on in the day, I went and talked to Kevin, and I said...and I confronted him, and I said, you know, on that call that we both got dispatched to, you never even moved. You...your squad never even moved for eight minutes and I expect you to back me up. Urn, he told me to shut up, uh, walked away. And I later found out that he walked out and talked to Rick Opitz, who was in the parking lot, and said to him, why don't you tell your boy that if he says that to me again, I'm gonna knock that motherfucker out, which Rick Opitz ended up talking to me about." o Per 13.43 - Personnel Data he took these comments by Officer Wells as a threat. described another incident that occurred between him and Officer 13.43 - Personnel Data Wells: o "Urn, there was another where, urn, I...he was dispatched to a call. Uh, I was dispatched. I was 530. He was 560. I was busy on a call. Urn, so, he's the primary car. I'm his backup. We get to the call and Kevin refused to take it. He refused to walk up the sidewalk to go talk to this lady who was standing there looking at us, and I said, well, Kevin, this is your call. Let's... And he goes, no, it isn't. It's your call. And he refused to go to talk to this lady. I'm not going to sit and argue in front of a, a...essentially somebody who calls 911 for a police service, so I went and took it. Urn, that was a little incident." o This incident allegedly occurred approximately a year ago. 13.43 - Personnel Data 7 1213966 13.43 - Personnel Data • 13.43 - Personnel Data explained the screen shot of the MDC conversation he had with Officer Wells on 12/09/2014. o 13.43 - Personnel Data explained that both he and Officer Wells were working was working Squad 530 and he thinks Officer Wells was working Squad 532. 13.43 - Personnel Data told Officer Wells that he would appreciate help with their district calls, and Officer Wells replied, "SHUT UP". • When asked if there were any other fact concerning these allegations, offered the following: o "The only-, the only other thing is the, the supervisors are aware of this...um, sergeants and the lieutenant. There is five sergeants who are aware of these...some of these incidences. Um, my, my issue is I wanted to address it with Kevin and solve the issue, and hopefully, it would go away. 13.43 13.43 - Personnel Data 13.43 13.43 13.43 13.43 - Personnel Data • Per 13.43 - Personnel Data, from the incident that occurred on 03/12/15, where Sgt. Boyer was going to address the issue, until the most recent incident on 06/03/15, could not recall any other incidents. 13.43 - Personnel Data Statement of Officer Richard Opitz Officer Richard Opitz was interviewed by Sergeant Rolf Markstrom on 07/09/2015, at approximately 0859 hours, in the MPD Internal Affairs Unit. Also present was Minneapolis Police Federation Representative, Officer Dave O'Connor. Following is a summary of the interview. • Officer Opitz remembered Officer Wells making threats to assault • Per Officer Opitz, he did not know what led up to the problem between Officer Wells and 13.43 - Personnel Data in this case. 13.43 - Personnel Data 8 1213967 • Officer Opitz was walking out into the parking lot, and Office Wells was there. Officer Wells was angry. Officer Wells told Officer Opitz, "tell your boy -- which I assume meant 13.43 cause I was either working with him that day or he was my-, was my partner -- uh, tell 13.43 to knock it off, or quit it, or stop it, or something or I'm going to...I think he said kick his ass, or assault him -- he probably didn't use the word assault -- or beat him up, but that was the context of what I understood him to say." • When asked if he took Officer Wells' comments seriously, Officer Opitz said that because of the anger in his tone, he felt it was a possibility. • Per Officer Opitz, this took place approximately 11/2 years ago in the 5th Precinct parking lot. • Per Officer Opitz, he told Wells. • Officer Opitz does not remember what 13.43 - Personnel Data about the comments made by Officer 13.43 - Personnel Data 's response was. 13.43 - Personnel Data Statement of Officer Kevin Wells I initially scheduled Officer Kevin Wells to provide a statement on 07/02/2015. I then rescheduled the interview for 08/04/2015 as I needed to interview Officer Opitz before interviewing Officer Wells. Officer Wells then requested an interview date of 09/09/2015, as he needed time to prepare his case. Officer Kevin Wells was interviewed by Sergeant Rolf Markstrom on 09/09/2015, at approximately 1004 hours, in the MPD Internal Affairs Unit. Also present was Minneapolis Police Federation Representative, Officer Dave O'Connor. Following is a summary of the interview. • Per Officer Wells, on 06/03/2015 he had and exchange with 13.43 - Personnel Data at or near the 5th Precinct front desk. • Per Officer Wells, 13.43 - Personnel Data was talking with Officer Shepard, Officer Wells said something to the effect of, "then go", to 13.43 . Officer Shepard got up and left the desk. 5-7 minutes later, 13.43 - Personnel Data started to say something to Officer Wells, and Officer Wells said, "why you fin talking to me." Officer Wells also said, "nobody fucking likes you, so you know, just leave me". • Officer Wells did not remember what it was that 13.43 - Personnel Data started to say to him, but Officer Wells said it was disrespectful. 9 1213968 • Officer Wells confirmed that he said the following comments to 13.43 - Personnel Data o "shut the fuck up" o "you're and fin asshole" o "nobody likes you" • Officer Wells did not believe there was any further dialogue between him and Officer 13.43 that day. • When asked what the intent was of the above comments, Officer Wells said that the comments were not intended to belittle 13.43 - Personnel Data, rather it was to let know to leave him alone. Officer Wells added that been disrespecting him for five or six years, and he has asked several times not to speak to him. (Officer Wells details what how has allegedly disres • ected him later in the interview. 13.43 13.43 - Personnel Data 13.43 had 13.43 - Personnel Data 13.43 - Personnel Data 13.43 - Personnel Data 13.43 - Personnel Data 13.43 - Personnel Da y..43 - Personnel Data 13.43 - Personnel Data • Regarding the allegation that Officer Wells sent 13.43 - Personnel Data an MDC response to "Shut Up" in response to 13.43 - Personnel Data sending him an MDC message saying he would appreciate help with calls 46th, Officer Wells said his intent with his MDC response was for 13.43 - Personnel Data to leave him alone. • Officer Wells explained the following: o "Urn, to be honest with you, it goes back five years and this is just one of the shots that he does. He just sends messages for no reason and you know I'm gonna back him up, so it doesn't...this doesn't make sense why he would send that to me. And so, I think I just got frustrated and told him to shut up." o "Like again, again, this has been...I have asked him not to talk to me and, um, so, I just-, I just didn't...you know, this was one of his communication that he didn't need to talk to me about. I mean I don't need somebody to tell me to or stay south of 46th Street when I'm...that's not even my area. I mean that probably wasn't my area that day." • When asked if 13.43 - Personnel Data talked to him about this incident after the fact, Officer Wells said, "he's talked to me about every incident, ever call we've ever been on to....and confronted me about it so I don't know". • Per Officer Wells, he was not spoked to by a supervisor about this incident. 13.43 - Personnel Data 10 1213969 13.43 - Personnel Data 13.43 - Percnnnel 13.43 - 13.43 - Personnel Data Personnel Data LJdlci • Officer Wells did recall having a conversation with Officer Richard Opitz about an exchange he had with • Per Officer Wells, the conversation took place in the 5th Precinct parking lot, 11/2 to 2 years ago. • Officer Wells detailed the following: o "Urn, I think we had a, um...I think he confronted me in the precinct... confronted me in the precinct. I don't know it was about what. I don't remember. And, and I just...out of my frustration, I, I just asked Opi...I go, dude, what is wrong with-, you know, what is wrong with him. I said, you know...and I might have said I'd like to kick, you know, kick his ass, but that was between him and I just as coworkers. I wasn't like intentionally going I'm gonna go like harm him, so..." • Per Officer Wells, his intent in saying this to Officer Opitz was to release frustration of dealing with on a daily basis. • Per Officer Wells he did not intent to assault in any manner. • • 13.43 - Personnel Data 13.43 13.43 - Personnel Data 13.43 - Personnel Data 13.43 - Personnel Data Per Officer Wells, a supervisor did not talked to him about this incident. Per Officer Wells, neither Sgt. Dave Schmidt nor Sgt. Katherine Smulski has addressed him regarding issues with • Per Officer Wells, Lt. Gross has spoken with him regarding the most recent incident at the 5th Precinct desk on 06/03/2015. Lt. Gross advised Officer Wells to stay away 13.43 - Personnel Data from 13.43 - Personnel Data • Per Officer Wells, he has talked to supervisors about supervisors have not talked him about already been discussed. • 13.43 13.43 - Personnel Data , but , other than what had 13.43 - Personnel Data • At this point in the interview, Officer Wells was asked if there was anything else he would like to add. o Per Officer Wells, he and they have been on 13.43 - Personnel Data 13.43 have had run ins for years - since together - approximately 6 years. o Officer Wells referenced the incident where he told Officer Opitz he would kick 13.43 's ass. Per Officer Wells this could have been over a number of incidents. o According to Officer Wells, 13.43 - Personnel Data will disrespect him, bully him and push his calls on him. o Per Officer Wells, 13.43 - Personnel Data will try to make him the primary car when it is not his call. This has happened more than a few times, and they have gotten into arguments about this. 11 1213970 o Officer Wells then brought up the incident at Super America, 801 Lake St W, that sent Inspector Loining the e-mail about. Officer Wells explained the following: ■ "Well, I can-, I can tell you one day just about a month ago, a theft at-, a theft at, uh...theft suspect at SA at 801 West Lake. I'm way out south, again, at 44th and France and he's on Lake Street. Well, he finds-, he finds the-, he finds the, the suspect and brings her back to the SA. So, I show up at the SA and he just...well, Officer Wells, I got your suspect, and throws her-, throws her in the back of my squad car and leaves." o Per Officer Wells, said that he has the suspect in the back of his car. Officer Wells said OK. Officer Wells told him go ahead. Per Officer Wells, he did not say anything further. He took the female and arrested her. o Officer Wells also refereneced the other incident about which sent Inspector Loining the e-mail. Officer Wells described the following: ■ "Urn, he has...the Iast...ever since this Internal Affairs, he has stared me down in the precinct. Um, him getting out of his squad car, staring me down as he is walking into the precinct, and that was probably around the same...just maybe a day or two before that call. I have onsite beat calls at Lake Hennepin where, again, he has stared me down in my squad car." o Officer Wells further described that they were both onsite at Lake and Hennepin on foot beat, and kept staring at him. According to Officer Wells he just looked back at him. o Per Officer Wells, has confronted him about cleaning the dirt off of his bike shoes at the back door of the Precinct. o According to Officer Wells, confronted him about a call where they were both dispatched. Officer Wells waited for a couple of minutes as he was out talking with a citizen. told Officer Wells that he noticed he did not move. o According to Officer Wells, he has spoken with Sgt. Schmidt and Sgt. Moore about Officer Wells then detailed the following: 13.43 - Personnel Data 13.43 13.43 - Personnel Data 13.43 - Personnel Data 13.43 - Personnel Data 13.43 - Personnel Data 13.43 - Personnel Data 13.43 - Personnel Data 13.43 13.43 13.43 - Personnel Data 13.43 - Personnel Data 13.43 - Personnel Data 13.43 - Personnel Data 12 1213971 13.43 - Personnel Data 13.43 - Personnel Data 13.43 - Personnel Data 13.43 - Personnel Data 13.4V „onr. ,. 12;4L34,. L4 13.43 - Personnel Data 13.43 - Personnel Data 13.43 - Personnel Data 13.43 - Personnel Data 13.43 - Personnel Data 13.43 13.43 - Personnel Data 13.43 - Personnel Data 13 1213972 • Per way. demeaning. • Per SUMMARY OF ALLEGATIONS Allegation # 1: It is alleged that on 06/03/2015, at approximately 0700 hours, 13.43 - Personnel Data was talking to Officer Scott Shepard about a trip he was planning to take. Officer Shepard asked when he was leaving. 13.43 - Personnel Data said that Officer Kevin Wells responded, "Not soon enough". When 13.43 - Personnel Data tried to respond, Officer Wells told to "shut the fuck up", "You're an idiot", and "No one likes you". Per , Officer Wells made him feel disrespected in front of his coworkers. 13.43 - Personnel Data 13.43 - Personnel Data 13.43 Investigative Facts • Per 13.43 - Personnel Data 13.43 , on 03/06/2015, and interaction occurred between him Officer Kevin Wells. • In response to a conversation 13.43 - Personnel Data was having with Officer Scott Shepard about when he was leaving for a trip, Officer Wells said to "not soon enough". • According to told 13.43 13.43 - Personnel Data 13.43 - Personnel Data , when he responded to Officer Wells, Officer Wells , ", you're a fucking asshole, nobody likes you anyway, why don't you shut the fuck up." , Officer Wells made these comments in a hostile and angry further described the comments as hostile, derogatory and 13.43 - Personnel Data 13.43 - Personnel Data 13.43 - Personnel Data Officer Scott Shepard and Officer Hillary Glasrud may have witnessed the interaction. • According to Officer Shepard, Officer Wells greeted him, and then Officer Wells addressed 13.43 , saying something to the effect of, "I'll be glad when you're gone, I'll be glad when you're outta here. • Officer Shepard did not remember if Wells. • When asked if Officer Wells said something similar to "shut the fuck up" to , Officer Shepard stated that he did not remember the exact words, but he did remember it to be strong language. • Officer Shepard did not remember Officer Wells saying to and idiot". • Per Officer Shepard, he believes that Officer Wells said something similar to "nobody likes you" to • When asked in what context Officer Wells comments to 13.43 - Personnel Data were made, Officer Shepard said, "It was not joking or fun. " "I believe it was strong language to ridicule or make 13.43 - Personnel Data feel uncomfortable." 13.43 - Personnel Data 13.43 had a response to Officer 13.43 - Personnel Data 13.43 - Personnel Data 13.43 , "you're 14 1213973 • Per Officer Glasrud, she observed an interaction between Officer Kevin Wells and at the 5th Precinct front desk. • Per Officer Glasrud, she went up to the front desk and heard 13.43 say to Officer Wells something along the lines of not appreciating the comment he made prior. • According to Officer Glasrud, Officer Wells said that he did not know what 13.43 - Personnel Data 13.43 was talking about, and Officer Wells told nobody likes you. • Officer Glasrud did not remember if Officer Wells told similar to "you're an idiot". • Per Officer Glasrud, the comments did not appear to be made in a joking manner. She did not remember any laughter or ribbing back and forth. • Officer Glasrud did not remember saying anything back to Officer Wells. • Per Officer Wells, on 06/03/2015 he had and exchange with near the 5th Precinct front desk. • Per Officer Wells, was talking with Officer Shepard, Officer Wells said something to the effect of, "then go", to . Officer Shepard got up and left the desk. 5-7 minutes later, started to say something to Officer Wells, and Officer Wells said, "why you fin talking to me." Officer Wells also said, "nobody fucking likes you, so you know, just leave me". • Officer Wells did not remember what it was that him, but Officer Wells said it was disrespectful. • Officer Wells confirmed that he said the following comments to o "shut the fuck up" o "you're and Pin asshole" o "nobody likes you" • Officer Wells did not believe there was any further dialogue between him and that day. • When asked what the intent was of the above comments, Officer Wells said that the comments were not intended to belittle , rather it was to let know to leave him alone. Officer Wells added that been disrespecting him for five or six years, and he has asked several times not to speak to him. 13.43 - Personnel Data 13.43 shut up and something 13.43 - Personnel Data 13.43 - Personnel Data 13.43 - Personnel Data 13.43 - Personnel Data 13.43 - Personnel Data 13.43 - Personnel Data at or started to say to 13.43 - Personnel Data 13.43 - Personnel Data 13.43 13.43 - Personnel Data 13.43 - Personnel Data 13.43 - Personnel Data 13.43 had 13.43 - Personnel Data 13.43 - Personnel Data 15 1213974 13.43 - Personnel Data Allegation #3: It is alleged that on 12/09/2014, at approximately 0816 hours, 13.43 - Personnel Data send and MDC Message to Officer Wells saying he would appreciate help with calls in the patrol district south of 46th St, and Officer Wells responded via MDC, "SHUT UP!!". • 13.43 - Personnel Data explained that both he and Officer Wells were working was working Squad 530 and he thinks Officer Wells was working told Officer Wells that he would appreciate help with their district calls, and Officer Wells replied, "SHUT UP". • Regarding the allegation that Officer Wells sent 13.43 - Personnel Data an MDC response to "Shut Up" in response to 13.43 - Personnel Data sending him an MDC message saying he would appreciate help with calls 46th, Officer Wells said his intent with his MDC response was for 13.43 - Personnel Data to leave him alone. • Officer Wells explained the following: 13.43 - Personnel Data Squad 532. 13.43 13.43 - Personnel Data 16 1213975 o "Urn, to be honest with you, it goes back five years and this is just one of the shots that he does. He just sends messages for no reason and you know I'm gonna back him up, so it doesn't...this doesn't make sense why he would send that to me. And so, I think I just got frustrated and told him to shut up." o "Like again, again, this has been...I have asked him not to talk to me and, urn, so, I just-, I just didn't...you know, this was one of his communication that he didn't need to talk to me about. I mean I don't need somebody to tell me to back, back them up or stay south of 46th Street when I'm...that's not even my area. I mean that probably wasn't my area that day." Allegation #4: 13.43 - Personnel Data 13.43 - Personnel Data Officer Wells made a threat to assault 13.43 - Personnel Data This allegedly occurred in the 5th Precinct parking lot. Investigative Facts 13.43 - Personnel Data described another incident as follows: "Probably a year and a half ago, urn, Kevin and I were sent on a...can't remember if it was an EDP or a suspicious person. to Officer Richard Opitz. 13.43 - Personnel Data 13.43 - Personnel Data 13.43 - Personnel Data Um, he told me to shut up, uh, walked away. And I later found out that he walked out and talked to Rick Opitz, who was in the parking lot, and said to him, why don't you tell your boy that if he says that to me again, I'm gonna knock that motherfucker out, which Rick Opitz ended up talking to me about." he took these comments by Officer Wells as a threat. • 13.43 - Personnel Data could not provide the specific date of this incident. • 13.43 - Personnel Data notified this investigator via e-mail that he notified his Supervisor, Sgt. Dave Schmidt of the incident. • Officer Glasrud stated that she had heard rumors about Officer Wells threatening to assault 13.43 - Personnel Data in the parking lot. o Per 13.43 - Personnel Data 17 1213976 • Per Officer Glasrud, she does not remember from whom she heard these comments, but she has heard them more than once, and that it was probably over a year ago. • Per Officer Glasrud, she has never had any conversations with Officer Wells about him wanting to assault • Officer Opitz remembered Officer Wells making threats to assault • Per Officer Opitz, he did not know what led up to the problem between Officer Wells and 13.43 - Personnel Data in this case. • Officer Opitz was walking out into the parking lot, and Officer Wells was there. Officer Wells was angry. Officer Wells told Officer Opitz, "tell your boy -- which I assume meant 13.43 cause I was either working with him that day or he was my-, was my partner -- uh, tell 13.43 to knock it off, or quit it, or stop it, or something or I'm going to...I think he said kick his ass, or assault him -- he probably didn't use the word assault -- or beat him up, but that was the context of what I understood him to say." • When asked if he took Officer Wells' comments seriously, Officer Opitz said that because of the anger in his tone, he felt it was a possibility. • Per Officer Opitz, this took place approximately 11/2 years ago in the 5th Precinct parking lot. 13.43 - Personnel Data 13.43 - Personnel Data 13.43 - Personnel Data • Officer Wells did recall having a conversation with Officer Richard Opitz about an exchange he had with • Per Officer Wells, the conversation took place in the 5th Precinct parking lot, 11/2 to 2 years ago. • Officer Wells detailed the following: o "Urn, I think we had a, um...I think he confronted me in the precinct.. 13.43 13.43 - Personnel Data confronted me in the precinct. I don't know it was about what. I don't remember. And, and I just...out of my frustration, I, I just asked Opi...I go, dude, what is wrong with-, you know, what is wrong with him. I said, you know...and I might have said I'd like to kick, you know, kick his ass, but that was between him and 1 just as coworkers. I wasn't like intentionally going I'm gonna go like harm him, so..." • Per Officer Wells, his intent in saying this to Officer Opitz was to release frustration of dealing with 13.43 - Personnel Data on a daily basis. • Per Officer Wells he did not intent to assault 13.43 - Personnel Data in any manner. • Per Officer Wells, a supervisor did not talked to him about this incident. 13.43 - Personnel Data If the allegations were found to be true they would violate the following: 18 1213977 5-105E12, 13.43 Professional Code of Conduct 13.43 - Personnel Data 12. Employees shall treat all fellow employees with respect. They shall be courteous and civil at all times with one another. When on duty in the presence of other employees or the public, offices should be referred to by rank. 13.43 - Personnel Data A-D During the interview with Officer Wells, he was asked if there was anything else he would like to add. 13.43 - Personnel Data 13.43 - Personnel Data 13.43 - Personnel Data I confirm that the information I provided in this case is true to the best of my knowledge. Respectfully Submitted, Sergeant Internal Affairs Unit 19 1213978</t>
  </si>
  <si>
    <t>['https://d3n8a8pro7vhmx.cloudfront.net/cuapb/pages/1461/attachments/original/1638416804/15-10845_Wells.pdf?1638416804']</t>
  </si>
  <si>
    <t>['Kevin Wells, badge #242']</t>
  </si>
  <si>
    <t>Too_Long:Over 20 PagesMinneapolis cityofLakes January31,2012 Police Department TirnrthyJ. Dolan Chiefof PoRce 350South 5thStreet - Room 130 Minneapolis MN 55415-1389 Office 612 673-2853 TTY 612 673-2157 Officer Jon Fairbanks Fiftli Precinct Minneapolis PoliceDepartment Officer Fairbanks, RE: CRA Number 11-3046 LETTER OF SUSPENSION The finding for CRA Case #11-3046 isas follows: MPO P/P 5-105 (15) Professional Code ofConduct-Language...SUSTAINED (Category B) You will receive a 10 Hour Suspension inregards to the above 5-105 (15) Professional Code ofConduct violation. Itwas determined that the language used was harsh and unnecessary. This sustained violation will remain a Bviolation and can be used asprogressive discipline for three years, or08-11- 2014. The case will remain in the lAU files pertherecord retention guidelines mandated by State Law. Although CRA also sustained 2-106 Complaint Investigations-Garrity Decision, MPD will not impose discipline regarding this reported policy violation. It was determined that the investigation, as conducted, did not show a preponderance ofevidence to properly sustain a policy violation orimpose discipline. Be advised that any additional violations ofDepartment Rules and Regulations may result in more severe disciplinary action, up to and including discharge from employment. City Infomiation and Services www.ci.minneapoIis.mn.us Affirmative Action Employer Sincerely, Timothy Dolan Chief of Police Page 2 OfficerJon Fairbanks LetterofSuspension CC: Inspector Matthew Clark Personnel . lAU 1/ Jon Fairbanks, acknowledge receipt ofthis Letter of Suspension icer Jon Fairbanks O^of Date ^ 7.-1-17 Inspector Matthew Clark Date Minneapolis City of Lakes Police Department Timothy J.Oolan Chief of Police 350 South 51hStreet - Room 130 Minneapolis MN 55415-1389 Office 612 673-2853 TTY 612 673-2157 Officer James Mota Fifth Precinct Minneapolis PoliceDepartment Officer Mota, RE: CRA Number 11-3046 LETTER OF SUSPENSION January 31,2012 The finding for CRA Case #11-3046 is as follows: MPD P/P 5-105 (15) Professional Code ofConduct-Language...SUSTAINED (Category|^ You will receive HourSuspension in regards to the above 5-105 (15) Professional Code ofConduct violation. You will also receive a transfer ofassignment asdetermined by Inspector Clark. It was determined that the language u^ was foul and particularly offensive to the complainant. This sustaine(^olation will remain ^^violation and can be used as progressive discipline forfljilrears, or 08-11-20^ The case will remain in the lAU files perthe record retention guidelines mandated byState Law. Although CRA also sustained 2-106 Complaint Investigations-Garrity Decision, MPD will not impose discipline regarding this reported policy violation. It was determined that the investigation, as conducted, did not show a.preponderance ofevidence toproperly sustain apolicy violation orimpose discipline. Be advised thatany additional violations ofDepartment Rules and Regulations may result in more severedisciplinary action, upto and including discharge from employment. CaU Cily Infoimation and Services www.ci.minneapoiis.mn.us Affimiative Action Employer Sincerely, TinlQthypolan Chief of Police Page 2 OfficerJames Mota Letter of Suspension CC: Inspector Matthew Clark Personnel lAU I,James Mota, acknowledge receipt of this Letter of Suspension icer James Mota Inspector Matthew Clark Date Minneapolis 2 ^ oa CityofLakBS «ff// Civilian Police Review Autliority December 21. 2011 Office 612 673^ Fax 612 673^10 JTY 612673-2157 CHIEF TIMOTHY DOLAN MINNEAPOLIS POLICE DEPARTMENT 130 CITY HALL 350 S 5^^ ST MINNEAPOLIS MN 55415 RE: Complaint No. 11-3046 Dear Chief Dolan: Iam submitting toyou the Civilian ReviewAuthority Board'sFindings ofFactand Detemriination in this complaint. In accordance with Title 9, Chapter 172 of the Minneapolis Code of Ordinance of the Minneapolis Civilian Police ReviewAuthority, in particular, Section 172.130, you are required to make a disciplinary decision based upon this information and to provide the Civilian Review Authority and the Mayor with a written explanation ofthe reason for your disciplinary decision. Ifyou have any questions or concerns, please contact me. Yours truly, Samuel L. Reid II Assistant Director Minneapolis Department ofCivil Rights SLR:sp Cttytnlbmiaten endSenlcas www.d.rninneapoSs.mn.us Mrmativs Mm Employer Complaint Number Hearing Panel Officer Jurisdiction Date Complaint Filed Hearing Date Findings of Fact and Determination 11-3046 (Chair), Jon Fairbanks(Badge#1901) M.C. O. §§ 172.10. 172.70,172.160,172.100 November 2, 2011 December 14, 2011 INCIDENT This incident occurred on August 11, 2011 at approximately 10:45 a.m. at the location of Lyndale Avenue South and West 22"^Street. Officers responded to calls concerning the behavior ofthe Complainant. The officers located the Complainant and madfe contact. The Complainant was taken into custody and cited for disorderly conduct and transported by officers to Hennepin County Medical Center (HCMC) Crises without incident. SUMMARY OF ALLEGATIONS This complaint alleges that Officer Jon Fairbanks used inappropriate language towards the Complainant; "Get your fucking hands on the car, bitch," and "We're fucking in charge, you got that cocksucker? Not you, we are." SUMMARY OF EVIDENCE . 1. Complainant Statement 2. Subject Officer Statement - Officer Jon Fairbanks (Badge #1901) 3. Witness Officer Statement - Officer James Mota (Badge #4880) 4. Minneapolis Police Department(Mgnjnar^ Rpnnri 7. FINDINGS OF FACT Based on a review of the evidence gathered during the CRA investigation, the investigator finds the material facts regarding this complaint to be: 1. On the date and time in question. Officer Fairbanks and Officer Mota were working squad 514 when dispatched to the location oflHH|||HHH||i|Hbn a report of a suspicious person complaint. 2. When the officers arrived on the scene, they located the Complainant in front of Caffetto Coffee Shop on 22"^ Street just west of Lyndale Avenue South. 3. After a brief conversation, theComplainant was told tocome toward the squad car. 4. When the Complainant did not respond immediately. Officer Fairbanks grabbed the Complainant and escorted him over to thesquad carand held him against the squad. 5. During this encounter, the Complainant held his cell phone in the palm of his hand which video and audio recorded the initial contact with the officers. • 11-3046 6. During this recorded contact, you can hear an officer yelling profanities at the Complainant,'while theComplainant isheard speaking in a calm tone ofvoice. 7. On therecording an officer is heard making thefollowing statements; • "Get your ass over here. Get over here! • You think this isfucking funny?" • "Get your hands on the car!" • "Get your fucking hands on the car, bitch!" • "Now, we'refuckin* in charge, you gotthat, cocksucker? Not you. Weare!" • "Acting like you're fuckin* fouryears oldout here." • "Stupid fuck!" 8. Complainant identified Officer Fairbanks as the officer who made the above statements. 9. Officer Fairbanks stated he madethestatement, "You're not in charge here. Weare." 10. Officer Fairbanks stated hedid not recall using any profanity, but if hedid use profanity, the "fuck" word, itwould have been, "Keep your hands onthe fucking car," andthathe "never called anybody a cocksucker." 11. Officer Fairbanks stated he never heard Officer Mota use any profanity while dealing with the Complainant. 12.Officer Mota stated he did not use any profanity and did not hear Officer Fairbanks use any profanity while dealing with the Complainant. STANDARD OF PROOF Thestandard of proof necessary to sustain a complaint under Chapter 172 is preponderance ofthe evidence. Preponderance ofthe evidence meansthatthegreater weight ofthe evidence supports the decision. (§ 172.110) SUMMARY The Hearing Panel accepts and incorporates the investigator's analysis. Inappropriate Language - That Officer Fairbanks used inappropriate language towards the Complainant; The following was recorded on the Complainant's cell phonethat he held In the palm of his hand during the incident. • "Get your ass over here. Get over here! • You think this is fucking funny?" • "Get your hands on the car!" ^ ; • "Get your fucking hands on the car, bitch!" \k rfP*' "Now, we're fuckin' In charge, you got that, cocksucker? Not you. We are!" " ® "Acting like you're fuckin' four years old out here." • "Stupid fuck!" At the time ofthis incident Officer Fairbanks was driving with Officer Mota as passengerofficer. Officer Fairbanks drove the squad car eastbound on 22"^ Street toward Lyndale Avenue South. Based on a description given bythe 911 callers, the Complainant was located on 22"^^ Street in front of Caffeto Coffee Shop just west of Lyndale Avenue South carrying a box. Officer Fairbanks stopped the squad blocking the driveway to the parking lot adjacent to the coffee shop, placing the Complainanton the driver's side of the squad car. The officers exited the squad car and aftera brief conversation, Officer Fairbanks Is heard shouting profanities at the Complainant and calling the Complainant a "cocksucker." 11-3046 Officer Fairbanks stated that he may have told the Complainant, "Keep your hands on the fucking car'' but did not recall using any other profanities, and believed he made the statement, 'You're not in charge here. We are." However, Officer Fairbanks was adamant that he would never call anyone a "cocksucker" and for this,reason: "because I look at it as a se)(ual gender offensive comment and I have a brother, uncle, nephew who are gay, and a lesbian, in my family." That Officer Fairbanks would use such a tactic to be misleading in the course of this investigation Is inappropriate. MPD 5-101.01 TRUTHFULNESS (01/26/05) The intearitv ofpolice service is based on truthfulness. Officers shall not willfully or knowinalv make an untruthful statement verballv or written, orknowinalv omit pertinent infomiation pertaining to his/her official duty as a Minneapolis Police Officer MPDemployees shall not willfully or knowinglymake an untruthfulstatement or knowingly omitpertinent infonriation in the presence ofany supervisor, intended forthe Information of any supervisor, or before any court or hearing. Officers shall not make any false statements tojustif^a criminal or traffic charge orseek to unlawfullyinfluence the outcome ofany investigation. (12/14/07) These requirements apply to any report, whether verbalor written, conceming official MPDbusiness including, but not limitedto, written reports, transmissions to MECCand officers viaradio, telephone, pager, e-mail or MDC. MPD emolovees are obligated under this policv to respond fully and truthfully to guestions about any action taken that relates to the employee's employment or position regardless of whether such infomiation is reouested during a fonval investigation or during the daily course ofbusiness. (12/14/07) MPD 5-102 MINNESOTA LAWENFORCEMENT CODE OF ETHICS I will never act officiously or permit personal feelings, prejudices, animosities or fnendships toinfluence mydecisions. With no compromise forcrime and with relentless prosecution of criminals, I will enforce the law courteously and appropriately without fear of favor, malice or ill will, never employing unnecessary force or violence and never accepting gratuities. There is no dispute that Officer Fairbanks used inappropriate languageduring his contactwith the Complainant. The only officers In contact with the Complainant at that time were Officer Fairbanks and OfficerMota. It is apparent that the specific language was used by one or both of the officers. Officer Mota denied using any profanity and Officer Fairbanks conflmried this. Officer Fairbanks admitted to a fraction of the inappropriate language, however, the recording gave the specific language used. Based on the preponderance of evidence Officer Fairbanks is in violation of MPD policies and therefore this complaint is sustained. MPD 5-105 PROFESSIONAL CODE OF CONDUCT 10. Employees shall not use indecent, profane or unnecessarily harsh languagein the perfonvance ofofficial dutiesor in thepresence of thepublic. 11-3046 14. Employees shallnot use any derogatory language oractions which are intended to embanass, humiliate, or shame a person, or do anything intended to incite another to violence. 15. Employees shallbe decorousin theirlanguage and conduct They shallrefrain from actionsor words that bring discredit to the Department. They shallalso not use words or termswhich holdanyperson, groupororganization uptocontempt. The use ofsuch unacceptable temnsis strictlyforbidden. (04/01/93) Officer Mota's truthfulness is questionable as he stated that he did not hear Officer Fairbanks use any profanity ofmake the alleged statements when dealing with the Complainant. Officer Fairbanks and Officer Mota stated they grabbed hold of the Complainant, each taking an ami, and escorted him over to the squad car where he was restrained againstthe car until placed inside. This placed the officers in close proximity ofeach other while dealing physically with the Complainant. It would be nearly impossible for Officer Mota not to have heard the statements shouted by Officer Fairbanks toward the Complainant (asheard onthe recording). MPD 5-101.01 TRUTHFULNESS (01/26/05) The intearitv ofpolice sen/ice is based on truthfulness. Officers shall not willfully or knowingly make an untruthful statement verbally or written, or khowinalv omitpertinent information pertaining to his/her officialduty as a Minneapolis Police Officer MPD employees shallnot willfully orknowingly makeanuntmthful statementor knowingly omitpertinent information in the presence ofany supen/isor, intended for the infonrtation ofanysupervisor, orbefore anycourt orhearing. Officers shall notmake anyfalse statements tojustif^acriminalor traffic charge orseek to unlawfullyinfluence the outcome ofany investigation. (12/14/07) These requirements apply to any report, whether verbalorwritten, conceming official MPD business including, butnotlimited to, written reports, transmissions toMECC and officers viaradio, telephone, pager, e-mailor MDO. MPD employees are obligated under this policy to respond fullyand tmthfully to Questions about any action taken that relates to the employee's employment or position regardless ofwhether such infonriation is reguested during a formal investigation or during the dailycourse of business. (12/14/07) Officer Fairbanks - The Hearing Panel detenvination is that the allegation of INAPPROPRIATE LANGUAGE be SUSTAINED. Officer Fairijanks - The Hearing Panel detenvination is that the allegation of TRUTHFULNESS be SUSTAINED. Officer Mota - The Hearing Panel detenvination is thattheallegation of TRUTHFULNESS be SUSTAINED. Pursuant to Minneaoolis Code of Ordinance Title9. Chapter 172 § 172.130, the Hearing Panel forwards this Detenninationto the Chiefof the Minneapolis Police Departmentwho shall make a disciplinary decision based on the investigative file, Hearing Panel's findings of fact and detennination. CITY OF MINNEAPOLIS I CIVILIAN POLICEREVIEW AUTHORITY 350South 5'''Street, Room 239 MINNEAPOLIS, MN 55415-1369 (612)673-5500 COMPLAINT CASE NUMBER DATE REPORTED 09/19/11 NOV 2 2011 11-3046 TIME REPORTED 10:00 Type of Incident Inappropriate Language Code Primary 2BCP 2D Location Where Occurred Pet. Lyndale Avenue South &amp;West 22"^^ Street 5 Ward Date Occurred Dayof Week TimeOccuned 10 8/11/11 THU 10:45 Code Name DOB Gender Race M w p Horne Phone Business Phone Charged Officer!- Nameand Badge No. Race Gender Ranlc/Assignment Off-Duty Jon Fairbanks 1901 I M Officer/Pct5 Allegations The Complainant alleges that Officer Jon Fairbanks used inappropriate language towards the Complainant when he was arrested for disorderly conduct. The Complainant alleges that Officer Fairbanks said to him, "Get yourfucking hands on the car, bitch," and "We're fucking in charge, you got that, cocksucker? Not you, we are." I herebycertify that to the bestofmyknowledge, and under penaltyofperjury,thestatements made herein are true Investigative Report Note: This document isincluded in the investigative file for the sole benefit ofthe hearing panel. Complaint Number 11-3046 Officer Jurisdiction Date Complaint Fi INCIDENT Thi§ incident oc Lyndale Avenue Officers respoH' located the Con cited for disord Center (HCMC) SUMMARY OF ALLtViA Iiuin;&gt; This complaint alleges that Officer Jon Fairbanks.used inappropriate language towards the Complainant: "Get your fucking hands on the car bitch," and "We're fucking in charge, you got that cocksucker? Not you, we are." SUMMARY OF EVIDENCE 1. Complainant Statement 2. Subject Officer Statement- Officer Jon Fairbanks (Badge #1901) 3. Witness Officer Statement - Officer James Mota (Badge #4880) 4. Minneapolis Police Department (MPD) Caprs Incident Report #li 5. FINDINGS OF FACT . ^ Based on a review of the evidence gathered during the CRA investigation, the investigator finds the material facts regarding this complaint to be; 1. On the date and time in question, Officer FairbanksandOfe squad 514 when dispatched to the location of ^ report of a suspicious person complaint. 2 When the officers arrived on the scene, they located the Complainant in front of Caffetto Coffee Shop on 22"^ Street just west of Lyndale Avenue South. 3. After a brief conversation the Complainant was told to come toward the squad car. 4. When the Connplainant did not respond innmediately, Officer Fairbanks grabbedthe Complainant and escorted him over to the squad car and held him against the squad. 5. During thisencounter, the Complainant held his cell phone In the palm of his hand which video and audio recorded the initial contact with the officers. 6. During this recorded contact you can hear an officer yelling profanities at the Complainant, while the Complainant Ish^ard speaking In a calm tone ofvoice. 7. On the recording an officer is heard makingthe following statements; • . "Get your ass over here. Get over here! • You thinkthis Is fucking funny?" • "Get your hands on the carl" • "Getyourfucking hands on the car, bitch!" • "Now, we'refuckin' In charge, you gotthat, cocksucker? Not you. We are!" • "Acting like you're fuckin' four years old outhere." • "Stupid fuck!" 8. Complainant Identified Officer Fairbanks as the officer who made the above statements. 9. Officer Fairisanks stated he made the statement, "You're not In charge here. We are." 10.Officer Fairbanks stated he did not recall using any profanity, but if he did use profanity, the "fuck" word. It would have been, "Keep your hands on the fucking car," and that he "nevercalled anybody a cocksucker." 11.Officer Fairbanks stated he never heard Officer Mota use any profanity while dealing withthe Complainant 12.Officer Mota stated he did not use any profanity and did nothear Officer Fairbanks use anyprofanity while dealing with the Complainant. STANDARD OF PROOF The standard of proof necessary to sustain a complaint under Chapter 172 is preponderance ofthe evidence. Preponderance ofthe evidence means that the greater weight oftheevidence supports thedecision. (§ 172.110) INVESTIGATIVE ANALYSIS AND RECOMMENDATION Inappropriate Language ~That Officer Fairbanks used Inappropriate language towards the Complainant; Thefollowing was recorded on the Complainant's cell phone that he held in the palm of his hand during the incident. • "Get your ass overhere. Getoverhere! • Youthinkthis is fucking funny?" ® "Getyour hands onthe car!" • "Get your fucking hands onthe car, bitch!" . 0 "Now, we'refuckin' in charge, you gotthat, cocksucker? Not you. Weare!" « "Acting like you're fuckin' four yearsold out here." • "Stupidfuck!" At the time of this incident Officer Fairbanks was driving with Officer l\/lota as passenger officer. Officer Fairbanks drove the squad car eastbound on 22"^ Street toward Lyndaie Avenue South. Based on a description given by the 91-1 callers, the Complainant was located on 22"^ Street in front ofCaffeto Coffee Shop just westof Lyndale Avenue South carrying a box. Officer Fairbanks stopped the squad blocking the driveway to the parking lot adjacenttothe coffeeshop, placing the _ Complainant on the driver's side ofthe squad car. The officers exited the squad car and after a f I brief conversation, Officer Fairbanks is heard shouting profanities at the Complainant and calling the Complainant a "cocksucker." Officer Fairbanks stated that he may have told the Complainant, "Keepyour hands on the fucking caf butdid notrecall using any other profanities, and believedhe made the statement, "You're not in charge here. We are." However, Officer Fairbanks was adamant that he would never call anyone a "cocksucker" and for this reason: "because I look at it as a sexual gender offensive comment and I have a brother, uncle, nephew who are gay, and a lesbian, in my family." That Officer Fairbanks would use such a tactic to be misleading in the course of this investigation Is inappropriate. MPD 5-101.01 TRUTHFULNESS (01/26/05) The integrity ofpolice sen/ice is based on truthfulness. Officers shall not willfuHvor knowinalv make an untruthful statement verballv or written, orknowinalv omit pertinent infonvation pertaining to his/her official duty as a Minneapolis Police Officer MPD employees shall not willfully or knowingly make an untruthful statement orknowingly omitpertinentinformation inthe presence ofany supervisor, intendedforthe infonnation of any supervisor, or before anycourtor hearing. Officers shallnotmake any false statements tojustify a criminal or traffic charge or seek to unlawfully influence the outcome ofany investigation. (12/14/07) These requirements applytoany report, whether verbalor written, concerningofficial MPD business including, but notlimited to, written reports, transmissions to MECC and officers via radio, telephone, pager, e-mailor MDC. MPD emplovees are obliaated under this policy to respond fullv and truthfullv to Questions about any action taken that relates to the employee's employment or position regardless of whether such infonnation is reouested during a fonnal investigation or during the daily course of business. (12/14/07) MPD 5-102 MINNESOTA LAWENFORCEMENT CODE OF ETHICS I will never act officiously orpemiit personal feelings, prejudices, animosities or friendships to influence mydecisions. With no compromise forcrime and with relentlessprosecutiori of criminals, I will'enforce the lawcourteouslyand appropriately without fear offavor, maliceor ill will, never employing unnecessaryforce or violence andneveraccepting gratuities. There is no disputethat Officer Fairbanks used inappropriate language during his contact with the Complainant. The only officers incontact with the Complainant at thattimewere Officer FairiDanks and Officer Mota. Itis apparent that the specificlanguage was used by one or both of the officers. Officer Mota denied using any profanity and Officer FairiDanks confinned this. Officer Fairbanks admitted to a fraction of the inappropriate language, however, the recording gave the specific language used. Based on the preponderance of evidence Officer Fairbanks is in violation of MPD policies and thereforethis complaint should be sustained. MPD 5-105 PROFESSIONAL CODE OF CONDUCT 10. Employees shall not use indecent, pnDfane or unnecessarily harsh language in the perfomnance ofofficial duties orinthepresence ofthepublic. 14. Employees shall not use any derogatory language or actions which are intended to embarrass, humiliate, or shame a person, or do anything intended to incite another to violence. 15. Employees shall be decorous in their language and conduct They shall refrain from actions or words that bring discredit to the Department They shall also not use words or tenns which hold any person, group or organization up to contempt The use of such unacceptable tenns is strictlyforbidden. (04/01/93) Officer Mota's truthfulness is questionable as he statedthat he did not hearOfficer Fairbanks use any profanity ofmake the alleged statements when dealing with the Complainant. Officer Fairbanks and Officer Mota stated they grabbed hold ofthe Complainant, each taking an arm, and escorted him over tothe squad carwhere he was restrained against the car until placed inside. This placed the officers in close proximity of each other while dealing physically with the Complainant. It would be nearly impossible for Officer Mota not to have heard the statements shouted by Officer Fairbankstowardthe Complainant(as heard on the recording). MPD 5-101.01 TRUTHFULNESS (01/26/05) The integrityof police service is based on truthfulness. Officersshall not willfully or kno\nnnalv make an untruthful statement verbally or written, or knowinalvomitpertinent infonnationpertaining to his/her ofTiclal duty as a Minneapolis Police Officer MPD employees shall not willfully orknowingly make an untruthfulstatementorknowingly omitpertinent infonnation in the presence ofany supervisor, intended for the information of any supervisor, orbefore any courtorhearing. Officers shall not make any false statements tojustifya criminal ortraffic charge orseekto unlawfully influence the outcome ofany investigation. (12/14/07) These requirements apply to any report, whether verbal orwritten, concerning official MPD business including, but not limited to, written reports, transmissions to MECC andofficers viaradio, telephone, pager,e-mail or MDC. MPD employees are obligatedunder thisoolicvto respond fully and tmthfullv to Questions about any action taken thatrelates to the employee's employment or position regardless of whethersuch information is reouested during a fonnal investigation or duringthe daily course of business. (12/14/07) 4 10 15 35 45 50 65 60 STATEMENT OF PLACE: Minneapolis Civilian Police Review Authority Offices DATE: November 18. 2011 TIME: 10:11a.m. CASE NO: 11-i INVESTIGATOR: Q. Please state yourfull name for me. sir, spelling your first and last name. A. Q. What is your home address? A. phone? Q. What is your age and date of birth? RECDDEC ,7 2011 20 Q. Mr. directing your attention to the day of August 11, 2011: on that date, sir, you came in conta3witi^!inneapolis police officers, is that correct? A. Yes. Q. Anddo you know approximately whattime that contact took place? 25 A. Idon't know. Ithinkitwas... maybe around 11 o'clock, or noon, or around that time. Q. Eleven o'clock a.m.? A. Yes. 30 Q. And what was the location of that contact, sir? A. 22™" Avenue, or... 22"''... Street? And Lyndale. 22"'' and Lyndale. Q. And tellme, sir, how did this contact come about? A. Um, there had been several 911 calls from people in the neighborhood calling and concerned about my behavior. ^ Q. Whatwasgoingon? A. Um, well, I, the night before, had gone to the bus station to pick up a bag that wasjeft on the bus, and when Igotthere, all the busdrivers in the break room were complaining about the re-servicing of Lyndale and that none of them knew about it. And I thought this was kind of strange, for such a big project, it wouldn't have been conveyed to the bus drivers or MTC. So when Iwoke upthe nextmorning to go down to The Wedge, I noticed that there was the re^servicing crew there and there was some [INAUDIBLE] behind, and he was obviously seemed like a supervisor. Iasked him if he was the supervisor and. he said, "Yes," and then I asked him whythey hadn't phoned the bus company about the re-servicing of Lyndale. And he said thatthey, the signs had been up fora week. And Isaid, "Well, the signsdidn't work," and he said, "Well, whaddya want meto do? Take an ad out?" Isaid, "Well thatwould be a good idea." And itjust kind of escalated from there. And the point of escalation reallyhappened when he called me a faggot, and told meto step outofhiswork zoneand that's whereIgotvery upset and couldn't letitgo. Q. What didyou do as a result? A. Um, well, he called me a faggot so Iwent home and I put on a superfaggot costumefor him, just for his enjoyment. And came back down on the Lyndale sidewalk there, to do... entertain him in the way he seemed like he wanted to be entertained. Q. And wasthisgoing on whenthe police anived? A. Uh, no. It took quite some time for the police to arrive, and Iwas heading west on 22"^^ when the police stopped me. Q. Andwhat happened from there? A. Um, basically Officer Fairbanks immediately kind ofstarted yelling at me, "What are you doing out here? You're acting like a four-year-old," blah, blah, blah, blah. And then from there, you know, Ionly know now 15 20 la -CRAC /plaint#11-3046 Page 2 of6 exactly what happened from the recording that was goingon, that Ididn't even know about Q. What recording? A. I had a cell phone in my hand and somehow itwas on video record. So it recorded all of OfficerFairbanks' '^6 words. Q. So you had a cell phone inyour hand when you first came in contact with the officers? A. Correct. 10 Q. And this cell phone was on record-video record? A. Yes. Q. Was that as well as audio? A. Yes. Q. Goon,sir. A. Um, and Officer Fairbanks got forceful. He called me a little bitch, and he threw me up against his car and called me a cocksucker and told me that he was in charge-they were in charge, and then put me inthe back seat. Q. Was Officer Fairbanks the only officer on the scene? A. No, he had a partner. Officer Moto[sic]. Q. And where was OfficerMotowhen you made contact with Officer Fairbanks? 25 A. I'm not sure where he was but when I got put into the car. Officer Moto sat in the front passenger seat while I sat in the back. 30 Q. Did OfficerMota put hands on you at all? A. No. ^ Q. Where exactlywere you located when the officers came on the scene? A. Iwas just up from Caffetto which is like a coffeehouse on the north side of 22"^ Street. Q. Were you carrying anything at the time? 35 A. Yes, Iwas carrying a box. Q. Was there anything in this box? A. Uh, yes, there was but Officer Fairbanks searched it and determinedthere was nothing in it and threwit away. 40 Q. What was in the box? A. A broken piece of a bottle. Q. Were youstanding in front ofthis coffee shop when the officers anived? 45 A. Yes. Q. Andwhere did the officers parkversuswhere youwere standing? A. They kind of parkedright inthe entranceto the alley, [INAUDIBLE] alley. 50 Q. Pardon me? A. Blocked the entrance to the alley. 55 Q. And howfar awaywere youfrom the squad car when they parked? A. Um, probably I'd say 15 feet. Q. And when the officers pulled up, didthey exittheir squad car immediately? A. Ithinkso. They didn'ttalkto me from theirwindow or anything. Q. Did both officers exit the vehicle at the same time? bu A. I believe so. Q. And after exiting the vehicle, didtheythen approach you? A. Yes. 10 -CRA civ .iplaint#11-3046 Page 3of6 Q. Anddidyou attempt to walkaway from the officers? A. No. Q. Do you recall what was saidto you upon first contactwith the officers? A. Justsome comment about, "What are you doing out here, acting like a four-year-old?" Q. And who was talking at that time? A. Officer Fairbanks. Q. Did you have any conversation with Officer Mota? A. No, not until Iwas inside the vehicle. Q. You stated that you were placed inside the vehicle and Officer Mota was seated in the front passenger's 15 seat? A. Yes. 20 Q. Was heseated inside the squad carbefore or after you wereplaced inside? A. Dm, I'm notsure. Ijustknow that onceIwas inside, he was inside. Q. And what about Officer Fairbanks? Where was he? A. Officer Fairbanks was out talking to other officers. Q. Were otherofficers onthe scene when you were being placed inside thesquadcar? 25 A. Mmhmm. Q. Pardon me? A. Yes, there were. 30 Q. And were they close towhere you were being placed inside the squad car? A. Well, Ijustremember a squadcar pulling upalongside ofthem. Q. So were there any officers standing with Officer Fairbanks and Officer Mota when you were being placed inside? 35 A. I'm not sure. Q. So, how did it come about thatyou were placed in the squadcar? A. Idon't know. Officer Moto just-er. Officer Fairbanks said .those things to me, threw me up against the squad car, and threw me inside. Q. Did he ever ask you to cometo thesquad car? A. No. Q. When the officers exited t'he squadcar, did theyapproach you? 45 A. Dm, Officer Fairbanks came up to me. Q. And then where-^you said your cell phone was video recording this incident? A. Mmhmm. 50 Q. Sir? A. Yes. 55 Q. And wherewasthe cell phonelocated at thattime? A. Inthe palm of my hand. Q. At any time did the officers attemptto remove the phone from your hand? A. No, they didn't. Q. And how-did you walk on your own to the squad carbefore you were placed inside? oo A. No, he grabbed me. Q. Who did? A. Officer Fairbanks. 10 25 35 I-CRAC6 |laint#11-3046 Page4of6 Q. And once he grabbed you, what did he do? A. He threw me up against the car. Q. But you stated earlier you were about 10feet away from thecarwhen they first drove up? A. When theyfirstdrove up butthen he got out of his car and came to me. Q. He came to you and he did what? A. And he started talking, saying Iwas acting like a four-year-old, and Idon't know, some other things that I can't remember, and then grabbed meand threwme up againstthe car. Q. So did he escort you to the squad car? A. No, itwas pretty forceful the wayhethrew me up against the car. Q. Can youdescribe to me howthat was done sir? 15 A. He grabbed me andpulled meovertothe carandpushed meupagainst it. Q. And then once you were up againstthe squad car, were you pat-searched at all? A. No. 20 Q. Were you handcuffed? A. No. Q. So wereyou restrained againstthe squad car? A. Only by his arm and his weight. Q. And were youthen placed immediately inside? A. Yes. Q. So would you say he was restraining you up against the squad car until he opened the door to place you 30" inside? A. Itwould seem so, yes. Q. Did you resist the officerat all? A. Did I what? - Q. Did you resist him? A. No. Q. His efforts of putting you inside the squadcar? 40 A. No. Q. Did you ever try to clench up and hold your arms at your sides to prevent him from holding you against the squad car? A. No. 45 Q. Where was your cell phone when you were placed up against the squad car? A. Inthe palm of my hand. Q. And then when you were placed inside the squad car, where was the cell phone? 50 A. Ihad my cell phone, in fact Imade several phone calls from the backseat of the car. Q. So at what point did you stop recording? A. I didn't know about the recording until about seven days later, wh6n Iwas going through my phone at HCMC. That's when Idiscoveredthat Ihad this videoofthe an-est. 55 Q. Soonce you were placed inside the squad car, what took place, sir? A. Basically a conversation with Officer Moto. Q. And what was in that conversation? 60 A. Well, 1told him that 1didn't think Timothy Dolan would approve of Officer Fairbanks' tactics or language. And Officer Moto said that, "You know, sometimes we have to take extreme measures to get people's attention." 10 15 40 ^-CRAd |)lalnt#11-3046 Page 5of6 Q. Any further cxjnversation with Officer Mota? A. Well, we talked back and forth about stuff, Iasked him if he had a good health plan and hesaid no, that it sucked. And Isaid, well, obviously because your partner Fairbanks could use some dental work. And then later when Officer Fairbanks was driving us downtown, Moto told him. "You know, by the way, theguy in the back seat was talking about your bad teeth," and he's like, "That's it! He's going to jail! He's going to jail, no Crises for him. He's going to jail." And sofor several blocks, Ithought Iwas going tojail. Q. Where were you taken? A. Hennepin County Medical Center. Q. Did you have any more contact with orconversation with Officer Fairbanks once you were placed inside the squad car? A. We had some idle chitchat kind ofback and forth. I know that he told me that he's an Eswabanee [sic] Native American. Q. When did that conversation take place? A. On the driveto Hennepin County Medical Center. Q. How did you come about the identity ofOfficer Fairbanks? 20 A. Oh, I paid attention right away. Q. Fromwhat point did you take notice? A. Right away, instantly. Instantly, when Isawhis name on his uniform. 25 Q. On yourinitial contact with him? A. Yup, yup. Q. And Idon't know if Iasked you this but just for clarification: where was Officer Mota located during the time that Officer Fairbanks grabbed you and pulled you towards thesquad car. A. Idunno. Iwant tosayhewas outside ofthevehicle on thepassenger's side ofthecar. Q. Do you recall where hewas when Officer Mota was making these statements to you? A. What? 35 Q. These alleged statements? A. Where Moto was? Q. Yes. A. No. Idon't know for sure. Q. And how sureare you that thestatements came from Officer Fairbanks? A. Oh, absolutely sure. Q. And did Officer Mota remain inside the squadcarwith you while you were still onthescene? 45 A. Yes. Q. Sodid heever exit thesquad caronce you were placed inside? A. No. Idon't think so, Ithink hewasthere pretty much the whole time. 50 Q. Did you speak to any other officers on thescene? A. Nope. Q. Did Officer Fairbanks ever come to open the rear door ofthe squad car and talk to you, just standing outside? 55 A. He, um. hemay have. Something seems slightly familiar about that but 1don't remember exactly what was said. Q. Is there anything else that you recall about this incident, sir? A. Mm, no. 60 Q. Is there anything you wish toadd to your statement? • A. Um. no... have you heard the recording? CRAC plaint #11-3046 Page 6 of 6 Q. We can discuss that after the statement. A. Oh, okay. Ihave nothing to add to my statement. / Q. Has anyonefrom the Minneapolis Civilian Police Review Authority made anythreats or promises to you for giving this statement here today? A, No. Q. After you've read your statement, and ifnecessary made any corrections to it, are you then willing to sign 10 it, sir? A. Yes. Q. That concludes this interview. The time is 10:30 a.m. Signature;</t>
  </si>
  <si>
    <t>['https://d3n8a8pro7vhmx.cloudfront.net/cuapb/pages/270/attachments/original/1596613111/11-3046_Fairbanks.pdf?1596613111']</t>
  </si>
  <si>
    <t>['Jon P. Fairbanks, badge #1901']</t>
  </si>
  <si>
    <t>Too_Long:Over 20 PagesIN THE MATTER OF ARBITRATION BETWEEN: City of Plymouth, Minnesota, DECISION AND AWARD Employer, OF ARBITRATOR and BMS Case No. 20-PA-0882 Law Enforcement Labor Services, Inc., Union. APPEARANCES FOR THE EMPLOYER: FOR THE UNION: Roger N. Knutson, Esq. Isaac Kaufman, Esq. JURISDICTION OF ARBITRATOR The Parties are signatories to a collective bargaining agreement ("CBA") covering the period January 1, 2018 through December 31, 2020. The Arbitrator was selected from a list provided by the Bureau of Mediation Services ("BMS"). The matter came on for hearing on March 20, 2020, at the Plymouth City Hall, 3400 Plymouth Boulevard, Plymouth, Minnesota. At the hearing, each Party was given a full opportunity to present their case through the testimony of witnesses and the introduction of exhibits. The Parties stipulated that there are no procedural issues and that the matter is properly before the Arbitrator. The Parties' counsel elected to file post-hearing briefs electronically with receipt by the Arbitrator on April 10, 2020, after which the record was considered closed. ISSUE DETERMINED BY THE ARBITRATOR Whether there is just cause for the demotion and five (5) day suspension of the Grievant? If not, what is the appropriate remedy? 2 RELEVANT CONTRACT LANGUAGE ARTICLE VII. DISCIPLINE 7.1 …Employees who have completed the probationary period may be disciplined, suspended or discharged for cause… 7.2 Discipline may be in one or more of the following forms: (a) Oral reprimand; (b) Written reprimand (c) Suspension (d) Demotion; or (e) Discharge. RELEVANT POLICY PROVISIONS Policy 101 - Vision, Mission, Role and Responsibilities B. MISSION: The Mission of the Plymouth Police Department is to provide superior protection and service by reducing crime and enhancing the quality of life expected by our community. We will accomplish this through innovative strategies and collaboration, along with a commitment to our core values: Integrity Accountability Professionalism Respect Excellence Our Mission defines us. Policy 500 - Conduct Unbecoming D. PRINCIPLE 4: Officers, employees and volunteers shall not, whether on or off-duty exhibit any conduct which brings discredit upon themselves or their department, or otherwise impairs or diminishes their ability or that of other officers or the department to provide law enforcement services to the community. Rationale: An officer's ability to perform his or her duties is dependent upon the respect and confidence communities have for the officer and law enforcement officers in general. Officers must conduct themselves in a manner consistent with the integrity and trustworthiness expected of them by the public. 3 City of Plymouth Personnel Policy - Off-Duty Conduct The city's effectiveness depends upon the respect and confidence of residents, business owners and employees. Inappropriate off-duty conduct detracts from the city or employee respect and confidence. It is the city's policy to investigate circumstances suggesting that a city employee has engaged in inappropriate off-duty conduct that reflects unfavorably on the city. If inappropriate off-duty conduct is determined to have occurred that affects the city's business or reputation, discipline may be imposed, up to and including immediate termination. Examples of inappropriate off-duty conduct may include, but are not limited to the following:  Misdemeanor or greater moving violation convictions (ex., DUIs and reckless driving)  Theft-convictions  Violence  Use of city position to manipulate or control  Conviction of a gross misdemeanor or felony FACTS AND BACKGROUND The Grievant, Heath Bird, has been a sworn officer for the Plymouth Police Department for 22 years. The Grievant was demoted from Sergeant to Police Officer in 2006, for misconduct. Jt. Ex. 2-17. The Grievant engaged in an inappropriate quasi-romantic relationship with a graduate of the Department's Explorer program when she was a reserve officer for the Department. The female reserve officer withdrew from consideration to be a Plymouth officer as a result of the relationship. Id. The Grievant was promoted back to Sergeant in 2010, following a competitive process with other candidates. T. Goldstein, Jt. Ex. 2-17. The Grievant received no discipline from 2006 to 2019, and his overall work performance was consistently rated at "Exceeds Requirements" or "Outstanding." T. Goldstein, Jt. Ex. 3, Tabs 4-7. The Grievant has been married for 25 years. T. Bird. 4 In January, 2019, the Grievant was the Sergeant in charge of the Special Investigations Unit (SIU). In that capacity, the Grievant directly supervised three plain-clothes detectives engaged in pro-active policing. The Grievant reported to Captain Pete Johnson. T. Bird; Jt. Ex. 2, Tab 9. On January 7-8, 2019, a group of Plymouth law enforcement officers attended a training organized by the Minnesota South Central Investigators Coalition (MSCIC). The training took place at the Mankato Civic Center in Mankato, Minnesota. The City of Plymouth paid for the training, lodging and other expenses of the officers. The Plymouth officers all stayed at a hotel near the Civic Center. Representatives of a number of other law enforcement agencies attended the training. T. Abrams; T. Bird, Jt. Ex. 2, Tab 4-5. After the first day of training, the Plymouth officers went to a hospitality room within the Civic Center and consumed alcohol. A number of the officers, including the Grievant, then proceeded to a nearby restaurant for dinner where more alcohol was consumed. T. Bird; Jt. Ex. 2, Tab 8. Following dinner, some of the Plymouth officers, including the Grievant, a female officer and various subordinate officers went to Mettler's Bar &amp; Restaurant, a local strip club. T. Bird; Jt. Ex. 1; Jt. Ex. 2, Tab 8. The Grievant was intoxicated by the time he arrived at Mettler's. He continued to consume alcohol at Mettler's and his memory of the night's events became progressively worse. T. Bird; Jt. Ex. 2, Tab 8. Not long after arriving at Mettler's, the Grievant received a text from another Plymouth officer asking if the group was still at Mettler's. The Grievant used his personal cell phone to take one or more photos of the topless dancers and texted one of the photos to the other officer. T. Bird. A Mettler's bouncer observed the Grievant's action and motioned the Grievant over. 5 The bouncer advised the Grievant that taking photos was against the club's rules. The Grievant was directed to delete the photos from his phone, which he did. T. Bird; Jt. Ex. 2, Tab 8. At Mettler's the Grievant and the female officer sat next to each other along the tip rail. Jt. Ex. 2, Tab 8. The female officer, who is married, and the Grievant had worked together for about 18 years and maintained a professional, rather than personal, relationship. T. Bird; Jt. Ex. 2, Tab 8. The female officer, who was also intoxicated, became emotional and tearful. The Grievant attempted to comfort her and put his arm around her. T. Bird; Jt. Ex. 1; Jt. Ex. 2, Tab 8. Other officers observed the Grievant and the female officer touching each other's backs. Officers also reported that the female officer was sitting on the Grievant's lap the majority of the evening and that the Grievant had his hands around her waist and in the pockets of her jeans. T. Bird; T. Abrams; Jt. Ex. 1; Jt. Ex. 2, Tab 8. Other officers also reported that the Grievant would place his hand on the female officer's chair when she stood up, so his hand was under her buttocks when she sat back down. Jt. Ex. 1. Because the Grievant consumed alcohol heavily during the evening of January 7, the Grievant does not recall these events but accepts that others' observations of what occurred are accurate. Jt. Ex. 2, Tab 8. One officer reported that the Grievant placed his hands on the female officer's breasts, over her clothing, while she was seated on his lap. The Grievant and the female officer both deny that this occurred. Jt. Ex. 1; Jt. Ex. 2, Tab 8. The Grievant put money on the tip bar for dancers and paid for one or more lap dances for the female officer. T. Bird; Jt. Ex. 2, Tab 8. The female officer pulled her shirt up at one point and exposed her breasts. At another point she licked the chest of one of the dancers. Jt. Ex. 1. The Grievant does not recall these events. Jt. Ex. 2, Tab 8. 6 The Grievant and the female officer walked back to their hotel, in front of subordinates, with their hands in each other's back pocket. An officer took photos of this without the Grievant's knowledge. Jt. Ex. 2, Tab 3. When they arrived at the hotel, the Grievant walked the female officer to her room and returned to his own room. Jt. Ex. 1. No one mentioned anything to the Grievant about his conduct the night before at Mettler's during the second day of training on January 8, 2019, or on the ride back to the metro area. T. Bird; Jt. Ex. 2, Tab 8. None of the Plymouth law enforcement officers present at Mettler's on January 7, 2019, reported any alleged misconduct by the Grievant to their superiors when they returned to work. The Grievant continued to serve as the supervisor of the SIU without incident for over five months. T. Bird; T. Goldstein. The Grievant continued to have detectives reporting to him directly, including one detective who was present at Mettler's. None of the SIU detectives ever mentioned anything to the Grievant about the events at Mettler's. On or about May 28, 2019, Chief Goldstein received a report indicating that the Grievant and the female officer engaged in inappropriate conduct while at a strip club in Mankato during the MSCIC Conference. Jt. Ex. 1. In addition, Captain Johnson received an envelope with photographs of the Grievant and the female officer with their arms around each other. Chief Goldstein directed the initiation of an Internal Affairs investigation. T. Fadden; Jt. Ex. 1. On June 11, 2019, Captain Johnson had a telephone conversation with Darryl Woodward, a manager at Mettler's on duty the night of January 7. Woodward recalled seeing a female customer exposing her naked breasts. He knew that the group of customers, including the female, were police officers because of the law enforcement conference going on in Mankato. Woodward did not say anything about the conduct of others in the group including the Grievant. 7 T. Abrams; Jt. Ex. 2, Tab 7. The City retained Attorney Marylee Abrams to investigate the matter on or about June 14. Jt. Ex. 1. Abrams interviewed the Grievant on July 17, 2019. During the interview, the Grievant apologized for his part in creating the situation and the misperception that he and the female officer were in a romantic/sexual relationship. Jt. Ex. 2, Tab 8. Abrams completed her investigation report on August 8, 2019. The investigation concluded that the Grievant violated the following policies: Policy 101 - Vision, Mission, Role and Responsibilities/Department Core Values Policy 402 - Employee Nepotism and Fraternization Policy 500 - Conduct Unbecoming City of Plymouth Personnel Policy - Off-Duty Conduct The Grievant attended a Loudermill hearing with Chief Goldstein on August 28, 2019. The Grievant characterized the events at Mettler's as an isolated event and stated that he and the female officer were not in a romantic relationship. He also distinguished his mistake that led to his 2006 demotion from the incident at Mettler's. Jt. Ex. 2, Tab 10. Chief Goldstein overruled the investigation's finding regarding the Employee Nepotism and Fraternization policy and did not sustain that violation. Chief Goldstein sustained the remaining policy violations against the Grievant. T. Goldstein; Jt. Ex. 3, Tab 2. On September 5, 2019, the Grievant was notified that he would be suspended without pay for five days and demoted from Sergeant to Patrol Officer. Jt. Ex. 3, Tab 2. The female officer was notified that she would be demoted from Sergeant to Patrol Officer. Jt. Ex. 1. EMPLOYER POSITION The facts are largely not in dispute. The issue is whether the five-day suspension and demotion to Patrol Officer were appropriate and proportional to the Grievant's misconduct. The 8 Grievant engaged in off-duty misconduct constituting three separate policy violations. The Grievant's off-duty conduct had a nexus to his employment. The Grievant attended the MSCIC Conference in Mankato on January 7, 2019, in the capacity of Sergeant along with his subordinates and other Plymouth law enforcement officials. The Plymouth Police Department paid for his attendance, lodging, and other travel-related expenses. The expectation was that all law enforcement officers in attendance would represent the Department's core values and comport themselves in a manner appropriate to the event. This group was together to attend the MSCIC Conference. Those on the trip did not socialize outside of a workplace setting. The Department trusted that the individuals provided with this training opportunity would not tarnish the reputation of the Department. All of these facts support the assertion that the off-duty conduct had a strong nexus to the Grievant's position as Sergeant. The Grievant admits he voluntarily chose to heavily consume alcohol with other law enforcement officials and subordinates following the first day of the conference. The consumption of alcohol ultimately demonstrates bad judgment. A Sergeant should not heavily consume alcohol with subordinates following a work-related conference. The Grievant was intoxicated by the time he arrived at Mettler's and has a poor memory of the evening at the strip club. His inability to recall information and memory gaps suggest that Grievant's statements and testimony are not reliable. Although the Grievant arrived at the strip club intoxicated, he continued to consume alcohol. The Grievant had an obligation, particularly as a superior officer, to adhere to the high standards of the Plymouth Police Department while on a work-related trip. The Grievant is familiar with the Plymouth Police Department Policy and Operation Manual and understood it applied to his off-duty conduct. 9 The Grievant took multiple pictures of a stripper with his phone in a manner contrary to the rules of the strip club and a bouncer intervened to correct his poor behavior. This was highly inappropriate conduct. The Grievant sent the photos to a subordinate. This misconduct degrades the public faith and trust that the Code of Ethics demands. The act of a sworn Sergeant engaging in behavior disruptive enough to require the attention of a bouncer discredits the Plymouth Police Department. When the Grievant and the female officer walked back to the hotel with officers they supervise, the officers observed them with their hands down the rear back pocket of each other. One of the officers photographed the behavior. The photographs prove that the Grievant and the female officer engaged in inappropriate behavior in front of subordinates in violation of Chapter 500 - Conduct Unbecoming an Officer, Chapter 101 - Vision, Mission, Role, and Responsibility, and Off-Duty Conduct. This kind of behavior on a Department-sanctioned trip in front of subordinates diminishes the Grievant's ability to serve those individuals as Sergeant. The Code of Ethics demands that an officer keep one's "private life unsullied as an example to all" and "develop self-restraint." The Grievant and the female officer engaged in inappropriate behavior of a sexual nature in front of subordinates: the female officer sat on Grievant's lap and Grievant touched her butt and her breasts over her clothing. One Sergeant in attendance later stated that this behavior was immoral. This misconduct detracted from the Grievant's ability to hold the respect of his subordinates by creating an uncomfortable environment for other law enforcement officials present. It is not consistent with the image the Department endeavors to present to the community or with Policy 500. In establishing a nexus with employment, there is no requirement that the off-duty conduct rise to the level of criminal behavior. Here, the Grievant engaged in the misconduct in 10 front of his subordinates at a strip club while on a work-related trip. The connection, or nexus, to his job is clear. Law enforcement officials are under immense public scrutiny. When Sergeants engage in highly inappropriate behavior in a strip club on a Department-sanctioned trip, it challenges the integrity of the Plymouth Police Department as a whole and calls into question whether officers are capable of exercising sound judgment. As one officer stated, "it makes us look terrible. That we can't control ourselves." When the Department's reputation is harmed, it loses the respect and confidence of the public. Members of the public have a reasonable expectation that officers will comport themselves with integrity and dignity even when off-duty. This is true whether the public at large ultimately becomes aware of an officer's misconduct or not. It is not significant that this occurred in Mankato, approximately 80 miles away from the City of Plymouth. Department policies continue to apply on a work-related trip paid for by the Department. As one Sergeant present at Mettler's acknowledged, the public would "not be happy with hearing that's taking place during a training." When members of law enforcement choose to enter a strip club on a Department- sanctioned trip, those individuals should respect the rules of the establishment. Officers are sworn to uphold the law and the act of disregarding an establishment's rules diminishes the confidence of the public that they can perform that duty. It degrades the Plymouth Police Department when a Sergeant pays for a fellow officer to receive lap dances during a Department-sanctioned trip. A lap dance is an erotic and sexually suggestive act. Receiving a lap dance in front of subordinates creates an uncomfortable work 11 environment for other law enforcement officials. A supervisor receiving a lap dance in front of subordinates violates the Department's core policy. This was one evening of misconduct, but it was significant misconduct. The misconduct was so bad that a manager of the strip club recalled it nearly six months later and knew that the individuals involved were police officers. The officers who went to the strip club should have been mindful that members of the public could surmise that they were police officers. Their actions diminished the reputation of law enforcement officers generally and was embarrassing. Members of the law enforcement community outside of the Plymouth Police Department became aware of the misconduct that occurred at the club. The Plymouth Police Department has served as a model for other agencies and this has tarnished the image of the Department as a whole. All of the employees who witnessed the female officer and the Grievant's misconduct received an oral reprimand. The female officer received a demotion to Police Officer and chose to resign from the Police Department. Chief Goldstein considered both positive and negative factors when implementing discipline for the Grievant and made a well-reasoned decision based on the totality of the circumstances. He considered the Grievant's 22 years of excellent service as well as his one prior incident of misconduct for which he was demoted from Sergeant to Police Officer on October 6, 2006. The Grievant was demoted for engaging in an inappropriate relationship with a 19-year- old graduate of the Explorer program when she was a reserve officer for the Department. The female reserve officer would have been an excellent addition to the Department. She ultimately withdrew from consideration to be a Plymouth Officer after the Grievant instigated a romantic 12 relationship with her that involved hand holding and kissing. Similar to the current incident, the Grievant exhibited poor judgment and failed to abide by the core values of the Department. The discipline implemented of a demotion to Police Officer and a five-day suspension represents progressive discipline in lieu of termination. The discipline is proportionate and serves as a deterrent for the future, as a simple demotion in the past was not sufficient to avoid the repeated misconduct on January 7, 2019. The Grievant can no longer serve as a role model for the Department. The Grievant's misconduct has diminished the respect that subordinate officers need to retain for Sergeants. At the arbitration hearing, the Union raised the issue of Chief Goldstein going to a strip club with law enforcement officials in 2002, for a non-department sanctioned event. An off-duty officer's mere presence at a strip club is not a violation of Department policy. The Chief served as a designated driver for two individuals who engaged in unruly behavior. Chief Goldstein responded proactively by telling the individuals they had to leave, taking them home, and advising his supervisor of the incident. This is a stark contrast to the Grievant's conduct. This single incident was enough to merit the discipline imposed. The Grievant demonstrated a profound lack of judgment. If the Grievant is permitted to serve as a Sergeant, the Department would lose credibility with personnel. The discipline of the Grievant should be sustained and the grievance denied. UNION POSITION As a general rule, an employee's off-duty time is his own, and his non-work-related conduct is not an appropriate basis for discipline. Exceptions to this rule exist where an employer can show a nexus between the off-duty conduct and the employer's legitimate business 13 interests. The City has not shown a sufficient nexus between the Grievant's off-duty conduct and his employment. Any allegations that the Grievant's conduct could damage the public image of Plymouth are completely speculative. Mettler's is 80 miles away from Plymouth. There is no evidence that officers from any law enforcement agencies were present at Mettler's or observed the Grievant's conduct. The Mettler's manager who recalled the female officer exposing her breasts and licking one of the dancers made no mention of the Grievant's conduct, nor did he specifically associate the female officer or the other officers in the group with the City of Plymouth. Other Plymouth law enforcement officials present at Mettler's had mixed views regarding how the female officer and the Grievant's behavior would be viewed by the community. One stated that the events at Mettler's could be characterized as "besmirching the good name of the Plymouth Police Department," but added that he had not heard from anyone outside the Department that happened. A second participant said that there would be no impact since they were off duty and the female officer never identified herself. Although Chief Goldstein stated that there was "information in the greater community" about what took place at Mettler's, he provided no details or evidence that anyone outside the Police Department or City Administration was ever aware of the Grievant's conduct. The City has not demonstrated any damage to its public image, and any speculation that its public image could be damaged is unfounded. The City did not show that the Grievant's conduct had a negative effect on his relationship with co-workers or others. No one mentioned the events at Mettler's to the Grievant at any time prior to his receipt of the internal investigation notice on June 21, 2019, more than 14 five months later. During this period, the Grievant continued to serve effectively as the supervisor in charge of the SIU and there were no problems with the functioning and operation of the SIU. There is no reasonable basis to conclude that reinstating the Grievant to the rank of Sergeant would make it difficult or impossible for supervisors, co-workers or others to work with him. It is undisputed that at the time the Grievant and other Plymouth Officers were at Mettler's they were off duty. The fact that the Grievant's conduct took place after he had attended a job-related training is not relevant to the nexus analysis - there is no evidence it was witnessed by officers from other agencies or that anyone present at Mettler's associated the conduct with the City of Plymouth. There is no sufficient nexus between Grievant's conduct and his City employment. Therefore, there is no just cause for discipline. The burden of proof is on the Employer to prove guilt or wrongdoing in a disciplinary proceeding. The City has not proven some of the more serious allegations against the Grievant by clear and convincing evidence. The Grievant denies that he placed his hands on the female officer's breasts over her shirt while she was sitting on her lap. Only one witness who was present at Mettler's claims to have seen this conduct. Every other officer who was present at Mettler's denied seeing the Grievant touch the female officer's breasts, including the officer who was seated next to the Grievant. The female officer, who recalled sitting on the Grievant's lap, having his hands in the pocket of her jeans, exposing her breasts and licking the chest of a dancer, said that she did not recall the Grievant's hands on her breasts over her clothes. The Employer cannot prove by clear and convincing evidence that this took place. 15 The Grievant admits taking one or more photos of one of the dancers with his phone. There is no clear and convincing evidence that taking the photos resulted in the Grievant almost getting kicked out of Mettler's. Again, this information was only provided by one witness. The Grievant stated that his contact with the bouncer was brief and cordial and that he immediately cooperated by immediately deleting the photos from his phone. Attorney Abrams testified she could only speculate as to the nature of the interaction between the Grievant and the bouncer. The evidence is insufficient to prove this allegation. Just cause implies a standard of reasonableness under the facts of each case. Demotion is not an appropriate penalty for the isolated incident at Mettler's. According to the June 21, 2019, investigation notice provided to the Grievant, the allegations relate to the female officer's exposing her breasts to those present at the club and that the Grievant engaged in a personal relationship with the female officer which may violate Department policy. It is evident that the female officer exposing her breasts was the most concerning to the City. Further, Chief Goldstein did not sustain the violation of the department's nepotism and fraternization policy, accepting there was no "personal relationship" as alleged. The Grievant's demotion was "collateral damage" from an investigation that was focused primarily on the female officer's conduct rather than the Grievant. Some of the factual allegations against the Grievant are not disputed. The Grievant acknowledges that he took photos of a stripper. The Grievant concedes that the female officer was seated on his lap with his hands in the pockets of her jeans, that he paid for the female officer to receive a lap dance, and that he and the female officer were walking with their arms around each other and their hands in each other's back pockets. It is also undisputed that insofar as the female officer violated City policy by exposing her breasts and licking a dancer, neither 16 the Grievant nor any of the Plymouth officers present reported the conduct to the Department. The ultimate question before the Arbitrator is whether the allegations regarding the Grievant's conduct that have been sufficiently proven, justify his demotion. It is axiomatic that the degree of punishment should be in keeping with the seriousness of the offense. Discipline may be excessive if it is disproportionate to the degree of the offense or if it is out of step with the principles of progressive discipline. The expected result of progressive discipline is that the employee will recognize that he has engaged in unacceptable conduct and will correct his future behavior. Unlike a suspension for a pre-determined period of time, a demotion will negatively impact the Grievant for the rest of his career in terms of lost wages and the reduced value of his PERA annuity. Based on a reasonable assessment of the Grievant's conduct, the demotion is disproportionate to that conduct. One of the factors in determining the reasonableness of discipline is the length and quality of an employee's work record. Arbitrators may reduce penalties if the employee's conduct was an isolated incident in an otherwise good work record. The Grievant had been a Sergeant for nearly 10 years. Chief Goldstein called him a "superior sergeant" who earned everything on his merit. The Grievant's performance evaluations show that the Grievant consistently exceeded the department's requirements. This outstanding record of service must be a mitigating factor in determining whether there was just cause for the Grievant's demotion. The City asserts that because the Grievant was previously demoted, his demotion now is in the spirit of progressive discipline and that the Grievant should not be given "two bites of the apple." This argument should be rejected. 17 First, the conduct that led up to the 2006 demotion - an admittedly inappropriate quasi- romantic relationship with a female reserve officer - was unrelated to his conduct at Mettler's, which was fueled by alcohol and neither romantic nor sexual in nature. Second, the two disciplinary actions are remote in time from each other (13 years apart), which is contrary to the principles of progressive discipline. Finally, after being demoted in 2006, the Grievant was promoted back to Sergeant in 2010, demonstrating that the concerns leading to the 2006 demotion had been addressed and there were no ongoing problems. The earlier incident is stale and not part of any pattern of misconduct. The Arbitrator should reject the Employer's argument regarding progressive discipline. The Arbitrator should note that the Grievant has taken every opportunity - during his investigative interview, Loudermill hearing, and at the arbitration hearing - to apologize and take responsibility for the isolated incident at Mettler's. Arbitrators have found expression of remorse to be a relevant factor in determining an appropriate level of discipline. The suspension and demotion of the Grievant were without just cause. The Grievant should be reinstated to the rank of Sergeant and the Grievance sustained. MEMORANDUM AND DISCUSSION In accordance with the terms of the parties' CBA, the Employer bears the burden of establishing that it had just cause to support its disciplinary decision. To establish just cause to discipline an employee for off-duty conduct, the Employer must demonstrate a nexus between that conduct and the Employer's legitimate business interests. How Arbitration Works § 15-12 (8th ed. 2016). The Union argues that the incident at the bar took place 80 miles from Plymouth, there is no evidence that officers from other law enforcement agencies were present at Mettler's or that 18 anyone present associated the conduct with the City of Plymouth. The Employer has not demonstrated any damage to the public image. Accordingly, there is no sufficient nexus between the Grievant's conduct and his employment, and therefore no just cause for his discipline. The Employer argues that the Grievant's misconduct is closely intertwined with his position. He attended the conference in the capacity of a sergeant with his subordinates and other law enforcement officials. The Police Department paid for his attendance, lodging and other travel-related expenses. Those on the trip did not socialize outside of a workplace setting. The Grievant went to Mettler's with subordinates and other Plymouth law enforcement officers. The Employer's investigation established that Plymouth officers who were present at Mettler's variously characterized the Grievant's conduct as "embarrassing," "immoral" and "as besmirching the good name of the Plymouth Police Department." One of the officers present at Mettler's talked to his wife about Grievant's conduct and showed the photo of the Grievant and the female officer walking back to the hotel with their hands in each other's pockets to other officers who had not been at Mettler's. Jt. Ex. 1. Chief Goldstein testified that there is "information in the greater community" about what took place at Mettler's. These facts are sufficient to demonstrate that the Grievant's conduct could damage the Department's public image. The Arbitrator concludes that the Employer met its burden to establish a nexus. The burden of proof is on the Employer to prove guilt or wrongdoing in a disciplinary proceeding. How Arbitration Works § 15.3.D. The Employer asserts that the facts regarding the Grievant's misconduct on January 7, 2019 are clear. The Grievant admitted consuming alcohol heavily, to the point that his memory was impaired. The Grievant accepted other witnesses' observations of what occurred on January 7, 2019 as accurate. Specifically, the Grievant admitted the following: 19  Grievant placed his hand underneath the female officer's butt as she sat down on a chair. Ex. 2-8 at 8 ("I don't recall doing that…I'm not saying it didn't happen.")  The female officer sat on Grievant's lap facing towards Grievant. Ex. 2-8 at 7 ("…if somebody said it happened, then it must have happened.")  Grievant placed his hands in the female officer's back pockets as they walked back to the hotel in front of subordinates.  Although Grievant could not recall whether the female officer sat on his lap facing him, he admitted, "I probably had my hands on her." Ex. 2-8 at 7.  Grievant paid for lap dances, and the dancers danced right in front of the group of Plymouth police officers. Ex. 2-8 at 8-9 ("I put a lot of money on the counter…Oh, probably over…probably over $100 over the course of the night.").  Grievant took two to three pictures of the dancers with his phone and sent the pictures to a subordinate. A bouncer admonished him for taking the pictures and made him delete the pictures from his phone. It is also undisputed that neither the Grievant nor any other Plymouth officers present reported the female officer's conduct exposing her breasts to the Police Department. The Union does not contest the above facts. The Union does, however, dispute two additional allegations regarding the Grievant's conduct: that the Grievant placed his hands on the female officer's breasts over her shirt while she sat on his lap and the allegation that the Mettler's employee who told him to delete the photos of one of the dancers was angry or threatened to throw the Grievant out of the club. Only one witness claimed to see the Grievant touch the female officer's breasts. Every other officer present, including the officer seated next to the Grievant, denied seeing this conduct. Further, the female officer, who had a clear recollection of events at Mettler's despite her consumption of alcohol, stated that she did not recall Grievant's hands on her breasts. The Arbitrator concludes that the evidence in the record is insufficient to support the allegation that the Grievant placed his hands on the female officer's breasts. Similarly, the allegation regarding the Grievant almost getting kicked out of Mettler's was supported by only one witness, who did not actually hear the conversation between the Grievant and the bouncer, but stated that "I think almost getting kicked out because of it." Jt. 20 Ex.1. The Employer's investigator testified that she could only speculate regarding the Grievant's interaction with the bouncer. The Arbitrator finds there is insufficient evidence to support the allegation that the Grievant was almost kicked out of Mettler's for taking a photo of one of the dancers. The Arbitrator finds that the undisputed facts in the record establish that the Grievant's conduct on January 7, 2019 violated Policy 101 - Vision, Mission, Role and Responsibilities/Department Core Values, Policy 500 - Conduct Unbecoming and the City of Plymouth Personnel Policy - Off-Duty Conduct. As the parties have noted, where misconduct has been proven, the remaining question is whether the level of discipline imposed is appropriate, in light of all the relevant circumstances. The Employer asserts that the Grievant can no longer serve as a Sergeant because his conduct discredited the Department and his own reputation, and diminished the respect that subordinate officers need to retain for Sergeants. If the Grievant is permitted to serve as a Sergeant, the Department would lose credibility. The Arbitrator finds that the record in this case fails to support the Employer's understandable concerns in this regard. No one in the Department mentioned the events at Mettler's to the Grievant until the commencement of the investigation more than five months later. During this time, the Grievant continued to effectively supervise the SIU detectives, including one detective who was present at Mettler's with the Grievant. The Arbitrator finds no basis in the record to conclude that reinstating the Grievant to Sergeant would create problems with the functioning and operation of the SIU or another unit.</t>
  </si>
  <si>
    <t>['https://d3n8a8pro7vhmx.cloudfront.net/cuapb/pages/270/attachments/original/1632228289/2020-Heath_Bird_-_City_of_Plymouth.pdf?1632228289']</t>
  </si>
  <si>
    <t>['Heath Bird, badge #None']</t>
  </si>
  <si>
    <t>Too_Long:Over 20 PagesUNITED STATES DISTRICT COURT DISTRICT OF MINNESOTA Amy Elizabeth Krekelberg, Civil No. 13-3562 (DWF/TNL) Plaintiff, v. MEMORANDUM OPINION AND ORDER Anoka County; City of Coon Rapids; City of Minneapolis; Minneapolis Park &amp; Recreation Board; City of Roseville; City of St. Paul; James Psyck, acting in his individual capacity as a Deputy of the Anoka County Sheriff's Department; Travis Wold, acting in his individual capacity as a Deputy of the Anoka County Sheriff's Department; Taylor Arneson, acting in his or her individual capacity as an Officer of the Coon Rapids Police Department; Paul Frakie, acting in his individual capacity as an Officer of the Coon Rapids Police Department; Jarrod H. Guy, acting in her individual capacity as an Officer of the Coon Rapids Police Department; Cameron Clark Gustafson, acting in his individual capacity as an Officer of the Coon Rapids Police Department; Robert Goodsell, acting in his individual capacity as an Officer of the Minneapolis Park and Recreation Board Police Department; Keith Rowland, acting in his individual capacity as an Officer of the Minneapolis Park and Recreation Board Police Department; Mark Swanson, acting in his individual capacity as an Officer of the Minneapolis Park and Recreation Board Police Department; John Wurm, in his individual capacity as a Park Patrol Agent of the Minneapolis Park and Recreation Board Police Department; Philip Alejandrino, acting in his individual CASE 0:13-cv-03562-DWF-TNL Document 246 Filed 08/19/16 Page 1 of 23 2 capacity as an Officer of the Minneapolis Police Department; Gilles Antaya, acting in his individual capacity as an Officer of the Minneapolis Police Department; Tyrone Barze, acting in his individual capacity as an Officer of the Minneapolis Police Department; Troy Carlson, acting in his individual capacity as an Officer of the Minneapolis Police Department; Aaron Collins, acting in his individual capacity as an Officer of the Minneapolis Police Department; Brian Cummings, acting in his individual capacity as an Officer of the Minneapolis Police Department; Christopher Cushenbery, acting in his individual capacity as an Officer of the Minneapolis Police Department; Mark Durand, acting in his individual capacity as an Officer of the Minneapolis Police Department; David Elliott, acting in his individual capacity as an Officer of the Minneapolis Police Department; Andrew Enriquez, acting in his individual capacity as an Officer of the Minneapolis Police Department; Carlos Baires Escobar, acting in his individual capacity as an Officer of the Minneapolis Police Department; Eric Faulconer, acting in his individual capacity as an Officer of the Minneapolis Police Department; Mark Gasior, acting in his individual capacity as an Officer of the Minneapolis Police Department; Scott Grabowski, acting in his individual capacity as an Officer of the Minneapolis Police Department; Dennis Hamilton, acting in his individual capacity as an Officer of the Minneapolis Police Department; Richard Hand, acting in his individual capacity as an Officer of the Minneapolis Police Department; Joseph Haspert, acting in his individual capacity as an Officer of the Minneapolis Police Department; Anna Hedberg, acting in her CASE 0:13-cv-03562-DWF-TNL Document 246 Filed 08/19/16 Page 2 of 23 3 individual capacity as an Officer of the Minneapolis Police Department; Thomas Hendrickson, acting in his individual capacity as an Officer of the Minneapolis Police Department; Roland Hillstrom, acting in his individual capacity as an Officer of the Minneapolis Police Department; David Honican, acting in his individual capacity as an Officer of the Minneapolis Police Department; Daniel Horn, acting in his individual capacity as an Officer of the Minneapolis Police Department; Christopher House, acting in his individual capacity as an Officer of the Minneapolis Police Department; Robert Illestschko, acting in his individual capacity as an Officer of the Minneapolis Police Department; Kurt Indehar, acting in his individual capacity as an Officer of the Minneapolis Police Department; Bruce Johnson, acting in his individual capacity as an Officer of the Minneapolis Police Department; Heather Jorges, acting in her individual capacity as an Officer of the Minneapolis Police Department; Kristopher Kramer, acting in his individual capacity as an Officer of the Minneapolis Police Department; Robert Krebs, acting in his individual capacity as an Officer of the Minneapolis Police Department; Dennis Kreft, acting in his individual capacity as an Officer of the Minneapolis Police Department; Jennifer Lazarchic, acting in her individual capacity as an Officer of the Minneapolis Police Department; Alan Liotta, acting in his individual capacity as an Officer of the Minneapolis Police Department; Thomas Lopez, acting in his individual capacity as an Officer of the Minneapolis Police Department; Oscar Macias, acting in his individual capacity as an Officer of the Minneapolis Police Department; Timothy Mattson, acting in CASE 0:13-cv-03562-DWF-TNL Document 246 Filed 08/19/16 Page 3 of 23 4 his individual capacity as an Officer of the Minneapolis Police Department; Matthew McLean, acting in his individual capacity as an Officer of the Minneapolis Police Department; Johnny Mercil, acting in his individual capacity as an Officer of the Minneapolis Police Department; Sherral Miller, acting in her individual capacity as an Officer of the Minneapolis Police Department; Jamiel Mohammud, acting in his individual capacity as an Officer of the Minneapolis Police Department; Beth Mota, acting in her individual capacity as an Officer of the Minneapolis Police Department; Blake Moua, acting in his individual capacity as an Officer of the Minneapolis Police Department; David Neil, acting in his individual capacity as an Officer of the Minneapolis Police Department; Matthew Olson, acting in his individual capacity as an Officer of the Minneapolis Police Department; George Peltz, acting in his individual capacity as an Officer of the Minneapolis Police Department; Lucas Peterson, acting in his individual capacity as an Officer of the Minneapolis Police Department; Michael Pfaff, acting in his individual capacity as an Officer of the Minneapolis Police Department; Patrick Reuben, acting in his individual capacity as an Officer of the Minneapolis Police Department; Bryce Robinson, acting in his individual capacity as an Officer of the Minneapolis Police Department; Antonio SanRoman, acting in his individual capacity as an Officer of the Minneapolis Police Department; Todd Sauvageau, acting in his individual capacity as an Officer of the Minneapolis Police Department; Jarrod Silva, acting in his individual capacity as an Officer of the Minneapolis Police Department; John Staufenberg, acting in his individual CASE 0:13-cv-03562-DWF-TNL Document 246 Filed 08/19/16 Page 4 of 23 5 capacity as an Officer of the Minneapolis Police Department; Christopher Tuma, acting in his individual capacity as an Officer of the Minneapolis Police Department; Matthew Vana, acting in his individual capacity as an Officer of the Minneapolis Police Department; Gregory Wenzel, acting in his individual capacity as an Officer of the Minneapolis Police Department; David Wilson, acting in his individual capacity as an Officer of the Minneapolis Police Department; Patrick Windus, acting in his individual capacity as an Officer of the Minneapolis Police Department; Mark Wisocki, acting in his individual capacity as an Officer of the Minneapolis Police Department; Steve Wuorinen, acting in his individual capacity as an Officer of the Minneapolis Police Department; Jeffrey York, acting in his individual capacity as an Officer of the Minneapolis Police Department; Bryan Anderson, acting in his individual capacity as an Officer of the Roseville Police Department; Maia Gardner, acting in her individual capacity as an Officer of the Roseville Police Department; Dennis Kim, acting in his individual capacity as an Officer of the Roseville Police Department; Michael Parkos, acting in his individual capacity as an Officer of the Roseville Police Department; Thomas Roth, acting in his individual capacity as an Officer of the Roseville Police Department; Matthew Koncar, acting in his individual capacity as an Officer of the St. Paul Police Department; Joshua Lynaugh, acting in his individual capacity as an Officer of the St. Paul Police Department; Tong Yang, acting in his individual capacity as an Officer of the St. Paul Police Department; Charles Luedtke, acting in his individual capacity as an Officer of the Veteran Affairs Police CASE 0:13-cv-03562-DWF-TNL Document 246 Filed 08/19/16 Page 5 of 23 6 Department - Minneapolis; John and Jane Does (1-1000), acting in their individual capacity as supervisors, officers, deputies, staff, investigators, employees or agents of the other governmental agencies; Entity Does (1-50), including cities, counties, municipalities, and other entities sited in Minnesota, Defendants. Jeffrey M. Montpetit, Esq., Marcia K. Miller, Esq., and Susan M. Holden, Esq., SiebenCarey, P.A.; and Lorenz F. Fett, Jr., Esq., Sonia L. Miller-Van Oort, Esq., and Jonathan A. Strauss, Esq., Sapientia Law Group PLLC; counsel for Plaintiff. Bryan D. Frantz, Jason J. Stover, and Jonathan C. Audette, Assistant County Attorneys, Anoka County Attorney's Office, counsel for Defendants Anoka County, James Psyck, and Travis Wold. Brian Scott Carter and George H. Norris, Assistant City Attorneys, Minneapolis City Attorney's Office, counsel for Defendants City of Minneapolis, Philip Alejandrino, Gilles Antaya, Troy Carlson, Brian Cummings, Christopher Cushenbery, Mark Durand, Andrew Enriquez, Carlos Baires Escobar, Eric Faulconer, Scott Grabowski, Dennis Hamilton, Richard Hand, Joseph Haspert, Anna Hedberg, Thomas Hendrickson, Roland Hillstrom, David Honican, Christopher House, Robert Illestschko, Kurt Indehar, Bruce Johnson, Heather Jorges, Kristopher Kramer, Robert Krebs, Dennis Kreft, Jennifer Lazarchic, Alan Liotta, Thomas Lopez, Timothy Mattson, Matthew McLean, Johnny Mercil, Sherral Millar, Jamiel Mohammud, Beth Mota, Blake Moua, David Neil, George Peltz, Lucas Peterson, Michael Pfaff, Patrick Reuben, Bryce Robinson, Antonio SanRoman, Todd Sauvageau, Jarrod Silva, John Staufenberg, Christopher Tuma, Matthew Vana, Gregory Wenzel, David Wilson, Patrick Windus, Mark Wisocki, Steve Wuorinen, and Jeffrey York. Jon K. Iverson, Esq., Stephanie A. Angolkar, Esq., and Susan M. Tindal, Esq., Iverson Reuvers Condon, counsel for Defendants City of Coon Rapids, City of Roseville, Taylor Arneson, Paul Frakie, Jarrod H. Guy, Bryan Anderson, Maia Gardner, Dennis Kim, Michael Parkos, Thomas Roth, and Cameron Clark Gustafson. Ann E. Walther, Esq., and Erik Bal, Esq., Rice, Michels &amp; Walther, LLP, counsel for Defendants Minneapolis Park &amp; Recreation Board, Robert Goodsell, Keith Rowland, and John Wurm. CASE 0:13-cv-03562-DWF-TNL Document 246 Filed 08/19/16 Page 6 of 23 7 Judith A. Hanson, Assistant City Attorney, St. Paul City Attorney's Office, counsel for Defendant City of St. Paul. Joseph E. Flynn, Esq., Jardine Logan &amp; O'Brien PLLP, counsel for Defendant Matthew Olson. INTRODUCTION This matter is before the Court on the following motions by various individual Defendants who are members of the Minneapolis Police Department (the "Moving Defendants"1): (1) Motion to Dismiss brought by Minneapolis Officers (Doc. No. 172); (2) Motion to Dismiss by Patrick Windus (Doc. No. 186); (3) Motion to Dismiss by Scott Grabowski, Richard Hand, Bruce Johnson, Kristopher Kramer, David Neil, Michael Pfaff, and Jeffrey York (Doc. No. 189); (4) Motion to Dismiss by Brian Cummings, Matthew McLean, Sherral Miller, Lucas Peterson, Gregory Wenzel, and Steve Wuorinen (Doc. No. 196); (5) Motion to Dismiss by Christopher Cushenbery, Roland Hillstrom, Dennis Kreft, and David Wilson (Doc. No. 217); (6) Motion to Dismiss by Thomas 1 The Moving Defendants include the following individuals: Philip Alejandrino, Gilles Antaya, Troy Carlson, Mark Durand, Andrew Enriquez, Carlos Baires Escobar, Eric Faulconer, Dennis Hamilton, Joseph Haspert, Anna Hedberg, Thomas Hendrickson, David Honican, Christopher House, Robert Illestschko, Kurt Indehar, Heather Jorges, Kristopher Kramer, Robert Krebs, Jennifer Lazarchic, Alan Liotta, Johnny Mercil, Jamiel Mohammud, Beth Mota, Blake Moua, George Peltz, Patrick Reuben, Bryce Robinson, Antonio SanRoman, Todd Sauvageau, Jarrod Silva, John Staufenberg, Christopher Tuma, Matthew Vana, Mark Wisocki, Patrick Windus, Scott Grabowski, Richard Hand, Bruce Johnson, David Neil, Michael Pfaff, Jeffrey York, Brian Cummings, Matthew McLean, Sherral Miller, Lucas Peterson, Gregory Wenzel, Steve Wuorinen, Christopher Cushenbery, Roland Hillstrom, Dennis Kreft, David Wilson, Thomas Lopez, and Timothy Mattson. CASE 0:13-cv-03562-DWF-TNL Document 246 Filed 08/19/16 Page 7 of 23 8 Lopez (Doc. No. 222); and (7) Motion to Dismiss by Timothy Mattson (Doc. No. 224). For the reasons set forth below, the Court grants in part and denies in part the motions to dismiss. BACKGROUND This case relates to the alleged unlawful access of Plaintiff Amy Elizabeth Krekelberg's personal information by various government entities and their employees. According to Krekelberg, Defendants viewed her information-contained in the Department of Vehicle Services' motor-vehicle records database for Minnesota drivers- in violation of the Driver's Privacy Protection Act, 18 U.S.C. § 2721, et seq. ("DPPA"). A prior Order in this case, issued on November 7, 2014, contains a summary of Krekelberg's factual allegations. (Doc. No. 118). The Court incorporates that summary by reference. Krekelberg filed her original Complaint on December 17, 2013, asserting the following causes of action: (1) violation of the DPPA against all Defendants; (2) violation of 42 U.S.C. § 1983 against all Individual Defendants, including John and Jane Does; (3) violation of 42 U.S.C. § 1983 against all Entity Defendants and Supervisor Defendants, including John, Jane, and Entity Does; (4) violation of 42 U.S.C. § 1983 against Commissioner Defendants and Minnesota Department of Public Safety ("DPS") Does; and (5) common law invasion of privacy against all Defendants. (Doc. No. 1 ("Compl.") ¶¶ 414-501.) Following motions to dismiss brought by various Defendants, the Court, on November 7, 2014, dismissed Krekelberg's § 1983 claims and invasion of privacy CASE 0:13-cv-03562-DWF-TNL Document 246 Filed 08/19/16 Page 8 of 23 9 claims. (Doc. No. 118.) The Court also dismissed Krekelberg's DPPA claims to the extent they related to lookups prior to December 17, 2009. (Id.) Thus, following the Court's Order, only Krekelberg's DPPA claims related to lookups occurring on or after December 17, 2009, remained. (Id.) On March 18, 2015, Krekelberg subpoenaed DPS, requesting production of documents identifying the individual Doe defendants who had allegedly accessed her personal information. (Doc. No. 130 at ¶ 1.) DPS objected to the subpoena, taking the position that DPS could not disclose the requested documents absent an order from the Court. (Id. ¶¶ 3-4.) On May 8, 2015, Krekelberg and DPS filed a stipulation regarding Krekelberg's document request (id.), and on May 11, 2015, the Court ordered DPS to produce the documents within fourteen days (Doc. No. 131). On June 16, 2015, Krekelberg filed an Amended Complaint replacing individual Doe defendants with specific, named individuals, including the Moving Defendants. (Doc. No. 137 ("Am. Compl.").) Now, the Moving Defendants ask this Court to dismiss Krekelberg's remaining DPPA claims against them based on the statute of limitations and the doctrine of qualified immunity. DISCUSSION I. Legal Standard In deciding a motion to dismiss pursuant to Federal Rule of Civil Procedure 12(b)(6), a court assumes all facts in the complaint to be true and construes all reasonable inferences from those facts in the light most favorable to the complainant. Morton v. Becker, 793 F.2d 185, 187 (8th Cir. 1986). In doing so, however, a court need CASE 0:13-cv-03562-DWF-TNL Document 246 Filed 08/19/16 Page 9 of 23 10 not accept as true wholly conclusory allegations, Hanten v. Sch. Dist. of Riverview Gardens, 183 F.3d 799, 805 (8th Cir. 1999), or legal conclusions drawn by the pleader from the facts alleged, Westcott v. City of Omaha, 901 F.2d 1486, 1488 (8th Cir. 1990). A court deciding a motion to dismiss may consider the complaint, matters of public record, orders, materials embraced by the complaint, and exhibits attached to the complaint. See Porous Media Corp. v. Pall Corp., 186 F.3d 1077, 1079 (8th Cir. 1999). To survive a motion to dismiss, a complaint must contain "enough facts to state a claim to relief that is plausible on its face." Bell Atl. Corp. v. Twombly, 550 U.S. 544, 570 (2007). Although a complaint need not contain "detailed factual allegations," it must contain facts with enough specificity "to raise a right to relief above the speculative level." Id. at 555. As the Supreme Court reiterated, "[t]hreadbare recitals of the elements of a cause of action, supported by mere conclusory statements," will not pass muster under Twombly. Ashcroft v. Iqbal, 556 U.S. 662, 678 (2009) (citing Twombly, 550 U.S. at 555). In sum, this standard "calls for enough fact[s] to raise a reasonable expectation that discovery will reveal evidence of [the claim]." Twombly, 550 U.S. at 556. II. Standing As a threshold matter, this Court must determine whether Krekelberg has standing to bring this lawsuit. "[T]he core component of standing is an essential and unchanging part of the case-or-controversy requirement of Article III." Lujan v. Defenders of Wildlife, 504 U.S. 555, 560 (1992). While the Moving Defendants have not challenged Krekelberg's standing, standing is a jurisdictional requirement that "can be raised by the court sua sponte at any time during the litigation." Pucket v. Hot Springs Sch. Dist. CASE 0:13-cv-03562-DWF-TNL Document 246 Filed 08/19/16 Page 10 of 23 11 No. 23-2, 526 F.3d 1151, 1156 (8th Cir. 2008) (internal quotation marks omitted). To show Article III standing, a plaintiff has the burden of proving: (1) that she suffered an "injury-in-fact," (2) that a causal connection links the injury to the challenged conduct, and (3) that a favorable decision will likely redress the injury. Lujan, 504 U.S. at 560-61. At the pleading stage, a plaintiff must "clearly . . . allege facts demonstrating" each element. Warth v. Seldin, 422 U.S. 490, 518 (1975). Recently, in Spokeo, Inc. v. Robins, 136 S. Ct. 1540, 1549 (2016), a case involving claims under the Fair Credit Reporting Act, 15 U.S.C. § 1681, et seq., the Supreme Court clarified that alleging a violation of a statutory right may, in some cases, be insufficient to establish the injury element of the standing test. Like the plaintiff in Spokeo, Krekelberg asserts a cause of action based on an alleged statutory violation-here, the DPPA. Accordingly, the Court considers whether Krekelberg has established the injury-in-fact element of Article III standing. In Spokeo, the Supreme Court reaffirmed that the injury-in-fact element of Article III standing requires a plaintiff to allege an injury that is "concrete" as well as particular to that plaintiff. Spokeo, 136 S. Ct. at 1548. It explained that a "concrete" injury is one that "actually exist[s]," although it may be intangible. Id. at 1548-49. While "Congress may elevate to the status of legally cognizable injuries concrete, de facto injuries that were previously inadequate in law," a plaintiff does not automatically satisfy the injury-in-fact requirement "whenever a statute grants a person a statutory right and purports to authorize that person to sue to vindicate that right." Id. at 1549 (quoting Lujan, 504 U.S. at 578 (quotations marks and brackets omitted)). Further, CASE 0:13-cv-03562-DWF-TNL Document 246 Filed 08/19/16 Page 11 of 23 12 when evaluating an injury's concreteness, a court should "consider whether an alleged intangible harm has a close relationship to a harm that has traditionally been regarded as providing a basis for a lawsuit in English or American courts." Id. at 1549. In short, an injury's concreteness turns on multiple factors, including-but not limited to-whether a statute provides the plaintiff with a cause of action. In Potocnik v. Carlson, Civ. No. 13-2093, 2016 WL 3919950, at *3 (D. Minn. July 15, 2016), a judge in this District held that a plaintiff asserting DPPA claims had Article III standing under Spokeo. Relying on the Supreme Court's explanation of concreteness, the court explained that viewing private information without lawful authority-which the DPPA prohibits-"has a close relationship to invasion of the right to privacy, a harm that has long provided a basis for tort actions in the English and American courts." Potocnik, 2016 WL 3919950, at *2. Moreover, the plaintiff alleged that she suffered emotional distress as a result of the defendants' statutory violations, and, the court explained, emotional distress is an injury sufficient to satisfy the injury-in-fact requirement. Id. at *3. The Court agrees with the analysis in Potocnik and applies it to this case. Krekelberg, like the plaintiff in Potocnik, alleges that Defendants violated the DPPA by accessing her private information from the motor-vehicle records database, and that Krekelberg experienced emotional distress as a result. As such, the Court finds that Krekelberg has alleged a concrete injury sufficient to establish Article III standing under Spokeo. CASE 0:13-cv-03562-DWF-TNL Document 246 Filed 08/19/16 Page 12 of 23 13 III. Relation Back of Krekelberg's Amended Complaint The Moving Defendants assert that all but a handful of Krekelberg's DPPA claims against them are time-barred because Krekelberg's Amended Complaint does not relate back to the date of her original Complaint. As the Court explained in its November 7, 2014 Order in this case, DPPA claims are subject to the general four-year statute of limitations provided by 28 U.S.C. § 1658(a), which begins to run when the alleged violations occur, rather than when a plaintiff discovers them. See McDonough v. Anoka Cty., 799 F.3d 931, 939-43 (8th Cir. 2015); Mallak v. Aitkin Cty., 9 F. Supp. 3d 1046, 1052-55 (D. Minn. 2014). Because Krekelberg's Amended Complaint was filed on June 16, 2015, her DPPA claims against the Moving Defendants that relate to lookups conducted prior to June 16, 2011, are time-barred unless her Amended Complaint relates back to her original Complaint. Federal Rule of Civil Procedure 15(c) governs whether an amended pleading relates back to the date of an original pleading. Fed. R. Civ. P. 15(c); Krupski v. Costa Crociere S. p. A., 560 U.S. 538, 541 (2010). It provides, in relevant part: An amendment to a pleading relates back to the date of the original pleading when: . . . (B) the amendment asserts a claim or defense that arose out of the conduct, transaction, or occurrence set out-or attempted to be set out-in the original pleading; or (C) the amendment changes the party or the naming of the party against whom a claim is asserted, if Rule 15(c)(1)(B) is satisfied and if, within the period provided by Rule 4(m) for serving the summons and complaint, the party to be brought in by amendment: CASE 0:13-cv-03562-DWF-TNL Document 246 Filed 08/19/16 Page 13 of 23 14 (i) received such notice of the action that it will not be prejudiced in defending on the merits; and (ii) knew or should have known that the action would have been brought against it, but for a mistake concerning the proper party's identity. Fed. R. Civ. P. 15(c)(1) (emphasis added). In this case, the parties dispute whether the "but for a mistake" requirement-contained in Rule 15(c)(1)(C)(ii)-has been met. Specifically, the Moving Defendants argue that Krekelberg's naming of Doe defendants did not result from a "mistake" within the scope of the Rule. According to the Supreme Court, a mistake under Rule 15(c)(1)(C)(ii) "is an error, misconception, or misunderstanding; an erroneous belief." Krupski, 560 U.S. at 548 (quotation marks and brackets omitted). In support of this definition, the Supreme Court cited Webster's Third New International Dictionary (2002), which defined "mistake" as, among other things, "a wrong action or statement proceeding from faulty judgment, inadequate knowledge, or inattention." Id. at 548-49. While the Supreme Court has not considered whether Rule 15(c) allows relation back in the context of amendments to replace unknown or Doe defendants, the First, Second, Fourth, Fifth, Sixth, Seventh, Tenth, and Eleventh Circuits have held that a plaintiff's lack of knowledge of a party's identity is not a mistake.2 See, e.g., Wilson v. 2 As Krekelberg points out, the Third Circuit has taken the opposite view. See Singletary v. Pa. Dep't of Corrections, 266 F.3d 186, 200-02 &amp; nn.4-5 (3d Cir. 2001) (explaining that "lack of knowledge of a particular defendant's identity can be a mistake" and finding contrary rule to be "highly problematic"); Arthur v. Maersk, Inc., 434 F.3d 196, 208 (3d Cir. 2006) ("A 'mistake' is no less a 'mistake' when it flows from lack of knowledge as opposed to inaccurate description."); Varlack, v. SWC Caribbean, Inc., 550 (Footnote Continued on Next Page) CASE 0:13-cv-03562-DWF-TNL Document 246 Filed 08/19/16 Page 14 of 23 15 U.S. Gov't, 23 F.3d 559, 563 (1st Cir. 1994); Barrow v. Wethersfield Police Dep't, 66 F.3d 466, 469-70 (2d Cir. 1996) (as modified); Locklear v. Bergman &amp; Beving AB, 457 F.3d 363, 368 (4th Cir. 2006); Jacobsen v. Osborne, 133 F.3d 315, 320-22 (5th Cir. 1998); Moore v. Tennessee, 267 F. App'x 450, 455 (6th Cir. 2008); Worthington v. Wilson, 8 F.3d 1253, 1256-57 (7th Cir. 1993); Garrett v. Fleming, 362 F.3d 692, 696-97 (10th Cir. 2004); Wayne v. Jarvis, 197 F.3d 1098, 1103-04 (11th Cir. 1999), overruled on other grounds by Manders v. Lee, 338 F.3d 1304, 1328 &amp; n.52 (11th Cir. 2003). Under this rule, an amendment that specifically names defendants previously identified as Does does not relate back under Rule 15(c). See, e.g., Garrett, 362 F.3d at 696-97; Jacobsen, 133 F.3d at 320-22; Barrow, 66 F.3d at 469-70. Indeed, although the Eighth Circuit has not decided the issue,3 two judges in this District have recently held that an amendment substituting the name of a real person for a (Footnote Continued From Previous Page) F.2d 171, 174-75 (3d Cir. 1977) (holding that plaintiff's amended complaint naming defendant previously identified as "unknown" related back under Rule 15(c)); see also Jones v. Young, Civ. No. 04-257, 2007 WL 2695621, at *5 (E.D. Ark. Sept. 10, 2007) (permitting relation back where applicable state law authorized use of Doe pleadings); Byrd v. Abate, 964 F. Supp. 140, 145-46 (S.D.N.Y. 1997) (as amended) (permitting relation back where defendant resisted plaintiff's efforts to identify Doe defendant); Ames v. Vavreck, 356 F. Supp. 931, 942 (D. Minn. 1973) (permitting relation back where Doe defendants had notice prior to running of statute of limitations). As explained in the text, however, the Court declines to adopt the Third Circuit's minority rule. 3 The Moving Defendants refer the Court to Foulk v. Charrier, 262 F.3d 687(8th Cir. 2011). In that case, the Eighth Circuit noted that an amended complaint identifying a defendant by name will not ordinarily relate back to a previously filed complaint against a Doe defendant unless the requirements of Rule 15(c) are satisfied. Foulk, 262 F.3d at 696. Here, the fact that Rule 15(c)'s requirements must be satisfied is not in dispute. As (Footnote Continued on Next Page) CASE 0:13-cv-03562-DWF-TNL Document 246 Filed 08/19/16 Page 15 of 23 16 Doe defendant does not relate back under Rule 15(c). Potocnik, 2016 WL 3919950, at *5; Heglund v. Aitkin Cty., Civ. No. 14-296, 2016 WL 3093381, at *6 (D. Minn. June 1, 2016). Potocnik and Heglund involve similar facts. In each case, a plaintiff sued under the DPPA, alleging that various government employees unlawfully accessed the plaintiff's personal information from the motor-vehicle records database. Potocnik, 2016 WL 3919950, at *1; Heglund, 2016 WL 3093381, at *1. Further, in each case, the plaintiff used Does in place of unknown individuals in the original complaint and subsequently, upon learning the identities of the previously unknown individuals, filed an amended complaint replacing the Does with specific individuals. Potocnik, 2016 WL 3919950, at *3; Heglund, 2016 WL 3093381, at *1, 3. In these circumstances, both Potocnik and Heglund found that the plaintiffs' use of Doe defendants did not constitute a mistake under Rule 15(c)(1)(C)(ii). Potocnik, 2016 WL 3919950, at *5; Heglund, 2016 WL 3093381, at *6. Relying on the Supreme Court's definition of mistake in Krupski, the Potocnik court explained: [A] plaintiff who sues a John Doe defendant does not do so because of an error, misconception, misunderstanding, or erroneous belief. Nor has she committed a "wrong" action on account of inadequate knowledge. [W]hen [the plaintiff] sued hundreds of John and Jane Doe defendants, she was not doing so because she believed that hundreds of people named John Doe or Jane Doe had unlawfully accessed her . . . information. Instead, she sued hundreds of defendants under fictitious names because she did not know who had unlawfully accessed her . . . information-and, by using fictitious names, [the plaintiff] was accurately communicating that fact. This is not a "mistake" . . . . (Footnote Continued From Previous Page) such, Foulk provides little, if any, persuasive value. See Potocnik, 2016 WL 3919950, at *3 n.3. CASE 0:13-cv-03562-DWF-TNL Document 246 Filed 08/19/16 Page 16 of 23 17 Potocnik, 2016 WL 3919950, at *5; see also Heglund, 2016 WL 3093381, at *4 ("[A] plaintiff's naming of a Doe defendant is not a mistake . . . . Rather, a plaintiff names a Doe defendant because the plaintiff does not yet know the identity of the defendant; it is a placeholder."). The Court agrees with the reasoning in Potocnik and Heglund. Here, as in Potocnik and Heglund, Krekelberg's naming of John and Jane Doe defendants was not a mistake under Rule 15(c)(1)(C)(ii). Krekelberg agrees that she used Doe defendants in her original Complaint because she was unable to identify all of the individuals who accessed her personal information. (See Doc. No. 133; Doc. No. 192 at 6.) Indeed, she does not claim that she mistakenly believed that individuals other than those named in the Amended Complaint were the proper defendants; rather, she asserts that she lacked the knowledge necessary to name the individual defendants. (See Doc. No. 133; Doc. No. 192 at 6.) Because, as discussed above, the weight of authority holds that lack of knowledge does not constitute a mistake, the Court concludes that Krekelberg has not met the "but for a mistake" requirement of Rule 15(c)(1)(C)(ii). Accordingly, Krekelberg's Amended Complaint cannot relate back to the date of her original Complaint. Because Krekelberg's Amended Complaint does not relate back under Rule 15(c), the statute of limitations bars claims against the Moving Defendants regarding lookups that occurred before June 16, 2011, four years before the filing of the Amended Complaint on June 16, 2015. Based on the records attached to the Amended Complaint, only three of the Moving Defendants conducted lookups on or after June 16, 2011: CASE 0:13-cv-03562-DWF-TNL Document 246 Filed 08/19/16 Page 17 of 23 18 Heather Jorges, Patrick Windus, and Matthew McClean. (Am. Compl. ¶¶ 3-10, Exs. A-C.) Accordingly, the Court will dismiss the remaining Moving Defendants from this lawsuit. IV. Equitable Estoppel In a footnote, Krekelberg argues that even if her Amended Complaint does not relate back, the doctrine of equitable estoppel should prevent the running of the statute of limitations in this case. Krekelberg cites Schrader v. Royal Caribbean Cruise Line, Inc., 952 F.2d 1008, 1013 (8th Cir. 1992), which explains that a defendant may be equitably estopped from relying on a statute of limitations "if that defendant contributed to confusion about who the proper defendant was." See also Bechtel v. Robinson, 886 F.2d 644, 650 (3d Cir. 1989) (holding that defendant was equitably estopped from pleading statute of limitations defense where defendant misled plaintiffs as to proper party to sue); Charles Alan Wright, et al., 6A Federal Practice and Procedure § 1500 (3d ed.) (updated Apr. 2016) ("If the originally named defendant or the party sought to be added either knowingly allows plaintiff to think plaintiff has sued the proper party or actually misleads plaintiff as to the identity of the party that should be held responsible, the new defendant will be estopped from asserting a statute-of-limitations defense."). Here, Krekelberg argues that the entity defendants prevented her from knowing the proper individual defendants by refusing to identify individuals who accessed Krekelberg's information and by filing time-consuming motions. (Doc. No. 192 at 14.) However, the Moving Defendants, all members of the Minneapolis Police Department, point out that on March 20, 2015, the City of Minneapolis identified individual officers, CASE 0:13-cv-03562-DWF-TNL Document 246 Filed 08/19/16 Page 18 of 23 19 including the Moving Defendants, in timely response to Krekelberg's discovery requests. (See Doc. No. 178 at ¶ 3, Ex. A.) Further, the parties stipulated that it was DPS-not the City of Minneapolis or the Moving Defendants-that declined to release the identities of Doe defendants in response to Krekelberg's subpoena. (Doc. No. 130.) DPS, moreover, produced the requested information after the parties filed a stipulation and the Court issued an Order. (See Doc. Nos. 130, 131, 133.) Because Krekelberg does not allege that the City of Minneapolis or the Moving Defendants engaged in dishonest or unlawful conduct that prevented her from identifying the Moving Defendants, equitable estoppel does not bar the Moving Defendants from relying on the statute of limitations. See, e.g., Potocnik, 2016 WL 3919950, at *5 (finding no basis for estoppel, and granting summary judgment to defendants, where defendants did not engage in dishonest or unlawful conduct that prevented plaintiff from bringing timely claims); Garcia v. Peter Carlton Enters., Ltd., 717 F. Supp. 1321, 1326-27 (N.D. Ill. 1989) (finding no basis for estoppel, and granting defendant's motion to dismiss, where defendant did not mislead plaintiff regarding proper defendant). V. Qualified Immunity The Moving Defendants also assert that they are entitled to qualified immunity, because, they claim, the DPPA does not clearly establish that viewing information in the motor-vehicle records database is equivalent to "obtain[ing]" data in violation of the DPPA. See 18 U.S.C. § 2722(a). Under the doctrine of qualified immunity, "government officials performing discretionary functions generally are shielded from liability for civil damages insofar as their conduct does not violate clearly established statutory or CASE 0:13-cv-03562-DWF-TNL Document 246 Filed 08/19/16 Page 19 of 23 20 constitutional rights of which a reasonable person would have known." Harlow v. Fitzgerald, 457 U.S. 800, 818 (1982). The Eighth Circuit, however, has already rejected the Moving Defendants' position. See McDonough, 799 F.3d at 944 &amp; n.6 (rejecting argument that qualified immunity applies because the meaning of "obtain" in the DPPA is unclear). As noted in its November 7, 2014 Order, the Court acknowledges that some Defendants may be able to establish that they are entitled to qualified immunity as the case proceeds. See Mallak, 9 F. Supp. 3d at 1063-64. The Court, however, cannot conclude that any Defendants are entitled to qualified immunity at this stage. VI. Triggering of the Statute of Limitations Finally, Krekelberg argues that her discovery of Defendants' alleged DPPA violations, rather than the occurrence of the alleged violations, should trigger the statute of limitations. As noted above, the Eighth Circuit and this Court have both rejected this argument. See McDonough, 799 F.3d at 939-43; Mallak, 9 F. Supp. 3d at 1052-55. Following McDonough, the Court applies the "occurrence rule," under which Krekelberg's causes of action accrued-and the statute of limitations began to run- when the allegedly impermissible lookups occurred. As such, Krekelberg's argument fails. CONCLUSION Notwithstanding the Supreme Court's recent ruling in Spokeo, Krekelberg has Article III standing to bring her DPPA claims in this lawsuit. Still, the four-year statute of limitations, under 28 U.S.C. § 1658(a), bars many of Krekelberg's DPPA claims, CASE 0:13-cv-03562-DWF-TNL Document 246 Filed 08/19/16 Page 20 of 23</t>
  </si>
  <si>
    <t>['https://d3n8a8pro7vhmx.cloudfront.net/cuapb/pages/270/attachments/original/1618167547/2016_USCOURTS-mnd-0_13-cv-03562-1.pdf?1618167547']</t>
  </si>
  <si>
    <t>['Aaron Collins, badge #1259', 'Alan Liotta, badge #4196', 'Andrew P. Enriquez, badge #1802', 'Anna Hedberg, badge #2927', 'Antonio San Roman, badge #6123', 'Beth Mota (Letourneau), badge #4106', 'Blake Moua, badge #4882', 'Brian Cummings, badge #1360', 'Bryce Robinson, badge #6062', 'Carlos Baires Escobar, badge #275', 'Christopher Cushenbery, badge #1375', 'Christopher House, badge #3165', 'Daniel O. Horn, badge #212', 'David C. Elliott, badge #1755', 'David C. Neil, badge #4950', 'David Honican, badge #3135', 'Dennis Hamilton, badge #2610', 'Eric Faulconer, badge #1925', 'George J. Peltz, badge #5546', 'Heather Young (Jorges), badge #3576', 'Jamiel Mohammad, badge #5150', 'Jarrod Silva, badge #6551', 'Jeffrey York, badge #7893', 'Jennifer Lazarchic (Goodmanson), badge #2319', 'John Staufenberg, badge #6765', 'Johnny Mercil, badge #4732', 'Joseph Haspert, badge #2791', 'Joshua P. Lynaugh, badge #415550', 'Kurt S. Indehar, badge #3209', 'Lucas Peterson, badge #5630', 'Mark Durand, badge #1627', 'Mark J. Gasior, badge #2228', 'Mark Wisocki, badge #7820', 'Matthew G. Olson, badge #5305', 'Matthew J. Koncar, badge #359000', 'Matthew J. McLean, badge #4635', 'Michael Pfaff, badge #5675', 'Oscar Macias, badge #4319', 'Patrick S. Reuben, badge #5969', 'Patrick Windus, badge #7802', 'Philip Alejandrino, badge #29', 'Robert W. Illetschko, badge #3200', 'Roland Hillstrom, badge #2986', 'Scott L. Grabowski, badge #2366', 'Sherral Schmidt (Miller-Graf), badge #4799', 'Steve Wuorinen, badge #7876', 'Thomas A. Lopez, badge #4238', 'Thomas Hendrickson, badge #2960', 'Timothy J. Mattsson, badge #4490', 'Todd D. Sauvageau, badge #6309', 'Tong S. Yang, badge #750407']</t>
  </si>
  <si>
    <t>Too_Long:Over 20 PagesMinneapolis City of Lahes Police Department Tim Oolan Chief of Police 350 South 5lh Street - Room 130 Minneapolis MN 55415-1389 Office 612 673-2853 TTY 612 673J157 Officer James Archer November 28, 2006 First Precinct iVIinneapolis Police Department RE; CRA Case Number 04-2155 Noticeof Suspension 'witfiout pay) Officer Archer, The finding for CRA Case #04-2155 is as follows: MPD f Force-SysiAlNED (Category B) MPD R/R 5-103 Use of Discretion...SySTAlNED.(Category B) As discipline for this incident you are suspended fo«hours without oav Thk no.. „ remain aBviolation and be held in your file for thref^ars ® Be advised that any additional violations of Department Rules and Rpnufatior, r.« i„ „,o„ .c.o„ „„ Sincerely, Category: B Retain 4/3/2007 TJD:caa cc: Personnel lAU Case File CityInformation and Services www.ci.minneapolis.mn.us Affimiative Aclion Employer Timothy J. Dolan Chief of Police By: Sharon Lubin^i Assistant Chief I, James Archer, acknowledge receipt of this Notice of Suspension. •^Officer J. Archer imm Date CITY OF MINNEAPOLIS CIVILIAN POLICE REVIEW AUTHORITY FINDINGS OF FACT AND DETERMINATION Complaint No.; Complainant: Subject Officer No. 1 Badge No., Duty Assignment: Subject Officer No. 2 Badge No., Duty Assignment: Allegation 1: AJlegation 2: Complaint Investigator: Hearing Date: 04-2155 Corporal James Archer 00177, Precinct 1 Nightwatch Inappropriate Conduct Excessive Force Pursuant to Minneapolis Code of Ordinance Title 9, Chapter 172 § 172.10, the M^eapoHs Civilian Police Review Authority (CRA) has the authority to adjudicate citizen complaints alleging misconduct against members of the Minneapolis Police Department (MPD) as provided by that chapter. This complaint was timely filed in the proper form as required by §§ 172.70 and 172.160, and the complaint has been referred'to a panel ofthe board forbearing as provided by § 172.100. L SUMMARY OF COMPLAINT ALLEGATIONS In acomplaint filed with the Minneapolis Civilian PoHce Review Authority, Mr.JPI^^alleged the following; Inappropriate Conduct A. Corporal Archer performed 3pedestrian stop upon complainant that was unsupported by reasonable suspicion; B. Corporal Archer failed to uiform complainant ofthe reason for the stop. C. Corporal Archer performed anillegal fiisk upon complainant. Excessive Force A. Corporal Archer used excessive force when he grabbed complainant around the neck, placed him inavascular neck restraint, and forced him several yards to the side of the squad car. B. Officer Goset used excessive force when hekicked complainant inthe shoulder. n. PANEL HEARING A three-person panelwas appointed byboardchair, on . The panel includes , and panel chair ' to hear this case m. FINDINGS OF FACT Based on a review of the evidence gathered by CRA's investigation, the complaint investigator finds the material facts regarding this complaint to be: 1. On Saturday, April 3^004 at approximately 7:30 p.m., Mr. an African American man in his late fjH was standing on the norieastcome^^^ Street and Hennepin Avenue South in downtown Minneapolis. Mr.fHIH^ad just purchased a pack of cigarettes from Shinder's Bookstore, and was standing in front of the store smoking acigarette. Mr.jHHIattention was focused on an advertisement posted on the back ofafour-foot tairaecS^ utility box, and he was standing between the box and the store, smoking and reading the advertisement. As he looked up he noticed a police car across Hennepin at the traffic light, and he saw Corporal Archer affixing him with what he described as a hard stare. 2. Corporal Archer was on directed patrol in his squad car in the southbound bus lane ofHennepin Avenue. He was waiting atthe traffic hght and observing Corporal Archer stated that he could not see what Mr.^^^^was doing behm^he electrical box, but that he could see Mr^JUBglareat him. Corporal Archer made a lefl hand turn onto 8'^ Street and observe^^^H^ashe drove past him. Corporal Archer stated that as he drove past, Mr. Johnson waved his hand in a disdainful manner. Corporal Archer parked his squad car around th^o^r out ofsight from and then exited thecar to go md speakto Mr. 3. As Mr. .^HB|||watched the squad car turn the comer and observed Corporal Archer still starin^^im, he suspected that Corporal Archer was going to approach him. Mr. J^mHuspected that he was about to be interrogated and probably frisked. 4. According to Mr.f||im Corporal Archer came around the comer and the first thing^orporal Archer said to him was, "Put your hands on the [electrical] box." Mr. I^IBi stated that he replied, "No, I have not done anything." Mr. stated that Corporal Archer then grabbed him around the neck in a headlock and dragged him around the comer to the squad car. All the while, was saying, "What are you doing?! Let me go! What are you doing?!" and struggling to free himself from Corporal Archer's grasp. 5. According to Corporal Archer, when he approached Mr.^HBl^ Mr. refused to take his hands out of his pockets and was shouting at Corporal Archei^^^ Corporal Archer told Mr. ||^0Pto put his hands up on the electrical box, which Mr. mllB also refused to do. Corporal Archer stated that he grabbed arm to get him to comply, that Mr. AMppulled away from him, and that he then grabbed Mr. IHIBaround the neck anOa^d him to the squad car. PhotograDhs of the scene m^^around the neck and hauled him to the squad car. Photographs of the scene show that the distance Corporal Archer hauled neck would have been from 20 to 40 feet. 6^^^^0nce at the squad car Corporal Archer frisked astill struggling and protesting Mr. I^^I^IPand then took him to the ground. Officer_^^yarrived on the scene and assisted Corooral Archer in handcuffing^. JHHp^lleged that as Officer|p(Uran up to him, OfficerJ^^bcS^iim in the shoulder. Officer denied tTiat allegation. Cogora^rcher placed Mr. Johnson in the back of the squad car and ^ei^^ported to Hennepin County Adult Detention Center, where booked for the misdemeanors ofdisorderly conduct and obstructing the legal^ocess. IV. RECOMMENDATIONS Standard of proof: The standard of proof necessary to sustain a complaint under Chapter 172 of the Minneapolis Code of Ordinances is preponderance of the evidence. Preponderance ofthe evidence means that the greater weight ofthe evidence supports the decision. (§ 172.110.) Allegation 1; Inappropriate Conduct Corporal Archer: It is recommended that this allegation besustained. Inappropriate Conduct. That conduct which under the circumstances may be rendered unnecessarily confrontational orotherwise inappropriate, ^ The MPD is committed to unbiasedpolicing and to reinforcing procedures that ensure thatpolice service and law enforcement isprovided inafair andequitable manner toall All investigative detentions, pedestrianand vehicle stops, arrests, searches and seizures ofproperty by officers will be based on a standard ofreasonable suspicion orprobable cause in accordance with the Fourth Amendment of the U.S. Constitution and statutory authority? i Officers must be able to articulate specificfacts, circumstances and conclusions that support reasonable suspicion or probable cause for a pedestrian or vehicle stop, investigative detention, arrest, non-consensual search orproperty seizure? In an effort to prevent perceptions of biased law enforcement, officers shall utilize the followingpractices when conductingpedestrian and vehicle stops: • Be courteous, respectful, polite andprofessional. • Introduce or identify themselves to the citizen and explain the reason for the contact as soon as practical, unless providing this information will compromise the safety ofofficers or otherpersons. ^Minneapolis Civilian Police Review Authority Administrative Rule 3. ^MPD Policy and Procedure Manual §5-104-Impartial Policing. ^Id. • Ensure that the length of detention is no longer than necessary to take appropriate actionfor the known or suspectedoffense. • Attempt to answer any relevant questions that the citizeh may have regarding the citizen/officer contact. • Explain and/or apologize if you determine that the reasonable suspicion was unfounded.^ A. Did Corporal Archer perform an unreasonable pedestrian stop upon Mr. immi "The Fourth Amendment ofthe United States Constitution prohibits the state nom maidng unreasonable searches or seizures of a person. The United States Supreme Court has held that a police officercan lawfully make an investigative seizure, commonly . referred to as an investigative stop, of an individual if the officer is 'able to point to specific and articulable facts which, taken together with rational inferences from those facts, reasonably warrant that intrusion/"^ To conduct a lawful investigatory stop, an ofGcer "must have reasonable articulable suspicion ofa criminal activity."^ "The police must only show that the stop was not the product of mere whim, caprice or idle curiosity."^ "A person has been 'seized' within the meaning ofthe Fourth Amendment if, in view of all of the circumstances smrounding the incident, a reasonable person would have believed that he was not free to leave. Examples of circumstances that might indicate a seizxire, even where the person did not attempt to leave, would be ... some physical touching of the person of the citizen, or the use of language or tone of voice indicating that compliance with the officer's request might be compelled."^ Did Corporal Archer's initial interaction with Mr. constitute an investigative stop? Corporal Archer stated in his Garrity statement that th^^thing he said to Mr. was, "Take your hands out ofyour pockets." Mr-^f^^^said in his statement inaUhe first thing Corporal Archersaid to him was, "Put you hands up on the [electrical] box." Either of these statements is a command, and either command was such that Mr. ||[|||[|A compliance was compulsory, i.e., he would not have been free to ignore, CorporfArcher and walk away. This point is home out by the fact that Corporal Archer grabbed Mr|^B[B when Mr. indignantly refused to comply with Corporal Archer's command. Because was not free to ignore Corporal Archer after Corporal Archer gave him the initial command, at that point Mr. been stopped and"seized" by Corporal Archer within themeaning of the Fourth Amendment. Did Corporal Archer possess reasonable suspicion of criminal activity justifying his investigatory stop ofMr^H|||B Corporal Archer stated that he made the following observations about Mr. he was standing on a comer where Corporal Archer ^MPD Policy andProcedure Manual §5-104.01. ^StateV. Holmes, 569N.W. 2d 181,184 (Minn. 1997) (citing Terry v. Ohio, 392 U.S. 1,21(1968)). ®State V. Munson, 594 N.W. 2d128, 136 (Minn. 1999) (citing Terry v. Ohio, 392 U.S. 1,20-22 (1968)). ' State V. Pike, 551 N.W. 2d.919, 921-22 (Minn. 1996). ®Welfare ofE.DJ., 502 N.W.2d 779, 781 (Minn. 1993) (citing UnitedStates v. Mendenhall, 446 U.S. 544, 554-55(1980)). had made many drug related arrests; (2) there was no reason for Mr. JHjjjjfP to be standing on that comer; (3) he could not tell what Mr. was doing behind the four foot high electrical box; and (4) as he drovepast and observed him behind the electrical box, Mr. mj"waived his hand in a disdainful manner." Did these observedfacts, alongwitEanyrationalinferences, giveriseto reasonablesuspicion? Corporal Archer stated that he was not sure what Mr. ^^^Vwasdoing behind the box. Two things that came to Corporal Archer's mind were that Mr. Johnson could have been urinating or "smoking something he shouldn't be," but Corporal Archer provided no rational basis that could have led him to either of those conclusions. Corporal'Archer was able to observe MrJj^MHR^ehind the box after he tumed the comer and drove past him, and Corporal Arcne^i^iot articulate any further basis that would have warranted reasonable suspicion that Mr.|f^|was involved in criminal activity, except to note Mr. "disdainful" waive of the hand. Consequently, it would appear that Corporal Archer did not possess reasonable suspicionwhen he stopped Mr. Moreover, the Supreme Court ofMinnesota in Welfare ofE.D.J^ mled that when poHce officers observed three men on a high dmg traffic comer who, upon seeing the poHce car, tumed and began walking away, looking back as they did so, the poHce did not have reasonable suspicion to stop the men.*° This was arguably a more suspicious scenario than that confronting Corporal Archer when he viewed court mled that the officers in that case did not possess reasonable suspicion. The preponderance of the evidence would therefore appear to suggest that Corporal Archer's stop of Mr. not supported by reasonable articulable suspicion, and was thus illegal. As such. Corporal Archer's conducttowardMr was inappropriate. B. Was it inappropriate for Corporal Arctier to have faile^^nform Mr. of the reason for the stop? Corporal Archer's stop ofMr. HBPappears to have been unnecessarily confrontational. Corporal Archer was able to view drove past him afterturning the comer, and wouldhavebeenable to see thatMr. Johnson was not doing anything illegal behind the utihty box. Arguably, there would have been no legitimate purpose in confronting Mr.mBB^^ point. Corporal Archer admitted that he was staring at Mr.|^^BBwhen the two first made eye contact. Mr.^m^said it was a "hard stare." This made Corporal Archer stated that Mr.^Hi^Hklared" at him. TEen, when Corporal Archer drove past Mr. that Mr.^^B^Hglared" at him. Then, when Corporal Archer drove past Mr. he saw what he thought was a"disdainful" wave of Mr. Johnson's hand, hi the absSice of any indication that Mr.||BIB'^^ behaving illegally, these facts woul^rguably tend to suggest that Corporal Archer's motive in approaching Mr. B^H^as to confronthim for showingCorporalArchera lack of respect. This is not a constitutionally permissible justification for performing a pedestrian stop, nor was it appropriate under the cu-cumstances because it could easilybe perceived as raciallybiased harassment-the very situation that Section 5-104.01 ofthe MPD Policy Manual seeks toavoid. ' 502N.W. 2d779 (Mina 1993). Hat 780, 783. Under the circumstances, even if Corporal Archer had not "seized" Mr. issuing him a command, but merely talked to him, he would have had to go out of his way to be courteous to Mr. explain to him immediately the reason he had been watching him-because of the notoriety of the comer for drug activity-to avoid the perception of biased policing. Corporal Archer stated that Mr. immediately "yelled" at him that he wasn't doing anything but smoking a cigarette. At this point a response from Corporal Archer along the lines of, "Okay, okay...I just was wondering what you were doing back here-sorry to have bothered you," is what Section 5-104.01 calls for. Because Corporal Archer failed to explain himselfand apologize, but rather chose to escalate the encounter by issuing a command to Mr. either take his hands out ofhis pockets, accordingto Corporal Archer, or to put his hands up on the box, according to Mr. the encounter became uimecessarily confrontational under the circumstances. Therefore, the preponderance of the evidence would appear to suggest that Corporal Archer's failure to inform Mr. of the reason for the stop constituted inappropriate conduct. C. Did Corporal Archer perform an illegal frisk upon The Fourth Amendment prohibits an officer from searching an individualwithout a warrant, "subject only to a few specifically established and well-delineated exceptions."" One exception is that a police officer may conduct a pat search for weapons if he has reasonable, articulable suspicion that the suspect might be engaged in criminal activity and the officer reasonably believes that the suspect mi^t be armed and dangerous.^^ Even when police officers have a reasonable basis for forcing a person to sit in the back of a squad car, the officers must have reasonable articulable suspicion that a person might be armed and dangerous before performing afnsk upon the person.^^ Another exception to the warrant requirement is a search incident to arrest, but the crime for whichthere is probable cause to arrest must be a crime forwhich a custodial arrestis authorized.^'* Law enforcement officers acting without a warrant, who decide to proceed with prosecution, must issue citations to persons subject to lawful arrest for misdemeanors unless it reasonably appears to the officer that arrest or detention is necessary to prevent bodily harm to theaccused or anotherorfiirther criminalconduct, or that there is a substantial likelihood that the accused will fail to respond to a citation. Mr.flHtt claimed that he was searchedafter he was handcuffed and before he. was put in tn^qu^car. One ofthe witnesses also stated that he saw Corporal Archer search Mr. mHIH Was this warrantless search justified as afiisk? It has aheadj^eer^hown that Corporal Archer did not have reasonable, articulable suspicion that Mr.HHKnight be engaged in criminal activity. Nor did Corporal Archer articulate any reason why he might have suspected Mr. Johnson to be armed and dangerous. The recor^ndicates that, after Corporal Archer grabbed Mr. fllllHIaround the neck, Mr.j^^^^Rtruggled to " Katzv. UnitedStates,389 U.S. 347,357;State v. Varnado, 582N.W.2d 886, 889 (Minn. 19^8). StateV. Dickerson, 481 N.W.2d 840, 843 (Minii.1992), aff'd 50S U.S. 366 (1993); Vamado, at889. Vamado, at S9l. Id., at 892. Rule 6.01 Minn. R. Crim. P. free himself from the headlock, but the record does not show that Mr. fought with Corporal Archer. Therefore, the preponderance ofthe evidence appears to suggest that Corporal Archer did not have the requisite reasonable articulable suspicion to support a warrantless pat search of Mr. ^jUj^^and, thus, Corporal Archer's frisk of Mr. Johnsonwas improper. Can the warrantless search bejustified as a search incident to arrest? This could have been the case ifCorporal Archer had arrested Mr. Johnson for an offense or offenses that warranted custodial arrest. However, Mr. Johnson was arrested for two misdemeanors, which, in Minnesota, do not justify custodial arrest unless it reasonably appears to the officer that arrest or detention is necessary (1) to prevent bodily harm to the accused or another, (2) to prevent further criminal conduct, or (3) because there is a substantial likelihood that the accused will fail to respond to a citation. In this case, custodial arrest was not required to prevent bodily harm or further criminal conduct. Nor did a Wisconsin LD. or at a Salvation Army apartment indicate a substantial likelihood that Mr. |fl^Bwould fail to respond to a citation. Therefore, the warrantless frisk ofMrSlM^^ cannot be justified as alawful search incident to arrest. Consequently, apreponaefflce of the evidence would appear to support afinding of inapprop^te conduct against Corporal Archer with respect to his improper search ofMr. Allegation 2: Excessive Force Corporal Archer: It is recommended that this allegation be sustained. Police officers have the lawful authority to use force to protect the public's welfare. However, an officer shall only useforce that is reasonably necessary to effectively bring an incident under control, while protecting the lives and safety of themselves and/or others}^ Officers shall use the least amount offorce reasonably necessary to accomplish the intended objective without impairingthe safety ofthemselves or others}'' A. Did Corporal Archer use excessive force against Mr.^fj^^^by placing him in a headlock aad dragging him to the squadcar? It is undisputed that Corporal Archer grabbed Mr.^H^H around the neck and dragged Mr. the squad car. From Corporal Archer's police report and from photographs of the scene it appears that Corporal Archer dragged Mr. ^HjjpD^he neck approximately 30 feet. Was this technique reasonably necessary to Dnngthe situation under control? Corporal Archer stated thatthe headlock and dfagging "seemed to bethe easiest and quickest way to get him overto the squad car." While this was undoubtedly true, Corporal Archer was nonetheless mandated to useth^^t amount of force to control Mr. without impairing his safety or Mr. If what Corporal Archer asserts is accurate, then MPD Policy and Procedure Manual § 5-301.01. MPD Policy and Procedure Manual § 5-301. Mr. mHllpulled his arm away after being grabbed by Corporal Archer. Given that Corporal Archer had noreasonable suspicion thatMr. Johnson was anned anddangerous, there was not an elevated danger to Corporal Archer necessitating an aggressive tactic that risked injury to Mr. ^mUfneck. Und^&amp;e circumstances, it is questionable why Corporal Archer needed to take Mr. mi|^|to the squad car at all, but once he had decided to do so an escort or "come along" hold arguably would havebeen calledfor according to theuse of forcecontinuum. Resorting to an inherently dangerous technique such as a headlock, and thenusing this technique to move Mr.flH||Piirty feet, arguably went beyond what was reasonably necessary in this situation. Even if itwere true that a headlock was reasonably necessary to end a potential struggle, Corporal Archer arguably shouldhave used it to subdue Mr. ^ecurehim in handcuffs and then escort himto the squad car. Butdragging Mr. the squad car by his neck because it was convenient for Corporal Archer "^guably was not a reasonable application of force under the circumstances. The preponderance of the evidence would therefore appear to support a finding that Corporal Archer used excessive force againstMr.^lHHin this instance. B. Did Oificer Goset kick the shoulder? Because of a lack of corroborating evidence, the allegation that Officer Goset kicked Mr. shoulder cannot be substantiated. Therefore, it is unnecessary to examine whether such an application offorce would have beenreasonable under the circumstances. DETERMINATION OF PANEL Minneapolis Cityof Lakes Police Department TimolhyJ.Dolan (^ief of Police 350 South 5th Street - Room 130 Minneapolis MN 55415-1389' Office 612 673-2653 TTY 612 673-2157 November 27,2006 CivilianReviewAuthority Samuel Reid 400 South Fourth Street - Suite 1004 Minneapolis, MN 55404 RE: CRA Case Number 04-2155 Dear Mr. Reid: Assistant Chief Lubinski has reviewed the case and determined there was sufiScient evidence to discipline at a ''B" Level for violations ofMPD 5-304 Use ofNon Deadly Force and MPD 5-103 Use of Discretion against Officer Archer. Officer Archer will receive^^^mpbours ofsuspension time for his conduct in this matter. Ifyou have any questionsplease feel freeto contact me. CC: CaU CityInfonmation and Services HonorableMayor R. T. Rybak Minneapolis Police Federation lAU Case File Officer Archer www.ci.minneapolis.mn.us Affirmative Action Employer Sincerely, d&lt;3M- TimothyDolan / ChiefofPolice By: Assistant ChiefLubinski Central Services Bureau Minneapolis Cityof Lakes Police Department TimothyJ.Dolan Chief of Police 350 South 5th Street - Room130 Minneapolis MN 55415-1389 Office 612 673-2853 TTY 612 673-2157 NOTICE OF DISCIPLINE PANEL MEETING Officer James Archer Minneapolis Police Departmefit 1®^ Precinct 19 North 4^ Street Minneapolis, MN 55401 Officer Archer: Re: CRA Case Number 04-2155 November 8, 2006 This letter is to inform you the Discipline Panel has .reviewed CRA Case #04-2155 and recommends the finding(s) as follows: MPD 5-304 Use of Non Deadly Force, Category (B) .......Sustained. MPD5-103 Use of Discretion, Category (B) : ;....Sustained. The Discipline Panel will meet on Monday, November 20, 2006, at 1300 hours in the Chiefs conference room in the City ofLakes Building (309 2"^ Avenue South - Room B06). At this time, you will be given an opportunity to address the Discipline Panel. If you choose not to attend the Discipline Panel meeting you are ordered to notify the panel chair in writing by November 17,2006. You may have a union/federation representative or an attorney present during the meeting. You are also entitled to review this case file prior to your Discipline Panel Meeting. Contact Intemal Affairs for further information at 612-673-3074. j^rnal Affairs Unit -ffi)ectorAmeson andssrtjfjgutenant Kjos Federation Affimiative Action Employer Sincerely, Harteau, Panel Chair Inspector Minneapolis Police Department STATEMENT OF Corporal James Archer PL^E: Minneapolis Civilian Police ReviewAuthority Offices November 5,2004 TIME: 3:34 PM CASE NO: 04-2155 PC^'H Ui- /* INVESTIGATORrM^^^^^^ ^ 2004 QUES: ANS: QUES: ANS: QUES: ANS: QUES; ANS: QUES: ANS: QUES: ANS: •QUES: ANS: QUES: ANS: Coiporal would you please state your full name for the record. James Francis Archer. Okay. And what is your present rank and duty assignment? I'm acoiporal assigned to district squad in the FirstPrecinct, Middle watch. And how have you been aMinneapolis police officer? Ah, about 8 V2 years. And you were ordered by the department to appear here and give a statement regarding matters pertaimng to the scope of your employment as provided by the uamty decision. Are you willing to give astatement to^y? Yes. Alright. And you understand that you could have aFederation representative here with you? Are you waiving that? Yes. Yes. Also please be advised that should any of your answers in this statement be found untothfiil, department disciplinaiy proceedings may be taken against you Do vou understand this? .r . u ^uu Yes. Okay. Alnght. Referring back to April 3, 2004 it was approximately 7:30 PM do you remember making an arrestofthe complainant in this matter, Julian Johnson? Yes I do. Okay. Please teU me where you werejust before -Well ifyou wouldn't mind in your own words teU me what-where you were just before you saw him, say and then take it from there. Iwas in the um, bus lane on Hemiepin Avenue which, between ah, actually it would be waiting for the light at 8 Street, southbound in the bus lane on Hennepin at the light QUES: Southbound. Right. Okay. And what happened? Corporal James Archer 04-2155 ANS: Ah que; ANS: that, to WeU, I saw him stmding in the comer of would be the «I, noifte^ comer of8 and Hennepin, which is an area ofalot ofdrug activity probably our worst comer downtown. That whole-the comerof8"' md Hemeoin He wasjust standing there and he was standingbehindautiKtybox uT ofstayed behind this boxlie whole timeIwas there. So,Iwasn'tsurei^lywhathe was doing so as Ilooked at him, he kind ofglared at me and Ifust -He m fom behind the box. SoIwasn't sure really what he was doing, ifhe was urinafcg or ifhe was smoking something he shouldn't be or doing something else so IiiJ kept ^tching him. And as Ium, um. Imadeatum aroL the com® Lfctod ^ investigate wh^t was goin- on. ThenIapproached him and he began shouting at me. ® QUES: Okay.And- ANS: Before I said aword to him. QUES: What-what-€an you describe for the record because obviouslyIwon't be able tn did, totg«»,fc-did you ^ 2 ANS: Well, itwas sort oflike... QUES: A wave? iSTir' "^^dainful ^ what-made you decide to investigate ANS: WeU,ju^fte fact thathe was standing onthat comer. There's no, here's no busstop there and &amp;ere salot ofdrug activity on that comer. And the fact that he was-he was ^fiil to stand behind this utilitybox whichinademe suspicious ofah what he A^uStybJx^^^ ^ somethingthathe was doing behind ^ y^'^Sci^to ^ Plaaning on turning alreadyor Corpora] James Archer 04-2155 ANS: Ah,Idecided to ten afterIsawhim. Ah, probably about, well noohnnti.^ m i. ANS: QUES: ANS; QUES; ANS: Ah,probablyabout, wellnoabS'^'soSJtwSSthe wayacross were rightnexttohim. ANS. Itwas across thestreet No. No. Itwasacross-It was across the- A^' °° side? QUES: Right ANS; ™mteS to I »-1 justcontinue with what happened. don't you WeD, just as Igot out offlie.car- Iparked mv car on s"" &lt;3t~ t ^ comer, in front of, right in front ofSchindera /W t \ r ^ toward this person and as he-As Iwalked towfJ h° T °if shouting at me, asking you know 'What art- i, ''sgan, he just began smokingacigarette' something like that And nw°lS'f ^ justwas walking up to him AnH TnclrA/1 W + *1 , . ^ ^ word to hfrn, I which he said he wouldn't do 'cause he hadn't rf° ^l"s hands out ofhis pockets So.Ididn'tknowwhathe-?ouZow ifSaHr ^ ^ort ofthing. So you know Iasked him agai&gt; to take his hanrfc ^ pockets, whatever, and then Itold him toTut IUdbin.„p..n, He».SlT«S;S"^"£5 Corporal James Archer 04-2155 you know grab him to get his hands out ofhis pockets and sort of the struggle was on. He kind ofyou know was pulling away from me. So I justput himin kmd ofa headlock and justdragged him over tothe car, to my squad so I could get him back on the car. And then I had tokind of struggle to gethim undercontrol and Officer 11 beUevecame to assist me then. QUES: Okay. AMght. Did you-Why don't you describe what happened when you-as you were getting him-once you got himback t6 the squad, what happened? ANS: Well just in reading my police report, as I-I don't recall itexactly but you know just going by what my police report said, Itried, Ikind ofhad him inaheadlock and I was trying to get him under control. I was still by myselfat this time. I was trying to get him up on the car, get him to put his hands on the car and lean him over the hood buthe wouldn't do that. SoI just kind of flipped him over. I put my knee out and flipped him over so I got him down on the ground and I tried to get him, you know, face down on the ground so I could handcuffhim. And he puthis ami up and was trying to keep himselfup offthe ground so Ikicked his ami outfr^underhim and then I got up on top of him. I think that's when Officer came and handcuffed him. QUES: Okay. ANS: So. QUES: Ahight Now do you remember if Mr. f|||||B|A^as -after you got him in the vascular-did you-was ithis vascular neck resfiramt? ANS: Well, it was more 'like a head lock. It was sort of a-It was a partial, the va-the lateral vascular neck restraint, that has like three levels. One islike ajusta-it's sort ofa, where you don't apply any force to the -tothe sides ofthe throat to put him out and itwas sort ofmorejust like thatItwas more like-a-headlt)ck,^I would call it QUES: Thatmakes sense. Okay. Anyway, was he saying anything to you during thattime? ANS: * He was -He was shouting at me. I don't remember you know specifically what he was saying. I was telling him to stop resisting and you knowjust-at that point, he was, you know, when I had to do that, you know Ijust-I just wanted to get him under control and get him handcuffed because I had no idea what, you know, what he was up to since he wouldn't, you know-Ijust wanted-Initially, Ijust wantedto talk to him. He didn't even give me achance to even say aword to him. And Itold himthisafter I gothimin thecar. \ Corporal James Archer 04-2155 QUES; Whatdidyousay? ANS: I said, I told him he was stupid *cause aU I wanted to do-And I said, I do this a dozen times anight to people, I come up and talk to them and you know. 'Ifyou could have just talked to me and told me what you're doing out here, we wouldn't have had a problem. That's basically what I told him. And at that time he seemed alright with it. QUES: Um, what about this idea that he was smoking acigarette? Did you see him smoking at any time? ANS: He may have been. I can't remember. He provide-I don't really recall ifhe was or not. QUES: Do you remember having to deal with acigarette or anything when you approached him? ANS: You biowImay have-Ifhe hadacigarette in his hand, Iwould have told him to put the cigarette down. That's generally what I do. I don't -In this case, I don't remember specifically but ifhe had had acigarette, Iwould have told him to put the cigarette down because I've been-Yeah. You know, injured by cigarettes before. QUES: Yeah, that would make sense. Okay, did you -When Officer HB|came up-As you've seen, one of the allegations is alleged that he kicked Mr. shoulder. Did you seethat? - - ANS: I didn't really notice what Officer IPRdid. I don't remember, I don't remember specificallywhat he did. QUES: And did you find itnecessary to kick Mr. at anytime? ANS: I kicked his arm out from under him, QUES: But you didn't kick him in theshoulder? ANS: , No. QUES: Okay. ANS:' Not that I recall. QUES: Yeah. Okay. I've got some specific questions to ask you. First ofall, you tell me, Corporal, what-what led your deci-^to your decision to take ^••••Vto jail Corporal James Archer 04-2155 ANS: QUES; ANS: QUES: ANS: QUES; ANS: versus issuing him a citation? Well, he was uncooperative. Because Ihad the-^the fact that Ihad to fight him to the^ ground and everythmg else. He had Wisconsin ID and he lived in which is the, you Oh, okay. So. So why did that- Well, he doesn't have a- - combination of facts, why did that- He doesn't have apermanent address. He was uncooperative imi, that-^those were thetwomaindetermining factors onthat. Okay. So did you think that -How about the factor of there being a substantial likelihood that he wouldn't respond to the citation? Did that factor into it? Well, that-that's the permanent address aspect ofit. Mmlunm. Okay. Plus, you know the fact that he had -the only address -the only ID he had was Wisconsin. Andhe wasn'tliving there, so... Akight. And what about that -I'm curious can you look up the Wisconsin ID through the NIC or whatever that's called The National Instant Check thing, or whatever? On yourcomputer terminal? Ah,canwe-lookit up to ... Verify thatit's at least him, I mean,-or youknow what I mean? Ah, well, it would, wecould pull itup. Even ifit's Wisconsin? Yep. Do you remember ifyou trieddoingthat? No I didn't. Corporal James Archer 04-2155 QUES: Okay. So not to beat adead horse butjust because somebody's living mashelter and doesn't have a Minnesota ID, why would you think that would add up to maybe not responding to a citation? ANS: -^we were told-^we have been told not to issue citations to people who don't have apermanent address and the fact that he can't be -He may or maynot be at the shelterwhen he gets anotice, gets his court notice and all that. So. That's the reason. Plus, the main factor was that I had to fight with him. IfI have to fight somebody to get him, you know, I consider them not to be cooperative I'm not going to-I take that as afact oryou know asafactor in his likelihood to respond to a citation, if I have to fight with him on the comer. So that's -that's a factor rightthere. QUES: Where did you end up parking when you went around the comer? Ithink in your statement yousaidyouwere outofsightofhim. ANS: No no. Well, I was right on the comer of 8*^ and -I was on 8^ Street, right at the comer, probably, ahnost inthe crosswalk orjustalitde bitwest ofthe crosswalk. QUES: 'Cause he cited in his statement, I think you put in your supplement that you were out ofsight ofhim. So I mean ifthat's not what you remember... ANS: Ah, I don't remember. Ah, Idon't remember specifically where Iparked. Well, it was -It was on that comer. He was - because I remember that's where I dragged him when I-when I tried to get him on the car. And itwas more or less right on the comer. QUES: Okay. ANS: So it wouldn't have been that far. Imay have pulled up alittle bitjust to get out of the crosswalk. QUES: Well, how about this -when you got out and approached him, did you have to come around thecomer tosee him orwas heinyour sight allthe time? ANS: He probably was not in my sight all the tune. I wasn't watching him the whole time. QUES: Yeah. ANS: As I'm driving, I'm trying to you know, driving. I didn't keep him constantly- Corporal James Archer 04-2155 QUES: He saw you coring?Iguess thatI'm getting at. ANS: He saw me coming. Yeah, he knew Iwas coming. He watched me the whole time that's why the minute Igot out ofthe car, he started yelling. And then Igot close you know, ahnost as soon as Igot out ofthe car, Iwas only about, probably about 15 feet from him, and he began shouting. So ... He was aheady upset with me when Ijust-^that's why hegave methis- QUES: I'll might as well ask you that. Why-Why do you think, Imean, I'm guessingjust to be frank that he's-^well, he told me in his statement he states that he felt he was being harassed by the police, basically. Standing out there, smoking acigarette, mindmg his own business and now here's the police coming to hassle him. So do you think, well I don't know, that's not really aquestion. Imean, how do you feel about that? Do you think he was basically upset because he was being unfairly targeted? I mean that's what he said. ANS: He-He may have-^I can'tsay how hefelt. QUES; You can'tsaythat? ANS: No, Ican understand why he would saythat, yeah. Imean, Iwas looking directlyat him the whole time. And Iwas watching him specifically And to be frank my, my job on directed patrol was to keep people from hanging around on these- particularly on 8 and Hennepin or to find out why they're there, ifthey're just hanging out to find out why they're there. And ah, like I said there was no- particularly it was really the fact that he tried to keep himself behind that utiHty box. Ihad no idea what he was doing. So. That's what drew my attention to him at first. QUES: One big question for me obviously investigating this and kind oflookmg at all the elements that went into this stop and then you know and looking from the complainant's side and your side is how you might have diffused it, really is what I'm ge^g at. And did you inform him ofthe reason for the stop, you know? *Hey, I'mtrying-I'mjusttrying to find out what you're doing here. ANS: Well, I tried to do that. He-^He was -I -Hewas yelling at me before I said aword to him. He was, I assume he was upset because Iwas watching him and because I actually stopped. I saw him and stopped. And he just, he was yelling at me from the minute I got out ofthe car. Orthe minute I got you know got close to him. And I, you know, I-you know I usually try to say 'Hey, what's gomg on?' something like that, you know to tryand you know start out to find out what-kind oftalk to 8 QVBS: ANS: QVBS: ANS: QVBS: ANS: people Sadout what tu have said wa&lt;j «t t ®""~~you know mot • ^ was yeJJinrv * to you? take your ®e said something Jite &lt;&gt;j , whathe Somg to do it 'I'l „: ^''on't have to •&lt;?« u • ^the said "• H' -He «.I. W'ell, you've se "on't have to.' S2sr.fr ««. vi,.^ ^&lt;=fed and did J1!^"" '"' Way fte easiestand quickest^' ^ ''^ myself a like that T• thereandS"vfSi'ln ^ Okay Andjust to hear it fr Pn&gt;famt,es andthat waswttT'^ 9 ^considered the</t>
  </si>
  <si>
    <t>['https://d3n8a8pro7vhmx.cloudfront.net/cuapb/pages/270/attachments/original/1596606486/04-2155_Archer.pdf?1596606486']</t>
  </si>
  <si>
    <t>['James F Archer, badge #177']</t>
  </si>
  <si>
    <t>Too_Long:Over 20 PagesThis is tape-recorded statementflHHHBBHH On June 2004 at 1845 hours, interviewed by Sgt.^ transcribing. given in the lAU office WM, Barb Scott RE; Preliminary Investigation into a CAPRS incident that was done in the CAPRS, CCN#^|HBV Q- Could you please state vour full name and date of birth? Q. What is your address sir? Q. Is that an apartment there? A. No it's a house. Q. What is the zip code there sir? Q. And a phone number that you can be reached at? Q. Where you present in the area of 13*^ and Marshall NE on May 14'^? A. Yes. Q. And vyhat were you doing in that area sir? A. Iwas displaying art and doing some face painting and body painting. Q. You were participating in the Art-a-whirl Festival is that correct? A. That is correct. Q. And you were displaying your artat a gallery, which is next to Dusty's Bar? A. That's correct, it's actually a furniture studio and was acting as a gallery for the festival. Q. And was there anything that drew your attention to an incident that was occurring outside? A. Yes, someone came running in to get one ofthe owners and saying there's, you got to come quick, something like that. I noticed it look like there was some kind of emergency going on and Iwas fairly close to the door so Iwent to see what was going on outside and saw a scuffle happening off to my right as 1came to the door over closer to Dusty's along the gutter area of the street, close to the sidewalk. Q. Would that have been on Marshall or 13'^ side of Dusty's? A. It would be on Marshall. 1 2 Q. And what did you see? 3 A. Isaw a bunch of people, Isaw a guy in a blacl&lt; shirt, big guy, bald headed, 4 kind of from behind punching out with his right hand and Ididn't seewhat hewas 5 or who he was hitting but it looked like he didn't hyper-extend it looked like he 6 connected and then pulling back and then someone coming out from the crowd 7 and hitting him. Again. Isaw this person from behind, a guy in a blue denim 8 jacket with kind of short brown hair, hitting with kind ofa hooking right punch into 9 the guy's face side of his head. 10 11 Q. When you say the guy that was hit? 12 A. Inaudible was the guy in the black shirt. And he almost went down that 13 stunned him and he turned around. Ithink that he turned clockwise but he 14 turned around to where he was facing, direction where Iwas in. He started like 15 he was going to come after the guy in the jean jacket. And the guy in the jean 16 jacket, smaller guy maybe 5'7" something like that who had said something 17 about don't ever hit a bitch or don't ever hit a girl you bitch or something like that, 18 said that as he hit him. He said what, you want some more of this or something 19 like that. And then in a black kind of dialect kind of way, like a kid. like a bar kind 20 of smail town kind of guy sound. 21 22 Anyway the guy in the black shirt wove a little bit. he's still stunned and backed 23 off a little bit. And then there was some verbal stuff going on. The guy in the 24 jean jacket went up to the crowd to the east, out along the street probably to the 25 sidewalk. Then the guy with the black shirt was engaging with some people 26 verbally Ithink and Inoticed the guy in the blue shirt moving around like 27 disengaging from the crowd at the edge of the sidewalk, looked like he was. he 28 was on his cell phoneand he was calling in some kind of call. It seemed like I 29 didn't hear any codes but Iheard him say something about property damage and 30 it sounded like he was saying the address orwhatever. But just the tone 31 sounded like he was a police officer to me. 32 33 Q. What color shirt did he have on? 34 A. He had on a blue shirt, kind oflike a tennis shirt or polo kind ofshirt and the 35 guy in the black shirt it was almost like a spandex-y kind of thing, almost like a 36 little rolled edge on the sleeve or something, Idon't have one. It was like a 37 muscle shirt, kind of a tight, kind of black shirt and then the officer or guy, know 38 until recently for sure that he was a police officer. Although Iknew it Ijust didn't 39 have anybody back that upwith any facts. He was wearing almost a slate blue 40' kind of shirt, light blue orDutch blue kind of shirt and both these guys had 41 moustaches. One guy looked like heshaved his head completely bald and the 42 other guy short brown hair. 43 44 Q. When you said he was calling the police, did the police arrive? 45 A. Rapidly yeh, very shortlyafter. There was a little time in which there was 46 some back and forth, what occurred on thesidewalk and people saying stop this, INT 8 9 10 11 12 13 14 15 16 auv Pn th down or stop this and then some angry banter from the hlnnH^Jh h Who Ithink had kind of furnih rp .tfH' ^^at the people over in S of the furniture studio were friends of the. like the bike punk kind of qrouo And woman that was at the furniture studio is one of the co-olerfwasjus^salrna ' from here whSr''" ^way^ Then the police got there, the uniformed officers in squads and immediatelv kinri siZ'nn beforeSe blue ' mnm th well was the impression that 1have now Mv timl^5 thlf f didn't strike me at the time asthat outrageous or that odd, it was more later. 17 tho c?H® 9uy laid down on the ground on 18 oivinn = ?^ sides, like I'm absolutely 19 th^t falls fn «mP ^ '^®'^®'^ber and Idon't know where 9n inH- ( remember one uniform officer falling backward near a steeo 20 mcline or from asteep incline on the westside of Dust/s Taverror aU^S the 21 sde further down the sidewalk from where Iwas, right at the come soS nd g ofaclose, steep grade right there at the corner oftL bar. l\ 'I® ^'•estling with somebody or if he just was real ?R «/L h1h ''aiance, don't know what happened there, but didn't look like he ?? Hk "P- 9"y 'hat was lying down or 28 T!^?'^''®'^'®°'"®'^°'^y"9'^''"''^®''®"'asgrabbedupand 29 EnSa,„;rs"idrr- 30 3^ andSms »to„t™sSS" "" '»=» 11 hPinl^hoM ' ®^""'^'•ed percent sure on that. The guy that was 35 SmPhrfJ hu- '"'P':®®®'®" that he was cuffed but somebody was 3fi Hnwn R f were holding him ^7 n2r» '^®'" '"°^® "9ht on top of him and another one wL iust 38 a£?aKaav'?™®'^ '"®''®' handcuffs on him although it gave me such astrong impression that Iwas just, Iwas um reallv outraged that this guy um, was cuffed when this, this guy in the blue shirt ran around the two uniformed officers, he was kind of hanging out by the comer of windinn .Tnll'h ^^^^d them and 39 40 41 42 43 winding up with his right foot and kicking this gu; in the head real"^ tt AUhinl^ th® the head or in the face^ 4fi nf ' saw the guy kind of being held down and kind of arched up and fall back down. But Ididn't see actually where the foot hit his INT 1 head but It was on the face or whether it was the bacl&lt; of his head. From the way that he moved Itend to think and also from the fact that urn, Isaw one of the 3 guys part of his tooth that had been knocked out and Idon't know what else 4 what other hitting had gone on that would do that, and a kick to the face would 0 S66m lik6. 6 8 kicked, did he tell you he got ^9 A. No he didn't say that was specifically from akick. 11 Q. So now the male in the blue shirt walks around the two officers? 12 A. He kind ofjogged to try to. He kind of came running around them and wound ]a of trotted around and 14 kind of took up a position again at the corner of the bar where one or two other y"';ormed officers were again, just ones that were standing, very near the guys lb that were holding the guy down. Did see any gesture of interference any 17 gesture of reproach or any much less any kind of gesture like that was an assault 18 you re in trouble. Nothing like that. 19 you said vyere holding him down? . . ....... "^2'1" "A. IVlmhuh"(positive tone) 22 23 Q. Can you describe them for me please? 24 A, Ican describe one of them. This guy was probably S'l" dark brown or black hair, really clean cut, real athletic kind of shape, real wide shoulders and than 26 nan-ow muscular built, pretty buff like, like aguy that works out, doesn't just run 27 or is active, like a guy that really works out or weight trains quite abit, European- 28 Amencan. Iwouldn't say Mediterranean or Celtic one or the other necessarily. I 29 think his name was actually sergeant, not sergeant but Officer Hanson and that 30 Im not absolutely sure ofbut clean cut, shortdark hair 31 32 Q. Did you get any badge numbers of any officers? 33 A. No Igot asquad number when Iwas pushing to find out why nothing was 34 being done about this guy kicking this guy in the head while the uniformed 35 officers were holding him down. When Iwas pushing for that it did seem like 36 they were, they started to be concerned to do something, like get him out of 37 there or something. And they conferred with him, Ican't say that it looked like 38 they took aside, it looked more like he was almost more telling them. Like he 39 was mnning his own, he wasn't in custody that's seemed very clear and he got 40 into asquad and that squad sat there with him in there for a little bit and then 41 pulled away and made a Uturn. 42 43 Q. Did he get in the front seat or the back seat of the squad'? 44 A. He got in the backseat ofthe squad. 45 46 Q. Do you remember what squad thatwas? INT 1 A. Idon't remember off the top ofmy head but Ihave it. 3 Q. Do you have it written down? 4 A. Yeh (pause), it was 216. 5 7 ?ndt'ntt thrco[fnlra 0 A. Yes which Ihaven't re-read. 11 S'tn^sedT^"^®^'®"*'^®®'^"®'"asthereanyothervblencethalyo4j 15 te. p«wle andXa «f ooingB»» Mh 16 He just talked with people about that th^ nnr whatever. 17 anything worse andThaVffsoSS had't^T' Tl"'' 18 would be looked into and that thev mi.w hf important that it 19 knew that the pol ce were avli that people 20 21 22 Q. What did he look like? 23 A. This guy probably about 5'6" heavy set. 25 Q. Was he white, black'? 26 ' • • 29 30 42 43 44 45 46 31 A• alcohol did you drink? S JapSiStrar •'» 33 It A' wi'' "know any ofthe people that were involved in this conflicf? 36 involved directly inTh^conflagTSna 1SHSS=SS== ^SSsSSSISsi-ar that thfv'wor? somebody bumped their vehicle with acloth backjack that they were swinging around and come out basically on attack mod? Come INT out headed for them like they were going to take them down and when his friends tried to, tried to intervene they just went in swinging. They went in hitting, he's small, mostly drunk, not physically aggressive punks. Q. But you didn't observe that first you said? A. No no. but it fits with the rest of what I saw. Q. Who else was out that observed this that_we.could contact? A. Furniture maker named fmHHHHV&lt;e|M||^|imi to testify. Q. Do you know how to get in touch with A. I do. and he's willing Q. Could you contact us once you get a hold ofthat number? A. Ican. Something else that Isawthat Imentioned in the report is that these guys went off, with the blue shirted guy in squad 216 or276. They went off and rendezvoused with the guy in the black shirt and his girlfriend or wife, whoever the woman that was with him in the black SUV, theywent around a corner and met for like a half hour, 45 minutes and were looking at the vehicle with flashlights and talking with these guys like they were looking for damage to the vehicle. And that kind ofconfirmed to me that there was something, that to me looked conspiratorial and out of line with doing anything about this guy kicking this guy. Just looked like he was with them, with the uniformed officers. And I wouldn't have known the squad number for sure if I hadn't chased after and followed them and gotten the SUV license plates and the squad number. Q. Is there anyone else that you can think of that we should contact that observed this incident? A. I've got three other people, orthree people, two other people for sure to get you in touch with, or have get in touch with you and maybe a fourth. There was a musician there. Q. Do you know what are their names? A.||fl|^ andj^^lt's adifferent^fpV^e friends of mine. Iknow sa^heassauiron the guy that was being held down by the uniformed Sice^ Q. Do you know where they live? A. Some where in Iguess it's southeast I believe. A. Mm^Pf^Sh^^^m^ey haveahouse. Q. Did the owner ofthe furniture store, were they out there and observed any of this or? A. Not until after. Q. So they wouldn't observe the incident where the person was kicked and"? A. Idon t think so. I don't think so. Q. Is there anything else that you would like to add to this statement that Ihave not asked you and ifso, what? A. Urn. one of my friends that saw this has done um, internet search to find out more and found out that these guys are like on the. one of them is the vice president of the police federation and one of them is on the board. Although I feel personally pretty safe Ithink that is scary for alot of people to try and involve themselves in doing something about this because they're concerned about their own safety and whether anything could ever come of it considering the leveraqe and placement of the guys that were involved in this situation. And Idon't have an ax to grind personally but 1really hope that something actually gets done and doesn ttake aform ofjust the community being told that they can listen to and tnat s all. Q. Is this a true and accurate statement? A. Yes. STATEMENTCONCLUDEDAT 1915 HOURS - ^ -- - - , witness have received a copy ofthis statement. Tape-recorded statement given at Mr. Lennon's residence of 2606 Madison ^reeTOE^^^un^b^ 2004 at 0943 hours, being interviewed by Sgt-^^^^pBarb Scott transcribing. RE: Preliminary Investigation into an incident that is depicted in CAPRS, Q. Could you please state your full name and date of birth? A. Q. Wf /our address sir? Q. Is that a single-family residence? A. Yes it is. • , Q. And a phon^iumberthat you can be reached at? Q. Were you present in the area of 13'^ and Marshall NE on May 14'^ 2004?- - - A. Yes I was. Q. Could you tell me what you saw please? A. Starting from the beginning, sitting^outside in front of Old Science Furniture Refinishing, sitting on a couch sometime around 8:30, 8:45 Iguess is when Isaw about six or seven youth riding bicycles to the art show and they were in what appeared to be in various states of intoxication. Some more than others and they weren't causing much problems they were just kind of loud, slightly obnoxious language here and there. They talked to some ofthe different artists and one of them who appeared more intoxicated than anybody else was wondering around with a cloth handbag, kind ofweaving in and out of the crov^/d, wandered out into traffic about, 1don't know about ten, fifteen minutes after they had gotten there. So somewhere between 8:45, nine o'clock 1think would be the rough time. Wandered out into Marshall Street into the lane closes to us, still weaving and then out into the far lane and back and as he came back he was still weaving and stuffand his cloth handbag hitthe back of a SUVas itwas driving by, heading south on Marshall. The SUV stopped, two individuals got out, one from the passenger side and the driver also got out. I'm sorry, two individuals total, one from each side and started coming after the younger guy who was holding a handbag. The youngerguy's friends called from the street to get him to come back and get offthe street saying, "they're coming for you." He didn'tappear to hear so his friends went out and tried to get kind of in between him and the two individuals from the SUV. After they got in between the two individuals chased 1 the kid down and for the next four or five minutes there was kind of ageneral 2 brawl between those two individuals and the five, six kids on both the street and 3 the sidewalk. 4 5 Q. Let me ask one question here. At that point you call it a "brawl" were people 6 from both sides of the people that got out of the SUV and the people that came 7 off the sidewalk that were attending some of the Art-a-whirl festivities were they 8 both actively engaging in a physical fight? 9 A. From what Icould see the two individuals from the SUV started hitting the 10 youth, the younger kids and the youth were mostly trying to pull those two 11 individuals away from the guy with the cloth handbag that had hit the SUV In the 12 street. 13 14 Q. Did you hear anycomments made? 15 A. What Inoticed, what really sticks in my mind, that unnerved me the most is 16 when the two individuals got out ofthe SUV there was no verbal communication 17 that Iheard. There was no stop, who are you, what are you doing, they just 18 came straight after the kid with the SUV. And the kid, the rest of his friends were 19 trying tosay stop, hold on, you know don't fight whatever, but from thetwo ..20_. .individuals froni the SUV Idid not hear.any kind of verbal communication. They 21 justcame outand went straight afterhim. 22 23 Q. So there's a brawl going on out in the street, then what took place? 24 A. Anumber of different people were saying somebody call the police, 25 somebody call the police. Ithink somebody went into Dusty's Bar which is right 26 next to and Ithink several people went into call from Old Science. Istayed on 27 the couch not surewhat to do at that point in time. After a few minutes the two 28 individuals who had gotten out ofthe SUV got up, separated themselves from 29 everybody else. 30 31 One ofthem, 1believe it was the passenger got on a cell phone and started 32 calling somebody and then the driver made his way towards Old Science out 33 towards the large garage door and Eros one ofthe co-owners ofOld Science 34 stopped him on the sidewalk and said, Ido not want you in here. Ido not want 35 anyone involved in this incident in Old Science. And he said can't Ieven come in 36 and make a phone call and shesaid no Ido not want anybody else. And at that 37 moment he started to push his way towards her indicating physical contact as 38 well until the crowd, who was kind ofaround Eros separated heroff andthen he 39 backed away, back onto the street. 40 41 Q. At that point what did that party have one, what was he wearing? 42 A. He was the guy in black Ibelieve and it was the guy in blue thatwason his 43 cell phone. 44 45 Q. And the guy in black did he have any injuries at that point, did you see? 1 A. Idid not see, 1did not see anything. It was right soon after that, that the first 2 police car showed up and a couple ofthe kids who were, I'nri not sure there was 3 acouple different kids, some still on the street kind of in between parked cars 4 and a couple up on the sidewalk sitting still. Acouple of them tried to run around 5 behind Dusty's Bar Idon't know why they just tried to flee the scene. 6 And the police car, the police from the first car that showed up kind of looked around and then took off after the two running and then another car showed up and pretty soon there was several squad cars and police in the various area and 10 It was at that point that Istarted to loose vision because Istayed on the couch 11 andthegeneral crowd kind ofmoved over towards that 12 13 And the crowd kind of shielded me off right in front of Dusty's Bar and Iheard a 14 whole lot of, alot more yelling and so forth but at that point Idon't really know 15 what happened. I've heard various accounts but Idon't know first hand and I 16 didn't see what happened. 17 18 Q. Did you see, other than the initial encounter in the street did you see the guy 19 in the blue shirt that was on his cell phone, and the guy in the black shirt engage .. 20 in any other physicalcontact with .anybody from the-crowd? 21 A. Idon't know if anybody else from the crowd got involved. There was, Idid 22 see one of the two of them standing up and there were acouple of punches 23 thrown back and forth and it looked like somebody that was taller, I'm not sure if 24 it was one of the kids or not. Most of the kids Ithought were kind of in the 25 general ground lane in various states of disarray and there was one small little 26 fight and a couple of punches thrown and then separated between one of the 27 guys in the SUV and somebody else and I'm not sure if it was one of the kids or if 28 it was somebody from the crowd. Ididn't see that person's face 29 30 C. Which person, was it the guy in the black shirt or the blue shirt from the SUV? 31 A. Honestly I'm notsure, I'm not sure. 32 33 Q. Did you see anybody get kicked in the head while you were out there kicked 34 in the head or the face? 35 A. Idid not seethat. I've heard a number of people talk about that. Idid see 36 Daniel Nelson aftenA/ards and he told, Iwas listening to him kind of as he was 37 talking to a small group and he pulled his tooth out of his pocket that he said that 38 the guy in the blue shirt had kicked while he was handcuffed. So Idid not see it 39 but he held his tooth out and Idid see the tooth and it was definitely a bloodv 40 tooth. ^ 41 42 Q. And im||i said that he was handcuffed at that time when that occurred? 43 A. You know Ican't say that he said he was handcuffed. He said he was on the 44 ground in custody ofthe police. Idon't know that he said he was handcuffed. I 45 think that was actually my interpretation from a couple other people. I'm not sure 46 if he said it. Q. Butyou didn't see that happen? A. Idid not see it, Ijust saw his tooth afterwards. Q. But Mr. mpid it was the guy in the blue shirt that did that? A. Yup. And at that point well, continuing on Iguess Isaw a number ofthe kids put in squadcars and then the two individuals from the SUV were still walking around and the guy 1was sitting with, talking with he and 1were wondering why aren't these two the ones that are getting arrested because they were the ones that initiated the physical contact and appeared to really beat the crapoutofa couple of kids. Acouple ofthe kids had bruises and bloody noses, those type things and just you know. I know you have to be responsible when you drink but Idon't think anything deserves, anything ofthat sort desen/es the type of physical confrontation that those two appear to come out of the SUV with the intent of giving. Once the police started to leave, Idon't know if anyofthe younger kids ended up getting taken away or not but it really seemed odd to me at the time thatthey • were the ones that were getting taken into the squad cars and the two guys from the SUV were still walking around and then they eventually left. 1don't even know what happened to them afterwards. Q. Do you know did anyone get arrested? A. Ihave heard, hear say Ihave heard that one of the youth did but 1did not see personally I don't know ifsomebody did. Q. And the person that you identified had his tooth knocked out, flHIHBV was this the party that was in the street with the bag? A. No thiir was a separate person. Q, Different person? A. Yeh the guy that was in the street with the bag had some funky glasses on that almost looked like raccoon eyes. That's how a couple of the different artist and I have identified him, he's the kid with funky glasses. also was taller and Idon't think he had glasses, not sure, but it was definitely a separate individual. Q. Was l|^^BHHand the guy that was in the street were they part of that same group that had pulled up on their bikes and appeared to be intoxicated and? A. IthinM^^Ks part ofthe group, Ithink hewas but I'm not positive. Q. Is there anything else that you'd like to add to this statement that 1have not asked you regarding this incident? A. No again Iwould like to stress that the most unnerving thing for me was seeing the two individuals get outofthe SUV and justdidn't say a word, theyjust came afterthe kid who was in the street with clear intention ofbeating him to some extent. Q. Is this a true and accurate statement? A. This is. STATEMENT CONCLUDED AT 0957 HOURS witness have received a copy of this statement. Tape recorded statement of qi^ Science Renovation Incorporated located at 1317 Marshall Street NE in Minneapolis, on June 25^^ 2004 at 1327 hours, being interviewed by Barb Scott transcribing. RE; Preliminary investigation into an incident under CAPRS CCN#04-115690 Q- Could you please state vourfull name and date of birth? A. Q. And what is your residence currently? Q. And a phone number that you can be reached at please? Q. Were you present at an event for Art-a-Whirl Festival in Northeast Minneapolis on May 14, 2004? A. Yes. Q.- Can you tell me what you were doing during that event please? • - A. Talking with our clientsand watching music and hanging out you know. Q. Was there performances and art on display at this location of 1317 Marshall Avenue NE? A. Yup. Q. And during the course ofthat evening did you have contact with any individual that your attention was drawn to? A. Ya' there were a groupofyoung people here on bicycles, sort of like punk rocker guys and girls. They came into the shop and they were pretty loud and th?y were pretty rowdy and at one pointthey were hanging out this cut out window up here in the loft and 1had gone up there and I'm like get out of our window, you kno'y you guys need to leave. At one point Ihad heard people up on the roof but Ididn'tsee it myself and they were out front causing problems. Q. Did you or did anyone else have to ask them to leave the event here? A. Several people had asked them to leave especially after the fight. Butya' basically. Q. Prior to the fight had anybody asked them? A. Priorto the fight Ihad told them to go, to leave our shop. So ya' they knew they weren't suppose to be here. Q. And what did, do you recall any specific description of who you told to leave? A. They were, they looked, Imean they had like dreadlocks and they were all dreaded up and they were in dirty clothes and they were kind oflike rag-a- muffins. Q. And did you see an incident that occurred out in the street in front of? A. Isaw the majority ofit. Ididn't quite entirely see you know the actual fists flying. Isaw the guy come running out of his truckand like throw this kid down. And Ihad seen out here earllerth^&lt;i^ji^ng around on his bicycle, at one point he almost ran over our friend ^BBH|d his display which was out here on the corner. And then hewas playing in the streetand nearly got run over by a car and Ithink itwas his sister like yanked him back out here. And I know he was like out there twirling his bag around, showing off and kind ofyou know just being a jerk. Q. Did that party appear intoxicated? A. Definitely they were definitely, that's why Iasked them to leave you know, this is a nice place we.don't really want that sort of behavior. Q. So you sawthis party out in the street, he was twirling a bag, he had been pulled out by his,sister. Did he then,go back into the street? A. Ya. Q. He did? And did you see the vehicle drive by? A. The truck. Q. Describe the truckfor me, do you recall? A. Idon't know what color it was, 1wantto say itwas red or black. Q. Car, SUV? A. Big, not itwas a truck Ithought. Ithink there was a husband and a wife and another guy. Q. Do you recall whatthose two males were wearing? A. No I think one of them had a moustache. I don't know there was a lot of people out there on the sidewalk, there was probablylike 40 people out here. Because some ofour, gosh we're out here looking at theart, talking, smoking you know, hanging out, so there was a lot of people. Idon't know exactly what those people looked like. Q. And did you see the male you saw out in the street twirling his bag, did you see him make contact withthe truck that went by? A. Nope, mmhuh (negative tone) Q. You didn't see that? A. Mmhuh (negative tone) Q. But you did see the males come out of the truck? A. Jump out of the car. yup. Q. And then tackle him? In the street or? A. No they kind oftackled them on the cornerof Dusty's sidewalk, like where their door is. Q. Were you outside at this time? A. Yup I'm standing righthere., Q. In front of? A. In front of our door. Q. After they came outthey tackled them nearthe corner of Dusty's Bar there, did you see anything else after that, inaudible interaction with? A. Well Iknow one ofthe, Ithink his sisterjumped in there and then she got hit and then one ofthe guys in Dusty's had heard a fight going on and he came out here and he was like you don't hit women and then went (noise) and like basically hit the guy that was hitting the girl. And then he's like okay I'm thirsty • and went back into Dusty's oryou know who know what happened to him. But- you know it was pretty quick, how quickly it happened and then basically the guy that was driving the truck had come, apparent at this time f^and myself and her daughter, I^^IPnd abunch of^ther people were standing out here and he tried to come inf^ur property and told him this is private property and you're not allowed on here. Q. And this is one of the people that had got out? A. That had gotten out of the truck. Q^AndBBjl^^ Q. And A. The owner of Old Science. Q. And what did this male do at that point? A. Well he looked like he wanted to pouncBPl and myself and he was drunk himself. The driver ofthatvehicle was plado. heshouldn't have been driving any how. But he yelled atHjj^nd me just stood our ground, you know we're peaceful people don't come on our property and he said something like you don't know who you're messing with or something sort ofthreatening, and she just stood here and she's like I'm a citizen and this is my property and you're not welcome. Q. Did he force his way in? A. No. Q. He did not. A. And then^^oid the wife you better take your drunk husband and get out of here and then that's basically like when the cops showed up. And then the cops came and they kind of pushed people down and was trying to figure out what was going on. Iknow the sister was really kind of an instigator cause the cops were standing there and she was like what's your name, what's your badge and kind of going off, and where are you taking my brother and she just kept shouting that. Finally Iturned to her and said they're taking your brother to Hennepin County okay, he's drunk, he's just been in an altercation where do you think they're going to take him. They're taking him to jail. Then she kind of piped down a little bit. Q. Did you see any force used on the sister? A. Ididn't witness.that, no. Q. Did you at anytime seeanyone get kicked in the face orkicked in the head during this incident? A. Ididn't see it but Iheard that the guy got out of the truck and kicked that guy while hewas down and jtwas reportedly in the head orin theface. Q. Is that the guy that you had heard that got arrested got kicked or was it a different guy that got kicked? A. Idon't know to be honest. There's the incident of this kid coming in here saying that he was the one that got kicked. Imean there were fists.going everywhere, it was a fight. It was a long fight and everyone was swinging and punching. Q. On both sides? A. Yup and then basically you know|p| was like if you're with Old Science over here inaudible. (Telephone ringing) This'has nothing to do with us. Q. So the.police arrive you had said that there was, then someone that entered the event here at Old Science is that correct? A. One, ayounger male and one of his friends had come in here, after being told to stay out and we were doing an open mike session doing some poetry and one of the other poets didn't really realize what was going on and he let him get on the mike and he was kind of ranting about police brutality and trying to get people's name and addresses and wanting witnesses, you know atthat point we werejust kind of upset ourselvesthat they had caused a scene in front ofour building. So inaudible, were asked to leave and they went and Terry and one of our other coworkers basically put him outside. Q. Escorted him out? A. Yes. . Q. Because they refused toleave, they were told to leave? A. Yup. They pushed him out. Q. Were there two males that went up on the stage during the open mike? A. There was only onethat went up and grabbed the mike but he had his friend . with him. Q. And this male that went up and grabbed the mike did he have any tattoos that you noticed? A. Probably Imean. Ican't say. They were all tattooed up and stuff. Q. Did he make anymention ofany injuries? A. He said he had been kicked in theface and that he had a tooth broken and he was like showing everyone his tooth. Q. This party and his friend that had to be escorted out? A. Escorted out yup. And he was also drunk, all of them were drunk. Q. Both males? A. Yup.. , . Q. The male with the tooth and his friend? A. Yup mmhuh (positive tone). Q. They both appeared intoxicated? A. Yup. Q. Can you kind ofgive me, Imeanthey were able to walk? A. They were ableto walk and actually theywere pretty coherent. In fact we were saying for being so drunk he was pretty eloquent in his delivery even if it was misguided cause that's how we felt about it. We justthought thatthis was all crapand you know don't start fights and you won't have fights. But you could tell he was drunk, a couple oftimes he stumbled over some of hiswords and then he said, like a sentence hewas like and Idon'tknow how this happened. We went how'd it happen you got into a fight buddy, that's how you got your tooth kicked out you know. So some of his reasoning was a little loose. Q. And now thesetwo males that come into theopen mike did you obsen/e them actively in the fray so to speak, the fight thatwas taking place out, they were throwing punches and getting punched and everything? A. Yup. Q. So they were actively involved in the fight? A. Iwould say ya. Q. And you observed that? A. It was like this mob of people, once the driver started in everybody in. that party, that group of friends were involved, men and women alike. Q. And these two males were also? A. Yup. Q. Did you at anytime do a written statement related to this incident? A. No. I know that these kids were asking people for statements and Itold them Icould not take their side because Ithought they were wrong. And Ispoke to the father, the father had called here and I had a really nice conversation and I explained the best as we could and told him we weren't really interested in getting involved cause we just thought they were wrong. Maybe they're good enough kids but they weren't that night, they were not behaving. Q. Is there anything else that you would like to add to this statement that I have not asked you concerning this incident and ifso, what? A. That about does it. Q. Is this statement given of your free will? A. Yes. Q: Has anybody made any promises to you related to you giving a statement about this incident? A. No. Q. And after this has been transcribed and you have had an opportunity to review it would you be willing to sign this statement for it's accuracy? A. Sure. Q. Is this a true and accurate statement? A. Ya. statement concluded at 1342 HOURS date have received a copy of this statement. witness This is tape-recorded statement of June 2004 at 1300 hours, interviewed by Sgtj transcribing. ' in in the lAU office on i0Barb Scott ^^^j^^^^^stigation into an incident that occurred on May 14'^ 2004, Q. What is your full name and date of birth'? Q. And the zip code please? Q. Is that an apartment? A. It's a house. Q. And what is your phone number there sir? 200^^^^ you present in the area of 13^^ and Marshall Avenue NE on May A. Yes. Q. Were you attending a festival that was taking place sir? A. Yes. Q. And what was that festival? A. Art-a-Wnir[. Q. Ai.d wao there an event taking place nearthatlocation? A. In the furniture store there was a poetry reading. Q. Was there anything that drew your attention to an incident that occurred outside? A. Yes the commotion and yelling that Iheardfrom the enclave. Q. From the enclave? Which is? A. Inaudible. The door weren't directly on the face of the building so there's room to walk in without, where it was still open space, open outside space. Q. So an entryway of the furniture store where this event was taking place'^ A. Yes. 1 Q. And then you heard some commotion out on the street or sidewalk? 2 A. Yes. 3 4 Q. Did you walk outto see what was going on? 5 A. Yes Iturned around and muted for a moment to assess what was going on. 6 And then itseemed it wastrouble so Idecided to qo closer 7 8 Q. Can you tell me what you saw? 9 A. What Ifirst saw was the larger of the two men in question grabbing atthe 10 head of the boy who offended them in some way and they were being, they were 11 kind ofskirting along the sidewalk with the group of the boy's friends around him 12 and they were yelling atthe larger man to stop and so on. Eventually got him on 13 the ground and it looked as if he hit him in the face then. 14 15 Q. Let me stop you right there. Who got him on the ground? 16 A. The largerman, who Ithought was. 17 18 Q. Could you describe him for me? 19 A. He's about 6'3", 250 pounds and wearing a blueshirt, dark blue shirt. 20 - - 21 Q. And sothe male in the dark blue shirt got the individual on the ground and 22 then what took place? 23 A. And then he was, seemed to be grabbing for his head and from my vantage 24 point it looks like he hit him. Ididn't see if he, where he hit him, or how directly 25 thatwas. There were still a few people in the way and his partner, the otherman 26 in question, who Idescribe as wearing a white shirt. Hewas there as well also 27 operating or what exactly he was doing at that moment I'm not sure. But he was 28 aggressing in some fashion. 29 30 Q. And what took place from there, he's got him on theground, you see him 31 assaulting him in some fashion but you're not sure where he's hitting him, what 32 took place then? .33 A. Well then the two ofthem were kind ofcrowded over thegroup ofpeople and 34 ^ Irealized that you know this was not a good scene so Iwalked over there and 35 pushed the larger blue shirted man away from that crowd. And fora moment he 36 motioned to perhaps go after me but then he shrugged, but he never looked up 37 so he was thinking about something else Isuppose. He reached for a black 38 thing on his belt which Iwasn't sure what it was, which of course was alarming 39 but for one reason or another he hesitated and decided not to do that. 40 41 From there it was you know a few moments ofconfusion and yelling and 42 provocation by the two, the blue and white shirted men. They were actively 43 trying to get peopleto offend them for whatseemed to be.that theywanted to 44 •fight which seemed to be the main reason. 45 INT</t>
  </si>
  <si>
    <t>['https://d3n8a8pro7vhmx.cloudfront.net/cuapb/pages/270/attachments/original/1596604438/04-2153_Kroll_and_Krueger_Pt_7.pdf?1596604438']</t>
  </si>
  <si>
    <t>Too_Long:Over 20 Pages1 IN THE MATTER OF ARBITRATION BETWEEN Saint Paul Police Federation ("Union") &amp; City of Saint Paul, Saint Paul, Minnesota ("City") ) ) ) ) ) ) ) ) ) ) ) ) ) ) ) ) ) ) ) ) Issue: Discharge of Robert Luna Hearing Site: St. Paul, Minnesota Hearing Date: February 18, 19 &amp; 20, 2020 Brief Submission Date: March 24, 2020 Award Date: June 10, 2020 Arbitrator: Mario F. Bognanno I. BACKGROUND &amp; JURISDICTION The parties to the above-captioned proceeding are the Saint Paul Police Federation ("Union") and the City of Saint Paul, Saint Paul, Minnesota. ("City") The parties are signatories to a Collective Bargaining Agreement ("CBA") with an effective term of January 1, 2018 through December 31, 2020. (Jt. Ex. 1) The Union is the exclusive bargaining agent that represents, among other job classifications, Police Officers who are both employed by the Saint Paul Police Department ("SPPD") and covered by the CBA. (Id) I.1. Grievant: The Grievant in this matter is Officer Robert Luna. On December 20, 2014, the SPPD appointed him to the position of Police Officer. (Un. Ex. 4, p. 000032) For sixteen (16) weeks prior to becoming a police officer, Officer Luna participated in the Saint Paul Police 2 Academy's Field Training program, from which he graduated on December 18, 2014.1 (Id., p. 000085) Prior to that, commencing in January 2013, he worked as a SPPD Parking Enforcement Officer ("PEO"). (Id., p. 000070) In evidence are Officer Luna's SPPD performance evaluations, which began in 2013 as a PEO. Between May 12, 2013 and January 12, 2014, he received three (3) performance evaluations, all favorable, with his "Overall Evaluation" being "Fully Competent." (Id., p. 000083; p. 000074; &amp; p. 000065) Between April 13, 2014 and December 19, 2015, as a "Probationary" Police Officer, Luna received three (3) performance evaluations, with "Overall Performance Evaluation Ratings" of "Needs Improvement," followed by two (2) "Satisfactory" ratings. (Id., p. 000048; p. 000042; &amp; p. 000032) Finally, on December 12, 2016, Officer Luna received his first non-probationary annual evaluation, receiving a "Measurable Production Overall Rating" of "Satisfactory." (Id., p. 000023) Similarly, his June 16, 2017 and July 16, 2018 performance ratings were also "Satisfactory." (Id., p. 000014 &amp; p. 00003) Sergeant Salim Omari conducted Luna's 2017-2018 annual evaluation, observing that "Officer Luna has expressed interest in becoming a field training officer and on May 24th and May 25th 2018 Officer Luna was entrusted to fill in when certified FTOs were unavailable." (Id., p. 00003) Finally, Officer Luna's personnel record also includes seven (7) letters of appreciation and one (1) letter of commendation from both SPPD command and Saint Paul citizens; and, he testified, he once received a written reprimand for a "non-preventable" accident. (Un. Ex. 5) 1 While a trainee, Officer Luna mastered the Field Training program's four (4) phases of performance/character building skills required of all new Police Officer trainees. (Er. Exs. 11 &amp; 13) However, Officer Luna's five (5) weeks of Phase III field training was extended by two (2) weeks to give him the opportunity to sharpen his non-verbal communication and report writing skills. (Er. Ex. 10, pp. 1-4) During that two (2) week period, Officer Luna demonstrated "… a very noticeable improvement …" in report writing, and "… demonstrated that he can project command presence when needed and do so with respect," successfully completing Phase III of his FTO. (Id., p. 5) 3 I.2. Checker Bar Events: On June 7, 2019, Officer Luna was suspended with pay for five (5) working days, pending possible termination. (Jt. Ex. 2) On June 17, 2019, Todd Axtell, Chief of Police, discharged Officer Luna for Improper Conduct. The Improper Conduct charge brought against the Grievant emanates from the events of June 17, 2018. On that date, at approximately 10:00 p.m., Officers Christopher Rhoades and Nathan Smith drove their squad to the Checker Bar, located on the corner of Arcade and Jenks Streets, at 992 Arcade Street in Saint Paul, MN. They were responding to a fight call. The Checker Bar is characterized as a "… known hangout for several Asian gang members …" (Er. Ex. 1 (IA #18-0806), Tab 2, p. 22) On the night in question, the disputed matter took place outside the bar. That evening's events were captured by the bar's overhead surveillance camera, in-car squad cameras ("ICC") and police officer body-worn cameras ("BWC"). When Officers Rhoades and Smith arrived at the Checker Bar there were 15 to 20 bar patrons - some intoxicated and some agitated and arguing loudly - standing on the sidewalk and in the street. (Er. Exs. 4 &amp; 6) There had been a fight and one (1) male, Hnia Her, was detained as the suspected assailant, but later released because the assaulted male could not be located. (Er. Ex. 1 (IA #18-0806), Tab 2, pp. 22-23; Tabs 5 &amp; 6) Approximately ten (10) minutes later, in response to a call to assist Officers Rhoades and Smith, Officer Luna arrived at the Checker Bar. Following his arrival was that of Officers Jordan Wild and Nicholas Grundei and, lastly, Officer Marcus Semelis. (Er. Ex. 1 (IA #18-0806), Tab 2) Upon arriving, Officer Luna's BWC shows him walking toward Officers Rhoades and Smith who are standing at the north-east corner of Arcadia and Jenks Streets, talking with a group of the bar's patrons about the fight that had taken place. (Luna BWC Video 0806 4 (03:10:52)) Officer Luna's BWC footage shows Tou Cha, the bar's owner/operator and a former Saint Paul Police Officer who resigned in 2005, walking and standing in the crowd's midst carrying an ASP (i.e., baton) in his right hand and a can of pepper spray in his left hand. (Luna BWC Video 0806 (03:10:59 - O3:11:59))2 As the Grievant is approaching his colleagues, Officer Smith can be heard telling Officer Rhoades: Officer Smith: Let ol boy solve this. Officer Rhoades: What's that? Officer Smith: I said we'll let ol boy solve this. Unknown Male: They're taking punches. Officer Smith: Yeah, he's got the baton. (Smith &amp; Rhoades BWC Video 0806) Approximately, two (2) minutes later, Tou Cha is seen striking a man, Victor Hurnysa, with his ASP, causing the man to fall into the street. (Smith &amp; Rhoades Video O806 (03:12:56)) When the man was struck, Officer Luna's BWC was facing east (Luna Video 0806 (03:12:56)) When Officer Luna turned his body back to the north his BWC shows Victor Hurnysa in the street, being helped up. (Luna Video 0806 (03:13:02) Afterwards, Officer Luna remarks: "I like the fall and then and [sic] the throwing up the hands on the ground," "He didn't fall correctly," and "Sergeant Tell would be very upset with him."3 (Luna BWC Video O806 (03:13:49); Er. Ex. 3, Tab 39, p. 2) Next, Officer Luna's BWC shows Victor Hurnysa, appearing to be dazed, walk toward Officers Rhoades and Smith as he shouts out, "But, what happened, uh? (Luna Video 0806 2 A man with the word "Security" inscribed on the back and front of his shirt is seen carrying pepper spray in his left hand. (Luna, Rhoades and Smith BWC Video 0806) 3 Sergeant Tell is a SPPD Use of Force Instructor. 5 (03:14:02)) Then, Officer Smith states: "He was about to knock that guy out right in front of us." (Er. Ex. 3, Tab 35, p. 4) Next, Tou Cha approaches the officers, stating to Officer Smith: "Sorry guys, we're going inside." (Luna, Smith &amp; Rhoades VWC Video 0806 (03:14:43)) At this point, the following partial exchange takes place between Officer Smith and Tou Cha: Officer Smith: On, that's okay, we saw them fighting in the street so we just rolled up. Tou Cha: Yeah, Okay, thank you. … … Officer Smith: What's the deal with the guy in the red shorts? Red Shorts. Black hoodie. Trying to act all tough.4 Tou Cha: Yeah. Tou Cha: I'd like to punch his face fucking asshole. (Er. Ex. 3, Tab 34, p. 5) After the foregoing exchange, Tou Cha walks back to the sidewalk and toward a large group of people on the sidewalk talking, and he began to pepper spray them. (Smith &amp; Rhoades BWC Video 0806 (03:15:17)) A woman's voice can be heard on Office Luna's BWC saying: "No, no don't spray! No, no don't spray!" (Luna BWC Video 0806 (03:15:22)) All that is seen on Officer Luna's BWC is Tou Cha's extended arm toward the end of his spraying rant. (Luna BWC Video 0806 (03:15:24) At that point, the officers are heard laughing and Officer Luna is heard saying: "Yes. That's great, that's good fun for everyone … I love it;" (Luna BWC Video 0806 (03:15:35 - 03:15:38)) "That was awesome. That was great;" and "It's like Minneapolis status." 4 The man in the red shorts is later identified as Shawn Vang. 6 (Luna BWC Video 0806 (03:16:26 - 03:16:31)) Officer Wild, while smiling, with his right arm stretched over his head is heard making a "krrr" sound, simulating the act of pepper spraying. (Semelis &amp; Grundei BWC Video 0806 (03:16:30); Er. Ex 5, p. 3; Er. Ex 6, p. 6) At this juncture, Officer Luna begins commenting about a person's footwear, stating: "I like sandals. He's got some nice sandals. That guy over there … Look he's got some nice like classy sandals, you know? I'm here to relax, but I'm also here to party, you know?" (Luna BWC Video 0806 (03:16:57) While focusing on that person's footwear, Tou Cha is seen walking toward a much thinned-out group of bar patrons who were still milling around on the sidewalk. They were talking with Shawn Vang, a son of Hnia Her, the instant matter's suspected assailant. Tou Cha is seen squirting pepper spray directly at Shawn Vang's face. (Smith &amp; Wild BWC Video 0806 (03:16:57)) Moments later, Officer Luna can be heard laughing: "Yes, yes … yes. Did you see that?" (Luna BWC Video 0806 (03:17:13) To summarize, BWC video evidence establishes that Tou Cha: (1) strikes a man, Victor Hurnysa, from behind with the ASP, causing him to fall into the street (Grundei, Smith &amp; Rhoades BWC Video 0806; Er. Exs. 4A, 7 and 9); (2) pepper sprays a cluster of people standing on the sidewalk outside the bar (Rhoades BWC Video 0806; Er. Ex. 6); and (3) pepper sprays Shawn Vang directly in the face. (Wild, Smith, Rhoades &amp; Luna BWC Video 0806) Moments after Shawn Vang was sprayed, Officer Grundei called out "Over watch guys, over watch" and Officer Smith echoed, "… over watch, over watch …" (Grundei BWC Video 0806 (03:17:16) &amp; Smith BWC Video 0806 (O3:17:17)) Just prior to "over watch" being called out all of the officers were facing northward where Tou Cha had just pepper sprayed Shawn Vang. (Smith, Rhoades, Luna, Wild, Grundei and Semelis BWC Video 0806) Thereafter, within 7 split seconds of one another, the officers - with the exception of the Grievant - turned, facing their BWCs to the west away from the bar. Facing westward, Officer Smith looks down his chest toward his BWC, catches Officer Luna's eye and, smiling, Officer Luna turns his BWC away from the bar scene and to the west up Arcade Street. (Grundei BWC Video 0806 (03:17:22- 03:17:24)) After turning, as a car drove by and mimicking the sound of a speeding car, Officer Luna said "Look at the puppy." "Did everybody see the puppy?" (Luna BWC Video 0806 (03:17:27 - 03:17:30)) Next, Officer Rhoades is heard saying: "He just - Did he just mace mom?" To which Officer Grundei replied, "Yep;" and then he says, "Let's get out of here before a thing happens." (Er. Ex. 3, Tab 35, p. 9) Thereafter, as Tou Cha and the Checker Bar's security personnel complete the crowd's dispersal, the officers walk back toward their squad cars. Hnia Her, who had been placed in the back of Officers Smith and Rhoades' squad car, is uncuffed and released, and the police officers begin departing. Officer Luna clears the scene at 10:27 p.m. (Smith BWC Video 0806 (03:18:16)); Un. Ex. 2, p. 28) I.3. Misconduct Complaints, Investigations and Disciplinary Decisions: Approximately ten (10) minutes after the squad cars leave the Checker Bar a fight breaks out in an alley about a block away. The combatants are Shawn Vang and Tou Cha, among others. Parked nearby, Officers Smith and Rhoades drive to the scene, designated as that episode's responsible officers. This fight resulted in a June 20, 2018 assault complaint filed against Tou Cha. Thereafter, a SPPD criminal investigation ensues and, ultimately, Tou Cha is charged/convicted with felony assault in the 3rd degree. On June 28, 2018, a second complaint was brought, alleging that Officers Smith and Rhoades neither intervened nor assisted the injured when the Cha/Vang fight was taking place. Assigned to investigate this complaint, the SPPD's Internal 8 Affairs Unit ("IAU") viewed the BWC footage of the Cha/Vang fight. When doing so, the IAU investigators also saw video footage of the Checker Bar incident. Based on what they saw, the investigators concluded that there may also have been officer misconduct at the Checker Bar. Hence, on August 15, 2018, John Bandemer, Senior Commander, IAU, opened a complaint alleging possible misconduct against the six (6) officers who were at the Checker Bar scene. (Er. Ex. 1 (IA #18-0806), Tab 3) Sergeant Thomas S. Olson was tasked to investigate IA #18-0806. Commander Bandemer's complaint alleges misconduct by said officers. (Er. Ex. 1 (IA #18-0806), Tab 3) His "Complaint Summary" states in part: … officers did not intervene while multiple assaults were happening in their presence and did not document the incident in a police report. Some officers' BWC were not activated per policy. Officers intentionally turned away while the assault was taking place to avoid capturing the incident on BWC. (Id.) Sergeant Olson interviewed all six (6) of the officers present during the Checker Bar incident, interviewing Officer Luna on October 2, 2019. When asked if bar staff or police personnel used force against any patrons, Luna replied: "I did not." (Er. Ex. 3, Tab 9, p. 2) When told that the use of force may include the use of pepper spray, Luna responded: "At the time I did not observe that. I did not observe anybody get sprayed." (Id.) When asked if by "at the time" he meant he observed pepper spraying when he watched the video at the time of the interview, he explained: Watching the video … Watching the video I could, I believe I could smell possible ASR or deployant in the air, but I can't be for certain at that time cause I don't recall the incident fully. But I know for a fact I did not see anybody get sprayed. (Id.) When asked if he saw anyone that was armed, the Grievant replied: "No, I did not." (Id.) When asked if he saw anybody with pepper spray or an ASP, and the Grievant repeated, "No, I 9 did not." (Id.) Next, Sergeant Olson pointed out that Officer Luna's own BWC footage shows that as he was approaching the bar Tou Cha is holding an ASP and pepper spray, while the security person is holding pepper spray. When asked if he saw the men holding said objects, Luna responded: "No, I did not, I did not see anything in anybody's hand at the time, watching the video now, I can see it." (Id., p. 3) Officer Luna was asked about his statement having to do with "liking" the way someone fell, and whether he saw what happened. Luna explained: "I don't recall at this point because I don't recall seeing him fall. I don't recall that but … I may have seen him fall or at least on the ground, I don't know what happened." (Id., p. 4) Sergeant Olson played Officer Luna the BWC footage where he states: "That's great. That's good fun for everyone." Sergeant Olson asked, "What are you talking about?" Officer Luna responded: "At the time, I could, I believe I could smell the spray, but I actually didn't see anyone get sprayed." (Id., p. 5) Sergeant Olson clarified: "So, you're saying that this is going on, didn't see anybody get sprayed. You can smell it." (Id.) Officer Luna answered: "I believe I could smell it, yes." (Id.) Asked if he did anything in response to the spraying, Officer Luna responded: "At the time, no." (Id.) When asked why he did not act, Officer Luna replied: "Because at the time, the crowd was dispersing." The crowd, you can see the crowd is dispersing." (Id.) Sergeant Olson observed that if a person is pepper spraying another person, it could constitute assault. Officer Luna responded, "Which I did not see." (Id.) When asked what he meant by the expression, "It's like Minneapolis status," Officer Luna stated: "Just something that I've heard before of them. I believe they would spray a crowd to get them to disperse, at like a big thing. Something that I've just heard about. Never seen." 10 (Id.) Next, when Tou Cha was spraying Shawn Vang in the face, Officer Luna's BWC footage records him saying: "Yes, yes he's getting him." When this was pointed out to him, Officer Luna stated: "Okay, I don't recall at this time seeing that happen." (Id. p. 6) The following exchange then occurred: Sergeant Olson: So you're telling me that you smelled pepper spray in the air? Officer Luna: Correct. Sergeant Olson: And you, but you didn't see anyone being pepper sprayed? Officer Luna: I don't recall seeing anybody get pepper sprayed at the time, watching the video now, you can probably go back and say that, yeah, I could maybe observe somebody getting sprayed, but at the time I don't recall seeing someone get sprayed until watching the video. You can also hear me looking not at that location over there, but seeing, talking commenting about somebody on the other side of the building. Sergeant Olson: It's very hard for me to believe you're not seeing it if you're laughing about it. (Id. p. 6) On January 9, 2018, Sergeant Olson convened a second interview with Officer Luna, asking, "Did anyone have anything in their hands when you arrived at the scene?" Officer Luna answered: I did not see anything at the time. But prior to the last interview you had pointed out there was somebody that was holding a baton and pepper spray. Which I did not see at the time when I was there. (Er. Ex. 3, Tab 10, p. 2) Observing that there was a large group of, rowdy, intoxicated people at the Checker Bar on the night in question, Sergeant Olson asked if there were officer safety concerns upon his arrival. Officer Luna explained: I would say there was a quite a few officers [sic] safety concerns there was a large group there. The group heavily outnumbered the amount of officers that were there. Aside from that heavy traffic in the area, vehicle traffic, that was 11 going either northbound, southbound Arcade, and also coming from and to the Checker Bar. So it was very hard to manage all that and observe, making sure everyone was safe. (Id., p. 3) Next, Sergeant Olson asked Officer Luna if he saw anyone get knocked to the ground. In reply, Officer Luna stated, "I don't remember seeing anyone getting knocked to the ground." (Id.) This answer triggered the following exchange: Officer Luna: I don't remember seeing them fall right now. But when you showed me the video, my body camera caught them fall and I would have to say that yes, at the time when I was there on scene, I saw them fall. Sergeant Olson: Any idea how that happened? Officer Luna: How they fell? Sergeant Olson: Yes. Officer Luna: I don't know. Sergeant Olson: Did bar staff or the officers use any kind of force, including chemical irritant pepper spray in your presence? Officer Luna: I did not see anyone get pepper sprayed. I was near the intersection and I was observing another male on the south side of the bar and I was commenting on his outfit that he chose to wear that night. And I was focused on him when I smelled ASR in the air. And then you had pointed out that it appeared that another officer either gave me a motion like somebody was sprayed at the time. So … But I did not directly see anyone get sprayed. (Id.) Yet, as Sergeant Olson pointed out, on his own BWC footage, Officer Luna is heard laughing, stating: "Yes, that's great. That's good fun for everyone. Yes, I love it," at the very time a woman is yelling at Tou Cha not to spray. In so many words, Sergeant Olson asked 12 whether the Grievant's laughter and comments were in reference to the pepper spraying that occurred at the very moment? Officer Luna's response was as follows: At the time I made those comments which were inappropriate comments that I should not have made. And those comments were made based on the smelling the ASR in the air, seeing someone suffering from the effects of ASR, which I know because I have been sprayed. And that is where I put together in my mind that somebody had been sprayed but I did not directly see anyone get pepper sprayed. (Id., p. 4) Officer Luna repeated that his "That's great," and "That's good fun for everyone" remarks were "foolish" and "inappropriate." (Id.) Following up, Commander Bendemer stated: Commander Bandemer: You go on to say, after you say, "That's great. That's good fun for everyone," 20 seconds later, you say "Yes, I love it. That was awesome. That was great. It was like Minneapolis." In your video that [sic] you were seeing Mr. Cha spray a person and you say "Yes, yes. He's getting him." All those comments together within about a minute and 20 seconds, looking at what your camera's showing and what you're saying makes me think that you saw him getting sprayed. That's what I interpret by watching the video. Officer Luna: Okay. Commander Bandemer: But you're telling me that you didn't see anybody get sprayed? Officer Luna: Correct. Commander Bandemer: So help me figure that out. Officer Luna: Again, like you had just pointed out sir, is that the camera had caught it and that could not be where my full attention was at the time. Commander Bandemer: But your verbal comments would lead somebody to think that's what you were viewing. Because you're saying it at the same time it's occurring. Officer Luna: Correct. And as that was pointed out in the first interview and now, I made inappropriate comments 13 that I shouldn't have made and it was not meant to be taken that I saw anybody get pepper sprayed, because I didn't. I put everything together at the scene but did not see anybody directly get pepper sprayed. Commander Bandemer: So the comment "Yes, yes, he's getting him," that's just the general comment of yes, somebody, him, is getting somebody else, him? Nothing that you saw there? Officer Luna: Correct, I don't know why I made that comment. That was a foolish comment to make. Again, I mean, I made inappropriate comments on scene. (Id., pp. 4-5) Sergeant Olson also asked Officer Luna when he first smelled pepper spray to which Officer Luna replied: When I was "… looking at the south side of the building at another group of people that was standing outside of the building …" (Id., p. 6) "About the time you were talking about somebody's sandals?" Sergeant Olson asked and to which Officer Luna replied, "Correct." (Id.) Aware of the pepper spraying, Sergeant Olson asked him, Officer Luna, what he did to investigate its use. He answered: "To me at the time, it was more likely the security staff was just trying to disperse the crowd and get them to leave the property." (Id., p. 4) Later in the interview, Sergeant Olson asked Officer Luna to revisit this answer. Sergeant Olson asked: "And earlier you were saying that you thought security was using pepper spray dealing with the crowd was okay. Is that what was happening there?" Officer Luna responded: Based on everything that I had information that I had to me, with my smelling of the ASR, and seeing someone suffering from the effects of the ASR that yes, that would disperse the crowd. And that did disperse the crowd. (Id., p. 10) Sergeant Olson asked, "Why did you allow these assaults to happen in your presence without intervening?" (Id., p. 7) Officer Luna answered: 14 So the pepper spray, I did not directly see it. To me, I did not see that as an assault that was taking place. I saw this as security staff was dealing with a belligerent, large crowd trying to disperse them to leave the property. (Id.) At a scene like this, Officer Luna was asked: What do you see your police duties as being? This question evoked the following exchange: Officer Luna: My duties, I believe were secondary officer. So to maintain cover and safety for the other officers on scene. To watch the crowd, make sure there was nothing that happened to other officers on scene. Sergeant Olson: As a St. Paul officer, did you have a duty to intervene when you knew chemical irritant was being used on the crowd? Officer Luna: I did not feel I had to intervene at that time. Sergeant Olson: So as a St. Paul police officer, if someone's being pepper sprayed, you don't believe that we have to intervene? Officer Luna: I believe it depends on the situation at hand. I believe in this circumstances, that this was a belligerent large crowd who was possibly going to be violent toward us or security staff at any given time. And the security staff executed their right to get them to leave the property. Sergeant Olson: As a St. Paul police officer, what are you taught to do when you see a citizen being assaulted in your presence? Officer Luna: To act. To determine and investigate if there has been a crime or what occurred at that situation. Sergeant Olson: And at this particular scene did you try to determine if a crime had been committed? Officer Luna: No, I did not. Sergeant Olson: Did you talk to any potential victims of an assault? Officer Luna: I didn't speak to anybody there. 15 (Id., p. 7) Concerning the "over watch, guys, over watch" remark, Sergeant Olson asked officer Luna, "Did you turn your body worn camera away from the crowd intentionally?" Officer Luna responded: I turned because I had heard a vehicle approaching from the South going northbound on Arcade at a high rate of speed. I turned to look from an officer safety point of view to make sure that none of us got hit by a car. At that time, I was so focused on the car that I could observe a dog sitting on the lap of the driver, which is where my attention was. Immediately after the vehicle passed, I had turned back to the crowd. (Id.) He believed the vehicle could have been a threat that could have injured or killed himself or his fellow officers. (Id.) Sergeant Olson asked: "Did you tell anybody about the threat?" Officer Luna said in reply that he was "so focused" on the vehicle that he saw a dog in the lap of the driver. (Id.) So when you turned around, Sergeant Olson asked, did you tell your fellow officers "Hey you guys watch out."? (Id.) Officer Luna answered: The vehicle was maintaining its lane, so it was still in its lane of traffic. So at that point it wasn't a direct threat. It wasn't coming at us directly, but I was able to still monitor the vehicle until it passed and we were all safe. (Id.) Finally, the interviewers explored the term "over watch" with Officer Luna, asking whether he remembered another officer stating, just before the officers left the scene, "Let's get out of here before a thing happens." Officer Luna responded: "I don't remember any … I don't remember any of those comments, No." (Id., p. 11) As part of his investigation, Sergeant Olson met with the SPPD's training commander and an instructor to inquire about de-escalation and intervention training. Both trainers indicated that officers are taught to establish control upon arriving at a scene and they are taught not to allow staff to take control or be in control of the scene once the police arrive. 16 Next, after reviewing all available data, Sergeant Olson concluded his investigation of IAU #18- 0806 as it related to Officer Luna, and he prepared a report outlining his findings. Sergeant Olson concluded that Officer Luna engaged in misconduct in violation of numerous SPPD and City of Saint Paul policies. (Er. Ex. 1 (IA #18-0806), Tab 2, pp. 55-57) Specifically, Sergeant Olson concluded that Officer Luna observed but failed to intervene and investigate: (1) bar staff's use of force against citizens; (2) Tou Cha's pepper spraying of citizens, including Shawn Vang; (3) Tou Cha hitting Victor Hurnysa with an ASP baton; and (4) the general use of pepper spray, which he could smell. (Id.) Also, Sergeant Olson concluded that several of Officer Luna's Garrity interview statements were untrue. Specifically, Officer Luna was not being truthful when he stated: (1) He did not observe bar staff using force against citizens; (2) He did not observe Tou Cha pepper spray anyone or see anyone get knocked down to the ground; and (3) He did not see anyone at the scene armed. (Id.) Too, Sergeant Olson found his explanations for having made the statements, "That was great. It's like Minneapolis status" and "Yes, yes he's getting him," were not true. (Id.) Based on the foregoing conclusions, Sergeant Olson recommended the complaint of Improper Conduct, "failing to act/perform duties and making of false statements" against Officer Luna. (Id., p. 66) Said complaint was premised on violation of the City of St. Paul Civil Service Rule 16B, § 11 &amp; § 18; and SPPD policies 150.05-Integrity, 150.09-Attention to Duty, 230.12-Civil Service Rules, Discipline, § 11 &amp; § 18; 230.20-Department Rules of Conduct, § 2, § 4, &amp; § 33; and 433.00-Preliminary Field Investigations. (Id., pp. 66-68) Sergeant Olson's recommendation was submitted to a Police Civilian Internal Affairs Review Commission ("PCIARC"). The PCIRC is comprised of nine (9) Saint Paul residents. It is 17 tasked with reviewing IAU investigation reports, making recommendations regarding same to the Chief of Police as well as making disciplinary recommendations. On May 30, 2019, the PCIARC unanimously voted to sustain IA Report #18-0806, and it recommended that Officer Luna be discharged. Chief Axtell reviewed the report and the videos in evidence, concluding that Sergeant Olson's findings and recommendations were supported by the evidence; that Officer Luna was irremediable; and that termination was the appropriate level of discipline. On June 7, 2019, Chief Axtell brought the following terminable charges against Officer Luna: As a police officer in the Saint Paul Police Department, you are expected to uphold the law, help those who are in need and deliver trusted service with respect, always. But you demonstrated a disregard for the needs of victims, safety of our community, and the integrity and safety of the women and men who have earned the right to wear the badge every day. You mocked the people you were supposed to protect while allowing a suspect to continue his assaults. You did not render aid to the victims, speak with victims or witnesses, or attempt to detain the suspect. You did not report the assaults. You gave false statements to department investigators. (Jt. Ex. 2; Er. Ex. 1, Tab 2, pp. 7-12) On June 13, 2019, the parties met to discuss the PCIARC- sustained IA Report #18-0806. Ultimately, on June 17, 2019, in a letter addressed to Officer Luna, Chief Axtell states in part: The totality of circumstances: including the disrespect and mocking comments while citizens were being assaulted, failure to intervene in those assaults, failing to render aid for victims of assaults, turning your BWC away and making false statements during your Garrity statements are not recoverable and therefore I am continuing with my decision to terminate you employment … (Jt. Ex. 3; Italics added) I.4. Grievance: On July 1, 2019, the Union filed a Step 3 grievance, challenging the SPPD's termination of Officer Luna. (Jt. Ex. 4) The grievance alleges that Officer Luna was not 18 discharged for "just cause" pursuant to Article 28, § 28.01 of the CBA. As remedy, the Union requested the Grievant be reinstated and "made whole." (Id.) On August 9, 2019, the City denied the grievance, maintaining that Officer Luna's "… conduct was an abrogation of his duties and responsibilities as a sworn Police Officer and was not commensurate with the Department's goal of trusted service with respect." (Jt. Ex. 5) On August 23, 2019, the undersigned Arbitrator was advised that the Union's grievance was to be arbitrated and that he was to hear and decide the disputed matter. (Jt. Ex. 6) I.5. Arbitration Hearing: On February 18, 19 and 20, 2002, in St. Paul, Minnesota, the Union's grievance was heard at arbitration. Appearing through their designated representatives, the parties were given a full and fair hearing. Witness testimony was sworn and cross-examined. Exhibits were introduced and accepted into the record. A verbatim transcript of the arbitration hearing was not taken. The parties jointly stipulated that the Arbitrator's decision would be final and binding, and they waived the provision in Article 6, § 6.5 (B) of the CBA requiring the arbitrator submit a written decision within thirty (30) days following the close of the record. The parties agreed to submit briefs post-marked on or before March 24, 2020. Both briefs were timely filed, post-marked March 24, 2020. The Union's brief arrived a few days later, but the Employer's brief did not arrive until March 31, 2020. Thereafter, the Arbitrator took the disputed matters under advisement. II. APPEARANCES For the Union: Kevin M. Beck, Esq. Paul Kuntz Robert Luna For the City of St. Paul: Attorney-at-Law President, St. Paul Police Federation Police Officer, St. Paul Police Department, Grievant 19 Susan K. Hansen, Esq. Thomas S. Olson John Bandemer Todd Axtell Richard Thomasser Attorney-at-Law Sergeant &amp; Internal Affairs Investigator, St. Paul Police Department Senior Commander, Internal Affairs Unit, St. Paul Police Department Chief of Police, St. Paul Police Department Assistant Chief of Police, St. Paul Police Department III. RELEVANT CBA AND SAINT PAUL POLICE DEPARTMENT POLICY Article 28 - Discipline 28.1 The Employer may discipline employees in any of the forms listed below: Oral reprimand Written reprimand Suspension Demotion Discharge The Employer will discipline employees for just cause only and in accordance with the concept of progressive discipline. (Jt. Ex. 1) IV. STATEMENT OF THE ISSUE Whether the termination of Officer Robert Luna was for just cause? If not, what is an appropriate remedy? V. ARGUMENTS OF THE PARTIES V.1. City's Arguments: The City argues that Officer Luna was discharged for "just cause." That is, by preponderant evidence, it proved that Officer Luna engaged in egregious misconduct that resulted in his discharge and, after considering all relevant circumstances, "discharge" was an appropriate level of discipline to administer. 20 V.1.A. Failure to Act - In his Garrity interviews, Officer Luna repeated time and again that he neither saw bar staff nor police officers use force at the Checker Bar on June 17, 2018. He smelled pepper spray that bar staff may have deployed, but he did see said deployment. 1. Officer Luna Saw Tou Cha Pepper Spray Citizens and Shawn Vang: During his first Garrity interview, Officer Luna was asked if he saw bar staff or police use force against any citizen, he responded, "I did not." (Er. Ex. 3, Tab 9, p. 2) Clarifying, Sergeant Olson asked Officer Luna whether the latter were seen using pepper spray and again, he answered, "I did not observe anybody get sprayed." (Id.) Moreover, when questioned about smelling pepper spray in the air, he stated: "But I know for a fact I did not see anybody get sprayed;" and, the reason he gave for not responding to smelling pepper spray in the air was "Because at the time the crowd was dispersing." (Id.) In his second Garrity interview, when again asked if he saw pepper spray being emitted, he responded: I did not see anyone get pepper sprayed. I was near the intersection and I was observing another male on the south side of the bar and I was commenting on his outfit that he chose to wear that night. And I was focused on him when I smelled ASR in the air. And then you have pointed out that it appeared that another officer either gave me a motion like somebody was spraying at the time. So . . . But I did not directly see anyone get sprayed. (Id., Tab 10, p. 3) The City maintains that on at least thirteen (13) occasions, Officer Luna said that he saw neither bar staff nor police officers use force, and that he did not see bar staff pepper spray anyone. However, the City claims, Officer Luna saw Tou Cha pepper spray a crowd of citizens, and he witnessed Tou Cha spraying Shawn Vang in the face. At 03:15:22 Tou Cha is seen spraying the crowd on the sidewalk. (Luna, Smith, Rhoades, Wild and Grundei BWC Video 0806)</t>
  </si>
  <si>
    <t>['https://d3n8a8pro7vhmx.cloudfront.net/cuapb/pages/270/attachments/original/1631803233/2020-Robert_Luna-_City_of_St._Paul.pdf?1631803233']</t>
  </si>
  <si>
    <t>['Robert G. Luna, badge #412950']</t>
  </si>
  <si>
    <t>Too_Long:Over 20 PagesIN RE: VETERANS PREFERENCE HEARING BETWEEN PETER BRAZEAU BMS Case No. 19-VP-0740 Hearing Held: July 23 &amp; 24, 2019 and the Briefs filed: August 30, 2019 Record Closed: August 30, 2019 CITY OF MINNEAPOLIS Award Issued: October 17, 2019 POLICE DEPARTMENT Appearances: Trina Chernos, Assistant City Attorney, for the City of Minneapolis. Joseph A. Kelly, Kelly &amp; Lemmons, P.A., for the Veteran. INTRODUCTION Pursuant to Minnesota Statute 197.46, the Veterans Preference Act, Veteran, Peter Brazeau, and the City of Minneapolis selected Sherwood Malamud from a list provided by the Minnesota Bureau of Mediation Services to serve as the Arbitrator to hear and determine whether the Notice of the Chief of the Minneapolis Police Department to discharge Veteran Peter Brazeau for alleged misconduct or incompetency should be sustained, modified or reversed. Hearing was held on July 23 and 24, 2019 in the Minneapolis City Hall. The hearing was transcribed. The parties filed briefs by August 30, 2019. The Arbitrator has fully considered the evidence presented at the hearing, and the written arguments of the Veteran and the City in issuing the following: FINDINGS OF FACT, CONCLUSIONS OF LAW AND ORDER FINDINGS OF FACT 1. Peter Brazeau, hereinafter Brazeau or the Veteran, enlisted in the United States Marine Corps (USMC). He was deployed on two occasions to Iraq. 2. The City of Minneapolis and its Police Department, hereinafter the City or the Employer, is a governmental subdivision of the State of Minnesota. 3. After receiving an honorable discharge from the USMC, Peter Brazeau attended the University of Wisconsin-Stout, from which he graduated Summa Cum Laude in 2012. 4. The Employer hired Brazeau as a Community Service Officer in 2013. Then, it hired him as a Police Officer. He attended the Employer's Police Academy. He became a fully licensed law enforcement Officer in the City of Minneapolis Police Department in 2014. Eventually, he was permanently assigned as a Patrol Officer in the 1st Precinct. 5. On April 27, 2016 Officer Brazeau was awarded a Life Saving Award for his successful effort, together with Officer Courtois, in preventing a female from jumping from an overpass. On October 31, 2016, the then Chief of Police Janee Harteau notified the Veteran of his selection as the July 2016 First Precinct Officer of the Month. 6. Officer Brazeau and Officer Alexander Brown were assigned to and worked the power shift, from 8:00 P.M. to 4:00 A.M. on December 28-29, 2016. The Incident 7. At approximately 2:00 A.M., Officers Brazeau and Brown were dispatched to the Gay 90s bar on Hennepin Avenue in downtown Minneapolis. Upon their arrival, they encountered an individual, BD. In the report that Officer Brazeau completed on December 29, 2016 at the 1st Precinct toward the end of his shift, he describes his two encounters with BD, as follows: I saw A1(BD) standing in the patio of the Gay 90's yelling "south side" repeatedly. I saw that A1 had blood on his face and hands. A1 was asked for his ID, and attempted to give my partner cash. A1 threw the cash on the ground and I saw my partner pick it up and hand it back to A1. Staff at the Gay 90's said he was not drinking at their bar. I gave A1 a black hat and pair of glasses I found on the patio, which he said belonged to him. I saw a black jacket on the sidewalk in front of the patio, and asked A1 if it was his. A1 said it was his, jumped over 2 the patio railing and walked north on Hennepin Avenue S towards 4th Street S I saw A1 begin walking east on 4th st S from Hennepin Ave S. My BWC [body worn camera] was activated. . . During [this encounter] A1 said he did not want EMS or police assistance. [The description of this encounter is corroborated by the Body Warn Camera, the BWC, footage, Disc 1294.] 8. The Officers asked BD where he was going. They encouraged him to go in a direction, where he would not encounter other members of the public. 9. Approximately 5 minutes later, while on patrol in their vehicle, they heard yelling coming from the Nicollett Mall in front of the Xcel Energy Office Building. Officer Brown drove the squad car. It was approximately 2:10 A.M. Two pedestrians passed BD. It appeared to the Officers from their vehicle that BD shoulder checked one and attempted to spit on the other. When Officer Brazeau exited the vehicle, he informed BD "You are going to the hospital now, you are in protective custody." (Emphasis added) 10. BD turned to face Officer Brazeau. The video from his camera (bwc) indicates that BD's hands were not clenched in a fist. BD stopped to take-in what he was told. Officer Brazeau ordered BD "to turn around; put your hands behind your back." Without any further statement or command from either Officers Brazeau or Brown, BD went face down, spread eagle, on the ground. Officer Brown directed BD to put his hands behind his back. BD allowed both officers to proceed to handcuff him, while he was lying face down on the pavement. 11. Officer Brazeau and then Brown thanked BD for his cooperation. Then, Officer Brown added, "Honestly, you're kind of boring." Officer Brazeau agreed. 12. Then, the officers turned BD from face down to his back. They directed him to get up. While being turned on his back, BD restated how the officers had characterized his behavior, "boring." Then he called the officers "pussy assed ni-- ers." They did not put their hands on BD to assist or continue control over him. 13. Officer Brown in a voice viewed by police supervision as taunting and 3 ridiculing of BD stated, "OK Get up, get up, can you get up? Ahh, no you can't get up," then-- 14. After approximately 10 seconds, when it appeared that BD could not get to his feet without assistance, the officers bent down to assist BD to his feet. 15. As they bent down, BD up-kicked his left foot to approximately a 90 degree angle to his body hitting Officer Brazeau in the chest and knocking off his body worn camera (bwc). 16. As BD's left foot was lowering to the ground, he up-kicked with his right foot. Officer Brazeau was able to deflect BD's right foot. 17. Officer Brazeau then placed his knee on BD's chest and with a closed fist struck BD with 3 to 4 strikes to BD's left cheek and jaw. 18. While Officer Brazeau struck BD, Officer Brown struck BD once on the right side of his jaw. Officer Brown then shifted his position to place his weight on BD's legs. 19. As Officer Brazeau reacted to the kick with strikes, he said in anger, "Get on the fucking ground mother fucker." A few seconds later Officer Brown said, "it was the wrong move, pal." BD gave a brief grunt/ laugh in response. 20. The officers turned BD face down on the pavement, while he bled profusely. Officer Brown took control of BD's head. Officer Brazeau called for EMS for medical assistance and a supervisor due to the use of force. 21. While waiting for other officers and supervision to arrive, Officer Brazeau went to the squad car to retrieve a spit hood to place over BD's head. Officer Brown placed the spit hood over BD's head. BD continued to struggle and yelled "I'll fuck you up-South side" what BD had repeated previously during the interaction with the officers on the terrace of the Gay 90s bar. 4 22. Within 2-minutes, two other officers arrived to assist. BD continued to struggle grunt and yell. 23. During the period of time the officers waited for the arrival of medical assistance, the Officers rotated BD from face down to his side. An ambulance arrived approximately 6-minutes after this encounter on the Nicollett Mall began. Upon the arrival of the ambulance, one officer told BD he would secure his legs, if BD did not stop kicking. 24. After EMS arrived, BD continued to struggle. The medical responders administered Ketamine to calm BD down. After it took effect, the officers assisted the medical responders to lift and transport BD into the ambulance. 25. When Sgt. Schmid arrived at the scene, Officer Brazeau advised him of the amount of force he used. 26. Officer Brazeau rode with BD in the ambulance to HCMC. Officer Brown reviewed with the security officers of the building footage of the incident taken by the camera on the Excel Office Building. 27. Since Ketamine was administered to calm BD, he was intubated at the hospital. Medical staff at HCMC diagnosed BD's medical condition on arrival.1 28. BD's medical records reflect that when he "eloped" checked himself out and left the facility without being medically discharged, many of the conditions detected on his arrival were resolved.2 29. The following medical issues were not resolved: 1. Lactic acidemia; 1BD's medical condition as documented upon his arrival at the HCMC was: 1. Acute toxic encephalopathy; 2. Agitated delirium. 3. Intubated for airway protection; 4. Lactic Acidemia; 5. Hypokalemia. 2When he checked himself out a number of his conditions were resolved including: 1. Acute toxic encephalophy; 2. Agitated delirium; 3. Hypokalemia. 5 2. Traumatic Brain injury; 3. Facial trauma with Nasal bone fracture. The medical diagnoses upon arrival and self-discharge (elopement) did not determine or suggest how BD suffered these medical conditions. The Complaint and its Processing 30. On December 30, 2016, the day after the incident described in paragraphs 6 through 29, Police Department supervision filed a complaint against both Officers Brazeau and Brown. The complaint finds fault with their use of excessive force towards BD on December 29, 2016 in violation of Minneapolis Policy and Procedure 5-303. The complaint alleges that the Officers failed to de- escalate the situation in violation of policy 5-304(B). Officer Brown was charged with an additional violation unrelated to the conduct of Officer Brazeau. It is not pertinent to the determination of this Veterans Preference matter. 31. In January 2017, coinciding with his next scheduled shift after the incident, the Minneapolis Police Department (MPD) placed the Veteran on work status - Relieved of Duty. He had to remain available at home between 8 a.m. and 4 p.m Monday through Friday. He remained in that status until October 12, 2017. 32. The complaint was first referred to the City of Minneapolis City Attorney for review to determine whether Officer Brazeau should be charged criminally for his assault on BD. The City of Minneapolis City Attorney cited a possible conflict of interest and referred the matter to the City Attorney of the City of St. Paul to conduct this criminal review. 33. On May 19, 2017, St. Paul Assistant City Attorney Clifford Berg wrote to the Office of the Minneapolis City Attorney with his determination, to decline to charge either officer criminally for their actions toward BD on December 29, 2016. He declined to bring charges on the basis of the following analysis: The statutes of Minnesota provide that anyone who intentionally inflicts or attempts to inflict bodily harm upon another is guilty of assault in the fifth degree. Minn. Sta t. §609.224 subd1(2). 6 Reasonable force, however, may be used upon or toward the person of another without the other's consent when the actor, in this case a public officer, reasonably believes that it is necessary to effect a lawful arrest or in executing any other duty imposed upon the officer by law. Minn. Stat. §609.96 subd 1(1)(a) and (d). In determining the reasonableness of the use of force a reviewing court must judge a particular use of force from the perspective of a reasonable officer on the scene. Ward v. Olson, 939 F. Supp.2d 956 at 962 (US Dist. Ct. Minn. 2013). "The calculus of reasonableness must embody allowance for the fact that police officers are often forced to make split-second judgments-in circumstances that are tense, uncertain, and rapidly evolving- about the amount of force that is necessary in a particular situation. . . . Although the officers caused bodily harm to BD, it is my assessment that they should not be prosecuted for assault because it is not clear beyond a reasonable doubt that they exceeded a reasonable use of force while conducting a lawful arrest or other duty imposed upon them by law. When Officers Brazeau and Brown encountered BD on Nicollett Ave they did so with prior knowledge that he had been fighting at another location. BD appeared to be highly intoxicated and had impaired judgment. The officers further observed that BD appeared to cooperate by laying down on the ground and allowing the officers to cuff him, his demeanor shifted quickly and unexpectedly. Although BD was handcuffed while he kicked Officer Brazeau, he was not sufficiently secured that he presented no safety risk to the officers or himself. The officers were not able to safely grab BD's legs because he was kicking them. Given all these factors it is my opinion that at a trial, the officers would likely have a reasonable claim that their actions were necessary to gain control of BD before he injured them or himself. While the blows to BD's face are difficult to observe, it is my opinion that there is a reasonable doubt as to whether the officers exceeded the reasonable use of force afforded them as officers of the law. For those reasons, it is my recommendation that charges be declined as to both officers. 34. On May 23, 2017, Sgt Sand of the Internal Affairs Unit of the Minneapolis Police Department (MPD) notified Officer Brazeau, the Veteran in this proceeding, to prepare and report on June 1, 2017 to provide a Garrity statement, to an Internal Affairs inquiry concerning his alleged violation of the Department's Use of Force policy 5-303 and the De-escalation policy 5-304(B). 7 35. On June 1, 2017, Officer Brazeau reported as directed. At the outset of the questioning, he signed a Tennessen Warning that the information he provides will be used in the fact-finding process to determine if he engaged in any misconduct. Any admissions he makes may be used for the purpose of imposing discipline. The notice informed the Veteran who may have access to the information he provides. 36. Officer Brazeau was interrogated by Sgt. Sand on June 1, 2017. Sgt Sand inquired and Officer Brazeau reported what occurred at approximately 2:00 a.m. on December 29, 2016 during the two encounters with BD. Officer Brazeau indicates why he did not place BD in protective custody at the end of the first encounter, and then he describes the second encounter, as follows: A. Because he was intoxicated, he was able to care for himself. But, now, he's being a danger to other people cause he's trying to start fights, he's assaulting and spitting on them, um. Committing disorderly conduct and at least 5th degree assault. Due to his level of intoxication, I . . . we got out of the car. I told him immediately-just like we are trained in Procedural Justice, it helps to deescalate the situation to explain to him- what's going on, where he's going, what's happening. So, I got out of the squad and said you're in protective custody, you're too intoxicated, starting fights with people, you're gonna go to the hospital. (City Exhibit #9, p.3 lines 29-36) . . . After describing how BD just went to the ground, face down and allowed the two officers to cuff him, Sgt. Sand asked: Q: Were you expecting like him to fight at this point? A: I was. Like I said, when I told him he was in protective custody, he turned around and clenched up, and he was in a fight earlier. I just watched him assault two other people as he was walking down the street. I fully expected him to fight. (Id p. 4, lines 14-17) . . . Q: And then, you give up. . . you guys decide to-, backup, ...give up control of BD. Why did you do that? 8 A: Uh, in the Procedural Justice training, they told us to ... we wanna have... give each person their voice. We want to allow them to have some buy in and helps them buy in to the decision. Id lines 31-35. Officer Brazeau then describes how at the Gay 90s bar BD demonstrated his agility by hopping over the crowd control metal barrier. Officer Brazeau determined that by giving BD that opportunity it calmed him down at the first encounter. He continued to answer the last question: I figured if he was gonna be able at least standup or stand part of the way up and I could assist him that maybe he'd calm down a little bit and buy into our decision. I could try and keep explaining to him, like I had already been, that we were going to the hospital and he wasn't under arrest. (Id lines 37-41) Officer Brazeau describes how BD kicked him with his left foot in the chest, knocking the wind out of him and knocking off his BWC. Q: And then, take me through what-, what you did next. A: Then, I placed my knee on his chest and delivered three to four strikes to his face. Q: Why did you think that was the appropriate force to use? A: Um, according to our training and response guide, he was committing an active aggression because he did assault me. It's behavior that constitutes an assault. I am able to respond with anything up to the baton according to our Use of Force Matrix. Um, I chose stunning strikes because I didn't have the opportunity to pull my baton out and use it. I also didn't have the opportunity because he was still kicking at that time. And he was continuing to try to assault me after he already did once. I couldn't grab his legs without being kicked again. I've seen numerous articles in the paper where officers have been kicked in the face and lost their eyesight. I didn't wanna risk that to myself or my partner. Delivering three to four punches to his face, which is less force than the kick he used against me, was the best option I had at the time. Q: So, he was lying on his back handcuffed. What kind of a threat was he at that time? 9 A: He was obviously a great threat-, threat. Like I said he kicked me, knocked the wind out of me, tried to kick me again. If he would have kicked me in the face or my partner in the face, we could lost our eye, could have broke our jaw. I did mention before I've seen numerous articles where officers have been injured. Just because someone is in handcuffs doesn't mean that they're unable to assault you. (Id lines 20-41) Q: So, you didn't, uh ... so uh, backing away from him was not an option? A: No, Once we... you know, I took a step back to allow him the opportunity to try and get up to deescalate. He said he could get up on his own. At that time, it didn't appear that he could, but maybe he could have. If we backed up a way and gave him enough time, then he could have ran away. We were right next to the light rail. He could have been run over by a train. I can't allow that to happen. We're responsible for him once he is in our custody. Q: And then, you said... how many punches did you deliver? A: I believe three or four. I did not count. Q: Why was three to four necessary instead of one. A: Because he was continuing to kick. As soon as I felt that he was not kicking anymore, I ceased my strikes immediately. You could hear me on the video I aired for a supervisor for use of force per policy and I also aired for an ambulance per policy. Q: And the, uh, you tell him to get on the ground, but he was already on the ground? A: That's an... it was an instinctive response to our... Like the way we've been trained is if someone strikes, you try and block or move out of the way of the kick if you can, deliver strikes, and yell at them to get back or get on the ground. That was just my instinctive response from the training that I have received. (Id p. 6 lines 1-25) 37. Chief Arradondo became the interim chief in September 2017. He officially began a three year term as Chief in January 2019. 38. On October 12, 2017, Assistant Chief Kjos, the Departments' second in command, changed the Veteran's work status from Relieved of Duty 10 to Non-Enforcement Duty. He continued his assignment at the 1st Precinct, where he was assigned to monitor the camera input from various locations in Downtown Minneapolis. He had no contact with the public in that assignment. 39. On December 12, 2017, the Police Conduct Review Panel, comprised of 2 civilians and 2 MPD Lieutenants, met to review Sgt. Sands report, from the Internal Affairs Unit, City Exhibit 3. The report is undated and un-signed. The Panel determined there was merit to the allegation that Officer Brazeau violated MPD Policy 5-303. The Panel was unanimous in its judgment that there was merit to the allegation that "Officer Brazeau had used unauthorized force on BD by punching BD in the face multiple times while handcuffed behind his back lying on the ground" the Veteran violated the Use of Force Policy. It remanded the charge that Officer Brazeau failed to comply with the de- escalation policy 5-304(B). The determination of this Panel is advisory to the Department. 40. On December 13, 2017, the day following the decision of the Police Conduct Review Panel's finding that Officer Brazeau violated the Department's Use of Force Policy 5-303 (paragraph 39 herein), Assistant Chief Kjos changed the Veteran's work status from Non Duty-Enforcement Duty to Full Enforcement Duty assigned to the power shift, his shift assignment when the above described incident occurred. 41. On August 14, 2018, in his Loudermill meeting with supervision, the Veteran presented his side of what occurred and defended his actions on December 29, 2016 against the allegations that he violated MPD policies 5- 303-Use of Force, 5-304(B)-De-escalation and 5-306 Use of Force Reporting and Post Incident Requirements. 42. At the beginning of 2019, Deputy Chief Halverson and Assistant Chief Kjos met several times as a Departmental Discipline Panel. On February 14, 2019 Deputy Chief Halverson authored a recommendation that Officer Brazeau's employment be terminated for his excessive use of force on 11 December 29, 2016 against BD. The two high ranking officers, Assistant Chief Kjos and Deputy Chief Halverson, reasoned, in part: "Why would it be necessary to use force (stunning strikes or even the baton Officer Brazeau had planned to use) on a subject that: 1) was on the ground 2) on his back 3) showed he could not get up and 4) was handcuffed? . . . We again ask if BD was a flight risk [for the above stated reasons] In his memo Deputy Chief Halverson engaged in the analysis set forth in the Use of Force Policy, 5-303: -Application of Graham vs. Connor: From MPD Policy 5-303 The Graham vs Connor case references that: "Because the test of reasonableness under the Fourth Amendment is not capable of precise definition or mechanical application, its proper application requires careful attention to the facts and circumstances of each particular case, including: C The severity of the crime at issue, C Whether the suspect poses an immediate threat to the safety of the officers or others, and; C Whether he is actively resisting arrest or attempting to evade arrest by flight. The "reasonableness" of a particular use of force must be judged from the perspective of the reasonable officer on the scene, rather than with the 20/20 vision of hindsight. The calculus of reasonableness must embody allowance for the fact that police officers are often forced to make split-second judgments-in circumstances that are tense, uncertain and rapidly evolving-about the amount of force that is necessary in a particular situation." Authorized use of force requires careful attention to the facts and circumstances of each case. . . . If we look at the three points of the Graham vs Connor in this case: (City Exhibit H p. 6) -Severity of the crime at issue in this case: Initially the officers were not going to arrest BD for a crime. They were placing him in 'protective custody'. The incident 12 did move to a crime when BD kicked Officer Brazeau and it became a 4th degree assault with a kick to the chest, which is a gross misdemeanor. -Whether the suspect poses an immediate threat to the safety of the officers or other, and BD did kick Officer Brazeau. But BD is handcuffed behind his back, lying on the ground and lying on his back. Given these three points BD does not appear to be able to do any harm to either officer. They could have disengaged with BD as he did not appear to get up on his own and flee. -Whether he is actively resisting arrest or attempting to evade arrest by flight. BD is initially compliant to be taken into protective custody. But became uncooperative and kicked Officer Brazeau. These officers had other options to control a handcuffed subject who was on his back and on the ground. Deputy Chief Halverson then reflected on Officer Brazeau's lack of thoughtfulness, when given the opportunity to indicate in hindsight if he would do anything differently. It indicated to the authors of the recommendation a lack of critical thinking by Officer Brazeau. The Veteran's negative answer weighed heavily in the decision to recommend termination. 43. On February 15, 2019, Chief of Police Medaria Arradondo recommended the termination of Peter Brazeau from the Minneapolis Police Department. Chief Arradondo based his decision on the statements of Officer Brazeau that he made in the investigative process, Departmental records and the recommendation of Assistant Chief Kjos and Deputy Chief Halverson. Chief Arradondo reasoned: We must first do no harm. On December 29th, 2016 at approximately 0200 hours, Officer Brazeau you identified an adult male named BD in downtown Minneapolis who you believed was intoxicated, belligerent and needed to be taken into protective custody. This particular incident's outcome involving yourself and Officer Brown neither provided protection to BD and custody was handled by paramedics as a result of the injuries BD sustained from the force used against 13 him by you and your partner while he lay handcuffed on his back. . . . As Chief I am proud of the fact that the MPD engages with our community through Procedural Justice. Giving others Voice, being Neutral in our engagements, treating everyone with Respect and building Trust. I expect every officer to treat our public in this manner. . . . Officer Brazeau after the actions of BD that involved a kick that did not cause any significant injury to you or your partner you proceeded to use profanity towards BD then punch him in the face four times which medical records noted he suffered a broken nose along with other facial injuries. Your actions were unwarranted and unacceptable. . . . You intentionally inflicted unreasonable physical force on a vulnerable member of our community causing injury and yet you felt justified in your conduct. For those reasons stated you have forfeited your right to be a member of the Minneapolis Police Department. I have made the decision to terminate your employment effective immediately. (Italics added) The Arbitrator makes the following: CONCLUSIONS OF LAW 1. Officer Peter Brazeau is a veteran within the meaning of Minn. Stat. Sec. 197.46, the Veterans Preference Act, and subject to its protection. 2. The City of Minneapolis Police Department is a municipal employer subject to the mandates of the Veterans Preference Act. 3. The City of Minneapolis Police Department fully complied with Sec. 626.89, the Peace Officer Discipline Procedures Act in that the Police Conduct Review Panel, in an advisory capacity, in accordance with Sec. 626.89 (17,) determined there was merit to the charge that Officer Brazeau used excessive force on December 29, 2016 towards BD, and 4. The Police Conduct Review Panel continued to advise: "The allegation stated does not violate the wording used in the De-Escalation Policy 5- 14 304(B), however, there appears to be antagonistic behavior by Officer Brazeau which could violate the code of conduct or other policies." City Exhibit "C" p.5 5. By his conduct on December 29, 2016 as depicted in videos 1293, 1294, 1295, 1296 and 1297 and on the basis of Internal Affair Unit Report of Sgt. Sand, the Garrity interview conducted on June 1, 2017 and Officer Brazeau's Loudermill statement on August 14, 2018, Officer Peter Brazeau violated the Minneapolis Police Department's Use of Force Policy 5-303. 6. The City of Minneapolis did not follow through and continue to allege that Officer Brazeau violated the Minneapolis Police Department's De- Escalation Policy. That allegation is hereby dismissed. 7. Officer Brazeau's Life Saving Award and Officer of the Month Award for July 2016 from the Minneapolis Police Department together with his job performance as an Officer and Field Training Officer in the 1st Precinct from December 13, 2017 to the date of the termination of his employment on February 15, 2019, at a job performance level of Exceeds Expectations, serves as mitigating factors which make the imposition of the discharge penalty inappropriate. The City of Minneapolis Police Department does not have just cause to discharge Officer Peter Brazeau. It does have just cause to impose the most severe penalty contemplated by the Departmental Discipline Matrix, an 80-hour suspension without pay. The discharge penalty shall be reduced to an 80-hour suspension without pay. 8. The Veteran, Peter Brazeau is the prevailing party, within the meaning of Sec. 197.46 (e), since in this Award, ". . . an arbitrator and the hearing reverses the level of the alleged incompetency or misconduct requiring discharge. . ." The Arbitrator set aside the discharge penalty, but the Veteran was subject to substantial discipline for his conduct on December 29, 2016. (Emphasis added) Based upon the above Findings of Fact and Conclusions of Law, the Arbitrator issues the following: AWARD 1. The City of Minneapolis does not have just cause to discharge, Veteran Peter Brazeau. It does have just cause to discipline Veteran Peter 15 Brazeau with an 80-hour suspension without pay. 2. Within 14-days of the issuance of this Award, the City of Minneapolis Police Department shall reinstate Peter Brazeau to a position as a Police Officer in the Minneapolis Police Department, but subject that reinstatement to an 80-hour suspension without pay. 3. Prior to placing the Veteran in Full-Enforcement work status and no later than 90-days of Peter Brazeau's reinstatement, the Minneapolis Police Department shall provide the Veteran with the following training either on an individual basis or in Departmental training with other officers and demonstrate: 1. How to safely handcuff an individual from the perspective of the person handcuffed and the officer; 2. How to maintain control of an individual who is handcuffed; 3. How to address continued resistance by a handcuffed individual, due to their level of intoxication or mental impairment, i.e., flailing of hands and/or feet in the variety of settings in which taking custody of an individual may occur. Dated: October 17, 2019 Sherwood Malamud, Arbitrator 16 DISCUSSION Introduction Under Minn. Stat. Sec. 197.46 (d), the Veterans Preference Act, the decision of the Arbitrator is appealable to District Court within 15-days of the issuance of the Arbitrator's Award/Decision. For that reason the Arbitrator structured this Award with Findings of Fact, Conclusions of Law and Award to facilitate judicial review. In this section of the Award, the Arbitrator explains the basis for his Findings, Conclusions and Award. The context of this Award is subject to at least two assumptions. However, to better understand the Award, those assumptions are expressly set forth. First and foremost, when a police officer leaves his home to assume his duties, he has every right to expect that he will return at the end of his shift alive and uninjured. Departmental policies and training should provide the tools to meet that expectation. Unlike most employment settings, a police officer is frequently placed in factual circumstances and settings in which he must meet the challenge of force used against him or he must use force on another. Thus, the use of force, how much and under what circumstances, is central to the exercise of a police officer's authority. It is a hard job. It requires the exercise of judgment. Such judgment is obtained through training and experience. Members of the public are the beneficiaries or the victims of an officer's judgments. ISSUE Did the City of Minneapolis Police Department have just cause to discharge Officer Peter Brazeau on February 15, 2019? If not, what is the appropriate remedy? The parties suggest other versions of this statement of the issue in their arguments. However, the above statement sets out the question that must be answered by this decision. 17 Findings and Conclusions The parties do not dispute any procedural matters. Peter Brazeau is a Veteran. He is employed by the municipal employer the City of Minneapolis Police Department. The Chief of Police notified the Veteran of the Chief's intention to terminate his employment. The Veteran timely filed a request for a hearing. The parties selected Sherwood Malamud to conduct this Veterans Preference Hearing and issue this Award pursuant to Minn. Stat. Sec. 197.46, the Veterans Preference Act. Use of Force The central factual dispute in this case is whether the amount of force employed by Officer Brazeau on December 29, 2016 was excessive. And, the conclusion of law that follows is whether that amount of force violates the Department's Use of Force Policy, 5-303. The City, which under the Veterans Preference Act bears the burden of proof, presented its case-in-chief through the testimony of Deputy Chief Halverson and Chief of Police Arradondo. The great weight of that burden was met through City exhibits, particularly, the five videos of both encounters of Officer Brazeau with BD; the Internal Affairs Unit report of Sgt. Sand; the transcript of Officer Brazeau's Garrity questioning and his Loudermill statement. Extensive quotes from the above documents appear above in the Findings of Fact. The City argues that Officer Brazeau employed a brutal level of force that clearly violates the Department's use of force policy. Chief Arradondo concludes in his memo terminating the Veteran's employment that Officer Brazeau's strikes broke his nose and caused other medical injuries to BD. While it is difficult to view the swift and decisive closed fist strikes delivered by Officer Brazeau to BD's left cheek and jaw, the Arbitrator's multiple reviews of the videos suggest that Brazeau's strikes may not have hit BD's nose. Further, BD was engaged in a fight prior to the arrival of the officers at the Gay 90s terrace at 2:00 a.m. His face was bloodied, when they first encountered him. He may well 18 have suffered a broken nose in that fight that preceded BD's contact with Officers Brazeau and Brown. The record evidence supports a finding that BD suffered a broken nose. It does not establish how BD sustained that injury. In the word of the medical report of BD's stay at the HCMC on December 29, 2016, BD "eloped." He left the facility without being discharged by medical staff. Subsequently, Deputy Chief Halverson searched for BD, but he was unable to find him. BD did not testify at the Veteran's Preference hearing in July 2019. The 5- videos depict BD's treatment on December 29, 2016 by Officers Brazeau and Brown. The parties hotly contested whether the Department's policy and training provided an officer with a range of discretion in which the use of strikes as used by Officer Brazeau was contemplated and appropriate. The Use of Force Matrix, as it was formerly known or under the Department's current name for the use of force continuum, the Defense and Control Response Training Guide, (City Exhibit #20) charts the range of responses an officer may take to the range of actions that individuals subject to arrest may present to an officer. There is no dispute what the color coded shading communicates to an officer. He may respond within a broad range of responses up to and including use of a baton to an individual whose actions are actively aggressive toward the officer. The Veteran's witnesses, particularly Lt. Kroll, the Minneapolis Police Federation President and Scott Bechtold, the consultant employed by the Union to testify in this case, and the Veteran himself testified to the range of responses authorized under the circumstances present on December 29, 2016. They testified to the objective reasonableness standard included in the Department's policy 5-303 through reference to the 1989 decision of the U.S., Supreme Court decision, Graham v. Connor, which measures the level of force appropriate to a particular set of circumstances. Mr. Bechtold testified that the objective reasonableness standard is vague. Its application is dependent on careful attention to the facts and circumstances in which an officer employs force. The Supreme Court and the Department's policy highlight the following three factors: 1. The severity of the crime at issue; 2. 19 Whether the suspect poses an immediate threat to the safety of the officers or others; 3. Whether he (the suspect) is actively resisting arrest or attempting to evade arrest by flight. The Veteran's expert testified that the officers had 1. the lawful authority to seize BD and take him into protective custody. 2. BD posed a threat to the officers, when he kicked Officer Brazeau. The Veteran's expert opined that: 3. BD resisted arrest: "The resistance that I observed was when the officer told him that he was being taken into custody and to turn around and put his hands behind his back and he did not comply. That's not active resistance, that's more passive resistance." Transcript, P. 469 The expert characterized BD's kick as active aggression. He testified that the range of responses contemplated by the Department's Use of Force Policy, 5-303 to an act of active aggression falls within: The reasonable range that's defined in the diagonal line with the- based upon the Minneapolis Police Department's different options. And at that time, they could use anything from chemical aerosol, Taser, restraint, stunning strikes, which are unarmed strikes, and baton. (Transcript p. 470) The expert continued his testimony that it was reasonable to begin immediately with strikes to the face to conform to training to immediately get the situation under control. Officer Brazeau successfully did bring the situation under control. The expert stated that an officer need not begin his response at a lower level of force than the force employed by the suspect on the officer. The expert testified that the longer the situation continues the likelihood of further injury to the suspect or the officer and further harm increases. The expert observed that when the threat ceased, a total of not more than 3 seconds from the kick to the cessation of strikes, the strikes ended. The expert opined that Deputy Chief Halverson's memo recommending Officer Brazeau's termination manifested 20/20 hindsight contrary to the 20</t>
  </si>
  <si>
    <t>['https://d3n8a8pro7vhmx.cloudfront.net/cuapb/pages/270/attachments/original/1631804075/2019-Peter_Brazeau_and_Alexander_Brown-Minneapolis.pdf?1631804075']</t>
  </si>
  <si>
    <t>Too_Long:Over 20 PagesWhen asked to explain his time/accountability for the MIL and BBK hours he submitted into Workforce Director regarding the three days he was on military leave, MPD/Thole stated he had gotten an email, "I had my City email hooked up to my phone, and I was up at 13.43 and there was an email that went out for a PC Pickup on two individuals who are involved in my case for a burglary. Umm...It was from Sgt. Aimee Hawes, 2nd IM So I got in touch with her and started talking to her about it." MPD/Thole stated he opened up the e-mail on Tuesday (June 26, 2013) and came back to Minneapolis on Wednesday (June 27, 2013). He stated he got up at four or five o'clock in the morning and drove back, because there was one guy in custody and he went down to Hennepin County Jail and interviewed him first thing Wednesday morning before he was to be released. MPD/Thole stated he talked to MPD/Hawes and asked her if he could come back and assist her, because he knew where the suspects lived; he knew everything about them. MPD/Thole then went to his Commander at the military, told him about the investigation, what was going on and asked him if there was any way he could go back. His Commander said, "Yes" MPD/Thole stated he got in touch with MPD/Hawes via phone after he saw the PC Pickup. He said MPD/Hawes had talked to him, telling him that she doesn't do many investigations like these . So, because of what MPD/Thole had been doing, being more familiar with it, how to write the search warrants and all that, and if this was part of a bigger investigation, she (MPD/Hawes) didn't want to do anything that would interrupt that bigger investigation. MPD/Thole said that's why MPD/Hawes asked him to assist her in her investigation. MPD/Thole stated MPD/Hawes investigation was a burglary at gunpoint incident, but the larger investigation that he had been working on was "burglaries, assaults, shootings...all kinds of stuff." 112 1211901 MPD/Thole continued, stating he remembered going and talking to the one guy in jail, then working on the case throughout the day (Wednesday). He said MPD/Hawes didn't know if she was going do a search warrant on Kumari Spencer's house, but after he talked to her, they decided to do a search warrant on it. MPD/Thole used info from her case, plus his past info on Spencer, and combined it and put it into a search warrant. MPD/Thole stated personnel from Weapons and the 2nd PCT assisted him on the search warrant, which he believed was executed in Coon Rapids. MPD/Thole stated he has done between 10 -15 search warrants regarding his investigation, but said on the three days in question, he thought he did three. MPD/Thole stated a supervisor would have been there on the execution of the warrants, so MPD/Hawes, House, Biederman or Mercil would have been present - MPD/Thole could not recollect how long he was on the Coon Rapids Search warrant, but he stated personnel had met at the Coon Rapids Police Department. After the execution of the' search warrant, he went back and did paperwork involving force reports/forced entry. MPO/Thole stated the case numbers regarding the search warrants would be in his files, and that those files still might be on his desk in the Weapons Investigation office. - When asked if he logged in with dispatch regarding the search warrants executed, MPD/Thole stated the SWAT Team usually handles that; that they call in and handle that. If in Minneapolis, MPD SWAT does it, if in Coon Rapids, Coon Rapids PD would. - Regarding verification on MPD/Thole explaining his whereabouts on the dates in question, MPD/Thole stated I. could query his name, "because you can't get a call sign without giving your badge number, so if you query my name it should pop up. Uhh...And there's a case number associated with it, so whether it was called out that day or whether we called later, there's a case number associated with it that would have all those details." 113 1211902 MPD/Thole stated he worked 18 hours and 20 hours - on the Wednesday/Thursday days in question. He remembers he worked early in the morning until late at night, and he remembered the in between period was very little sleep. He stated both Wednesday and Thursday, his day began at 5 or 6 AM and went until 11 PM or midnight. MPD/Thole continued, stating he didn't remember what he did overnight between the Wednesday and Thursday workdays. He did say he conducted surveillance on Jamal Collins at several addresses (in both Minneapolis and Brooklyn Park) and that MPD/Sgt. Mercil and ATF Angie Portel assisted him on some of the surveillance. He said he worked many hours on surveillance, "...And with this whole case, they kinda...it was kind of my...they let me just roll with it because I was the one that was the center of it all and I was doing all the investigation. And basically I would say, "Hey, I need this house looked at, I need this car looked at." And they would just go out as groups or by themselves and sit on places." MPD/Thole stated when he is on surveillance, he takes notes on a piece of paper regarding what he did, saves them up, then puts that information either into a CAPRS report or leave it as notes. He stated, "if there's vital info, like, "Yeah, I saw this guy," well then you're gonna want that in your report. But if it's, "We sat on the house for two and a half hours and saw nothing," then you don't really have anything, you know, or we'll...A lot of what we did, and that's another thing you can check, is DVS records - a lot of what I did was run license plates." MPD/Thole stated his files are still somewhere, as the investigation is still ongoing. He also stated he stayed in contact via phone with either MPD/Mercil or House, but he stayed in contact - they knew everything that was going on with the investigation, and it was a team effort. MPD/Thole stated he has put hundreds and hundreds of hours of overtime on this deal, just doing all this stuff, because it got so intense, and that is part of the reason he can't remember what's what and what happened on what specific day. 114 1211903 MPD/Thole stated he wrote a search warrant to ping the phone he had under surveillance and.that too was in his files. MPD/Thole stated that if he could log onto his computer and pull it, it's probably on there that he logged onto a computer and did a report or something like that. When asked if he did any active investigation work on Friday, June 28th, 2013, MPD/Thole stated "I don't remember, but I don't think so." When asked about the Buyback he entered his time under, how it worked, MPD/Thole stated, "All I was told when, uh, when I went down there,' was that, umm, to use the ATF Buy Back code and they gave me a code that was assigned with the name and they said, "Just put this code in and nothing else." Umm...And that has to do with just the secrecy of it, I mean, even in the Department, stuff gets taken and slipped out. And we...because of the investigation, don't...they don't want that, so the way they handle it is, you have a number that you put in and that's it - you don't put any comments or anything like you do in the MPD to account for your time...There is no...It's not like a Buyback that's four hour slots here, there - it's if you're working this case, then you use that code. Umm...And when I came back, that was one of the questions I asked Lt. House when I was on the phone with him, was, "If I come back and I'm on military time, what do I do as far as compensation?" And he said, "Well, make sure you put in the overtime and...and if you work it, make sure you get paid for it, but make sure you put it under the ATF code, not the MPD overtime code." When asked if he was, including his military time (8 hours from 0700-1500) in the 18 or 19 hours he stated he worked on both Wednesday and Thursday, MPD/Thole stated, "Right, I worked over those. The military...I mean, military hours - Technically I'm on duty 24 hours a day through the military...so when you use a military day for here, it's...it's whatever your corresponding shift is. So for my eight hour days, I put it in as 7:00 to 3:00, but it's...I mean, we're on duty when you're on orders 24 hours a day...so over that 7:00 to 3:00, I was working this case on those days...the military 115 1211904 time wasn't just military time, it was those hours I worked straight through, and when I went to put them in, you can't - it's not like a regular day where you can put in comp time next to it - with a military date you can't. So the only way I could account for my hours was to put them in afterwards, and if I add all those hours up, that equals more than a 24 hour day with those eight hour military block in there...so the only way I could do it at that time that I figured, was to split it up and put it on the dates." MPD/Thole acknowledged that Buyback is considered time and a half rate, and MPD/Lt. House was the one that told him to put it in that way. MPD/Thole also said that nobody instructed him to split up the time over those three days, that he did that on his own because of his confusion regarding the military time. MPD/Thole stated, "what I want to get out with that is, those hours are the hours I worked. Like hour for hour, nothing less, nothing more. I mean, I had it on a post it note, and whatever hours, whatever the exact number was, I split it up so that exact number was on here. And the hours that are on here, I didn't necessarily work those hours. So if it says I was working at 10:00, that's not maybe the hour I was working there, but when you add up all the hours, that's the correct number of hours that I did work - no more, no less." MPD/Thole stated, "I didn't like it, but I didn't know, you know, what else to do. And I remember I went and looked once and there was nobody in the building to ask and I...I mean, I fully admit, I just made the decision to just go with it and put it in there." When asked that the records show that MPD/Thole entered his Buyback for all three days in question on Monday, July 1St, did he enter the time regarding that Friday - July 28th, into Work Force Director as a preemptive measure to cover his whereabouts or involvement in the Green Bay incident, knowing that that incident may come to light in the future, MPD/Thole sated "No." 13.43 - Personnel Data 13.43 - Personnel Data 13.43 - Personnel Data 116 1211905 13.43 - Personnel Data 13.43 - Personnel Data 13.43 - MPD/Thole followed up by saying he "never had any inkling that any of this was coming back from the Green Bay thing, I never thought about the Green Bay thing again until I got the call that day to be in here at 3:00." SUMMARY OF ALLEGATIONS Allegation # 1: It is alleged that on 06/29/2013, between 0117 and 0153 hours, MPD/Thole was involved in a disorderly conduct incident at the intersection of S. Washington St./Doty St in Green Bay, WI. While having contact with several uniformed Green Bay Police Department officers, MP.D/Thole verbally identified himself as a police officer, a Minneapolis police officer, and a Minneapolis officer, in an attempt to use his position to solicit privilege and/or special treatment regarding his involvement in an alleged disorderly conduct incident. 13.43 Allegation # 2: It is alleged that on 06/29/2013, between 0117 and 0153 hours, MPD/Thole was involved in a disorderly conduct incident at the intersection of S. Washington St./Doty St in Green Bay, WI, admitting to a GBPD officer that he had punched a black male (later identified as Civilian/Michael Hill) and stated he would do it again. If either of these allegations is found to be true, it would violate the following: 5-102 Code of Ethics: All sworn members of the department shall conduct themselves in a professional and ethical manner at all times and not engage in any off-duty conduct that would tarnish or offend the ethical standards of the department. Employees shall abide by the City's Ethics in Government Policy, Chapter 15. 117 1211906 Investigative Facts • On Friday, 06/28/2013, MPD/Thole traveled to Green Bay, WI, with his friend and current police partner, MPD/Powell, on a memorial motorcycle ride 13.43 - Personnel Data He arrived in Green Bay at approximately 6:00 PM, checked in to St. Brendan's Inn, then had dinner and drinks with MPD/Powell • MPD/Thole then went into downtown Green Bay and at approximately 10:00 PM, he initiated contact with a marked GBPD patrol car manned by GBPD Officer Thomas Denney. MPD/Thole identified himself as a Minneapolis police officer to GBPD/Denney, stating he didn't want him (GBPD/Denney) to think he was some weirdo flagging him down, setting him up or anything. MPD/Thole asked GBPD/Denney for a ride to the Sardine Can Bar, to which GBPD/Denney declined. MPD/Thole then took a cab to the bar.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each other. GBPD Officers arrived on scene and shortly thereafter, requested backup due to MPD/Thole's uncooperative behavior and agitated demeanor. During his contact with GBPD officers, MPD/Thole identified himself as a police officer, a Minneapolis Police Officer, and a Minneapolis member. • MPD/Thole identified himself as the one at the initial onset of the disturbance scene telling GBPD/Denney, "We're cops! We're cops!" MPD/Thole stated the reason he identified himself as a cop to GBPD/Denney, was because MPD/Powell began to walk back towards the others involved in the disturbance, and MPD/Thole didn't want GBPD/Denney to think that MPD/Powell was going to attack him (GBPD/Denney). 118 1211907 • MPD/Thole did identify himself as "Minneapolis full-time 13.43" to GBPD officers, stating, "It's just what I always say, I'm proud to be on the • Former colleague and friend of MPD/Powell, GBPD Lt. Gary Richgels, stated that in his experience, people who identify themselves as officers, or give their profession, are trying to, or expect some type of professional courtesy - either extra service or to look the other way. • MPD/Thole stated there was no intention for him to receive any preferential treatment when he identified himself as a police officer, Minneapolis Police Officer and Minneapolis member to GBPD officers. • MPD/Thole, both on the. GBPD Squad video and in his interview, admitted to punching one of the black males involved in the altercation, and stated he would do it again, in order to protect himself. • MPD/Thole stated he threw the punch because he was worried that there were four of them, and that if he got knocked out, being a cop, he has seen that people could get knocked out, and then get their pockets rifled through, or even hit their head and die. He also said he threw the punch because he was in fear of his safety and that he wanted to create space between him and the black males. • Civilian/Hill stated that he was punched in the jaw during the disturbance by one of the officers", and that other punches were exchanged due to the fact that the "N" word was directed at him and his friends by "one of the officers." Allegation # 3: It is alleged that on 06/29/2013, between 0117 and 0153 hours, MPD/Thole was involved in a disorderly conduct incident at the intersection of S. Washington St./Doty St in Green Bay, WI. During GBPD's initial on-scene response, GBPD officers attempted to deescalate and separate MPD/Thole from the other suspected involved parties. MPD/Thole failed to initially comply with the directives 119 1211908 given to him by the GBPD officers, prolonging the on-scene disturbance and initial investigation. Allegation # 4: It is alleged that on 06/29/2013, between 0117 and 0153 hours, MPD/Thole was involved in a disorderly conduct incident at the intersection of S. Washington St./Doty St in Green Bay, WI. Several GBPD officers and a lieutenant described MPD/Thole as being animated/upset that he was being identified for a police report after admitting he punched someone, and that he would do it again. MPD/Thole's response to the GBPD officer who had asked him for identification was "You're going to add me in a call as a cop now?" If either of these allegations is found to be true, it would violate the following: 5-105.4 Professional Code of Conduct: Employees shall not interfere with any criminal investigation being conducted by any other law enforcement agency. Investigative Facts • On Friday, 06/28/2013, MPD/Thole traveled to Green Bay, WI, with his friend and current police partner, MPD/Powell, on a memorial motorcycle ride 13.43 - Personnel Data He arrived in Green Bay at approximately 6:00 PM, checked in to St. Brendan's Inn, then had dinner and drinks with MPD/Powell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each other. GBPD Officers arrived on scene and shortly thereafter, requested backup due to MPD/Thole's uncooperative behavior and agitated demeanor. • During GBPD's initial on-scene response, GBPD Officers attempted to deescalate and separate MPD/Thole from the other suspected involved 120 1211909 parties. MPD/Thole failed to initially comply with the directives given to.him by GBPD/Denney, prolonging the on-scene disturbance and initial investigation. • MPD/Powell admitted that he didn't listen to GBPD/Denney's on-scene orders, citing that he (Thole) was not trying to give GBPD/Denney a hard time, that he was just trying to get the point across to GBPD/Denney that the other individuals involved in the disturbance were leaving the scene and he wanted to get GBPD/Denney to turn around and see where they were going, so that they could have been stopped. MPD/Thole stated, he could relate to GBPD/Denney having an immediate concern in regards to him not cooperating or following his orders. • Several GBPD officers and a lieutenant described MPD/Thole as being animated and upset because he was being identified for a police report due to his admission to GBPD officers that he had punched an individual in a public disturbance. • MPD/Thole admitted he was upset that he was going to be added in a police report for several reasons. One, he' was upset that GBPD didn't stop the others involved in the altercation, so if they weren't going to do a full and thorough police job, then why were they going to make a police report. Second, he stated he was a member of the Minneapolis 13.43 and he and others have been walking on eggshells because of the things that have been done to the members recently by the current MPD administration. Third, MPD/Thole stated he didn't want to be listed in a report for the two aforementioned reasons and because he didn't know how the incident would be taken and whether he would have gotten to explain his side. • MPD/Thole did give his ID to GBPD, stating that them asking for his ID was an appropriate action, but at the onset, he was still extremely agitated about feeling he didn't get proper police service. 121 1211910 • Contrary to MPD/Thole's claim, GBPD did do an on scene investigation, talking to Civilian/Higgs and Civilian/Garth, who both intervened in the altercation, attempting to break it up, and it was determined the other parties involved in the disturbance had left the scene, including a potential victim (Civilian/Michael Hill) who had been punched by MPD/Thole. Allegation # 5: It is alleged that on 06/29/2013, between 0117 and 0153 hours, MPD/Thole was involved in a disorderly conduct incident at the intersection of S. Washington St./Doty St in Green Bay, WI. As a result of his involvement, MPD/Thole was listed as a "suspect" in GBPD Report #13-208448. If this allegation is found to be true, it would violate the following: 5-105.7 Professional Code of Conduct: Any employee notified they are being investigated for a criminal offense, shall immediately notify their chain of command and Internal Affairs or an on-duty supervisor, who will notify the Internal Affairs Unit. Required information is the allegation, date, time and jurisdiction of alleged occurrence, and any special or relevant factors. Investigative Facts • On Friday, 06/28/2013, MPD/Thole traveled to Green Bay, WI, with his friend and current police partner, MPD/Powell, on a memorial motorcycle rid 13.43 - Personnel Data He arrived in Green Bay at approximately 6:00 PM, checked in to St. Brendan's Inn, then had dinner and drinks with MPD/Powell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122 1211911 each other. GBPD Officers arrived on scene and shortly thereafter, requested backup due to MPD/Thole's uncooperative behavior and agitated demeanor. • As a result of MPD/Thole's admittance that he had punched a black male victim (later identified as Civilian/Michael Hill), who had since fled the scene, coupled with the agitated demeanor and uncooperative behavior of MPD/Thole and Powell, GBPD generated Incident #13-039973 and Report #13-208448, listing MPD/Thole as a suspect in the report. • This investigator did not directly address with MPD/Thole if he knew he was listed as a suspect in GBPD Report #13-208448. MPD/Thole during his interview never confirmed, nor denied, that he had knowledge that he was listed as a suspect in the GBPD report regarding his involvement in the disturbance. However, MPD/Th'cile stated he (and MPD/Powell) did go to the GBPD with the intention to file a police report, believing he was the victim in the disturbance incident. • MPD/Thole did, at the onset of the- investigation, shortly after he was relieved of duty, asked this investigator if the investigation was criminal in nature. At the time MPD/Thole asked, there was not enough information to determine if a crime had been committed or not. GBPD did not file any criminal charges against MPD/Thole with his involvement in the disorderly conduct incident. Allegation # 6: It is alleged that on 06/29/2013, between 0117 and 0153 hours, MPD/Thole was involved in a disorderly conduct incident at the intersection of S. Washington St./Doty St in Green Bay, WI. During the on-scene investigation by GBPD officers, two officers attempted to calm MPD/Thole down, advising him that it didn't have to be a big deal. MPD/Thole responded "Are you kidding me?...We have a lesbian fucking chief looking to fire people for any reason." 123 1211912 If this allegation is found to be true, it would violate the following: r 5-105.13 Professional Code of Conduct: Employees shall not publicly criticize or ridicule the Department, its policies or other employees as to the performance of their duties in a manner which is defamatory, obscene, unlawful, or in any other manner which impairs the effective operation of the Department or in a manner which displays a reckless or knowing disregard for the truth. Investigative Facts • On Friday, 06/28/2013, MPD/Thole traveled to Green Bay, WI, with his friend and current police partner, MPD/Powell, on a memorial motorcycle ride 13.43 - Personnel Data . He arrived in Green Bay at approximately 6:00 PM, checked in to St. Brendan's Inn, then had dinner and drinks with MPD/Powell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each other. GBPD Officers arrived on scene and shortly thereafter, requested backup due to MPD/Thole's uncooperative behavior and agitated demeanor. • MPD/Thole identified himself as the one making the alleged comments aforementioned. He stated the comments made were in regards that every time he hears about the Chief, it's, "The first gay Chief', "The first openly gay Chief", "The first lesbian Chief', so MPD/Thole feels that is her title, "The Lesbian Chief." MPD/Thole stated every time he hears or reads her name, it has the sexual connotation with it. MPD/Thole stated that he equated it to training; like when involved in a shooting, you fall back on your training, what you've learned, what's been ingrained in you over time. 'MPD/Thole stated his use of the term "lesbian" has been ingrained in him because of how the Chief has been addressed. He stated that there is absolutely nothing intended in a negative way by what he said. 124 1211913 • MPD/Thole admitted that what he had said could be seen as an offensive comment, either in context or out of context. • MPD/Thole stated that looking back at the video, it looks and sounds terrible because he threw a "fucking" in there; that the use of that word is one of his vices in life because he has been deployed four times. • MPD/Thole stated he has animosity towards the MPD Administration. When asked if he had any first-hand knowledge that the Chief is firing people for no particular reason, MPD/Thole stated he has talked to people that have been sent to really bad shifts out of the blue, and to him, that is a precursor that a firing could come. Allegation # 7: It is alleged that on 06/29/2013, between 0117 and 0153 hours, MPD/Thole was involved in a disorderly conduct incident at the intersection of S. Washington St./Doty St in Green Bay, WI. During said incident with GBPD police contact, MPD/Thole made the following comments and/or actions towards the GBPD and/or GBPD officers: • "...what a clown show" • "...they don't know what the fuck they're doing" • "...your right...I'm a dick...enjoy your fucking city" • MPD/Thole told a GBPD uniformed officer to "fuck off' • MPD/Thole gave the "finger" to a GBPD uniformed officer in a marked squad • You asked a uniformed GBPD officer "how long you been a cop?" The officer paused, and before he responded, MPD/Thole stated to him, "exactly" If this allegation is found to be true, it would violate the following: 5-105.14 Professional Code of Conduct: Employees shall not use any derogatory language or actions which are intended to embarrass, humiliate, or shame a person, or do anvthina intended to incite another to violence. 125 1211914 Investigative Facts • On Friday, 06/28/2013, MPD/Thole traveled to Green Bay, WI, with his friend and current police partner, MPD/Powell, on a memorial motorcycle ride 13.43 - Personnel Data . He arrived in Green Bay at approximately 6:00 PM, checked in to St. Brendan's Inn, then had dinner and drinks with MPD/Powel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each other. GBPD Officers arrived on scene and shortly thereafter, requested backup due to MPD/Thole's uncooperative behavior and agitated demeanor. • MPD/Thole identified himself as the one making the alleged comments aforementioned. He stated the comments made were in regards that GBPD was not going to do anything, not going after the suspect, even though he and MPD/Powell gave repeated descriptions of the suspects and their location. MPD/Thole recalled 10 GBPD officers on scene, but said not one of them went down the street to further investigate and attempt to find the suspects. • GBPD did do an on scene investigation, talking to Civilian/Higgs and Civilian/Garth, who both intervened in the altercation, attempting to break it up, and it was determined the other parties involved in the disturbance had left the scene, including a potential victim (Civilian/Michael Hill) who had been punched by MPD/Thole. • MPD/Thole stated he doesn't remember telling a GBPD uniformed officer to "fuck off." • MPD/Thole denied "flipping off" GBPD/Knutson as he drove by in a marked squad. MPD/Thole stated the description given in the GBPD report matched that of MPD/Powell, but MPD/Thole denies seeing MPD/Powell "flip off" GBPD/Knutson. 126 1211915 Allegation # 8: It is alleged that on 06/29/2013, about one hour prior to MPD/Thole's involvement in a disorderly conduct incident at the intersection of S. Washington St./Doty St in Green Bay, WI., MPD/Thole met GBPD/Allen outside the Sardine Can Bar. During his conversation with GBPD/Allen, MPD/Thole is alleged to have pointed to a 1980's Caprice Classic vehicle, raised up, with large chrome rims/tires, being driven by a black male and made the statement "What is that? Green Bay is too, nigger friendly." Allegation # 9: It is alleged that on 06/29/2013, between 0117 and 0153 hours, MPD/Thole was involved in a disorderly conduct incident at the intersection of S. Washington St/Doty St in Green Bay, WI. During the on-scene investigation by GBPD officers, one of the officers asked MPD/Thole what had happened, and during the course of his response, stated "...these dudes were doing their little monkey thing..." Allegation # 10: It is alleged that on 06/29/2013, between 0117 and 0153 hours, MPD/Thole was involved in a disorderly conduct incident at the intersection of S. Washington St./Doty St in Green Bay, WI. MPD/Thole commented to a GBPD officer "I'm not trying to be racist...there is fucking two white guys and twelve black guys...where do you think the problem lays?" Allegation # 11: It is alleged that on 06/29/2013, between 0223 and 0323 hours, MPD/Thole was involved in' an exchange of words inside the GBPD lobby with several uniformed GBPD Officers and Lieutenants. When in the GBPD lobby, MPD/Thole was informed that the information the officers received at the S. Washington St./Doty St. disturbance scene was that he was using the word "nigger" during the course of the evening. MPD/Thole responded that it was his first amendment right/freedom of speech to use the word "nigger" and that he could not be charged with anything by saying it. A GBPD Lieutenant informed MPD/Thole that he was wrong, especially if the word created a disturbance. 127 1211916 if any of these allegations are found to be true, it would violate the following: 5-105.15 Professional Code of Conduct: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Investigative Facts • On Friday, 06/28/2013, MPD/Thole traveled to Green Bay, WI, with his friend and current police partner, MPD/Powell, on a memorial motorcycle ride 13.43 - Personnel Data . He arrived in Green Bay at approximately 6:00 PM, checked in to St. Brendan's Inn, then had dinner and drinks with MPD/Powell • MPD/Thole then went into downtown Green Bay and at approximately midnight, while outside the Sardine Can Bar, met with MPD/Powell's former colleague and friend, GBPD/Allen, who was working on-duty. During his conversation with GBPD/Allen, MPD/Thole is alleged to have pointed to a 1980's Caprice Classic vehicle, raised up, with large chrome rims/tires, being driven by a black male and made the statement "What is that? Green Bay is too nigger friendly." • When asked about the accusation regarding the aforementioned comment, MPD/Thole stated he absolutely didn't remember saying that and didn't remember hearing it - period. • Several hours later, beginning at 0117 hours on 06/29/2013, MPD/Thole was involved in a disorderly conduct disturbance with several black males, who stated that the altercation with MPD/Thole occurred as a result of the "N" word being said to them, either by MPD/Thole or Powell, as they passed each other. GBPD Officers arrived on scene and shortly thereafter, requested backup due to MPD/Thole's uncooperative behavior and agitated demeanor. 128 1211917 • MPD/Thole's explanation in regards to his comment, "these dudes were doing their little monkey thing", explained that he was referencing, in regards to the black males, the overture of their arms and puffing their chests out and coming at him in an attack mode; and all of them doing it in a group. He also stated that if you ever watch monkeys in the zoo or on the National (possibly meaning Geographic) Channel, the monkeys get in packs and when they're about to fight, they throw their arms back and puff out their chests and they "jam" at each other. MPD/Thole stated that is what the black males did. • MPD/Thole's explanation in regards to his comment, "I'm not trying to be racist...there is fucking two white guys and twelve black guys...where do you think the problem lays?", explained that race was not the issue, that he was just explaining the facts of the case; he was a white guy, there was two of them (he and Powell...who were smaller), and the others were black guys and there were twelve of them. MPD/Thole stated the comment and others he said regarding the race of those involved, was not bias-motivated, it was him just trying to state the numbers of those involved and that "they were all black and we were white." • When in the GBPD lobby, MPD/Thole was informed that the information the officers received at the disturbance scene was that he was using the word "nigger" during the course of the evening, and that may have caused the disturbance. GBPD/Mahoney informed MPD/Thole that he couldn't use that language, especially if the word created a disturbance. • MPD/Thole stated he did remember GBPD/Mahoney telling him that he couldn't use that language. MPD/Thole stated he responded to that with, "It's our freedom of speech, we can use whatever language we want." MPD/Thole remembered GBPD/Mahoney telling him it would be disorderly conduct, but MPD/Thole believed it couldn't be, because there were only cops present in the lobby. MPD/Thole stated he never heard the "on-scene" part referenced by GBPD/Mahoney. 129 1211918 Allegation # 12: It is alleged that on Friday, 06/28/2013, MPD/Thole submitted time records into Work Force Director that resulted in him being paid for time he did not actually work. Specifically, MPD/Thole entered into Work Force Director, "MIL 0700-1500" and "BBK 1500-2330". If any of these allegations are found to be true, it would violate the following: 3-701.06 PROHIBITED ACTS- OVERTIME: Employees shall not change, or cause to be changed, a scheduled workday to a non-work day in order to accrue overtime. Employees may not use compensatory time that results in a negative balance. Supervisors should not change a scheduled workday to a non-work day if a court appearance is scheduled during the employee's shift hours. Supervisors should review the subpoena log prior to finalizing the posted schedule to ensure that scheduled court appearances occur during work hours whenever possible. Compensatory time shall not be accrued or overtime shall not be paid when an employee is also accruing time for any city paid hours, including, but not limited to: sick, compensatory time used, paid holiday, Family Medical Leave Vacation (FMV), FMS (sick), FMC (compensatory time),_P.A.L. time used, floating holiday taken, paid suspension, military leave, injured on duty, relieved of duty, jury duty, funeral leave, special duty, worker's compensation, or absent without leaVe. Overtime cannot be accrued for non-emergency medical or physical therapy treatments for those employees on IOD status. Investigative Facts • On Friday, 06/28/2013, MPD/Thole traveled to Green Bay, WI, with his friend and current police partner, MPD/Powell, on a memorial motorcycle ride 13.43 - Personnel Data trip was pre-planned. He lefthis home in 2:00 PM, traveling to MPD/Powell's home in . The between 12:00 PM and From there, he and MPD/Powell traveled to Green Bay, WI, arriving at approximately 6:00 PM. MPD/Thole was in Green Bay, WI until his return on 06/29/2013. • MPD/Thole had submitted time records into Work Force Director that resulted in him being paid for Friday, June 28th, 2013 for the following hours: 130 1211919 MIL 0700-1500 and BBK 1500-2330. This time entry conflicts with MPD/Thole's admitted whereabouts on the same day, stating he left his home on Friday, June 28th, 2013, at around noon, and from that time on, traveled to/and stayed in Green Bay, WI through Saturday, June 29th, 2013. • MPD/Thole stated that he did not work any Minneapolis Police related duties/investigations during the MIL 0700-1500 and BBK 1500-2330 time frames entered into WorkForce Director for Friday, June 28th, 2013. • MPD/ Thole explained that he was on Military Leave (June 17-21. and June 24-28) and voluntarily came back to assist on a burglary investigation involving the same suspects involved in his MPD/ATF "Loud Pack" investigation, when MPD/Hawes sent out a PC Pickup via MPD E-Mail. MPD/Thole was 13.43 - Personnel Data from 2100 hours, Tuesday, June 25th, 2013, thru 2100 hours, Friday, June 28th, 2013, specifically to assist MPD/Hawes' investigation. • MPD/Thole actively worked on both MPD/Hawes and his investigation on Wednesday, June 25th and Thursday June 26th, 2013. He stated he worked approximately 18-19 hours each day. • MPD/Thole stated that the 36-38 hours he worked on Wednesday/Thursday, overlapped his 8 hour MIL blocks of time on said same days (time already compensated by the city and time MPD/Thole believed was his to use freely because it was MIL time), therefore creating the total hours he believed he should be compensated for to exceed 24 hours. Because of this, MPD/Thole split up his BBK hours accrued on Wednesday and Thursday, and entered 8.5 of those hours into Friday, June 28th, 2013, even though he did not work any MPD related duties/investigations during that time frame (BBK 1500-2330). • MPD/Thole entered his time on Monday, July 1st, 2013, and said he did not enter his time at that later date as a preemptive measure to cover his whereabouts or involvement in the Green Bay incident. • MPD/Thole stated nobody instructed him to split up the time, that he did that on his own because of his confusion regarding his MIL blocks of time. 131 1211920</t>
  </si>
  <si>
    <t>['https://d3n8a8pro7vhmx.cloudfront.net/cuapb/pages/1461/attachments/original/1638409116/13-17306_Thole_Part_5.pdf?1638409116']</t>
  </si>
  <si>
    <t>Too_Long:Over 20 PagesIN THE MATTER OF ARBITRATION BETWEEN: Hopkins Police Officers Association, DECISION AND AWARD OF ARBITRATOR and BMS Case No. 20-PA-1148 City of Hopkins, Minnesota. Re: Officer Lucas Wilcox Discipline Grievance APPEARANCES FOR THE ASSOCIATION: FOR THE EMPLOYER: Robert Fowler, Esq. Jennifer C. Moreau, Esq. Alec Rolain, Esq. JURISDICTION OF ARBITRATOR The Parties are signatories to a collective bargaining agreement ("CBA") covering the period January 1, 2018 through December 31, 2020. The Arbitrator was selected from a list provided by the Bureau of Mediation Services ("BMS"). The matter came on for hearing on July 14, 2020, at the Hopkins City Hall, 1010 1st St. S., Hopkins, Minnesota. At the hearing, each Party was given a full opportunity to present their case through the testimony of witnesses and the introduction of exhibits. The Parties stipulated that there are no procedural issues and that the matter is properly before the Arbitrator. The Parties' counsel elected to file post-hearing briefs electronically with receipt by the Arbitrator on August 7, 2020, after which the record was considered closed. ISSUE DETERMINED BY THE ARBITRATOR Does the City have just cause to discipline Officer Wilcox, and if not, what is the appropriate remedy? 2 RELEVANT CONTRACT LANGUAGE ARTICLE 8. EMPLOYEE RIGHTS - GRIEVANCE PROCEDURE 8.1 A Grievance is defined as a dispute or disagreement as to the interpretation or application of the specific terms and conditions of this AGREEMENT. ARTICLE 11. DISCIPLINE 11.1 The EMPLOYER will discipline employees for just cause only. Discipline will be in one or more of the following forms: a) oral reprimand; b) written reprimand; c) suspension; d) demotion; or e) discharge. RELEVANT POLICY PROVISIONS Hopkins Police Department Policy 313 - Vehicle Pursuits 331.1 PURPOSE AND SCOPE Vehicle pursuits expose innocent citizens, law enforcement officers and fleeing violators to the risk of serious injury or death. The primary purpose of this policy is to provide officers with guidance in balancing the safety of the public and themselves against law enforcement's duty to apprehend violators of the law. Another purpose of this policy is to minimize the potential for pursuit-related collisions. Vehicular pursuits require officers to exhibit a high degree of common sense and sound judgment. Officers must not forget that the immediate apprehension of a suspect is generally not more important than the safety of the public and pursuing officers. 313.1.1 PHILOSOPHY Deciding whether to pursue a motor vehicle is a critical decision that must be made quickly and under difficult and unpredictable circumstances. In recognizing the risk to public safety created by vehicle pursuits, no officer or supervisor shall be criticized or disciplined for deciding not to engage in a vehicle pursuit due to the risk involved. This includes circumstances where Department policy would permit the initiation or continuation of the pursuit. It is recognized that vehicle pursuits are not always predictable and decisions made pursuant to this policy will be evaluated according to the totality of the circumstances reasonably available at the time of pursuit. Officers must remember that the most important factors to the successful conclusion of a pursuit are proper self-discipline and sound professional judgment. Officers [sic] conduct during the course of a pursuit must be objectively reasonable; that is, what a reasonable officer would do under the circumstances. An individual's unreasonable desire to apprehend a fleeing suspect at all costs has no place in professional law enforcement pursuit. 313.3.2 WHEN TO TERMINATE A PURSUIT Pursuits should be discontinued whenever the totality of objective circumstances known or which reasonably ought to be known to the officer or supervisor during the pursuit indicates that 3 the present risks of continuing the pursuit reasonably appear to outweigh the risks resulting from the suspect's escape. The above factors on when to initiate a pursuit are expressly included herein and will apply equally to the decision to discontinue as well as the decision to initiate a pursuit. Officers and supervisors must objectively and continuously weigh the seriousness of the offense against the potential danger to innocent motorists, themselves and the public when electing to continue a pursuit. *** [The referenced "above factors" are in 313.3.1 and include the following: a) Seriousness of the known or reasonably suspected crime and its relationship to community safety. d) The identity of the suspect has been verified and there is comparatively minimal risk in allowing the suspect to be apprehended at a later time. h) Performance capabilities of the vehicles used in the pursuit in relation to the speeds and other conditions of the pursuit. i) Vehicle speeds. l) Availability of other resources, such as aircraft assistance.] In addition to the factors listed above, the following factors should be considered when deciding whether to terminate a pursuit: a) Distance between the pursuing officers and the fleeing vehicle is so great that further pursuit would be futile or require the pursuit to continue for an unreasonable time or distance. *** g) If the identity of the offender is known and it does not reasonably appear that the need for immediate capture outweighs the risks associated with continuing the pursuit, officers should strongly consider discontinuing the pursuit and apprehending the officer at a later time. *** 313.5 SUPERVISORY CONTROL AND RESPONSIBILITIES It is the policy of this department that available supervisory and management control will be exercised over all vehicle pursuits involving officers from this department. *** 313.5.1 SERGEANT / OIC RESPONSIBILITIES Upon becoming aware that a pursuit has been initiated, the Sergeant / OIC should continually assess the situation and ensure the pursuit is conducted within the guidelines and requirements of 4 this policy. The Sergeant / OIC has the final responsibility for the coordination, control and termination of a vehicle pursuit and shall be in overall command. *** 313.7.2 PURSUITS EXTENDING INTO THIS JURISDICTION The agency that initiates a pursuit shall be responsible for conducting the pursuit. Units from this department should not join a pursuit unless specifically requested to do so by the agency whose peace officers are in pursuit. The exception to this is when a single unit from the initiating agency is in pursuit. Under this circumstance, a unit from this department may join the pursuit until sufficient units from the initiating agency join the pursuit. When a request is made for this department to assist or take over a pursuit from another agency that has entered this jurisdiction, the supervisor should consider these additional following factors: (a) Ability to maintain the pursuit (b) Circumstances serious enough to continue the pursuit (c) Adequate staffing to continue the pursuit (d) The public's safety within this jurisdiction (e) Safety of the pursuing officers. As soon as practicable, a supervisor or the Sergeant / OIC should review a request for assistance from another agency. The Sergeant / OIC or supervisor, after consideration of the above factors, may decline to assist in or assume the other agency's pursuit. Assistance to a pursuing outside agency by officers of this department will terminate at the City limits provided that the pursuit peace officers have sufficient assistance from other sources. Ongoing participation from this department may continue only until sufficient assistance is present. FACTS Officer Lucas Wilcox ("Grievant") has been a licensed peace officer with the Hopkins Policy Department since 2016, and has been trained as an officer-in-charge ("OIC"). The Grievant received the Department's Pursuit Policy in 2018, and has been trained on the policy. T. Wilcox; Ex. 2. On August 2, 2019, at approximately 8:45 p.m., Hopkins patrol heard a radio dispatch on LTAC (a statewide emergency radio channel) regarding a pursuit by Edina police of a vehicle whose registered owner was subject to a felony warrant and which had fled a traffic stop. T. 5 Struck; Ex. 2. The pursuit was headed north on Highway 169 and I-494 towards Hopkins. Approximately 1.25 miles of Highway 169 goes through the City of Hopkins. Sergeant Matt Struck, the sergeant on duty, directed the Hopkins patrol officers on duty - Officers A, B and the Grievant - to stage in the area. Sergeant Struck further radioed that "unless they ask for more squads they'll probably pass through, obviously if they exit into our city we can join in." Ex. 2. As the pursuit headed north on Highway 169, dispatch radioed that Edina police requested assistance in the form of stop sticks and additional squads and that the Minnesota State Patrol had dispatched air support. Ex. 2. Sergeant Struck responded to the request for assistance by stating that Hopkins did not have stop sticks but could provide squads as needed. At approximately the same time, the Grievant responded to the request for assistance by stating that he would join the pursuit but did not have stop sticks. Ex. 2. Officer A staged at the on-ramp from Highway 7 to northbound Highway 169. Ex. 2. After he observed the pursuit go by his location, A activated his siren and joined the pursuit northbound on Highway 169. Officer A ended his involvement when he heard on the radio that the pursuit had left the City of Hopkins. Officer B staged at the on-ramp from Excelsior Boulevard to northbound Highway 169. T. B; Ex. 2. He entered Highway 169 but almost immediately pulled over. Officer B heard Sgt. Struck radio that officers could join the pursuit if it entered the city but did not join the pursuit because it was too far north, and he assumed the pursuit left Hopkins. The Grievant also staged at Excelsior and Highway 169, which is one exit away from the north border of the City. At approximately the same time that Sgt. Struck was talking to dispatch on the main channel about the lack of stop sticks, the Grievant radioed on Channel 2 (the internal 6 channel for Hopkins Police) that he would join the pursuit. T. Kreiling. Neither Sgt. Struck nor dispatch heard the Grievant's transmission. T. Struck; Ex. 2. The Grievant was unaware that Sgt. Struck did not hear his radio transmission that he was joining the pursuit. T. Wilcox. Officer A later notified dispatch to assign the Grievant to the pursuit call. T. A. The Grievant observed the suspect drive by at high speed and joined the pursuit as the fourth squad. T. Wilcox. He remained the fourth squad for the duration of his involvement, except for a short period in which he became the fifth squad when an Edina squad passed him before a Bloomington squad then dropped out. T. Wilcox; T. Kreiling. The Grievant drove at high speeds throughout the pursuit, reaching speeds in excess of 100 miles per hour and as high as 116 miles per hour. Ex. 2. The Grievant remained in the pursuit until it ended with the suspect car colliding with an uninvolved motorist on the exit ramp for westbound I-694 and I-94 west in Brooklyn Center. T. Kreiling; Ex. 3. The Grievant left Hopkins city limits almost immediately after joining the pursuit. T. Wilcox. The Grievant participated in the pursuit for approximately 10 minutes and 16 miles, of which only about 20 seconds and half a mile occurred within Hopkins city limits. T. Kreiling; Ex. 2-J.c. For most of the pursuit, the Grievant was several car-lengths behind the squad in the position in front of him. Ex. 2-J.c. He became closer as the pursuit went around curves, but on the straightaways the other vehicles accelerated at a pace that the Grievant could not match. T. Wilcox. The Grievant's squad video showed that the squads ahead were barely visible much of the time and that the suspect vehicle cannot be seen on video. Ex. 2, Ex. 2-J.c. 7 At the conclusion of the pursuit, the Grievant assisted the uninvolved motorist. He did not assist in the arrest. Afterward, the Grievant joked with three different officers about his slow squad. T. Wilcox. The Grievant made the following comments: • "My poor squad could barely keep up." • "I just had the gas all the way to the floor and you guys would get a little farther away…" • "And my poor squad was huffin' and truffin'…puffin', tryin' to keep up, man." • "I was doing good until we got down here, we hit this straightaway, and I'm just going back a little further." • "Hey, how is your car so much faster than mine?" Ex. 2 and 2-J.c. One officer noted that he did not realize that Hopkins was still involved in the pursuit. Ex. 2. When the Grievant returned to the station, Sgt. Struck told him that he did not know the Grievant was in the pursuit until the Grievant radioed that the suspect was in custody. Sergeant Struck also told the Grievant he needed to make the sergeant aware if his pursuit participation is not acknowledged. T. Struck; Ex. 2. Pursuant to Pursuit Policy 313.9, Sgt. Struck prepared a post-pursuit memo that summarized the pursuit and gave a "preliminary determination" of whether the pursuit complied with policy. Sergeant Struck noted a deviation from the policy because he couldn't determine whether the Grievant radioed his involvement in the pursuit. He also questioned whether the Grievant's continued participation in the pursuit was reasonable. Ex. 2-H. Sergeant Struck provided the memo to Capt. Kreiling for determination of further action. T. Struck. Chief Johnson directed Capt. Kreiling to conduct an internal affairs investigation based on Sgt. Struck's memo. Capt. Kreiling identified the applicable provisions of the Pursuit Policy and reviewed the Hopkins and Edina pursuit reports. Ex. 2. He reviewed the radio recordings from Edina and Hopkins Channel 2; reviewed the squad videos from Officers B, A and the 8 Grievant; and interviewed Sgt. Struck, Officers B, A and the Grievant. Ex. 2, Ex. 2-A, B, C, and D. Officer B confirmed that Sgt. Struck had told officers they could become involved in the pursuit if it entered the City. He said he did not feel getting involved in the pursuit would have been a policy violation, but due to prior discussions with staff he did not feel his involvement would have been acceptable because of the number of squads involved and the geographical relationship to the city limits of Hopkins. Ex. 2. Officer A said he did not remain involved in the pursuit because of a prior supervisory discussion regarding policy, and did not want to be involved in the pursuit because of possible discipline. Officer A stated the pursuit policy was lengthy and impossible to follow without violating the policy. Ex. 2. The Grievant stated that Sgt. Struck gave permission to assist in the pursuit if the pursuing agency requested it and he joined the pursuit when Edina requested assistance. Ex. 2; Ex. 2-J.i. The Grievant acknowledged reaching speeds of 116 miles per hour and the distance traveled, but felt that his speeds were reached in a safe manner and that he could see the suspect vehicle except for turns and obstructions. The Grievant knew of the limits set in policy on the number of squads that should be involved in pursuits, but understood that if the requesting agency asked for assistance the limit did not apply. The Grievant was the fourth officer in the pursuit for the majority of the pursuit. The Grievant stated that he was constantly considering the reasonableness of his pursuit, but believed he was conducting himself in a safe manner and that Edina asked for assistance. Ex. 2. After his investigation, Captain Kreiling sustained the allegation that the Grievant violated the Pursuit Policy by: 9 • Not being objectively reasonable • Continuing the pursuit after the pursuing agency had sufficient assistance • Leaving the city limits of Hopkins. Ex. 2. Captain Kreiling recommended formal discipline. He did not recommend coaching because the Grievant did not display any understanding that he violated the Pursuit Policy and officers need to be accountable. Also, this is a major policy that was violated. The Grievant is a good officer and should have recognized where he went astray and corrected his behavior. Ex. 2. Chief Johnson reviewed the report and the squad video and determined the Grievant violated the Pursuit Policy as determined in the investigation report. Chief Johnson believed that an oral reprimand was the appropriate level of discipline. Ex. 4. The Grievant had no prior discipline and is a competent officer. The Grievant had a lapse of judgment and should have realized that he should terminate his involvement when balancing the safety concerns of driving so fast in a squad that is not capable against a pursuit for a non-violent offender. Also, the Grievant had barely engaged in the pursuit before it left Hopkins and he participated for an additional 16 miles. T. Johnson. An oral reprimand was reasonable and enough discipline to change behavior and hold the Grievant accountable. T. Johnson. The Grievant received the oral reprimand on September 26, 2019. Ex. 5. As noted above, Officers A and B had each participated in a prior supervisory discussion regarding the Pursuit Policy which occurred after a pursuit on January 7, 2019. The pursuit of a stolen vehicle, involving Officers A, B and three other officers, originated in Orono, entered Hopkins, stayed on city streets and went in and out of Hopkins. Officer B joined four other squad cars in the pursuit, and remained in the pursuit throughout Hopkins as it went a half-mile to a mile outside Hopkins before reentering city limits. Officer B discontinued his involvement 10 because the pursuit went into Minnetonka and because he was so far back that it was unreasonable to continue. T. B; Ex. 9. In the "after action review," Sgt. Struck spoke to the patrol team about various issues such as the number of squads involved when joining a pursuit, communicating involvement immediately, actions taken when trying to catch up, and having lights on but not sirens. T. B. The Grievant was not present at this coaching session. The Association timely initiated and pursued a grievance to Step 4 arbitration. Ex. 7, 8. EMPLOYER POSITION The City can only discipline an employee for "just cause." The City bears the burden of establishing just cause, which involves two distinct steps: (1) whether the employer has sufficient proof that the employee engaged in the alleged misconduct or other behavior warranting discipline; and (2) whether the level of discipline imposed is appropriate in light of all the relevant circumstances. As a preliminary matter, the City conducted a fair investigation before imposing discipline on the Grievant. Captain Kreiling identified implicated provisions of the Pursuit Policy and reviewed the reports, radio recordings and squad videos. Captain Kreiling interviewed the patrol sergeant and officers on duty and the Grievant. Captain Kreiling issued a thorough report with reasons for his disciplinary recommendation for discipline. Chief Johnson reviewed the investigation and the squad video, and conferred with Captain Kreiling before deciding on discipline. The City established sufficient proof that the Grievant engaged in behavior warranting discipline. At issue is whether a reasonable person could conclude, in retrospect, that the grievant should have terminated the pursuit under the circumstances. This is because the officer 11 will be held to a reasonable officer standard. What would a reasonable, prudent officer do under the same circumstances? These decisions will always be made after the fact. The employer has the right and responsibility to establish what it considers to be proper decision making for the officers it employs. Accordingly, arbitrators uphold discipline where an officer fails to exercise good judgment under the circumstances. In this case, the Grievant exercised flawed judgment and should have terminated his involvement in the pursuit well before it ended in Brooklyn Center. When the Grievant joined the pursuit, he was the fourth squad in line. He never got any closer to the suspect despite driving at an average of 96 miles per hour for 16 miles. The suspect vehicle is not visible on his squad video and the closest squad is visible only by lights in the distance. The Grievant knew that he could not catch up as evidenced by the jokes he made at the crash scene. Under these circumstances, a reasonable officer would have determined that continuing the pursuit was futile and would terminate involvement. The Grievant insists that he had permission from Sgt. Struck to join the pursuit and that his continued involvement was permissible because the circumstances hadn't changed. However, Sgt. Struck gave general authorization for officers to join if the cars exit into the City. The cars did not exit off Highway 169 into Hopkins. Sergeant Struck directed the officers to stage in the area "and see if they have enough cars." There was no objective fact that would make a reasonable officer decide to join a pursuit that had already had three squads and air support and that did not exit the highway into Hopkins. The Grievant violated the Pursuit Policy by continuing this pursuit far beyond city limits. The policy provides that Hopkins' assistance to an outside agency pursuit will terminate at the city limits, with continued assistance only allowed until "sufficient assistance" is present. A 12 reasonable officer would have deemed the three squads and air support as sufficient and would have terminated participation at the city limits or shortly thereafter. The Grievant's decision to stay in the pursuit for miles beyond the Hopkins city limits was not objectively reasonable. A blanket request for assistance is not enough to justify joining an outside pursuit. The Grievant testified that they could always use more officers. However, this position would mean there could never be "sufficient assistance" to permit terminating the pursuit and would render the language in the Pursuit Policy impermissibly superfluous. In its grievance, the Association complained that the City engaged in a subjective after- the-fact review of the Grievant's actions during the pursuit. Review of a pursuit will always be after-the-fact. The review was not subjective, but was an objective and thorough review to determine whether the Grievant complied with the Pursuit Policy. The Association's concern of administrative review of an officer's exercise of discretion is unfounded. Because the Grievant failed to exercise good judgment under the circumstances, there is just cause for discipline. The second step of just cause is determining whether disciplining the Grievant is proper. Just cause means that the discipline is appropriate to the offense in light of any mitigating factors or extenuating circumstances, which may be reflected in the record as a whole. In a 2010 pursuit case, the arbitrator found that the grievant's failure to terminate a pursuit sooner warranted a written warning, even though the grievant exercised his best judgment under the circumstances and attempted to stay within the confines of the policy. The City's decision to issue an oral reprimand to the Grievant was appropriate and proportionate to the circumstances. Although the Grievant claimed he was mindful of the Policy and believed he was in compliance, he failed to terminate his involvement in a high-speed 13 pursuit in which he was the fourth squad for 16 miles beyond the city limits. Given that the purpose of discipline is to correct behavior, such conduct warrants a reprimand. The Association asserts that disciplining the Grievant is disparate treatment because the City did not discipline officers for involvement in an outside agency pursuit several months prior. The circumstances of the August pursuit were not substantially similar to the January pursuit to trigger disparate discipline concerns. The January pursuit was an outside agency pursuit that went in, out and back into Hopkins, and was not at high speed. The officers involved unilaterally ceased conduct that violated the Pursuit Policy, so there was no need for discipline. In contrast, the Grievant did not change his conduct during the August pursuit, instead staying in the pursuit for 16 miles beyond Hopkins in a high speed chase. The Grievant violated the policy to a greater extent than the officers in the January pursuit and he was the only officer in violation. An oral reprimand was reasonable and proportionate under the circumstances, balancing the extent of the Grievant's policy violations with this lack of prior discipline. It was the lowest level of discipline to impose in order to hold the Grievant accountable and to change his behavior. The discipline should be upheld. ASSOCIATION POSITION The oral reprimand should be removed from the Grievant's file. Although it is unusual to grieve an oral reprimand, the level of discipline is not the point. No discipline was warranted, and it is important to the Grievant that his disciplinary record remain clean. Primarily, the Grievant followed the policy he is alleged to have violated. The City tacitly acknowledges this by changing the policy since the time of the Grievant's pursuit. Even if the Grievant did not follow the policy, reprimand is still not warranted. In order for reprimand 14 to be appropriate, the employee must be deliberately disregarding the policy. The Grievant continuously evaluated his actions in connection with the pursuit, and reasonably concluded that he was in compliance with the policy. Section 313.3.1 covers when vehicle pursuits should be initiated. At the time the Grievant initiated the pursuit, he knew the fleeing suspect had a felony arrest warrant. It is reasonable to believe that arrest or detention of a fleeing felon is directly related to community safety. Section 313.3.2 concerns when to terminate a pursuit. The Grievant testified to continuously re-evaluating his evaluation of the pursuit and whether termination of the pursuit was necessary. The Grievant concluded that termination of the pursuit was not required when weighing the risk of public safety against the necessity to apprehend the felon suspect. The pursuit occurred in the evening, with favorable driving weather, and a minimal amount of civilian traffic. The Grievant's pursuit was objectively reasonable. Section 313.4 provides that pursuit units should be limited to three vehicles. However, the number of units will vary with the circumstances. The Grievant joined the pursuit as the fourth vehicle. However, he joined at the request of a separate agency (Edina) to do so, a circumstance to which the number of vehicles involved in a pursuit would change. This change in circumstances amounts to no violation of the pursuit policy. Section 313.5 pertains to supervisory control and responsibilities during pursuits. Sergeant Struck was the supervisory control over this vehicle pursuit. Sergeant Struck told the Grievant he could engage the pursuit should Edina continue to require assistance. No other communication regarding the pursuit came from Sgt. Struck. The Grievant should not be 15 punished under the theory of policy violations when a superior did not act properly to supervise the pursuit as the department retroactively deemed necessary. Section 313.7.2. covers how to handle pursuits extending into Hopkins that are initiated by an outside agency. The Edina Police Department specifically requested help from the Hopkins Police Department in apprehending the fleeing suspect. This request allowed for the Grievant to join the pursuit which Sgt. Struck approved of him doing. No policy violation occurred by the Grievant joining the pursuit as all the factors required to join a pursuit were present. Sergeant Struck subjectively concluded that an objective standard was violated. If the policy was violated, it should be assumed that Sgt. Struck was also in violation and should have been in receipt of a reprimand. Just cause to impose a reprimand can only occur where there is a misconduct consisting of a deliberate disregard for the standards the employee is expected to follow. The Grievant testified that he continuously evaluated his involvement in the pursuit and that he continuously determined it was proper under the Pursuit Policy to remain in pursuit. The Grievant's continuous evaluation of the pursuit shows that no deliberate disregard could have been given. With no deliberate disregard of the standards expected of the Grievant, no misconduct occurred and there is no just cause to give rise to a reprimand. There is no just cause to give rise to a reprimand under Arbitrator Daugherty's tests for just cause. These include: (1) Is the rule or order in which the discipline is occurring under reasonable? (2) Was there sufficient notice that the actions taken by employee could result in disciplinary action? (3) Did the employer conduct an investigation prior to disciplining the employee? (4) Was the investigation conducted fairly? (5) Is there substantial proof or evidence 16 that shows employee violated rules or order? (6) Has the employee received equal treatment compared to other employees? and (7) Was the penalty reasonable? The rule under which discipline is occurring is not reasonable. The policy was changed following the Grievant's reprimand. If the policy was reasonable, it would not have been changed. There was not sufficient notice given. The policy was not specific enough to allow for the Grievant to know what was allowed in regard to pursuits. The City did not conduct a fair investigation. The investigation was conducted primarily by Sgt. Struck, an involved member of the pursuit. As the supervising officer during the time of the pursuit, it is not proper for Sgt. Struck to conduct the investigation into whether it occurred appropriately since it allows for bias, even if unintentional. The Grievant did not receive equal treatment. Prior to the Grievant's pursuit, two other pursuits occurred by two separate officers who received "sit-downs" and no reprimand. It is not reasonable to have a formal penalty against an officer of exemplary status when other officers received no formal punishment. Only one of the seven questions can be answered affirmatively. For this reason, the reprimand and any mention of the reprimand should be removed from the Grievant's personnel file. MEMORANDUM AND DISCUSSION In accordance with the terms of the parties' CBA, the City bears the burden of establishing that it had just cause to support its disciplinary decision. There are two proof issues in the arbitration of discipline cases. The first involves proof of wrongdoing or other behavior warranting discipline, the second concerns whether the punishment assessed by management should be upheld or modified. Elkouri, How Arbitration Works § 15-15 (8th Ed. 2016). 17 This case is about whether an officer's involvement in a high-speed pursuit was reasonable and in compliance with the City's Pursuit Policy. The purpose of the policy is to balance safety against an officer's duty to apprehend law violation, and to do so, the officer must engage in conduct that is objectively reasonable. An officer's decision to join a pursuit, as well as an officer's decision to terminate a pursuit, is measured by this objective standard - what a "reasonable officer" would do under the circumstances. The policy provides that pursuit vehicles should be limited to three vehicles. However, the number of units will vary with circumstances. For a pursuit originating outside Hopkins, like the one the Grievant joined on August 2, 2019, the policy provides that a Hopkins officer may join the pursuit if the initiating agency requests assistance. However, assistance provided by a Hopkins officer in an other-agency pursuit must terminate at city limits, with continued assistance beyond city limits permitted only until the pursuing squads have sufficient assistance from other sources. The facts are not in dispute. On August 2, 2019, the Grievant was on patrol and heard radio traffic regarding a pursuit for a felony suspect fleeing a stop in Richfield; Edina police were in pursuit. The evidence and testimony show that the Minnesota State Patrol dispatched air support. As the pursuit headed north on Highway 169 from I-494, Edina police requested assistance. Sergeant Struck, the Hopkins sergeant on duty, responded that Hopkins could provide squads as needed. At approximately the same time, the Grievant responded to the request and stated that he would go out. Sergeant Struck did not hear the Grievant's transmission and did not monitor the pursuit. 18 The Grievant entered onto northbound Highway 169 and joined as the fourth squad in pursuit. Shortly thereafter, the pursuit left Hopkins city limits, and ended approximately 10 minutes later near the junction of I-694 and I-94W in Brooklyn Center. Based on the evidence in the record, the Grievant violated the Pursuit Policy when he failed to terminate his involvement in the pursuit after it left city limits with three squads and a helicopter already in pursuit of the fleeing felon. During the pursuit, the Grievant drove at high speeds on multiple highways, reaching speeds over 100 miles per hour. He stayed in the pursuit for approximately 10 minutes and 16 miles after he left the city limits of Hopkins. During the entire pursuit the Grievant was either the fourth or fifth squad behind the suspect. The Grievant was often so far behind that the squad in front of him was barely visible on his squad video. After the pursuit ended, the Grievant joked this his squad could barely keep up and he kept getting farther behind. The Arbitrator finds that the Grievant's continued involvement for ten minutes in a high-speed chase beyond city limits was not objectively reasonable. The Association argues that the City has insufficient just cause to discipline the Grievant. The Association first contends that the Grievant didn't violate the policy, since Sgt. Struck authorized the pursuit and the Edina request constituted a change in circumstances regarding the number of vehicles to be involved in the pursuit, effectively changing the number of pursuit vehicles from three to four. This argument fails. The Edina request allowed the Grievant to participate in the pursuit within Hopkins city limits. The Policy still required the Grievant to stop the pursuit at the city limits and the Grievant failed to do so. The Association next contends that just cause to impose a reprimand can only occur when there is a deliberate disregard for the standards the employee is expected to follow, citing 19 Schmidgall v. FilmTec Corp., 644 N.W.2d 801 (Minn. 2002). The Association's reliance on Schmidgall is misplaced. The case addresses the misconduct standard in unemployment compensation matters and is not relevant in the instant matter. The Association further contends that Sgt. Struck failed to supervise the Grievant during the pursuit. However, the record establishes that Sgt. Struck was not aware of the Grievant's participation in the pursuit until it was over. The Pursuit Policy does not impose upon the sergeant an affirmative duty to investigate whether an employee joined a pursuit without notifying the supervisor. The Grievant was required to comply with the Pursuit Policy in an objectively reasonable manner. The Association also raises issues regarding Arbitrator Daugherty's tests for just cause. First, the Association contends that the Pursuit Policy was not reasonable. The Association notes that it was changed subsequent to the Grievant's reprimand and asserts it would not have been changed if it was reasonable. The issue of a new Pursuit Policy was not raised at the arbitration hearing nor was a new policy included in the record. Accordingly, the Arbitrator has not considered the new policy in his deliberations. The Arbitrator concludes that the Pursuit Policy in effect at the time of the August 2, 2019 pursuit is a reasonable policy, balancing the need to apprehend violators of the law with public safety. Next, the Association argues the policy provided the Grievant insufficient notice of what was allowed in pursuits. The Arbitrator has reviewed the policy and concludes that the policy is sufficiently clear. The policy requires the use of good judgment on the part of the officer in balancing a number of factors that a reasonable officer should be able to apply under various 20 factual circumstances. It is no less clear than the reasonable person standard applicable in much of the law. The Association maintains that the City did not conduct a fair investigation because it was conducted primarily by Sgt. Struck, a participant in the pursuit, who subjectively concluded after-the-fact that an objective standard was violated. The Arbitrator disagrees. The record establishes that, pursuant to policy, Sgt. Struck prepared a post-pursuit memo that summarized the pursuit. However, it was Captain Kreiling who conducted the internal affairs investigation. After review of the videos, radio communications, and interviews, Captain Kreiling sustained the allegation against the Grievant. The record does not suggest any bias on the part of Captain Kreiling in conducting the investigation. Further, the Arbitrator finds the Association's concerns regarding a subjective after-the- fact review lack merit. First, any review of a pursuit is going to be after-the-fact. Second, this Arbitrator agrees with the view expressed by Arbitrator Harley Ogata who stated: "the employer has the right and responsibility to establish what it considers proper decision making for the officers it employs. The proper use of judgment cannot be left entirely up to the decision making of the officer or there would be no standard applicable for officers to use as guidance in the future." Law Enforcement Labor Services, Inc., Local 123 and City of Richfield, BMS Case No. 10-PA-0172, at 9 (Ogata, 2010). The Arbitrator concludes that the investigation was fair. Where, as is the case here, just cause for discipline exists, the final two tests should be considered - has the employee received equal treatment compared to other employees and was the penalty reasonable? The Association asserts that the Grievant did not receive equal treatment because two other officers who participated in a pursuit in January received "sit downs" or coaching instead</t>
  </si>
  <si>
    <t>['https://d3n8a8pro7vhmx.cloudfront.net/cuapb/pages/270/attachments/original/1632188689/2020-Lucas_Wilcox-_City_of_Hopkins.pdf?1632188689']</t>
  </si>
  <si>
    <t>['Lucas Wilcox, badge #None']</t>
  </si>
  <si>
    <t>['Department:Hopkins Police Department']</t>
  </si>
  <si>
    <t>Too_Long:Over 20 Pages1 STATE OF MINNESOTA IN SUPREME COURT A17-2061 Court of Appeals Hudson, J. Dissenting, Gildea, C.J., Anderson, McKeig, JJ. State of Minnesota, Respondent, vs. Filed: May 13, 2020 Office of Appellate Courts John Thomas Leonard, Appellant. ________________________ Michael O. Freeman, Hennepin County Attorney, Jonathan P. Schmidt, Assistant County Attorney, Minneapolis, Minnesota, for respondent. Cathryn Middlebrook, Chief Appellate Public Defender; and Emily B. Anderson, Special Assistant Public Defender, Winthrop &amp; Weinstine, P.A., Minneapolis, Minnesota, for appellant. Teresa J. Nelson, David P. McKinney, American Civil Liberties Union of Minnesota, Minneapolis, Minnesota; and Elliott J. Nickell, Nickell Law Firm, PLLC, Minneapolis, Minnesota, for amicus curiae American Civil Liberties Union of Minnesota. ________________________ S Y L L A B U S 1. An examination of a hotel guest registry conducted by law enforcement officers is a search within the meaning of Article I, Section 10 of the Minnesota 2 Constitution because an individual's presence at a hotel is sensitive information in which there is an expectation of privacy that society is prepared to recognize as reasonable. 2. Under Article I, Section 10 of the Minnesota Constitution, law enforcement officers must have at least a reasonable, articulable suspicion to search a hotel guest registry. 3. Minnesota Statutes §§ 327.10-.13 (2018), are constitutionally valid under Article I, Section 10 of the Minnesota Constitution because the statutory phrases "shall be open" and "always accessible" do not authorize law enforcement to conduct suspicionless searches of hotel guest registries. 4. The district court erred when it denied appellant's suppression motion because the evidence found in appellant's hotel room was the fruit of the officers' suspicionless search of the hotel guest registry. Reversed and remanded. O P I N I O N HUDSON, Justice. The State charged appellant John Thomas Leonard with check forgery based on evidence that law enforcement officers discovered in his hotel room. Leonard moved to suppress the State's evidence. He argued, among other things, that the officers violated Article I, Section 10 of the Minnesota Constitution when they examined the hotel guest registry (hereinafter "the guest registry"), which led them to his room, without the officers having any individualized suspicion of criminal activity. The district court denied his motion and later convicted Leonard of check forgery. The court of appeals affirmed. 3 We hold that the law enforcement officers conducted a search under Article I, Section 10 of the Minnesota Constitution1 when they examined the guest registry. We hold further that law enforcement officers must have at least a reasonable, articulable suspicion to search a guest registry. Minnesota Statutes §§ 327.10-.13 (2018) ("the hotel guest registry statutes") are constitutional because the phrases "shall be open" and "always accessible" do not authorize suspicionless searches. But, by admitting evidence from the search of Leonard's hotel room-fruit of the illegal, suspicionless, search of the guest registry-the district court erred. We therefore reverse the decision of the court of appeals and remand to the district court for further proceedings consistent with our decision here. FACTS Law enforcement officers arrived at a Bloomington hotel on August 14, 2015, for a hotel interdiction.2 The officers were not responding to a particular call. Without a warrant and without any individualized suspicion of criminal activity, the officers told the clerk on duty that they wanted to examine the guest registry and to be provided with the name of any guest who paid in cash. Hotels and all other overnight lodging establishments are 1 We do not reach Leonard's Fourth Amendment challenge under the United States Constitution because we hold that Leonard's rights were violated under the Minnesota Constitution. See State v. Flowers, 734 N.W.2d 239, 258 (Minn. 2007) ("[W]e have concluded that Flowers' rights under our state constitution were violated, and therefore we need not address the issue of whether Flowers' rights under the federal constitution were violated."). 2 A hotel interdiction is a law enforcement strategy where officers work in coordination with hotel operators to reduce criminal activity in hotels. Interdictions are generally designed to target those who check into hotels for the purpose of sex trafficking or to use or to sell drugs. 4 required to keep these guest registries under the hotel guest registry statutes.3 Specifically, the hotel guest registry statutes require all lodging establishments to collect each guest's name and address, vehicle information, and the names and addresses of any travel 3 Every person operating within this state a recreational camping area, lodging house, hotel or motel, or resort furnishing sleeping or overnight stopping accommodations for transient guests, shall provide and keep thereat a suitable guest register for the registration of all guests provided with sleeping accommodations or other overnight stopping accommodations thereat; and every such guest shall be registered therein. Upon the arrival of every such guest, the operator of the establishment shall require the guest to enter in such register, or enter for the guest therein, in separate columns provided in such register, the name and home address of the guest and every person, if any, with the guest as a member of the party; and if traveling by motor vehicle, the make of such vehicle, registration number, and other identifying letters or characters appearing on the official number plate carried thereon, including the name of the state issuing such official plate. Such registration shall be kept in an accurate and orderly manner and retained for one year so that the same will be always accessible for inspection by the proper authorities. Minn. Stat. § 327.10. Every person, upon arriving at any lodging house, recreational camping area, hotel or motel or other resort described in sections 327.10 to 327.13 and applying for guest accommodations therein of the character described in section 327.10, shall furnish to the operator or other attendant in charge of the establishment the registration information necessary to complete the registration in accordance with the requirements of section 327.10, and shall not be provided with accommodations unless and until such information shall be so furnished. Minn. Stat. § 327.11. "The registration records provided for in sections 327.10 to 327.13 shall be open to the inspection of all law enforcement officers of the state and its subdivisions." Minn. Stat. § 327.12. "Every person who shall violate any of the provisions of sections 327.10 to 327.12 shall be guilty of a misdemeanor." Minn. Stat. § 327.13. 5 companions. Minn. Stat. § 327.10. Guests must provide this information to the hotel, and hotel operators must make this information available to law enforcement. Minn. Stat. §§ 327.10-.13. Both hotel guests and hotel operators must comply with their statutory duties under threat of misdemeanor prosecution. Minn. Stat. § 327.13. The clerk complied with the officers' request to examine the guest registry and alerted them that a man had checked into a room for six hours and paid in cash.4 The officers used the guest registry to identify this man as Leonard. The officers then ran a background check and found that Leonard had prior arrests for, among other things, drugs, firearms, and fraud. Based on this information, the officers developed an individualized suspicion that Leonard was involved in criminal activity and decided to conduct a "knock and talk" at the door of Leonard's hotel room. When Leonard heard the officers knock, he opened the door and gave them limited consent to search the room, but withheld access to his laptop, cell phone, and a file folder where several checks were visible. The officers subdued Leonard through a physical struggle after he tried to flee. After securing a search warrant, the officers discovered over $2,000 worth of suspicious checks paid to the order of "Spencer Alan Hill," over $5,000 in cash, and check-printing paper. The State charged Leonard with two counts of check forgery under Minn. Stat. § 609.631, subd. 2(1) (2018), and Minn. Stat. § 609.31, subd. 3 (2018). Before trial, Leonard moved to suppress the evidence found in his hotel room. Leonard argued, among 4 The dissent contends that Leonard did not exhibit a subjective expectation of privacy in his sensitive location information. We disagree. In a world of electronic money transfers using debit cards, credit cards, and other electronic means of payment, Leonard's cash payment evidences an intent to conceal his presence at the hotel. 6 other things, that the officers' suspicionless examination of the guest registry violated his rights under Article I, Section 10 of the Minnesota Constitution. Leonard noted the purpose of hotel interdictions and discussed our decision in Ascher v. Commissioner of Public Safety, 519 N.W.2d 183 (Minn. 1994). More specifically, he wrote: The purpose of "hotel interdictions" is to reduce the use of Minnesota hotels for drug trafficking and prostitution. [This particular hotel] and other Bloomington hotels are targeted by police because they are frequently used for drug trafficking and prostitution, just like the intersection in Ascher was selected for the high rate of DWI violations. As the Minnesota Supreme Court held in Ascher, there must be more than generalized suspicion to justify intrusion into the private affairs of Minnesotans. Here, there is clearly no more than a generalized suspicion. Finally, Leonard argued that the evidence found in his hotel room must be suppressed because it was the fruit of the officers' suspicionless search of the guest registry. Acknowledging that Article I, section 10 of the Minnesota Constitution prohibits unreasonable searches, the district court explained that Leonard had the burden of showing that law enforcement intruded upon his zone of privacy. The district court applied the third-party doctrine5 to determine that Leonard abandoned any reasonable expectation of privacy in his registry information when he gave it to the hotel employee who recorded it in the guest registry. The court reasoned that a guest has no constitutionally protected privacy interest in his hotel registration information, just like a customer has no such privacy interest in his banking information. 5 The third-party doctrine provides that there is no reasonable expectation of privacy under the Fourth Amendment in information that an individual voluntarily discloses to a third party. United States v. Miller, 425 U.S. 435, 443 (1976). 7 After the district court denied his motion to suppress, Leonard waived his right to a jury and submitted his case to the district court on stipulated evidence. The district court found Leonard guilty as charged and imposed a presumptive 17-month sentence on count 1. On appeal, Leonard argued that the district court committed reversible error when it denied his motion to suppress. Leonard claimed that hotel guest registries are not analogous to bank records and that his expectation of privacy in the guest registry was legitimate and consistent with existing Minnesota law. He then argued that the guest registry statutes violated Article I, Section 10 of the Minnesota Constitution because the phrase "shall be open to the inspection of all law enforcement officers" in Minn. Stat. § 327.12 authorized suspicionless examinations of guest registries. Finally, he argued that the evidence found in his hotel room must be suppressed because it was the fruit of the officers' suspicionless search of the guest registry. The court of appeals affirmed. State v. Leonard, 923 N.W.2d 52 (Minn. App. 2019). Like the district court, it applied the third-party doctrine and held that Leonard could not challenge the officers' examination because he did not have a reasonable expectation of privacy in the guest registry.6 Id. at 56-58. We granted review. 6 The court of appeals also concluded that Leonard erroneously relied on City of Los Angeles v. Patel, 576 U.S. 409, 135 S. Ct. 2443 (2015). State v. Leonard, 923 N.W.2d 52. Patel involved a challenge by hotel operators, not hotel guests, concerning the operators' constitutional rights, therefore avoiding the issue of the third-party doctrine. 576 U.S. at __, 135 S. Ct. at 2448. 8 ANALYSIS Leonard argues that the district court committed reversible error by denying his pretrial motion to suppress the State's evidence. For pretrial motions to suppress, we review the district court's factual findings for clear error and its legal determinations de novo. State v. Bourke, 718 N.W.2d 922, 927 (Minn. 2006). "Under the de novo standard, we do not defer to the analysis of the courts below, but instead we exercise independent review." Wheeler v. State, 909 N.W.2d 558, 563 (Minn. 2018). The Bloomington Police officers had never heard of Leonard when they arrived at the hotel. They had not procured a warrant to search anything. Nor were they called to the hotel by its employees because of concerns regarding any particular guest. Thus, it is undisputed that they acted without individualized suspicion when they conducted the hotel interdiction and examined the guest registry. We, therefore, begin our analysis with a discussion of the existing protections against law enforcement's suspicionless conduct. We have repeatedly said that we have a responsibility to "safeguard for the people of Minnesota the protections embodied in our constitution." State v. Askerooth, 681 N.W.2d 353, 362 (Minn. 2004); O'Connor v. Johnson, 287 N.W.2d 400, 405 (Minn. 1979). We have previously condemned suspicionless searches, observing that "a free society will not remain free if police may use . . . crime detection device[s] at random and without reason."7 State v. Carter, 697 N.W.2d 199, 211 (Minn. 2005) (quoting 7 But see City of Golden Valley v. Wiebesick, 899 N.W.2d 152, 168 (Minn. 2017) (holding that under Minnesota law, "an administrative search warrant need not be supported by individualized suspicion of a code violation when the warrant issued by a district court satisfies an ordinance containing reasonable standards."). 9 Commonwealth v. Johnston, 530 A.2d 74, 79 (Pa. 1987)). In Carter, we acknowledged that a dog sniff outside a self-storage unit was not a Fourth Amendment "search" because, under federal precedent, it did "not implicate legitimate privacy interests." Carter, 697 N.W.2d at 208-09 (quoting Illinois v. Caballes, 543 U.S. 405, 409 (2005)). Nevertheless, we held that decisions from other state courts, as well as "our own Minnesota constitutional precedents" provided "good reasons to guard against a police officer's random use of a drug-detection dog to sniff in the area immediately outside of a person's storage unit, absent some level of suspicion of drug-related activity." Id. at 210. We extended this protection even though a dog sniff does not expose legal, non-contraband items that would otherwise remain hidden from public view. We therefore concluded that Article I, Section 10 of the Minnesota Constitution provided greater protection against suspicionless searches than the Fourth Amendment to the United States Constitution. Id. Our condemnation of suspicionless conduct by law enforcement officers extends beyond searches. For example, we condemned suspicionless seizures of the traveling public in Ascher.8 519 N.W.2d at 187. We explained that we had "long held" that Article I, Section 10 of the Minnesota Constitution "generally requires law enforcement officers to have an objective individualized articulable suspicion of criminal wrongdoing before 8 Our analysis in both Carter and Ascher turned on law enforcement's complete lack of individualized suspicion. See Carter, 697 N.W.2d at 202-03; Ascher, 519 N.W.2d at 186. The dissent does not demonstrate how factual differences render these decisions meaningfully distinguishable. For example, the dissent argues that Ascher is irrelevant because it involved seizures instead of searches. That we have condemned suspicionless conduct in cases involving both searches and seizures only demonstrates the strength of our commitment to the protections provided by Minnesota's Constitution. 10 subjecting a driver to an investigative stop." Id. We were committed to this principle even though the United States Supreme Court had concluded 4 years earlier that temporary roadblocks that stopped all drivers to catch those driving under the influence of alcohol did not violate the Fourth Amendment. Id. at 185-87 (discussing Michigan Dep't of State Police v. Sitz, 496 U.S. 444 (1990)). In sum, Carter and Ascher demonstrate without a doubt that Article I, Section 10 of the Minnesota Constitution provides greater protection against suspicionless law enforcement conduct than the Fourth Amendment to the United States Constitution. Keeping in mind this well-established Minnesota law, we now consider whether the suspicionless examination of a guest registry by law enforcement officers is a search under Article I, Section 10 of the Minnesota Constitution. I. The Minnesota Constitution protects the "right of the people to be secure in their persons, houses, papers, and effects against unreasonable searches and seizures." Minn. Const. art. I, § 10. Under Article I, Section 10, a search occurs when law enforcement intrudes upon an individual's subjective expectation of privacy that society is prepared to recognize as reasonable. State v. Gail, 713 N.W.2d 851, 860 (Minn. 2006). Leonard has the burden to establish that he has a protectable right under the Minnesota Constitution. See id. at 859-60. Whether a guest has a reasonable expectation of privacy in the highly sensitive location information found in a guest registry under Article I, Section 10 is an issue of first 11 impression.9 In such cases, we can look to other jurisdictions for guidance. State v. Willis, 898 N.W.2d 642, 646 n.4 (Minn. 2017) ("We look outside Minnesota 'when our own jurisprudence is undefined.' " (citation omitted)). State v. Jorden, 156 P.3d 893 (Wash. 2007), is instructive. In State v. Jorden, the Supreme Court of Washington held that the Washington Constitution afforded individuals a reasonable expectation of privacy in their guest registry information because "an individual's very presence in a motel or hotel may in itself be a sensitive piece of information." See id. at 897-98. The court noted that the anonymity of 9 The State cites United States v. Miller, 425 U.S. 443 (1976), for the proposition that Leonard had no reasonable expectation of privacy under the Fourth Amendment. Based on that proposition, the State contends that Leonard must articulate a principled basis to interpret Article I, Section 10 more broadly than the Fourth Amendment to receive relief. See Kahn v. Griffin, 701 N.W.2d 815, 824-25 (Minn. 2005). We disagree. In Ascher and Carter, we extended privacy protections to Minnesotans under our state constitution notwithstanding binding Fourth Amendment precedent that failed to do the same. Compare Caballes, 543 U.S. at 409 (upholding dog sniffs as constitutional), and Sitz, 496 U.S. at 453 (holding systematic but suspicionless checkpoints are constitutional), with Carter, 697 N.W.2d at 208-09 (holding suspicionless searches violate the state constitution), and Ascher, 519 N.W.2d at 187 (holding suspicionless checkpoints violate the state constitution). In contrast, the Supreme Court has never applied Miller to hotel guest registry information. In the absence of controlling Fourth Amendment precedent, by definition we do not read Article I, Section 10 of the Minnesota Constitution more broadly than the Fourth Amendment on this issue. This observation is not, as the dissent suggests, an assertion that the Supreme Court has limited Miller to its facts. The State also argues that Leonard lacks standing to assert a constitutional violation because the guest registry belongs to the hotel as a business record. See State v. deLottinville, 890 N.W.2d 116, 119 (Minn. 2017) (noting that an individual cannot vicariously assert Fourth Amendment rights); see also Miller, 425 U.S. at 437, 440 (concluding that the depositor had no Fourth Amendment rights to copies of his checks because they were better characterized as the bank's business records). We disagree. Because we hold that hotel guests have a reasonable expectation of privacy in the sensitive location information found in guest registries under Article I, Section 10, the State's standing argument is unavailing. 12 hotels may provide necessary space for people engaged in consensual-but deeply private-relationships or confidential business negotiations, for celebrities, and for people experiencing domestic violence who hope to "remain[] hidden from an abuser." Id. at 897. We find the reasoning in Jorden persuasive.10 Imagine instead that Leonard had stayed overnight at the hotel to attend a political or religious conference in the hotel ballroom, or that he had stayed overnight before a medical appointment in hopes of keeping a diagnosis private. In these examples, the guest's highly sensitive location information is revealed, regardless of what actually occurred in the hotel room.11 That such information would be accessible to the government through a fishing expedition, where the hotel guest was a stranger to law enforcement before the officers' random search, offends our core constitutional principles. The particular role that hotels play in society makes a guest's presence at that location sensitive information that warrants privacy protections.12 To 10 The dissent fails to explain why differences in the language of the Minnesota and Washington Constitutions make the Jorden court's insights concerning the role of hotels in society inapplicable. 11 The dissent does not squarely address Leonard's privacy interest in the sensitive location information found in a guest registry. Instead, it focuses on Leonard's lack of a privacy interest in two separate and distinct pieces of information: his actual activities inside the hotel room, and his name and address. 12 The Supreme Court has recently recognized a privacy interest in location information in Carpenter. See Carpenter v. United States, __ U.S. __, __, 138 S. Ct. 2206, 2217-20 (2018) (holding that, in general, law enforcement must have a search warrant to obtain an individual's cell-site location information even though an individual discloses such information to the wireless service company). The Court expressly left open the question of whether such a privacy interest exists in other business records. Id. at __, 138 S. Ct. at 2220 ("Our decision today is a narrow one. We do not express a view on 13 conclude otherwise would deprive Minnesotans of rights that we have the duty to safeguard. See Askerooth, 681 N.W.2d at 362 ("It is our responsibility as Minnesota's highest court to independently safeguard for the people of Minnesota the protections embodied in our constitution"). Simply put, we think that most Minnesotans would be surprised and alarmed if the sensitive location information found in the guest registries at hotels, motels, or RV campsites was readily available to law enforcement without any particularized suspicion of criminal activity.13 Exercising our responsibility to safeguard for the people of Minnesota the protections afforded in our Constitution, we now hold that hotel guests have a reasonable expectation of privacy in the sensitive location information found in guest registries. We also agree with Leonard that the court of appeals erred in applying the third-party doctrine. Under this doctrine, a defendant loses a reasonable expectation of privacy in information upon disclosure to a third party. It relies on the long-standing and unchallenged principle that "what a person knowingly exposes to the public . . . is not a subject of Fourth Amendment protection." United States v. Miller, 425 U.S. 435, 442 matters not before us . . . [n]or do we address other business records that might incidentally reveal location information."). 13 We remain unpersuaded by the dissent's assertion that the "long history" of the hotel guest registry statutes suggests that society is prepared to accept suspicionless searches of the sensitive location information found in a guest registry. As discussed in section III of our opinion, the hotel guest registry statutes do not authorize suspicionless searches. Consequently, the long history of the hotel guest registry statutes tells us nothing about society's view of suspicionless searches. 14 (1976) (quoting Katz v. United States, 389 U.S. 347, 351 (1967)).14 In applying this doctrine to Leonard's disclosure under the hotel registry statutes,15 the court of appeals failed to consider that Leonard's disclosure transformed his otherwise public data into sensitive location information that society is prepared to recognize as a reasonable privacy interest. Critical to our analysis is the meaning of public exposure. Society views most third-party institutions as places in which private affairs are not conducted or exposed. But some third-party institutions are generally considered private (e.g., a doctor's examination room or a lawyer's office).16 Thus, sharing private information in these spaces does not 14 We have not broadly applied the third-party doctrine to Article I, Section 10 challenges. In State v. Milliman, we cited Miller to hold that a defendant had no reasonable expectation of privacy in his bank and employment records. 346 N.W.2d 128 130 (Minn. 1984) (citing Miller to support the proposition that the defendant had no reasonable expectation of privacy in his bank and employment records without specifying whether the analysis occurred under the Fourth Amendment or Article I, Section 10). In acknowledging that the third-party doctrine relies on well-established principles, we do not decide whether it should apply broadly under Minnesota law more generally. We hold simply that the legal principles underlying Miller's third-party doctrine do not apply to guest registries. 15 The dissent contends that Leonard's disclosure was voluntary. This contention is an oversimplification and ignores the realities and penalties embedded in the statutes. Hotel operators are required, under threat of misdemeanor prosecution, to collect guest registry information from every guest. Minn. Stat. § 327.13. Guests are similarly required to disclose this information or they will not "be provided with accommodations." Minn. Stat. § 327.11. 16 Evidentiary privileges and other laws protect this information, which may make these examples appear distinguishable at first glance. See Minn. R. Evid. 502 (recognizing the privilege afforded to confidential attorney-client communications); Minn. R. Civ. P. 35.03 (recognizing the privilege afforded to doctor-patient communications). These laws codify what society considers reasonable, much like the Katz test that considers whether society is prepared to recognize a particular expectation of privacy. See Katz, 389 U.S. at 15 destroy someone's reasonable expectation of privacy, but rather contributes to its private character. Although a guest registry includes seemingly public information-a name and address-the act of recording this information in the guest registry creates sensitive location information because a hotel is a place where people engage in a variety of already described legal, but often deeply private, activities. The dissent ignores this distinction and lists several examples in which individuals likely understand and accept that their name and address is public, such as on a mailed envelope or in public school directory information. But none of these examples create sensitive location information. Thus, the principles underlying the third-party doctrine are not implicated in this context. Consequently, we hold that a government inspection of a guest registry is a search under Article I, Section 10 of the Minnesota Constitution. II. Next, we turn to the level of suspicion that a law enforcement officer must have to search a guest registry. A search is illegal if the government lacks the necessary level of suspicion. Probable cause is the "typical standard." State v. Carter, 697 N.W.2d 199, 211 (Minn. 2005). In Carter, we diverged from the "typical standard" to require that officers have reasonable, articulable suspicion to conduct a dog-sniff search outside a self-storage unit. Id. We considered this standard the proper balance between an individual's reasonable 361 (Harlan, J., concurring). These examples of private spaces, therefore, are not meaningfully distinguishable. 16 expectation of privacy in the area outside a self-storage unit and the government's legitimate interest in crime detection. Id. at 211-12. In our view, a suspicionless search of the sensitive location information in a guest registry is at least as intrusive as the dog sniff in Carter. A dog sniff typically reveals only the presence of drugs, and "any interest in possessing contraband is not one that society considers legitimate." Id. at 214 (Anderson, Russell, J., dissenting) (citing Caballes, 543 U.S. at 408-09). A dog sniff does not typically reveal entirely legal and private details-such as political, religious, or sexual associations, business negotiations, or the impacts of domestic violence-like the search of a guest registry can. We recognize that our holding today is in tension with the government's significant interest in proactively addressing the serious criminal behavior that often takes place in hotels. See, e.g., Dep't of Homeland Security, Hospitality Toolkit (2016), https://www.dhs.gov/sites/default/files/ publications/blue-campaign/toolkits/hospitality-toolkit-eng.pdf (last visited Apr. 27, 2019) [opinion attachment] (educating hospitality industry staff on recognizing signs of human trafficking, because "[t]raffickers often take advantage of the privacy and anonymity offered by the hospitality industry."). And here, the law enforcement officers at this hotel were acting in their capacity as members of a drug interdiction unit. "But consensus that a particular law enforcement technique serves a laudable purpose has never been the touchstone of constitutional analysis." Ascher, 519 N.W.2d at 186-87 (quoting Sitz, 496 U.S. at 459 (Brennan, J., dissenting)). 17 We therefore hold that law enforcement officers must at least have reasonable, articulable suspicion to search the sensitive location information in a guest registry. Requiring officers to have reasonable, articulable suspicion strikes the appropriate balance for the same reasons that we articulated in Carter. See Carter, 697 N.W.2d at 211-12 (citing the government's "significant interest in the use of drug-detection dogs" in adopting the reasonable, articulable suspicion standard). Further, the government may still achieve its legitimate purpose in preventing criminal activity in hotels without substantial burden. Nothing about our decision prevents law enforcement from partnering with hotels to help staff members recognize signs of trafficking or other crimes. And nothing about our decision prevents hotel operators from contacting law enforcement to relay suspicious observations. If such observations provide the officers with reasonable, articulable suspicion of criminal activity, they may examine the sensitive location information found in a guest registry. III. We must next decide whether the language of the hotel guest registry statutes gives law enforcement officers unfettered access to these guest registries in violation of Article I, Section 10 of the Minnesota Constitution. We interpret statutes de novo. Pepper v. State Farm Mut. Auto. Ins. Co., 813 N.W.2d 921, 925 (Minn. 2012). Statutes are presumed constitutional; we "will strike down a statute as unconstitutional only if absolutely necessary." In re Welfare of M.L.M., 813 N.W.2d 26, 29 (Minn. 2012). We first analyze the plain meaning of the statute. State v. Eason, 906 N.W.2d 840, 842 (Minn. 2018). "[I]f we can construe a statute to avoid a constitutional confrontation, we are to do so." In re 18 Civil Commitment of Giem, 742 N.W.2d 422, 429 (Minn. 2007). Because statutes are presumed constitutional, we are required to read a statute as constitutional "if at all possible." Id. (emphasis added) (citation omitted). Such constructions are especially appropriate when "given the lack of a clear statement of legislative intent." See State v. Irby, 848 N.W.2d 515, 522 (Minn. 2014). Despite Leonard's assertions to the contrary, it is not plain from the text of the hotel guest registry statutes that law enforcement officers have "unfettered access" to guest registries. Leonard's interpretation ignores that the statutes focus on the obligations of hotel owners and guests, as opposed to what, if any, showing law enforcement must make to search a guest registry. Under Minn. Stat. § 327.12, "registration records . . . shall be open to the inspection of all law enforcement officers." Although this language plainly prevents a hotel owner from concealing the registration records, it is silent concerning what, if any, standard law enforcement must meet to search a guest registry. Similarly, Minn. Stat. § 327.10 requires that guest registries "shall be . . . always accessible for inspection by the proper authorities." "Always" means "on every occasion," "at all times," or "throughout all time." Webster's Third New International Dictionary 65 (1976).17 "Always accessible" could refer to time (guest registries must be accessible to law enforcement at all times of the day as opposed to set business hours), or it could refer to circumstance (guest registries must be accessible on every occasion regardless of law 17 Additional definitions include: "in every circumstance or contingency," "without exception," "at any rate," and "in any event." Webster's Third New International Dictionary 65 (1976). 19 enforcement's suspicion, not only upon a showing of individualized suspicion). The temporal implication of "throughout all time" likewise suggests that "always" is not meant to clarify the necessary level of police suspicion. Further, the term "proper authorities" in Minn. Stat. § 327.10 is broader than "law enforcement" under Minn. Stat. § 327.12. In sum, because we must construe the hotel guest registry statutes as not authorizing an unconstitutional level of police suspicion, see Giem, 742 N.W.2d at 429, the phrase "always accessible" cannot reasonably be read to remove the prohibition in Article I, Section 10 against suspicionless examinations of guest registries.18 We therefore hold that Minn. Stat. §§ 327.10-.13, are constitutionally valid under Article I, Section 10 of the Minnesota Constitution. IV. We next address whether the district court committed reversible error by admitting the evidence illegally seized from Leonard's hotel room. As noted earlier, it is undisputed that the police officers had no individualized suspicion when they examined the guest registry. In arguing that the evidence was properly admitted, the State asserts a good-faith exception to the exclusionary rule, citing State v. Lindquist, 869 N.W.2d 863 (Minn. 2015). The State's reliance on Lindquist is misplaced. In Lindquist, we recognized a very narrow good-faith exception to the exclusionary rule that is limited to situations where "law 18 Leonard also argues that the hotel guest registry statutes effectively compel third-party hotels to collect and provide certain identifying information relating to hotel guests for use by law enforcement officers. Because Leonard incorrectly assumes that law enforcement has "unfettered access" to search guest registries under the hotel guest registry statutes, we do not need to address this argument. 20 enforcement acts in objectively reasonable reliance on binding appellate precedent." Id. at 876 (emphasis added). Because no binding appellate precedent authorizes a suspicionless search of a guest registry, the good-faith exception recognized in Lindquist does not apply here. We next consider whether the illegality of the suspicionless search of the guest registry must be extended to the evidence found in Leonard's hotel room under the fruit-of-the-poisonous-tree doctrine announced in Wong Sun v. United States, 371 U.S. 471 (1963). We weigh several factors to decide whether evidence is fruit of the poisonous tree: 1) the purpose and flagrancy of police misconduct, 2) intervening circumstances, 3) whether law enforcement would have obtained the evidence without the illegal conduct, and 4) the temporal proximity between the illegal conduct and allegedly resulting evidence. State v. Warndahl, 436 N.W.2d 770, 776 (Minn. 1989). The State argues that the evidence found in Leonard's hotel room is not fruit of the poisonous tree because the clerk's voluntary and additional disclosures to the officers, as well as the consensual "knock and talk," were intervening factors that increased the likelihood that the officers would have obtained the evidence without the illegal search. The State also asserts that sufficient time had passed between when the officers searched the guest registry and when they froze the scene and sought and executed the search warrant. In contrast, Leonard contends that the evidence found in his hotel room is fruit of the poisonous tree because the officers engaged in flagrant misconduct when they "identified [him] with no reasonable suspicion, went to his hotel room, and rummaged</t>
  </si>
  <si>
    <t>['https://d3n8a8pro7vhmx.cloudfront.net/cuapb/pages/270/attachments/original/1627046780/OPA172061-051320.pdf?1627046780']</t>
  </si>
  <si>
    <t>['Cullan McHarg, badge #None', 'Daniel Walton, badge #None', 'Katherine Walker, badge #None', 'Matthew George, badge #None', 'Nick Melser, badge #None']</t>
  </si>
  <si>
    <t>• The email read, "I believe we spoke since this email, but I think we need to meet ASAP. No matter what the Chief decides to do or not to do, we still need to keep the reps of our group updated and talk about the outcome of the recent CSO recruitment effort. For those ofyou who are not updated, we recently had 60 CSOs get selected to the Background process. Out of 60 people selected, they only sent 30% minorities included in that number were four black males were selected out of 34 were eligible, three black females out of 9 who were eligible, three Latino males out of ten, two Asian males out of 23, uh, one American Indian male out of three, and one Asian female was eligible, but was, uh, not sent to Backgrounds. There were 19 white males sent out of 49 and white females out of 20. These are all groups that we need to hire and we recruited. We have a Somali male, 13.43 who has been with MPD since he was 14 years old, and he was not sent to Backgrounds. St. Paul has just offered him a job as a CLO on Friday. There is no excuse for letting this young man get away from us. This is one of the topics we need to dis-, discuss along with how do we prevent this in the future with cadets and CSOs, how do we make sure that the Training Unit supervisors support this effort, what happened to the goal to-, of diversity this department and other units in the department, whose job is it to oversee our diversity training efforts I thought it was Sherman Patterson. Please look at your schedules and let me-, lets meet next week even if it's just some of us. The Chief needs to know that we still are very concerned about diversity." The following questions were asked and answered by Sgt. Callaway regarding the email: Q: After reviewing and reading that, what was the-, tell me about the purpose of sending that information? A: So, that our group would have all the information when we met with the Chief. Q: And on the email, it was sent-, this information was sent to Inspector Arradondo, Nicole Archbold, Ab-, Abdirahman Muse, Lee Edwards, Arthur Knight, Toddrick Kurth, Charles Adams III, and Patrick Reuben. Did you include information in this text from the Excel spreadsheet with the hiring data in your-, in the body of your email? A: Yes. Q: At the time, did you think it was appropriate to release that data to all those people? A: I did because we were going to discuss it with the Chief. I, I thought they should-, we can't discuss it-, have a discussion if, uh, we don't know what we're talking about. 16 1213999 Q: Did this group meet face-to-face at some point prior, prior to bringing this information to the Chief? A: No. Q: So, you-, is it-, is what you're telling me you were-, you were sharing your information about information from the spreadsheet with the group? Is that accurate? A: I was giving them information that they would have before our meeting with her. Q: And at the time that you drafted this if you recall the information from Destiny Xiong and you shouldn't use those numbers, did you continue to use these same numbers or did these numbers come from somewhere else? A: Tho-, um, I would imagine these are same numbers from the-, from the scats. Q: What was Destiny Xion-, Xiong's position with HR? A: Yeah, she's a HR for MPD. HR person in charge of MPD. Q: Was she the, the top person? Was she the person in control of this information? A: I would imagine, yes. Q: When you were given a written instruction that that information should not be used, what was-, what was the purpose of going forward with the same demographic information? A: Urn, I don't-, I don't understand, urn, urn, should not be used. I don't know what used what-, for what. Urn, urn, I guess-, like I said, I don't-, I didn't even-, urn, I don't even remember that, that wording that's in her email, but, urn, I'm not sure to-... I, I, I guess I didn't understand or didn't even, uh, think about used for what. Urn, this was information that we were gonna talk to the Chief about and so, urn, I felt like that it was information that, uh, since we're gonna be meeting with her that we were all gonna talk about that information and, urn, and so 1, I, I thought that that was, urn, urn, information that was going to be brought up at a meeting and that it was information that they should know. Email from Office of Janee Harteau dated Monday July 21, 2014, 2:33 PM: Sgt. Callaway reported she received an email from the Chief that read, "She said I want to assure that I'm fully committed to diversifying our department. I just learned of the issues with the CSOs and have some discussion and have more set with HR to discuss how to best move forward. This is unacceptable and is being addressed. I will follow up with you once we have some resolution. Ifyou have any additional questions or cer-, concerns, please let me know." 17 1214000 The following questions were asked and answered by Sgt. Callaway: Q: After viewing and reading these emails in 16.a. and 17 as well as 16, some of the information contained in these two emails was broadcast on the KSTP news story that aired on local television. Are you aware of that? A: I am now. Q: Did you release any information to Jay Kolls? A: Absolutely not. Q: Did you release any information to KSTP? A: Absolutely not. Q: Did you have any correspondence via email with Jay Kolls? A: Absolutely not. Q: Did you have any email correspondence with KSTP? A: Absolutely not. Q: Did you talk with Jay Kolls on the phone? A: Absolutely not. Q: Did Jay Kolls ever call you to seek information? A: Absolutely not. Q: Did you ever have a conversation with Destiny Xiong, one-on-one, person-to- person, about who released this information to KSTP? A: No. Q: Specifically, did you inform Destiny Xiong that Sgt. David Burbank released this information to KSTP? A: No, I did not. What I told Destiny was that I did not, urn, give anybody outside-, that the people that I gave that email to was, urn, our group and that, urn, Dave Burbank also had that information and that, urn, other people-, that, that, urn, other people could've got that information from Dave. I don't-, I have no idea about Dave saying anything to, uh, urn, a media outlet. I did not tell her that. Q: When did you have that conversation with Destiny Xiong? A: I don't remember when it was, but I was just-, urn, I was just telling her, uh, you know, I, I think that, urn, uh, words were getting back that, uh, Administration was pissed off at me and, urn, I was telling her that I didn't tell anybody. I didn't tell, urn, uh, people in the Urban League who were complaining about it. I didn't talk to any other, uh, um, [inaudible] different people. I did not talk to anybody, um, from the Urban League. I didn't talk to-, only officers, uh... 18 1214001 Q: Let's-, let's just stay with Destiny Xiang for a minute. Do you know when you spoke with Destiny Xiang or was it via email that you had this correspondence? A: Uh, I don't even remember. Q: Was this a face-to-face conversation? A: Uh, I'm, I'm pretty sure-... I, I don't remember talking to her on the phone about it. Urn, [inaudible cross-talking]. Q: Let me break it down one more time. Do you remember having a conversation with Destiny Xiong on the phone about this? A: I don't remember if it was on the phone or face-to-face. I don't remember. Q: Do you remember the date or time- A: No. Q: -or, or specifically a timeframe? A: No, I don't. Q: Do you have any firsthand knowledge of who released this information to the media outlet, specifically KSTP? A: No, I do not. Q: Did you forward this information to your personal email account, for example, specifically, the Excel spreadsheet with the CSO hiring data? A: Urn, I don't remember. I could've. Q: Let me ask you one more time. Did you send this spreadsheet, Minneapolis Police Department Community Service Officer Candidates Recruitment Hire #21446 to your personal email? A: I, I don't remember doing it. I could've, but I don't recall specifically. Q: Just for clarification on my part. I would like to give you the following names and can, can you tell me what groups they were involved in: Lee Edwards, Arthur Knight, Toddrick Kurth, Charles Adams III, or-, and Patrick Reuben. What group were they a part of? A: The group that we met with the Chief. Q: Alice White? A: Same group. Q: Chief John Harrington and Chief, uh, Blair Anderson? A: No group. Q: Abdirahman Muse and Nicole Archbold? A: Urn, uh, the same group. Uh, Nicole Archbold. Uh, Abdi and Nicole are recruitment group. 19 1214002 Q: And Medaria Arradondo? A: Same group. Q: Same group meaning what? A: Same group that we meet with the Chief. Q: I'd like to review Department Policy with you. Under 4-501 Confidential Department Records, Reports, and Information, have you take, take a look at it. What does that policy mean to you? Can you tell me about that? A: Numerous official files, documents, records, reports and information held by the MPD or in the custody or control of MPD employees are regarded as non-public and/or confidential. Employees shall not access, disclose or permit the disclosure or use of such files, document, report, records, or information except as required in the performance of their official duties and consent, urn, with related to data practices. If an employee is uncertain of the status of any document, he should consult with, urn, MPD Data Practices Specialist or supervisor of the Records Information Unit. Q: After obtaining the information on the recruitment numbers, did you ever consult with a supervisor about the data? A: No, I didn't. Q: Did you consult with the MPD Data Practices Specialist or the supervisor of the Records Information Unit about the data? A: No, I didn't. Q: Did you seek out clarification about the information contained in the Excel spreadsheet with anyone? A: No, I didn't. Q: Under Policy 5-103... A: Did, did you say explanation of the-, you said did I seek out explanation of the data? Q: Yes. A: Yes, from Destiny. Q: And what were you told? A: Uh, I just-, I read what you're told, but I was answering the question correctly. Q: Did Destiny Xiong tell you not to use that information? A: She said it was premature and shouldn't be used. Yes. Q: And did she-, did she either verbally or in writing tell you to go ahead and, uh, go through the data, compile it, and release it? A: No, she didn't. 20 1214003 Q: Did anyone above you either in rank or above you in, in, in the chain of the department either Civilian or Sworn instruct you to compile and put the final numbers together and send out to other members of either the police department or outside the police department? A: No. Q: Under 5-103 Use of Discretion, can you tell me about your use of discretion in this matter that we've talked about? A: Urn, I would say as it re-, um, relates to, um, the Chief, urn, urn, obviously, I was not using correct discretion [inaudible cross-talking]. Q: Which Chief are you talking about? A: Harrington. Was not using, um, um, discretion of-, urn, wasn't-... Um, obviously, I wasn't using discretion, but, urn, with the other groups... Q: How about with Chief Anderson before we move forward? You said you mentioned that... A: Well, with the Chiefs. I said the Chiefs and then you said which Chief. The Chiefs, urn, obviously, they are outside MPD and, um, I wasn't, uh, uh, using discretion. Urn, with, urn, the, the group, urn, as I said before, I thought that I was giving them information that we were going to be using in meeting with the Chief, so. Q: In the same vein, can you talk about your discretion in your sharing of the information with, with people in your-, in your two workgroups that you mentioned? Can you tell me-, tell me some more about that? A: How-, I'm sorry. Q: You mentioned that there's two other groups that you were a member of and, and you took the information... A: No, I didn't say two other groups. Q: OK. Clarify that for me. A: You said two groups. One was a hiring group. Q: OK. A: And, and the other was a group that where we meet with the Chief. Q: OK. Do you consider those to be two groups or do you consider them to be one group? A: Urn, no, they're two different groups. Q: OK. That's what I'm talking about. A: OK. 21 1214004 Q: In your use of discretion in sharing information contained in that Excel spreadsheet and you crunching numbers with those two groups, can you tell me about your discretion in sharing with those two groups? A: I didn't share information with the hiring group, so and, and I just explained that the information that I gave the second group that meets with the Chief, um, that, um, urn, I, I felt that giving that information to-, because that is not the entire group and so giving that group to, uh, urn, to a limit of group of people who we usually meet first and then meet with the Chief and then bring it back to the larger group, urn, I didn't think that that, um, I, I thought that me sharing that information was, urn, normal. We, we talk about many things with the Chief and, and I-, and, and, urn, uh, I felt we were definitely-, this is something we're gonna meet with her and talk to her about. Sgt. Callaway denied she knew Jay Kolls. Sgt. Callaway denied she spoke with any media outlet unless it was, "PAL" related. SUMMARY STATEMENT OF SERGEANT DAVID BURBANK Sergeant David Burbank was interviewed in MPD IAU on 1/08/2015. His statement was recorded and taken under Garrity. Sgt. Burbank was sent an IAU notification on 1/02/2015. Lt. Delmonico was present from the Federation during the interview. Sgt. Burbank reported he was working as a sergeant, assigned to the MPD Recruitment Unit. His supervisor was Lt. Jonathan Hoff. Just prior to the recorded interview, Sgt. Burbank viewed a KSTP video (Jay Kolls story,) dated 8/15/2014. In addition he viewed an Excel spreadsheet and an email from Heather Rende dated July 16th 2014. Sgt. Burbank reported he was involved in the department's recruitment efforts. He stated, "Igo to various schools, urn, colleges, community events. Um, just, urn, put on classes for the recruitment team. Um, part of the recruiting process with information sessions when people are hired." Sgt. Burbank was asked about his involvement in a CSO Workgroup. He was asked the following questions and he provided the following responses: 22 1214005 Q: Are you a member of a CSO hiring group? A: You have to, a little further on that. Q: Sure. Is there a group of people that work for the Police Department that meet from time to time along with members of HR, Human Resources, specifically about recruitment efforts specific to, uh, Community Service Officers? A: We have a hiring meeting in the Chief's Office generally scheduled for every other Tuesday. Q: OK. And can you tell me who are members of that, that group that meet by name? A: Uh, Deputy Chief-, Deputy Chief Glampe, Heather Rende, Destiny Xiong, Commander Case, Lt. Hoff, myself. Urn, before Sgt. Follano was there. Um, now, Gerald Moore would be there. Urn, there is Jen Rudlong was there. That's I can remember off the top of my head. Oh, oh, and Sgt. Callaway was at times there. Q: Repeat that last one? A: Sgt. Callaway. And Steve Bantle. Q: You mentioned that this group meets approximately every other Tuesday? A: Correct. Q: And how long has this group been meeting and how long has it been formed approximately? A: I've been meeting there since I started in that division almost three to five years, so. Sgt. Burbank reviewed a MPD Special Order that was issued December 10, 2013. Special Order 13-047 and the subject of the order was, "Release of Non-Public Data and Employee Signature Required." Sgt. Burbank reported he acknowledged the special order and he signed the employee copy and the order was counter signed by his supervisor, Lt. Hoff. Sgt. Burbank was given a copy of an email to review. The email was from Heather Rende. The email was dated 7/16/2014. The following questions were asked concerning that email and an email attachment: Q: I'd like to show you a copy of an email, and can you take a look at this email and can you identify it for me? A: My name is on there, so this is a email I received. 23 1214006 Q: OK. Can you read the date of the email, um, and the, the verbatim, uh, statement on the email? A: Uh, it's from Heather Rende dated July 16, 2014, which is a Wednesday. "Here are the current CSO stats at this moment in time. They were sent to Backgrounds yesterday." Q: And according to records, that email contained an attachment. I'd like to show you a copy of that attachment, and on the attachment on, on the bottom right, it has a red number two. Could you take a look at this spreadsheet and could you identify that spreadsheet for me? A: Yeah, this is the basically the stats for the CSO hiring evolution. Q: Do you have a memory of, uh, reviewing not only the email, but the spreadsheet? A: Yes. Q: In viewing the spreadsheet, on the top line it says "Last Updated: November 12, 2008." Did you consider this, uh, attachment with the Excel spreadsheet data-, did you consider this to be a final copy of information or was this some sort of a work in progress based on your estimation? A: It'd be a work in progress otherwise you can just-, cause not everything is completed here and, urn, it's just basically the initial process of people who went to Backgrounds, so the hiring process still is in place. Q: You mentioned that HR personnel, Heather Rende, R-E-N-D-E, sent this out. By looking at the email, can you tell me the names of, of people that this was sent to? A: Uh, Sgt. Jan Callaway, Lt. Jon Hoff, myself, and Commander Case. Q: Were all four of these people that it was sent to are these members of the CSO group? A: Yes. Q: When you received this data on the Excel spreadsheet, did you consider that information to be public or non-public, and, and could you explain? A: I'd say non-public. It's for use within to keep stats of tracking where we're at and progression of hiring. Q: And in the bottom of Heather Rende's email, the HR Associate Consultant, there's a blue line it says "Notice:". Can you read that, that comment after "Notice"? A: If message is received in error, please delete and notify sender. Sender does not waive confidential-, confidentiality or privileges. Uh-, unauthorized use is prohibited. Sgt. Burbank was asked the following questions about a KSTP TV News report: Q: At this-, at the beginning of our meeting today prior to the recorded statement, the KSTP television broadcast was viewed. It's on, urn, CD, and the date of the 24 1214007 broadcast was 8/15/14. After reviewing that, can you tell me in general terms, um, tell me about that video? What you know just by viewing it? A: Just that it was like kind of a slam on our recruitment efforts and that's about all I can really say. Q: The information in that particular vide-, video, was it your belief that it-, that was in direct relation to that that email that was dated July 16, 2014, in which you were a recipient of? A: It had information on it, but I really don't know. Q: The KSTP video the broadcaster on there -- the news broadcaster -- was a person by the name of Jay Kolls, a reporter. I'd like to show you a, an image of Jay Kolls and some information that was pulled off the Internet about his previous experience, awards, and pers-, personal interests along with his-, a, a phone number that was listed on, uh, the open web about Jay Kolls. If you could review his name, his photo, and a phone number. In addition, I'd like to have you take a look at, uh, a page from Jay Kolls' Twitter account which lists his, his name and, and a way to get in contact him-, with him on his Twitter account. In addition, I'd like to have you take a look at a web story from the Internet that says Minneapolis Police email show minority recruitment numbers unacceptable news. A: OK. Q: Can you tell me about you specifically releasing the CSO hiring data to KSTP and/or Jay Kolls? A: No, I did not release anything to the media nor did I talk to him about anything. It's... Q: And I'll ask one more time in a different format. Did you talk to Jay Kolls on the telephone about any of this CSO hiring data? A: No. Q: Did you contact Jay Kolls via Twitter about any of the CSO hiring data? A: No. Q: Did you contact Jay Kolls in person about any of this CSO hiring data? A: No. Q: Did you contact Jay Kolls via an email- A: No. Q: -about this hiring data? A: No. Q: Was any of this hiring data sent to Jay Kolls via fax? A: By me, no. Nothin'. 25 1214008 Q: During the time period of 7/16/2014 through approximately 8/16/2014, have you had any contact with Jay Kolls? A: No. Q: At any time during that same time period, 7/16/2014 through 8/16/2014, did you ask permission from a supervisor to release any of this CSO data, hiring data, urn, did you ask a supervisor if you could release that information to Jay Kolls? A: No. Q: Was this information shared -- this CSO hiring data -- with anyone outside of the MPD by you? A: No. Q: Specifically, with that first email from Heather Rende, July 16, 2014, and the, the email page has a, a, a number one written in red Sharpie on the bottom right corner. Did you share this information with anyone outside of your work group? A: In the... Q: Specifically, the, the hiring data spreadsheet, the Excel spreadsheet. A: I may have mentioned it to other officers that were Minneapolis, but I didn't, you know, let 'em handle it or anything. Q: Did you specifically release the, the exact Excel spreadsheet that I have in front of you with a red Sharpie number two-, did you release this data on, on its face to anyone? A: No. Q: Can you tell me about a conversation that you had with Sgt. Jan Callaway when you informed Sgt. Callaway that you released this CSO hiring data to KSTP news? A: No, I mean I never released it to KSTP news. Q: Did you inform Sgt. Callaway that you released it to KSTP? A: No. Q: Did you inform Destiny Xiong that you released this information to KSTP news, specifically, um, in, in, in regards to the Jay Kolls story? A: No, I never released this information to anybody. Q: Did you release-, did you talk to Heather Rende and inform Heather Rende that you released the information to, uh, KSTP and in-, and specifically the Jay Kolls story? A: Once again, it'd be no, I never released this information out. Q: Can you tell me if you have any firsthand knowledge of any other member of the MPD that released this specific information regarding CSO recruitment numbers to the media? 26 1214009 A: No. Q: In regard to MPD Policy 4-501 Confidential Department Records, Reports, and Information -- just for clarification -- did you consider the attachment -- the Excel spreadsheet with CSO hiring data and on the top "Last Updated: November 12, 2008," -- did you consider this information to be private data? A: Yes. Q: And did you release this data to anyone outside your hiring group? A: Physically no. Q: Did you send this information via email to anyone outside your hiring group? A: No. SUMMARY STATEMENT OF SERGEANT DAVID BURBANK (Follow-up interview) Sgt. Burbank was scheduled a follow-up interview in Internal Affairs on 7/16/2015. The statement was recorded and taken under Garrity. Lt. Kroll from the Federation was present for the interview. Sgt. Burbank's previous statement was taken in MPD IAU on 1/08/2015. Sgt. Burbank's assignment was MPD Recruitment. His current supervisor was Commander Gerald Moore. Prior to the interview, Sgt. Burbank reviewed a copy print-out of his previous statement and a copy of an Excel spreadsheet (CSDO hiring data) dated 11/12/2008. The follow-up interview questions focused on questions from page 7 (verbatim print-out) of Sgt. Burbank's previous statement provided to IAU on 1/08/2015. Sgt. Burbank reported he verbally shared information with Officer Eric Lukes. The information shared was information from the Excel spreadsheet (CSO hiring data.) When asked to explain the context in which the information was shared, Sgt. Burbank stated that he was in room 106 at the S.O.C. Officer Lukes was having a discussion with Sgt. Jan Callaway about recruitment numbers. Sometime during that discussion, Sgt. Burbank reported he allowed Officer Lukes to view an, "identical copy" of the Excel Spread sheet with the CSO hiring data, Sgt. Burbank estimated that Officer Lukes viewed the information on the Excel spreadsheet for under a minute. Sgt. Burbank denied he provided Officer Lukes with a print-out copy of the Excel spread sheet. Sgt. Burbank denied he sent an email to Officer Lukes with a copy of the Excel spread sheet. Sgt. Burbank reported that the time frame of the conversation with Officer Lukes was prior to 7/16/2014. 27 1214010 Sgt. Burbank reported that his supervisor at the time was Lt. Jonathon Hoff. Sgt. Burbank reported that Lt. Hoff did not instruct him to share the information from the CSO Hiring data Excel spreadsheet with Officer Lukes. When asked to give an example of the conversation he had with Officer Lukes, Sgt. Burbank stated the following: "Well, when you look at the numbers that are coming in on the top end, you see got, urn, 65 black males apply and you come down and only, um, four brought down to the final eligible list. Well, in this case, it's nine black males where 34 black males were brought down and then you end up...you know, I don't have full complete, but he just wondered why our numbers of diversity aren't coming in when the top end is showing that we have a lot of people applying. And the Native American is the one I use the most because you have five Native American males apply, two of them show up at the, uh, PT test, so all three made it all the way down and only one is allowed to go to the round table. And this is supposed to be a list where they can kind of pick from who they move. " When asked if Sgt. Burbank had any knowledge of any member of the MPD that released the CSO hiring data, Sgt. Burbank stated, no. SUMMARY STATEMENT OF DESTINY XIONG On 10/15/2014, I met with Destiny Xiong in MPD IAU for a recorded interview. Ms. Xiong managed the Human Resources hiring process for the MPD. Ms. Xiong described her job duties, "That includes, but is not limited to, uh, hiring and recruitment, urn, and selection process, urn, as well as any-, urn, provide assistance to supervisors in performance management, performance coaching, uh, provide any HR training that is necessary for the department, urn, in addition to, urn, providing some consultit-, consultative services as needed for, urn, benefits, employee relations, and what not." When asked to describe the hiring process for CSO candidates, Ms. Xiong reported, "With the CSO position, of course, it begins with an application process. The applications open-, could be open from anywhere between two to three weeks. Urn, from the application, we do a screening process and selecting candidates that meet the minimum established qualifications in the job posting. Urn, those who met the minimum qualifications will participate, urn, in a fitness exam. Um, the fitness exams, uh, standards, urn, or a fitness assessment for the CSO position is established by the Police Department. Candidates who, uh, complete the fitness assessment are then invited to an oral exam. The oral exam is conducted, oh, with, uh, uh, MPD personnel in the oral panels. Urn, upon completion of the oral panels, urn, uh, the application-, uh, details of the applicant or the profile is compiled for the, uh, the front office or the administration to review and then select candidates that they would like to move forward into backgrounds. Upon backgrounds, they-, urn, that takes about approximately 12-16 weeks. Upon completing their backgrounds, then they are moved 28 1214011 forward to a round table selection process in which the administration as well as myself sit in that round table and make our recommendations to the Chief on who we would like to be hired. Urn, after the round table and recommendations are made, the Chief and I sit down, review those recommendations, she makes the final selections, urn, and those final selected candidates are provided a conditional job offer contingent on a, uh, medical exam, psychological exam, and a, uh, pre-employment drug and alcohol test. Urn, once all the candidates have successfully passed those conditions of their offer, then they are given the final offer, and then upon that final offer, they begin the academy" Ms. Xiong described the records keeping process. She informed me that a spread sheet on demographic data is kept for potential candidates. The data was compiled on an Excel spread sheet and kept in Human Resources. Ms. Xiong reported the information on the internal document was confidential. The following questions were asked of Ms. Xiong: Q: Do you know of a work group within the Minneapolis Police Department that is, either paneled or they come together from time to time to review, uh, the data that we've just talked about and do they have access to this data-, this, this demographic information? A: Uh, we do have a work group, which is what we call the Hiring Committee. We meet, urn, every two weeks to discuss where we are in the hiring stages, what we need as far as support, um, or next steps. Urn, this work group consists of, uh, Deputy Chief Travis Glampe, who leads it, uh, Commander Case, Lt. Hoff, myself, uh, Jennifer Rudlong-Smith, who is our Health and Wellness Coordinator, Heather Rende, who is the HR Associate Consultant and reports to me, urn, Sgt. Gerald Moore, Background Sergeant, urn, and then we've on occasionally have had Sgt. Callaway, uh, Sgt. Bantle, who are the Academy Sergeants, and then at times, uh, Sgt. Dave Burbank as well. Q: All those people that you've just mentioned, do they have access within the work group to the demographic information? A: Urn, we do provide the information to them upon a request, um, but it is known that because the application is in process that it's not to be shared information. The following questions were asked and answered by Ms. Xiong in reference to an email string: Q: I would like to have you look at an email string that starts out with a date of July 16, 2014, and goes through July 19, 2014. In addition, I'd like to have you view an Excel spreadsheet on CSO Recruitment Numbers. I have printed emails for you to view and they are labeled Items A, B, C and D. If I could have you take a look at those and after you've had a chance to take a look, can you kind of tell me in a 29 1214012 general sense, um, about the email string? And after you've had a chance to look, if we could kind of look at these-, this email string in relation to the, the dates where they-, where it started on 7/16/2014, at about 1047 hours. A: OK Q: If we can talk about, urn, the first part of the email string that starts from Heather Rende on Wednesday, July 16, 2014, 10:47 a.m., after you view this particular text, can you tell me about that text based on either what you know or, or what you've been told? A: Urn, based on what I recall, urn, I understand that there was a previous conversation that Sgt. Callaway and Heather had regarding previous CSO Exam Demographic Data, which at that time those CSO programs were completed, urn, and the process, urn, was finalized and certified-, or the list was certified as an eligible list. And, uh, my conversation with my Heather was why did you send this information out. She said, you know, she wanted to give them an update. She didn't realize that the-, because it was in the process that it could not be, urn, uh, shared as far as, urn, being counted as a final number. Q: Were you included on this original email string or were you told about this after it was sent out? A: I was not included on the initial email string. When I got Sgt. Callaway's email, was when I requested Heather to send me the information that she sent, so that I have a better understanding of what information was released to Sgt. Callaway. Q: Did you receive an email from Sgt. Callaway, and if so, can you take a look at the email string and give me the date and time and then read from that email? A: It appears based on the email that you printed out, urn, Email A and Email C. I received Email C, which is dated Wednesday, July 16, 2014, at 1:33. Did you want me to read the entire email? Q: Could you-, could you read that verbatim for me? A: Yep. Urn, hey Destiny, I thought we were going for a more diverse group. Some females black and Latino were counted twice as minorities. There was one Asian female who didn't get selected. We don't have any on-, um, we don't have any on our department, maybe one. Also, the American-Indian, Pacific Islanders. The 34 black males and only four selected. It looks like we are doing percentages, but if we do that won't the white males and females always get more spots than everyone else. It doesn't seem fair because they will always be the majority applying. I'm not sure how the process works and I'm not complaining, but I guess when they told us to go out and recruit I thought they wanted a very diverse group. I guess I probably don't understand the process. I though all of the eligible minorities would have gone to Backgrounds. I feel like we will be blamed in the end because we didn't recruit enough diversity when we really did work hard to get a diverse group. In the end, I just really believe that Recruitment and Backgrounds is always blamed for not getting the high diversity numbers. That was the end. 30 1214013 Q: When you received that email, what was your impression? A: Urn, I was, uh, taken back because, one, I didn't know what information she received, urn, so I wanted to first get an understanding of what is she even referring to. As I mentioned earlier, because this information is in the process, it's really not shared information, urn, or published information I should say. Urn... Q: Did you work backwards at that point and contact, uh, Heather Rende? A: Yes, I did. Q: And what information did Heather provide you with? A: She forwarded me the email that she sent to, uh, Sgt. Callaway, Lt. Hoff, Sgt. Burbank, and Commander Case, um, on July 16th at 10:47. Q: Along with that email, was there also an attachment with some information? A: Yes. The attachment was for Community Service Officer, urn, position candidate number-, or requisition number 21446. Q: After the gaining an insight into what was sent to Sgt. Callaway and after reading Sgt. Callaway's email, did you provide Sgt. Callaway with a written response? A: Yes, I did. Q: And if so, could you-, could you read the written response and provide me the date that the response was, was given to her? A: Yes. Urn, it is dated Friday, July 18, 2014, at 11:45 a.m., urn, with the subject Current CSO Group. Hi Jan, I was out of the office and was unable to respond back to you. The City of Minneapolis is committed to bringing in a workforce that is representative of the community we serve while being compliant with all federal, state, and local hiring laws. The demographic spreadsheet you received was sent prematurely and should not be used. If you have any questions, please do not hesitate to contact me. Q: In mentioning the email that was originally sent out by Heather Rende, was that information sent out as a, you mentioned, as general information and update so to speak, was she instructed to send that information out or was she just doing this as, as a courtesy or, or were you told that, that there was a specific request for the information? A: Uh, she was not instructed to, uh, send it out. Uh, when we do give updates, it's typically in that hiring meeting where it's verbal updates. Um, again, as I mentioned, urn, I believe there was a conversation that occurred between Heather and Sgt. Callaway regarding previous examinations for CSOs, and, and as those are completed exams, she may have been under the impression that it was OK to at least share this updated information in a published, urn, or in a written document. Q: Do you have a sense of when that verbal conversation may have occurred between Heather Rende and Sgt. Jan Callaway? A: I do not. 31 1214014 Q: On the bottom of Heather Rende's email, can you tell me about the notice printed on the bottom that read, "If this message is received in error, please delete and notify the sender. Sender does not waive confidentiality or privilege. Unauthorized use if prohibited." Can you tell me what does that mean? A: Urn, a lot of the information that-, uh, I would say the majority of the information that is sent out from the Human Resources Department is private information because it is discussing individual's either personnel information, urn, demographic data which is, urn, such as the Community Service Officer spreadsheet, urn, or disciplinary actions it's confidential. Ms. Xiong reported the information on the Excel spreadsheet was not a final document, it was, "in process" and continuous until a final list was compiled. I asked the following questions about the demographic spreadsheet and an email where Ms. Xiong corresponded with Sgt. Janice Callaway. Q: In your email to Sgt. Callaway dated 7/18/2014 at 1145 hours, can you tell me about the statement, "The demographic spreadsheet you received was sent prematurely and should not be used?" A: Yes. So, urn, what I was referencing or when I was reviewing the attachment that was sent to her, I was looking at the line that said selected for background 60. This conversation that-, urn, uh, as I mentioned is part of the process where we present the candidate profile to the administration and then they select individuals to go to background, that conversation was still a continuous conversation. The Administration and myself, specifically Deputy Chief Glampe, had not concluded our final decisions on the final number of candidates and who those candidates were going to be to move forward into backgrounds. We had only discussed the 60; however, we were still looking and adding more candidates. So, therefore, this information was not accurate. Q: Was Sgt. Callaway ever on the selection committee? A: No. Q: Was Sgt. Callaway ever contacted for an opinion about which candidate should be hired? A: No. Q: Did you correspond with Sgt. Callaway in any other format other than this email? For example, did you talk to her in person over phone-, in person or over the phone? A: Urn, I don't believe so. I may have to-, not over the phone. Urn, I don't know if there are email correspondences, I will have to double check, but I don't recall. Q: Can you tell me was Sgt. Callaway authorized to share information contained in the Excel spreadsheet, labeled Item B, with anyone outside of the MPD? A: No. She was not authorized to do so. 32 1214015</t>
  </si>
  <si>
    <t>['https://d3n8a8pro7vhmx.cloudfront.net/cuapb/pages/1461/attachments/original/1638073530/14-17834_Callaway_Part_2.pdf?1638073530']</t>
  </si>
  <si>
    <t>Too_Long:Over 20 PagesMINNEAPOLIS POLICE DEPARTMENT INTERNAL AFFAIRS COMPLAINT FORM #3401 COMPLAINT INFORMATION INTERNAL AFFAIRS CASE NUMBER: 14-01774 CCN: N/A DATE OF INCIDENT: 8-23-2012 TIME OF INCIDENT: 1754 LOCATION OF INCIDENT: 2nd Precinct, 1911 Central Ave. NE, Minneapolis, MN DATE OF COMPLAINT 8-16-2013 REFERRAL METHOD: Internal COMPLAINANTS NAME LAST, FIRST MIDDLE 13.43 - Personnel Data SEX m❑ F RACE: DATE OF BIRTH: HOME ADDRESS: 111.1.M. TELEPHONE: POLICY INFORMATION POLICIES ALLEGED TO BE VIOLATED: 4-501, Confidential Departmental Records, Reports and Information (6/21/02) ACCUSED EMPLOYEE(S) NAME1BADGE: Sergeant Matthew Olson, Badge #5313 COMPLAINT ALLEGATIONS It is alleged via a lawsuit that Officer Matthew Olson accessed the DVS information of 18 USC 2721 &amp; 2725 on 8-23- 2012 at 1754 hours without a legitimate law enforcement purpose for doing so. 13.43 - Personnel Data RECOMMENDATION (Preliminary Cases Only) K Reckoning Period Expired Before Complaint was Filed K No Basis for Complaint K Closed Pending Further Information K Refer to Precinct with Coaching Documentation K Exceptionally Cleared K Policy Failure K Other COMP . DATE COMMANDER REVIEW: DATE 1196288 MINNEAPOLIS POLICE DEPARTMENT Internal Affairs Unit Administrative Case #14-01774 Officer Matthew Olson, DVS Sgt. Matt McLean Date: October 23, 2015 CASE BACKGROUND This case involves allegations of improper access of the DVS information of on the part of Officer Matthew Olson. On July, 22, 2013, the Minneapolis City Clerk received a letter advising a notice of claim from the Sapientia Law Grou , who is re resenting 18 USC 2721 &amp; 2725 The letter stated that on or about May 1, 2013, learned from e v innesota Department of Public Safety (DPS) that law enforcement personnel from the City of Minneapolis had viewed her private driver's license information over the past 10 years. This investigator was provided with the DVS Audit Line information which showed the name of the employees who had accessed information, as well as the day, date, time and access type of each occurrence. By agreement with the Commander of the Internal Affairs Unit and Police Administration, it was determined that only those employees who had accessed DVS information after the promulgation of the Administrative Announcement dated March 1, 2011 regarding accessing DVS records would face possible discipline as a result of those accesses. Officer Matthew Olson was found to have run in DVS on 8-23-2012 and so falls into this category. 1196289 CASE INVESTIGATION Case Statements Statement of 18 USC 2721 &amp; 2725 was not interviewed in this case investigation per direction of the onu-nan er o t eInternal Affairs Unit, Commander Chris Granger. Statement of Officer Matt Olson, First Interview On January 16, 2014, Officer Matt Olson provided a recorded statement to the Internal Affairs Unit. This interview is summarized below: Officer Matt Olson stated that he is aware of the Minneapolis Police Department's Policy 4-501, which concerns the use and access of confidential department records, reports and information, including language which specifically states that "employees shall only access Department of Motor Vehicle records for official business-related reasons." He stated he was aware of this policy when he reported for duty as an Officer in the 2nd Precinct Middlewatch shift on 8-23-2012. He stated he had read and understood the Administrative Announcement issued on March 1, 2011 which addressed DVS access and reiterated that "personnel are reminded that accessing usage of any such databases are also governed by MPD policy" when he reported for duty on 8- 23-2012. He stated that on 8-23-2012, he was assigned to Squad 8220 and worked his regular shift from 1630 to 0230 hours. He stated his partner was Officer Tichich. I asked him if he knew and he stated he did, and further stated that he worked on the same shift with I showed him the DVS Audit Line which showed he ran in DVS at 1754 hours and 1755 hours on August 23, 2012, and asked him if this occurred during his shift, and he stated it had. I asked him if he had performed a traffic stop or had any type of law enforcement contact with on that date, and he replied that he had not. I asked him why he ran in DVS and he responded with the following, "The vehicle she was driving was parked in the 2nd Precinct parking lot. We've had issues in the past with tampering of motor vehicles of officers, notably, Sgt. Sutherland at that time had his vehicle rummaged through and had told officers to be aware of people walking through and vehicles that don't belong in the area." 1196290 (continued) "At that date, I observed a vehicle that I didn't recognize from being, uh, working the street. I ran the vehicle and I didn't recognize the name at the time. And from the name I ran the... 18 USC 2721 &amp; 2725 DL number through DVS, and looked her up to see if she was a police officer, w is I sti didn't recognize her at the time, and that's it." I asked him to describe the vehicle, and he responded: "Well, it was a pretty non-typical police vehicle, it's you know, a bright red sports car with large, shiny, you know, rims, it kind of stood out." I asked him what first attracted his attention to the vehicle, and he stated: "Where it was parked and that it was, uh, the model and kind of the...the extra stuff on it." I asked him if he had run any other vehicles after running and he stated: "Yes. Numerous time with vehicles that you know, that when officers buy new vehicles and you don't know what, you know, who it belongs to and if they belong there. Because the physical structure of the parking lot is outdated in the 2nd Precinct, so that personal vehicles of police officers aren't in a secured lot." I asked Officer Olson if he considered his running the plate and driver's license information of to have been a legitimate law enforcement-related action, and he stated he did. Officer Olson stated he did not give permission to any other person to use his DVS access, and he stated he would not have allowed any other person to use his DVS access for a non-law enforcement-related purpose, and that he would have taken steps to prevent any other person from using his access for a non-law enforcement-related purpose. Officer Olson stated that he has never used the accessed data to try to contact to find out where she lives, to drive past her house, to attempt to contact her, or to use any o DVS data in any other way. Officer Olson stated that he did not provide any of DVS data to any other person. He further stated that he was not aware of any ac ions cen y him, or by any other person or persons, which occurred as a result of his having accessed DVS information. DVS Audit Line The Audit Line rovided by DPS showed that Officer Matt Olson accessed the DVS information on Thursday, August 23, 2012, at 1754 hours and 1755 hours. Each of the accesses were driver's license photograph views, as indicated by the audit line "pathway /dvsinfo/dvsnewdl/CardData.asp." 1196291 WorkForce Director Records WorkForce Director records for August 23, 2012, show that Officer Matt Olson was assigned to the 2nd Precinct Middlewatch, Squad 8220, with a start time of 1330 hours and a secure time of 2330 hours on 8-23-2012. The DVS access occurred at 1754 hours and 1755 hours on that date. WorkForce Director Records WorkForce Director records show that Middlewatch shift on Tuesday, 9-4-2012. Previous to this, Officer with the Minneapolis Park Police. WorkForce Director Daily Assignments 2nd Precinct had been an The WorkForce Director "Daily Assignments" function shows Officer Matt Olson was assigned to Squad 8220 with Officer Thomas Tichich on 8-23-2012. His scheduled shift time was 1330 to 2330 hours. WorkForce Employee Work Log The WorkForce Director "Employee Work Log" function shows Officer Matt Olson to have responded to 7 calls during his shift on 8-23-2012 while assigned to Squad 8220. The DVS access of occurred at 1754 and 1755 hours. Per the Employee Work Log, Officer Olson was on a TLE from 1727 to 1739 hours at 2600-2621 Central Ave. NE. which he cleared "Booking." He completed a CAPRS report at 1743 hours. The CCN of this report is 12-266480. This report is included in this report in Section 48. MPD CAPR Report, CCN 12-266480 Officer Olson completed the above CAPRS report which is summarized below: He reported that he stopped MN 633-HTX, a dark green in color 1998 Buick 4 door, at 2600 Central AVE. NE after a NCIC check showed that the registered owner was "Revoked." He reported that the driver of the vehicle was issued a citation and the vehicle was left legally parked. The driver of the vehicle was reported as She was cited for Driving after Revocation. 1196292 GPS and AVL Locator Data Parameters The GPS and Automatic Vehicle Locator (AVL) installed in Minneapolis marked squad cars have the following parameters: • It is set to update every 12 seconds if the squad is moving. • It will update every 5 minutes if the squad is stationary. • The squad has to travel a minimum of 100 meters (roughly 300 feet) to trigger a location update. • The accuracy radius for a given location is within 100 feet. • The accuracy may be compromised by what is called "Urban Canyon", which is the shadow caused by tall buildings blocking the signal to the satellite. This occurs primarily in downtown, and would not be a factor in this case. GPS and AVL Locator Data I requested a detailed analysis of the times and locations of Squad 8220 from Marvin Bachmeier, who is an MPD IT contractor, for the approximate time the DVS query was run. He provided me with the following data: Time Location 17:35:52 24th Ave. NE/Jackson ST. NE 17:36:32 24th Ave. NE/Central Ave. NE 17:36:51 23'1 Ave. NE/ Central Ave. NE 17:37:04 22rd Ave. NE/ Central Ave. NE 17:37:16 19th Ave. NE/ Central Ave. NE 17:37:28 19th Ave. NE/Jackson ST. NE 17:37:47 20th Ave. NE/Jackson ST. NE 17:37:59 22th Ave. NE/Jackson ST. NE 17:38:13 23th Ave. NE/Jackson ST. NE 17:38:27 24th Ave. NE/Jackson ST. NE 17:39:00 24th Ave. NE/Central Ave. NE 17:39:24 Lowry Ave. NE/Jackson ST. NE. 17:39:25 Lowry Ave. NE/Jackson ST. NE. 17:44:25 Lowry Ave. NE/Jackson ST. NE. 17:49:26 Lowry Ave. NE/Jackson ST. NE. 17:59:30 Lowry Ave. NE/Jackson ST. NE. 18:00:02 24th Ave. NE/Jackson ST. NE 18:00:25 24th Ave. NE/Jackson ST. NE 18:01:29 23th Ave. NE/Jackson ST. NE I also plotted out the location using Google Maps of Squad 8220 At 1755 hours when the DVS query was run using latitude and longitude. This map can be seen in Sections 36 and 37. It shows that at the time of the query, Squad 8220 was approximately 5 blocks from the 2" Precinct station parking lot 1196293 Investigation of the DVS Query of 18 USC 2721 &amp; 2725 This investigator initiall believed the statement that Officer Olson gave in his interview where he stated he ran vehicle because he wanted to be sure that the vehicle belonged to a police o icer. It was reasonable to assume that Officer Olson would treat this vehicle as a "suspicious vehicle stop", and conduct an investigation to determine who the listed owner was and if the listed owner was in fact a police officer, and if in fact the vehicle would have reason to be parked in the parking lot of a police facility, notably the Second Precinct parking lot, and that Officer Olson was acting on direction given to him by a superior officer (Sergeant) to be aware of vehicles parked in the lot which do not belong to police officers. However, this investigator discovered via the AVL locater feature of the Incident Detail Report under "Unit Activity" for Officer Olson, that at the time the query was made, Officer Olson was in fact parked at Lowry and Jackson, approximately 5 blocks from the precinct parking lot. From past police practice, training and procedures, it is reasonable to question why, if an officer has enough suspicion to stop his patrolling and run a license plate, and then run the registered owner because he is concerned about whether that vehicle belongs in the lot or if the driver is engaging in "rummaging through" police officers vehicles, then why would this same officer leave the suspicious vehicle and drive away to another location, 5 blocks away from the vehicle and the police parking lot to run the plate and then run the listed owner. This investigator was provided the audit line from DVS via the lawsuit which showed three lines of access by Officer Matthew Olson o on 8-23-2012 at 1754 hours. The type of access on the audit line is "/dvsinfo/dvsnewdl/CardData.asp" This investigator is aware that "Card Data" access indicates that the type of query and information provided is the driver's license photograph only, not the license plate. This investi ator found it inconsistent with Officer Olson's statement that he first ran the plate, and then ran DL number, and then "looked her up to see if she was a police officer." Accordin to the data contained in the audit line, the first information Officer Olson ran was the name, not the license plate. In order to determine if Officer Olson was truthful in his statement, it was necessary to ascertain what the license plate of the vehicle(s) that are registered to are, and to see if that vehicle is consistent in appearance with the vehicle described by Officer Olson as having attracted his attention in the first place as being suspicious. With the license plate information, this investigator could request a query of all accesses of that license plate, and determine if the queries matched the date, time and location consistent with the statement of Officer Olson. 1196294 DVS Motor Vehicle Query, MIME Sgt. McLean On 2-14-2014, at 1147 hours, this investigat • set his access credentials to query the web-based DVS site on his desktop computer to run to find out what vehicles were registered to her. This document can be found in Section 25. 18 USC 2721 &amp; 2725 At this time, this investigator believed the access was for a law enforcement-related purpose, in accordance with the latest direction available at that time regarding DVS access, which is Administrative Announcement A11-011, which was issued 3-1-2011. AA11-011 states that DVS access must be for a "legitimate law enforcement duty" and goes on to list sanctions if such usage is found to be not consistent with this requirement. AA11-011 also references MPD Policy 4-501, which states in part that "Employees shall only access Department of Motor Vehicle (DMV) records for official business-related reasons." (4- 22-09) Usin this resource, this investigator found one vehicle listed to which according to DVS is a 2010 Dodge Charger, bearing Minnesota icense p ate There is no color listed for this vehicle. This document also lists the previous owner as DVS Motor Plate Query, MN Sgt. McLean On 2-14-2014, at 1313 hours, this investigator used ccess credentials to uery the web-based DVS site on his desktop computer to run Minnesota to find any other relevant information about that vehicle, specifically the color (which was not listed in the above document) This document can be found in Section 26. This query showed that MN is listed to a 2010 Dodge Charger, VIN There is no owner name listed; this section is marked "Private." 13.37 - Security &amp; Trade Secret Lawsuit to Include This Investigator As a result of having run the DVS information o 18 usc 2721 &amp; 2725 to determine the license plate of any and all vehicles which were registered to er at e ime of Officer Olson's access, and then to use that data to investigate whether Officer Olson ran those plates, this investigator was subse uently named as a defendant in an amended version of the lawsuit filed by The amended lawsuit can be found in Section 21 of this report. 1196295 Web-Based Queries by Officer Tichich This investigator requested the Minneapolis TAC, Lisa Madsen-Kaupang, provide him with a spreadsheet of all queries, including those by license plate, name, photograph and driver's license number ran by Officer Olson and his partner, Officer Tichich for 8-23-2012, for both Portal/CJIS, and web-based DVS. These documents were provided and reviewed for any record of a query by license plate by either Officer Tichich and/or Officer Olson. Officer Tichich' s web-based DVS accesses were reviewed from 7-1-2012 through 8-30-2012. Officer Tichich ran 101 queries of driver's licenses and license plates during this timeframe. There was no record of him running either 18 USC 2721 &amp; 2725 name, driver license number, or her license plate, This spreadsheet can be found in Section 30. Web-Based Queries by Officer Olson This investigator requested the Minneapolis TAC, Lisa Madsen-Kaupang, provide him with a spreadsheet of all queries, including those by license plate, name, photograph and driver's license number ran by Officer Olson via web-based DVS from 7-1-2012 through 8-30-2012. This investigator reviewed those documents and found that Officer Olson ran a total of 85 queries, including 6 queries of person's with the last name of " In addition to there is an an and a In all the number. queries, they are searched by photograph, not name or driver's license Officer Olson ran the other ' as well, suggesting that he knew the name and the face of and was searching for a match between the face as he knew it and the picture that came up in DVS. He could not have been searching for the name from the license plate, because there is no record of the license plate ever being run. This spreadsheet is included in Section 31. 1196296 Incident Detail Report (VisiNet) The data from the Incident Detail Report shows the location of Squad 8220 during the time the DVS query of 18 USC 2721 &amp; 2725 was accessed. This Internal Affairs Investigative Report includes two VisiNet Incident Detail Reports, both a full printout of all the accesses done by Officer Olson during his shift, and a shortened version which only details his access around the time that DVS information was accessed. The list of queries for Officer Olson's entire shift can be found in Section 40. A short list of queries for the approximate time (1754 hours) that Officer Olson ran in DVS is included in Section 41. This data showed that Officer Olson ran multiple license plates, but there is no record of him running Minnesot which is the only plate listed in Minnesota DVS records registering to There were no queries run by Officer Olson for driver's license number, either. Below is a list of plates run in VisiNet from the beginning of Officer Olson's shift to 1813 hours: Note: the access o information occurred at 1754 hours. 1. 2. 3. 4. 5. 6. 7. 8. 9. 10 11 12 13 14 15 16 13.82 There was no record of being run. The complete VisiNet report with highlighted license plates can be found in Section 40. Officer Olson also ran the following driver's license numbers during his shift: 1. 18 USC 2721 &amp; 2725 1196297 2. 18 USC 2721 &amp; 2725 Neither of these two driver's license numbers are She has two driver's license numbers. They are: 1. 2. Statewide Query, MN This investigator asked Lisa Madsen-Kaupang to ask the State of Minnesota Department of Public Safety for a record of data from the CAD/CJIS/Criminal Justice Data Network of all the times Minnesota license plate was run by any entity statewide on 8-23-2012, and the total number of queries was found to be zero. This investigator noted on the report pro Lisa Madsen-Kaupang that the inclusive time was from 1500 to 1900. The access of DVS information occurred at 1754 hours. This investigator considered the possibility that Officer Olson observed vehicle in the Second Precinct parking lot as he stated, but did not immediate y run er p ate. With this in mind, this investi ator asked Lisa Madsen-Kaupang to have the State of Minnesota DPS check to see if license plate was run at any time during the date of 8-23- 2012, and Lisa Madsen-Kaupang i so and confirmed that Minnesota license plate was never run on 8-23-2012. This document can be found in Section 28. Email, Lisa Madsen-Kaupang, Statewide License Plate Queries, MN This investigator double checked with Lisa Madsen-Kaupang that she had requested that Kim Jacobson at the State of Minnesota Department of Public Safety check for any access of Minnesota at any time during the date of 8-23-2012. Lis Madsen-Kaupang responded via email to is investigator that records were checked for the entire day, and that no access of that plate occurred. This email is included in Section 29. Statement of Kim Jacobson, Minnesota Department of Public Safety Data Practice Coordinator To be certain that these facts were correct, this investigathr called Kim Jacobson and verified that searched for any record of Officer Olson or Officer Tichich running license plate, and she stated she had in fact searched for any record of that access and found none. 1196298 ator further asked Kim Jacobson if any law enforcement entity had run license plate on 8-23-2012, and Kim Jacobson confirmed to me that no queries o Minnesota occurred on 8-23-2012. See Section 10 for the full transcript of Kim Jacobson's statement. Statement of Sergeant Matt Olson, Second Interview On Friday, August 14, 2015, Sgt. Olson came to Internal Affairs and provided a second statement beginning at 1225 hours regarding his access of1=11DVS information. Below is a summary of that interview: Sgt. Olson reaffirmed that he had been read the Garrity Warning and had understood it. He also reaffirmed that he had reviewed the transcribed statement he made and found no errors in it. When asked if he had provided any false statements in his interview, Sgt. Olson stated he had not. Sgt. Olson reaffirmed that he did not know who was on the day he ran her in DVS. He stated that he knew was a Park Police officer and stated that he did not know was married to or had a relationship with He further stated that he did not know what kind of car drove. Sgt. Olson was shown an aerial map of the Second Precinct and asked to show this investigator where car was parked. Sgt. Olson responded, "to the best of my recollection, it was to the ront area o the precinct." Sgt. Olson was asked to point out on the map where the car was parked, and mark it on the map, and he did so. (See Second Precinct map, Section 24) Sgt. Olson was asked if his statement in his first interview that he "ran the vehicle and I didn't recognize the name at that time" was truthful. The purpose of this question was to have Sgt. Olson answer if he actually ran the license plate of the vehicle. Sgt. Olson responded that he had answered truthfully; that he ran the plate of the vehicle. Sgt. Olson was asked if he had a conversation with his partner, Officer Tichich, about the vehicle, and Sgt. Olson responded that he believed that Officer Tichich was not in the squad when he ran the plate. S . Olson was shown all the audit data from the State of Minnesota regarding his access of DVS information. This investigator explained that the audit data showed that each o is queries were of photographs, not of license plates. 1196299 18 USC 2721 &amp; 2725 This investigator further explained to Sgt. Olson that a search was done for all records of any searches or queries of the only license plate registered to the only car that listed to and that there was no such record of that plate being run on that date. This investi ator ex lained that with all this evidence in mind, it could not have been possible that he r by plate, got her name from that query, and from there gotten her name and en ran er y name and viewed her photo, especially since he had stated that prior to that day he had never heard of her. To this, Sgt. Olson stated it was a very good question and requested a break. A break was granted, and Sgt. Olson and Lt. Kroll left the room. When they returned, this investigator asked the question again, and Sgt. Olson answered by stated in part that he had his "information mixed up" from his statement, that he didn't "intentionally come forth to lie", but that he "got the name in passing" or that he got his "facts wrong in terms of how I accessed the name through the vehicle", that "it may have been someone tellin me in assin and then I ran it, but I believe that the vehicle was somehow associated with and then I may have ran it, ran her in DVS from that." When pressed on how the evidence did not support his explanation of the DVS access, Sgt. Olson stated that "I can only tell you that what I'm looking at is that, I got my facts wrong." Sgt. Olson was asked if he ran any othe around this time, and he responded, "no, not to my knowledge, no sir." This investi ator then showed Sgt. Olson the DVS Audit lines where he ran again. Sgt. Olson was then asked why he ran these other no idea, sir." and then and he responded, "I have Sgt. Olson was asked if he had a legitimate law enforcement purpose for running them, and he responded, "I don't remember sir, I don't remember running them, sir." Sgt. Olson was told that thepattern of access indicated that he was viewin hoto ra hs, starting first with then through the other , and then returning to for a confirmatory view o er p o ograp . He was asked why he would have done that, and he responded, "I don't know, sir." Sgt. Olson was then shown the GPS data from his squad, which showed him in the area of Lowry and Jackson at the time the accesses of the occurred. 1196300 He was asked why he left the area of the station where the suspicious vehicle was parked if he was concerned about people being in the lot who were not supposed to be there or who posed a threat to officer safety. Sgt. Olson responded that that "the vehicle remained suspicious; however, since there wasn't anybody there, there was no immediate necessity to act upon that information." When questioned further on this, this investigator stated that his practice would be if a vehicle was suspicious enough to get my attention to stop and run the plate, that I would not leave a suspicious vehicle until I was satisfied that the vehicle did not pose a threat or danger and I had my answers about why it was where it was. To this, Sgt. Olson responded, "well, that may be the way you do it sir, but I'll get the information, and at that time, I deemed it wasn't a high priority, and obviously, I left the area, sir." Sgt. Olson was reminded that he earlier stated that he ran the plate right away after seeing the vehicle in the parking lot. To this Sgt. Olson responded, "I thought so too, sir." Sgt. Olson was then informed that the GPS data showed him going past the station southbound on Central at approximately 34-36 miles per hour at approximately 1735 hours, but not in the parking lot. To this, Sgt. Olson stated, "no, sir." This investigator then summed up all the evidence in this case and asked Sgt. Olson about the discrepancy between his answers and the evidence, and he responded, "You put the facts out in front of me and clearly shows that I didn't et the name from the vehicle, but from my recollection that is how I was associated with It may be information in passing that I had from another officer that was associate. wit t e vehicle, but it was a correct association in terms of who owned the vehicle. How I clearly got that obviously shows that my information is incorrect. I was not intentionally lying or fabricating a story, but your evidence clearly shows to me that my facts on how I got to who owned that vehicle is incorrect." 18 USC 2721 &amp; 2725 The interview was concluded at 1313 hours. Additional DVS Accesses of Other "IMM" by Officer Olson During the course of this investigation, this investigator obtained a list of all the DVS access that Officer Olson ran during the timeframe of his access of on 8-23-2012 at 1754 hours. Lisa Madsen-Kaupang provided this investigator with an Excel Spreadsheet which showed that the DVS account of Officer Olson accessed a person with the name of ' six (6) times from 1754 to 1755 hours on 8-23-2012. Those names are listed below: 1. 1754 hours 2. 1754 hours 3. 1754 hours 4. 1754 hours 1196301 18 USC 2721 &amp; 2725 1755 hours The evidence from these accesses suggests that Officer Olson was curious about what IMM looked like, because each of the access was a photograph query. Officer Olson ran though twice, because she had two different listings. Note: these different DL numbers were generated when the driver's license numbers were changed from beginning with the first letter of the person's name to an algorithm used by DVS. Officer Olson then ran the name o and viewed her picture, then ran the nam an viewe er pic , d then ran the name a second time. When asked in his interview why he ran these names, Sgt. Olson responded that he didn't remember why he ran them. Post-Interview Documents Provided by Sgt. Olson After giving his second statement, Sgt. Olson provided several documents to this investigator which he termed his "own follow up investigation" that he wanted included in the case file. They are listed below: 1. Emails, Sgt. Olson to Sgt. McLean 2. Memo, Sgt. Olson to Sgt. McLean, including "Exhibits A-C" 3. Email, Sgt. Olson and Marvin Bachmeier, communications problems between the state and MPD MDC's. 4. Q&amp;A, conducted by Sgt. Olson I responded via email to Sgt. Olson, and cautioned him about talking to other people about the investigation other than his Federation representative or attorney, per MPD policy 5-107.8. Email, Sgt. Olson to Sgt. McLean On 9-10-2015, Sgt. Olson sent this investigator an email stating he had attached several pieces of information he felt was important to the investigation. This information was included in the case file and can be found in Section 54. 1196302 18 USC 2721 &amp; 2725 Memo, Sgt. Olson to Sgt. McLean Sgt. Olson provided a memo where he outlined information he had found in his own investigation of the incident. He provided VisiNet data which he entitled "Exhibits A, B, and C." They are summarized below: "Exhibit A" showed that he originally signed on to P#76334 at 1427 hours. The last entry is an OnSite at Central Ave and 23rd Ave. NE at 1505 hours. There is a record of one plate being run, but no record of MN being run during this time frame. "Exhibit B" shows activity from 17:07:57 to 17:08:32 on 8-23-2012. This data shows that the MDC was logged and then logged back on during this time frame. There was no record of MN being run at this time. Note: In his memo, Sgt. Olson incorrectly lists the P# of the squad as 76634. In fact, it is P#76334. "Exhibit C" covers the timeframe of 17:34:00 through 19:39:34. Sgt. Olson stated that this data "shows that there are 10 separate instances where communication is captured by MDC VisiNet but no return." There are 10 license plate queries, which are the same data as provided by the State when this investigator requested it. MN is not among the queries. Sgt. Olson states in his memo that there was "no return", but what is important to understand is that The State of Minnesota DVS never received a query from any source for the license plate MN on 8-23-2012 but did receive multi .le .ueries at the time Sgt. Olson references for the photographic data of 18 USC 2721 &amp; 2725 The fact that the State did receive these photographic queries of all the and the other license plate queries during this time frame indicates that there was not a problem with data transfer or the MDC's. The facts show that there is no record of the license plate MN being run, but there is factual evidence of other vehicle plates and driver's licenses being run in the same close time frame. This tends to discount Sgt. Olson's claim that there were MDC or communications problems which happened to have occurred during the time he allegedly ran MN 1196303 Email, Sgt. Olson and Marvin Bachmeier Sgt. Olson corresponded with Marvin Bachmeier via email regarding this case on 8-25-2015 at 1248 hours. It should be noted that Marvin Bachmeier had provided geolocation data per this investigators request via the BTU, and was familiar with the details of the case. Sgt. Olson asked Marvin Bachmeier "how many times the State went down from 07 to 09 2012, and what type of problems are associated with the State going down." On 9-16-2015 Marvin Bachmeier responded, "...I did find some problems around that time frame and it appears it was related to the State VPN Concentrator that is in our environment. I don't have specific dates but it looks like some hardware replacement so there would have been a couple of outages. My guess several outages unscheduled for the device not working properly, and then another several outages to get the new device in place and configured." As discussed above, there are multiple license plate queries sent to and received by the State on or around 1754 hours on 8-23-2012, but no query of MN The fact that the State received these other queries indicates that there was no problem with connectivity. Sgt. Olson Q&amp;A with 18 USC 2721 &amp; 2725 Sgt. Olson conducted a Q&amp;A with who is the ex-husband of There was no date, time or location of the interview listed. This document can be four m ection 56. Below is a brief summary of the interview: Sgt. Olson asked about the registration of the red Dodge Charger, and was told by that he and his ex-wife co-owned the vehicle althou h it was primarily driven by stated he separated from in December of 2012, and t errdivorce was finalized in May of 2013. was asked about the names on the registration, and he responded that "when we pure ased the car in May of 2011, it was in my name and hers. Her name would have been■ at that time. was asked if the vehicle would have been at the Second Precinct parkin lot during the two weeks leading up to her transfer there, and if so why. To this, responded that he remembered that stopped in the 2nd Precinct station several times to meet with MIL supervisors, meet officers w o were her friends, tour the station, and was assigned a locker at one point. I know this because shared that information with me." 1196304 MDC Messages, Officer Olson, 8-23-2012 On 11-13-2012 per the suggestion of Commander Case, Internal Affairs Unit Commander, this investigator requested, obtained, and reviewed the MDC messages sent by then-Officer Olson from his squad on 8-23-2012. This data can be found in Section 57, "MDC Messages, Officer Olson, 8-23-2012." There was no data in the MDC messages which referenced any otheiM=Mor Minnesota plate 18 USC 2721 &amp; 2725 by name, It should be noted, however, that the data showed the 4 below "Query by 8220 Vehicle Check" entries: 13.82 - Law Enforcement There was no record of MN being run in these MDC messages. SUMMARY OF ALLEGATIONS Allegations It is alle ed that Sergeant Matt Olson improperly accessed the DVS information o first at 1754 hours on 8-23-2012, then improperly accessed the DVS using a different driver's license number for her at 18 USC 2721 &amp; 2725 information of 1754 hours, then improperly accessed the DVS information of hours, then improperly accessed the DVS information o then improperly accessed the DVS information of 1755 hours. All of these accesses were photograph lookups. at 1754 1754 ours, and a third time at It is alleged that all of these DVS accesses were done without a legitimate law enforcement- related purpose. rsonnel Data If t1.1 allegation' were found to be true, it would violate the following: 1196305 4-501 CONFIDENTIAL DEPARTMENT RECORDS, REPORTS AND INFORMATION (06/21/02) Numerous official files, documents, records, reports and information held by the MPD or in the custody or control of MPD employees are regarded as non-public and/or confidential. Employees shall not access, disclose or permit the disclosure or use of such files, documents, reports, records, or information except as required in the performance of their official duties and consistent with State and Federal law related to data practices. If an employee is uncertain of the status of any document, he/she should consult with the MPD Data Practices Specialist or supervisor of the Records Information Unit. (04/22/09) (11/15/13) Employees shall only access Department of Motor Vehicle (DMV) records for official business- related reasons. (04/22/09) 13.43 - Personnel Data Investigative Facts • Per WorkForce Director, Officer Matthew Olson was working squad 8220 on Thursday, August 23, 2012. • Per VisiNet, on 8-23-2012, Officer Olson signed on to P#76334. • On December 17, 2013, 1 8 USC 2721 &amp; 2725 sled a lawsuit alleging that her DVS records had been accessed without a legitimate law-enforcement purpose for doing so, and named Matthew Olson as one of the defendants. • Per his statement, Officer Matthew Olson stated that he had read and understood both MPD Policy and Procedure 4-501, Confidential Department Records, Reports and Information, and the MPD Administrative Announcement dated March 1, 2011, which addressed DVS access prior to reporting for duty on August 23, 2012. • The Audit Line from DVS showed that Officer Matthew Olson accessed the DVS information of at 1754 hours and 1755 hours on August 23, 2012. 1196306 • The Audit Line from DVS showed that Officer Matthew Olson accessed the DVS information of 18 USC 2721 &amp; 2725 at 1754 hours on August 23, 2012. • The Audit Line from DVS showed that Officer Matthew Olson accessed the DVS information ofIEMEME at 1754 hours on August 23, 2012. • The Audit Line from DVS showed that Officer Matthew Olson accessed the DVS information o at 1754 hours on August 23, 2012. • P r the State of Minnesota, all of the queries by Officer Olson of all the were photo queries run by name. • Officer Matthew Olson stated that he did not know on 8-23-2012. or the name • Officer Matthew Olson stated under Garrity that the reason he ran in DVS was because he observed a suspicious vehicle in the Second Precinct parking lot. From the license late query of this same suspicious vehicle, Officer Olson stated he then by name to determine if she was a police officer. • Per the State o the only vehicle registered on 8-23-2012 was • Per the State of Minnesota, there was no query statewide from any DVS user of_ ■ on 8-23-2012. • GPS from the squad to which Officer Olson was signed on to showed that at the time he ran the queries ofEMMINE and the other (1754 hours) he was parked at Lowry and Jackson. • GPS from the squad showed that the closest time to the access of all of the DVS information where Officer Olson was in the Second Precinct parking lot with no motion was at 1700 hours. • GPS from the squad showed that the closest Officer Olson came to the Second Precinct parking lot for the general timeframe when the queries were made was at 1737 hours, when he drove past the precinct southbound on Central Avenue at approximately 34-36 mph. • Sgt. Olson stated that his partner, Officer Tichich, was not in the squad when he ran • Officer Olson was provided with a transcribed copy of his first statement, which he reviewed, initialed and returned to Internal Affairs, finding no errors or disputed language. 1196307</t>
  </si>
  <si>
    <t>['https://d3n8a8pro7vhmx.cloudfront.net/cuapb/pages/1461/attachments/original/1638333370/14-01774_Olson_Part_1.pdf?1638333370']</t>
  </si>
  <si>
    <t>UNITED STATES DISTRICT COURT DISTRICT OF MINNESOTA Rickey Paul VanDyke, Sr., Plaintiff, v. The Minneapolis Police Department, Defendant. Case No. 14-cv-224 (SRN/SER) REPORT &amp; RECOMMENDATION Rickey Paul VanDyke, Sr., Pro Se, 4100 27th Avenue South, Minneapolis, Minnesota 55406. Darla J. Boggs, Esq., Minneapolis City Attorney's Office, 350 South 5th Street, Room 210, Minneapolis, Minnesota 55415, for Defendant. STEVEN E. RAU, United States Magistrate Judge This matter is before the undersigned on Defendant Minneapolis Police Department's ("MPD") Motion to Dismiss [Doc. No. 7]. This matter has been referred for the resolution of pretrial matters pursuant to 28 U.S.C. § 636(b)(1)(A), (B), and (C), and District of Minnesota Local Rule 72.1. (Order of Reference) [Doc. No. 12]. For the reasons stated below, the Court recommends that the Motion to Dismiss be granted in part and denied in part. I. BACKGROUND A. Factual Background Plaintiff Rickey Paul VanDyke, Sr. ("VanDyke") worked for MPD for over 29 years. (Compl.) [Doc. No. 1 at 7-8].1 In 1998, he was terminated because he was charged with two 1 The Court refers to page numbers assigned by the CM/ECF system to the Complaint for ease of reference, and because the Complaint appears to contain several documents filed as one document. These documents include the Complaint, based on a District of Minnesota form, an CASE 0:14-cv-00224-SRN-SER Document 25 Filed 12/22/14 Page 1 of 18 2 gross misdemeanors. (Id. at 8). He was later reinstated with back pay, but in the interim "had to utilize his pension for income." (Id.). In 2004, he became a permanent desk officer and in that position received "high performance reviews and positive comments." (Id.). That situation changed in 2009. (Id.). In 2009, VanDyke began to hear "disparaging remarks," including that some people thought "VanDyke represented what needed to be changed in the [MPD]" and "upper ranking officers believed they needed to get the older officers to leave because the department was aging." (Id.). In spring 2009, VanDyke overheard a conversation in Lieutenant David Hayhoe's office that "if VanDyke was put back on the streets maybe he will quit." (Id. at 8-9) (internal quotation marks omitted). Later that same spring, a coworker informed VanDyke that the quality of VanDyke's performance at the front desk was criticized, and some of VanDyke's supervisors accused him of sleeping at the front desk. (Id. at 9). VanDyke's supervisors subsequently told him he was being put back on street patrol temporarily. (Id. at 9). Although no specifics were provided, the supervisors referenced "some red flags" and suggested VanDyke could "use a change." (Id.). In 2010, a coworker told VanDyke that others thought his reassignment to street patrol "could hasten his retirement." (Id.). VanDyke alleges that other officers over the age of 50 were reassigned to street patrol in 2010 and 2011, and that moving an "officer[']s work assignment to a less desirable one is one of the techniques" MPD used. (Id. at 9-10).2 attachment with additional explanation of VanDyke's claims, and the Equal Employment Opportunity Commission ("EEOC") Right to Sue letter. See (Compl.). 2 Earlier in the Complaint, VanDyke described three techniques used to achieve "wanted results," meaning ending VanDyke's employment with MPD. See (Compl. at 7). Those techniques are changing a work assignment to a less desirable one, being overly critical of an employee, and allowing all concerns and complaints to be submitted to the Internal Affairs Unit ("IAU"). (Id.). CASE 0:14-cv-00224-SRN-SER Document 25 Filed 12/22/14 Page 2 of 18 3 When VanDyke was reassigned to street patrol, it was the first time in seven years that he had been assigned to such work. (Id. at 10). He was not assigned a partner, and did not receive any training or information on the changes that took place since he was last assigned to street patrol. (Id.). One specific change was that reports were now submitted using the CAPRS system, on which VanDyke received no training. (Id.). Although he knew that it was preferred that reports be submitted through CAPRS, he continued to turn in handwritten reports, believing it was acceptable because he saw other officers doing it. (Id.). He was later told that was not the case. (Id.). Three months later, he received training on the CAPRS system. (Id. at 10-11). Other officers continued to turn in handwritten reports. (Id. at 11). Despite this and other challenges, VanDyke received a favorable performance review in 2010. (Id.). In 2010 and 2011, VanDyke appeared before the IAU to address nine separate complaints. (Id.).3 The appearances included review of professional and private life events. (Id.). Additionally, reports were returned to him for mistakes as minor as mistyped words, although the reports were still readable and another officer had the ability to correct the reports. (Id. at 12). VanDyke did not have his choice of days off or ride-alongs, his name was flagged, and anything that involved him received special attention. (Id. at 12). In 2011, VanDyke received a 90-day assignment to the Fourth Precinct Property Crimes Unit. (Id.). His stress was lower, and he received encouragement and "a glowing performance evaluation." (Id.). The unit supervisor's request to extend VanDyke's assignment was denied. (Id.). After several requests for a partner, Brendon Schram was assigned to be VanDyke's partner in January 2012, although the scrutiny continued. (Id.). VanDyke was concerned that he 3 Four of these appearances were in 2010, and five were in 2011. (Compl. at 11). CASE 0:14-cv-00224-SRN-SER Document 25 Filed 12/22/14 Page 3 of 18 4 would have to appear before the IAU again, and that "he could be handed a very sever[e] punishment." (Id.). On May 10, 2012, VanDyke was informed of the IAU's decision regarding the incidents that took place in 2010 and 2011. (Id. at 12). In total, he received one letter of reprimand and forty hours of suspension without pay. (Id. at 12-13). VanDyke alleges that these decisions "would have helped pave the way for [MPD] to go after [him] for progressive discipline . . . ." (Id. at 13). On May 3, 2012, VanDyke and his partner answered a call that led to an allegedly flawed investigation. (Id.). "The allegation was that Officer VanDyke inten[d]ed to withhold property that had to be inventoried." (Id.). MPD's evidence "was skewed to support a biased agenda . . . to remove Officer VanDyke from the decision as to when he would leave the [MPD]." (Id.). B. Procedural History VanDyke filed this employment discrimination action on January 23, 2014, against his former employer, MPD. (Compl.). He filed an Amended Compliant on May 22, 2014, and the MPD, through the City of Minneapolis, moved to dismiss. (Am. Compl.) [Doc. No. 4];4 (Mot. to Dismiss). VanDyke responded, and both sides filed replies. (VanDyke's Resp.); (MPD's Reply Mem. of Law in Supp. of Mot. to Dismiss, "MPD's Reply") [Doc. No. 21]; (VanDyke's Reply 4 In the Amended Compliant, VanDyke states "See Attachment" in the space for describing specific facts of the claim. (Am. Compl. at 3-4). No additional pages are attached to the Amended Complaint, and VanDyke states that he presumed that because his "written insert" was presented with the original Complaint, it would also be part of the Amended Complaint. (Resp., "VanDyke's Resp.") [Doc. No. 19 at 8]. MPD likewise construes the Complaint and Amended Complaint together as one document. (MPD's Mem. of Law in Supp. of Mot. to Dismiss, "MPD's Mem. in Supp.") [Doc. No. 9 at 1 n.1]. Typically, an amended complaint "renders the original complaint without legal effect." In re Wireless Tel. Fed. Cost Recovery Fees Litig., 396 F.3d 922, 928 (8th Cir. 2005). But in light of VanDyke's Response, and in an effort to construe VanDyke's pleadings liberally, the Court construes the Amended Complaint to incorporate the original Complaint, and cites to the Complaint as the source of VanDyke's factual assertions. CASE 0:14-cv-00224-SRN-SER Document 25 Filed 12/22/14 Page 4 of 18 5 Mem. of Law in Opp'n of Mot. to Dismiss, "VanDyke's Reply") [Doc. No. 23].5 The Court heard oral argument on October 2, 2014. (Minute Entry Dated Oct. 2, 2014) [Doc. No. 24]. II. DISCUSSION The Complaint includes VanDyke's Right to Sue letter from the EEOC. (Compl. at 14). VanDyke's employment discrimination claim is based on the Age Discrimination in Employment Act of 1967 ("ADEA"), and purportedly covers the time period of 2009 through 2012. (Compl. at 2-3); see also 29 U.S.C. §§ 621, et seq. VanDyke claims this discrimination ultimately resulted in his termination at age 62. (Compl. at 7); see also (id. at 5). VanDyke planned to work until he was 65. (Id. at 8). MPD argues that VanDyke's Complaint should be dismissed because his claim is time- barred and he failed to exhaust the required administrative remedies, his Complaint fails to state a claim upon which relief can be granted, and res judicata bars his claims. (MPD's Mem. of Law in Supp. of Mot. to Dismiss, "MPD's Mem. in Supp.") [Doc. No. 9 at 9-16]. 5 MPD points out that, after seeking two extensions, VanDyke's Response was filed after the Court-ordered deadline of September 8, 2014. (MPD's Reply at 3-4). VanDyke says this was due to his mislabeling of the envelope. (VanDyke's Reply at 2). The Court finds VanDyke attempted to comply with this Court's Order and MPD is not prejudiced by the delay. Therefore, the Court will consider VanDyke's Response. MPD also notes it received a slightly revised version of VanDyke's Response, compared with what was filed on CM/ECF. (MPD's Reply at 4 n.2). The Court will only review the documents filed on CM/ECF. Additionally, VanDyke's Reply was filed in contravention to Local Rule 7.1(i), which states, "Except with the court's prior permission, a party must not file a memorandum of law except as expressly allowed under LR 7.1." See Williams v. Walski, No. 12-cv-2954 (SRN/JSM), 2014 WL 4639580, at *4 (D. Minn. Sept. 16, 2014) ("While it is true that pro se litigants' submissions and arguments are to be viewed liberally and with leniency, pro se litigants are not excused from compliance with procedural and substantive rules."). Although the Court does not condone any party's noncompliance with the applicable procedural rules, the Court finds MPD was not prejudiced by VanDyke's Reply, and both parties actively participated in the hearing. Therefore, the Court will consider VanDyke's Reply to the extent it is helpful to explain his opposition to the Motion to Dismiss. CASE 0:14-cv-00224-SRN-SER Document 25 Filed 12/22/14 Page 5 of 18 6 A. General Legal Standard In considering a motion to dismiss under Rule 12(b)(6), a court must determine whether the complaint contains "sufficient factual matter . . . to state a claim to relief that is plausible on its face." Zutz v. Nelson, 601 F.3d 842, 848 (8th Cir. 2010) (citing Ashcroft v. Iqbal, 556 U.S. 662, 678 (2009) (internal quotation marks omitted)). A court accepts the facts alleged in the complaint as true, and grants "reasonable inferences in favor of the nonmoving party." Lind v. Midland Funding, L.L.C., 688 F.3d 402, 405 (8th Cir. 2012). Legal conclusions "must be supported by factual allegations. When there are well-pleaded factual allegations, a court should assume their veracity and then determine whether they plausibly give rise to an entitlement to relief." Iqbal, 556 U.S. at 679. When "matters outside the pleadings are presented to and not excluded by the court" in a motion to dismiss under Federal Rule of Civil Procedure 12(b)(6), the motion must be considered a motion for summary judgment under Rule 56. Fed. R. Civ. P. 12(d); Gibb v. Scott, 958 F.2d 814, 816 (8th Cir. 1992). But materials that are a matter of public record or necessarily embraced by the pleadings may be considered in the court's discretion without converting a motion to dismiss to a motion for summary judgment. Hile v. Jimmy Johns Highway 55, Golden Valley, 899 F. Supp. 2d 843, 847 (D. Minn. 2012) (SRN/TNL) (citing Stahl v. U.S. Dep't of Agric., 327 F.3d 697, 701 (8th Cir. 2003)). Pro se pleadings are construed liberally, however, they may not be "merely conclusory." Martin v. Aubuchon, 623 F.2d 1282, 1286 (8th Cir. 1980). A pro se complaint "must allege facts, which if true, state a claim as a matter of law." Id. CASE 0:14-cv-00224-SRN-SER Document 25 Filed 12/22/14 Page 6 of 18 7 B. Administrative Remedies 1. Additional Legal Standard Before filing an action under the ADEA in federal court, a plaintiff must first exhaust his or her administrative remedies. Parisi v. Boeing Co., 400 F.3d 583, 585 (8th Cir. 2005); see also 29 U.S.C. § 626(d) ("No civil action may be commenced by an individual under this section until 60 days after a charge alleging unlawful discrimination has been filed with the Equal Employment Opportunity Commission."). The reason for requiring the pursuit of administrative remedies first is to provide the EEOC with an initial opportunity to investigate allegations of employment discrimination and to work with the parties toward voluntary compliance and conciliation. The proper exhaustion of administrative remedies gives the plaintiff a green light to bring [his or] her employment-discrimination claim, along with allegations that are like or reasonably related to that claim, in federal court. Although we have often stated that we will liberally construe an administrative charge for exhaustion of remedies purposes, we also recognize that there is a difference between liberally reading a claim which lacks specificity, and inventing, ex nihilo, a claim which simply was not made. The claims of employment discrimination in the complaint may be as broad as the scope of the EEOC investigation which reasonably could be expected to result from the administrative charge. Parisi, 400 F.3d at 585 (internal citations and quotation marks omitted). MPD argues VanDyke failed to exhaust his administrative remedies with respect to any actions MPD took prior to VanDyke's termination because his EEOC charge was limited to the date of his termination, November 30, 2012; VanDyke did not check the box labeled "continuing action" on his EEOC charge form; and because VanDyke's "general allegations of age discrimination" in his EEOC charge do not include any factual basis describing ongoing or continuing violations of the ADEA. (MPD's Mem. in Supp. at 10-12); see also (MPD's Reply at 4-7). CASE 0:14-cv-00224-SRN-SER Document 25 Filed 12/22/14 Page 7 of 18 8 VanDyke concedes that the dates of discrimination in his EEOC charge are incorrect, and that, in the box labeled "Date(s) Discrimination Took Place," it should read "Earliest: Spring 2009, Latest: November 30, 2012." (VanDyke's Resp. at 8). But he later asserts that "[h]e has consistently stated that the mistreatment started in 2007," including in a statement "to the intake counselor when he filed his charge of discrimination" and "in his Employment Discrimination Complaint." (VanDyke's Reply at 3). 2. Analysis Here, the Court considers VanDyke's EEOC Charge of Discrimination ("EEOC Charge") a matter of public record. See Blakley v. Schlumberger Tech. Corp., 648 F.3d 921, 931 (8th Cir. 2011) ("We have previously held that an EEOC charge is a part of the public record and may be considered on a motion to dismiss.") (citing Faibisch v. Univ. of Minn., 304 F.3d 797, 802-03 (8th Cir. 2002)). The Court finds that, to the extent VanDyke alleges discrimination as part of an ongoing or continuing violation of the ADEA, he has failed to exhaust his administrative remedies. In his EEOC charge, VanDyke lists both the earliest and latest date of discrimination as November 30, 2012. (Charge of Discrimination, "EEOC Charge," Ex. A, Attached to Aff. of Darla J. Boggs, "Boggs Aff.") [Doc. No. 10-1]. In addition, the EEOC Charge form includes a box labeled "continuing action," which VanDyke left blank. (Id.). Finally, the narrative of VanDyke's discrimination provided in the EEOC Charge does not place the EEOC on notice that there was any violation before his termination on November 30, 2012. See (id.). The entirety of this narrative states: I. I was employed by the above-named Respondent during the relevant period. While employed, I was accused of misconduct and was terminated. I believe this is based on my age/62. CASE 0:14-cv-00224-SRN-SER Document 25 Filed 12/22/14 Page 8 of 18 9 II. Respondent's reason for adverse action: none given. III. It is my belief that I was discriminated against based on my age/62 in violation of the Age Discrimination Act of 1967 [sic], as amended. (Id.). While "during the relevant period" might arguably be ambiguous, the only other dates on the EEOC Charge are VanDyke's date of birth and the earliest and latest dates of the discrimination. (Id.). There is nothing in the EEOC Charge suggesting that the EEOC's investigation should extend beyond VanDyke's employment termination. See Parisi, 400 F.3d at 585 ("The claims of employment discrimination in the complaint may be as broad as the scope of the EEOC investigation which reasonably could be expected to result from the administrative charge."). To the extent VanDyke argues that he told an intake counselor that discrimination began in 2007, that information is not reflected in his EEOC Charge, which is the only information before the Court that provides any insight the EEOC's investigation. See (EEOC Charge); (VanDyke's Reply at 3). Additionally, to the extent any allegations of discrimination predating VanDyke's termination constitute discrete acts that would be separately actionable, the 300-day statute of limitations period has now lapsed. See Tademe v. Saint Cloud State Univ., 328 F.3d 982, 988 (8th Cir. 2003) (quoting Nat'l R.R. Passenger Corp. v. Morgan, 536 U.S. 101, 113 (2002)) (stating that "'discrete acts' . . . are 'not actionable if time barred, even when they are related to acts alleged in timely filed charges[]'" and finding that the plaintiff's alleged discrimination claim based being denied tenure was a discrete act, "even though the effects of that decision were felt much later."). While sympathetic to VanDyke's position as a pro se litigant, the Court construes and considers the EEOC process to be designed to facilitate investigation and resolution of disputes. See Parisi, 400 F.3d at 585. The Court cannot read a continuing violation claim into VanDyke's CASE 0:14-cv-00224-SRN-SER Document 25 Filed 12/22/14 Page 9 of 18 10 EEOC charge where none was made. See id. To allow "a complaint to encompass allegations outside the ambit of the predicate EEOC charge would circumscribe the EEOC's investigatory and conciliatory role, as well as deprive the charged party of notice of the charge, as surely as would an initial failure to file a timely EEOC charge." Williams v. Little Rock Mun. Water Works, 21 F.3d 218, 223 (8th Cir. 1994) (internal quotation marks and citations omitted). Therefore, the Court must conclude that to the extent VanDyke's complaint alleges a continuing violation, that claim is barred because VanDyke failed to exhaust the administrative procedure regarding this claim.6 C. Failure to State a Claim In light of the foregoing analysis, the Court must determine whether the allegations related to VanDyke's termination state a claim upon which relief can be granted. See Fed. R. Civ. P. 12(b)(6). Under the ADEA, it is "unlawful for an employer . . . to discharge . . . any individual . . . because of such individual's age." 29 U.S.C. § 623(a)(1). A prima facie case requires the following evidence: "(1) [the plaintiff] is 40 years old or older, (2) he was qualified for the job, (3) he was discharged, and (4) age was a factor in the employer's decision to terminate him." Chambers v. Metro. Prop. &amp; Cas. Ins. Co., 351 F.3d 848, 855 (8th Cir. 2003). 6 VanDyke cites an Eighth Circuit case for the proposition that the Eighth Circuit "'considerably narrowed its view of what is likely [sic] or reasonably related to the originally filed EEOC allegation.'" (VanDyke's Reply at 3) (quoting Richter v. Advance Auto Parts, Inc., 686 F.3d 847, 852 (8th Cir. 2012)). VanDyke states that his failure to put in the correct dates "does not appear to have been what the Eighth Circuit Court meant in Richter . . . when it spoke about exhaustion of administrative remedies." (Id.). VanDyke is correct that Richter is not instructive in his case. See Richter, 686 F.3d at 853 (concluding that the plaintiff failed to exhaust her administrative remedies because her retaliation claim was not reasonably related to her EEOC charge, which was filed before the alleged retaliation action took place). Nonetheless, for VanDyke's continuing action discrimination claims to be exhausted, the EEOC, and the MPD (through the EEOC process), must have received notice that VanDyke intended to make discrimination claims dating as far back as 2007 or 2009, and his EEOC charge does not reflect that time period. CASE 0:14-cv-00224-SRN-SER Document 25 Filed 12/22/14 Page 10 of 18 11 But a prima facie case is not required at the pleading stage of an employment discrimination case. Swierkiewicz v. Sorema, N.A., 534 U.S. 506, 511 (2002); see also Ring v. First Interstate Mortg., Inc., 984 F.2d 924, 926 (8th Cir. 1993) ("[T]he prima facie case . . . is an evidentiary standard-it defines the quantum of proof plaintiff must present to create a rebuttable presumption of discrimination that shifts the burden to defendant to articulate some legitimate, nondiscriminatory reason for its conduct. Under the Federal Rules of Civil Procedure, an evidentiary standard is not a proper measure of whether a complaint fails to state a claim."). Instead, "an employment discrimination plaintiff need only give the defendant fair notice of what the plaintiff's claims are and the grounds upon which they rest." Martin v. ReliaStar Life Ins. Co., 710 F. Supp. 2d 875, 887 (D. Minn. 2010) (MJD/AJB) (internal quotation marks omitted). MPD argues VanDyke's Complaint "is devoid of the necessary factual enhancements of events surrounding his charge as required under Iqbal." (MPD's Mem. in Supp. at 14). Additionally, it argues VanDyke does not allege who made the offending comments or whether he reported them. (Id.). The parties do not dispute VanDyke's age or that he was terminated. With respect to the circumstances surrounding his termination, VanDyke states the following: Officer VanDyke's termination on November 30, 2012 was based on a flawed investigation involving a call he and his partner answered on May 3, 2012. The allegation was that Officer VanDyke inten[d]ed to withhold property that had to be inventoried. The evidence the [MPD] presented was skewed to support a biased agenda, which was to remove Officer VanDyke from the decision as to when he would leave the [MPD]. (Compl. at 13). The Complaint clearly indicates it is an employment discrimination lawsuit based on the ADEA. (Id. at 2). In addition, VanDyke's EEOC Charge states, "While employed, I was accused of misconduct and was terminated. I believe this is based on my age/62." (EEOC Charge). CASE 0:14-cv-00224-SRN-SER Document 25 Filed 12/22/14 Page 11 of 18 12 The Court finds that the Complaint adequately puts the MPD on notice that VanDyke alleges he was terminated based on his age, and the factual circumstances that led to his termination include a flawed investigation regarding alleged misconduct and evidence that supports a biased agenda. See (Compl. at 13); see also Mallory v. Express Emp't Prof'ls, Civ. No. 12-1645 (DWF/JJK), 2012 WL 6194404, at *6 (D. Minn. Nov. 19, 2012) (stating that in a race-based failure-to-hire claim, "a complaint that alleges that the plaintiff belongs to a protected class, was qualified for a particular position, and was denied the position, and that someone from outside the protected class was hired, would be sufficient to survive a motion to dismiss."), report and recommendation adopted by 2012 WL 6193340 (Dec. 12, 2012); Ries v. Winona County, Civ. No. 10-1715 (JNE/JJK), 2010 WL 3515722, at *10 (D. Minn. July 28, 2010) ("And although his Complaint and the documents it embraces do not contain detailed factual allegations regarding the precise manner in which Defendant acted with the age-based discriminatory motive that is the hallmark of an ADEA claim, his pleading demonstrates the grounds of his entitlement to relief with sufficient clarity to allow Defendant to prepare a defense.") report and recommendation adopted by 2010 WL 3515716 (Aug. 31, 2010).7 Regardless of the "longterm viability" of VanDyke's claim, "'the issue is not whether a plaintiff will ultimately prevail but whether the claimant is entitled to offer evidence to support the claims.'" Sallis v. Univ. of Minn., No. Civ. 02-1275 (RHK/RLE), 2003 WL 21781916, at *2 (D. Minn. July 31, 2003) (quoting 7 To the extent VanDyke submits additional facts regarding the Internal Affairs Unit's involvement in the investigation leading to his termination, these unpleaded facts cannot be considered under the motion to dismiss standard. See (VanDyke's Resp. at 4-5, 7); see also McAuley v. Fed. Ins. Co., 500 F.3d 784, 787 (8th Cir. 2007) (stating that written evidence in support of a pleading "that provide[s] some substantiation for and does not merely reiterate what is said in the pleadings" is considered a "matter outside the pleadings" to be excluded in the consideration of a motion to dismiss); but see (VanDyke's Reply at 4) ("[VanDyke] offered more information in his Memorandum of Law in Opposition of the Motion to Dismiss which he expects the Court will use to in [sic] making its decision."). CASE 0:14-cv-00224-SRN-SER Document 25 Filed 12/22/14 Page 12 of 18 13 Scheuer v. Rhodes, 416 U.S. 232, 236 (1974)). The Court must grant "reasonable inferences" in favor of VanDyke and construe the Complaint liberally. Lind, 688 F.3d at 405; Martin, 623 F.2d at 1286. Therefore, the Court recommends that MPD's Motion to Dismiss be denied with respect to VanDyke's age discrimination claim based on the circumstances surrounding his termination. D. Res Judicata MPD argues VanDyke's claim is barred by res judicata and collateral estoppel because he appealed his termination to a Civil Service Commission, which upheld the termination. (MPD's Mem. in Supp. at 15-16). In support, MPD relies on the Civil Service Commission's recommendation for the proposition that its "determination specifically ruled on the merits of [VanDyke's] claims, including age discrimination." (MPD's Mem. in Supp. at 16) (citing Findings of Fact, Conclusions of Law and Recommendation, Minneapolis Civil Serv. Comm'n, "Comm'n Recommendation," Ex. D, Attached to Boggs Aff.) [Doc. No. 10-4]. MPD also submitted the order that adopts the Commission's Recommendation. (Civil Serv. Comm'n for the City of Minneapolis Order, In Re: the Recommendation for Discharge of Ricky VanDyke, Police Officer, MPD, "Comm'n Order," Ex. E, Attached to Boggs Aff.) [Doc. No. 10-5]. MPD argues that the application of res judicata may be determined on a motion to dismiss if the facts that establish it are available "'from the allegations of the complaint, the documents (if any) incorporated therein, matters of public record, and other matters of which the court may take judicial notice.'" (MPD's Mem. in Supp. at 15) (quoting Skoda v. Lilly USA LLC, Civil No. 10-cv-4865 (MJD/LIB), 2011 WL 3100342, at *5 (D. Minn. Apr. 11, 2011)). MPD argues the Commission Recommendation and Commission Order are matters of public record. See (MPD's Mem. in Supp. at 8-9). VanDyke asks that the Commission's decision (presumably CASE 0:14-cv-00224-SRN-SER Document 25 Filed 12/22/14 Page 13 of 18 14 both the Commission Recommendation and the Commission Order) be considered. (VanDyke's Resp. at 6-7).8 MPD argues that this Court may take judicial notice of these documents because they constitute "final judgment" and "public documents," but points to no authority describing the Commission Recommendation and Commission Order as public documents. (MPD's Mem. in Supp. at 3 n.3, 8-9). Nor does the MPD direct the Court to any source making such documents publically available. See (id.). While the Court is hesitant to determine that these documents can be appropriately considered in the context of a motion to dismiss without converting the motion into one for summary judgment based solely on MPD's assertions, it need not decide the issue because, even if they are, MPD's claim of res judicata fails. Res judicata, or claim preclusion, is determined by the forum state's law. See Laase v. County of Isanti, 638 F.3d 853, 856 (8th Cir. 2011) ("The law of the forum that rendered the first judgment controls the res judicata analysis.") (internal quotation marks omitted). In Minnesota, Res judicata applies as an absolute bar to a subsequent claim when (1) the earlier claim involved the same set of factual circumstances; (2) the earlier claim involved the same parties or their privies; (3) there was a final judgment on the merits; (4) the estopped party had a full and fair opportunity to litigate the matter. 8 VanDyke asks that the Internal Affairs Case Summary he submitted also be considered. (VanDyke's Resp. at 6-7); see also (MPD, Internal Affairs Unit, Admin. Case #12-72, "Case Summary," Ex. A) [Doc. No. 20 at 1-29]. VanDyke makes no argument that the Case Summary is a public document or otherwise entitled to consideration at this stage. See generally (VanDyke's Resp.). Although the Court has discretion to convert a motion to dismiss to a motion for summary judgment when matters outside the pleadings are submitted, the Court declines to do so. See Fed. R. Civ. P. 12(d); Skyberg v. United Food &amp; Commercial Workers Int'l Union, AFL-CIO, 5 F.3d 297, 302 n.2 (8th Cir. 1993) ("A court has wide discretion in electing to consider matters outside the pleadings."). Therefore, the Court declines to consider the Case Summary at this stage. VanDyke submitted two other exhibits. In Exhibit B, VanDyke submitted his Compliant and Amended Complaint. See (Complaint, Amended Complaint, Ex. B) [Doc. No. 20 at 30-48]. These documents are properly before the Court on the instant Motion to Dismiss. Exhibit C is his Charge of Discrimination (initially submitted by MPD), which, as discussed above, is considered a matter of public record. (See Charge of Discrimination, Ex. C) [Doc. No. 20 at 49]. CASE 0:14-cv-00224-SRN-SER Document 25 Filed 12/22/14 Page 14 of 18 15 Hauschildt v. Beckingham, 686 N.W.2d 829, 840 (Minn. 2004). All four requirements must be met for res judicata to apply. Id. Additionally, the "claims cannot be considered the same cause of action if the right to assert the second claim did not arise at the same time as the right to assert the first claim." Id. at 841. Res judicata applies to claims "actually litigated," as well as "all claims that could have been litigated in the earlier action." Id. Minnesota has held that "res judicata applies in spirit at least where an agency acts in a judicial or quasi[-]judicial capacity," but "neither collateral estoppel nor res judicata is rigidly applied. Both rules are qualified or rejected when their application would contravene an overriding public policy." AFSCME Council 96 v. Arrowhead Reg'l Corr. Bd., 356 N.W.2d 295, 299 (Minn. 1984) (internal quotation marks and citations omitted). MPD argues VanDyke's appeal to the Commission involved the same set of factual circumstances and the same parties. (MPD's Mem. in Supp. at 15-16). MPD also argues the Commission held a quasi-judicial proceeding, and because VanDyke did not appeal it, it became final. (Id.). Finally, MPD argues the "Commission's determination specifically ruled on the merits of [VanDyke]'s claims, including age discrimination." (Id.) (citing Comm'n Recommendation). VanDyke argues res judicata should not apply because testimony he gave to the Internal Affairs investigator was not proven false, and facts will show a reasonable jury "that there was no attempt to do any fact checking on the statements . . . VanDyke gave during his two Garrity [s]tatements. . . . [and] the Civil Service Commission decision should not be the only exhibit shown to this court."9 (VanDyke's Resp. at 7). VanDyke also disputes the extent to which he presented evidence. See (VanDyke's Reply at 5-7). 9 A Garrity statement is "a compelled statement by a police officer concerning an incident or complaint that is not admissible in a subsequent criminal prosecution absent a waiver." CASE 0:14-cv-00224-SRN-SER Document 25 Filed 12/22/14 Page 15 of 18 16 The issue before the Commission was whether MPD had cause to recommend the discharge of VanDyke based on misconduct. (Comm'n Recommendation at 1). In the context of extenuating circumstances, the Commission found there was no evidence that the recommendation to terminate him was "motivated by his age." (Id. at 14, 15-16). The record before the Court at this stage, however, does not clarify whether VanDyke had an opportunity to engage in discovery or present evidence beyond his own testimony, as he would have in federal court. See (id.). Additionally, while many issues may overlap, the Court cannot conclusively determine at this early stage that VanDyke, who has the burden of proof in a federal case, "had a full and fair opportunity to litigate the matter." Hauschildt, 686 N.W.2d at 840; see Eldredge v. City of St. Paul, 809 F. Supp. 2d 1011, 1037 (D. Minn. 2011) (SRN/JSM) (determining, at the summary judgment stage, that collateral estoppel did not apply following a St. Paul Civil Service Commission "full evidentiary hearing," because the St. Paul Civil Service Commission addressed whether the plaintiff could be terminated for one of two reasons, and the plaintiff's discrimination claims "encompass a broader range of underlying factual conduct and legal elements."). This analysis does not foreclose MPD from raising the issue of res judicata at a later stage of the proceedings, such as summary judgment, when the Court may have the benefit of reviewing the entirety of the Civil Service Commission record and other related documents. E. Collateral Estoppel MPD mentions that collateral estoppel applies in the same heading as res judicata. (MPD's Mem. in Supp. at 15). Although res judicata and collateral estoppel are related doctrines, collateral estoppel is "a miniature of res judicata" and "applies to specific legal issues that have been adjudicated." Hauschildt, 686 N.W.2d at 837 (internal quotation marks and citations Fischer v. Steward, No. 4:07CV01798, 2010 WL 147865, at * 2 (E.D. Mo. Jan. 11, 2010) (citing Garrity v. New Jersey, 385 U.S. 493 (1967)). CASE 0:14-cv-00224-SRN-SER Document 25 Filed 12/22/14 Page 16 of 18 17 omitted). Because MPD does not provide any separate argument in its opening memorandum or its reply regarding why collateral estoppel applies, or, more importantly, to what "specific legal issues" collateral estoppel would apply, the Court does not address it. See (MPD's Mem. in Supp. at 15-16) (MPD's Reply at 8-10). F. Failure to Name the Correct Defendant MPD argues in a footnote that the Complaint should be dismissed for failure to name the City of Minneapolis as a defendant because the MPD cannot be sued. See (MPD's Mem. in Supp. at 1 n.1); see also (MPD's Reply at 1 n.1). VanDyke responds that he did not understand that the City of Minneapolis was the correct defendant, and expresses an interest in amending his Complaint to reflect this change. (VanDyke's Resp. at 8). MPD points to no authority that a failure to name the correct defendant is grounds for dismissal of the Complaint. The Court finds naming the MPD, as opposed to the City of Minneapolis, is not a sufficient ground for dismissal. The parties do not dispute that the City of Minneapolis is the correct defendant, and the City of Minneapolis has no grounds to argue that they were prejudiced by this error where it was clearly aware of the instant lawsuit, as evidenced by the instant Motion to Dismiss filed by the City of Minneapolis. (Mot. to Dismiss). Additionally, the MPD/City of Minneapolis, as the moving party, failed to file a meet-and-confer statement in accordance with Local Rule 7.1, which is required to encourage the parties to resolve motions, in whole or in part. Therefore, the Court recommends that the parties be ordered to meet-and-confer to determine if this technical issue can be resolved through a stipulation. CASE 0:14-cv-00224-SRN-SER Document 25 Filed 12/22/14 Page 17 of 18 18 III. RECOMMENDATION Based on all the files, records, and proceedings herein, IT IS HEREBY RECOMMENDED that Defendant the Minneapolis Police Department's Motion to Dismiss [Doc. No. 7] be GRANTED in part and DENIED in part as follows: 1. To the extent the Motion to Dismiss seeks to dismiss claims of a continuing violation under the Age Discrimination in Employment Act of 1967, the Court recommends the Motion be GRANTED; 2. The Court recommends the Motion be DENIED in all other respects; and 3. The Court recommends the parties be ordered to meet and confer regarding identifying and naming the proper defendant. Dated: December 22, 2014 s/Steven E. Rau STEVEN E. RAU United States Magistrate Judge Under D. Minn. LR 72.2(b), any party may object to this Report and Recommendation by filing with the Clerk of Court, and serving all parties by January 5, 2015, a writing which specifically identifies those portions of this Report to which objections are made and the basis of those objections. Failure to comply with this procedure may operate as a forfeiture of the objecting party's right to seek review in the Court of Appeals. A party may respond to the objecting party's brief within fourteen days after service thereof. A judge shall make a de novo determination of those portions to which objection is made. This Report and Recommendation does not constitute an order or judgment of the District Court, and it is therefore not appealable to the Court of Appeals. CASE 0:14-cv-00224-SRN-SER Document 25 Filed 12/22/14 Page 18 of 18</t>
  </si>
  <si>
    <t>['https://d3n8a8pro7vhmx.cloudfront.net/cuapb/pages/270/attachments/original/1613435719/Van_Dyke_Termination_Suit.pdf?1613435719']</t>
  </si>
  <si>
    <t>['Rickey Vandyke, badge #7360']</t>
  </si>
  <si>
    <t>Too_Long:Over 20 Pages34:56, MPD/Powell turns quickly around and walks back towards GBPD/Opperman, appearing agitated and possibly yelling at him. 35:02-10, MPD/Thole responds to MPD/Powell in an attempt to calm him down, lightly pushing him back and to the left, away from GBPD/Opperman. MPD/Powell stays engaged in an exchange of words with GB PD/Opperman. 35:50, MPD/Powell becomes slightly more agitated again, using hand gestures to supplement what he's saying to GBPD/Opperman. 36:09, MPD/Powell turns to his right, looks at, and then engages GBPD/Buchmann. 36:28, MPD/Powell reacts to something GBPD/Opperman says by quickly bending forward at the waist then quickly upright again. 36:37 MPD/Powell is still in what appears to be an animated exchange of words with GBPD/Opperman. 37:38 MPD/Powell then turns around and walks to the front lobby door as if to leave. - 38:56. MPD/Powell says something to MPD/Thole and gestures at the same time for MPD/Thole to leave the lobby. 38:59, MPD/Powell is still in an exchange of words with GBPD/Opperman, while GBPD/Buchmann is still observing. 40:51 MPD/Thole stands directly in front of MPD/Powell, facing him, and lightly pushes him back, as if trying to get him to leave. - 41:00, MPD/Powell shakes hands with GBPD/Opperman, but his exchange of words with GBPD/Opperman still continues. 41:39, MPD/Thole approaches MPD/Powell again, tapping him on his front left shoulder, appearing to get MPD/Powell to leave, but MPD/Powell continues to exchange words with GBPD/O.pperman. - 41:44, MPD/Powell and GBPD/Opperman are still engaged in an exchange of words. 42:18, MPD/Thole steps in between MPD/Powell and GBPD/Opperman, again attempting or encouraging MPD/Powell to end the exchange of words 27 1211956 and leave. MPD/Powell fails to pick up on MPD/Thole's cue and still stays actively engaged with GBPD/Opperman. 42:18-29, MPD/Thole steps in between MPD/Powell and GBPD/Opperman, in order to get MPD/Powell to turn to his left and begin moving towards the lobby doors. MPD/Powell begins to walk with MPD/Thole towards the lobby doors. 42:28-30, As MPD/Powell approaches the lobby public door, he turns to his left (Officer MPD/Thole releases his escort of him), turns around and walks back towards GBPD/Opperman and Mahoney. MPD/Powell now engages in an exchange of words with GBPD/Mahoney. 43:03-12, MPD/Powell appears agitated/animated in an exchange of words with GBPD/Mahoney. MPD/Thole then steps in again, directly in front of MPD/Powell, and attempts to physically get MPD/Powell to turn around and head for the lobby door. MPD/Powell does not turn towards the doors to leave, but instead stays engaged in an exchange of words with GBPD/Mahoney and Opperman. 43:28, GBPD/Allen enters the lobby from the police personnel side of the GBPD. MPD/Powell looks over in the direction of GBPD/Allen. 44:15, MPD/Powell appears to becoming more agitated with GBPD/Mahoney, pointing at him. 44:43, MPD/Powell appears to disengage from the exchange of words with GBPD/Opperman as MPD Thole engages. 45:14, MPD/Powell re-engages in an exchange of words with GBPD/Opperman and Mahoney, displaying animated behavior by pointing with his right pointer finger, directly at both lieutenants, as if to emphasize what he was saying to them. 45:47, MPD/Powell begins to exit the lobby, but he stops, turns around in place at the door threshold, and continues exchanging words over MPD/Thole's right shoulder at/in the direction of GBPD/Mahoney and Opperman. Simultaneously, GBPD/Mahoney made several gestures with his 28 1211957 right arm/hand, pointing at the doors, indicating for MPD/Powell and Thole to leave the lobby. 45:55, MPD/Powell remain at the lobby door threshold, still exchanging words with GBPD/Mahoney. GBPD/Mahoney gave several more gestures with his right arm/hand, pointing at the doors, indicating for MPD/Powell to leave the lobby. 06/29/2013 03:23:15, End time of video Summary of Text Messages: MPD Officer Powell - GBPD Officer Allen The following is the summary of the text conversation between GBPD/Allen and MPD/Powell• • MPD/Powell to GBPD/Allen on June 28, 2013 @ 6:10 PM: "Hey Nigs!" • MPD/Powell to GBPD/Allen on June 28, 2013 @ 7:11 PM: "So I get the cold shoulder huh, you faggots!" • MPD/Powell to GBPD/Allen on June 28, 2013 @ 11:26 PM: "Ok it's Powell. You guys working" • GBPD/Allen to MPD Powell: "Hey you fucking queer bastard where you at" and "Thought you fell off the face of the earth" • MPD/Powell to GBPD/Allen on June 28, 2013 @ 11:47 PM: "Wow dude call me" • GBPD/Allen to MPD/Powell on June 29, 2013 @ 2:05 PM: "Hey how you doing today? Still need a hug? Or you all better?" Summary of Business Contacts: Potential Video Surveillance Evidence On 08/06/2013, at approximately 8:30 PM, I contacted two local businesses that GBPD/Lt. Warych stated might have video footage of the public disturbance involving MPD/Powell and Thole. The businesses are both bars, one being "Kittner's" (920-433-9187) and the other "Stir-Ups" (920-593-3933). They both are located north of the incident intersection of S. Washington St./Doty St. I spoke to "Chris" at Kittner's, who stated their business did not have any exterior video 29 1211958 surveillance equipment. I also spoke with an employee of Stir-Ups (name unknown), who stated they only had an immediate interior video surveillance of their business which would not have captured anything outside the immediate front door of their business. CASE STATEMENTS Statement of GBPD Officer Steven Meisner GBPD Officer Steven Meisner was interviewed for this investigation from the MPD Internal Affairs Unit on August 1st, 2013, via telephone conference call. GBPD/Meisner has been with the Green Bay Police Department since May 2013 and was assigned as a Probationary Patrol Officer on June 29th, 2013. GBPD/Meisner composed a supplement in GBPD Case #13-208448, a police response on June. 29th, 2013, regarding a public disturbance involving MPD/Powell and Thole. The following is a summary of GBPD/Meisner's statement taken by Sgt. Schmid and shall not be considered verbatim unless indicted by the use of quotations: GBPD/Meisner acknowledged he composed an officer narrative in GBPD Case #13-208448, a public disturbance incident involving MPD/Powell and Thole. GBPD/Meisner acknowledged that in his narrative, he did describe what he had witnessed, heard, and/or did at the scene based on his memory of the incident and his reviewing the audio/video recording from his squad car. GBPD/Meisner acknowledged he had read over his narrative prior to the interview, and that he had nothing else new to add to his narrative regarding his recollection of the incident. GBPD/Meisner did not know MPD/Powell and Thole prior to the incident. Upon arriving at the incident scene, GBPD/Meisner described the behavior of MPD/Powell and Thole as argumentative, loud, boisterous, and disruptive. He observed that MPD/Powell and Thole were very upset with 30 1211959 GBPD/Denney, thinking that GBPD/Denney wasn't helping them or solving their problem. GBPD/Meisner stated MPD/Powell and Thole were given instructions by GBPD/Denney, trying to separate them from the other group being interviewed regarding the disturbance, but MPD/Powell and Thole were not following those instructions. GBPD/Meisner stated other units were called to the scene and he was one of those units that responded. He also stated that when other units called for assistance, he considered it a higher alert type call. GBPD/Meisner stated that when he did learn MPD/Powell and Thole were police officers, he expected they should have been more cooperative and professional. The fact they were causing a disturbance in a major bar district, causing numerous people from the bars to come over and watch, was inappropriate for an off duty officer. What they were doing and how they were acting, they should have known what's appropriate and inappropriate during an incident. When asked why he asked MPD/Thole where he worked, GBPD/Meisner stated that MPD/Thole was argumentative about giving his name for the police report. He said he told MPD/Thole it shouldn't be a big deal and that if he did nothing wrong, he wouldn't need to worry about anything. MPD/Thole identified himself as a Minneapolis Police Officer and full-time SWAT team member and stated it was a big deal having his name in a report in which he admitted to punching a guy. MPD/Thole made a comment to GBPD/Meisner, stating "we have a lesbian fucking chief that's looking to fire people for any reason." GBPD/Meisner took that comment to be derogatory because her sexuality shouldn't have anything to do with how she is as a Chief. GBPD/Meisner believed MPD/Thole was intoxicated based on his observations that he (Thole) was loud/boisterous, strong odor of intoxicants on his breath, some slurred speech and general overall behavior that 31 1211960 included yelling and screaming that is behavior indicative of somebody who is under the influence of alcohol or drugs.. GBPD/Meisner in his narrative had stated that MPD/Thole had made derogatory comments about GBPD officers and GBPD in general and acknowledged that the quoted comments in his narrative are the examples. Those examples include statements of "You guys are all fucking jokes", "a clown show", "...enjoy your flicking city", as well as telling officers to "fuck off', and giving the "finger" to a uniformed officer in a marked squad. In regards to MPD/Thole's comment "I'm not trying to be a dick, but wow...I got beat up by nine fucking guys and we're the problem...two fucking small white guys in a crowd of fucking black guys...". GBPD/Meisner stated he interpreted the comment to be derogatory, just the way MPD/Thole talked about himself as being white and the other people being black and how that made a difference, getting into a fight with nine "fucking black guys." GBPD/Meisner stated MPD/Thole created a disturbance in a public place, noting that the incident was in the middle of a downtown bar district with numerous people present, and that MPD/Thole was very loud, boisterous and using profanity, all elements in the state of Wisconsin that would define disorderly conduct in a public place. GBPD/Meisner acknowledged that officers have discretion on whether or not to arrest someone for disorderly conduct or to move them on their way, and during this incident,•officers opted to have MPD/Thole leave the scene. GBPD/Meisner acknowledged that everything in both his written narrative in GBPD Case #13-208448 and in his interview, was true and accurate to the best of his knowledge. Statement of GBPD Officer Michael jeanquart GBPD Officer Michael Jeanquart was interviewed for this investigation from the MPD Internal Affairs Unit on August lst, 2013, via telephone conference call. GBPD/Jeanquart has been with the Green Bay Police Department since 2008, and was assigned as a Patrol Officer on June 29th, 2013. GBPD/Jeanquart composed a 32 1211961 supplement in GBPD Case #13-208448, a police response on June 29th, 2013, regarding a public disturbance involving MPD/Powell and Thole. The following is a summary of GBPD/Jeanquart's statement taken by Sgt. Schmid and shall not be considered verbatim unless indicted by the use of quotations: GBPD/Jeanquart acknowledged he composed an officer narrative in GBPD CaSe #13-208448, a public disturbance incident involving MPD/Powell and Thole. GBPD/Jeanquart acknowledged that in his narrative, he did describe what he had witnessed, heard, and/or did at the scene of the incident. GBPD/Jeanquart acknowledged he had read over his narrative prior to the interview, and that he had nothing else new to add to his narrative regarding his recollection of the incident. GBPD/Jeanquart did not know MPD/Powell and Thole prior to the incident. GBPD/Jeanquart stated that he questioned fellow GBPD/Knetzger (who knew MPD/Powell when he worked for GBPD) about MPD/Powell, asking him if this was the way he acted when he worked for GBPD. GBPD/Jeanquart stated GBPD/Knetzger told him no, that MPD/Powell's behavior was completely out of person from what he (GBPD/Knetzger) could recall and thought maybe the alcohol was causing him to act this way, this wasn't the MPD/Powell that he (GBPD/Knetzger) knew. GBPD/Jeanquart stated that when he arrived at. the incident, he exited the passenger side door of the squad and MPD/Powell asked him "You know who we are, right? GBPD/Jeanquart told MPD/Powell that he 'had no idea who he was. GBPD/Jeanquart stated MPD/Thole identified himself to him as a Minneapolis police officer and a full time member of the SWAT team. GBPD/Jeanquart stated he believed MPD/Thole expected preferential treatment due to his police officer status, because MPD/Thole didn't want his name "indexed". GBPD/Jeanquart explained that "indexed" means what GBPD refers to the identification process...name, DOB, warrant check, name added to the call, etc. GBPD/Jeanquart thought it was asking a little much to 33 1211962 do that after MPD/Thole had admitted to punching someone and then expecting GBPD officers not to identify him (Thole). GBPD/Jeanquart interpreted MPD/Thole's statement about being "indexed" that he (Thole) didn't want his name in the call because he was a police officer, and he thought that since he was a police officer, he shouldn't have his name added to the call. GBPD/Jeanquart believed MPD/Thole and Powell were intoxicated based on his observations that they were loud, boisterous and irrational. He further stated that both MPD/Powell and Thole couldn't really be reasoned with, they couldn't be talked to rationally, they were unable to interpret what was going on and they weren't able to make a good decision based on the circumstances. GBPD/Jeanquart did hear MPD/Thole comment "I know you think I'm drunk...but I'm not, I'm not that drunk." GBPD/Jeanquart in his narrative had stated that MPD/Thole and Powell had made derogatory comments about GBPD officers and GBPD in general and acknowledged that the quoted comments in his narrative are the examples. Those examples include statements of "You guys are a flicking joke, you know who we are, right?", "what a clown show", "how long you been a cop....exactly!" "I'm not trying to be a dick to you...you're right, you're right, I am a dick, enjoy your fucking city", as well as telling officers to "fuck off", and giving the "finger" to a uniformed officer in a marked squad. Regarding MPD/Thole's specific comment to GBPD/Jeanquart, "how long you been a cop....exactly!" GBPD/Jeanquart stated he had to bite his tongue and really didn't feel like getting into it with MPD/Thole, but he interpreted the comment as if MPD/Thole felt he was more experienced that GBPD/Jeanquart and was telling him "shut up because I have more experience than you." In regards to MPD/Thole's comment "I'm not trying to be a dick, but wow...we get beat up by nine fucking guys and we're the problem...two fucking small white guys and you got a crowd of fucking black guys up 34 1211963 there...". GBPD/Jeanquart stated he didn't interpret the comment to be derogatory at the time and was not alarmed that MPD/Thole had made the comment. GBPD/Jeanquart stated that he had entered the GBPD through the south doors into the office area where reports can be completed. He said he could hear someone yelling in the lobby. He didn't think much of it at first, but the yelling continued so he decided to check it out. He observed through a window out into the lobby from the office, MPD/Powell and Thole in a verbal exchange with GBPD/Mahoney, Opperman and Allen. GBPD/Jeanquart couldn't hear what specifically was being said, but he could hear that there was yelling going on out in the lobby. GBPD/Jeanquart acknowledged that everything in both his written narrative in GBPD Case #13-208448 and in his interview, was true and accurate to the best of his knowledge. Statement of GBPD Officer Michael Knetzger GBPD Officer Michael Knetzger was interviewed for this investigation from the MPD Internal Affairs Unit on August 1st, 2013, via telephone conference call. GBPD/Knetzger has been with the Green Bay Police Department for 16 years and was assigned as a Patrol Officer on June 29th, 2013. GBPD/Knetzger composed a supplement in GBPD Case #13-208448, a police response on June 29th, 2013, regarding a public disturbance involving MPD/Powell and Thole. The following is a summary of GBPD/Knetzger's statement taken by Sgt. Schmid and shall not be considered verbatim unless indicted by the use of quotations: GBPD/Knetzger acknowledged he composed an officer narrative in GBPD Case #13-208448, a public disturbance incident involving MPD/Powell and Thole. - GBPD/Knetzger acknowledged that in his narrative, he did describe what he had witnessed, heard, and/or did at the scene of the incident. GBPD/Knetzger acknowledged he had read over his narrative prior to the interview, and when asked if there was anything he recalled that he had not 35 1211964 put in his original narrative, he stated he recalled hearing some other quotes. He recalled he was passenger officer in his squad, training a new officer, and when he was walking up onto the scene, hearing a male voice in the distance say something "about a name not being in a police report and he knew how it went, because he was a police officer and that they had a lesbian Chief that was looking to fire anybody." He did not recognize the voice at the time, but later learned it was that of MPD/Thole. There was another statement GBPD/Knetzger heard and hadn't put in his narrative, that being MPD/Thole stating more than one time, that he (Thole) was full time SWAT. GBPD/Knetzger stated he did not know at the time what that had to do with the incident itself, but stated MPD/Thole said it more than once. GBPD/Knetzger did know MPD/Powell because he had worked directly with him when MPD/Powell was a Green Bay police officer. GBPD/Knetzger did not know MPD/Thole prior to the incident. Upon arriving at the incident scene, GBPD/Knetzger stated MPD/Powell recognized him and identified him by name, then stated "Thank God I know somebody here." GBPD/Knetzger stated as he stood by GBPD/Mahoney, MPD/Powell was speaking with GBPD/Mahoney, and that it appeared he was speaking to him in a condescending tone towards him (GBPD/Mahoney). GBPD/Knetzger heard a comment that they (MPD/Powell and Thole) were upset that nothing was being done, but he remembers scanning the incident scene and seeing fellow, GBPD officers interviewing some African American subjects on the opposite side of the street. GBPD/Knetzger believed those individuals had been involved in the incident. GBPD/Knetzger found this to be in contrast to their (Thole and MPD/Powell) demands, that they wanted nothing to be done, their name not to appear in a police report, yet made statements that they (GBPD) weren't doing anything. GBPD/Knetzger stated he found it difficult to proceed with the case when there wasn't a victim, because the victim had apparently fled. Then you have 36 1211965 "complainants" (MPD/Powell and Thole) who didn't want anything done. GBPD/Knetzger found MPD/Powell's and Thole's behavior to be very bizarre from a legal perspective, GBPD/Knetzger stated he has responded to many incidents similar to this in their bar district, and that these types of matters either get resolved where both sides go their own separate ways (like tonight's incident), or enforcement options are taken, most likely disorderly conduct. When asked, GBPD/Knetzger stated that MPD/Powell and Thole were approaching the line where the officer's discretion to make an arrest for disorderly conduct could have beep implemented, especially when things continued at the GBPD lobby. GBPD/Knetzger believed MPD/Powell and Thole were intoxicated based on his observations that they were impaired, specifically the odor of intoxicants and slurred speech. He stated that before he got out of roll call (1900 hours), GBPD/Allen had told him that MPD/Powell and Thole were in town and would be in the bar district out and about walking, and that they (MPD/Powell and Thole) may contact them (GBPD) needing a ride somewhere later on. GBPD/Knetzger stated he never heard MPD/Powell and Thole say anything about preferential treatment, but did state they weren't happy with the way GBPD officers were handling the scene, especially when they were asked for identification. This led to the discussion about their names being in the report. GBPD/Knetzger stated it was apparent that they didn't want any official record of anything being generated because of their affiliation with MPD and the disparaging words that were made about the Chief. When asked if he had heard anything from any other officers regarding derogatory or demeaning remarks made by either MPD/Powell or Thole regarding one's race, GBPD/Knetzger stated he did hear about a comment made to another GBPD officer, regarding an incident with one or two black males inside a motor vehicle driving with loud music, and that MPD/Powell and Thole were shocked that the GBPD officer didn't do anything about it. 37 1211966 They (MPD/Powell and Thole) then made a comment regarding Green Bay, that "You're city is too nigger friendly." GBPD/Knetzger stated he was told that directly by another GBPD officer (name unknown) on the night after the public disturbance incident. GBPD/Knetzger acknowledged that everything in both his written narrative in GBPD Case #13-208448 and in his interview, was true and accurate to the best of his knowledge. Statement of GBPD Lieutenant Steven Mahoney GBPD Lieutenant Steven Mahoney was interviewed for this investigation from the MPD Internal Affairs Unit on August 1st, 2013, via telephone conference call. Lieutenant Mahoney has been with the Green Bay Police Department for 6 years and 7 years with the Marinette County Sheriff's. Department and was assigned as a Patrol Supervisor on June 29th, 2013. Lieutenant Mahoney composed a memorandum to GBPD/Captain Muraski regarding GBPD Case #13-208448, a police response on June 29th, 2013, regarding a public disturbance involving MPD/Powell and Thole. The following is a summary of Lieutenant Mahoney's statement taken by Sgt. Schmid and shall not be considered verbatim unless indicted by the use of quotations: GBPD/Mahoney acknowledged he composed a memorandum to GBD/Captain Muraski regarding GBPD Case #13-208448, a public disturbance incident involving MPD/Powell and Thole. GBPD/Mahoney acknowledged that in his memorandum, he did describe what he had witnessed, heard, and/or did at the scene of the incident. GBPD/Mahoney did not know MPD/Powell and Thole prior to the incident. GBPD/Mahoney stated that GBPD/Richgels and Allen did personally know MPD/Powell, as they had worked with MPD/Powell when he was employed as a GBPD officer. Upon arriving at the incident scene, GBPD/Mahoney stated he was shocked and appalled at the way MPD/Powell and Thole were treating his officers. He stated specifically that MPD/Powell walked up to him and he tried to 38 1211967 calm him (MPD/Powell) down. He described MPD/Powell as being verbally belligerent, very condescending towards him, and swearing at him, saying that he was the victim and "You fuckers let the guy go." Being the patrol supervisor, GBPD/Mahoney was asked if he asked to be put on the call, but stated he heard one of his field training officers requesting an additional unit. He stated when that request is heard, coupled with it occurring in their bar district, he had dispatch put him on the call because he was thinking it was probably something more serious. GBPD/Mahoney believed MPD/Powell and Thole wanted preferential treatment because they repeatedly told him and his officers that they (MPD/Powell and Thole) were police officers and worked for Minneapolis PD. GBPD/Mahoney stated that through his experience being a police officer, when another officer is identifying himself as a police officer, it's an indication that they are asking for a favor. GBPD/Mahoney believed both MPD/Powell and Thole were intoxicated, with one of the recognizable indicator's being their inability to listen to what was being asked of them by the on-scene officers. He stated both were very animated and told MPD/Powell and Thole that he had received a text message from GBPD/Richgels earlier in the night, thinking that telling them this would calm them down, but MPD/Powell continued to swear and be belligerent towards him. GBPD/Mahoney stated he told MPD/Powell he needed to respect him and his officers. MPD/Powell responded by continually calling GBPD/Mahoney "sir" in a very condescending tone. GBPD/Mahoney in his narrative had stated that MPD/Powell and Thole had made derogatory comments about GBPD officers and GBPD in general and acknowledged that the quoted comments in his narrative are the examples. Those examples include statements of "I am the victim and you let these fuckers go", "these cops don't know what to do", "you let the fuckers go and you are harassing us when we are the victims", "I told you they wouldn't fucking do anything...they don't know what the fuck they are doing", as well as giving the "finger" to a uniformed officer in a marked squad. 39 1211968 GBPD/Mahoney stated while one of his officers was attempting to identify MPD/Thole, he (Thole) made a comment in reference that he didn't want his name in a report, as he has a lesbian Chief that's looking for any reason to fire them. GBPD/Mahoney said that comment was yelled loud enough that he heard it from probably 20-30 feet away. ' GBPD/Mahoney instructed the officers who talked to MPD/Powell and Thole, to make sure they wrote out the details of what they heard and what was said to them by MPD/Powell and Thole. GBPD/Mahoney acknowledged that he was told by GBPD/Allen that MPD/Powell was using racial slurs, calling African Americans "niggers" and that either MPD/Powell or Thole made reference to Green Bay being "too nigger friendly." In regards to the GBPD lobby incident, which was video recorded, GBPD/Mahoney confirmed that there is no audio with the video. GBPD/Mahoney stated that when he told MPD/Powell and Thole that the information he had gotten was that they were the cause of the disturbance, Officer's MPD/Powell and Thole had a look of shock and they said they didn't do anything wrong. It was at this time that MPD/Thole stated "see, I told you these fuckers wouldn't do anything", "this would never happen in Minneapolis", and "this department's a joke." GBPD/Mahoney stated that when he told MPD/Powell and Thole that he believed they were using the term "nigger" and that would have caused the disturbance, MPD/Thole stated it was their first amendment right to say the word "nigger", and they could not be arrested for 'that. GBPD/Mahoney's reaction to MPD/Thole's response was that of shock and dumbfound, knowing that police officers are held to a higher standard, and that an officer would think that he could say that and there was absolutely nothing wrong with saying that in his mind. GBPD/Mahoney could not understand what MPD/Thole's logic or thought process was, thinking it was okay to do that. GBPD/Mahoney stated MPD/Powell's and Thole's conduct, profanity, comments and behavior was approaching the line of disorderly conduct and 40 1211969 he advised them both at the incident scene and the lobby scene that if they didn't leave, they faced possible arrest. GBPD/Mahoney acknowledged that everything in both his written memorandum regarding GBPD Case #13-208448 and in his interview, was true and accurate to the best of his knowledge. Statement of GBPD Officer Matthew Knutson GBPD Officer Matthew Knutson was interviewed for this investigation from the MPD Internal Affairs Unit on August Pt, 2013, via telephone conference call. GBPD/Knutson has been with the Green Bay Police Department for 3'+ years and 4 years as a military police officer and was assigned as a Patrol Officer on June 29th, 2013. GBPD/Knutson composed a supplement in GBPD Case #13-208448, a police response on June 29th, 2013, regarding a public disturbance involving MPD/Powell • and Thole. The following is a summary of GBPD/Knutson's statement taken by Sgt. Schmid and shall not be considered verbatim unless indicted by the use of quotations: - GBPD/Knutson acknowledged he composed an officer narrative in GBPD Case #13-208448, a public disturbance incident involving MPD/Powell and Thole. GBPD/Knutson acknowledged that in his narrative, he did describe what he had witnessed, heard, and/or did at the scene of the incident. GBPD/Knutson acknowledged he had read over his narrative prior to the interview, and that he had nothing else new to add to his narrative regarding his recollection of the incident. - GBPD/Kntitson did not know MPD/Powell and Thole prior to the incident. - GBPD/Knutson acknowledged that as he was approaching the incident scene in full uniform in a marked squad, that a white male wearing a white t-shirt and a baseball cap, extended his right hand and "flipped" him off. He later learned that male was MPD/Powell. - GBPD/Knutson stated he heard second hand from GBPD/Korth and Denney, that derogatory language was used by both MPD/Powell and Thole, 41 1211970 specifically the use of the "N" word, referring to people of African American ethnicity. GBPD/Knutson acknowledged that everything in both his written narrative in GBPD Case #13-208448 and in his interview, was true and accurate to the best of his knowledge. Statement of GBPD Officer Thomas Denney GBPD Officer Thomas Denney was interviewed for this investigation from the MPD Internal Affairs Unit on August 1st, 2013, via telephone conference call. GBPD/Denney has been with the Green Bay Police Department almost 3 years and was assigned as a Patrol Officer on June 29th, 2013. GBPD/Denney composed a supplement in GBPD Case #13-208448, a police response on June 29th, 2013, regarding a public disturbance involving MPD/Powell and Thole. The following is a summary of GBPD/Denney's statement taken by Sgt. Schmid and shall not be considered verbatim unless indicted by the use of quotations: GBPD/Denney acknowledged he composed an officer narrative in GBPD Case #13-208448, a public disturbance incident involving MPD/Powell and Thole. GBPD/Denney acknowledged that in his narrative, he did describe what he had witnessed, heard, and/or did at the scene of the incident. GBPD/Denney acknowledged he had read over his narrative prior to the interview, and that he had nothing else new to add to his narrative regarding his recollection of the incident. GBPD/Denney recognized MPD/Powell and Thole upon his arrival at the incident, as he had been flagged down by them around midnight at the corner of E. Walnut St./Washington St. He stated MPD/Powell and Thole were standing on the corner, waved to him, and that he ended up talking to them through the window of his squad. MPD/Thole first told him that MPD/Powell used to work for Green bay PD and then told him that he and MPD/Powell were Minneapolis cops. GBPD/Denney said they were looking to get a ride to the Sardine Can Bar, so he called them a cab and returned to his patrolling duties. 42 1211971 GBPD/Denney did not know MPD/Powell or Thole prior to the incident. He did state that they mentioned knowing GBPD/Allen. GBPD/Denney acknowledged that he does know a lot of people who worked with MPD/Powell in the past, and that he heard from them when MPD/Powell worked for GBPD, he seemed to have a big head and he was a little full of himself. GBPD/Denney then recalled somebody telling him that when he (MPD/Powell) worked for GBPD, they used to go out after work to the bars, and that MPD/Powell would wear a tight t-shirt, wearing his badge and lanyard underneath it, but it was clear that everyone in the room could tell that he was a cop and that he had his badge on. Upon arriving to the incident, GBPD/Denney immediately recognized MPD/Powell and Thole and was surprised to see off-duty officers involved in an incident. He stated he holds police officers to a higher standard, off-duty or on. GBPD/Denney stated that he did allow MPD/Powell to stand closer to him versus an unknown citizen, as he was less concerned about being attacked. He said he didn't think that they (MPD/Powell and Thole) were going to be a safety threat to him, because he knew they were off-duty cops. GBPD/Denney acknowledged that MPD/Powell used the term "nigger" when he reached the other side of the street. GBPD/Denney was surprised when he heard MPD/Powell say that, and stated he had already been surprised by the way Officer's MPD/Powell and Thole were behaving that night. GBPD/Denney started thinking "This is getting a little unbelievable and out of hand." When GBPD/Denney heard MPD/Thole comment, "We fucking were walking down the street and these dudes were doing their little monkey thing...", he stated he was very surprised that he (Thole) was using this kind of language with an officer out on the street. Office Denney stated he definitely thought that when MPD/Thole used the term "monkey", he was making reference to the fact that the other people involved in the disturbance were black. 43 1211972 GBPD/Denney believed that MPD/Powell and Thole expected preferential treatment due to their police officer status. He stated he believed this based on MPD/Powell's and Thole's attitude towards him and that they (MPD/Powell and Thole) didn't really think that they had to listen to him. He also stated that when he asked MPD/Thole for his ID, MPD/Thole acted surprised that he was going to be identified in a police report. GB PD/Denney stated he thought MPD/Thole was looking for preferential treatment in regards to identifying him, stating "because I think that most know that if you're involved in a disturbance and the police show up...at the very least, were gonna identify you...that's just something that gets done." GBPD/Denney stated when MPD/Thole admitted to punching a male in the face, he needed to identify him, stating that his information was necessary in case the person he punched came forward, and he would already have half the story of the disturbance documented. When asked what his reaction to MPD/Thole's comment "...we have a lesbian fucking chief and she's looking for any reason...", GBPD/Denney said he was in disbelief that he was saying things like this right out in public to officers. GBPD/Denney believed the comment to be derogatory and stated "it seemed to me like he thought that because she was a lesbian that she was targeting him or some officers, or whatever." GBPD/Denney stated he heard third hand from someone, days after the incident, that either MPD/Powell or Thole had stated to another GBPD officer that Green Bay was "too nigger friendly", as a response to observing a vehicle with big, shiny rims on it, drive by them. Regarding the incident involving MPD/Powell and Thole in the GBPD lobby, GBPD/Denney stated he was in the shift commander's office when he saw them (MPD/Powell and Thole) walk into the lobby. He stated he didn't want to be involved in it any further, because it was obviously unpleasant. He said he stood nearby in a hallway and couldn't tell what was being said, but he could tell they (MPD/Powell and Thole) were yelling at GBPD/Opperman and Mahoney. He stated it sounded like a yelling match. 44 1211973 - GBPD/Denney acknowledged that everything in both his written narrative in GBPD Case #13-208448 and in his interview, was true and accurate to the best of his knowledge. Statement of GBPD Lieutenant Andrew Opperman GBPD Lieutenant Andrew Opperman was interviewed for this investigation from the MPD Internal Affairs Unit on August 5th, 2013, via telephone conference call. GBPD/Opperman has been with the Green Bay Police Department almost 9 years and was assigned as the Patrol Shift Commander on June 29th, 2013. GBPD/Opperman composed a memorandum to GBPD/Captain Muraski regarding GBPD Case #13-208448, a police response on June 29th, 2013, regarding a public disturbance involving MPD/Powell and Thole. The following is a summary of GBPD/Opperman's statement taken by Sgt. Schmid and shall not be considered verbatim unless indicted by the use of quotations: - GBPD/Opperman acknowledged he composed a memorandum to GBPD/Captain Muraski regarding GBPD Case #13-208448, a public disturbance incident involving MPD/Powell and Thole. - GBPD/Opperman acknowledged that in his memorandum, he did describe what he had witnessed, heard, and/or did at the scene of the incident. He added that he remembered that they (MPD/Powell and Thole) made several statements to him referencing that there were nine black males and two white males in the disturbance, and GBPD/Opperman didn't really see where they were going with that. He remembered asking MPD/Powell "what did it matter." - GBPD/Opperman did know MPD/Powell because he had worked directly with him when.MPD/Powell was a GB PD police officer, approximately 5 to 6 years ago. GBPD/Opperman did not know MPD/Thole prior to the incident. GBPD/Opperman stated that during the time he worked with MPD/Powell, he didn't hear MPD/Powell use words or terms that were derogatory/inflammatory regarding one's race, ethnicity, or sexual orientation. 45 1211974 GBPD/Opperman acknowledged that there are other officers on GBPD that did know MPD/Powell, and he stated two of them were at the incident scene that night, GBPD/Knetzger and Allen. GBPD/Opperman stated that he did talk to MPD/Powell on GBPD/Allen's cell phone prior to the GBPD lobby incident, and that MPD/Powell told him he had been beaten up and wanted to know what he (GBPD/Opperman) was going to do about it. GBPD/Opperman thought MPD/Powell was joking around and just trying to get a rise out of him. He handed the phone back to GBPD/Allen. Regarding the behavior of MPD/Powell and Thole in the GBPD lobby, GBPD/Opperman was shocked. He said he had never seen MPD/Powell act like that or the way he was talking to him. He stated MPD/Thole, who started the disturbance, was proclaiming self-defense. GBPD/Opperman thought it was arrogant, that they (MPD/Powell and Thole) believed because they were police officers, they deserved some type of special attention, or that they were in the right. GBPD/Opperman stated he did not know why MPD/Powell and Thole came to the police department. GBPD/Opperman said he thought they came to visit, but when they (MPD/Powell and Thole) came in, he noticed MPD/Powell had injuries and had asked MPD/Powell what had happened. After talking to MPD/Powell for a bit, MPD/Powell told him that he didn't want any officers to get into trouble and he (MPD/Powell) didn't want this to go to IA. GBPD/Opperman interpreted this comment as if his officers had done something wrong at the scene, but after finding out what had happened, GBPD/Opperman believed MPD/Powell was implying that he didn't want this information to go to his Internal Affairs Unit, because he (GBPD/Opperman) thought MPD/Powell knew where that would end up. GBPD/Opperman described MPD/Powell's behavior as "totally unacceptable." He stated if the same behavior came from a citizen, he would have been more accepting of it, but because he ((MPD/Powell) was a police officer, he found his behavior unacceptable. 46 1211975</t>
  </si>
  <si>
    <t>['https://d3n8a8pro7vhmx.cloudfront.net/cuapb/pages/1461/attachments/original/1638335523/13-17307_Powell_Part_2.pdf?1638335523']</t>
  </si>
  <si>
    <t>Too_Long:Over 20 Pages32:42-33:00, GBPD/Opperman is engaged in conversation with MPD/Powell and MPD/Thole and appears to be explaining something to both MPD/Powell and MPD/Thole as they listen. 34:10, MPD/Thole walks from the front of the lobby, passing behind and to the right of GBPD/Opperman, and proceeds to throw his bottle of water into a trash can. He returns to the bench, right center portion of the lobby, and puts his right foot up onto the bench. 35:02-10, MPD/Thole responds to MPD/Powell by walking from the bench and physically coming between him (Powell) and GBPD/Opperman, as if he is attempting to calm MPD/Powell down. MPD/Thole then lightly pushes MPD/Powell back and to the left, away from GBPD/Opperman, but quickly releases MPD/Powell, who is still engaged in conversation with GBPD/Opperman. . MPD/Thole walks back to the front of the lobby. 36:37, MPD/Thole walks from the front of the lobby back to bench on the right center side of the lobby, putting his right foot up on the bench again. He is perpendicular to MPD/Powell's left and GBPD Opperman's right. MPD/Thole is directly opposite across the lobby and facing GBPD/Buchmann. 37:31 MPD/Thole briefly interjects into the conversation, displaying some animated hand/arm gestures, while engaging with GBPD/Opperman. MPD/Thole then disengages and goes back to the bench, putting his right foot up on the bench. 37:38, GBPD/Opperman states something directly to MPD/Thole, who then reacts by walking away from the bench towards the front door of the lobby, as if he is about to leave. MPD/Thole turns back and then walks up just behind and to the right of MPD/Powell, and appears to be in animated conversation (back of right hand slapping the palm side of his left hand) and directing it towards GBPD/Opperman and Buchmann. 28 1211817 38:56, MPD/Thole stops at the lobby door and again begins to turn around and come back again, all the while still conversing with GBPD/Opperman. 38:59 MPD/Thole exits the GBPD lobby. 40:51, MPD/Thole re-enters the GBPD lobby through the public doors and walks over to MPD/Powell, stands directly in front of him facing him, and lightly pushes him back, as if trying to get him to leave. 41:00, MPD/Thole steps back, behind and to the left of MPD/Powell, by the bench on the center right side of the lobby. GBPD/Mahoney is still at the front right portion of the lobby. 41:39, MPD/Thole approaches MPD/Powell a second time, tapping him on his front left shoulder, again appearing to get MPD/Powell to.leave. 42:18, MPD/Thole steps in between MPD/Powell and GBPD/Opperman, again attempting or encouraging MPD/Powell to end the conversation and leave. 42:18-29, MPD/Thole, again, quickly steps in between MPD/Powell and GBPD/Opperman, this time directly facing MPD/Powell. MPD/Thole then places his hands on MPD/Powell, in order to get him to turn to his left and begin moving him towards the lobby public doors. With his left hand on MPD/Powell's back, MPD/Thole begins to walk with MPD/Powell towards the lobby public doors. As MPD/Powell and MPD/Thole approach the lobby public door, MPD/Thole releases his escort of him 43:03-12, MPD/Thole then steps in again, directly in front of MPD/Powell, and attempts to physically get MPD/Powell to turn around and head for the public lobby door. MPD/Thole releases from his attempt to get MPD/Powell to move towards the public lobby doors, then goes and sits down on the bench on the center left portion of the lobby, just off to MPD/Powell's right. 44:15, MPD/Thole is still seated on the'bench. 29 1211818 44:43, MPD/Thole interjects or is addressed into the conversation, stands up from the bench and begins animated conversation, slapping the open palm of his left hand with the back of his right hand several times. He moves forward and appears engaged with GBPD/Opperman, pointing his right index finger onto his left pinky finger several times. GBPD/Opperman then advances towards MPD/Thole and appears to be animated/yelling at Officer MPD/Thole. 45:14, MPD/Thole sits back down on the bench on the center left portion of the lobby again. He appears to disengage from the exchange he was having with GBPD/Opperman. 45:40, MPD/Thole stands up from the bench and walks over to MPD/Powell, faces him, getting directly between him and GBPD/Opperman and Mahoney. Officer MPD/Thole then physically moves MPD/Powell towards the public lobby doors. 45;47, MPD/Powell and MPD/Thole begin to exit the lobby. 45:55, MPD/Powell and MPD/Thole remain at the lobby door threshold, still exchanging words with GBPD/Mahoney. 46:25-29, MPD/Thole grabs the right arm of MPD/Powell, turns him slightly, and then escorts MPD/Powell and himself out of the GBPD lobby. , ­ 06/29/2013 03:23:15, End time of video Summary of Business Contacts: Potential Video Surveillance Evidence On 08/06/2013, at approximately 8:30 PM, I contacted two local businesses that GBPD/Lt. Warych stated might have video footage of the public disturbance involving MPD/Powell and Thole. The businesses are both bars, one being "Kittner's" (920-433-9187) and the other "Stir-Ups" (920-593-3933). They both are located north of the incident intersection of S. Washington St./Doty St. I spoke to "Chris" at Kittner's, who stated their business did not have any exterior video surveillance equipment. I also spoke with an employee of Stir-Ups (name unknown), who stated they only had an immediate interior video surveillance of 30 1211819 their business which would not have captured anything outside the immediate front door of their business. CASE STATEMENTS Statement of GBPD Officer Steven Meisner GBPD Officer Steven Meisner was interviewed for this investigation from the MPD Internal Affairs Unit on August 1st, 2013, via telephone conference call. GBPD/Meisner has been with the Green Bay Police Department since May 2013 and was assigned as a Probationary Patrol Officer on June 29th, 2013. GBPD/Meisner composed a supplement in GBPD Case #13-208448, a police response on June 29th, 2013, regarding a public disturbance involving MPD/Powell and Thole. The following is a summary of GBPD/Meisner's statement taken by Sgt. Schmid and shall not be considered verbatim unless indicted by the use of quotations: GBPD/Meisner acknowledged he composed an officer narrative in GBPD Case #13-208448, a public disturbance incident involving MPD/Powell and Thole. GBPD/Meisner acknowledged that in his narrative, he did describe what he had witnessed, heard, and/or did at the scene based on his memory of the incident and his reviewing the audio/video recording from his squad car. GBPD/Meisner acknowledged he had read over his narrative prior to the interview, and that he had nothing else new to add to his narrative regarding his recollection of the incident. GBPD/Meisner did not know MPD/Powell and Thole prior to the incident. Upon arriving at the incident scene, GBPD/Meisner described the behavior of MPD/Powell and Thole as argumentative, loud, boisterous, and disruptive. He observed that MPD/Powell and Thole were very upset with GBPD/Denney, thinking that GBPD/Denney wasn't helping them or solving their problem. 31 1211820 GBPD/Meisner stated MPD/Powell and. Thole were given instructions by GBPD/Denney, trying to separate them from the other group being interviewed regarding the disturbance, but MPD/Powell and Thole were not following those instructions. GBPD/Meisner stated other units were called to the scene and he was one of those units that responded. He also stated that when other units called for assistance, he considered it a higher alert type call. GBPD/Meisner stated that when he did learn MPD/Powell and Thole were police officers, he expected they should have been more cooperative and professional. The fact they were causing a disturbance in a major bar district, causing numerous people from the bars to come over and watch, was inappropriate for an off duty officer. What they were doing and how they were acting, they should have known what's appropriate and inappropriate during an incident. When asked why he asked MPD/Thole where he worked, GBPD/Meisner stated that MPD/Thole was argumentative about giving his name for the police report. He said he told MPD/Thole it shouldn't be a big deal and that if he did nothing wrong, he wouldn't need to worry about anything. MPD/Thole identified himself as a Minneapolis Police Officer and full-time SWAT team member and stated it was a big deal having his name in a report in which he admitted to punching a guy. MPD/Thole made a comment to GBPD/Meisner, stating "we have a lesbian fucking chief that's looking to fire people for any reason." GBPD/Meisner took that comment to be derogatory because her sexuality shouldn't have anything to do with how she is as a Chief. GBPD/Meisner believed MPD/Thole was intoxicated based on his observations that he (Thole) was loud/boisterous, strong odor of intoxicants on his breath, some slurred speech and general overall behavior that included yelling and screaming that is behavior indicative of somebody who is under the influence of alcohol or drugs. 32 1211821 GBPD/Meisner in his narrative had stated that MPD/Thole had made derogatory comments about GBPD officers and GBPD in general and acknowledged that the quoted comments in his narrative are the examples. Those examples include statements of "You guys are all fucking jokes", "a clown show", "...enjoy your fucking city", as well as telling officers to "fuck off', and giving the "finger" to a uniformed officer in a marked squad. In regards to MPD/Thole's comment "I'm not trying to be a dick, but wow...I got beat up by nine fucking guys and we're the problem...two fucking small white guys in a crowd of fucking black guys...". GBPD/Meisner stated he interpreted the comment to be derogatory, just the way MPD/Thole talked about himself as being white and the other people being black and how that made a difference, getting into a fight with nine "fucking black guys." GBPD/Meisner stated MPD/Thole created a disturbance in a public place, noting that the incident was in the middle of a downtown bar district with numerous people present, and that MPD/Thole was very loud, boisterous and using profanity, all elements in the state of Wisconsin that would define disorderly conduct in a public place. GBPD/Meisner acknowledged that officers have discretion on whether or not to arrest someone for disorderly conduct or to move them on their way, and during this incident, officers opted to have MPD/Thole leave the scene. GBPD/Meisner acknowledged that everything in both his written narrative in GBPD Case #13-208448 and in his interview, was true and accurate to the best of his knowledge. Statement of GBPD Officer Michael Jeanquart GBPD Officer Michael Jeanquart was interviewed for this investigation from the MPD Internal Affairs Unit on August Pt, 2013, via telephone conference call. GBPD/Jeanquart has been with the Green Bay Police Department since 2008, and was assigned as a Patrol Officer on June 29th, 2013. GBPD/Jeanquart composed a supplement in GBPD Case #13-208448, a police response on June 29th, 2013, regarding a public disturbance involving MPD/Powell and Thole. The following is a 33 1211822 summary of GBPD/Jeanquart's statement taken by Sgt. Schmid and shall not be considered verbatim unless indicted by the use of quotations: GBPD/jeanquart acknowledged he composed an officer narrative in GBPD Case #13-208448, a public disturbance incident involving MPD/Powell and Thole. GBPD/Jeanquart acknowledged that in his narrative, he did describe what he had witnessed, heard, and/or did at the scene of the incident. GBPD/Jeanquart acknowledged he had read over his narrative prior to the interview, and that he had nothing else new to add to his narrative regarding his recollection of the incident. GBPD/Jeanquart did not know MPD/Powell and Thole prior to the incident. GBPD/Jeanquart stated that he questioned fellow GBPD/Knetzger (who knew MPD/Powell when he worked for GBPD) about MPD/Powell, asking him if this was the way he acted when he worked for GBPD. GBPD/Jeanquart stated GBPD/Knetzger told him no, that MPD/Powell's behavior was completely out of person from what he (GBPD/Knetzger) could recall and thought maybe the alcohol was causing him to act this way, this wasn't the MPD/Powell that he (GBPD/Knetzger) knew. GBPD/Jeanquart stated that when he arrived at the incident, he exited the passenger side door of the squad and MPD/Powell asked him "You know who we are, right? GBPD/Jeanquart told MPD/Powell that he had no idea who he was. GBPD/Jeanquart stated MPD/Thole identified himself to him as a Minneapolis police officer and a full time member of the SWAT ,team. GBPD/Jeanquart stated he believed MPD/Thole expected preferential treatment due to his police officer status, because MPD/Thole didn't want his name "indexed". GBPD/Jeanquart explained that "indexed" means what GBPD refers to the identification process...name, DOB, warrant check, name added to the call, etc. GBPD/Jeanquart thought it was asking a little much to do that after MPD/Thole had admitted to punching someone and then expecting GBPD officers not to identify him (Thole). GBPD/Jeanquart 34 1211823 interpreted MPD/Thole's statement about being "indexed" that he (Thole) didn't want his name in the call because he was a police officer, and he thought that since he was a police officer, he shouldn't have his name added to the call. GBPD/Jeanquart believed MPD/Thole and Powell were. intoxicated based on his observations that they were loud, boisterous and irrational. He further stated that both MPD/Powell ,and Thole couldn't really be reasoned with, they couldn't be talked to rationally, they were unable to interpret what was going on and they weren't able to make a good decision based on the circumstances. GBPD/Jeanquart did hear MPD/Thole comment "I know you think I'm drunk...but I'm not, I'm not that drunk." GBPD/Jeanquart in his narrative had stated that MPD/Thole and Powell had made derogatory comments about GBPD officers and GBPD in general and acknowledged that the quoted comments in his narrative are the examples. Those examples include statements of "You guys are a fucking joke, you know who we are, right?", "what a clown show", "how long you been a cop....exactly!" "I'm not trying to be a dick to you...you're right, you're right, I am a dick,- enjoy your fucking city", as well as telling officers to "fuck off", and giving the "finger" to a uniformed officer in a marked squad. Regarding MPD/Thole's specific comment to GBPD/Jeanquart, -"how long you been a cop....exactly!" GBPD/Jeanquart stated he had to bite his tongue and really didn't feel like getting into it with MPD/Thole, but he interpreted the comment as if MPD/Thole felt he was more experienced that GBPD/Jeanquart and was telling him "shut up because I have more experience than you." In regards to MPD/Thole's comment "I'm not trying to be a dick, but wow...we get beat up by nine fucking guys and we're the problem...two fucking small white guys and you got a crowd of fucking black guys up there...". GBPD/Jeanquart stated he didn't interpret the comment to be 35 1211824 derogatory at the time and was not alarmed that MPD/Thole had made the comment. GBPD/Jeanquart stated that he had entered the GBPD through the south doors into the office area where reports can be completed. He said he could hear someone yelling in the lobby. He didn't think much of it at first, but the yelling continued so he decided to check it out. He observed through a window out into the lobby from the office, MPD/Powell and Thole in a verbal exchange with GBPD/Mahoney, Opperman and Allen. GBPD/Jeanquart couldn't hear what specifically was being said, but he could hear that there was yelling going on out in the lobby. GBPD/Jeanquart acknowledged that everything in both his written narrative in GBPD Case #13-208448 and in his interview, was true and accurate to the best of his knowledge. Statement of GBPD Officer Michael Knetzger GBPD Officer Michael Knetzger was interviewed for this investigation from the MPD Internal Affairs Unit on August 1st, 2013, via telephone conference call. GBPD/Knetzger has been with the Green Bay Police Departinent for 16 years and was assigned as a Patrol Officer on June 29th, 2013. GBPD/Knetzger composed a supplement in GBPD Case #13-208448, a police response on June 29th, 2013, regarding a public disturbance involving MPD/Powell.and Thole. The following is a summary of GBPD/Knetzger's statement taken by Sgt. Schmid and shall not be considered verbatim unless indicted by the use of quotations: GBPD/Knetzger acknowledged he composed an officer narrative in GBPD Case #13-208448, a public disturbance incident involving MPD/Powell and Thole. GBPD/Knetzger acknowledged that in his narrative, he did describe what he had witnessed, heard, and/or did at the scene of the incident. GBPD/Knetzger acknowledged he had read over his narrative prior to the interview, and when asked if there was anything he recalled' that he had not put in his original narrative, he stated he recalled hearing some other 36 1211825 quotes. He recalled he was passenger officer in his squad, training a new officer, and when he was walking up onto the scene, hearing a male voice in the distance say something "about a name not being in a police report and he knew how it went, because he was a police officer and that they had a lesbian Chief that was looking to fire anybody." He did not recognize the voice at the time, but later learned it was that of MPD/Thole. There was another statement GBPD/Knetzger heard and hadn't put in his narrative, that being MPD/Thole stating more than one time, that he (Thole) was full time SWAT. GBPD/Knetzger stated he did not know at the time what that had to do with the incident itself, but stated MPD/Thole said it more than once. GBPD/Knetzger did know MPD/Powell because he had worked directly with him when MPD/Powell was a Green Bay police officer. GBPD/Knetzger did not know MPD/Thole prior to the incident. Upon arriving at the incident scene, GBPD/Knetzger stated MPD/Powell recognized him and identified him by name, then stated "Thank God I know somebody here." GBPD/Knetzger stated as he stood by GBPD/Mahoney, MPD/Powell was speaking with GBPD/Mahoney, and that it appeared he was speaking to him in a condescending tone towards him (GBPD/Mahoney). GBPD/Knetzger heard a comment that they (MPD/Powell and Thole) were upset that nothing was being done, but he remembers scanning the incident scene and seeing fellow GBPD officers interviewing some African American subjects on the opposite side of the street. GBPD/Knetzger believed those individuals had been involved in the incident. GBPD/Knetzger found this to be in contrast to their (Thole and MPD/Powell) demands, that they wanted nothing to be done, their name not to appear in a police report, yet made statements that they (GBPD) weren't doing anything. GBPD/Knetzger stated he found it difficult to proceed with the case when there wasn't a victim, because the victim had apparently fled. Then you have "complainants" (MPD/Powell and Thole) who didn't want anything done. 37 1211826 GBPD/Knetzger found MPD/Powell's and Thole's behavior to be very bizarre from a legal perspective. GBPD/Knetzger stated he has responded to many incidents similar to this in their bar district, and that these types of matters either get resolved where both sides go their own separate ways (like tonight's incident), or enforcement options are taken, most likely disorderly conduct. When asked, GBPD/Knetzger stated that MPD/Powell and Thole were approaching the line where the officer's discretion to make an arrest for disorderly conduct could have been implemented, especially when things continued at the GBPD lobby. GBPD/Knetzger believed MPD/Powell and Thole were intoxicated based on his observations that they were impaired, specifically the odor of intoxicants and slurred speech. He stated that before he got out of roll call (1900 hours), GBPD/Allen had told him' that MPD/Powell and Thole were in town and would be in the bar district out and about walking, and that they (MPD/Powell and Thole) may contact them (GBPD) needing a ride somewhere later on. GBPD/Knetzger stated he never heard MPD/Powell and Thole say anything about preferential treatment, but did state they weren't happy with the way GBPD officers were handling the scene, especially when they were asked for identification. This led to the discussion about their names being in the report. GBPD/Knetzger stated it was apparent that they didn't want any official record of anything being generated because of their affiliation with MPD and the disparaging words that were made about the Chief. When asked if he had heard anything from any other officers regarding derogatory or demeaning remarks made by either MPD/Powell or Thole regarding one's race, GBPD/Knetzger stated he did hear about a comment made to another GBPD officer, regarding an incident with one or two black males inside a motor vehicle driving with loud music, and that MPD/Powell and Thole were shocked that the GBPD officer didn't do anything about it. They (MPD/Powell and Thole) then made a comment regarding Green Bay, 38 1211827 that "You're city is too nigger friendly." GBPD/Knetzger stated he was told that directly by another GBPD officer (name unknown) on the night after the public disturbance incident. GBPD/Knetzger acknowledged that everything in both his written narrative in GBPD Case #13-208448 and in his interview, was true and accurate to the best of his knowledge. Statement of GBPD Lieutenant Steven Mahoney GBPD Lieutenant Steven Mahoney was interviewed for this investigation from the MPD internal Affairs Unit on August 1st, 2013, via telephone conference call. Lieutenant Mahoney has been with the Green Bay Police Department for 6 years and 7 years with the Marinette County Sheriffs Department and was assigned as a Patrol Supervisor on June 29th, 2013. Lieutenant Mahoney composed a memorandum to GBPD/Captain Muraski regarding GBPD Case #13-208448, a police response on June 29th, 2013, regarding a public disturbance involving MPD/Powell and Thole. The following is a summary of Lieutenant Mahoney's statement taken by Sgt. Schmid and shall not be considered verbatim unless indicted by the use of quotations: GBPD/Mahoney acknowledged he composed a memorandum to GBD/Captain Muraski regarding GBPD Case #13-208448, a public disturbance incident involving MPD/Powell and Thole. GBPD/Mahoney acknowledged that in his memorandum, he did describe what he had witnessed, heard, and/or did at the scene of the incident. - GBPD/Mahoney did not know MPD/Powell and Thole prior to the incident. GBPD/Mahoney stated that GBPD/Richgels and Allen did personally know MPD/Powell, as they had worked with MPD/Powell when he was employed as a GBPD officer. - Upon arriving at the incident scene, GBPD/Mahoney stated he was shocked and appalled at the way MPD/Powell and Thole were treating his officers. He stated specifically that MPD/Powell walked up to him and he tried to calm him (MPD/Powell) down. He described MPD/Powell as being verbally 39 1211828 belligerent, very condescending towards. him, and swearing at him, saying that he was the victim and "You fuckers let the guy go." Being the patrol supervisor, GBPD/Mahoney was asked if he asked to be put on the call, but stated he heard one of his field training officers requesting an additional unit. He stated when that request is heard, coupled with it occurring in their bar district, he had dispatch put him on the call because he was thinking it was probably something more serious. GBPD/Mahoney believed MPD/Powell and Thole wanted preferential treatment because they repeatedly told him and his officers that they (MPD/Powell and Thole) were police officers and worked for Minneapolis PD. GBPD/Mahoney stated that through his experience being a police officer, when another officer is identifying himself as a police officer, it's an indication that they are asking for a favor. GBPD/Mahoney believed both MPD/Powell and Thole were intoxicated, with one of the recognizable indicator's being their inability to listen to what was being asked of them by the on-scene officers. He stated both were very animated and told MPD/Powell and Thole that he had received a text message from GBPD/Richgels earlier in the night, thinking that telling them this would calm them down,. but MPD/Powell continued to swear and be belligerent towards him. GBPD/Mahoney stated he told MPD/Powell he needed to respect him and his officers. MPD/Powell responded by continually calling GBPD/Mahoney "sir" in a very condescending tone. GBPD/Mahoney in his narrative had stated that MPD/Powell and Thole had made derogatory comments about GBPD officers and GBPD -in general and acknowledged that the quoted comments in his narrative are the examples. Those examples include statements of "I am the victim and you let these fuckers go", "these cops don't know what to do", "you let the fuckers go and you are harassing us when we are the victims", "I told you they wouldn't fucking do anything...they don't know what the fuck they are doing", as well as giving the "finger" to a uniformed officer in a marked squad. 40 1211829 GBPD/Mahoney stated while one of his officers was attempting to identify MPD/Thole, he (Thole) made a comment in reference that he didn't want his name in a report, as he has a lesbian Chief that's looking for any reason to fire them. GBPD/Mahoney said that comment was yelled loud enough that he heard it from probably 20-30 feet away. GBPD/Mahoney instructed the officers who talked to MPD/Powell and Thole, to make sure they wrote out the details of what they heard and what was said to them by MPD/Powell and Thole. GBPD/Mahoney acknowledged that, he was told by GBPD/Allen that MPD/Powell was using racial slurs, calling African Americans "niggers" and that either MPD/Powell or Thole made reference to Green Bay being "too nigger friendly." In regards to the GBPD lobby incident, which was video recorded, GBPD/Mahoney confirmed that there is no audio with the video. GBPD/Mahoney stated that when he told MPD/Powell and Thole that the information he had gotten was that they were the cause of the disturbance, Officer's MPD/Powell and Thole had a look of shock and they said they didn't do anything wrong. It was at this time that MPD/Thole stated "see, I told you these fuckers wouldn't do anything", "this would never happen in Minneapolis", and "this department's a joke." GBPD/Mahoney stated that when he told MPD/Powell and Thole that he believed they were using the term "nigger" and that would have caused the disturbance, MPD/Thole stated it was their first amendment right to say the word "nigger", and they could not be arrested for that. GBPD/Mahoney's reaction to MPD/Thole's response was that of shock and dumbfound, knowing that police officers are held to a higher standard, and that an officer would think that he could say that and there was absolutely nothing wrong with saying that in his mind. GBPD/Mahoney could not understand what MPD/Thole's logic or thought process was, thinking it was okay to do that. GBPD/Mahoney stated MPD/Powell's and Thole's conduct, profanity, comments and behavior was approaching the line of disorderly conduct and 41 1211830 he advised them both at the incident scene and the lobby scene that if they didn't leave, they faced possible arrest. GBPD/Mahoney acknowledged that everything in both his written memorandum regarding GBPD Case #13-208448 and in his interview, was true and accurate to the best of his knowledge. Statement of GBPD Officer Matthew Knutson GBPD Officer Matthew Knutson was interviewed for this investigation from the MPD Internal Affairs Unit on August 1st, 2013, via telephone conference call. GBPD/Knutson has been with the Green Bay Police. Department for 3+ years and 4 years as a military police officer and was assigned as a Patrol Officer on June 29th, 2013. GBPD/Knutson composed a supplement in GBPD Case #13-208448, a police response on June 29th, 2013, regarding a public disturbance involving MPD/Powell and Thole. The following is a summary of GBPD/Knutson's statement taken by Sgt. Schmid and shall not be .considered verbatim unless indicted by the use of quotations: GBPD/Knutson acknowledged he composed an officer narrative in GBPD Case #13-208448, a public disturbance incident involving MPD/Powell and Thole. GBPD/Knutson acknowledged that in his narrative, he did describe what he had witnessed, heard, and/or did at the scene of the incident. GBPD/Knutson acknowledged he had read over his narrative prior to the interview, and that he had nothing else new to add to his narrative regarding his recollection of the incident. GBPD/Knutson did not know MPD/Powell and Thole prior to the incident. GBPD/Knutson acknowledged that as he was approaching the incident scene in full uniform in a marked squad, that a white male wearing a white t-shirt and a baseball cap, extended his right hand and "flipped" him off. He later learned that male was MPD/Powell. GBPD/Knutson stated he heard second hand from GBPD/Korth and Denney, that derogatory language was used by both MPD/Powell and Thole, 42 1211831 specifically the use of the "N" word, referring to people of African American ethnicity. GBPD/Knutson acknowledged that everything in both his written narrative in GBPD Case #13-208448 and in his interview, was true and accurate to the best of his knowledge. Statement of GBPD Officer Thomas Denney GBPD Officer Thomas Denney was interviewed for this investigation from the MPD Internal Affairs Unit on August 1st, 2013, via telephone conference call. GBPD/Denney has been with the Green Bay Police Department almost 3 years and was assigned as a Patrol Officer on June 29th, 2013. GBPD/Denney composed a supplement in GBPD Case #13-208448, a police response on June 29th, 2013, regarding a public disturbance involving MPD/Powell and Thole. The following is a summary of GBPD/Denney's statement taken by Sgt. Schmid and shall not be considered verbatim unless indicted by the use of quotations: GBPD/Denney acknowledged he composed an officer narrative in GBPD Case #13-208448, a public disturbance incident involving MPD/Powell and Thole. GBPD/Denney acknowledged that in his narrative, he did describe what he had witnessed, heard, and/or did at the scene of the incident. GBPD/Denney acknowledged he had read over his narrative prior to the interview, and that he had nothing else new to add to his narrative regarding his recollection of the incident. GBPD/Denney recognized MPD/Powell and Thole upon his arrival at the incident, as he had been flagged down by them around midnight at the corner of E. Walnut St./Washington St. He stated MPD/Powell and Thole were standing on the corner, waved to him, and that he ended up talking to them through the window of his squad. MPD/Thole first told him that MPD/Powell used to work for Green bay PD and then told him that he and MPD/Powell were Minneapolis cops. GBPD/Denney said they were looking to get a ride to the Sardine Can Bar, so he called them a cab and returned to his patrolling duties. 43 1211832 GBPD/Denney did not know MPD/Powell or Thole prior to the incident. He did state that they mentioned knowing GBPD/Allen. GBPD/Denney acknowledged that he does know a lot of people who worked with MPD/Powell in the past, and that he heard from them when MPD/Powell worked for GBPD, he seemed to have a big head and he was a little full of himself. GBPD/Denney then recalled somebody telling him that when he (MPD/Powell) worked for GBPD, they used to go out after work to the bars, and that MPD/Powell would wear a tight t-shirt, wearing his badge arid lanyard underneath it, but it was clear that everyone in the room could teIl that he was a cop and that he had his badge on. Upon arriving to the incident, GBPD/Denney immediately recognized MPD/Powell and Thole and was surprised to see off-duty officers involved in an incident. He stated he holds police officers to a higher standard, off-duty or on. GBPD/Denney stated that he did allow MPD/Powell to stand closer to him versus an unknown citizen, as he was less concerned about being attacked. He said he didn't think that they (MPD/Powell and Thole) were going to be a safety threat to him, because he knew they were off-duty cops. GBPD/Denney acknowledged that MPD/Powell used the term "nigger" when he reached the other side of the street. GBPD/Denney was surprised when he heard MPD/Powell say that, and stated he had already been surprised by the way Officer's MPD/Powell and Thole were behaving that night. GBPD/Denney started thinking "This is getting a little unbelievable and out of hand." When GBPD/Denney heard MPD/Thole comment, "We fucking were walking down the street and these dudes were doing their little monkey thing...", he stated he was very surprised that he (Thole) was using this kind of language with an officer out on the street. Office Denney stated he definitely thought that when MPD/Thole used the term "monkey", he was making reference to the fact that the other people involved in the disturbance were black. 44 1211833 GBPD/Denney believed that MPD/Powell and Thole expected preferential treatment due to their police officer status. He stated he believed this based on MPD/Powell's and Thole's attitude towards him and that they (MPD/Powell and Thole) didn't really think that they had to listen to him. He also stated that when he asked MPD/Thole for his ID, MPD/Thole acted surprised that he was going to be identified in a police report. GBPD/Denney stated he thought MPD/Thole was looking for preferential treatment in regards to identifying him, stating "because I think that most know that if you're involved in a disturbance and the police show up...at the very least, were gonna identify you...that's just something that gets done." GBPD/Denney stated when MPD/Thole admitted to punching a male in the, face, he needed to identify him, stating that his information was necessary in case the person he punched came forward, and he would already have half the story of the disturbance documented. When asked what his reaction to MPD/Thole's comment "...we have a lesbian fucking chief and she's looking for any reason...", GBPD/Denney said he was in disbelief that he was saying things like this right out in public to officers. GBPD/Denney believed the comment to be derogatory and stated "it seemed to me like he thought that because she was a lesbian that she was targeting him or some officers, or whatever." GBPD/Denney stated he heard third hand from someone, days after the incident, that either MPD/Powell or Thole had stated to another GBPD officer that Green Bay was "too nigger friendly", as a response to observing a vehicle with big, shiny rims on it, drive by them. Regarding the incident involving MPD/Powell and Thole in the GBPD lobby, GBPD/Denney stated he was in the shift commander's office when he saw them (MPD/Powell and Thole) walk into the lobby. He stated he didn't want to be involved in it any further, because it was obviously unpleasant. He said he stood nearby in a hallway and couldn't tell what was being said, but .he could tell they (MPD/Powell and Thole) were yelling at GBPD/Opperman and Mahoney. He stated it sounded like a yelling match. 45 1211834 GBPD/Denney acknowledged that everything in both his written narrative in GBPD Case #13-208448 and in his interview, was true and accurate to the best of his knowledge. Statement of GBPD Lieutenant Andrew Opperman GBPD Lieutenant Andrew Opperman was interviewed for this investigation from the MPD Internal Affairs Unit on August 5th, 2013, via telephone conference call. GBPD/Opperman has been with the Green Bay Police Department almost 9 years and was assigned as the Patrol Shift Commander on June 29th, 2013. GBPD/Opperman composed a memorandum to GBPD/Captain Muraski regarding GBPD Case #13-208448, a police response on June 29th, 2013, regarding a public disturbance involving MPD/Powell and Thole. The following is a summary of GBPD/Opperman's statement taken by Sgt. Schmid and shall not be considered verbatim unless indicted by the use of quotations: GBPD/Opperman acknowledged he' composed a memorandum to GBPD/Captain Muraski regarding GBPD Case #13-208448, a public disturbance incident involving MPD/Powell and Thole. GBPD/Opperman acknowledged that in his memorandum, he did describe what he had witnessed, heard, and/or did at the scene of the incident. He added that he remembered that they (MPD/Powell and Thole) made several statements to him referencing that there were nine black males and two white males in the disturbance, and GBPD/Opperman didn't really see where they were going with that. He remembered asking MPD/Powell "what did it matter." GBPD/Opperman did know MPD/Powell because he had worked directly with him when MPD/Powell was a GBPD police officer, approximately 5 to 6 years ago. GBPD/Opperman did not know MPD/Thole prior to the incident. GBPD/Opperman stated that during the time he worked with MPD/Powell, he didn't hear MPD/Powell use words or terms that were derogatory/inflammatory regarding one's race, ethnicity, or sexual orientation. 46 1211835 GBPD/Opperman acknowledged that there are other officers on GBPD that did know MPD/Powell, and he stated two of them were at the incident scene that night, GBPD/Knetzger and Allen. GBPD/Opperman stated that he did talk to MPD/Powell on GBPD/Allen's cell phone prior to the GBPD lobby Incident, and that MPD/Powell told him he had been beaten up and wanted to know what he (GBPD/Opperman) was going to do about it. GBPD/Opperman thought MPD/Powell was joking around and just trying to get a rise out of him. He handed the phone back to GBPD/Allen. Regarding the behavior of MPD/Powell and Thole in the GBPD lobby, GBPD/Opperman was shocked. He said he had never seen MPD/Powell act like that or the way he was talking to him. He stated MPD/Thole, who started the disturbance, was proclaiming self-defense. GBPD/Opperman thought it was arrogant, that they (MPD/Powell and Thole) believed because they were police officers, they deserved some type of special attention, or that they were in the right. GBPD/Opperman stated he did not know why MPD/Powell and Thole came to the police department. GBPD/Opperman said he thought they came to visit, but when they (MPD/Powell and Thole) came in, he noticed MPD/Powell had injuries and had asked MPD/Powell what had happened. After talking to MPD/Powell for a bit, MPD/Powell told him that he didn't want any officers to get into trouble and he (MPD/Powell) didn't want this to go to IA. GBPD/Opperman interpreted this comment as if his officers had done something wrong at the scene, but after finding out what had happened, GBPD/Opperman believed MPD/Powell was implying that he didn't want this information to go. to his Internal Affairs Unit, because he (GBPD/Opperman) thought MPD/Powell knew where that would end up. GBPD/Opperman described MPD/Powell's behavior as "totally unacceptable." .He stated if the same behavior came from a citizen, he would have been more accepting of it, but because he ((MPD/Powell) was a police officer, he found his beha.vior unacceptable. 47 1211836</t>
  </si>
  <si>
    <t>['https://d3n8a8pro7vhmx.cloudfront.net/cuapb/pages/1461/attachments/original/1638409131/13-17306_Thole_Part_2.pdf?1638409131']</t>
  </si>
  <si>
    <t>Too_Long:Over 20 PagesSometime between 10:00 p.m. and 11:00 p.m., Officer's MPD/Powell and Thole decided to go downtown to the Washington St. bar area. They then wanted to go across the river to check out a bar that MPD/Powell heard had been remodeled; the Sardine Can Bar. MPD/Powell stated he did see a Green Bay police officer, but didn't remember who it was. He said he stopped the officer, introduced himself by name and told him that he used to work for GBPD, but left (in 2006) and now works for MPD. MPD/Powell asked the officer for a ride to the Sardine Can Bar, but the officer told him he couldn't do that, and then provided him with a cab number. Officer's MPD/Powell and Thole then took a cab over to the Sardine Can Bar. This was approximately at 11:15 p.m. MPD/Powell stated he and MPD/Thole arrived at the Sardine Can Bar, went in and he ordered a beer. He then sent GBPD Officer Nate Allen a text message, asking him if he was working, and if so, could he come by the Sardine Can Bar. Approximately one half hour later, GBPD/Allen arrives at the Sardine Can Bar and MPD/Powell sees him pull up in his squad car. MPD/Powell went out to meet GBPD/Allen and they had "small talk", catching up with one another on what they'd been up to because they hadn't seen each other in a while. MPD/Powell stated he did not hear MPD/Thole make the comment "What's that? Green Bay is too nigger friendly." - When asked if he ever used the term nigger in any kind of conversation or comment while talking with GBPD/Allen, MPD/Powell stated "no, not to my recollection, I did not." MPD/Powell stated GBPD/Allen then had to leave and respond to an EM1 call. MPD/Powell said he and MPD/Thole then stayed at the Sardine Can Bar another 30 to 45 minutes before leaving. He had finished one beer, ordered a second one, but did not finish that one. He and MPD/Thole then left the bar and walked back over to the Washington St. side of the river, approximately a 5 to 10 minute walk. 82 1212011 On the walk back down Washington St., on their way back to the hotel, MPD/Powell stated they stopped into a country bar. He ordered a beer, talked with MPD/Thole, hung out, walked around and checked it out. MPD/Powell did not recall the name of the bar, but said he and MPD/Thole were there for 30 to 45 minutes. MPD/Powell stated he left the country bar (with MPD/Thole) and started to head back to his hotel, walking south on Washington St, approaching Doty St. He noticed a group of four black maleS that were walking towards him, taking up most of the sidewalk, acting very animated, loud and happy to be out. MPD/Powell stated he walked past the four black males, and they directed their attention towards him, saying something. He stated he does not recall what they said, but it prompted him to say "Not me." As he continued to walk past them, one of the black males caught MPD/Powell's attention and caused him to stop, to the effect of something they said with "white boy" in it. MPD/Powell stopped, turned around and said "What did you say?" MPD/Powell was now at the corner of Washington St. and Doty St. MPD/Powell stated he was facing northbound on Washington St. when the four black males came at him and MPD/Thole. The males got chest to chest with him. Words were being exchanged but MPD/Powell doesn't remember what was said, he was. thinking to himself, what they were wearing and descriptions. MPD/Powell stated one individual stood out to him. He described him as black male, wearing a light blue t-shirt or tank top, with white glasses on. MPD/Powell stated he didn't progress towards the males and that he stopped and stood in place. The males kept advancing towards him, then remembers being shoved by someone, but didn't know which one of them shoved him. He stated it was one of the four initial black males. Two of them were light skinned black males and another one appeared to be white from observation of the video. 83 1212012 MPD/Powell describes that he saw sudden movement out of his left eye peripheral vision, then stating that's when he got hit/punched in the face two times. He doesn't know if he was hit by two different people or if just by one person, but he remembers getting hit in the face, and as a result causing him to see a bright flash of white. MPD/Powell stated that he was hit shortly after it was said (by MPD/Thole) that they're police officers in an attempt and hope to diffuse the situation. MPD/Powell described the hit he received similar to his experiences of being hit and in police training scenarios, specifically the LVNR. 13.43 - Personnel Data 13.43 - Personnel Data He called it a "flash knock-out." When he'd come to, he would hear a "whooping" sound and his body would be tingling all over. MPD/Powell stated he experienced those same physical sensations after being hit/punched by the unknown male. MPD/Powell stated that when he came to, the original four males where still there, but he observed an additional two black males coming up on his right hand side. He described the additional two black males; one was very tall and wearing all black, and the other was wearing a red shirt and white shorts, not as tall, but large in stature. MPD/Powell believed these two black males were either coming up to further assault him or to help the other four black males out. He didn't know if the two black males knew the other four black males. MPD/Powell remembers getting pushed back, pushed away, then turned away as he was still coming to. He realized he had been "flash knocked-out" and was knocked out on his feet, still standing, but wobbly. He stated he remembers at one point walking away and to the other side towards Washington St., then a GBPD squad arrived and its recorded squad video begins capturing what occurred after that. 84 1212013 The recorded squad video of GBPD/Andrae was played. MPD/Powell identified himself in the video, wearing a white shirt, blue jeans, and a baseball cap, and MPD/Thole was wearing a black shirt and blue jeans. MPD/Powell points out in the video that MPD/Thole can be seen flagging down the police officer that was arriving on-scene. MPD/Powell identified four individuals that can be observed on the recorded video as the four males initially involved in the incident. The following are the descriptions of those four males, who all can be seen leaving the scene as GBPD/Andrae arrives on-scene: • Caucasian/light skinned black male wearing a che-ckered shirt, blue jeans and a balding/shaved head. • Black male wearing a dark blue or black shirt, white shorts, black tennis shoes, baseball cap. • Light skinned black male, possibly white, wearing blue jeans, white sneakers, and blue shirt with a white stripe running along the back and down the back of the arms. • Light skinned, very thin, black male, wearing a white baseball cap, khaki shorts, blue t-shirt, white tennis shoes and white framed glasses. MPD/Powell identified in the video the additional, two black males that were on scene when he "came to" after being hit/punched. He stated they were not involved in the assault. One is wearing a black shirt/black pants, the other is wearing a red shirt/white shorts. MPD/Powell stated he believed these two black males were there to separate the disturbance and cause some time for the other four individuals to get away and leave. - MPD/Powell noted he can be seen in the video looking north, down Washington St., getting a better vantage point and watching the suspects leave the scene. MPD/Powell is approached by GBPD/Denney in the video, giving MPD/Powell instructions to go to the other side of the street. MPD/Powell stated he did not do this immediately, that he was still heated and still upset 85 1212014 that he was assaulted. He also didn't want to leave that side of the street because he knew the suspects were still going northbound on Washington St. The recorded squad video of GBPD/Denney was played. MPD/Powell explained his reaction towards the two black males on the corner (who were telling GBPD/Andrae that they didn't know what was going on) was a response to reiterate that they (2 black males) didn't know what was going on, and that there was a sense of urgency, because MPD/Powell believed the suspects were getting away. He believed GBPD was talking to the wrong people and instead, they should have been going down the street after the suspects. MPD/Powell was asked why he did not tell the on-scene GBPD officer his concern the suspects were getting away, to which he replied that he did alert them and re-alert them, and that MPD/Thole was also waving them down and pointing to the suspects. He stated that the situation evolved in which he and MPD/Thole were the only ones detained. When asked if he could relate to GBPD/Denney having immediate concern in regards to him not cooperating or following his orders, MPD/Powell stated "sure." When asked why he was giving GBPD/Denney such a hard time, MPD/Powell stated he was trying to get the point across that the suspects were leaving the scene and that there was a sense of urgency for him (Denney) to deal with that part of the call/situation, instead of being overly concerned with him (MPD/Powell) being on the other side of the street. MPD/Powell stated he was not attempting to cause a disturbance or be disorderly in any way. MPD/Powell's explanation regarding his comment, "Go take their fucking story...be that way...take that story dude", was one in which he didn't believe GBPD was taking sides, but that multiple officers were on scene and no description was aired, the situation wasn't aired, and the suspects running northbound on Washington wasn't aired. There was no GBPD officer actively attempting to go after the suspects who had just assaulted him. 86 1212015 MPD/Powell stated he heard and interpreted on the GBPD/Denney squad video, the "N" word being used. MPD/Powell acknowledged it was his voice that could be heard and he admitted to saying the "N" word. When asked, he stated it was used in a sentence and does remember saying it. He stated he was heated, still angry, and mad after being assaulted and no GBPD officers did anything or were sent in the direction of those who assaulted him. MPD/Powell's explanation regarding his comment, "Do you have a victim? Do you have a victim?", was based on his reaction towards GBPD/Denney's focus on identifying MPD/Thole for the police report, after he (Thole) admitted he had punched someone. MPD/Powell stated he was insinuating to GBPD/Denney that your victim is standing right in front of you. MPD/Powell's explanation regarding his comment, "we're walking down the sidewalk and we get assaulted and now we're the suspects...that's unbelievable", was that it was unbelievable that he was being treated as a suspect, squad cars were leaving the scene, and that nobody during the entire incident listened to him or acted on what he had told them 'happened. In regards to MPD/Thole' s comment, "you upped on me," MPD/Powell did not know what that term "upped" meant or exactly what MPD/Thole was referring to or how he used it. MPD/Powell's explanation regarding his comment, "...a fucking joke", was a reference on how the whole situation had transpired. MPD/Powell did not recognize the voice on the GBPD/Czarnecki squad video as his stating "they should not have run fucking names" and he did not remember saying that. He did state he knew GBPD/Knetzger who was on scene, and stated because he used to work with him, that they (GBPD) didn't have to run his name because they knew who he was. MPD/Powell denied saying to GBPD/JeanqUart "You guys are a fucking joke...you know who we are, right?" MPD/Powell stated it would be cliché to expect people to just know who he 'is. He said he did not know GBPD/Jeanquart. 87 1212016 MPD/Powell stated to the GBPD officers the fact that he used to work for GBPD, but there was no intention for any preferential treatment. He stated at the time, he was still stating that he was the victim of an assault. MPD/Powell denied telling any GBPD officer, or hearing anyone tell an on- scene GBPD officer, to "fuck off." MPD/Powell did admit to "flipping off" GBPD/Knutson as he drove by him in a marked squad. He said he was still angry at that point about the whole thing that transpired. MPD/Powell's explanation regarding his comment cited in GBPD/Mahoney's supplement, "I told you they wouldn't fucking do anything...they don't know what the fuck they're doing" and "these cops don't know what to do", was in response that they (GBPD) weren't going to do anything. MPD/Powell explained after giving repeated descriptions of the suspects and telling on- scene GBPD officers where the suspects were running, recalling ten GBPD officers at the scene, that no GBPD officers went down the street to go further investigate and try to attempt to find the suspects. - MPD/Powell further explained that as an experienced officer, he would have known what to do in that situation, but it wasn't being done by GBPD. He remembered seeing a plainclothes officer on-scene, which told him from his experience, that at least one officer was being trained (rookie or recruit officer). - When asked how much alcohol he had consumed the night of the incident, MPD/Powell stated that he couldn't put a number on it, but did say he was not intoxicated and that he had not consumed anything else other than alcohol. - MPD/Powell returned to his hotel and stated he was still upset and angry that he was assaulted and nothing was done about it. He stated he then called GBPD/Allen from the hotel parking lot and explained the situation to him over the phone. MPD/Powell said he asked GBPD/Allen "Can you come down here?", because nothing was being done at that point, and MPD/Powell 88 1212017 wanted a report listing him as a victim of an assault, in case something like this (investigation) happened. MPD/Powell stated that GBPD/Allen did not get an answer from him, but instead, GBPD/Allen started laughing at him, making light of the situation, mocking him and the seriousness of the situation. MPD/Powell stated this was the reason why he thought the whole situation was a joke. MPD/Powell stated that GBPD/Allen told him he was in the Watch Commander's office, so MPD/Powell asked who it was (Watch Commander) and GBPD/Allen said it was GBPD/Opperman. MPD/Powell then talked to GBPD/Opperman, explaining the situation to him as well. MPD/Powell stated GBPD/Opperman also mocked him and treated the situation like a joke. MPD/Powell stated he told GBPD/Opperman that he wanted a report, and that GBPD/Opperman told him if he wanted to make a complaint and want a report, to come down to the station. MPD/Powell said he told GBPD/Oppernian that he would be down at the station in five minutes and then hung up. MPD/Powell stated the purpose of going to the GBPD was to file a police report. Upon arrival into the GBPD, MPD/Powell stated he rendered a salute to GBPD/Opperman, who he could see .behind a window. MPD/Powell said GBPD/Opperman could see him walk into the lobby and that is who he was acknowledging. MPD/Powell stated he can be seen with a bottle of water in his hand that he continued to flip it, tossing it back between each hand, and didn't drop it at any time, verifying that he was not intoxicated. GBPD/Opperman came out and shook MPD/Powell's hand, and then on the video can be seen pointing to his (MPD/Powell) neck, asking MPD/Powell what happened. ' MPD/Powell stated he told GBPD/Opperman he had been assaulted and that he told him that on the phone and he (Opperman) made a joke of it. MPD/Powell stated GBPD/Opperman told him that he thought he (MPD/Powell) was kidding. 89 1212018 MPD/Powell stated he told GBPD/Opperman "So somebody calls to tell you that they were assaulted, during an actual call that happened, and you don't take it serious? And I assume you're not taking it serious because it was me." MPD/Powell stated GBPD/Opperman said he thought that he (MPD/Powell) came down to the police station to visit. MPD/Powell then explained to GBPD/Opperman everything that happened at the scene, and that the conversation went back and forth. The recorded GBPD lobby video was played. MPD/Powell identified himself and MPD/Thole in the video as well as GBPD/Opperman. MPD/Powell stated during his interaction at the GBPD lobby, he was still upset and re-talking and re-living in his head, upset that he was assaulted and didn't get listened to on the scene and that nobody went after the suspects. MPD/Powell stated that the reports indicated that he was animated and someone thought that he was going to assault GBPD/Opperman. MPD/Powell stated that was never even a thought in his mind where he would physically assault GBPD/Opperman. MPD/Powell stated GBPD/Opperman then asked him if he could go call the people that were out on the scene and talk to them. At this time, MPD/Powell stated he was there to get a report, but he knew GBPD/Opperman couldn't do the report, so he (Opperman) had to go call someone in to do the report and get their (GBPD officers) side of the story. - While viewing the GBPD lobby video, MPD/Powell can be seen physically reacting to things that are being said, but he could not recall specifically what was being said to him at that specific moment that caused him to generate some of the physical reactions he displayed in the video. - When asked if he, at any time while in the GBPD lobby, specifically asked or demanded that a report be taken, MPD/Powell stated "yes", both over the phone and at the station, he remembered saying he wanted a report. When asked if a report was ever taken for him, MPD/Powell said "no." He stated he didn't even know that a report was even being done or completed. He also stated that he never knew he was even considered a suspect at all 90 1212019 regarding the incident until he received his notification letter, stating that he failed to notify IA and his supervisor that he was a suspect in a report, and being investigated. MPD/Powell stated nobody told him he was a suspect, and nobody ever informed him he was being investigated for a crime. MPD/Powell stated he kept saying he was the victim of an assault and didn't believe at any time that he committed a crime. MPD/Powell identified GBPD/Mahoney on the video entering the GBPD lobby. MPD/Powell stated when he talked to GBPD/Mahoney, that he (Mahoney) was explaining what he had seen and observed out at the scene. MPD/Powell stated he told GBPD/Mahoney he wasn't there the whole time, especially at the time when he (MPD/Powell) and MPD/Thole gave the description or the direction of travel of the suspects. 'MPD/Powell stated he asked GBPD/Mahoney "Then what is the suspect description, what's their last known direction of travel, and how many suspects were there?" MPD/Powell stated GBPD/Mahoney could not answer those questions. It was at that point that GBPD/Mahoney advised MPD/Powell to leave the GBPD lobby or he would be arrested for disorderly conduct. MPD/Powell stated he then left as he did not want to get arrested and stated that to GBPD/Mahoney even though he still believed he was a victim. MPD/Powell stated GBPD/Mahoney made a comment "Big bad Minneapolis cops and little old Green Bay", to which MPD/Powell stated it had nothing to do with that. He identified GBPD/Allen in the video and then said he looked at him and said "I used to work here" and "I use to take calls with you." MPD/Powell then said his last parting words, as he was walking out the door were "Andy" as he looked at GBPD/Opperman and "Nate" as he looked at GBPD/Allen. When asked what his expectations regarding the outcome of going to the GBPD lobby would be, MPD/Powell stated it was to have...to be placed in a report as a victim in case something like this happened. 91 1212020 When asked regarding GBPD/Mahoney's report that stated he (MPD/Powell) continued to claim he was a victim, but didn't want anything done, MPD/Powell said that was not an accurate statement. MPD/Powell stated GBPD/Mahoney also said that on video at the scene, but remembers telling him he wanted a report, and that he wanted somebody to arrest the suspects, but that particular statement of What he was saying is not on video. When asked about his comment regarding that he wasn't there (in the GBPD lobby) to get any cops in trouble and not wanting this to go to IA, MPD/Powell explained that he felt he was a victim and they (GBPD) didn't do their job...not because of any preferential treatment or because he was a cop, he (MPD/Powell) was there as a victim to get a service. He stated he didn't want any of their officers to go to their IA and added that he wasn't in there saying "Hey, keep this hush-hush...I don't want you to call my department." When asked what his response to GBPD/Mahoney accusing him of using the "N" word at the scene, and that may have caused the disturbance, MPD/Powell stated he responded to GBPD/Mahoney, "So what if 1 used the "N" word", because that is what he (MPD/Powell) had said. In regards to MPD/Thole's reaction to GBPD/Mahoney's accusation of using the "N" word at the scene, MPD/Powell stated MPD/Thole made a comment with regards it's his Constitutional Right/freedom of speech. MPD/Powell stated they (GBPD Lt's.) told him "not when it causes a disturbance." MPD/Powell stated that he did nothing to cause the disturbance. What he had said, was after the disturbance was done. The disorderly disturbance investigation that happened at the scene was done and completed. MPD/Powell sated that all the officers and the lieutenant decided there wasn't enough PC to make an arrest on him and he was free to go. The comment he made (use of the "N" word) was nowhere in close relation to the time of the disturbance and when he actually said it and made no impact on starting, prolonging or reigniting the disturbance. MPD/Powell stated after he left the GBPD lobby, he and MPD/Thole went back to the hotel. It was at that time MPD/Thole told him he (MPD/Powell) 92 1212021 had a black eye. MPD/Powell stated you can see the black eye in the injury photographs he provided at his arrival to his interview. MPD/Powell stated he went and looked in the mirror and noticed his eyes were messed up, that one pupil was smaller than the other. He stated from his medical training experience, that this was a sign of a concussion. 13.43 - Personnel Data He also noticed at that time the cut on his chest, the scar in his mouth, and the whole left side of his face was starting to swell, causing pain and a headache. He stated he could tell he was hit hard. MPD/Powell stated that the following day, 13.43 - Personnel Data he did talk to GBPD/Allen. He said he apologized to GBPD/Allen for what happened last night, to tell the other GBPD officers he wasn't trying to be difficult to them or disrespectful to them. He said he reiterated to GBPD/Allen that he was the victim; that he wanted a -report taken, nobody took it, and the suspects got away. MPD/Powell stated he also contacted GBPD/Richgels post incident, via a text message, apologizing to him for what had happened. GBPD/Richgels replied to MPD/Powell via text, stating something to the effect of "Don't worry...let's just put it all in the past...behind us now...what is done is done...hopefully it goes no further." MPD/Powell stated GBPD/Richgels texted him "I can't believe you went back to the station", to which MPD/Powell told him that GBPD/Opperman told him to come to the station. MPD/Powell clarified that any time he went to Green Bay, he'd always contact GBPD/Richgels to see if he could meet up with him and/or GBPD/Allen when he was in town. MPD/Powell considered GBPD/Richgels and GBPD/Allen his closest friends on the department when he used to work there. MPD/Powell stated he was intending to stay the entire weekend, but decided not to stay any longer because of what had happened. He and MPD/Thole then rode their motorcycles back to the Twin Cities. 93 1212022 - At the conclusion of the interview, MPD/Powell asked to make a statement for the record. The following is a copy of the transcribed statement from his interview: "1...1 just want to state and reiterate, uh, for the record - That my intent to go, to Green Bay, uh, was a memorial run 13.43 My intent on contacting my friends on the Police Department before going down there, it wasn't for any preferential treatment - it was to go down there, because that's custom...that's what I do, especially Lt. Richgels, I let him know when I'm coming to town so I can see him and...and hopefully, you know, catch up with him because I consider him a friend - a true friend. Umm...I...1 wasn't there to cause a disturbance, I wasn't there to fight anybody, I wasn't there to, umm...My interaction, what happened, and my. interaction with the police officers that day, I wasn't trying to cause a disturbance, I wasn't not listening to them because I wanted to - there was an urgency there. I was just trying to get it across and justify and show them that I was a crime victim and I wanted them to get the suspects before they got away. That was my intent on going down there when Lt. Opperman invited me down to the Police Station to talk with me. And during my whole contact, the whole entire time with the...the officers on the scene and at the Green Bay Police Department, I didn't get any of that - none of my point got across, I was actually looked at as a suspect, when that wasn't the case. Umm...I just want to reiterate that. Uhh...And there's a couple of other things I want to say. This is my first chance to actually even go on the record and actually apologize. I apologize to, you know, the Chief our. Chief for my actions that night. It could have been different, it should have been different, but what is done is done. Umm...That is not an accurate depiction of who I am as a person. Umm...It's not in my character to go around saying things like that, just to say them. Umm...It's not my character go to out and get in fights and I didn't get in fights this time. It's also not in my character to place myself in a situation where I'm gonna be a victim of a crime. 94 1212023 Umm...You know, I wanted to sit down with the Chief apologize to the Chief of Police here. I also want to apologize to the Chief of Police in Green Bay. Umm...And also the police officers on the scene that night - in which I did, I thought I portrayed that a little bit, umm, on the phone conversation with Officer Allen the next day. And, uh, also, I did think about what this brought on our Department and everybody else, including the two gentlemen sitting here that wear this uniform and, uh, what I brought on that patch to everybody else. That's my apologies. Umm...And I never wanted anything...this happen, I didn't want it to come out like this. Umm...That being said, umm, I also want to make it a point that I've had a...a great career here in...in the Minneapolis Police Department my short seven years. If you look in my file, I've done a lot of good things for the citizens and the City and the Department as a whole here. There is not one disciplinary thing in my file, umm, that I recall. Umm...But what I do recall - I know there is a number of awards and a number of awards in my file, and there is also awards that I've been put in for that haven't been approved, to the fact that, you know, it didn't meet the standards, but still - a letter went in my file. Umm...This is one mark, and one isolated incident, you know, and I...I have...I have a lot ofgood things that I've done as well. The last thing is, I...I took it upon myself nobody told me to, I didn't have to, umm, to get myself some remedial training, because clearly I said something that I didn't mean and I'm sorry for. I went on the internet and I found a company who does online diversity coaching. Umm...I signed up for it for myself I am currently taking that course. Its a four hour course. To you, it may sound short or small, umm, but I did pay out of my own pocket for it. Umm...I'm not looking for any free training. Umm...To understand, you know, what my impact is and what...what my words, how they mean, you know, what my impact of my words are - that's better put. Umm...So I am taking a diversity coaching course, umm, and it's at my own speed and. I'm taking it and it...it should be completed here fairly quickly and I just wanted that to be on the record - that, umm, nobody told me to do that, I took my own time, money, to 95 1212024 do this. Umm...And it's what...what I can afford. It's an expensive course, umm, that doesn't mean anything. But I'm taking the remedial training and I noticed, 1...1 found a shortcoming, dealt with it, dealing with' it head-on, and I'm doing what I...what 1 know is best to fix that discrepancy or that deficiency that I have. And this won't happen again." SUMMARY OF ALLEGATIONS Allegation # 1: It is alleged that on 06/29/2013, between 0117 and 0153 hours, MPD/Powell was involved in a disorderly conduct incident at the intersection of S. Washington St./Doty St in Green Bay, WI. While having contact with several uniformed Green Bay Police Department officers, MPD/Powell verbally identified himself as a police officer, a Minneapolis police officer, and a Minneapolis SWAT officer, in an attempt to use his position to solicit privilege and/or special treatment regarding his involvement in an alleged disorderly conduct incident. Allegation # 2: It is alleged that on 06/29/2013, between 0223 and 0323 hours, MPD/Powell was involved in an incident inside the GBPD lobby, where several uniformed GBPD officers and lieutenants described his physical behavior as animated, agitated and upset, to the point that GBPD Officer Nate Allen (former colleague and friend of MPD/Powell) believed a physical altercation was going to occur between MPD/Powell and GBPD Lieutenant Opperman. If either of these allegations is found to be true, it would violate the following: 5-102 Code of Ethics: All sworn members of the department shall conduct themselves in a professional and ethical manner at all times and not engage in any off-duty conduct that would tarnish or offend the ethical standards of the department Employees shall abide by the City's Ethics in Government Policy, Chapter 15. 96 1212025 Investigative Facts • On Friday, 06/28/2013, MPD/Powell traveled to Green memorial motorcycle ride Bay, WI on a 13.43 - Personnel Data MPD/Powell traveled to Green Bay, WI, with his friend and current police partner, MPD/Thole. He arrived in Green Bay at approximately 6:00 PM, checked in to St. Brendan's Inn, then had dinner and drinks and MPD/Thole. 13.43 • MPD/Powell then went into downtown Green Bay and at approximately 10:00 PM, he initiated contact with a marked GBPD patrol car manned by GBPD Officer Thomas Denney. MPD/Powell identified himself to GBPD/Denney, telling him he was a former GBPD officer and a current MPD officer. MPD/Powell asked GBPD/Denney for a ride to the Sardine Can Bar, to which GBPD/Denney declined. MPD/Powell then took a cab to the bar. • Several hours later, beginning at 0117 hours on 06/29/2013, MPD/Powell was involved in a disorderly conduct disturbance with several black males, who stated that the altercation with MPD/Powell occurred as a result of the "N" word being said to them, either by MPD/Powell or Thole, as they passed each other. .GBPD Officers arrived on scene and shortly thereafter, requested backup due to MPD/Powell's uncooperative behavior and agitated demeanor. During his contact with GBPD officers, MPD/Powell identified himself as a former Green Bay Police Officer and current Minneapolis Police Officer. • MPD/Powell did not recognize the voice on the GBPD/Czarnecki squad video as his stating "they should not have run fucking names" and he did not remember saying that He did state he knew GBPD/Knetzger who was on scene, and stated because he used to work with him, that they (GBPD) have to run his name because they knew who he was. • Several GBPD Officers and Lieutenants, in their Q &amp; A statements, did believe MPD/Powell had identified himself as a Minneapolis Police Officer/SWAT Team member in an attempt to use his position to solicit privilege/special 97 1212026 treatment regarding his involvement in the alleged disorderly conduct incident. • Former colleague and friend of MPD/Powell, GBPD Lt. Gary Richgels, stated that in his experience, people who identify themselves as officers, or give their profession, are trying to, or expect some type of professional courtesy - either extra service or to look the other way. • MPD/Powell stated there was no intention for him to receive any preferential treatment when he identified himself as a Minneapolis Police Officer and telling GBPD officers that he used to work for them (GBPD). • Approximately one half hour later, when inside the GBPD lobby, several uniformed GBPD officers and lieutenants described MPD/Powell's physical behavior as animated, agitated and upset. GBPD/Officer Nate Allen (former colleague and friend of MPD/Powell), while inside the GBPD lobby, observing. MPD/Powell exchanging words with GBPD/Opperman, believed a physical altercation was going to occur between MPD/Powell and GBPD/Opperman. • MPD/Powell stated during his exchange of words with GBPD/Opperman and Mahoney in the lobby, he was upset that he had been assaulted, wasn't listened to on the scene, and that no GBPD officers went after the suspects. He stated at no time did he ever think of assaulting GBPD/Opperman. Allegation # 3: It is alleged that on 06/29/2013, between 0117 and 0153 hours, MPD/PowelI was involved in a disorderly conduct incident at the intersection of S. Washington St./Doty St in Green Bay, WI. During GBPD's initial on-scene response, GBPD officers attempted to deescalate and separate MPD/Powell from the other suspected involved parties. ' MPD/Powell failed to initially comply with the directives given to him by the GBPD officers, prolonging the on-scene disturbance and initial investigation. 98 1212027 Allegation # 4: It is alleged that on 06/29/2013, between 0117 and 0153 hours, MPD/Powell was involved in a disorderly conduct incident at the intersection of S. Washington St./Doty St in Green Bay, WI. Several GBPD officers and a lieutenant described MPD/Powell as being animated/upset that he was being identified for a police report and stated that MPD/Powell was accusatory of GBPD taking sides in the initial investigation. MPD/Powell. told GBPD officers that he found it "unbelievable" that he was being looked at as a suspect. If either of these allegations is found to be true, it would violate the following: 5-1014 Professional Code of Conduct: Employees shall not interfere with any criminal investigation being conducted by any other law enforcement agency. Investigative Facts • On Friday, 06/28/2013, MPD/Powell traveled to Green Bay, WI on a memorial motorcycle ride 13.43 - Personnel Data . MPD/Powell traveled to Green Bay, WI, with his friend and current police partner, MPD/Thole. He arrived in Green Bay at approximately 6:00 PM, checked in to St. Brendan's Inn, then had dinner and drinks with and MPD/Thole. • Several hours later, beginning at 0117 hours on 06/29/2013, MPD/Powell was involved in a disorderly conduct disturbance with several black males, who stated that the altercation with MPD/Powell occurred as a result of the "N" word being said to them, either by MPD/Powell or Thole, as they passed each other. GBPD Officers arrived on scene and shortly thereafter, requested backup due to MPD/Powell's uncooperative behavior and agitated demeanor. • During GBPD's initial on-scene response, GBPD Officers attempted to deescalate and separate MPD/Powell from the other suspected involved parties. MPD/Powell failed to initially comply with the directives given to 99 1212028 him by GBPD/Denney, prolonging the on-scene disturbance and initial investigation. • MPD/Powell stated he was not attempting to cause a disturbance or be disorderly in any way. He stated his response to GBPD/Denney was to reiterate that they (2 black males) didn't know what was going on, and that there was a sense of urgency, because he believed the suspects were getting away. He believed GBPD was talking to the wrong people and should have been going down the street after the suspects. • MPD/Powell stated he was not trying to give GBPD/Denney a hard time, that he was just trying to get the point across to GBPD/Denney that the suspects were leaving the scene and that there was a sense of urgency to deal with that part of the call/situation, instead of being overly concerned for him needing to be on the other side of the street. • MPD/Powell stated he could relate to GBPD/Denney having an immediate concern in regards to him not cooperating or following his orders. • Several GBPD officers and a lieutenant described MPD/Powell as being animated and upset becauSe he was being identified for a police report and stated that MPD/Powell was accusatory of GBPD taking sides in the initial investigation. MPD/Powell stated he didn't believe GBPD was taking sides, but was concerned that there was no GBPD officer actively attempting to go after the suspects who had just assaulted him. • MPD/Powell can be heard on video telling GBPD officers that he found it "unbelievable" that he was being looked at as a suspect. MPD/Powell's explanation of his "unbelievable" comment was in reference that he was being treated as a suspect, and that nobody during the entire incident listened to him or acted on what he had told them happened. • Contrary to MPD/Powell's claim, GBPD did do an on scene investigation, talking to Civilian/Higgs and Civilian/Garth, who both intervened in the altercation, attempting to break it up, and it was determined the other 100 1212029 parties involved in the disturbance had left the scene, including a potential victim (Civilian/Michael Hill) who had been punched by MPD/Thole. Allegation # 5: It is alleged that on 06/29/2013, between 0117 and 0153 hours, MPD/Powell was involved in a disorderly conduct incident at the intersection of S. Washington St./Doty St in Green Bay, WI. As a result of his involvement, MPD/Powell was listed as a "suspect" in GBPD Report #13-208448. If this allegation is found to be true, it would violate the following: 5-105.7 Professional Code of Conduct: Any employee notified they are being investigated for a criminal offense, immediately no* their chain of command and Internal Affairs or an on-duty supervisor, who will notify the Internal Affairs Unit. Required information is the allegation, date, time and jurisdiction of alleged occurrence, and any special or relevant factors. Investigative Facts • On Friday, 06/28/2013, MPD/Powell traveled to Green Bay, WI on a memorial motorcycle ride 13.43 MPD/Powell traveled to Green Bay, WI, with his friend and current police partner, MPD/Thole. He arrived in Green Bay at approximately 6:00 PM, checked in to St. Brendan's Inn, then had dinner and drinks with and MPD/Thole. • Several hours later, beginning at 0117 hours on 06/29/2013, MPD/Powell was involved in a disorderly conduct disturbance with several black males, who stated that the altercation with MPD/Powell occurred as a result of the "N" word being said to them, either by MPD/Powell or Thole, as they passed each other. GBPD Officers arrived on scene and shortly thereafter, requested backup due to MPD/Powell's uncooperative behavior and agitated demeanor. 101 1212030</t>
  </si>
  <si>
    <t>['https://d3n8a8pro7vhmx.cloudfront.net/cuapb/pages/1461/attachments/original/1638335507/13-17307_Powell_Part_4.pdf?1638335507']</t>
  </si>
  <si>
    <t>Too_Long:Over 20 PagesMinneapolis CityofLakes Police Department Timothy J. Dolan Chief of Police 350 Soulh 5!h Street - Room 130 Minneapolis MN 55415-1389 Office 612 673-2853 TTY 612 673-2157 Sgt. Thomas Schmid Child Abuse Unit Minneapolis Police Department Sgt. Schmid, RE: CRA Case Number #07-2522 LETTER OF REPRIMAND The finding for CRA Case #07-2522 is as follows: April 12,2010 MPD P/P 5-103 Use of Discretion ...SUSTAINED (Category B) You will receive this Letter of Reprimand regarding the sustainedUse of Discretion hsted above. This case will remain a B violation and can be used as progressive discipline for three years until 9/11/2010, which is from the date of incident. The case will remain in the lAU files per the record retention guidelines mandated by State Law. Although CRA sustained the above Use of Force violation (5-303Authorized Use of Force)MPDwill not be issuing discipline for this violation. Be advisedthat any additional violationsof Department Rules and Regulations mayresultin more severe disciplinary action upto and including discharge from employment. city InformaSon and Services www.ci.minneapolis.mn.us Affirmative Action Employer Sincerely, Timothy J. Dolan Chiefof Police &lt; BY: Scott Gerlicher Page 2 Sgt. Thomas Schmid Letter of Reprimand CC: Captain Huffinan Personnel lAU I, Sgt. Thomas Schmid,acknowledgereceipt ofthis Letter ofReprimand. Sgt. Thomas Schmid Date ofReceipt ^"11 (a Captain Huffoi Date Minneapolis City ofLakes Police Department TmolhyJ.Doten Chief of Police' 350 South 5th Street- Room 130 Minneapolis MN 55415-1389 Office TTY Qdi 612 673-2853 612 673-2157 Civilian Review Authority Samuel L. Reid 400 South Fourth Street - Suite 670 Minneapolis, MN ,55404 RE: CRA Case Number #07-2522 March 30, 2010 Dear Mr. Reid: An Administrative Review has been conducted into CRA Case #07-2522, which was a sustained case by CRA against Sgt. (formerly officer) Thoirias Schmid for violating MPD P/P 5-104, Impartial Policing and MPD P/P 5-303, Authorized Use of Force. Deputy Chief Gerlicher reviewed the case and determined that Allegation #2, 5- 103 Use of Discretion, will be sustained at a Blevel with a Letter ofReprimand. This will remain on his file until 9/11/2010, which is from the date of incident, and can be used a progressive discipline. No discipline for 5-104 Impartial Policing and 5-303 Authorized Use of Force due to violations taking place beyond reckoning period (A level) and factual issues associated with CRAfindings. Ifyou have any questions please feel free to contact me. Sincerely, Timothy Dolan Chief of Police By: Scott Gerlicher Deputy Chief CiV InfoimaE and Services Honorable Mayor R. T. Rybak Minneapolis Police Federation Captain Huffman Sgt. Thomas Schmid www.ci.m!nneapolIs.mn.us Affirmative Action Employer Memorandum To: DC Rob Allen From: Captain Amelia Huffman Date: 3/4/2010 Re: CRA Case # 07-2522 Alleeaaon #1•The Panel concurs with the CRA in finding that the Professional Policingallegation should not be sustained, this charge refers to the allegation that Sgt Schmid used mappropnate language. There is not sufficient basis for sustaining that allegation. Alleeation #2: The Panel concurs with the CRA in finding that the Use ofDiscretion allegation should not be sustained for the charge that Sgt. Schmid madederogatory remarks related to the complainant's race. There is insufficientevidence to sustain this allegation. Alleeation #3: After reviewing this case file and conductingaLaudemill Hearing, the Prael affirms the CRA fmding that the arrest ofthe female complainant for obstructmg vm erroneous; the comments offered by the female did not constituteacrime based upon explicitcourt decision. In StaleVKrawsky, the MN Supreme Courtheld that interrupting or directing mticism towards an officerdoes not constituteaviolation ofobstruction oflegal process. To be found gui^ of obstruction oflegal process adefendant must act inaway that physically hmders an officermthe nerformance ofhis duties. In order for verbal conduct to riseto tiie level ofphysical interference, it must exceed ordinary verbal criticism such as the scenario in which the defendant ran alongside an officer engaged in afoot chase shouting and cursing attiie officer as he attenyted to purse»suspMt^ This charge was originally referred to as Harassment inthe CRAc^e file. Tlus does not coarapond directly to any portion ofthe MPD Policy and Procedure Manual. The Panel believes correct MPD Policy and Procedure citation for this violation is S-103, Um ofDiscretion (B"''*®' violation). This is consistentwith ofliercases involving thesame conduct pie Panel recommenib tiiattiie discipline for this violation beaLetter ofReprimand This level ofdiscipline is consistent with similar cases. Alleeation #4' Although the Panel is not permitted to alter the findings made by theCR^ we do not SS;fteC^collusion thattiie excessive force allegation shouldbesussed. The use of fOTce was not captured on Safezone video and there are no third partywittiessra tofte "vents Ue complainam statedthat Sgt. Schmid repeatedly pushed her head againstaw^l and then macrf her dirertly in the eyes aftershe was handcuffed and presentingno resistant. The complainantdid have adoc?men^ iniury. According to the medical records from HCMC,tiiecomplammt presented on 09/12/2007 witii swellingnear her right eye and forehead, an abrasion radalaceration lessti^ Icm in size on her right eyelid. What appears to be asmall mark is also visible near fte complain^t s riJiuyTinheXo^g photo. Accordingto.heCAPRS reportand theofficers'sta-toC^ ,i.» i-nmnlainant beean to pull away, tense up and act as though she were gomg to spit at Sgt. Schmid trSshXTLtaLbywd^ tiie wall as he called for assistance, finally Using mace to gam her compliance. March 4. 2010 The CRA based its decision tosustain theexcessive force allegation because itdeemed Sgt. Schmid and Officer Kubes asnotcredible. Therefore, the CRA chose toview the complainant's version of events as truthful while disregarding the officers'. CRA concluded that the officers lacked credibility for two reasons: 1. The officers observed amale cross 7'^ Street against the "Don't Walk" sign and proceeded tofollow also agamst the "Don't Walk" sign; however, their police report states that they crossed after the signal change to "Walk." 2. The officers' report states that they observed that two vehicles had to slow down for the male crossing 7"^ Street against the "Don't Walk" signal. In the Safezone video, the male can beseen inthestreet; however, the vehicles slowing for him ashecrossed arenotseen. This credibility assessment does nothold uptoscrutiny forseveral reasons: 1. The video does show the officers crossing the streetatthe time when the "Don't Walk" signal changed to "Walk." This is asmall discrepancythat could be held against the officers' credibility. 2. Only the portion of7*^ Street closest to Gameworks is visible in the Safezone video. There aretraffic lanes outof thefield ofthecamera. Thisvideo cannot answer thequestion of whether the male's crossing caused any cars to brake or slow because not all cars potentially traveling on 7^^ Street are visible. Therefore this cannot be used to diminish the credibility of the officers. 3. The content ofthe complainant's statement does not appear to have been examined as fmely as the statements ofthe officers. She states thatshe initially approached the interaction between the male and the officers tooffer her assistance asitappeared heated. Inviewing the Safezone video, there isnothing toindicate that this was an angiy oragitated conversation. The posture ofthe officers and the man appear conversational without large gestures or emotive body language ofany kind. As the officers were simply advising the man regarding the violation rather than issuing acitation, itseems areasonable conclusion that the interaction was notheated and that the complainant's description was "embellished" touse the term employed by the CRA. This weighs against the credibility ofthe complainant 4. The complainant states that at no time did she resist, kick or act as though she would spit on the officers. The fact that Sgt. Schmid called for other officers toassist him and Officer ||fPtends to make this assertion less than credible. That they needed assistance from other officers is documented by the radio transmission requesting assistance. In the background of Sgt. Schmid's transmission, ayelling voice is audible. This weighs against the complainant's credibility in describing the circumstances surrounding the use offorce. 5. In reviewing the CAPRS entries under the complainant's name, itappears that the complainant has been involved in multiple criminal incidents many ofwhich involved violent behavior or threats ofviolence: • In June of1992, complainant was arrested for assaulting an officer. She admitted to scratching him because she did not want tobe arrested. • In February of2006, the complainant's ex-boyfriend reported that she was threatening him via phone, calling to say she would kick his ass and stick him. • In April of2006, the complainant was involved in aphysical fight with her child at Anwatin Middle School. Staff intervened to separate them. The complainant was seen dragging the child by the neck, shoving her against alocker, scratching the child's throat and ripping thechild's shirt. March 4, 2010 • In September of2006, ar^ortercalled child protection tostate that complainant was not caring for her daughter properly as she was repeatedly calling her abitch, ho, and slut as well as usmgand sellingdrugs in the home. • In April of2007, the Guardian Ad Litem for complainant's children reported that the complainant told her, "I'm going tokill you, you white bitch." During the •investigation, complainant denied threatening to kill the GAL, but did admit to swearing, yelling and calling her awhite bitch. She stated she would continue to do so. The GAL did not want to pursue charges. • InDecember of2008, several Minneapolis PublicSchool employees heard complainant threaten via the phone to come to the school and kill one ofAem as she was angry over adiscipline issue with her son. Complainant did come to the school and had toberemoved from the building by security. She was charged and pleaded guilty to TerroristicThreats. Based upon these factors, the Discipline Panel views the complainant's statement about the use of force with skepticism. There is no video orother independent evidence to confirm the facts surrounding the use offorce. The officers' description ofthe complainant's conduct is consistent with police reports ofher past behavior. Ifthe officers' description ofthe complainant's behavior is accurate and she was angry, agitated and becoming out ofcontrol, pushing her against the wall ofthe building, using bodily pressure to hold her there and deployingmace would be an appropriate use of force. The swelling and contusion near the bony area above the complainant's right eye and forehead are consistent with the force described by the officers. That kind ofinjury isnot in iteelfevidence that the force was excessive. In the absence ofindependent evidence, the panel finds an insufficient basis to sustain the charge ofexcessive force. As this Discipline Panel cannot alter the findings made by the CRA, we recommend that no discipline be imposed on Sgt. Schmid. Respectfully.subnijtted, 'ft Captam Amelia/Huffinan Minneapolis Police Department Criminal Investigations Division Minneapolis City of Lakes Civilian Police Review Authority 3014th AvsnuaSoulh- Room670 Minneapolis MN 55415-1019 Office 612 673-5500 Fax 612 673-5510 TTY 612 673-2157 December 17, 2009 GM CHIEF TIMOTHY DOLAN MINNEAPOLIS POLICE DEPARTMENT 130 CITY HALL 350 S 5™ST MINNEAPOLIS MN 55415 RE: Complaint No, 07-2522 Dear Chief Dolan: I am submitting to you the Civilian Review Authority Board's Findings of Fact and Determination in this.complaint. „ In accordance with Title 9, Chapter 172 of the Minneapolis Code of Ordinance of the Minneapolis Civilian Police Review Authority, in particular, Section 172.130, you are required to make a disciplinary decision based upon this information and to provide the Civilian Review Authority and the Mayor with a written explanation of the reason for your disciplinary decision. If you have any questions orconcerns, pleasecontact me. Yours truly. SLR:sp Samuel L. Reld, 11 Manager CityInfbrmaBon and Serwces www.ci.minneapolis.inn.us Affirmative Action Employer - ^ CITY OF MINNEAPOLIS ' CIVILIAN POLICE REVIEW AUTHORITY In re Police Misconduct Investigation of: FINDINGS OF FACT AND DETERMINATION Officer Thomas Schmid (Badge #6357) CRA File No: 07-2522 " Jurisdictional Statement: This Complaint ofpolice misconduct was filed with the Minneapolis Civilian Police Review Authority on December 13, 2007. Complainant alleges that on September 11, 2007, Officer Schmid engaged m inappropriate conduct, inappropriate language, harassment and used excessive force during an encounter with the Complainant. Tlus administrative agency has jurisdiction over the matter because the Complaint was timely filed, and the Complaint alleged incidents ofpolice misconduct against a Minneapolis police officer. Pursuant to Minneapolis Code of Ordinance TM^9^Ch^^r 17^^^^^^^^^), a properly convened Hearing Panel consisting of f^viewed the investigative findings and recommendation on December 16, 2009. The Complainant, Latora Powers, appeared for the hearing. Pursuant to Minneapolis Code of Ordinance Title 9, Chapter 172 § 172.100 (d), the Hearing Panel issues the Findings ofFact and Determination. Findinprs of Fact: 1. This incident occurred on September 11, 2007 at approximately 21:00 hours, atthe location of7*^ Street and Hennepin Avenue. 2. The Complainant was on 7^ Street nea^e comer ofHennepin when she observed Officer Schmid and OfficerBBPat above location, speaking to a known male. 3. On the Safe Zone video. Officer Schmid is seen wearing a dark jacket and OfficerBIBwearing adarkjacket and yellowjacket.^ 4. The Complainant approached the officers and male to inquire, and was told by Officer Schmid to leave.'^ 5. The Complainant told the male that she would see him later after he was "finished being harassed bythe police." ' MPD CAPRS Report Statements ofComplainant, Officer Schmid and Officer| ^Id,SafeZone Video ^Safe Zone Video #1 - . o i. •j j w "MPD CAPRS Reporti|^(BPPItatements ofComplamant, Officer Schmid and Office^ ^Id 6. Officer Schmid approached the Complainant and requested her identification.^ ^ 7. Complainant gave Officer Schmid her school identification card. 8. Officer Schmid told Complainant the school identification was not the proper ID and that she would have to go to the 1^' Precinct so that he could verify her identity.^ ^ ^ 9. Complainant agreed towalk with the officers to the 1 Precinct. 10. On the way to the 1'^ Precinct, Officer Schmid handcuffed the Complainant, pushed her against a brick building and restrained there with force. 11. While restraining the Complainant against the wall. Officer Schmid sprayed the Complainant with mace.^^ 12. Squad 113 arrived on the scene and transported the Complainant to the 1^ Precinct and later to HCJ where the Complainant was booked for obstructing legal process.'^ 13. The HCJ photo ofthe Complainant showed visible injury (abrasion) on the right side ofComplainant's face inthe forehead and eye area. 14. Complainant received treatment on 09/12/2007 at HCMC.^'' 15. The medical report indicated that the Complainant reported that "she was assaulted by the police last night at 2100, struck head into awall, arrested, released last night, walked home. States that she was slammed against a wall last night, injury toright eye and right forehead." ^ 16. The Complainant was diagnosed with "Forehead right facial contusion". 17. Complainant's injury was photographed by HCMC staff on 09/12/2007. The two photos indicate swelling and redness around the right eye area, and anabrasion along theright eyeand forehead. 18. According to the MNCIS Court Record Case N.. 27-CR-07-111403, on 02/13/2009, the Complainant pleads guilty to disorderly conduct and entered a plea agreement. Issues: and treat him in a disrespectful 1. Did Officer Schmid swear at Officei^^^J and treat him i manner? 2. Did the Complainant provide proper identification upon request? HCJ Records for HCMC Medical Report (dated 09/12/2007) '^Id Photos (2) ofComplainant's injuiy taken by HCMC st^ MNCIS Court Record Case N. 27-CR-07-111403 for^ 3. Did Officer Schmid make racial comments toward the Complainant? 4. Wasthe forceused againstthe Complainant by Officer Schmid excessive? Standard of Proof: The Hearing Panel makes a determination as to whether to Sustain or Not Sustain the allegations of police' misconduct.'® Sustain complaints are detennined by a preponderance ofthe evidence presented. Summary Allegation I: Inappropriate Language The Hearing Panel's determination is that the allegation of inappropriate language against Officer SchmidbeNOTSUSTAINED. Allegation II: Inappropriate Conduct The Hearing Paneldetermination isthatthe allegation ofinappropriate conduct against Officer Schmid be NOTSUSTAINED. Aliegiation ni: Harassment The Hearing Panel determination isthat the allegation ofinappropriate conduct against OfficerSchmid be SUSTAINED. Allegation IV: Excessive Force The Hearing Panel determination isthat the allegation ofexcessiveforce against Officer Schmid be SUSTAINED. Pursuant to Mirmeapolis Code ofOrdinance Title 9,Chapter 172 § 172.130, the Hearing Panel forwards this Determination to the Chief of.the Minneapolis Police Department who shall make a disciplinary decision based on the investigative file, Hearing Panel*s findings offact and determination. "Minneapolis, Minn., Fere andPolice Protection Code Title 9,§ 172.100(d). §172.110. CITY OF MINNEAPOLIS -CIVILIAN POLICE REVIEW AUTHORITY •301 4™AVENUE SOUTH, ROOM 670 MINNEAPOLIS, MN 5541S-1019 (612)673-5500 COMPLATVT CASE NUMBER DATE REPORTED 9/12/07 ^nutui3z0u/ 07-2522 time REPORTED Type of Incident Excessive Force, Inappropriate Language, Harassment, Inappropriate Conduct Code Primary 1.2AD,3BD,7 1 Location Where Occurred 7^^ Street &amp;Hennepin Avenue Code Name CV City/State/Zit Ward Date Occurred Day of Week 7 9/11/07 TUE Age DOB G 32 4/28/75 Home Phone Charged Officer I- Name and Badge No. Gender Rank/Assignment Thomas Schmid 6357 W M Officer/PcH Time Occurred 2100 Business Phone Off-Duty Allegations This complaint alleges that while in the presence of the public, Officer Schmid pointed his finger at Officer Kubes and told him to, "Shut the fuck up." I This complaint alleges that Officer Schmid's conduct was harassing when he refused to accept Complainant's photo identification and escorted Complainant to the precinct. this complaint alleges that Officer Schmid referred to Complainant as "you people," and made remarks referring to Complainant's race. This complaint alleges that Officer Schmid pushed Complainant with force against abrick wall and repeatedly pushed Complainant's head against the brick wall, causing injury to the right side of Complainant's face and eye area. This complaint alleges that Officer Schmid sprayed mace directly into Complainant's eyes after she was handcuffed. Complainant alleges that this force was used against her when she was not resisting or posing a threat. hereby certify that to the best of my knowledge, and under penalty ofperjury, the statements made herein are true. 6-1 a..J7 iCTTpgiSffbi.Hl shgator's Signature CITY OF MINNEAPOLIS CIVILIAN POLICE REVIEW AUTHORITY Note: This document isincluded in the investigativefile-for the sole befiefit ofthe hearing panel WRITTEN SUMMARY OF In re Police Misconduct Investigation of: INVESTIGATrVE FINDINGS OF FACT AND Officer Thomas Schmid (Badge #6357) RECOMMENDATION CRA File No: 07-2522 Pursuant to Miiuieapolis Code of Ordinance Title 9, Chapter 172 § 172.10, the MinneapoHs Civilian Police Review Authority (CRA) has the authority to adjudicate citizen complaints alleging misconduct against members of the Minneapolis Police Department (MPD) as provided by that chapter. This complaint was timely filed in the proper fonn as required by §§ 172.70 and 172.160, and the complaint has been referred to apanel ofthe board for hearing as provided by § 172.100. I. SUMMARY OF COMPLAINT ALLEGATIONS In acomplaint filed with the Minneapolis Civilian Police Review Authority, Complainant alleged thefollowing: Xnappropriate Language . . , . j • j u- That Officer Schmid used profanity toward his partner, Officer ®lham Kubes and pomted his finger at OfficerJgB^llinghim to, "Shut the fiick up", in the presence ofthe public. Harassment i • u i That Officer Schmid's conduct was harassing when he refiised to accept Complainant s school photo identification and opt to take Complainant to the precinct. Inappropriate Conduct . That Officer Schmid made the statement "you people," and made derogatory remarks in reference to the Complainant's race. Excessive Force . ^ , „ j .v , a\ . That Officer Schmid pushed Complainant with force against abnck wall and then repeatedly pushed Complainant's head against the brick wall, causing injury to tlie ri^t side of Complainant's face and eye area. That Officer Schmid sprayed mace directly into Complainant's eyes ailer she was handcuffed. That Officer Schmid used this force against the Complainant when she was not resisting or posing athreat. rssuE(S) 1. Did Officer Schmid swear at Office^^H|| and treat him in adisrespectful manner? 2. Did the Complainant provide properidentification uponrequest? 3. Did Officer Schmid malce racial comments toward the Complainant? 4. Was the force used against the Complainant by Officer Schmid excessive? . SUMMARY OF EVIDENCE A. Statements 1. Complainant-mmy 2. Subject Officer - Thomas Schmid 3. Witness Officer B. Records 1. MFD Caprs RsporfHHPfPHiy 2. MECC IncidentDetailRepoi1^anj_Audio CD 3. HCJ Records for^^m^HBV 4. HCMCMedical Report (dated09/12/2007) 5. MNCIS Court Record Case for C. Photo/Video 1. Safe Zone Video (2-CD's) 2. Photos (2) of Complainant's injury taken by HCMC staff rV. INVESTIGATIVE RECOMMENDED FINDINGS OF FACT Based ona review ofthe evidence gatliered by the CRA investigation, the complaint investigator finds thematerial facts regarding this complaint to be: 1. This incident occurred on September 11^2007 at approximately 21:00 hours, at the location of7^"" Street and Hennepin Avenue.' 2. The Complainant was on 7^^ Street near the comer of Hennepin when she obsei-ved Officer Schmid and OfficerHBi above location, spealdng to a Icnown male." 3. OntlT^Safe Zone video, Officer Schmid is seen wearing a dark jacket and Officer j(iPwearing adark jacket and yellow jacket.^ 4. The Complainant approached the officers and male to inquire, and was told by Officer Schmid to leave." 5. The Complainant told the male that she would see him later after he was "finished being harassed by the police."^ . . 6 6. Officer Schmid approached the Complainant and requested her identification. 7. Complainant gave Officer Schmid her school identification card."^ !atements ofComplainant, Officer Schmid and Offic 'statements ofComplainant, Officer Schmid and Officei 8. Officer Schmid told Complainant the school identification was not the proper ID and that she would have to go to the Precinct so that he could verify her identity.^ 9. Complainant agreed to wallc with the officers to the 1^' Precinct.^ 10. On the way to the 1^^ Precinct, Officer Schmid handcuffed the Complainant, pushedher against a brickbuilding and restrained there with force. 11. While restraining the Complainant against the wall, Officer Schmid sprayed the Complainant with mace." 12. Squad 113 anived on the scene and tr^sported the Complainant to the 1^' Precinctand laterto HCJ wherethe Complainant was booked for obstructing legal process.'^ 13. The HCJ photo of the Complainant showed visible injury (abrasion) on the right side ofComplainant's face in the forehead and eye area.'^ 14. Complainant received treatment on 09/12/2007 at HCMC.''* 15. The medical report indicated that the Complainant reported that "she was assaulted by the police last night at 2100, struck head into a wall, arrested, released lastnight, walked home. States that she was slammed against a wall last night, injury to right eye and right forehead."'^ 16. The Complainant was diagnosed with "Forehead right facial contusion".^^ 17. Complainant's injury was photographed byHCMC staffon09/12/2007. The two photos indicate swelling and redness around the right eye area, and an abrasion along the right eye and forehead.'^ 18. According to the MNCIS Court Record Case N. on 02/13/2009, the Complainant pleads guilty to disorderiy conduct and entered a plea agreement.'^ V. INVESTIGATIVE ASSESSMENT OF CREDIBILITY According to Safe Zone video #1: • At 8:59:07 P.M. the last vehicle is seen driving north on 7^'' Street from Hennepin Avenue and then at 8:59:14 P.M., a Black male wearing a white shirt and dark colored pants, carrying a messenger type bag across his shoulders is seen crossing 7th Street on Hennepin Avenue on a"Don't Walk" signal, walking toward Game Works. ®Id Md Id "Id HCJ Records for HCMC Medical Report (dated 09/12/2007) for H||||||| '^Id "'Id " Photos (2) ofComplainarit's injury taken by HCMC st^ MNCIS Court Record Case N. 27-CR-07-111403 foi-( • At 8:59:21 P.M. Officer Schmid anfffBlentered 7"^ Street on the same "Don't Wak'^ signal, with Officer Schmid leading the way. The male tumed right headed north on 7 Street andthenstopped and turned toward theofficers crossing thestreet. • Thelight changedto "Walk" at 8:59:24 P.M. • There were no vehicles seen traveling north on 7^'' Street from Hennepin between 8:59:08 P.M. - 8:59:39 P.M. • At 8:59:29, Officer Schmid stood spealdng to the male face-to-face while Officei4||||||[|| stood off to his right side. During their encounter, the male is seen periodically looking to his right. • At 9:00:39 P.M., Officer Schmid walked north on 7^^ Street out ofthe camera's view. • At 9:01:09 P.M. OfficerJBPandthe male walked in Officer Schmi^direction. • At 9:03:45 P.M.-the Complainant, Officer Schmid and OfficerJjHf come into view walking south on Street and turning left onto Hennepin Avenue. • During the escort Officer Schmid is to the right ofthe Complainant with 0fficer|H9to the ri^t ofOfficer Schmid. Safe Zone Video #2: • At 9:03:33 P.M.* Complainant, Officer Schmid, and Officer ||^Hcome inty^w walking down Hennepin Avenue to 6^^ Street (Borders Bookstore). Officer is walking on the street side, with Officer Schmid in the middle and the Complainant to his . left. Officer((JP appeared to be carrying something that resembled abag carried by the Complainant. The Complainant has her hands behind her back with Officer Schmid holding on to her as an escort. *There seems tobeanoverlap oftime ofVideo #1 and #2. The Complainant appeared credible, whereas. Officer Schmid and Officer lack credibility firom the onset. Officer Schmid and Officer Hy stated that after observing the male cross the street against the "Don't Walk" sign, they waited for the pedestrian signal to change to "Walk" ^ then proceeded after the male.^^ The safe zone video contradicts this claim. Both officers are seen on the safe zone video crossing the street on the Don t Walk signal. In Officer Schmid's report stated that two vehicles on 7'" Street ' crossing over Heimepin Avenue had to brake and slow down for the male crossing the street The safe zone video contradicts this claim. There were no vehicles seen traveling north on 7"^ Street from Hennepin between 8:59:08 P.M. - 8:59:39 P.M. The male is seen crossing the street at 8:59:14 P.M.^' Officer Schmid and Officer stopped amale at 7"" Street and Hennepin for crossing 7'' Street on a"Don't Walk" signal. Officer Schmid initiated contact with the male speaking to him "MPD CaprsReporflH||PStatementofOfficer Schmidpage 2. Statement ofOfficerl^^age2 Safe Zone Video Safe Zone Video #1 } face-to-face, while Officer Kubes stood offto hisright,A short time during the initial contact, the male is seen onthe safe zone video, periodically looking back toward his right. Moments later, Officer Schniid walked out ofcamera view in northbound direction on 7'*^ Street. Officer ^^and the male followed shortly after.^'^ Complainant's accountofthe incident: The Complainant stated that she was standing at abiis stop (mi^loc^oi^^Street at Hennepin when she observed two officers and a known classmate, Complainant stated she approached to see ifshe could be ofsome help, and was tol^3^fficer Schmid to get away. The Complainant stated that she then commented to Mr. "Fine, I'll see you later. You get finished being harassed by the police," then tumed to walk away. Complainant stated Officer Schmid responded, "Harassed, Harassed. Why don't you give me your ID.?" The Complainant stated that the only ID she had in her possession was her school identification. Officer Schmid told Complainant that itwas not the proper ID and that he was taking her down to the station. Without resistance, Complainant left walking with Officer Schmid and Officer The Complainant stated that when first confi-onted by Officer Schmid on Street, Officer milP was speaking to her in a"rational" manner when he was interrupted by Officer Schmid pointing his finger in his face and telling him to, "Shut the fuck up. Complainant stated that along the way, she and Officer Schmid exchanged words. Complainant stated Officer Schmid used the phrase "you people," and accused Complainant ofselling drugs. The Complainant stated she tlien responded with tellmg the officer his momma was selling drugs. Complainant stated it was at that point that Officer Schmid pushed her head acouple of toes against the Hennepin Arts Building on the comer facing 6^^ Street. Complainant stated she was then handcuffed and sprayedwith mace. Officer Schmid's account ofthe incident: Officer Schmid stated that while speaking to the male, the Complainant approached and "began to talk to the individual we had stopped," Officer Schmid stated he immediately asked the rnmplainant to leave. Officer Schmid stated the Complainant continued to talk and question the male and stated to him, "You aren't out ofclass more than tei minutes and already they are harassing you." Officer Schmid stated he then immediately stepped in front ofthe Complainant and yelled at her to leave. Officer Schmid stated the Complainant was warned several times to leave and failed to comply, and began to cause ascene yelling obscenities at him. calhng him a "fucking cop" and that "all you mother fucking cops are the same...always on apower tnp". Officer Schmid stated that when he gave the Complainant afinal warning to leave or she would be arrested for obstructing, and, the Complainant responded with. 'Tuck you, go ahead and arr^t me" Officer Schmid stated that it was at this point that he told Complamant she was under "Id ''Id "Id "Id arrest for obstructing. Officer Schmid stated the Complainant continued to yell and cause a scene in front 9f Garaeworks of Block Because the Complainant didnot have a government issued identification onher, Officer Schmid decided to walk the Complainant to the 1®' Precinct to identify her by other means. Officer Schmid stated that as they walked the Complainant unhandcuffed from Street N down the west side of Hermepin Avenue, Complainant continued to yell at him, "using the repetitive profanities she had been using since thebeginning of her interfering with us". Officer Schmid stated theComplainant began to "eyemeup"andhe felt uncomfortable for him and hispartner's safety, so he handcuffed the Complainant and continued to escort her down Hermepin. Officer Schmid statedthe Complainant continued to be verbally assaultive towards him. Officer Schmid stated that as he began to escort Complainant across 6"^ Street N, she tensed up and then partially pulled away from him and looked him up and down, ^d pulled her head back asif shewas going to spit onhim. As they approached thenorthwest comer of6 Street, Officer Schmid pushed the Complainant from behind into the wall ofthe building located atthe corner. Officer Schmid stated the Complainant kicked back at him, so he placed allhis weight into her back and restrained her against the wall in order to stop her uncooperative behavior. Officer Schmid stated he held herhead against thewall because it looked as if shewas going tospit on him.^^ Officer Schmid stated the Complainant "thrashed" her head back and forth and he believed she injured her eye ormarks on both sides her face from scratching up against the brick wall. Officer Schmid stated at this point, he did not know what his partner was doing.^^ Officer Schmid stated he called over the air for a squad to respond because the Complainant was out of control. Officer Schmid stated he took out his mace and dispensed two to three small burst of mace to the chin and neck area of the Complainant. Officer Schmid stated that because of the Complainant's continuous movement and struggle to get offthe wall, the mace affected her entire facial area. Officer Schmid stated the mace took immediate affect and the Complainant calmed down and told him she would cooperate. Squad 113 responded to the scene and took custody ofthe Complainant as he was feeling the affects ofthe mace and was having difficulty breathing and seeing.^® Officer account oftheincident: Officer•• stated that whilehe and Officer Schmid were dealing with a maletheywitnessed walk across the street on a "don't walk" sign, a female approached and interrupted making comment. Office]|jiB stated that Officer Schmid asked the female to leave the area and the female remained and continue to yell. Officer state^A^ Officer Schmid confronted the female while he continued to deal with the male. Officei^P^^stated he heard Officer Schmid tell the female "multiple times" to leave the area. Office]^||^ stated the female'continued to yell "fuck you cop". Officer stated Officer Schmid made the decision to arrest the Complainant for interfering.^' MPD Caprs Repoi ''Id OfficerSciunid'sstatement page3 and4 OfficeiM|Hstatement page 2 and 3 \ Officer jf^Hstated tliat the Complainant was not compliant with walldng to the precinct and continuously described the Complainant's behavior as being "out of control". Officer stated that the Complainant was handcuffed at 6'*' and Hennepin, and that he may have assisted Officer Schmid handcuff her. Officer stated that after the Complainant was handcuffed, ^ffiC( she continued to be "out ofcontrol". Officer^^Uptated that Officer Schmid moved the Complainant against the wall on 6^and Hennepin and restrained her there, where she continued with her "out of control" behavior. Officer Unstated the Complainant was compliant after being sprayed with mace by Office Schmid.^^ Otherofficers then arrived on the scene. It is unclear what OfficerM^^was doing while Officer Schmid was allegedly strugghng with the "out ofcontrol" ComplSnSir the male that was initially stopped by the officers, telephone number was no longer in service as of December 15, 2007, and there are no odier known witnesses to the incident. The two safe zone cameras,unfortunately, did not record the incidentin its entirety. VI. STANDARD OF PROOF The standard of proof necessary to sustain a complaint under Chapter 172 is preponderance of the evidence. Preponderance of the evidence means that the greater weight of the evidence supports the decision. (§172.110.) Vn. INVESTIGATIVE ANALYSIS AND RECOMMENDATION Excessive Force: Wasthe force usedagainst the Complainant by Officer Schmid excessive? The Complainant was handcuffed at the time the alleged force was used against her. The Complainant stated that she was not resisting or threatening the officers when Officer Schmid pushed her and restrained her against the brick wall. Complainant stated shewas not resisting when OfficerSchmidcontinuedto push her face into the brick wall. The Complainant stated she was not resistingwhenOfficerSchmid sprayedher withmace. Officer Schmid stated that the force used was necessary because it appeared that the Complainant was about to spit on him and started kicking, while he restrained her against the wall. Officer Schmid stated thatwhile struggling to restrain*the Complainant against thewall, he was unaware of what Officer Kubes was doing. Officer Schmidcalled for assistance then took out his mace and sprayed the Complainant. Officer stated the force used was necessary because the Complainant was "out of control", butyet he did not recall if orhow he assisted Officer Schmid with the handhng ofthe Complainant. Both officers described Complainant as being hostile and uncooperative prior to escorting the Complainant to the precinct to verify her ED. But yet they did not feel it necessary to handcuff Id page 6 and 7 her prior to the escort. Officer Schmid and Officei]||||H| described the Complainant's behavior as being out ofcontrol. It is clear from safe zone video #1 that the Complainant walked willingly with the officers, and there was no evidencethat the Complainantwas out of control. In safe zone video #2, as tliey approached 6"^ Street, the Complainant appeared to have her hands behind her back as Officer Schmid held onto her right arm, and Office^m^walked along side Officer Schmid, and again, no evidence that the Complainant was out ofcontrol. There are no witnesses to corroborate the Complainant's account of the force used but the credibilityofOfficer Schmid and OfficeiUH^ust come into question. InappropriateLan^uase/Conduct: The Complainant alleged that Officer Schmid spoke inappropriate to Officer^BWtelling him to "Shut the flick up." Both officers denied this statement, and there is no evidence to corroborate this allegation. The Complainant alleges that Officer Schmid referred to her as "you people" and made remarks referring to Complainant's race. Both officers denied these remarks. Harassment: Was Officer Schmid harassing when he approached the Complainant about speaking to the male while they were in contact? Harassment - Inappropriate words, gestures, and other actions which are intended to annoy, alarmor abuseanotherperson. Officers Schmid andf^s stopped to speak to the male about aminor non-criminal offense. The same offense they committed themselves. The Complainant interrupted spealdng to the male then made a comment about being harassed by the officers, and it was at this point that Officer Schmid approached the Complainant. Based on their earlier statements. Officer Schmid and Officer have ahready shown embellishment as to their account ofthe incident, and because ofthistheir credibility should bein question. Obstructing legal process is intentionally interfering with the lawful execution of any legal process.^'* In State v. Krawslcy, the Minnesota Supreme Court held that interrupting or directing criticism towards an officer does not constitute aviolation ofobstmction oflegal process. The Minnesota Supreme Court held that aperson must act in away that physically liinders an officer in the performance of his or her duties,"not merely interrupting^an officer but substantially finstrating or hmdering the officer in the performance ofhis duties." " CRA Administrative Rules Minn. Stat. § 609.50 426N.W.2d875,877 (Minn. 1988) Krawsky, 426N.W.2d at 877 "Id A The Complainant "merely interrupted", speaking to the male. The Complainant did not hinder the officers from performing their duty. 'Was Officer Schmid harassing when he refused to accept the Complainant's school identification? Thiswouldprobablyfall under the categoryof"officer'sdiscretion". 504B.235 DEFINITIONS. Subdivision LApplicability. The definitions in this section apply to sections 504B.235 to 504B.245. Subd. 2.Proper identification. "Proper identification" means information generally considered sufficient to identify a person, including a Minnesota driver's license, a Minnesota identification card, other forms of identification provided by a unit ofgovernment, a notarized statement of identity with a specirken signature of theperson, or other reasonableform ofidentification. Pursuant to the Civilian Police Review Authority Ordinance, the investigator presents the Investigative Findings ofFact and Recommendation toahearing panel. Date: Investigatoi Concurred by Date: CRA Manager</t>
  </si>
  <si>
    <t>['https://d3n8a8pro7vhmx.cloudfront.net/cuapb/pages/270/attachments/original/1596609017/07-2522_Schmid.pdf?1596609017']</t>
  </si>
  <si>
    <t>['Thomas E. Schmid, badge #6357']</t>
  </si>
  <si>
    <t>Too_Long:Over 20 PagesUNITED STATES DISTRICT COURT DISTRICT OF MINNESOTA UNITED STATES OF AMERICA, Plaintiff, v. ANTHONY AKEMU ABARI (1), RELONDO DEVON HALL (2) and KEVIN GREEN (3), Defendants. Case No. 19-cr-103 (MJD/ECW) REPORT AND RECOMMENDATION This matter is before the Court on Defendant Kevin Green's Motion to Suppress the Search Warrant at XXXX, Burnsville, MN on July 8, 2019 (Dkt. 89); Defendant Kevin Green's Motion for Suppression of Evidence Obtained by Means of Electronic Surveillance (Dkt. 99); Anthony Akemu Abari's Second Motion for a Franks Hearing (Dkt. 104); Defendant Kevin Green's self-styled Amended Information with Respect to Defendant's Motion to Suppress the Warrant of July 8, 2019 (Dkt. 141); Defendant Kevin Green's Motion for Suppression of Evidence Obtained by Means of Electronic Surveillance Document 99 (Dkt. 158); Defendant Kevin Green's Motion to Suppress the Search Warrant at XXXX, Burnsville, MN on July 8, 2019 Document 89 (Dkt. 166); and Defendant Kevin Green's Motion to Suppress the Arrest of Mr. Green on July 8, 2019 (Dkt. 172). Defendant Relondo Devon Hall has requested to join all motions.1 (Dkt. 1 Hall filed several pretrial motions, including a Motion to Suppress Physical Evidence and Request for Franks Hearing (Dkt. 117). The Court held a hearing on Hall's motions (along with several other motions brought by Hall and his co-defendants) on CASE 0:19-cr-00103-MJD-ECW Doc. 212 Filed 04/27/20 Page 1 of 47 2 180.) The Court grants Hall's request.2 This case has been referred to the undersigned United States Magistrate Judge for a report and recommendation pursuant to 28 U.S.C. § 636 and Local Rule 72.1. Justin A. Wesley and Amber M. Brennan, U.S. Attorney's Office, appeared on behalf of the United States of America ("the Government"); Rick E. Mattox appeared on behalf of Defendant Anthony Akemu Abari, who was present at the hearing; Paul W. Rogosheske appeared on behalf of Defendant Kevin Green, who was present at the hearing; and Bruce Rivers appeared on behalf of Defendant Relondo Devon Hall, who was present at the hearing. December 4, 2019, at which Justin A. Wesley and Amber M. Brennan, Assistant U.S. Attorneys, appeared on behalf of the United States of America and Bruce Rivers, Esq., appeared on behalf of Hall, who was present at the hearing. (Dkts. 143, 144.) At the December 4, 2019 hearing, the Court took Hall's Motion to Suppress Physical Evidence and Request for Franks Hearing (Dkt. 117) under advisement pending possible additional disclosures by the Government and additional briefing by the parties. (Dkt. 144 at 10- 11.) The Court required Hall and the Government to meet and confer to determine whether those three motions necessitated a ruling and set a deadline for Hall to file supplemental briefs of December 18, 2019. (Dkt. 151 at 55:24-56:1, 56:9-19; see Dkt. 144 at 10-11.) The Court ordered that: "If Defendant [Hall] does not file a supplemental brief by December 18, 2019, the Court will deem the Motion[s] withdrawn." (Dkt. 144 at 10-11; see Dkt. 151 at 55:24-56:1, 56:9-19.) Hall did not file any supplemental briefs. Accordingly, the Court deems Hall's Motion to Suppress withdrawn, and recommends its denial as moot. However, the Court will grant Hall's March 12, 2020 request to "join in on all motions" of his co-defendants. (Dkt. 180.) 2 The Government objected to Hall joining in Green's Motion to Suppress the July 8, 2019 Search Warrant (Dkt. 89) and Motion for Suppression of Evidence Obtained by Means of Electronic Surveillance (Dkt. 99). (Dkt. 181 at 1-2.) Because the Court recommends denial of those motions, the Court does not reach the issue of Hall's standing. CASE 0:19-cr-00103-MJD-ECW Doc. 212 Filed 04/27/20 Page 2 of 47 3 I. DEFENDANT KEVIN GREEN'S MOTIONS TO SUPPRESS THE JULY 8, 2019 SEARCH WARRANT (DKTS. 89, 141, AND 166) Before the Court are Defendant Kevin Green's Motion to Suppress the Search Warrant at XXXX, Burnsville, MN on July 8, 2019 (Dkt. 89); Defendant Kevin Green's self-styled Amended Information with Respect to Defendant's Motion to Suppress the Warrant of July 8, 2019 (Dkt. 141) ("Amended Information"); and Defendant Kevin Green's Motion to Suppress the Search Warrant at XXXX, Burnsville, MN on July 8, 2019 Document 89 (Dkt. 166). The Amended Information attached a purported April 24, 2019 receipt from Cadillac Pawn, which Green asserts demonstrates that he was in Minneapolis on April 24, 2019, at the pawn shop, and therefore could not have been in Chicago as asserted in the July 8, 2019 Search Warrant Affidavit. (Dkt. 141.) In addition, the Amended Information attached a repair bill for a 2004 Porsche indicating that the vehicle was towed on March 4, 2019, which Green claims shows was it was inoperable. (Id.) Green also claimed that he would present the testimony of his mother, Cheryl Green, that he was not in Chicago, Illinois on April 6th, 7th, 24th, or 25th, as asserted in the July 8, 2019 Search Warrant Affidavit. (Id.) Cheryl Green did not appear to testify at the December 4, 2019 hearing. At the December 4, 2019 hearing, the Court instructed Green to file a supplemental brief in support of his motion to suppress. In his subsequent Motion/Memorandum in support of suppression of the July 8, 2019 Search Warrant (Dkt. 166), Green argues for a Franks hearing. Green also asserts that the search warrant lacks CASE 0:19-cr-00103-MJD-ECW Doc. 212 Filed 04/27/20 Page 3 of 47 4 probable cause and is not subject to the Leon good-faith exception. The Court will address each of these arguments in turn. Green asserts that a Franks hearing regarding the July 8, 2019 Search Warrant Affidavit ("July 2019 Affidavit"), related to the residence at issue (hereinafter referred to as the "Burnsville Residence"), which was the subject of the July 8, 2019 Search Warrant ("July 2019 Search Warrant"), is necessary based on the following:3 • Omitted information regarding the Scales interview,4 such as the name of the individual interviewed by law enforcement, indicia of reliability, their criminal history, the circumstances of the interview, or whether they were shown a picture of Green in order to identify "Stunna" as Green. (Dkt. 166 at 4.) In addition, law enforcement never had the individual call the 612-265-XXXX number. (Id.) • A one-digit discrepancy in July 2019 Affidavit in a telephone number allegedly associated with Green, namely that the Affiant stated that the Scales interviewee informed him that he used the phone number of 612- 265-XXXX to contact Stunna to arrange the mobile sale of narcotics. Green claims that the remainder of the July 2019 Affidavit and "all other search warrant applications" at issue in this case listed 612-263- 3 Green's counsel filed what appears to be a pro se "Addendum" submitted "on behalf of Defendant Green" on March 18, 2020 (Dkt. 182) setting forth what appear to be additional arguments in support of his request for a Franks hearing. Green mailed a copy of this submission (Dkt. 185) along with other pro se submissions (all entitled "Addendum") to the Court (Dkts. 184, 186). The Court will not consider these late submissions because "'[i]t has long been Eighth Circuit policy 'that when a party is represented by counsel, we will not accept pro se briefs for filing.'" United States v. Hunter, No. CR 12-185(3) ADM/FLN, 2016 WL 6915506, at *3 (D. Minn. Nov. 22, 2016) (quoting United States v. Hunter, 770 F.3d 740, 746 (8th Cir. 2014), quoting United States v. Payton, 918 F.2d 54, 56 n.2 (8th Cir. 1990), cert. denied, 502 U.S. 948 (1991)). 4 In State v. Scales, 518 N.W.2d 587 (Minn. 1994), the Minnesota Supreme Court announced a new law requiring that all custodial interrogations, including any information about rights, any waiver of those rights, and all questioning be electronically recorded where feasible and must be recorded when questioning occurs at a place of detention. 518 N.W.2d at 592. CASE 0:19-cr-00103-MJD-ECW Doc. 212 Filed 04/27/20 Page 4 of 47 5 XXXX as the phone number obtained by the Scales interviewee as associated with Green. (Dkt. 166 at 3-4.) • With respect to the Porsche mentioned in the July 2019 Affidavit, Green, relying on a receipt from a repair shop (Dkt. 141-1, Ex. 1) and a December 16, 2019 email from the repair shop saying that they could not say if the Porsche was picked up on March 4, 2019, argues that the "rose-colored Porsche was likely in the shop for service/pick-up on March 4, 2019 when it is alleged by CRI that 'Stunna' delivered narcotics to Mooney out of the Porsche." (Dkt. 166 at 4 (emphasis added).) • With respect to the van, license #BREXXX, referred to in the July 2019 Affidavit, Green's mother submitted a December 14, 2019 Affidavit claiming that she had in her possession the van registered to Minnie Lloyd as #BREXXX in Chicago on February 28, 2019, which Green claims shows a careless disregard for the truth by the Affiant. (Dkt. 166 at 4-5 (citing Dkt. 166-1, Ex. 5).) • That the July 2019 Search Warrant was signed by the authorizing judge after Green was arrested on the same date. (Dkt. 166 at 5.) Green claims there is no video showing the time of his arrest. (Id.) • The claim that the Affiant Officer Jason Schmitt ("Officer Schmitt") represented in a separate July 1, 2019 search warrant application for two of Green's alleged vehicles that the search warrant for the Burnsville Residence (that is the subject of the July 2019 Search Warrant) had already been issued. (Dkt. 166 at 5 (citing Dkt. 166-1, Ex. 7).) • Letters dated December 2019 from Tiera Ligon and Brenda Turner contesting the facts in the July Affidavit. (Dkt. 166 at 5 (citing Dkt. 166- 1, Exs. 7 and 8).) • The earlier June 11, 2019 Search Warrant Affidavit by Officer Schmitt seeking the installation and use of a pen register, trap and trace devices, electronic tracking, and/or cellular tower location for telephone number 612-219-XXXX, in which Officer Schmitt asserts that the information from the Scales interviewee was the 612-219-XXXX number, as opposed to the 612-263-XXXX number listed in the July 2019 Affidavit, was used to arrange for the mobile sale of narcotics from "Stunna". (Dkt. 166 at 6 (citing Dkt. 166-1, Ex. 10).) Green also argues that the June 11, 2019, Search Warrant Affidavit first claims that CASE 0:19-cr-00103-MJD-ECW Doc. 212 Filed 04/27/20 Page 5 of 47 6 the 612-219-XXXX was used by Green and then asserts that it was used by an alleged co-conspirator Minnie Loyd ("Loyd"). (Id.) Green further asserts that the June 11, 2019, Search Warrant Affidavit goes on to falsely state that the 612-219-XXXX number was used by Loyd to rent a Maserati on June 10, 2019, when the information from the rental agency was that the 612-219-XXXX phone number was not the phone number used to rent the Maserati in June. (Id.) Pursuant to Franks v. Delaware, 438 U.S. 154 (1978), a defendant may seek a hearing to challenge a search warrant on the ground that the supporting affidavit contains factual misrepresentations or omissions relevant to the probable cause determination. See United States v. Daigle, 947 F.3d 1076, 1084 (8th Cir. 2020). "'However, in order to merit a Franks hearing, a defendant must show both (1) that the affiant 'knowingly and intentionally' made false statements or made them in 'reckless disregard for the truth' and (2) if the false information is excised (or the omitted information is included), the affidavit no longer establishes probable cause.'" Id. (cleaned up) (quoting United States v. Arnold, 725 F.3d 896, 898 (8th Cir. 2013), quoting Franks, 438 U.S. at 155-56). This "requirement is not met lightly and requires a defendant to offer specific allegations along with supporting affidavits or similarly reliable statements." United States v. Gonzalez, 781 F.3d 422, 430 (8th Cir. 2015) (citation omitted); see also Franks, 438 U.S. at 171 ("Affidavits or sworn or otherwise reliable statements of witnesses should be furnished, or their absence satisfactorily explained."); United States v. Mathison, 157 F.3d 541, 548 (8th Cir. 1998) ("A mere allegation standing alone, without an offer of proof in the form of a sworn affidavit of a witness or some other reliable corroboration, is insufficient to make the difficult preliminary showing [under Franks ]."). Moreover, "[a] Franks hearing must be denied unless the defendant makes a strong initial showing of CASE 0:19-cr-00103-MJD-ECW Doc. 212 Filed 04/27/20 Page 6 of 47 7 deliberate falsehood or reckless disregard of the truth." United States v. Freeman, 625 F.3d 1049, 1052 (8th Cir. 2010) (internal quotations and citation omitted) (emphasis added). A. Information Regarding the Scales Interview As set forth above, Green argues that Officer Schmitt recklessly omitted information to intentionally mislead the issuing judge regarding the Scales interview, such as the name of the individual interviewed by law enforcement, their criminal history, any indicia of reliability, the circumstances of the interview, whether the interviewee was shown a picture of Green in order to identify "Stunna" as Green, and that Officer Schmitt never had the interviewee call the 612-265-XXXX number. (Dkt. 166 at 4.) The portion of the July 2019 Affidavit at issue is as follows: On January 31, 2019, your affiant learned of a narcotics dealer who uses the street name of "Stunna". The information was obtained via a SCALES Interview during the course of a narcotics investigation. Stunna was said to be a large-scale supplier of Heroin. During the interview, the arrested party stated they had been in a Porsche SUV with Stunna and purchased 100 grams of heroin from Stunna. This arrested party said that Stunna often drives a Porsche SUV that was rose in color. The arrested party used the phone number of 612-265-XXXX to contact Stunna and arrange for the mobile sale of narcotics. (Gov't Ex. 7.) As a starting point, it is not essential that an affiant aver that an informant was previously reliable. See United States v. Harris, 403 U.S. 573, 581-82 (1971) ("To be sure there is no averment in the present affidavit, as there was in Jones, that the informant had previously given 'correct information,' but this Court in Jones never suggested that an averment of previous reliability was necessary. Indeed, [] the inquiry is, as it always CASE 0:19-cr-00103-MJD-ECW Doc. 212 Filed 04/27/20 Page 7 of 47 8 must be in determining probable cause, whether the informant's present information is truthful or reliable."). Nor is it necessary that the affidavit identify the name of the informant. Id. at 584-85 ("Nor it is especially significant that neither the name nor the person of the informant was produced before the magistrate."). As such, the fact that there was no mention of the reliability or identity of the Scales interviewee is not determinative as to probable cause. Therefore, a Franks hearing on this issue is not appropriate. Moreover, the Eighth Circuit has rejected the contention that a Franks hearing is necessary where the criminal history of the informant is not provided in a search warrant affidavit or omits the circumstances of the interview, as judicial officers understand that confidential informants are not model citizens and are aware of the possibility that they may be seeking leniency for his or her own situation. See United States v. Hall, 171 F.3d 1133, 1143 (8th Cir. 1999) (citations omitted). Further, any failure to show the Scales interviewee a picture of Green in order identify "Stunna" as Green, or have the individual call the 612-265-XXXX number, goes to probable cause. In other words, there is no assertion in the affidavit that the Scales interview identified Green, so as to make these purported omissions relevant to a Franks analysis. In any event, these alleged omissions are irrelevant, as Officer Schmitt in the next paragraph indicated that he corroborated the information provided by the interviewee by identifying "Stunna" as Green and linking Green to the telephone number and the subject Burnsville Residence: Your affiant found a Facebook page with the username of "Chuck Green" CASE 0:19-cr-00103-MJD-ECW Doc. 212 Filed 04/27/20 Page 8 of 47 9 with the tag line of "King Stunna". The Facebook page displays photographs of Kevin Termell GREEN (DOB XX/XX/XXXX), GREEN was observed in a rose-colored Porsche SUV, with Minnesota plates BZMXXX that listed to Minnie LOYD. LOYD is also on the Facebook page of GREEN as noted above. The phone number 612-265-XXXX was linked to XXXX in Burnsville, Minnesota in a public search database. The XXXX address is rented by LOYD. GREEN has been seen entering and exiting this address on several occasions. (Gov't Ex. 7 at 1.) Save for whether the information connecting the 612-265-XXXX to the Burnsville Residence was found in a public or private database,5 Green does not contest the information in this paragraph. Finally, although Green complains that the July 2019 Affidavit lacks information regarding the reliability of the Scales interviewee, the information that the individual supplied Officer Schmitt incriminated the interviewee as it relates to a purchase of narcotics. The fact that the informant incriminates themselves makes the informant "presumptively credible because they were made against his penal interest." United States v. Tyler, 238 F.3d 1036, 1039 (8th Cir. 2001). For all of these reasons, the Court finds that Green is not entitled to a Franks hearing on the information from the Scales interviewee provided in the July 2019 Affidavit. B. The One-Digit Discrepancy in the July 2019 Affidavit Regarding a Telephone Number Allegedly Associated with Green According to Green, because Officer Schmitt stated in the July 2019 Affidavit that the Scales interviewee informed him that he used the phone number of 612-265-XXXX 5 The type of database does not change the veracity of the fact that the number was linked to the Burnsville Residence. CASE 0:19-cr-00103-MJD-ECW Doc. 212 Filed 04/27/20 Page 9 of 47 10 to contact Green to arrange the mobile sale of narcotics, when the other search warrant applications at issue in this case listed the phone number obtained from the Scales interviewee as 612-263-XXXX-a one-digit difference-a Franks hearing is necessary. (Dkt. 166 at 3-4.) Moreover, Green acknowledges the fact that except for the portions dealing with the Scales interview and corroboration, the remainder of the July 2019 Affidavit lists the 612-263-XXXX number as the number allegedly associated with Green. (Dkt. 166 at 3-4; Gov't Ex. 7.) It is clear that use of the 612-265-XXXX, instead of the 612-263-XXXX number, at most, amounts to a typographical error. "Allegations of negligence or innocent mistake will not suffice to demonstrate reckless or deliberate falsehood." United States v. Snyder, 511 F.3d 813, 816 (8th Cir. 2008) (citations omitted). C. Location of the Porsche and the Black Van on March 4, 2019 With respect to the Porsche mentioned in the July 2019 Affidavit, Green, relying on a receipt from a repair shop (Dkt. 144-1) and a December 16, 2019 email from the repair shop (Dkt. 166-1, Ex. 6), asserts that the "rose-colored Porsche was likely in the shop for service/pick-up on March 4, 2019 when it is alleged by a confidential reliable Informant ('CRI') that 'Stunna' delivered narcotics to Mooney out of the Porsche." (Dkt. 166 at 4 (emphasis added).) The portion of the July 2019 Affidavit at issue is as follows: Your affiant has been able to gather information from a confidential reliable Informant (CRI) who is familiar with GREEN. The CRI stated that GREEN used the Porsche to distribute heroin in Minneapolis and employs people to sell narcotics for him. On March 4, 2019, the CRI stated that they saw a male known to the CRI as "Black" driving a van with Minnesota plates BREXXX CASE 0:19-cr-00103-MJD-ECW Doc. 212 Filed 04/27/20 Page 10 of 47 11 and noted that there appeared to be heroin customers just hanging out in around the area. The CRI stated that they saw GREEN pull up to the van with Minnesota plates BREXXX in the Porsche and toss a bag to Black as Black sat in the driver's seat of the van. After this happened, the CRI stated that Black sold heroin to people who were waiting for him in the area. The van, BREXXX, was registered to Minnie LOYD. (Gov't Ex. 7 at 2-3.) The invoice relied upon by Green provides that an order was closed for the Porsche on March 4, 2014. (Dkt. 141-1 at 5 of 16.) The service history under this order included the vehicle being towed in and dealing with a malfunctioning key. (Id.) There is nothing mentioned in these documents regarding the respective date(s) of these services or when the Porsche was ultimately picked up after the repairs had been completed. (Id.) The December 16, 2019 email relied upon by Green from Porsche Minneapolis provides, "I couldn't confirm when the car left I can only see when they closed out the repair order on the [sic] 3/4/2019. We posted the repair order on the [sic] 02/28/2019 so we have no proof when he picked up. He also paid cash so we have no proof of a payment stub." (Dkt. 166-1, Ex. 6.) Again, these documents provide no proof of when the vehicle left the repair shop so as to make any finding that Officer Schmitt knowingly and intentionally made false statements or made statements in reckless disregard for the truth regarding the involvement of the Porsche in a drug deal on March 4, 2019. Indeed, further investigation by law enforcement shows that the "closed" order meant that the vehicle was paid for on the prior business day, Friday, March 1, 2019. (Dkt. 168-1, Ex. 1.) This, coupled with the fact that the detailed service invoice obtained by law enforcement showing that the work was completed on February 28, 2019 (Dkt. CASE 0:19-cr-00103-MJD-ECW Doc. 212 Filed 04/27/20 Page 11 of 47 12 168-1, Ex. 1 at 3 of 4), demonstrates again that it was possible that the vehicle was out on the road as of March 4, 2019, and therefore that the Porsche in dispute could have been involved in the drug transaction as claimed by the CRI in the July 2019 Affidavit. Because Green has failed to meet his high burden regarding whether Officer Schmitt's statement relating to the Porsche was made with intentional falsity or reckless disregard for the truth, Green is not entitled to a Franks hearing on this issue. With respect to the van, license #BREXXX, allegedly involved in the March 4, 2019 drug transaction as asserted by the CRI in the July 2019 Affidavit, Green's mother, Cheryl Green, submitted an affidavit dated December 14, 2019 claiming that she had in her possession the van registered to Minnie Lloyd as #BREXXX in Chicago on February 28, 2019. (Dkt. 166-1, Ex. 5 at ¶ 3.) The relevant portion of Cheryl Green's Affidavit provides, "[d]riving home to Chicago, my van became disabled. Kevin Green had his nephew drive Ms. Lloyd's van, license No. BREXXX to Chicago on February 28, 2019. I have the van in Chicago today." (Dkt. 166-1, Ex. 5 at ¶ 3.) The Affidavit is dated December 14, 2019. While it may be true that Green had his nephew drive his mother to Chicago on February 28, 2019, there is nothing in the Affidavit representing that the van stayed in Chicago through March 4, 2019, the date of the drug transaction involving the van as alleged by the CRI in the July 2019 Affidavit. Although Green's mother claims that she had possession of the van in Chicago on the date she signed the affidavit, December 14, 2019, there is no averment that she has continuously had the van in her custody in Chicago since February 28, 2019. Further, the CRI's statement is partly corroborated by Cheryl Green in that she confirms that Green had control over the van at CASE 0:19-cr-00103-MJD-ECW Doc. 212 Filed 04/27/20 Page 12 of 47 13 issue. Therefore, Green has not met his initial burden of demonstrating deliberate falsehood or reckless disregard for the truth by Officer Schmitt as it relates to his reliance on the CRI. D. Time of Green's Arrest Green asserts that he was arrested prior to the execution of the July 2019 Search Warrant. (Dkt. 166 at 4.) While it is unclear, the Court assumes that Green is arguing that because the July 2019 Affidavit omitted this fact from the judge prior to the issuance of the July 2019 Search Warrant, a Franks hearing is required. Initially, Green provided no evidence to support this claim. As part of his later motion to suppress his July 8, 2019 arrest, Green submitted the Criminal Complaint submitted by Officer Schmitt two days later on July 10, 2019. The probable cause Criminal Complaint is based on the execution of the July 8, 2019 Search Warrant at the Burnsville Residence, where Officer Schmitt asserted in the affidavit in support of the Criminal Complaint that the search of the Burnsville Residence was executed at 11:30 a.m. (Dkt. 175-1 at 2.) The July 8, 2019 Search Warrant was signed by Hennepin County District Judge Tim Wermager on July 8, 2019 at 11:56 a.m. (Gov't Ex. 7.) However, Green ignores the search warrant inventory signed by a Hennepin County District Judge on the same day the July 2019 Search Warrant was executed, which provides that the July 2019 Search Warrant was executed at 1:30 p.m. on July 8, 2019. (Gov't Ex. 7.) The Government also provided evidence in the form of a camera still shot of what appears to be Green being taken into custody on July 8, 2019 at 18:35 Zulu, which is the equivalent of 1:35 p.m., after the search warrant was signed by Judge Wermager at 11:56 CASE 0:19-cr-00103-MJD-ECW Doc. 212 Filed 04/27/20 Page 13 of 47 14 a.m. on July 8, 2019. (Dkt. 168 at 17.) Given that the camera still shot of Green's arrest is consistent with the contemporaneous inventory filled out by Officer Schmitt (the same day as the execution of the search warrant), the Court finds that the statement in the affidavit in support of the Criminal Complaint (filled out two days later by Officer Schmitt) that the search of the Burnsville Residence was executed at 11:30 a.m. is at most a typographical error. In any event, Green has not set forth how this information changes the probable cause finding as it relates to the issuance of the July 2019 Search Warrant. For all of these reasons, the Court concludes that Green is not entitled to a Franks hearing on this issue. E. Officer Schmitt's Representation in a Separate July 1, 2019 Search Warrant Affidavit Green asserts that Officer Schmitt represented in a different July 1, 2019 search warrant application for two of Green's alleged vehicles that the search warrant for the Burnsville Residence that is the subject of the July 2019 Search Warrant had already been issued. (Dkt. 166 at 5.) Even assuming that this assertion in the July 1, 2019 warrant application was false, Green does not explain how it would affect the July 8, 2019 search warrant at issue in his motion to suppress and for Franks hearing. See United States v. Lucca, 377 F.3d 927, 932 (8th Cir. 2004) ("While the information that Decker made a false statement to his police chief in an unrelated matter has some bearing on his credibility, it is not sufficient standing alone to justify a Franks hearing on the Lucca warrant.") (citation omitted). Regardless, the statement by Officer Schmitt in the July 1, 2019 search warrant application is not false. On June 28, 2019, Officer Schmitt applied CASE 0:19-cr-00103-MJD-ECW Doc. 212 Filed 04/27/20 Page 14 of 47 15 for and obtained a search warrant for the Burnsville Residence that is the subject of the July 8, 2019 Search Warrant, prior to obtaining the July 1, 2019 search warrant application for two of Green's alleged vehicles. (Dkt. 168-2.) Therefore, the Court finds that a Franks hearing on this issue is not appropriate.6 F. Letters Dated December 2019 from Tiera Ligon, Leon Mooney, and Brenda Turner Contesting the Facts in the July Affidavit In support of his argument for a Franks hearing, Green relies on the December 2019 letters from Tiara Ligon, Leon Mooney, and Brenda Turner, as well as an undated letter from Jalesha Slaughter, disputing the facts set forth in the July 2019 Affidavit. (Dkt. 166-1, Exs. 8-9; Dkt. 171-1.) Green characterizes these letters as affidavits in his memorandum in support of a Franks hearing. (Dkt. 166 at 5.) However, the letters are neither sworn statements nor declarations made under penalty of perjury, and therefore do not amount to reliable statements that can be considered for the purposes of determining whether a Franks hearing is appropriate. See Gonzalez, 781 F.3d at 430 (requiring "supporting affidavits or similarly reliable statements . . ."). 6 Similarly, Green also argues a Franks hearing is necessary because a different June 11, 2019 Search Warrant Affidavit falsely states that the 612-219-XXXX number was used by Loyd to rent a Maserati on June 10, 2019, when the information from the rental agency that the 612-219-XXXX phone number was not the phone number used to rent the Maserati in June. Green does not explain how this fact, even if true, changes the probable cause finding as to the July 8, 2019 Search Warrant-which makes no mention of a Maserati rental by Loyd. CASE 0:19-cr-00103-MJD-ECW Doc. 212 Filed 04/27/20 Page 15 of 47 16 G. Inconsistencies Between the July 2019 Affidavit and the May 1, 2019 and June 11, 2019 Search Warrant Affidavits Involving Green's Presence at the Burnsville Residence and the Surveillance of April 17, 2019 For the first time in his reply memorandum in support of his motion to suppress the July 2019 Search Warrant, Green argues that inconsistencies between Officer Schmitt's July 2019 Affidavit and his May 1, 2019 Affidavit for a tracking warrant on the 612-263-XXXX number (Dkt. 166-1, Ex. 3), as well as his June 11, 2019 Affidavit for a tracking warrant on the 612-263-XXXX number (Dkt. 166-1, Ex. 10), necessitate a Franks hearing. (Dkt. 171 at 2-3.) Officer Schmitt's Affidavit at Exhibit 3 contains the following relevant portions to Green's argument: On 04/17/2019, Surveillance was conducted on GREEN. Affiant observed GREEN exit the home on XXXX McAndrews Road in Burnsville. This was the first time he has visually been observed at the address he is believed to live at. GREEN got into the passenger seat of a Red Chevrolet Camaro with Kentucky license plate 085XXX. The vehicle's license plate was run and found to be a rental vehicle. GREEN had previously been observed driving a rental vehicle about a month ago. That vehicle had been rented and returned to the Midway airport in Chicago on April 6. That vehicle, an Infinity with an Ohio license plate of GEDXXXX had been rented by Kyamiaya Howell in the Chicago area. Howell may be GREEN's sister. Green recently drove to Chicago where he stayed for about 20 hours before returning to the Twin Cities. On 04/06/2019, GREEN's phone location logged time in at the Midway airport location in Chicago. Your Affiant later confirmed that the Camaro was rented on that date. When GREEN reached the area around Black River Falls Wisconsin his phone was turned off. In your affiant's experience, turning off a cell phone during a partial or full trip from Chicago to the Twin Cities when transporting drugs is not uncommon. GREEN was observed driving from Burnsville to multiple locations. Of note he drove to 45 Street East and Clinton Ave S in Minneapolis where he exited his vehicle and took a seat in the rear of a Chrysler 300. Affiant was unable to get the license plate of the Chrysler. GREEN exited the Chrysler within 5 CASE 0:19-cr-00103-MJD-ECW Doc. 212 Filed 04/27/20 Page 16 of 47 17 minutes and was holding something that appeared to have weight to it under his jacket. His actions were that of concealing as he hunched over and scanned the area with his head moving side to side as he got back into his vehicle. GREEN now took over as the driver of the Camaro. Affiant was able to later Identify Minnie Loyd as the passenger in the vehicle. (Dkt. 166-1, Ex. 3.) The June 11, 2019 Affidavit for a tracking warrant on the 612-263- XXXX number contains similar language. (Dkt. 166-1, Ex. 10.) The July 2019 Affidavit provides in relevant part: On April 17, 2019, GREEN was observed to drive from XXXX McAndrews Road East to 45th Street East and Clinton Avenue South in Minneapolis where he exited his vehicle and took a seat in the rear of a Chrysler 300. GREEN exited the Chrysler within five minutes and was holding something that appeared to have weight to it under his jacket. His actions were that of someone who was trying to conceal something as he hunched over and scanned the area with his head moving side to side as he got back into his vehicle. Law enforcement was able to later identify LOYD as the passenger in the vehicle. (Gov't Ex. 7 at 3.) Green complains that the failure to provide in the July 2019 Affidavit that April 17, 2019 was the first time officers observed Green coming from the Burnsville Residence is somehow determinative of probable cause without providing any reasoning for this assertion. The fact that April 17, 2019 was the first day Green was observed by law enforcement at the residence is of no critical import. Instead, the pertinent inquiry is whether based on the totality of the circumstances there was information supporting a fair probability that contraband or evidence of a crime would be found at the Burnsville Residence as of July 8, 2019. See Illinois v. Gates, 462 U.S. 213, 238 (1983). Green ignores the fact that the Affidavit sets forth that Green was seen entering and exiting the Burnsville Residence multiple times, including on April 17, and again on June 27, when CASE 0:19-cr-00103-MJD-ECW Doc. 212 Filed 04/27/20 Page 17 of 47 18 he left the residence to engage in what appeared be in the officer's experience and training, multiple narcotics transactions, or the fact that he was seen at the Burnsville Residence on the day the search warrant was issued. For the reasons set forth below in Section I.H., infra, there was a fair probability that contraband or evidence of a crime would be found at the Burnsville Residence as of July 8, 2019, even if April 17, 2019 was the first day he was observed at the residence by law enforcement. Green also argues that the July 2019 Affidavit omits the fact that he drove in a car on April 17, 2019 to multiple locations after leaving the Burnsville Residence, instead of driving directly to the location where he engaged in a suspected drug transaction as set forth in the July 2019 Affidavit, which he claims goes to the nexus to search the Burnsville Residence. (Dkt. 171 at 3.) However, the Court does not find that the affidavits are necessarily inconsistent. Contrary to Green's assertion, the May 1, 2019 and June 11, 2019 Affidavits do not say that Green was seen going to multiple locations before the alleged drug transactions, only that he was seen going to multiple places with the only one of importance being where the purported drug activity took place. In sum, Green has failed meet his burden to show that these purported inconsistencies necessitate a Franks hearing.7 7 Green also claims that the July 2019 Affidavit falsely states that he drove the vehicle on April 17, 2019. (Dkt. 171 at 3.) It is not clear to the Court that the statement that "GREEN was observed to drive from . . ." necessarily implies that Green actually drove the vehicle. In any event, Green cannot in good faith assert that whether he was driving the vehicle, as opposed to a mere passenger, has any bearing on the probable cause finding, especially as it relates to the necessary nexus between the illegal activity and the Burnsville Residence. CASE 0:19-cr-00103-MJD-ECW Doc. 212 Filed 04/27/20 Page 18 of 47 19 H. The (612) 219-XXXX Telephone Number and Whether the July 2019 Search Warrant is supported by Probable Cause. In an earlier June 11, 2019 Search Warrant Affidavit, Officer Schmitt sought the installation and use of a pen register, trap and trace devices, electronic tracking, and/or cellular tower location information for telephone number 612-219-XXXX. As the basis for this search warrant, Officer Schmitt represented in part as follows: Your Affiant learned of a narcotics dealer who uses the street name of "Stunna". The information was obtained via a SCALES interview during the course of a narcotics arrest. "Stunna" was said to be a large scale supplier of Heroin. During the course of the interview the arrested party stated they had been in a Porsche SUV with "Stunna" and purchased 100 grams of heroin. "Stunna" was said to often drive a Prosche [sic] SUV that was Rose in color. The phone number of 612-219-XXXX was identified as the mobile number used to contact "Stunna" and arrange for the mobile sale of narcotics. (Dkt. 166-1, Ex. 10 (emphasis added).) With respect to the July 2019 Affidavit that is the basis of the motion to suppress the search warrant at the Burnsville Residence, as set forth previously, the July 2019 Affidavit provides: On January 31, 2019, your affiant learned of a narcotics dealer who uses the street name of "Stunna". The information was obtained via a SCALES Interview during the course of a narcotics investigation. Stunna was said to be a large-scale supplier of Heroin. During the interview, the arrested party stated they had been in a Porsche SUV with Stunna and purchased 100 grams of heroin from Stunna. This arrested party said that Stunna often drives a Porsche SUV that was rose in color. The arrested party used the phone number of 612-265-XXXX to contact Stunna and arrange for the mobile sale of narcotics. (Gov't Ex. 7 at 2 (emphasis added).) The only other material mention of the telephone number in the July 2019 Affidavit was that "[t]he phone number 612-265-XXXX was CASE 0:19-cr-00103-MJD-ECW Doc. 212 Filed 04/27/20 Page 19 of 47 20 linked to XXXXX in Burnsville, Minnesota in a public search database." (Id.) According to Green, the fact that Officer Schmitt asserted that the information from the Scales interview was that the 612-219-XXXX number, as opposed to the 612- 263-XXXX number listed in the July 2019 Affidavit, was used to arrange for the mobile sale of narcotics is reason alone to warrant a Franks hearing. (Dkt. 166 at 6.) The Government counters that Green cannot bootstrap another warrant filed by Officer Schmitt in order to attack the July 8, 2019 warrant. (Dkt. 168 at 20.) The Government also argues that "[a]ttributing the (612) 219-XXXX number to the confidential informant's statement on January 31, 2019 could certainly be a result of negligence or simply a mistake, which would not be grounds for a Franks hearing." (Id.) Even assuming for argument's sake that Officer Schmitt knowingly and intentionally made false statements or made statements in reckless disregard for the truth with respect to the assertion in the Affidavit that "[t]he arrested party used the phone number of 612-265-XXXX to contact Stunna and arrange for the mobile sale of narcotics" and that "[t]he phone number 612-265-XXXX was linked to XXXX in Burnsville, Minnesota in a public search database," the Court may not grant a Franks hearing if the search warrant is supported by probable cause even with the offending portions excised. See Daigle, 947 F.3d at 1084. Ordinarily, searches pursuant to a warrant are reviewed to determine if there was probable cause for the search in the search warrant application and affidavit. See Gates, 462 U.S. at 236. "Probable cause exists when, given the totality of the circumstances, a reasonable person could believe there is a fair probability that contraband or evidence of CASE 0:19-cr-00103-MJD-ECW Doc. 212 Filed 04/27/20 Page 20 of 47</t>
  </si>
  <si>
    <t>['https://d3n8a8pro7vhmx.cloudfront.net/cuapb/pages/270/attachments/original/1625873525/USCOURTS-mnd-0_19-cr-00103-6.pdf?1625873525']</t>
  </si>
  <si>
    <t>Too_Long:Over 20 PagesGBPD/Buchmann stated, in regards to GBPD/Oppertn-an telling MPD/Powell that he was lucky that he was not arrested, that MPD/Powell stated they (MPD/Powell and Thole) were the victims, that they were jumped, so why would they be arrested? GBPD/Buchmann heard GBPD/Opperman tell MPD/Powell, that according to the officers at the scene, they (MPD/Powell and Thole) were not following instructions, that his officers were there to help them, but they (MPD/Powell and Thole) just kept getting in the way and obstructing what the officers were trying to do with their investigation. MPD/Powell and Thole were aggravating the situation. - GBPD/Buchmann acknowledged that everything in both his written narrative in GBPD Case #13-208448 and in his interview, was true and accurate to the best of his knowledge. Statement of GBPD Officer Robert Korth GBPD Officer Robert Korth was interviewed for this investigation from the MPD Internal Affairs Unit on August Sth, 2013, via telephone conference call. GBPD/Korth has been with the Green Bay Police Department for 2+ years (10 years total including other agencies) and was assigned as a FTO Patrol Officer on June 29th, 2013. GBPD/Korth composed a supplement in GBPD Case #13-208448, a police response on June 29th, 2013, regarding a public disturbance involving MPD/Powell and Thole. The following is a summary of GBPD/Korth's statement taken by Sgt. Schmid and shall not be considered verbatim unless indicted by the use of quotations: - GBPD/Korth acknowledged he composed an officer narrative in GBPD Case #13-208448, a public disturbance incident involving MPD/Powell and Thole. - GBPD/Korth acknowledged that in his narrative, he did describe what he had witnessed, heard, and/or did prior to and after the scene of the incident. GBPD/Korth acknowledged he had read over his narrative prior to the interview, and that he had nothing else new to add to his narrative regarding 55 1211984 his recollection of the incident other than references that other officer's had made after the incident. GBPD/Korth stated he did not know MPD/Powell and Thole prior to the incident. GBPD/Korth throughout his supplement referred to "two white males" that he later learned were MPD/Powell and Thole. GBPD/Korth was a plain clothes FTO officer and was just monitoring everything. Based on how animated MPD/Powell and Thole were, he asked dispatch for more officers to come to the scene because he didn't think the incident could be handled by only one officer (Recruit GBPD/Andrae). GBPD/Korth stated his recruit, GBPD/Andrae, was dealing with two "larger black males", both 6 foot plus, so he initially monitored his recruit, but both black males were calm and cooperative, so GBPD/Korth repositioned himself closer to GBPD/Denney's position. He did this because he heard MPD/Powell and Thole identify themselves as police officers, and they were being very animated and not listening to GBPD/Denney. GBPD/Korth wanted to monitor them (MPD/Powell and Thole) until other officers arrived, just in case things went south. GBPD/Korth described that there was a lot of exaggerated hand movements, raised voices and pacing back and forth by MPD/Powell and Thole. GBPD/Korth observed MPD/Powell and Thole yelling towards the officers and the two black males. He couldn't hear exactly what they (MPD/Powell and Thole) were saying, but he said they were animated and amped up, and were not excited about having the police there. GBPD/Korth stated that in his ten years of being a police officer, he had never had a negative encounter like that with police officers before. GBPD/Korth's train of thought when he heard one of the MPD officers (Thole) say "I punched him in the face and I'll do it again", coupled with the exaggerated movements he was making, made GBPD/Korth nervous that something was going to happen, that it was going to get physical with them. 56 1211985 GBPD/Korth explained that .GBPD/Andrae was in the final stage of his training and that the FTO is not supposed to intervene at all unless something ethically, safety wise, or something completely out of the normal occurs. GBPD/Korth said that this incident was an appropriate time for him to step in and ask for more cars/officers. GBPD/Korth stated he did hear from GBPD/Mahoney that a GBPD officer had been given the middle finger, flipped off, by either MPD/Powell or Thole. He also heard that the term "nigger" was used, that Green Bay was referenced as "too nigger friendly", that they (Minneapolis) had a "cunt Chief', and that they (black males involved in the disturbance) were doing their "monkey thing." GBPD/Korth acknowledged that everything in both his written narrative in GBPD Case #13-208448 and in his interview, was true and accurate to the best of his knowledge. Statement of GBPD Officer Kaitlyn Czarnecki GBPD Officer Kaitlyn Czarnecki was interviewed for this investigation from the MPD Internal Affairs Unit on August 6th, 2013, via telephone conference call. GBPD/Czarnecki has been with the Green Bay [Vice Department since February 18th, 2013, of this year and was assigned as a Probationary Patrol Officer on June 29th, 2013. GBPD/Czarnecki composed a supplement in GBPD Case #13-208448, a police response on June 29th, 2013, regarding a public disturbance involving MPD/Powell and Thole. The following is a summary of GBPD/Czarnecki's statement taken by Sgt. Schmid and shall not be considered verbatim unless indicted by the use of quotations: GBPD/Czarnecki. acknowledged she composed an officer narrative in GBPD Case #13-208448, a public disturbance incident involving MPD/Powell and Thole. GBPD/Czarnecki acknowledged that in her narrative, she did describe what she had witnessed, heard, and/or did prior to and after the scene of the incident. 57 1211986 GBPD/Czarnecki acknowledged she had read over her narrative prior to the interview, and that she had nothing else new to add to her narrative regarding her recollection of the incident other than references that other officers had made after the incident. She stated she did hear from other officers that MPD/Powell and Thole stated earlier in the night to a GBPD officer that Green Bay was too "nigger friendly". She also heard that Officer's MPD/Powell and Thole got upset when GBPD/Denney refused to give them a ride across the bridge to another bar. GBPD/Czarnecki stated she did not know MPD/Powell and Thole prior to the incident. GBPD/Czarnecki stated her FTO, GBPD/Knetzger, did know MPD/Powell from when he (MPD/Powell) was employed with Green Bay. She stated that he told her that MPD/Powell was a very proactive cop when he worked with Green Bay and that GBPD/Knetzger said nothing negative to her regarding past behavior involving MPD/Powell. GBPD/Czarnecki stated prior to joining GBPD/Knetzger on-scene, she was cover officer for GBPD/Andrae. She stated GBPD/Andrae had already identified the males he was with and was waiting for their names to come back over the radio as "clear." GBPD/Czarnecki described the males as very calm and collective. She stated from what she gathered at the scene, that MPD/Powell and Thole had either started a verbal argument with some other males that had since left the scene, and that the black males standing in front of her were just trying to break up the fight that had occurred. GBPD/Czarnecki stated her initial reaction upon arriving on the scene, was that MPD/Powell and Thole seemed very upset, just from their body posture and the tone of voice they were using. She observed both of them pacing back and forth while providing cover for GBPD/Andrae. She said she positioned herself so that she could observe both Officer's MPD/Powell and Thole, and the black males in front of her because Officer's MPD/Powell and Thole were making her nervous due to them not calming down. She stated 58 1211987 they (MPD/Powell and Thole) were not being cooperative and this put her on edge. GBPD/Czarnecki stated in regards to MPD/Powell's and Thole's behavior, that she was surprised and confused because she wasn't sure why they continued to be so belligerent. She stated that they (MPD/Powell and Thole) may not have been .considered suspects at the time, but they were being looked at more closely because of their behavior. GBPD/Czarnecki stated MPD/Powell calmed down when he saw GBPD/Knetzger, but MPD/Thole continued to be upset, pacing back and forth, raised hands and shoulders, and the tone of his voice still showing he was upset with the situation. GBPD/Czarnecki stated she interpreted MPD/Thole's comment, "I'm not trying to be racist, but there is a very big discretion between the two - There is fucking two white guys and twelve black guys - Where do you think the problem lays?", to mean that because they're black, they were causing the problem. She also interpreted this comment to be racially derogatory. She stated they (MPD/Powell and Thole) seemed surprised that they (GBPD) were speaking to them and putting more attention on them because they're white and they shouldn't be looked at as suspects. GBPD/Czarnecki believed MPD/Powell and Thole expected preferential treatment based on how they were acting and the statements they were making. She said they (MPD/Powell and Thole) were upset that other officers were trying to get their names and put them into the call. GBPD/Czarnecki stated she believed MPD/Powell made a comment saying that he knows how it works and he can keep people's names out of the call if he needed to. GBPD/Czarnecki stated MPD/Powell and Thole admitted that they had been drinking, and she stated that when people get upset, sometimes the alcohol will increase that. Based on their behavior, GBPD/Czarnecki stated that maybe Officer's MPD/Powell and Thole may have had too much to drink. 59 1211988 GBPD/Czarnecki did hear from other GBPD officers that they (MPD/Powell and Thole) were using the term "nigger" at the scene. GBPD/Czarnecki acknowledged that everything in both her written narrative in GBPD Case #13-208448 and in her interview, was true and accurate to the best of her knowledge. Statement of GBPD Officer Eric Andrae GBPD Officer Eric Andrae was interviewed for this investigation from the MPD Internal Affairs Unit on August 6th, 2013, via telephone conference call. GBPD/Andrae has been with the Green Bay Police Department since February 2013, and was assigned as a Probationary Patrol Officer on June 29th, 2013. GBPD/Andrae composed a supplement in GBPD Case #13-208448, a police response on June 29th, 2013, regarding a public disturbance involving MPD/Powell and Thole. The following is a summary of GBPD/Andrae's statement taken by Sgt. Schmid and shall not be considered verbatim unless indicted by the use of quotations: GBPD/Andrae acknowledged he composed an officer narrative in GBPD Case #13-208448, a public disturbance incident involving MPD/Powell and Thole. - GBPD/Andrae acknowledged that in his narrative, he did describe what he had witnessed, heard, and/or did prior to and after the scene of the incident. GBPD/Andrae acknowledged he had read over his narrative prior to the interview, and that he had nothing else new to add to his narrative regarding his recollection of the incident. - GBPD/Andrae stated he did not know MPD/Powell arid Thole prior to the incident. Upon his arrival onto the scene, GBPD/Andrae stated he learned MPD/Thole was a police officer when he (Thole) stated "These motherfuckers came down on us and I told them we were police officers" and then admitted to hitting someone. GBPD/Andrae was taken aback by MPD/Thole's behavior after he identified himself as a police officer, because his actions and body language did not seem to fit with "I'm a police officer." 60 1211989 GBPD/Andrae was prepared to react to MPD/Powell and Thole as if they were not police officers, because he couldn't verify for sure if they were police officers. GBPD/Andrae said that their physical demeanor, their words and their actions did not indicate to him they were police officers. He expected those three factors to be different coming from a police officer, somebody more cooperative, and somebody that wouldn't continue with the verbal argument and allow the on-scene police officer to do what they needed to do. GBPD/Andrae learned from interviewing Civilian/Garth that there was a prior disturbance before he arrived, and that Civilian/Garth and his friend were trying to break it up. He said after the disturbance had been broken up, MPD/Powell and Thole then continued a verbal disturbance with them (Garth and friend). GBPD/Andrae stated that the people that were fighting with MPD/Powell and Thole, either were not at the scene when he got there or they had left when GBPD/Andrae activated his squad emergency lights. GBPD/Andrae stated Civilian/Garth and his friend were cooperative, answering all of his questions, then released from the scene. Civilian/Garth and his friend told GBPD/Andrae that neither of them were hit by anybody, that it was a verbal disturbance between them and MPD/Powell and Thole. GBPD/Andrae stated that while he was interviewing Civilian/Garth and his friend, MPD/Powell and Thole continued to shout across the street, argue and point at them, seeming like they wanted to continue the verbal argument, rather than just calm down and state what happened to the officers talking to them. GBPD/Andrae stated he later learned second hand, that they (MPD/Powell and Thole) called GBPD "nigger loving police" and said "This would never happen in our agency." He also heard second hand, that either MPD/Powell or Thole made a comment about their "lesbian Chief" that was looking to fire them. 61 1211990 - GBPD/Andrae acknowledged that everything in both his written narrative in GBPD Case #13-208448 and in his interview, was true and accurate to the best of his knowledge. Statement of GBPD Officer Michael Rahn GBPD Officer Michael Rahn was interviewed for this investigation from the MPD Internal Affairs Unit on August 26th, 2013, via telephone conference call. GBPD/Rahn has been with the Green Bay Police Department approximately 3 months and was assigned as a Probationary Patrol Officer on June 29th, 2013. The following is a summary of GBPD/Rahn's statement taken by Sgt. Schmid and shall not be considered verbatim unless indicted by the use of quotations: - GBPD/Rahn was working with Field Training Officer Nate Allen the night he met MPD/Powell and Thole outside the Sardine Can Bar. - GBPD/Rahn stated he was inside the squad, reading task sheets because he was pretty new to the FTO Program. GBPD/Allen was outside the squad car talking to MPD/Powell and Thole. GBPD/Rahn stated GBPD/Allen allowed him to step out of the squad so that he could meet MPD/Powell because he (MPD/Powell) used to work for GBPD. - GBPD/Rahn stated he spoke briefly with both MPD/Powell and Thole, specifically talking about being in the Army. 'He stated that MPD/Powell and Thole are Army vets and he (Rahn) was in the Army for about 5 years. GBPD/Rahn stated MPD/Powell told him if he keeps his head on straight, pays attention and listens to everything GBPD/Allen says, that he will be a good cop. GBPD/Rahn stated that his contact, with both MPD officers was very brief...less than a five minute conversation/interaction. GBPD/Rahn stated he did not hear any derogatory or demeaning comments regarding anyone's individual race or ethnicity from either MPD/Powell or Thole while out talking with them. - GBPD/Rahn denied hearing MPD/Thole make the comment "What is that? Green Bay is too nigger friendly." 62 1211991 GBPD/Rahn stated he did not recall seeing a vehicle drive by his location playing loud music, having large shiny rims and being driven by a black male. He did state that it wouldn't have surprised him if a vehicle described as such, were to have been in that particular part of town, "right there on Broadway." When asked if GBPD/Allen told him when he got back into the squad with him, about the comment MPD/Thole had made regarding Green Bay being "too nigger friendly", GBPD/Rahn stated "I don't recall him ever bringing that up." GBPD/Rahn stated he did hear about MPD/Thole's comment after the fact, as everything unfolded throughout the night, second hand. He again stated that in his limited contact with MPD/Powell and Thole, he didn't recall the comment being said. He described MPD/Powell's and Thole's interaction with him as very friendly and professional. GBPD/Rahn stated that MPD/Powell and Thole had been drinking because he met them outside of a bar and they told him they had been drinking. - GBPD/Rahn was in the GBPD station when MPD/Powell and Thole came into the GBPD lobby. He was in the patrol room, down the hall from the lobby and said he did not see or hear anything directly. He had learned they (MPD/Powell and Thole) were in the lobby because his FTO, GBPD/Allen, and other GBPD officers at the station, went out to the lobby because they knew MPD/Powell. GBPD/Rahn stated he did hear second hand information that night and the following days, regarding derogatory comments/statements made by MPD/Powell and Thole. He said the incident involving MPD/Powell and Thole was the talk of the shift for a while. He stated he heard that derogatory slang referencing African Americans was used by MPD/Powell and Thole as well as comments referencing the sexual orientation of the MPD Chief. GBPD/Rahn stated he never heard anything first hand from MPD/Powell and Thole, only second hand information from other GBPD officers. 63 1211992 Statement of GBPD Lieutenant Gary Richgels GBPD Lieutenant Gary Richgels was interviewed for this investigation from the MPD Internal Affairs Unit on August 28th, 2013, via telephone conference call. GBPD/Richgels has been with the Green Bay Police Department for 14 years and was off-duty on June 29th, 2013. GBPD/Richgels did have contact with MPD/Powell via text messages on both June 28th, and 29th, 2013. The following is a summary of GBPD/Richgel's statement taken by Sgt. Schmid and shall not be considered verbatim unless indicted by the use of quotations: When asked if he knew either MPD/Powell or Thole, GBPD/Richgels stated he only knew MPD/Powell. He said that MPD/Powell was previously employed as a police officer with the City of Green Bay Police Department and that he used to work with him. GBPD/Richgels stated MPD/Powell had contacted him a few days prior to the weekend, via text messages, to let him know he was coming into town - which was not an uncommon occurrence. GBPD/Richgels stated approximately four days prior to the weekend, he received a text from MPD/Powell on his personal cell phone stating he was coming to town and wanted to know if he would be interested in getting together. GBPD/Richgels did let MPD/Powell know that he was around for the weekend, although he had family in town and was planning on having a get-together with them, but invited MPD/Powell to join them if he wanted, but GBPD/Richgels stated he had no plans on leaving his family to come downtown and join MPD/Powell. GBPD/Richgels originally thought MPD/Powell was coming to town with 13.43 - Personnel Data hinking that would be a good thing. But it wasn't until Friday (06/29/13) evening that GBPD/Richgels heard from MPD/Powell again, texting him and letting him know that he just rode into town with his buddy/co-worker. GBPD/Richgels stated he received a second text message from MPD/Powell, addressing that there was a change in management in the pub/hotel he 64 1211993 (MPD/Powell) knew when he worked here, as well as where he would stay when he came to town. The name of the pub/hotel was St. Brendan's Inn. Other text messages sent from MPD/Powell to GBPD/Richgels had asked if anyone that he (MPD/Powell) would know from his past there, would they be interested in joining him. GBPD/Richgels sent him a couple names, asking MPD/Powell, "Do you want this guy's phone number or this guy's phone number?" MPD/Powell asked GBPD/Richgels to send him those numbers. GBPD/Richgels stated he believed he sent MPD/Powell the phone numbers of GBPD Officer's Jeff Schilling and Nate Allen, and maybe a recently retired GBPD Lieutenant, Jerry Johnson. GBPD/Richgels stated after he had sent the names of the people he thought that MPD/Powell might remember or knew him, and might want to join him, based on their current living situation, being the kind of guys that go to the bar, GBPD/Richgels received a text message from MPD/Powell that stated something similar to, "What's up with all the pigs in Green Bay?" GBPD/Richgels ignored the text and made a comment that would lead him away from a conversation of that nature. GBPD/Richgels stated there was a break in the text correspondence, because at the time he was entertaining at his house and wasn't married to his cell phone. GBPD/Richgels received a text message a short time later from MPD/Powell that stated something similar to, "What's an out-of-town cop gotta do to get a ride in this place?" GBPD/Richgels replied to the text a short time later, stating something very similar to, "Where are you at and where do you need to go?" Because there was that delay in getting the text, GBPD/Richgels thought that MPD/Powell may have already gotten a ride, but just in case, GBPD/Richgels knew a night-shift Lieutenant that was working that evening, GBPD/Mahoney. GBPD/Richgels texted GBPD/Mahoney at around 10 p.m., confirming that he was working; and he (GBPD/Mahoney) was. GBPD/Richgels told GBPD/Mahoney that a former Green Bay cop, MPD/Powell, is in town and may need a ride. GBPD/Mahoney acknowledged 65 1211994 that he got the text, saying, "I'll be up, just let me know" or, "Let me know what I can do to help" kind of thing. That was the end of any correspondence for a while. GBPD/Richgels stated he then went to bed and went to sleep, and then remembers that his phone was ringing. He stated his wife, who was actually awake feeding his son, had woken him up and said, "Hey, uh, Mahoney (meaning GBPD/Mahoney) was calling your phone." So she woke him up so he could answer it. His wife also made a comment to him, "Your phone's beeped a couple times since." GB PD/Richgels then answered GBPD/Mahoney's call. GBPD/Mahoney informed him that MPD/Powell and his friend, who was also a police officer from Minneapolis, were involved in a disturbance downtown and that things didn't go smoothly. GBPD/Mahoney relayed/elaborated to him, they (MPD/Powell and Thole) were not very cooperative, were throwing out some racial slurs, were being very disrespectful to Green Bay officers; specifically flipping the middle finger off to a marked squad car driving by that may not have even been related to the incident. GBPD/Richgels continued, stating GBPD/Mahoney told him that MPD/Powell and Thole wouldn't leave and that GBPD officers were just trying to clear the area. GBPD/Richgels further commented he was told it was a typical bar fight, that any officer that works in a city where there's a bar district understands, just get the participants to go home for the evening, nobody was hurt. GBPD/Richgels said GBPD/Mahoney told him nothing was damaged, that it was more of just some liquid muscle. GBPD/Richgels did not know what he could offer GBPD/Mahoney because he was not on duty and he lived 20 miles outside the city. He told GBPD/Mahoney, "Do what you gotta do"...it sounded like a situation where people just needed to go home and sleep it off. After GBPD/Richgels phone call with GBPD/Mahoney ended, GBPD/Richgels checked his phone for text messages because his wife had told him his phone had beeped a couple of times earlier. GBPD/Richgels saw there was a text 66 1211995 from GBPD/Knetzger, who knew that he (Richgels) knew MPD/Powell. GBPD/Knetzger's text message stated something similar to, "MPD/Powell was in a fight or a disturbance downtown, umm, just wanted to make you aware." Along with GBPD/Knetzger's text message from earlier, GBPD/Richgels stated he had also received an earlier text message from MPD/Powell, prior to GBPD/Mahoney's phone call. He said it was a fairly long text message that stated something to the effect, "Got jumped by six black guys downtown and then got treated like suspects. I'm done with this fucking city" and then degraded Green Bay P.D. by referring to the department as a "Mickey Mouse Department." GBPD/Richgels stated he did not reply to either text messages from GBPD/Knetzger and MPD/Powell, because so much time had passed ,and the people that were getting paid to handle the situation were handling it. GBPD/Richgels stated he remembered laying back down and falling back asleep. He estimated sometime between 1:30 and 2:30 a.m., or about half an hour after he first spoke to GBPD/Mahoney on the phone, he received another phone call from GBPD/Mahoney. GBPD/Mahoney wanted to tell him that he (Mahoney) had just been notified by the Shift Commander that MPD/Powell was at the Police Department in the lobby and wanted to speak with a, supervisor. GBPD/Richgels did not know what GBPD/Mahoney wanted him to do, other than to be kept aware that the incident was continuing. GBPD/Richgels advised GBPD/Mahoney to respond to the Police Department and talk to him (MPD/Powell). GBPD/Richgels wasn't sure what MPD/Powell's reason for going to the Police Department was, but based on his experience, GBPD/Richgels advised GBPD/Mahoney to conduct any conversation in a monitored/video-taped location. GBPD/Richgels also recommended to GBPD/Mahoney, to have GBPD/Allen (who GBPD/Richgels knew was working that night) respond to the police station. GBPD/Richgels stated that Nate, of all the people that he knew who used to work with MPD/Powell, was the closest friend of his, that 67 1211996 MPD/Powell may benefit in seeing. a friendly face, because GBPD/Richgels didn't know what exactly was causing MPD/Powell to act so out of character. GBPD/Richgels also stated that GBPD/Mahoney is a newer supervisor, so he gave him the advice, "This has to get documented in one way, shape or form", not necessarily in a criminal aspect, as much as this isn't something that we would like people in our profession to be displaying. Approximately 40 minutes later, GBPD/Mahoney called GBPD/Richgels, telling him, "That didn't go well." GBPD/Richgels asked GBPD/Mahoney what he meant, to which GBPD/Mahoney told him that MPD/Powell was pretty exaggerated, with his movements and his words in the lobby and that they (MPD/Powell and Thole) were still complaining on how they were treated at the disturbance - that they were treated like suspects and were degrading GBPD. GBPD/Richgels stated GBPD/Mahoney had a chance to meet with some of the officers that had dealt with MPD/Powell that evening and shared with him some of the comments that were made. Some of the comments were, "We (meaning Minneapolis) have a lesbian Chief that's looking to fire anybody", "Green Bay is too nigger-friendly", and the reference "monkey dance" directed towards the black males that were either involved in the disturbance or still in the area when police first contacted them. After hearing the comments that were made by MPD/Powell and Thole, GBPD/Richgels stated it only exaggerated the need for documenting the incident, that "there are words out there that really strike a nerve of a lot of people...and everyone has their own beliefs, but there's right and there's wrong...and there was a lot of lines that were crossed here by people that take an oath in a profesSion that is expected to be treated equally or have to treat people equally, and, to me, it just really solidified a reason for documentation...and, the fact that officers were really pulling our people I should say, but they happen to be officers, were toeing the line of a disorderly conduct and, really pushing the issue of the need for some enforcement action by the Green Bay Police Department." 68 1211997 GBPD/Richgels stated that as officers, we've all been involved in situations that are kind of a gray area and some people can keep pushing, and pushing, and pushing to the point where our job is to take enforcement and he was hoping it wouldn't go down that road, but this incident was something that was very similar to an example like that. When asked if he recalled GBPD/Mahoney stating that either MPD/Powell or Thole, when at the Police Station, claimed that they were victims of an assault and that they were there to file a police report, GBPD/Richgels stated he didn't remember that, and if he had, he probably would have given slightly different advice to GBPD/Mahoney. GBPD/Richgels stated he told GBPD/Mahoney to document the incident and order officers to write details on the situation. He specifically said he instructed GBPD/Mahoney to not pull/generate a police report number; to make it a narrative written incident report because all the facts of what had happened/transpired on the scene with other people involved, potential victims, was not known. He then told GBPD/Mahoney to write it up and report it to his Captain. GBPD/Richgels stated had he been informed that MPD/Powell and Thole were stating they wanted a police report, he said he would have told GBPD/Mahoney to generate a police report number, that you're gonna do that as a service to any member of the community, whether it's a former officer or not. GBPD/Richgels stated that he remembered GBPD/Mahoney had relayed during one of the three phone calls he had with him; that MPD/Powell and Thole identified themselves as Minneapolis SWAT officers. GBPD/Richgels stated that in his experience, people who identify themselves as officers or give their profession, are trying to, or expect some type of professional courtesy - either extra service or to look the other way. GBPD/Richgels stated after GBPD/Mahoney contacted him following the GBPD lobby incident with MPD/Powell and Thole,. he went to sleep and didn't get any more phone calls and didn't believe there were any more text messages until approximately 9:00 a.m. (Saturday, June 29th). He stated at 9:00 a.m., he was going out with his family for breakfast and received a 69 1211998 phone call from MPD/Powell, but he ignored it. MPD/Powell followed up his phone call pretty quickly with a text message, asking GBPD/Richgels to call him. GBPD/Richgels responded with a text message stating he was busy with his family and it would have to wait. MPD/Powell texted him back with something to the effect, "I got jumped last night by some black guys. Got treated like suspects by GBPD...I'm done with this place. Green Bay's a joke." GBPD/Richgels stated that's where he put an end to it because he didn't feel the need to or even wanted to get involved in it anymore. GBPD/Richgels stated he let MPD/Powell know, via text message, that he knew what had happened, letting him (MPD/Powell) know that he received calls around 1:00, 2:00, 3:00 a.m., and it sounded like a bad night for everyone involved. MPD/Powell responded back with "Sorry I got you involved." GBPD/Richgels replied back, "No apologies necessary, I'm not involved. Let's hope this goes away or let's hope that this...everything settles down." This was then the last contact GBPD/Richgels had with MPD/Powell. GBPD/Richgels stated on his next scheduled workday, Monday, he contacted GBPD/Warych in the Professional Standards Division to let him know that he was available for questioning pertaining to his involvement regarding the incident, primarily beCause he knew this information was documented and would probably be making its way to GBPD/Warych's office. Statement of Civilian Robert Garth • Robert Allen Garth, DOB 10/02/1977, is listed as "Other Party" in GBPD Report #13-208448. On 08/11/2013, I mailed a certified letter to Civilian/Garth, addressed to 3476 Leeds Castle Dr., Green Bay, WI 55413, requesting him to contact me to set up an interview date/time. Civilian/Garth's address was not provided in the GBPD report, so I had inquired and was given his contact address by the GBPD. • On 08/15/2013, at 3:2S p.m., I received a phone message from Civilian/Garth acknowledging the receiving of the letter. He left me his contact phone 70 1211999 number, 920-645-9256, and stated he would be available to talk on Friday, 08/16/2013. • On 08/16/2013, at 9:27 a.m., I called Civilian/Garth at the number he provided, but the phone was not answered. I left a message with Civilian/Garth, identifying myself and the purpose of my call. I requested a return phone call as soon as possible. • On 08/26/2013, Civilian/Garth was interviewed for this investigation from the MPD Internal Affairs Unit, Room 112, via recorded telephone conference call. The following is a summary of Civilian/Garth's statement taken by Sgt. Schmid and shall not be considered verbatim unless indicted by the use of quotations: Civilian/Garth • stated he was part of the altercation involving MPD/Powell and Thole on June 29th, 2013, at approximately 0115 hours. He identified himself as the one in the GBPD squad video wearing the red shirt and white shorts. He also identified himself as the one who was interviewed by the GBPD and most likely it is his voice that can be heard on the GBPD Squad video/audio. He also identified the black male wearing the black pants/shirt as his friend, Darrin Higgs. Civilian/Garth stated that he and several other friends, about 12 total, including himself, were out that night celebrating a friend's birthday. They had all met up at the Oval Office Gentleman's Club and were there for about a half hour. They then left and headed downtown, but not all together, and everyone arrived downtown at different times. - Upon arriving downtown with his friend, Darrin Higgs, Civilian/Garth stated they parked their vehicle on Doty St., exited the vehicle and saw a group of guys in the middle of the intersection of Washington St./Doty St. He stated he saw a lot of his friends from his group that he knew and two Caucasian males. He and Darrin hurried over to the intersection to mediate the situation. He stated he tried to send both parties their separate ways in order to diffuse the altercation. 71 1212000 Civilian/Garth further explained that several guys from his group were pulling other guys from trying to go after the two Caucasian males, herein after known as MPD/Powell and Thole. He stated he was able to step in between both parties, sending his group one way and then proceeded to talk to MPD/Powell and Thole. Civilian/Garth at this point, did not know that MPD/Powell and Thole were police officers:He thought they were regular citizens like the other guys. Civilian/Garth stated that everyone in his group of friends were all African Americans, except for one, who was Caucasian. Civilian/Garth stated MPD/Powell and Thole got upset with him and Darrin for intervening. He stated they (MPD/Powell and Thole) started using profanity, saying, "fuck you", "who in the fuck do you think you are", "you don't know who I am." Civilian/Garth's response was "dude, it doesn't matter, the nights over, no one's gonna fight, you know, just go home...exactly what we told 'em." Civilian/Garth added that one of them (MPD/Powell and Thole) said, "I will beat your ass too...we'll beat your ass too, who the fuck do you think you are." Civilian/Garth stated that when the Green Bay Police had arrived, he tried to explain to them that everything was under control, that everybody had left, and that they .(Garth/Higgs) we're leaving, headed back into the bar. Civilian/Garth stated after telling the GBPD this, MPD/Powell and Thole said, "fuck those niggers, they don't know who the fuck we are"..."We'll beat their ass." This is when Civilian/Garth got upset. When asked which one had made the aforementioned comment, Civilian/Garth stated, "I don't, and in the heat of the moment I wasn't really, you know, asking either. To me...I didn't know those guys from any other person in the world...So it's kind of hard to decipher who said what, when, where and how, but it was said, I know that's a fact." Civilian/Garth stated the racial comment was made while they were still in the intersection, in the presence of the GBPD officer. 72 1212001 Civilian/Garth stated he was offended by what was said. He remembers one of the MPD officers pushing Darrin, and then the GBPD cops separated him from MPD/Powell and Thole. Everyone was eventually separated and Civilian/Garth remembers maybe six or seven GBPD officers at the scene at that point. Several GBPD officers were now talking to he and Darrin, and several GBPD officers were talking to MPD/Powell and Thole across the street. Civilian/Garth stated he and Darrin explained to GB PD officers that they were just trying to break the fight up, that they did know others in the group, but that they were like innocent bystanders trying to prevent something from happening. Civilian/Garth stated that MPD/Powell and Thole were still yelling from across the street, using racial slurs. Civilian/Garth stated he told GBPD officers, "see listen to 'em, listen to these (inaudible) over there...this is what we just had to go through." GBPD asked Civilian/Garth "which one of you guys hit him or which one of you guys did he hit." Civilian/Garth told GBPD "neither one of us, like we were trying to break the fight up. He's like, so you guys weren't involved in the altercation. We were like no, we tried to break the fight .up. So that's when the officer asked for my ID." Civilian/Garth gave the GBPD officer his ID and after he was cleared to leave the scene, he left." When asked if he knew who had started the altercation, Civilian/Garth stated that after GBPD cleared him from the scene, he went to Kittner's Bar (200' north of the incident intersection). He stated once he got inside of the bar where the rest of his friends were, one of the guys said to him, "hey...what happened with those cops, with those undercover cops outside?" Civilian/Garth still up to this point did not know MPD/Powell and Thole were cops. Civilian/Garth stated someone from his group, possibly "Mike Hill", because Mike was still agitated and upset, told him "the dude fucking 73 1212002 punched me." Civilian/Garth asked him what had happened and he was told that they (Civilian/Garth's group of friends) were going across the street; they were coming down Washington Street from the parking lot. The two MPD officers were also coming across the street, so neither one of them wanted to go around each other. They were walking in each other's path and neither one wanted to go around each other. Reiterating that he had heard this from his friends, not actually had seen it, was that the MPD officers basically walked right through the middle of the whole group - his group - and there would have had to have been maybe nine or ten guys. And the two officers proceeded to walk through them, instead of trying to avoid them, they just kind of walked through the group of people. Civilian/Garth continued, stating from what Mike said happened was that MPD/Powell and Thole called them "fucking monkey's...get out of our way", to which Mike reacted by saying something to the effect, "who the fuck you calling a monkey." Mike then proceeded to walk towards the cop (MPD/Powell) and'that's when the cop punched him. Civilian/Garth stated then most of his guys were grabbing Mike away because Mike's a fighter, so the group's first reaction was to grab Mike. Civilian/Garth continued, stating everybody's grabbing Mike while everybody else is about to go after the two cops and that's when he and Darrin saw what happened. When the group was going after MPD/Powell and Thole, that's when Civilian/Garth and Darrin were able to come in and intervene. Civilian/Garth stated he first learned MPD/Powell and Thole were Minneapolis Police Officers when Darrin sent him the e-mail link from the news. Civilian/Garth didn't see anybody strike anybody else. He stated Mike could have shot back after he got hit, but that he didn't see it, but it could have happened. Civilian/Garth admitted that Mike's a feisty 74 1212003</t>
  </si>
  <si>
    <t>['https://d3n8a8pro7vhmx.cloudfront.net/cuapb/pages/1461/attachments/original/1638335500/13-17307_Powell_Part_3.pdf?1638335500']</t>
  </si>
  <si>
    <t>Too_Long:Over 20 PagesGBPD/Buchmann stated, in regards to GBPD/Opperman telling MPD/Powell that he was lucky that he was not arrested, that MPD/Powell stated they (MPD/Powell and Thole) were the victims, that they were jumped, so why would they be arrested? GBPD/Buchmann heard GBPD/Opperman tell MPD/Powell, that according to the, officers at the scene, they (MPD/Powell and Thole) were not following instructions, that his officers were there to help them, but they (MPD/Powell and Thole) just kept getting in the way and obstructing what the officers were trying to do with their investigation. MPD/Powell and Thole were aggravating the situation. GBPD/Buchmann acknowledged that everything in both his written narrative in GBPD Case #13-208448 and in his interview, was true and accurate to the best of his knowledge. Statement of GBPD Officer Robert Korth GBPD Officer Robert Korth was interviewed for this investigation from the MPD Internal Affairs Unit on August Sth, 2013, via telephone conference call. GBPD/Korth has been with the Green Bay Police Department for 2+ years (10 years total including other agencies) and was assigned as a FTO Patrol Officer on June 29th, 2013. GBPD/Korth composed a supplement in GBPD Case #13-208448, a police response on June 29th, 2013, regarding a public disturbance involving MPD/Powell and Thole. The following is a summary of GBPD/Korth's statement taken by Sgt. Schmid and shall not be considered verbatim unless indicted by the use of quotations: - GBPD/Korth acknowledged he composed an officer narrative in GBPD Case #13-208448, a public disturbance incident involving MPD /Powell and Thole. GBPD/Korth acknowledged that in his narrative, he did describe what he had witnessed, heard, and/or did prior to and after the scene of the incident. GBPD/Korth acknowledged he had read over his narrative prior to the interview, and that he had nothing else new to add to his narrative regarding 56 1211845 his recollection of the incident other than references that other officer's had made after the incident. GBPD/Korth stated he did not know MPD/Powell and Thole prior to the incident. GBPD/Korth throughout his supplement referred to "two white males" that he later learned were MPD/Powell and Thole. GBPD/Korth was a plain clothes FTO officer and was just monitoring everything. Based on how animated MPD/Powell and Thole were, he asked dispatch for more officers to come to the scene because he didn't think the incident could be handled by only one officer (Recruit GBPD/Andrae). GBPD/Korth stated his recruit, GBPD/Andrae, was dealing with two "larger black males", both 6 foot plus, so he initially monitored his recruit, but both black males were calm and cooperative, so GBPD/Korth repositioned himself closer to GBPD/Denney's position. He did this because he heard MPD/Powell and Thole identify themselves as police officers, and they were being very animated and not listening to GBPD/Denney. GBPD/Korth wanted to monitor them (MPD/Powell and Thole) until other officers arrived,; just in case things went south. GBPD/Korth described that there was a lot of exaggerated hand movements, raised voices and pacing back and forth by MPD/Powell and Thole. GBPD/Korth observed MPD/Powell and Thole yelling towards the officers and the two black males. He couldn't hear exactly what they (MPD/Powell and Thole) were saying, but he said they were animated and amped up, and were not excited about having the police there. GBPD/Korth stated that in his ten years of being a police officer, he had never had a negative encounter like that with police officers before. GBPD/Korth's train of thought when he heard one of the MPD officers (Thole) say "I punched him in the face and I'll do it again", coupled with the exaggerated movements he was making, made GBPD/Korth nervous that something was going to happen, that it was going to get physical with them. 57 1211846 GBPD/Korth explained that GBPD/Andrae was in the final stage of his training and that the FTO is not supposed to intervene at all unless something ethically, safety wise, or something completely out of the normal occurs. GBPD/Korth said that this incident was an appropriate time for him to step in and ask for more cars/officers. GBPD/Korth stated he did hear from GBPD/Mahoney that a GBPD officer had been given the middle finger, flipped off, by either MPD/Powell or Thole. He also heard that the term "nigger" was used, that Green Bay was referenced as "too nigger friendly", that they (Minneapolis) had a "cunt Chief', and that they (black males involved in the disturbance) were doing their "monkey thing." GBPD/Korth acknowledged that everything in both his written narrative in GBPD Case #13-208448 and in his interview, was true and accurate to the best of his knowledge. Statement of GBPD Officer Kaitlyn Czarnecki GBPD Officer Kaitlyn Czarnecki was interviewed for this investigation from the MPD Internal Affairs Unit on August 6th, 2013, via telephone conference call. GBPD/Czarnecki has been with the Green Bay Police Department since February 18th, 2013, of this year and was assigned as a Probationary Patrol Officer on June 29th, 2013. GBPD/Czarnecki composed a supplement in GBPD Case #13-208448, a police response on June 29th, 2013, regarding a public disturbance involving MPD/Powell and Thole. The following is a summary of GBPD/Czarnecki's statement taken by Sgt. Schmid and shall not be considered verbatim unless indicted by the use of quotations: GBPD/Czarnecki acknowledged she composed an officer narrative in GBPD Case #13-208448, a public disturbance incident involving MPD/Powell and Thole. GBPD/Czarnecki acknowledged that in her narrative, she did describe what she had witnessed, heard, and/or did prior to and after the scene of the incident. 58 1211847 GBPD/Czarnecki acknowledged she had read over her narrative prior to the interview, and that she had nothing else new to add to her narrative regarding her recollection of the incident other than references that other officers had made after the incident. She stated she did hear from other officers that MPD/Powell and Thole stated earlier in the night to a GBPD officer that Green Bay was too "nigger friendly". She also heard that Officer's MPD/Powell and Thole got upset when GBPD/Denney refused to give them a ride across the bridge to another bar. GBPD/Czarnecki stated she did not know MPD/Powell and Thole prior to the incident. GBPD/Czarnecki stated her FTO, GBPD/Knetzger, did know MPD/Powell from when he (MPD/Powell) was employed with Green Bay. She stated that he told her that MPD/Powell was a very proactive cop when he worked with Green Bay and that GBPD/Knetzger said nothing negative to her regarding past behavior involving MPD/PoweIl. GBPD/Czarnecki stated prior to joining GBPD/Knetzger on-scene, she was cover officer for GBPD/Andrae. She stated GBPD/Andrae had already identified the males he was with and was waiting for their names to come back over the radio as "clear." GBPD/Czarnecki described the males as very calm and collective. She stated from what she gathered at the scene, that MPD/Powell and Thole had either started a verbal argument with some other males that had since left the scene, and that the black males standing in front of her were just trying to break up the fight that had occurred. GBPD/Czarnecki stated her initial reaction upon arriving on the scene, was that MPD/Powell and Thole seemed very upset, just from their body posture and the tone of voice they were using. She observed both of them pacing back and forth while providing cover for GBPD/Andrae. She said she positioned herself so that she could observe both Officer's MPD/Powell and Thole, and the black males in front of her because Officer's MPD/Powell and Thole were making her nervous due to them not calming down. She stated 59 1211848 they (MPD/Powell and Thole) were not being cooperative and this put her on edge. GBPD/Czarnecki stated in regards to MPD/Powell's and Thole's behavior, that she was surprised and confused because she wasn't sure why they continued to be so belligerent. She stated that they (MPD/Powell and Thole) may not have been considered suspects at the time, but they were being looked at more closely because of their behavior. GBPD/Czarnecki stated MPD/Powell calmed down when he saw GBPD/Knetzger, but MPD/Thole continued to be upset, pacing back and forth, raised hands and shoulders, and the tone of his voice still showing he was upset with the situation. GBPD/Czarnecki stated she interpreted MPD/Thole's comment, "I'm not trying to be racist, but there is a very big discretion between the two - There is fucking two white guys and twelve black guys - Where do you think the problem lays?", to mean that because they're black, they were causing the problem. She also interpreted this comment to be racially derogatory. She stated they (MPD/Powell and Thole) seemed surprised that they (GBPD) were speaking to them and putting more attention on them because they're white and they shouldn't be looked at as suspects. GBPD/Czarnecki believed MPD/Powell and Thole expected preferential treatment based on how they were acting and the statements they were making. She said they (MPD/Powell and Thole) were upset that other officers were trying to get their names and put them into the call. GBPD/Czarnecki stated she believed MPD/Powell made a comment saying that he knows how it works and he can keep people's names out of the call if he needed to. GBPD/Czarnecki stated MPD/Powell and Thole admitted that they had been drinking, and she stated that when people get upset, sometimes the alcohol will increase that. Based on their behavior, GBPD/Czarnecki stated that maybe Officer's MPD/Powell and Thole may have had too much to drink. 60 1211849 GBPD/Czarnecki did hear from other GBPD officers that they (MPD/Powell and Thole) were using the term "nigger" at the scene. GBPD/Czarnecki acknowledged that everything in both her written narrative in GBPD Case #13-208448 and in her interview, was true and accurate to the best of her knowledge. Statement of GBPD Officer Eric Andrae GBPD Officer Eric Andrae was interviewed for this investigation from the MPD Internal Affairs Unit on August 6th, 2013, via telephone conference call. GBPD/Andrae has been with the Green Bay Police Department since February 2013, and was assigned' as a Probationary Patrol Officer on June 29th, 2013. GBPD/Andrae composed a supplement in GBPD Case #13-208448, a police response on June 29th, 2013, regarding a public disturbance involving MPD/Powell and Thole. The following is a summary of GBPD/Andrae's statement taken by Sgt. Schmid and shall not be considered verbatim unless indicted by the use of quotations: GBPD/Andrae acknowledged he composed an officer narrative in GBPD Case #13-208448, a public disturbance incident involving MPD/Powell and Thole. GBPD/Andrae acknowledged that in his narrative, he did describe what he had witnessed, heard, and/or did prior to and after the scene of the incident. GBPD/Andrae acknowledged he had read over his narrative prior to the interview, and that he had nothing else new to add to his narrative regarding his recollection of the incident. GBPD/Andrae stated he did not know MPD/Powell and Thole prior to the incident. Upon his arrival onto the scene, GBPD/Andrae stated he learned MPD/Thole was a police officer when he (Thole) stated "These motherfuckers came down on us and I told them we were police officers" and then admitted to hitting someone. GBPD/Andrae was taken aback by ,MPD/Thole's behavior after he identified himself as a police officer, because his actions and body language did not seem to fit with "I'm a police officer." 61 1211850 GBPD/Andrae was prepared to react to MPD/Powell and Thole as if they were not police officers, because he couldn't verify for sure if they were police officers. GBPD/Andrae said that their physical demeanor, their words and their actions did not indicate to him they were police officers. He expected those three factors to be different coming from a police officer, somebody more cooperative, and somebody that wouldn't continue with the verbal argument and allow the on-scene police officer to do what they needed to do. GBPD/Andrae learned from interviewing Civilian/Garth that there was a prior disturbance before he arrived, and that Civilian/Garth and his friend were trying to break it up. He said after the disturbance had been broken up, MPD/Powell and Thole then continued a verbal disturbance with them (Garth and friend). GBPD/Andrae stated that the people that were fighting with MPD/Powell and Thole, either were not at the scene when he got there or they had left when GBPD/Andrae activated his squad emergency lights. GBPD/Andrae stated Civilian/Garth and his friend were cooperative, answering all of his questions, then released from the scene. Civilian/Garth and his friend told GBPD/Andrae that neither of them were hit by anybody, that it was a verbal disturbance between them and MPD/Powell and Thole. GBPD/Andrae stated that while he was interviewing Civilian/Garth and his friend, MPD/Powell and Thole continued to shout across the street, argue and point at them, seeming like they wanted to continue the verbal argument, rather than just calm down and state what happened to the officers talking to them. GBPD/Andrae stated he later learned second hand, that they (MPD/Powell and Thole) called GBPD "nigger loving police" and said "This would never happen in our agency." He also heard second hand, that either MPD/Powell or Thole made a comment about their "lesbian Chief" that was looking to fire them. 62 1211851 - GBPD/Andrae acknowledged that everything in both his written narrative in GBPD Case #13-208448 and in his interview, was true and accurate to the best of his knowledge. Statement of GBPD Officer Michael Rahn GBPD Officer Michael Rahn was interviewed for this investigation from the MPD Internal Affairs Unit on August 26th, 2013, via telephone conference call. GBPD/Rahn has been with the Green Bay Police Department approximately 3 months and was assigned as a Probationary Patrol Officer on June 29th, 2013. The following is a summary of GBPD/Rahn's statement taken by Sgt. Schmid and shall not be considered verbatim unless indicted by the use of quotations: GBPD/Rahn was working with Field Training Officer Nate Allen the night he met MPD/Powell and Thole outside the Sardine Can Bar. GBPD/Rahn stated he was inside the squad, reading task sheets because he was pretty new to the FTO Program. GBPD/Allen was outside the squad car talking to MPD/Powell and Thole. GBPD/Rahn stated GBPD/Allen allowed him to step out of the squad so that he could meet MPD/Powell because he (MPD/Powell) used to work for GBPD. GBPD/Rahn stated he spoke briefly with both MPD/Powell and Thole, specifically talking about being in the Army. He stated that MPD/Powell and Thole are Army vets and he (Rahn) was in the Army for about 5 years. GBPD/Rahn stated MPD/Powell told him if he keeps his head on straight, pays attention and listens to everything GBPD/Allen says, that he will be a good cop. GBPD/Rahn stated that his contact with both MPD officers was very brief...less than a five minute conversation/interaction. GBPD/Rahn stated he did not hear any derogatory or demeaning comments regarding anyone's individual race or ethnicity from either MPD/Powell or Thole while out talking with them. GBPD/Rahn denied hearing MPD/Thole make the comment "What is that? Green Bay is too nigger friendly." 63 1211852 GBPD/Rahn stated he did not recall seeing a vehicle drive by his location playing loud music, having large shiny rims and being driven by a black male. He did state that it wouldn't have surprised him if a vehicle described as such, were to have been in that particular part of town, "right there on Broadway." When asked if GBPD/Allen told him when he got back into the squad with him, about the comment MPD/Thole had made regarding Green Bay being "too nigger friendly", GBPD/Rahn stated "I don't recall him ever bringing that up." GBPD/Rahn stated he did hear about MPD/Thole's comment after the fact, as everything unfolded throughout the night, second hand. He again stated that in his limited contact with -MPD/Powell and Thole, he didn't recall the comment being said. He described MPD/Powell's and Thole's interaction with him as very friendly and professional. GBPD/Rahn stated that MPD/Powell and Thole had been drinking because he met them outside of a bar and they told him they had been drinking. GBPD/Rahn was in the GBPD station when MPD/Powell and Thole came into the GBPD lobby. He was in the patrol room, down the hall from the lobby and said he did not see or hear anything directly. He had learned they (MPD/Powell and Thole) were in the lobby because his FTO, GBPD/Allen, and other GBPD officers at the station, went out to the lobby because they knew MPD/Powell. GBPD/Rahn stated he did hear second hand information that night and the following days, regarding derogatory comments/statements made by MPD/Powell and Thole. He said the incident involving MPD/Powell and Thole was the talk of the shift for a while. He stated he heard that derogatory slang referencing African Americans was used by MPD/Powell and Thole as well as comments referencing the sexual orientation of the MPD Chief. GBPD/Rahn stated he never heard anything first hand from MPD/Powell and Thole, only second hand information from other GBPD officers. 64 1211853 Statement of GBPD Lieutenant Gary Richgels GBPD Lieutenant Gary Richgels was interviewed for this investigation from the MPD Internal Affairs Unit on August 28th, 2013, via telephone conference call. GBPD/Richgels has been with the Green Bay Police Department for 14 years and was off-duty on June 29th, 2013. GBPD/Richgels did have contact with MPD/Powell via text messages on both June 2811, and 29th, 2013. The following is a summary of GBPD/Richgel's statement taken by Sgt. Schmid and shall not be considered verbatim unless indicted by the use of quotations: - When asked if he knew either MPD/Powell or Thole, GBPD/Richgels stated he only knew MPD/Powell. He said that MPD/Powell was previously employed as a police officer with the City of Green Bay Police Department and that he used to work with him. GBPD/Richgels stated MPD/Powell had contacted him a few days prior to the weekend, via text messages, to let him know he was coming into town - which was not an uncommon occurrence. GBPD/Richgels stated approximately four days prior to the weekend, he received a text from MPD/Powell on his personal cell phone stating he was coming to town and wanted to know if he would be interested in getting together. GBPD/Richgels did let MPD/Powell know that he was around for the weekend, although he had family in town and was planning on having a get-together with them, but invited MPD/Powell to join them if he wanted, but GBPD/Richgels stated he had no plans on leaving his family to come downtown and join MPD/Powell. - GBPD/Richgels originally thought MPD/Powell was coming to town with family, because he's got a daughter similar in age to his, thinking that would be a good thing. But it wasn't until Friday (06/29/13) evening that GBPD/Richgels heard from MPD/Powell again, texting him and letting him know that he just rode into town with his buddy/co-worker. - GBPD/Richgels stated he received a second text message from MPD/Powell, addressing that there was a change in management in the pub/hotel he 65 1211854 (MPD/Powell) knew when he worked here, as well as where he would stay when be came to town. The name of the pub/hotel was St. Brendan's Inn. Other text messages sent from MPD/Powell to GBPD/Richgels had asked if anyone that he (MPD/Powell) would know from his past there, would they be interested in joining him. GBPD/Richgels sent him a couple names, asking MPD/Powell, "Do you want this guy's phone number or this guy's phone number?" MPD/Powell asked GBPD/Richgels to send him those numbers. GBPD/Richgels stated he believed he sent MPD/Powell the phone numbers of GBPD Officer's Jeff Schilling and Nate Allen, and maybe a recently retired GBPD Lieutenant, Jerry Johnson. GBPD/Richgels stated after he had sent the names of the people he thought that MPD/Powell might remember or knew him, and might want to join him, based on their current living situation, being the kind of guys that go to the bar, GBPD/Richgels received a text message from MPD/Powell that stated something similar to, "What's up with all the pigs in Green Bay?" GBPD/Richgels ignored the text and made a comment that would lead him away from a conversation of that nature. GBPD/Richgels stated there was a break in the text correspondence, because at the time he was entertaining at his house and wasn't married to his cell phone. GBPD/Richgels received a text message a 'short time later from MPD/Powell that stated something similar to, "What's an out-of-town cop gotta do to get a ride in this place?" GBPD/Richgels replied to the text a short time later, stating something very similar to, "Where are you at and where do you need to go?" Because there was that delay in getting the text, GBPD/Richgels thought that MPD/Powell may have already gotten a ride, but just in case, GBPD/Richgels knew a night-shift Lieutenant that was working that evening, GBPD/Mahoney. GBPD/Richgels texted GBPD/Mahoney at around 10 p.m., confirming that he was working; and he (GBPD/Mahoney) was. GBPD/Richgels told GBPD/Mahoney that a former Green Bay , cop, MPD/Powell, is in town and may need a ride. GBPD/Mahoney acknowledged 66 1211855 that he got the text, saying, "I'll be up, just let me know" or, "Let me know what I can do to help" kind of thing. That was the end of any correspondence for a while. GBPD/Richgels stated he then went to bed and went to sleep, and then remembers that his phone was ringing. He stated his wife, who was actually awake feeding his son, had woken him up and said, "Hey, uh, Mahoney (meaning GBPD/Mahoney) was calling your phone." So she woke him up so he could answer it. His wife also made a comment to him, "Your phone's beeped a couple times since." GBPD/Richgels then answered GBPD/Mahoney's call. GBPD/Mahoney informed him that MPD/Powell and his friend, who was also a police officer from Minneapolis, were involved in a disturbance downtown and that things didn't go smoothly. GBPD/Mahoney relayed/elaborated to him, they (MPD/Powell and Thole) were not very cooperative, were throwing out some racial slurs, were being very disrespectful to Green Bay officers; specifically flipping the middle finger off to a marked squad car driving by that may not have even been related to the incident. GBPD/Richgels continued, stating GBPD/Mahoney told him that MPD/Powell and Thole wouldn't leave and that GBPD officers were just trying to clear the area. GBPD/Richgels further commented he was told it was a typical bar fight, that any officer that works in a city where there's a bar district understands, just get the participants to go home for the evening, nobody was hurt. GBPD/Richgels said GBPD/Mahoney told him nothing was damaged, that it was more of just some liquid muscle. GBPD/Richgels did not know what he could offer GBPD/Mahoney because he was not on duty and he lived 20 miles outside the city. He told GBPD/Mahoney, "Do what you gotta do"...it sounded like a situation where people just needed to go home and sleep it off. After GBPD/Richgels phone call with GBPD/Mahoney ended, GBPD/Richgels checked his phone for text messages because his wife had told him his phone had beeped a couple of times earlier. GBPD/Richgels saw there was a text 67 1211856 from GBPD/Knetzger, who knew that he (Richgels) knew MPD/Powell. GBPD/Knetzger's text message stated something similar to, "MPD/Powell was in a fight or a disturbance downtown, umm, just wanted to make you aware." Along with GBPD/Knetzger's text message from earlier, GBPD/Richgels stated he had also received an earlier text message from MPD/Powell, prior to GBPD/Mahoney's phone call. He said it was a fairly long text message that stated something. to the effect, "Got jumped by six black guys downtown and then got treated like suspects. I'm done with this fucking city" and then degraded Green Bay P.D. by referring to the department as a "Mickey Mouse Department." GBPD/Richgels stated he did not reply to either text messages from GBPD/Knetzger and MPD/Powell, because so much time had passed and the people that were getting paid to handle the situation were handling it. GBPD/Richgels stated he remembered laying back down and falling back asleep. He estimated sometime between 1:30 and 2:30 a.m., or about half an hour after he first spoke to GBPD/Mahoney on the phone, he received another phone call from GBPD/Mahoney. GBPD/Mahoney wanted to tell him that he (Mahoney) had just been notified by the Shift Commander that MPD/Powell was at the Police Department in the lobby and wanted to speak with a supervisor. GBPD/Richgels did not know what GBPD/Mahoney wanted him to do, other than to be kept aware that the incident was continuing. GBPD/Richgels advised GBPD/Mahoney to respond to the Police Department and talk to him (MPD/Powell). GBPD/Richgels wasn't sure what MPD/Powell's reason for going to the Police Department was, but based on his experience, GBPD/Richgels advised GBPD/Mahoney to conduct any conversation in a monitored/video-taped location. GBPD/Richgels also recommended to GBPD/Mahoney, to have GBPD/Allen (who GBPD/Richgels knew was working that night) respond to the police station. GBPD/Richgels stated that Nate, of all the people that he knew who used to work with MPD/Powell, was the closest friend of his, that 68 1211857 MPD/Powell may benefit in seeing a friendly face, because GBPD/Richgels didn't know what exactly was causing MPD/Powell to act so out of character. GBPD/Richgels also stated that GBPD/Mahoney is a newer supervisor, so he gave him the advice, "This has to get documented in one way, shape or form", not necessarily in a criminal aspect, as much as this isn't something that we would like people in our profession to be displaying. . Approximately 40 minutes later, GBPD/Mahoney called GBPD/Richgels, telling him, "That didn't go well." GBPD/Richgels asked GBPD/Mahoney what he meant, to which GBPD/Mahoney told him that MPD/Powell was pretty exaggerated, with his movements and his words in the lobby and that they (MPD/Powell and Thole) were still complaining on how they were treated at the disturbance - that they were treated like suspects and were degrading GBPD. GBPD/Richgels stated GBPD/Mahoney had a chance to meet with some of the officers that had dealt with MPD/Powell that evening and shared with him some of the comments that were made. Some of the comments were, "We (meaning Minneapolis) have a lesbian Chief that's looking to fire anybody", "Green Bay is too nigger-friendly", and the reference "monkey dance" directed towards the black males that were either involved in the disturbance or still in the area when police first contacted them. After hearing the comments that were made by MPD/Powell and Thole, GBPD/Richgels stated it only exaggerated the need for documenting the incident, that "there are words out there that really strike a nerve of a lot of people...and everyone has their own beliefs, but there's right and there's wrong...and there was a lot of lines that were crossed here by people that take an oath in a profession that is expected to be treated equally or have to treat people equally, and, to me, it just really solidified a reason for documentation...and, the fact that officers were really pulling our people should say, but they happen to be officers, were toeing the line of a disorderly conduct and, really pushing the issue of the need for some enforcement action by the Green Bay Police Department." 69 1211858 GBPD/Richgels stated that as officers, we've all been involved in situations that are kind of a gray area and some people can keep pushing, and pushing, and pushing to the point where our job is to take enforcement and he was hoping it wouldn't go down that road, but this incident was something that was very similar to an example like that. When asked if he recalled GBPD/Mahoney stating that either MPD/Powell or Thole, when at the Police Station, claimed that they were victims of an assault and that they were there to file a police report, GBPD/Richgels stated he didn't remember that, and if he had, he probably would have given slightly different advice to GBPD/Mahoney. GBPD/Richgels stated he told GBPD/Mahoney to document the incident and order officers to write details on the situation. He specifically said he instructed GB PD/Mahoney to not pull/generate a police report number; to make it a narrative written incident report because all the facts of what had happened/transpired on the scene with other people involved, potential victims, was not known. He then told GBPD/Mahoney to write it up and report it to his Captain. GBPD/Richgels stated had he been informed that MPD/Powell and Thole were stating they wanted a police report, he said he would have told GBPD/Mahoney to generate a police report number, that you're gonna do that as a service to any member of the community, whether it's a former officer or not. GBPD/Richgels stated that he remembered. GBPD/Mahoney had relayed during one of the three phone calls he had with him; that MPD/Powell and Thole identified themselves as Minneapolis 13.43 officers. GBPD/Richgels stated that in his experience, people who identify themselves as officers or give their profession, are trying to, or expect some type of professional courtesy - either extra service or to look the other way. GBPD/Richgels stated after GBPD/Mahoney contacted him following the GBPD lobby incident with MPD/Powell and Thole, he went to sleep and didn't get any more phone calls and didn't believe there were any more text messages until approximately 9:00 a.m. (Saturday, June 29th). He stated ,at 9:00 a.m., he was going out with his family for breakfast and received a 70 1211859 phone call from MPD/Powell, but he ignored it. MPD/Powell followed up his • phone call pretty quickly with a text message, asking GBPD/Richgels to call him. GBPD/Richgels responded with a text message stating he was busy with his family and it would have to wait. MPD/Powell texted him back with something to the effect, "I got jumped last night by some black guys. Got treated like suspects by GBPD...I'm done with this place. Green Bay's a joke." GBPD/Richgels stated that's where he put an end to it because he didn't feel the need to or even wanted to get involved in it anymore. GBPD/Richgels stated he let MPD/Powell know, via text message, that he knew what had happened, letting him (MPD/Powell) know that he received calls around 1:00, 2:00, 3:00 a.m., and it sounded like a bad night for everyone involved. MPD/Powell responded back with "Sorry I got you involved." GBPD/Richgels replied back, "No apologies necessary, I'm not involved. Let's hope this goes away or let's hope that this...everything settles down." This was then the last contact GBPD/Richgels had with MPD/Powell. GBPD/Richgels stated on his next scheduled workday, Monday, he contacted GBPD/Warych in the Professional Standards Division to let him know that he was available for questioning pertaining to his involvement regarding the incident, primarily because he knew this information was documented and would probably be making its way to GBPD/Warych's office. Statement of Civilian Robert Garth Robert Allen Garth, DOB 10/02/1977, is listed as "Other Party" in GBPD Report #13-208448. On 08/11/2013, I mailed a certified letter to Civilian/Garth, addressed to 3476 Leeds Castle Dr., Green Bay, WI 55413, requesting him to contact me to set up an interview date/time. Civilian/Garth's address was not provided in the GBPD report, so I had inquired and was given his contact address by the GBPD. On 08/15/2013, at 3:25 p.m., I received a phone message from Civilian/Garth acknowledging the receiving of the letter. He left me his contact phone 71 1211860 number, 920-645-9256, and stated he would be available to talk on Friday, 08/16/2013. On 08/16/2013, at 9:27 a.m., I called Civilian/Garth at the number he provided, but the phone was not answered. I left a message with Civilian/Garth, identifying myself and the purpose of my call. I requested a return phone call as soon as possible. On 08/26/2013, Civilian/Garth was interviewed for this investigation from the MPD Internal Affairs Unit, Room 112, via recorded telephone conference call. The following is a summary of Civilian/Garth's statement taken by Sgt. Schmid and shall not be considered verbatim unless indicted by the use of quotations: Civilian/Garth stated he was part of the altercation involving MPD/Powell and Thole on June 29th, 2013, at approximately 0115 hours. He identified himself as the one in the GBPD squad video wearing the red shirt and white shorts. He also identified himself as the one who was interviewed by the GBPD and most likely it is his 'voice that can be heard on the GBPD Squad video/audio. He also identified the black male wearing the black pants/shirt as his friend, Darrin Higgs. • Civilian/Garth stated that he and several other friends, about 12 total, including himself, were out that night celebrating a friend's birthday. They had all met up at the Oval Office Gentleman's Club and were there for about a half hour. They then left and headed downtown, but not all together, and everyone arrived downtown at different times. • Upon arriving downtown with his friend, Darrin Higgs, Civilian/Garth stated they parked their vehicle on Doty St., exited the vehicle and saw a group of guys in the middle of the intersection of Washington St./Doty St. He stated he saw a lot of his friends from his group that he knew and two Caucasian males. He and Darrin hurried over to the intersection to mediate the situation. He stated he tried to send both parties their separate ways in order to diffuse the altercation. 72 1211861 • Civilian/Garth further explained that several guys from his group were pulling other guys from trying to go after the two Caucasian males, herein after known as MPD/Powell and Thole. He stated he was able to step in between both parties, sending his group one way and then proceeded to talk to MPD/Powell and Thole. Civilian/Garth at this point, did not know that MPD/Powell and Thole were police officers. He thought they were regular citizens like the other guys. • Civilian/Garth stated that everyone in his group of friends were all African Americans, except for one, who was Caucasian. • Civilian/Garth stated MPD/Powell and Thole got upset with him and Darrin for intervening. He stated they (MPD/Powell and Thole) started using profanity, saying, "fuck you", "who in the fuck do you think you are", "you don't know who I am." Civilian/Garth's response was "dude, it doesn't matter, the nights over, no one's gonna fight, you know, just go home...exactly what we told 'em." Civilian/Garth added that one of them (MPD/Powell and Thole) said, "I will beat your ass too...we'll beat your ass too, who the fuck do you think you are." • Civilian/Garth stated that when the Green Bay Police had arrived, he tried to explain to them that everything was under control, that everybody had left, and that they (Garth/Higgs) we're leaving, headed back into the bar. Civilian/Garth stated after telling the GBPD this, MPD/Powell and Thole said, "fuck those niggers, they don't know who the fuck we are"..."We'll beat their ass." This is when Civilian/Garth got upset. • When asked which one had made the aforementioned comment, Civilian/Garth stated, "I don't, and in the heat of the moment I wasn't really, you know, asking either. To me...I didn't know those guys from any other person in the world...So it's kind of hard to decipher who said what, when, where and how, but it was said, I know that's a fact." • Civilian/Garth stated the racial comment was made while they were still in the intersection, in the presence of the GBPD officer. 73 1211862 Civilian/Garth stated he was offended by what was said. He remembers one of the MPD officers pushing Darrin, and then the GBPD cops separated him from MPD/Powell and Thole. Everyone was eventually separated and Civilian/Garth remembers maybe six or seven GBPD officers at the scene at that point. • Several GBPD officers were now talking to he and Darrin, and several GBPD officers were talking to MPD/Powell and Thole across the street. Civilian/Garth stated he and Darrin explained to GBPD officers that they were just trying to break the fight up, that they did know others in the group, but that they were like innocent bystanders trying to prevent something from happening. • Civilian/Garth stated that MPD/Powell and Thole were still yelling from across the street, using racial slurs. Civilian/Garth stated he told GBPD officers, "see listen to 'em, listen to these (inaudible) over there...this is what we just had to go through." • GBPD asked Civilian/Garth "which one of you guys hit him or which one of you guys did he hit." Civilian/Garth told GBPD "neither one of us, like we were trying to break the fight up. He's like, so you guys weren't involved in the altercation. We were like no, we tried to break the fight up. So that's when the officer asked for my ID." Civilian/Garth gave the GBPD officer his ID and after he was cleared to leave the scene, he left." • When asked if he knew who had started the altercation, Civilian/Garth stated that after GBPD cleared him from the scene, he went to Kittner's Bar (200' north of the incident intersection). He stated once he got inside of the bar where the rest of his friends were, one of the guys said to him, "hey...what happened with those cops, with those undercover cops outside?" Civilian/Garth still up to this point did not know MPD/Powell and Thole were cops. • Civilian/Garth stated someone from his group, possibly "Mike Hill", because Mike was still agitated and upset, told him "the dude fucking 74 1211863 punched me." Civilian/Garth asked him what had happened and he was told that they (Civilian/Garth's group of friends) were going across the street; they were coming down Washington Street from the parking lot. The two MPD officers were also coming across the street, so neither one of them wanted to go around each other. They were walking in each other's path and neither one wanted to go around each other. Reit6rating that he had heard this from his friends, not actually had seen it, was that the MPD officers basically walked right through the middle of the whole group - his group - and there would have had• to have been maybe nine or ten guys. And the two officers proceeded to walk through them, instead of trying to avoid them, they just kind of walked through the group of people. • Civilian/Garth continued, stating from what Mike said happened was that MPD/Powell and Thole called them "fucking monkey's...get out of our way", to which Mike reacted by saying something to the effect, "who the fuck you calling a monkey." Mike then proceeded to walk towards the cop (MPD/Powell) and that's when the cop punched him. Civilian/Garth stated then most of his guys were grabbing Mike away because Mike's a fighter, so the group's first reaction was to grab Mike. Civilian/Garth continued, stating everybody's grabbing Mike while everybody else is about to go after the two cops and that's when he and Darrin saw what happened. When the group was going after MPD/Powell and Thole, that's when Civilian/Garth and Dirrin were able to come in and intervene. • Civilian/Garth stated he first learned MPD/Powell and Thole were Minneapolis Police Officers when Darrin sent him the e-mail link from the news. • Civilian/Garth didn't see anybody strike anybody else. He stated Mike could have shot back after he got hit, but that he didn't see it, but it could have happened. Civilian/Garth admitted that Mike's a feisty 75 1211864</t>
  </si>
  <si>
    <t>['https://d3n8a8pro7vhmx.cloudfront.net/cuapb/pages/1461/attachments/original/1638409100/13-17306_Thole_Part_3.pdf?1638409100']</t>
  </si>
  <si>
    <t>Too_Long:Over 20 Pages13.43 - Personnel Data car, it would have been all females except • was called by Lt. Stoll and asked if he had ever said that he did not want to be known as the guy who.only rode with females. Per he confirmed with Lt. Stoll that he did not say this. • has never heard Sgt. Madson say directly that women should not do olice work, but he has heard this second hand, possibly from • confirmed that he and had a conversation about Sgt. Madson accusing of her and planning to both call in sick. He was told this by but he never had a conversation with Sgt. Madson about this, nor did S t Madson ask him any questions about this. • According to while working the desk, he was approached by Sgt. Madson who questioned him about calling in sick because she had to put her dog down. • Per he was working with They made a felony narcotics arrest. called Sgt. Madson for P.C. Sgt. Madson then questioned him to see if handled the call ok. Had she not been moved off of the has made a lot of felony arrests, and she was officer of the year when she worked for the Park Police. • confirmed that S t. Madson had asked to get him a Red Bull, before giving his review. When eturned with a non-diet Red Bull, Sgt. Madson made an issue of it, which upset • when Sgt. Madson is the only supervisor working, he runs the shift differently. gave the example of the hour plus roll call. also mentioned that can come and go as they please. • 1 asked if he has ever observed any situations where Sgt. Madson made decisions that may have jeopardized officer safety. Per he has not witnessed anything s ecifically, but he has heard from that some of the officers may not have backed her up. • also mentioned that told him that on a call, she tried talking with Sgt. Madson, and Sgt. Madson ignored her and left the call. 0 would consider retaliation. Officer Statement: has not witnessed any incidents that he 18 1214092 13.43 was interviewed on A interview was conducted by Following is a summary of said interview. 25th 2013 at a I II roximately 1336 hours. The 13.43 - Personnel Data and Sergeant Rolf Markstrom. • was asked by Steve Kennedy to explain if anything unusual occurred in choosing of car assignments in late 2011 for the 2012 year. Per she had been pulled into the office by Sgt. Madson, regarding squad assignments for the following year. She was told by Sgt. Madson that she had to pick Squad. or .for the upcoming year. informed S't. Madson that she was car ca stain on Si uad Her car partners were • Sgt. Madson told her that she had been voted off the car by her car partners, and that she did not have a choice, it was Nor at this point told Sgt. Madson to put her where he needed her. She was put on Squad with She was told later that had asked her to be on Squad • Per she was angry about being voted off of squad 222. • Per this caused a rift between her and her friendships with added that she and had been partners for the past 17 years, since they came on the department. ® It was a couple of months before they started speaking to each other again. ® After talking with her old artners on Squad they told that they re uested to leave the car. were told that replaced on Squad. then also went to Squad heard from and that Sgt. Madson moved her off of Squad and moved onto Squad ■because wanted to work with Officer Vana. When asked if she observed Sgt. Madson treat women differently than men, M - said that she had not ex erienced an thin directl , but she had heard things second hand about Sgt. Madson would make comments about how they would handle themselves on certain calls. • has not heard Sgt. Madson make any comments about male officers bein better than female officers. did point out that when Sgt. Beth Mota first came to the shift, Sgt. Madson would interrupt her while she was giving roll call. Sgt. Madson would also do the line-ups when Sgt. Mota was supposed do them, and Sgt. Madson would switch people off of their cars. ® did not notice Sgt. Madson interrupting other sergeants on the shift. 19 1214093 13.43 - Personnel Data Statement: was interviewed on Ma 15th 2013 at a roximately 0725 hours. The interview was conducted by and Sergeant Rolf Markstrom. Following is a summary of said interview. • went to Mounted Patrol School in the spring of 2012, when she returned to atrol in May of 2012, after the school, she transferred from- This was her first experience with Sgt. Madson as a su ervisor. • Per this went on for several months. gave an example of a narcotics arrest she made with Sgt. Madson told them that they did the whole thin wrong, and should not have done things the way that they did. Per she and responded to an Assist Fire call. When they arrived, the house smelled of marijuana. They obtained a signed consent to search form from the resident. They then searched the residence with the resident present. They then found paraphernalia in plain view and also found hash and marijuana. They called Sgt. Madson for P.C. Sgt. Madson initially denied the P.C., telling them they did not handle the call correctly. Sgt. Madson responded to the scene, tried to flip the suspect. The sus ect would not agree to work off the charge. Sgt. Madson then granted the P.C. feels she handled the call correctly. does not think that Sgt. Madson offered any constructive criticism regarding how they handled the call. • gave another example. She responded to a robbery of business with Officer Mike Monson. While Sgt. Madson was on the scene, he told Mike Monson to tell to inventory the associated video tape. Officer Monson then told to do the inventory via an MDT message. ® does not know if Sgt. Madson has done this to other officers, either male or female. • does not know if Sgt. Madson did this because of her gender. ® gave a third example. She had gotten into a force situation with an individual with whom she had fought. Sgt. Madson came to the scene and instructed to drive the suspect's car to the Precinct. id not feel this fell within policy and asked Sgt. Madson why she was to rivet e car to the Precinct. Sgt. Madson said to "Don't you dare question my authority". has never heard Sgt. Madson talk to anybody like that before, and • Sgt. Madson noted in her performance review that she is disrespectful toward sergeants and questions their authority. 20 1214094 ) • According to 13.43 she had, wanted to transfer to a busier precinct, and her experiences with Sgt. Madson as her supervisor had pushed her to the point of • wantin the transfer. Per she is one of the most proactive officers on the shift. She says that her stats will show it. Sgt. Madson would often say to her, "are you gonna make • some arrests, are.you gonnaput some meat in the locker?" Yet, according to in her review, Sgt. Madson noted that she was great at her proactive work. • has not heard Sgt. Madson uestion other officers about their productivity, with the exception, of He may have made some comments about her productivity. • provided the following example. and were on a call of a theft of a bike from a child. Sgt. Madson had spotted and stopped the suspect. went to back up Sgt. Madson while tayed with the victim. Sgt. Madson said the following to "I don't mind catching all your bad guys on your call, but I'm not gonna do all your work for you." • Sgt. Madson commented to that she had an attitude problem since she returned from mounted patrol school. • said that Sgt. Madson always lets "his buddies" on the shift go home early. asked to go home early one shift. Sgt. Madson told her it would not be a problem. When she called him before she was ready to leave, Sgt. Madson informed her that somebod else was :oin: to leave instead. • While assigned to the 2nd Precinct Midwatch was assigned to S. uad ninth would usuall schedule their days together. For a short time she was partnered with but then was partnered up with other male officers and would be working able, or partnered up with • When working with was told by hat she was to mentor Sgt. Madson had not talked to about mentoring her. • According to when she worked with Sgt. Madson would call her on the cell phone sometimes 3-6 times per shift, checking up on her. • once commented to when they were working together, that she has never had a sergeant call her that much as when she is working with her male partner, • When worked with Sgt. Madson would call them, but not nearly as much as when she worked with • said that since then and have apologized to her for what she as a to go t rough regarding what she has had to go through regarding Sgt. Madson. 21 1214095 Officer Thomas Tichich's Statement: Officer Tichich was interviewed on Ma 21st, 2013, at a roximately 1335 hours. The interview was conducted by and Sergeant Rolf Markstrom. Following is a summary of said interview. • Sgt. Madson is not Officer Tichich's direct supervisor. • Officer Tichich has not seen or witnessed anything that would either support or refute Sgt. Madson favoring one group of officers more than others. • 13.43 - Personnel Data • Officer Tichich has not witnessed anything that would either support or disprove the allegation that Sgt. Madson treats female officers with less respect. • Officer Tichich has not heard Sgt. Madson say he prefers to work with male officers. • Officer Tichich has not heard second hand that Sgt. Madson has said he prefers working with male officers. • Officer Tichich has not heard Sgt. Madson say that females should not be doing police work. • Officer Tichich has not heard second hand that Sgt. Madson has said females should not be doing police work. • Officer Tichich stated that Sgt. Madson has contacted him regarding reports, and the need for possible changes or corrections to the reports. • Officer Tichich stated that he had contacted Sgt. Madson regarding questions he may have on a call or about reporting a call. • Officer Tichich did not recall being given any privileged information regarding car assignments. Officer Tichich is not aware of anybody else being provided this information. • Officer Tichich did not recall reading any information about car assignments on Facebook. • Officer Tichich could not think of any instances where Sgt. Madson had pawned his work on any other officers. • Officer Tichich has not noticed Sgt. Madson acting differently when he is the only supervisor working. Officer Aaron Collins' Statement: Officer Collins was interviewed on May 21st, 2013, at approximately 1350 hours, The interview was conducted by H.R. Investigator Steve Kennedy and Sergeant Rolf Markstrom. Following is a summary of said interview. • Officer Collins stated he did not know how squad assignments are assigned. 22 1214096 ® Officer Collins has not witnessed anything that would either prove or disprove Sgt. Madson favorin: certain officers over others. 13.43 - Personnel Data • Officer Collins has not witnessed anything that would either support or disprove Sgt. Madson treating female officers with less respect than male officers. • Officer Collins has not heard anything either first or second hand that Sgt. Madson prefers to work with male officers. • Officer Collins has not heard anything either first or second had that Sgt. Madson feels females should. not be doing police work. o Per Officer Collins, he had been called by Sgt. Madson on certain calls, but he could not remember what they are. • Officer Collins did not recall whether the calls by Sgt. Madson were routine or excessive. • Per Officer Collins, he was not privy to any information regarding squad assignments prior to it being announced to the middle watch. • Officer Collins is not aware of any other officers being privy to that information. Officer Collins did not recall Sgt. Madson pawning his work of on him or other officers. • Officer Collins could not provide any examples of Sgt. Madson behaving differently when he is the only supervisor working. Officer Craig Crisp's Statement: Officer Crisp was interviewed on June 11th, 2013, at a interview was conducted b Following is a summary of said interview. roximately 1632 hours. The nd Sergeant Rolf Markstrom. • Officer Crisp has never heard Sgt. Madson say he did or did not want to ride with female cops. • Officer Crisp has not been asked by Sgt. Madson if he prefers to ride or not ride with female cops. • Officer Crisp has not been told by anyone that Sgt. Madson has asked them if they did or did not want to ride with female cops. • Officer Crisp has never heard Sgt. Madson make a comment that female cops were not real cops. • Officer Crisp has not heard Sgt. Madson voice an opinion that women should not be doing police work. • Officer Crisp has not heard from anyone else that heard Sgt. Madson make a comment that women should not be doing police work. o Per Officer Crisp, Sgt. Madson has never commented to him that males are better suited for police work than females. 23 1214097 • Officer Crisp has not been told by others that they have heard Sgt. Madson make a statement that males are better suited for police work than females. • Officer Crisp is not aware of anything that would either support or refute the allegation that Sgt. Madson treats people differently based on gender. 13.43 - Personnel Data • Per Officer Crisp, nobody has ever complained to him that they have witnessed race- based differential treatment. • Per Officer Crisp, nobody has ever complained to him that they have experienced race-based differential treatment. Officer Matthew Olson's Statement: Officer Olson was interviewed on une 19th, 2013, at a interview was conducted b Following is a summary of said interview. roximately 1636 hours. The 13.43 - Personnel Data and Sergeant Rolf Markstrom. • Officer Olson has not been asked by Sgt. Madson if he did or did not want to ride with femaleoffic.ers. • Officer Olson has not heard Sgt. Madson ask any other officers if they did or did not want to ride with female officers. • Officer Olson has not witnessed Sgt. Madson comment to anyone that he did not like to ride with female officers. • Officer Olson has not heard any other MPD employee say that they heard Sgt. Madson ask anyone if they did or did not want to ride with female officers. • Officer Olson has not heard Sgt. Madson make a comment to the effect that female cops are not real cops. • Sgt. Madson has never voiced an opinion to Officer Olson that women should not be doing police work. • Officer Olson has never witnessed Sgt. Madson voice an opinion, that women should not be doing police work, to anybody else. • Officer Olson has never heard another employee say that they witnessed Sgt. Madson say that women should not be doing police work. • Sgt. Madson has never expressed to Officer Olson, an opinion, that males are better at police work than females. • Officer Olson has not witnessed Sgt. Madson express an opinion to anyone else, that males are better at police work than females. • Officer Olson has not heard anybody else say that they heard Sgt. Madson express and opinion that women should not do police work. 24 1214098 Officer 13.43 - Personnel Data Foil u w U • Statement: On 06/22/2013, Sgt. Eric Heil sent a memo to Lt. Kevin Stoll regarding a conversation he had with Per the Memo, aid that detailed information about the case was bein brow ht to her attention from 3 officers. Lt. Stoll forwarded this Memo to A copy of sai,d memo is included in this case file. Pursuant to Sgt. Eric Hiel's memo to Lt. Kevin Stoll, was called into I.A.U. for a follow up interview. The interview took place in the I.A.U. office on July 3rd, 2013, at approximately 1528 hours. She was interviewed by 13.43 - Personnel Data and Sergeant Rolf Markstrom. Following is a summary of said fo ow up interview. spoke with Sgt. Eric Heil on Friday, 06/21/2013. ® told Sgt. Heil that officers had brought up information from the case investigation. • 3 Separate people had brought up information about the case. expressed that they knew that she brought up the original complaint to Sgt. Heil and Sgt. Mota. ® While was on an overdose call with Officer Dave Campbell (who is on 2nd Pct Dogwatch) approached her and told her that he had heard others in a group say that was talking to I.A. about Sgt. Madson, and it was brought up because she had talked with Sgt. Heil and Sgt. Mota. ® Officer Campbell did not say who he heard this from. ® was advised by her partner, that one day while he was at the precinct computers, he was asked by Officer Matthew Olson if he had gotten his Internal Affairs letter yet. asked Officer Olson, for what? Officer Olson said, "for that", and gestured toward as she walked down the hallwa . was hanging out with 2nd Precinct Dogwatch Officer Joel Carlson. Officer Carlson told that people on Dogwatch were talking about being the one w o went to I.A. about Sgt. Madson. Officer Carlson hear peop e to ing about this the night of the Northeast Parade. was told by Sgt. Mota that Officer Al Williams asked Sgt. Mota if was the one who brought this to Internal Affairs. This happened in front of , ® Officers that have said hello to her in passing no longer do that. I s e wa s up to a group of offiCers they will stop talking and walk away. This happens with officers on all shifts. • When leaving a call with her partner, saw Sgt. Madson, Officer Collins and Officer Tichich. She wave a em. ey ooked at her and turned away. 25 1214099 • According to 13 43 - Personnel Data she and were working together. They went to go OTL. The entire shift was at the restaurant for a send-off for Officer Monson (who has moved out of state). had not been invited. • recalled another incident where a group of officers were invited to meet u . This invitation occurred in her presence but she was not invited. does not remember specifically what the event was. This was approximately 3 weeks prior. • Officer Campbell told her that people were getting information about the case from Sgt. Madson's friend on Middle Watch. He told her that she needs to be careful because there have been cops that have had other cops do things to protect them. • stressed that Officer Campbell is one of her friends, and that Officer Campbell was not trying to threaten her, rather he was giving her a heads u • did not ask Officer Campbell who the officers were or what information t ey had been talking about. • During the Northeast Parade, Officer Al Williams was sitting in car talking with Officer Matt Olson. walked up to her squad car to get her coffee. As she approached the vehicle, Officers Williams and Olson said "shhh" and stopped talking. said hi to them, and they just looked away. • Since the onset of the investigation, when ill volunteer to back up other officers on a call, they will inform dispatch to cancel her. Also if she is en route to a call, and another squad is dispatched to back her up, the other squad will cancel and handle the call. This did not occur prior to the investigation. has used sick and vacation days, and has changed her schedule when Sgt. Madson has been working or when all his friends are working. Officer Rebecca Quehl's (Novak) Statement: Officer Quehl (Novak) was interviewed on July 3rd, 2013, at a The interview was conducted by Markstrom. Following is a sum 13.43 - Personnel Data roximately 1636 hours. and Sergeant Rolf • Officer Quehl has not been asked by Sgt. Madson if she did or did not want to work with other female officers. 26 1214100 • Officicer Quehl has not heard Sgt. Madson ask any other person if they did not did not want to work with female officers. • Officer Quehl has never witnessed Sgt. Madson comment that he did not want to ride with female officers. • Officer Quehl has not heard any other MPD employee say they heard Madson ask anyone else if they did or did not want to ride with female officers. • Officer Quehl has never heard Sgt. Madson say that female cops were not real cops. • Officer Quehl has not heard anyone else comment that they have heard Sgt. Madson say that female cops are not real cops. • Sgt. Madson has never told Officer Quehl that women should not be doing police work. • Officer Quehl has not heard Sgt. Madson say to anyone else that women should not be doing police work. • .Officer Quehl has never heard anybody else state that they heard Sgt. Madson say that women should not be doing police work. • Sgt. Madson has never express to Officer Quehl that males are better than females at police work. • Officer Quehl has not heard Sgt. Madson express to anybody else that males are better than females at police work. • Officer Quehl has not heard anybody else state that they heard Sgt. Madson express the opinion that males are better than females at police work. 6 13.43 - Personnel Data • Regarding the incident cited by Lt. Stoll in his interview, about Sgt. Madson displaying an e-mail from Sgt. Mota about medical issues, on the overhead projector in the roll call room where of ers cou see the e-mail, Lt. Stoll stated that Office Quehl may have been a witness to this. Officer Quehl did not recall this incident. Officer Andrew Canadeo's Statement: Officer Canadeo was interviewed on ul 3rd, 2013, at approximately 1706 hours. The interview was conducted by Following is a summary of said interview. 13.43 - Personnel Data and Sergeant Rolf Markstrom. • Sgt. Madson never asked Officer Canadeo if he did or did not want to work with female cops. • Officer Canadeo is not aware of Sgt. Madson asking other officers if they did or did not want to ride with female cops. • Officer Canadeo has never witnessed Sgt. Madson comment that he did not want to ride with female cops. 27 1214101 • No other employee has told Officer Canadeo that they have heard Sgt. Madson ask anybody else if they did or did not want to ride with female cops. • Officer Canadeo has never heard Sgt. Madson comment that female cops are not real cops. • Sgt. Madson has never voiced an opinion to Officer Canadeo that women should not be doing police work. • Officer Canadeo has never heard Sgt. Madson comment to anybody else that women should not be doing police work. • Officer Canadeo has not heard any MPD employee say that they have heard Sgt. Madson express that women should not be doing police work. • Sgt. Madson has never expressed to Officer Canadeo that males were better at police work than females. • Officer Canadeo has never heard Sgt. Madson express to anybody else that males were better at police work than females. • Nobody has ever told Officer Canadeo that they heard Sgt. Madson express that males were better at police work than females. • 13.43 - Personnel Data • As noted in Sgt. Mota's Statement, regarding the allegation that Sgt. Madson repeats a lot of what Sgt. Mota says in roll call, Sgt. Mota stated that Officer Canadeo made a comment about it. Per Officer Canadeo, he recalled that while Sgt. Mota was giving roll call, he was "messing" with Sgt. Madson as a joke, asking him the same question over and over again, which caused Sgt. Madson to repeat a lot of what Sgt. Mota was saying. According to Officer Canadeo, this was the only incident he could recall regarding this matter, Officer Steven Derhaag's Statement: Officer Derhaag was interviewed on ul 15th, 2013, at a interview was conducted by Following is a summary of said interview. roximately 1631 hours. The 13.43 - Personnel Data. nd Sergeant Rolf Markstrom. • Sgt. Madson did not ask Officer Derhaag if he did or did not want to work or ride with female officers. • Officer Derhaag has nto heard Sgt. Madson asked anybody else if they did or did not want to work or ride with female officers. • Officer Derhaag has not heard Sgt. Madson comment to him or anybody else that Sgt. Madson did not want to ride with female officers. • Officer Derhaag has never heard Madson say he had a preference of working with one gender versus another gender. • Officer Derhaag has not heard anybody else say that they heard Sgt. Madson ask anyone if they did or did not want to ride with female officers. • Officer Derhaag has not heard Sgt. Madson say that female cops were not real cops. 28 1214102 • Sgt. Madson has not voiced an opinion to Officer Derhaag that women should not be doing police work. • Officer Derhaag has not heard Sgt. Madson voice the opinion to anybody else that women should not be doing police work. • Officer Derhaag has not been told by anybody else that they heard Sgt. Madson say women should not do police work. • Sgt. Madson has not expressed an opinion to Officer Derhaag that males are better than females at police work. • Officer Derhaag has not heard Sgt. Madson express to anyone else that males are better than females at police work. • Officer Derhaag has not heard any MPD employee say that they heard Sgt. Madson express the opinion that males are better than females at police work. • Regarding the interview with 13.43 - Personnel Data stated that she and Officer Derhaag were having a conversation about health issues while Sgt. Madson was in the room, and Sgt. Madson allegedly told to stop talking about her health issues. Officer Derhaag did not remember this incident. Sergeant Eric Madson's Statement: Sgt. Madson was interviewed on Au:ust 5th, 2013, at a roximately 1408 hours. The interview was conducted by Following is a summary of sal in erview. 13.43 - Personnel Data and Sergeant Rolf Markstrom. • Regarding the sharing of confidential information about car assignments, Sgt. Madson stated that he kept the information confidential until it was "public" in Workforce Director. Per Sgt. Madson, if an officer asked him if they were going to get their requested car assignment, he would have told them. • Sgt. Madson denied ever releasing the information prematurely via e-mail or Facebook. • Regarding the allegation of favoritism toward male officers by meeting up with male officers at the gas stations for breaks as opposed to female officers, Sgt. Madson stated that any officer would be free to approach him in said situation. • Regarding calling at home after she called in sick because she put her dog down, Sgt. Madson said that he called her back because in her voice mail and he could not understand what was going on. So, he called her back to tell her he was sorry, and that she could have the sick day. Regarding the allegation that he repeats what Sgt. Mota says while giving roll call, Sgt. Madson said that, if he feeis a point needs further discussion he will interject. Per Sgt. Madson he does this with both Sgt. Heil and Sgt. Mota. Sgt. Madson added that he never meant to be demeaning to Sgt. Mota, and if came across that way, he was sorry. 29 1214103 • Regarding the allegation that Sgt. Madson talked about 13.43 - Personnel Data during his meeting with Sgt, Madson said he discussed with the possibility of putting Officer Rebecca Novak Quehl onto his squad in order to partner u Officer uehl/Novak with But, according to Sgt. Madson, did not want Officer Quehl/Novak on the squad because she had been in I.A. while assigned to 3 rd Pct. It was during this meeting that Sgt. Madson alleges that said, "I don't want this to become the chick car", and this was because was leaving the car, and and were still on the car. • When asked wh he discussed request for a career enrichment with in the meeting and why he needed to share this information with Sgt. Madson replied that he did not know how it was brought up, but that was not going to get the career enrichment because she had only been on the Department six months. • Regarding allegations that Sgt. Madson micromanages based on gender, Sgt. Madson stated that he would do it the same across the board (males versus females) depending on how complicated a call was. • Regarding the call where obtained consent search and found a large amount of narcotics, Sgt. Madson said that the person from whom they obtained consent did not have standing in areas of the house that were searched, therefore he did not think the evidence would be allowed in a Ramussen Hearing, so he tried to flip the resident into an informant. Sgt. Madson said that he thought he had that conversation with the suspect in front of because he wanted them to see how to flip a suspect. '' When asked if he could give an example of similar supervising with male officers; Sgt. Madson gave the example of a recent theft call involving Officers Campbell, Otto and Taylor. The call was very complicated, and per Sgt. Madson he was very involved in the call, giving direction to the officers. • Sgt. Madson said that he is very intrusive in calls because he wants everything lined up. • When asked if he shows up on calls more with female officers than male officers, Sgt. Madson responded, "I'd say that is, uh, not true". • Regarding the allegation that Sgt. Madson said, "How can you stand to ride with that for 10 hours", referring to when talking with Sgt. Madson said that he did not remember making that comment, but if he did, it would have been in jest. 9 Regarding allegation that he said to her, "This is too much . estrogen for me", while she was working the front desk, Sgt. Madson admitted to saying it, but that he said it jokingly. • Sgt. Madson said that that understood how the comment could have been construed as a gender issue. • Regarding the incident where accuses Sgt. Madson of slamming the squad car door in her face while she was to ing, Sgt. Madson stated the following. Sgt. Madson had arrived in the area of the call. He spotted a person that matched the description of the suspects. He stopped the person, and determined 30 1214104 quickly that the person he stopped was not involved in the call. He told that she can clear because the person he stopped was not involved. Per Sgt. Madson, told him that she was going to wait. Sgt. Madson had already excluded this person as a suspect, so his expectation was that would get back in her squad and continue to look for suspects. When she started to talked to him as he got back in his squad, he admitted to closing his car door and driving away as he was frustrated that she did not clear and continue to search. • Regarding the allegation that he asked if he had a roblem riding with female cops, Sgt. Madson said that, were new to the shift, and he asked if there was anybody he did want to ride with. Since were new to the shift, he may have asked if he had a problem "riding with these women", but it was not women in general. He did not remember asking if he had and issue riding with female cops. • Sgt. Madson said that if certain officers don't want to ride with certain officers, he will address it, but gender is not brought into it. He gave the example that Officer Jim Brickley and Officer Steven Derhaag will not work together. • Regarding the allegation that Sgt. Madson has said that he prefers not to ride with female officers, Sgt. Madson said the following. He said that in the past he generally prefers to ride with male officers, as most of his partners have been male. However he did say that he has had female partners that he has enjoyed working with, and he pointed out June Sackette and Christie Nelson as examples of said female partners. • Sgt. Madson went on to say that he does not feel female officers are inadequate. Rather, he prefers to ride with male officers because if he burps, farts or chews in the car, some female officers may be uncomfortable. He also said that in general, he is more comfortable around men. • When asked if he ever expressed the opinion that males are better suited for police work than females, Sgt. Madson said, "Not like that - no". He did explain that some male officers may be better at certain things than him - they are bigger and can fight better. He said that when working with Christie Nelson, if he knew they were going to get into a fight, he might have to call for another squad right away. He denied expressing that males are better suited for police work based on gender. • Regarding the allegation that he ordered to enter her days off when days off were not yet due, Sgt. Madson said he did not remember that. • He added that he cannot remember a time when has had an issue 'getting her days off in. • Regarding the comment about and if was not happy we could find a closet for her too, Sgt. Madson said that he did not recall making that comment. Regarding the deciding of squad assignments in late 2011 for 2012, and the allegation that Sgt. Madson told she had been voted off of Squad. by the other officers, Sgt. Madson said that he did not remember sa in that. He also said that he did not remember having a conversation with 13.43 31 1214105 about 13.43 - Personnel Data being asked by to go on his car and that she said yes. • Regarding the allegation that he was soliciting personal information about from Officers Tichich and Collins at the substation S t. Madson said the followin That had accused of being unfaithful on Facebook. This may have been in the conversation, but he was guessing. Regarding the incident where was texting during a particularly long roll call, and Sgt. Madson commented to about it after the roll call, Sgt. Madson said the following. He remembered the roll call and the incident. He was addressing the shift abOut the new Code 4 meeting. was on her hone ignoring him the entire time. He was trying to explain that she and were assigned to a certain focus zone while she was looking at her phone. He called her out because she was looking at her phone while he was trying to explain her focus zone duties. • Sgt. Madson did acknowledge that this is something that frequently happens with both male and female officers. Per Sgt. Madson, it is not acceptable but tolerated. • aH rding the partnerin u of so that could mentor Sgt. Madson stated the following. He did have a conversation with He wanted her to Mentor because she was a veteran, knowledgeable officer. • He also added that no longer wanted to work with O Regarding the incident where got Sgt. Madson a Red Bull, and Sgt. Madson admonished her for getting the wrong kind, Sgt. Madson said that he did ask her to get him a Red Bull, and that he made a joke with her because it was the wrong kind. Per Sgt..Madson, if he thought she was upset, he would have apologized to her right there, and said that it was in jest. ® - Regarding changing her days off so that she is not working when Sgt. Madson is the only supervisor, Sgt. Madson said that she should not feel threatened by him, but if she wants to schedule her days around him, he has no problem with it. • Sgt. Madson was asked if there were any other issues regarding where he has had to call her out, that may have given her the impression that she is being singled out because of her gender. Sgt. Madson gave an example where allegedly showed up to work in uniform with a stud piercing in her nose, and he felt like she was baiting him to address it. Another Sgt. allegedly addressed this with her, and her response was that does it. Sgt. Madson went on to add that no longer is assigned to 2nd Precinct. 32 1214106 .n • Finally, Sgt. Madson added that he does not address other issues with such as the pink high lights in her hair, 13.43 13.43 - Personnel Data 33 1214107 13.43 - ersonnel Data MMMt ralktnent was interviewed on October 7t 2013 a - a roximately 1508 hours. The interview was conducted by Following is a summary of said interview. and Sergeant Rolf Markstrom. recalled the lengthy roll call where Sgt. Madson was discussing focus zones. did not recall if Sgt. Madson asked him what he was supposed to do that shift nor does he remember his response. did not recall if Sgt. Madson had asked the same question of O When asked if he recalled if was on her cell phone during said roll call, said, "It was an hour and a half roll call, there were people reading the newspaper". ® added that when he was working with another female Officer, one night, she was getting phone calls from Sgt. Madson almost on the hour, checkin on her. did not get any phone calls. • Per these phone calls were regarding routine calls, and nothing major Sergeant Beth P4ota's Follow-up Statement 34 1214108 Sergeant Beth Mota provided a follow-up stat ent on October 9th 2013 at a roximately 1504 hours. The interview was conducted by and Sergeant Rolf Markstrom. Following is a summary of sai interview. • Per Sgt. Mota, she has had to address uniform issues with 13.43 - Personnel Data in the past. Specifically, wearing a dark vest carrier with the summer uniform. • Per S t. Mota, she had not had to address any other uniform issues with • Per Sgt. Mota, she did not address the issue of a stud in • Per Sgt. Mota, Sgt. Heil addressed this issue with - • Sgt. Heil did not share any of the details with Sgt. Mota, other than Sgt. Heil told Sgt. Mota that he instructed to take the nose stud out. • Sgt. Mota has not had to address uniform issues with other officers. • S t. Madson has not asked Sgt. Mota to address uniform issues with Sergeant Eric Heil's Follow-up Statement nose. Sergeant Eric Heil provided a follow-up statement on October 10th, 2013 at approximately 1504 hours. The interview was conducted by H.R. Investigator Steve Kennedy and Sergeant Rolf Markstrom. Following is a summary of said interview. • Per S t. Heil, he was the sergeant that addressed the nose stud with • Sgt. Heil did not recall if he was asked by Sgt Madson to address this issue or if he noticed it himself. 9 When Sgt. Heil addressed this issue with he remembered her saying that gets to were hers. • Sgt. Heil does not remember if there was any follow-up conversation to this comment. • Per Sgt. Heil, this occurred after had transferred out of the precinct. • Per Sgt. Heil, he also vaguely remembered saying something to about the high lighting in her hair. Sgt. Heil does not remember what he said to her about it. • Per Sgt. Heil, in the past, he has had to address minor uniform issues with other officers, but this was usually done informally. • Sgt. Heil has never been asked by other the sergeants to address uniform issues of other officers. • Sgt. Heil did recall if Sgt. Madson commented to him about hair color. 35 1214109 Sergeant Eric Madson's Follow-up Statement Sergeant Eric Madson provided a follow-up statement on October 10th, 2013 at a roximately 1552 hours. The interview was conducted by and Sergeant Rolf Markstrom. Following is a summary of sale interview. • Per S t. Madson he has never done any kind of formal documentation regarding performance. ® Per Sgt. Madson, he has not done erformance review. ® Per Sgt. Madson, he recalled a conversation with statement regarding "working with real cops". • Per S t. Madson, he asked of he was ok working with because she would enjoy working with the real police. e Per S t. Madson, when he said "real cop", he meant Minneapolis Police, because was new to the MPD from the Park Police, and she would enjoy working with a highly competent, veteran officer 13.43 - Personnel Data 13.43 - Personnel Data Investigative Facts where he made a 13.43 - Personnel Data the facts of the investigation are as follows. ® Category One contained the allegations of gender-based different treatment verified by the investigation. This category contained two allegations. ® Category Two contained the allegations of gender-based different treatment not verified by the investigation. This category contained 15 allegations. The allegations in Category One, that were verified by the investigation are: ® alleged that Sgt. Madson stated to in presence, "How can you stand to ride with that for 10 hours?", or, "How can you stand to listen to that for 10 hours?", referring to confirmed that Sgt. Madson made this comment. Sgt. Madson stated he has no recollection of having made the statement, and states that if he did he was trying to be funny. alleged that Sgt. Madson made the comment to her, "Too much estrogen", and walked away when he observed her sewing and watching the Lifetime channel at the front desk. Sgt. Madson does not have a recollection of making the comment, but does not deny making the comment either. It is the 36 1214110 conclusion of the investigation that it is more likely than not that Sgt. Madson made this comment. I confirm that the information I provided in this case is true to the best of my knowledge. Respectfully Submitted, Internal Affairs Unit e eant Rolf markstrom 37 1214111</t>
  </si>
  <si>
    <t>['https://d3n8a8pro7vhmx.cloudfront.net/cuapb/pages/1461/attachments/original/1638329194/14-08721_Madson_Part_2.pdf?1638329194']</t>
  </si>
  <si>
    <t>Too_Long:Over 20 Pages JULY 29, 2018 REPORT OF THE HENNEPIN COUNTY ATTORNEY'S OFFICE REGARDING THE SHOOTING DEATH OF THURMAN BLEVINS ON JUNE 23, 2018 1 I. LEGAL STANDARD In order to bring charges against a peace officer for using deadly force in the line of duty the State must be able to prove beyond a reasonable doubt that the use of force was not authorized.1 Minnesota law provides that a peace officer may use deadly force when necessary "to protect the peace officer or another from apparent death or great bodily harm."2 The intentional discharge of a firearm constitutes deadly force.3 The United States Supreme Court has recognized the use of deadly force by a peace officer is permitted where the officer has "probable cause to believe that the suspect pose[s] a threat of serious bodily harm either to the officer or to others.4 The Court also addressed the use of force by a peace officer in its 1989 decision, Graham v. Connor.5 Graham held an objective reasonableness standard should be utilized to evaluate an officer's use of force. The assessment of reasonableness requires "careful attention to the facts and circumstances of each particular case." The Court then outlined a non-exhaustive list of factors determining whether the use of deadly force was reasonable: 1) "the severity of the crime at issue"; 2) "whether the suspect poses an immediate threat to the safety of the officers or others"; and 3) "whether he is actively resisting arrest or attempting to evade arrest by flight." Graham made clear that whether an officer used reasonable force "must be judged from the perspective of a reasonable officer on the scene, rather than with the 20/20 vision of hindsight." The Court stated allowance must be made for the fact the law enforcement officers are often required to make split-second judgments in circumstances that are tense, uncertain, and rapidly evolving.6 Minn. Stat. § 609.66 and the constitutional standard, taken together, establish that if the officer's use of deadly force was objectively reasonable in the face of the danger of death or great bodily harm, no criminal charges against any such officer is supported. 1 State v. Basting, 572 N.W.2d 281, 286 (Minn. 1997); HCAO charging policies provide that charges should only be filed "when credible admissible evidence creates a reasonable probability of obtaining a conviction at trial. This is similar to the NDAA Charging Standard 4-2.2 ("a prosecutor should file charges that…[the prosecutor] reasonably believes can be sustained by admissible evidence at trial") and the US Attorney Manual § 9-27.220 (a federal prosecution should be commenced only when "the admissible evidence will probably be sufficient to sustain a conviction"). 2 Minn. Stat. § 609.066, subd. 2. 3 Minn. Stat. § 609.066, subd. 1. 4 Tennessee v. Garner, 471 U.S. 1,11 (1985). 5 Graham v. Conner, 490 U.S. 386 (1989). 6 Graham at 396-397. 2 II. STATEMENT OF RELEVANT FACTS A. The 911 Call On Saturday, June 23, 2018, at 5:26 p.m., Minneapolis Emergency Communications Center (MECC) received a 911 call reporting a person with a gun. The caller stated he was in the area of 46th and Lyndale North. He reported that there was a man who looked intoxicated walking around shooting off his gun. The caller said the man had fired one shot in the air and one shot in the ground and that it is "just not safe around here". The caller said the man with the gun was in the area of 46th and Bryant, walking back and forth to Lyndale. The caller described the gun as a silver 9 millimeter, "chrome at the top". He described the man shooting the gun as: six feet tall; 180 pounds; 35-36 years old; light skinned; bald head taper with designs; no facial hair. He reported that the man was wearing a white or gray tank top, was carrying a black backpack, and had a big bottle of Amsterdam alcohol and a cup of green Four Loko alcohol. 7 MECC classifies 911 calls as Priority 0 (the highest possible priority), Priority 1, Priority 2, and Priority 3. A "person with a gun" call, such as this one, is classified as Priority 1, the second highest priority assignment. Calls classified as Priority 1 include situations where an imminent threat to personal safety, or the loss or damage to property exists and conditions at the scene of the call are unstable. The MECC objective is to have a squad en route to a Priority 1 event within 70 seconds of receipt by the dispatcher.8 B. Response to 911 Call by Officer Ryan Kelly and Officer Justin Schmidt Officer Ryan Kelly and Officer Justin Schmidt were on routine patrol in the 4th Precinct in Squad Car 420 at the time dispatch aired the information in the 911 call. The officers activated the emergency equipment of their squad car and began to drive to the area where the man with the gun was reported last seen. Both officers activated their body worn cameras at this time.9 Their body worn cameras captured all of the subsequent events. As can be seen on the officers' body worn cameras, when they were in the area of 48th Avenue North and Camden Avenue North, a man was sitting on the sidewalk, 7 Audio and transcript of 911 call 8 Minneapolis Police &amp; Procedure Manual; 7-103 Priority Call Code Numbers and Procedures 9 Body Worn Cameras of Officer Schmidt and Officer Kelly; Squad Video, Squad 420 3 by a black backpack, with a bottle in his hand. The man, later identified as Thurman Blevins, matched the physical description of the person with the gun. 10 The body worn cameras captured Officer Schmidt's immediate response as he yelled "he's got a gun". The video shows the gun at Mr. Blevins' waist. Both officers got out of the squad car with their guns drawn. They ordered Mr. Blevins to drop his gun and put his hands up; similar orders were repeated throughout the subsequent pursuit. 11 Thurman Blevins did not comply with the officers' orders and instead got up and ran, carrying the bottle in his hand. The video from the body worn cameras captured the pursuit as the two officers chased Mr. Blevins as he ran down 48th Avenue North, with Officer Schmidt slightly ahead of Officer Kelly. Officer Kelly used his radio to notify police dispatch of their pursuit of the person with a gun and of their location. The audio from the officers' body worn cameras documents their repeated orders to Mr. Blevins to stop, drop his gun and put his hands up, as well as their threats to shoot if he did not comply. Mr. Blevins refused to comply with the officers' orders and, as can be seen in the videos, frequently looked back over his shoulder at the officers during the pursuit.12 As he crossed Aldrich Avenue, Mr. Blevins dropped his liquor bottle on the street. Mr. Blevins continued to run down 48th Avenue, with the officers in pursuit. Mr. Blevins then turned into the alley between Aldrich and Bryant Avenues and 48th and 47th Avenues. 13 The body worn cameras show Mr. Blevins take his gun from his pocket with his right hand and turn toward his left in the direction of Officer Schmidt and Officer Kelly. Officer Schmidt moved to the right and fired his gun at Mr. Blevins. Officer Kelly, who was further back in the alley, also fired his gun at Mr. Blevins. Mr. Blevins was struck by bullets from both officers' guns and he fell to the ground. The gun he was holding dropped from his hand after he fell. 14 Officer Kelly immediately radioed that shots had been fired and requested emergency medial responders to the scene. 15 10 Body Worn Cameras of Officer Schmidt and Officer Kelly 11 Id 12 Id 13 id 14 Id. 15 Id. 4 Multiple Minneapolis Police squads quickly responded to the scene after Officer Kelly notified dispatch that they were in pursuit of a person with a gun and, subsequently, that shots had been fired. The gun was near Mr. Blevins' hand as he lay on the ground and, initially, officers were unable to determine if he was still a threat to use his gun. As can be seen from the body worn cameras, several officers maintained their distance from Mr. Blevins with their guns drawn, while Officer William Gregory approached Mr. Blevins and kicked his gun some distance away. 16 C. Minneapolis Police Initial Response In the moments following the shooting, the responding Minneapolis Police officers called for medical assistance, maintained the integrity of the scene, located potential witnesses, conducted public safety statements with the officers and called in the BCA to investigate. 1. The call for medical assistance. The officers immediately called for emergency medical personnel.17 EMS from North Memorial Medical Center responded to the scene and determined that Mr. Blevins had passed away. Employees of the Office of the Hennepin County Medical Examiner arrived at the scene later and took custody of Mr. Blevins' body for purposes of an autopsy. 2. Integrity of Scene Maintained Several officers continued to stay near the body of Mr. Blevins to ensure the integrity of the shooting scene until BCA crime scene investigators arrived. In addition, officers immediately began to put up crime scene tape to keep civilians away from the scene. Ultimately, the perimeter of the crime scene included the blocks of Camden, Aldrich, Bryant and Colfax and 47th and 49th Avenues. The initial responding officers also moved garbage cans to the inner perimeter of the scene to prevent onlookers from viewing Mr. Blevins' body. 18 3. Potential Evidence Marked and Potential Witnesses Located Minneapolis Police officers observed multiple cartridge casings in the alley where the shooting took place. Officer Andrew Reed saw a brass colored cartridge case 16 Body Worn Camera of Officer Gregory; Follow-up Report MP49, June 24, 2018; Transcript of Interview of Chris Case, June 26, 2018 17 MPD Incident Detail Report, 18-208015 18 Body Worn Cameras of Officer Reed and Officer Chaput 5 near the gun by the body of Mr. Blevins. 19 Officers also observed multiple silver colored cartridge cases at two other locations in the alley. All identified cartridge cases were marked with MPD evidence cards. 20 Officers also identified two other objects of potential relevance: a liquor bottle on 48th Avenue, near Aldrich Avenue and a cup of green liquid on the corner of 48th Avenue and Camden Avenue. 21 Officers conducted an initial canvass of the streets immediately surrounding the shooting to identify potential witnesses and surveillance videos. 4. Involved Officers Provided Public Safety Statements, Removed From Scene, and Processed Several MPD supervisors arrived at the scene a short time after the shooting to direct law enforcement activities until the scene was turned over to BCA investigators. Sgt. Robert Greer took a public safety statement from Officer Schmidt and Sgt. Kevin Angerhofer took a public safety statement from Officer Ryan. 22 The purpose of a public safety statement is to determine whether there is a weapon missing or any other immediate safety concern relating to the use of force. The officers reported that the only weapon was the one by Mr. Blevins' body, that all shots they fired were in the direction of Mr. Blevins, and that there were no other suspects at large.23 Officer Schmidt was assigned Sgt. Joel Pucely as his escort officer24 and Officer Kelly was assigned Sgt. Vanessa Anderson as his escort officer25. Both officers were removed from the scene and taken to MPD headquarters where they were later processed by BCA Special Agent Brent Petersen. Each officer was photographed, each officer provided a blood sample for drug and alcohol testing, their uniforms and equipment were acquired, and their weapons were collected for 19 Follow-up Report MP 40, June 24, 2018 20 Follow-up Report MP 46, June 24, 2018; Body Worn Camera of Officer Chaput 21 Follow-up Report MP 2; Follow-up Report MP 21. Sgt. Anderson noted in her report and a later interview that as she was escorting Officer Kelly away from the scene she drove over the glass bottle that had not yet been protected. Transcript of Interview of Sgt. Vanessa Anderson, June 29, 2018. 22 Body Worn Cameras of Officer Schmidt and Sgt. Greer; Body Worn Cameras of Officer Kelly and Sgt. Angerhofer 23 Id.. 24 Body Worn Cameras of Officer Schmidt and Sgt. Pucely 25 Body Worn Cameras of Officer Kelly and Sgt. Anderson 6 forensic examination. In addition, video from their body worn cameras was obtained.26 5. Minnesota Bureau of Criminal Apprehension Investigation Requested The Minneapolis Police Department asked the Minnesota Bureau of Criminal Apprehension (BCA) to conduct the investigation. Special Agent in Charge Scott Mueller from the BCA, as well as their Crime Scene Team, arrived at the scene shortly after the shooting. D. Minnesota Bureau of Criminal Apprehension (BCA) Investigation 1. Eyewitness Reports Minneapolis Police officers identified several potential eyewitnesses in the minutes following the shooting. The BCA investigators questioned those witnesses and also canvassed the area for other potential witnesses. Several civilians in the neighborhood reported that they saw and/or heard portions of the incident as it unfolded from the officers' arrival at 48th Avenue and Camden Avenue North to the shooting in the alley behind 4746 Bryant Avenue North. No witness was identified who reported seeing or hearing the entire sequence of events. The interviews from the following witnesses were determined to be the most relevant to the investigation. a. Witnesses near 48th and Camden Area - initial encounter i) Olya Weseman Ms. Weseman is seen on the body worn cameras standing next to Mr. Blevins when the police arrive. Ms. Weseman said Thurman Blevins is the father of her older daughter. Ms. Weseman said she was with Mr. Blevins and her younger daughter, who was in a stroller, on the corner of 48th and Camden. According to Ms. Weseman, Mr. Blevins had a bottle of Amsterdam alcohol and also a cup of "Four Loko" liquor sitting on the sidewalk. Ms. Weseman said the officers jumped out of their car with their guns drawn. She said Mr. Blevins put his hands in the air and said he had nothing. Ms. Weseman said that Mr. Blevins then backed up and started running with the liquor bottle in his hand. According to Ms. Weseman the 26 BCA Investigative Supplement 2018-457/3-7 and 35 7 officers chased Mr. Blevins and said they were going to shoot him. She said Mr. Blevins did not have a gun that day and she said she had never seen him with a gun. She did not see the shooting in the alley, but she heard three or four shots.27 The body worn cameras show Mr. Blevins sitting near a backpack when the officers first encountered him. Several witnesses later reported that they saw Ms. Weseman throw a backpack over the fence at 4834 Camden.28 Later attempts to find the backpack were unsuccessful. ii) James Lark Mr. Lark was at the corner of 48th and Camden when Squad 420 arrived. He saw the officers get out of the squad car and tell Mr. Blevins to get his hands up. Mr. Lark said he thought he heard Mr. Blevins initially get "tased" and heard gunshots as Mr. Blevins started to run.29 He thought that Mr. Blevins was drunk. He did not see Mr. Blevins with a gun. He did not see the shooting in the alley.30 iii) Latrice Young Ms. Young saw Mr. Blevins on the corner of 48th and Camden with a woman and a baby. Ms. Young saw the police get out of the squad car with their guns drawn and told Mr. Blevins to get on the ground. She said that Mr. Blevins stood up, put his hands up, and then took off running with the police officers chasing him. "Ten seconds" later she heard gunshots. The only thing she saw in Mr. Blevins' hands was a white towel. She did not see the shooting in the alley.31 iv) Leon Jackson Mr. Jackson saw Mr. Blevins sitting on the curb, drinking. Mr. Jackson said that Mr. Blevins was by a woman, a baby in a stroller, and a guy with a sword in a case. Mr. Jackson said the officer got out of the squad car and used his taser on Mr. Blevins. 32 Mr. Blevins ran and the officers chased him. Mr. Jackson said the officers had their guns out and told Mr. Blevins to stop and put his hands up. He heard gunshots but did not see the shooting in the alley.33 27 Transcript of Interview of Olya Weseman, June 23, 2018 28 Follow up Report MP 19, June 24, 2018 29 Officer Schmidt did not carry at taser. Officer Kelly did carry a taser, but it was not deployed on June 23rd. BCA Investigative Supplement 2018-457/50 30 Transcript of Interview of James Lark, June 23, 2018 31 Transcript of Interview with Latrice Young, June 25, 2018 32 See Footnote 29 33 Transcript of Interview of Leon Jackson, June 25, 2018 8 v) Taquinia Douglas Ms. Douglas said that Leon Jackson is her boyfriend. She saw three people by the corner of 48th and Camden. Ms. Jackson saw a woman was standing up by a stroller, a man sitting down with a cup in front of him, and a boy with a machete. Ms. Douglas went into her house for a short time and she heard the gunshots. Leon Jackson told her what he had seen. Ms. Douglas then drove to 47th and Aldrich and saw Mr. Blevins in the alley with a gun near him. She did not see the shooting in the alley.34 b. Witnesses in the alley between Bryant and Aldrich where the shooting occurred. i) Chris Case Mr. Case saw Mr. Blevins pull out a handgun just before the officers shot. Mr. Case was in the alley between Bryant and Aldrich standing outside of his red Malibu. Mr. Case was parked about mid-block approximately three or four garages down from where Mr. Blevins was shot. 35 Mr. Case saw a man, later identified as Mr. Blevins, running with two police officers behind him, saying, "stop, stop, stop." Mr. Case saw Mr. Blevins pull a gun out from his waistband with his right hand. Mr. Case saw Mr. Blevins turn around to his left and the officers opened fire. Mr. Case did not see Mr. Blevins shoot his gun. Mr. Case's Malibu was hit by gunfire.36 ii) Robert Lang Mr. Lang lives at 4746 Bryant and was in his backyard. Mr. Lang heard the police say "at least four maybe five times 'drop the gun.'" Mr. Lang then heard gunshots. After the gunshots ended, Mr. Lang stepped out from behind his garage and saw a black male laying in the alley face up. He saw a handgun about a foot and a half from the black male. Mr. Lang said the officers had not yet gotten up to the black male when he saw the gun near the man. Mr. Lang then saw a tall officer approach the black male and kick the gun away.37 34 Transcript of Interview of Taquinia Douglas, June 25, 2018 35 Video surveillance from 4738 Bryant Avenue 36 Transcript of Interview of Chris Case, June 26, 2018 37 Transcript of Interview of Robert Lang, June 23, 2018 9 2. Neighborhood Canvass Beginning June 23rd and continuing through July 3rd, BCA conducted a comprehensive canvass of the neighborhoods in the area of the shooting to identify witnesses to the incident. The area canvassed included 424 addresses between the blocks 46th Avenue North to 49th Avenue North and Lyndale Avenue North to Dupont Avenue North. 38 3. Interviews with Involved Officers Each of the officers who shot Mr. Blevins was interviewed by BCA Special Agents Michelle Frascone and James Reyerson. Pursuant to MPD policy the officers were permitted to watch their body worn camera video prior to being interviewed. a. Officer Justin Schmidt Officer Schmidt has been a police officer with the Minneapolis Police Department since March of 2014. 39 Officer Schmidt said that on June 23, 2018 he was wearing his body worn camera and that the squad camera was operational. On that evening he was assigned with his partner Officer Ryan Kelly to patrol in the 4th Precinct. Officer Schmidt said they responded, with lights and sirens, to a call about a person with a gun near 46th and Lyndale. Officer Schmidt said he activated his body worn camera. There was a description of the person as a light skinned black male in his early 30s, wearing a tank top, carrying a backpack, with cropped hair. Officer Schmidt also recalled that the description included the man having a bottle of gin and a gun with a chrome top. As they were driving to the area, Officer Schmidt said they stopped at a stop sign. Officer Schmidt recalled that there was a male and a female at the intersection. Officer Schmidt said he saw a light skinned black male wearing a tank top with cropped hair who appeared to be in his early 30s. Officer Schmidt said the man had a backpack in front of him and a large glass bottle of alcohol. Officer Schmidt said Officer Kelly drove around the man a little bit and the man did not appear to notice them right away. Officer Schmidt said he saw the man, later identified as Mr. Blevins, wearing some sort of shorts. Officer Schmidt said he saw the handle of a firearm in Blevins' right 38 Neighborhood Canvass Summary. 39 Transcript of Interview of Officer Schmidt, June 25, 2018 10 pocket - the handle was black with grooves for the fingers. Officer Schmidt said he quickly yelled out to Officer Kelly that "this guy's got a gun," drew his own firearm, got out of the squad, and yelled "put your fucking hands up." Officer Schmidt said Mr. Blevins looked surprised, grabbed the bottle in front of him and took off running. Officer Schmidt said they got into a foot chase. Officer Schmidt said he kept yelling for Mr. Blevins to put his hands in the air. Mr. Blevins dropped the bottle and Officer Schmidt said that as soon as he dropped the bottle, Mr. Blevins reached into his pocket. Officer Schmidt said he threatened to use deadly force. Officer Schmidt recalled Mr. Blevins saying something like "I didn't do anything wrong" and Officer Schmidt replying "You have a gun." Officer Schmidt said that as they turned into the alley running southbound he could see Mr. Blevins' left hand but couldn't see his right hand because it was in his pocket. Officer Schmidt said he saw a car in the alley with someone standing next to it. According to Officer Schmidt, at that point he decided to "blade" off to the right in case he had to use deadly force so he wouldn't hit the other person in the alley. Officer Schmidt said that about one-third of the way down the alley he could see Mr. Blevins' firearm in Mr. Blevins' hand and clearing his pocket. Officer Schmidt said that "when the gun came out I feared for my life. I feared for my partner's life." At that point, Officer Schmidt said he stopped, planted, aimed at "center mass," and fired multiple rounds until Mr. Blevins fell. Officer Schmidt said he saw the gun lying next to Mr. Blevins' right hand. b. Officer Ryan Kelly Officer Kelly has been a police officer with the Minneapolis Police Department since October of 2013. Officer Kelly said that on June 23rd, he and Officer Schmidt were on routine patrol when they received a call about a person with a gun near 47th and Lyndale and the person was "firing a gun into the air and shooting down on the ground." Officer Kelly remembered that the caller gave a "very good" description of the person shooting the gun - short tapered haircut, tank top, carrying a liquor bottle in his hand. Officer Kelly, who was driving the SUV squad, said he activated the lights and sirens and activated his body worn camera as he sped up to get there quickly. 11 Officer Kelly remembered his partner updating him with a description saying black male, mid-thirties, tank top and gin bottle. Officer Kelly said they saw other squads in the area so they flooded the area attempting to locate the person. Officer Kelly said that as they stopped at 48th and Camden, he saw a man, later identified as Mr. Blevins, who matched the description. Officer Kelly said his partner yelled "he's got a gun" and got out of the squad. Officer Kelly said that he slammed the squad in park, jumped out, and pulled his gun out because he could see the man had a gun in his pocket. Officer Kelly said he joined the chase with his partner ahead of him. Officer Kelly said he noticed that the man did not seem to be running in a dead sprint but instead kept turning around, looking over his left shoulder. Officer Kelly said he thought every time the man turned around he was going to pull the gun out so Officer Kelly kept yelling for the man to stop or he would shoot. Officer Kelly slowed down as he radioed in the chase. Officer Kelly said he could see his partner a short distance behind the man. Officer Kelly said he heard shots and then saw Mr. Blevins pointing the silver handgun at him. Officer Kelly said he remembers seeing the gun barrel pointed directly at him. Officer Kelly said he was "pretty sure" Mr. Blevins fired his gun. At that point, Officer Kelly said he shot, and the man went down. He didn't know how many times he shot. Officer Kelly said he saw the gun come out of the man's hand and yelled at Officer Schmidt to get back. Officer Kelly said he immediately radioed for EMS and fire code 3 and declared "shots fired." 4. Scene Processing The BCA Crime Scene Team processed the scene of the shooting. The scene was primarily limited to the alley where the shooting took place, although other items of evidence were recovered nearby.40 a. 46th and Bryant (the location where the 911 caller reported Mr. Blevins fired his gun into the ground) i) One cartridge case (later determined to have been fired by Mr. Blevins' gun). b. 48th and Camden 40 BCA Lab No. S18-08754, Report No. 9; BCA Investigative Supplement 2018-457/12 12 i) Cup of green liquid (determined to be consistent with the cup of alcohol the 911 caller reporter was carried by Mr. Blevins). c. Corner of 48th and Aldrich i) Shattered New Amsterdam vodka bottle (determined to be consistent with the bottle the 911 caller reported was carried by Mr. Blevins) d. Alley between Aldrich and Bryant (Location of the shooting) i) 6 silver cartridge cases were recovered in the middle of the alley (later determined to have been fired by Officer Kelly's gun) ii) 8 silver cartridge cases were recovered further south and on the west side of the alley (later determined to have been fired by Officer Schmidt's gun) iii) 1 brass cartridge case was recovered near Mr. Blevins' body (later determined to have been fired by Mr. Blevins' gun) iv) A Smith &amp; Wesson pistol with one cartridge in the chamber and 11 cartridges in the magazine was recovered by Mr. Blevins' body v) Wheel of garbage can - One fired bullet (later determined to have been fired by Officer Kelly's gun) vi) Benjamin Franklin Plumbing truck parked behind 4738 Bryant: - Three fired bullets (later determined to have been fired by Officer Kelly's gun) e. Chevrolet Malibu, (owned by Chris Case and in alley at time of shooting) - Three bullet fragments (one bullet fragment was later determined to have been fired by Officer Schmidt's gun; two fragments were unsuitable for comparison) 5. Other Officer Interviews Minneapolis Police Officers, Minneapolis Park Police Officers and Hennepin County Sheriff's Office deputies, who responded to the scene following the shooting, prepared written reports for their departments. In addition to those written reports, 46 officers were interviewed by the BCA. 6. Analysis of Body Worn Camera Video a. Body Cameras from Officers Schmidt and Kelly 13 As part of the investigation of this case, the video from the body worn cameras of Officer Schmidt and Officer Kelly were submitted by the BCA to National Center for Audio and Video Forensics in California (NCAVF) 41. NCAVF was asked to review and clarify video, audio, combine the enhanced audio back with the original video, to analyze video and audio to determine if the suspect was carrying a gun, when shots were fired and how many. The two body worn cameras were first synchronized to each other and a uniform timer was added by NCAVF. 42 The raw video evidence shakes significantly because the officers were running with their body cameras activated; therefore, NCAVF manually adjusted the video to reduce the shaky movements. Filters were applied to improve visibility and digital image zooming was used to enlarge details. Slow motion and freeze frames were used to allow the viewer to focus and identify detail. A time counter was also added as a reference. NCAVF determined that when officers first arrived, video from the officer worn body cameras shows a weapon at the suspect's right waist. NCAVF used a red circle to mark this on the video. Later, at the time of the shooting, a weapon can be seen in the suspect's hands. This is also indicated with a red circle. It is important to note that with the two body cameras, when audio is over a certain volume, the sound overwhelms the microphones creating audio distortion. NCAVF compared the sound of voice distortion to the sound of gunshot distortion and determined that the loud sounds at the initiation of the pursuit resulted from voice distortion and were not the result of gunshots. Using both officer body camera recordings, the audio waveform for known single gunshots in this incident were compared to other gunshots in this incident. Due to the rapid overlapping gunfire and due to the audio over distortion, NCAVF determined that there are no less than 14 gunshots, but it is possible that additional gunshots are "hidden" within the sound of the known gunshots. b. Other relevant body cameras. In addition to the body worn cameras of Officer Schmidt and Officer Kelly, 62 body worn cameras of Minneapolis Police officers were recovered and reviewed 41 National Center for Audio &amp; Video Forensics Report, dated July 23, 2108; Analyzed Body Worn Cameras of Officers Schmidt and Kelly. 42 Although the videos are in sync, the built in time stamps seen in the videos from each body camera are not in sync, 14 by BCA agents. The body worn cameras from the following officers were determined to be the most relevant to the investigation. 1) Officer William Gregory One of the first officers to arrive after the "shots fired" call. Officer Gregory asked other officers to cover him and he approached Mr. Blevins and kicked the gun away from his body. He later made contact with the 911 caller, who declined to talk or identify himself, but agreed to talk later with an investigator.43 2) Officer Benjamin Chaput Officer Chaput was one of the first officers to arrive after the "shots fired" call. Officer Chaput used MPD blue evidence cards to mark cartridge cases. He maintained his position at the scene of the shooting until the BCA investigators took over the scene. 44 3) Officer Andrew Reed Officer Reed was the partner of Officer Chaput and also maintained a position at the scene of the shooting.45 4) Sgt. Kevin Angerhofer Sgt. Angerhofer was one of the first supervisors to arrive. He took the public safety statement from Officer Kelly.46 5) Sgt. Robert Greer Sgt. Greer was one of the first supervisors to arrive. He took the public safety statement from Officer Schmidt. 47 6) Sgt. Vanessa Anderson Sgt. Anderson was the escort officer for Officer Kelly.48 7) Sgt. Joel Pucely 43 Body Worn Camera of Officer Gregory 44 Body Worn Camera of Officer Chaput 45 Body Worn Camera of Officer Reed 46 Body Worn Camera of Sgt. Angerhofer 47 Body Worn Camera of Sgt. Greer 48 Body Worn Camera of Sgt. Anderson 15 Sgt. Pucely was the escort officer for Officer Schmidt.49 7. Squad Video In addition to the squad video from Squad 420 (Officer Schmidt and Officer Kelly), 83 clips of squad videos from 23 squad cars were recovered and reviewed by BCA agents. None of these squad videos provided additional information relevant to the investigation. 8. Surveillance Video Eleven surveillance videos were recovered from business and residential buildings in neighborhood; although a few of them captured either a small portion of the audio or visual aspects of the incident, they did not provide additional information relevant to the investigation, other than the one from 4738 Bryant Avenue, referenced in footnote 35. Autopsy Report An autopsy of Thurman Blevins was conducted by Assistant Hennepin County Medical Examiner Dr. Mitchel K. Morey on June 24, 2018. The cause of death was multiple gunshot wounds: Mr. Blevins was struck by four bullets.50 Two fired bullets were recovered. - One was recovered from the right chest wall (later determined to have been fired from Officer Schmidt's gun) - One from his right arm (later determined to have been fired from Officer Kelly's gun) 9. Forensic Testing and Analysis The BCA conducted fingerprint examination of the gun recovered by Mr. Blevins' body. The BCA also conducted DNA examination of the gun, the gun's magazine, cartridges and cartridge cases associated with the gun. As discussed below, these forensic examinations determined that Mr. Blevins' fingerprints were on the gun and his DNA was on the gun, as well as the magazine, cartridges and cartridge cases. 49 Body Worn Camera of Sgt. Pucely 50 BCA Investigative Supplement 2018-457/25 16 a. Fingerprint Examination51 The fingerprints of Thurmond Blevins were compared to the latent prints on the grip of the Smith and Wesson handgun recovered near his body. The prints were identified to the right palm of Mr. Blevins. b. DNA Examination52 DNA profiling was performed on the known DNA sample from Thurman Blevins and compared to the following items of evidence, with these results: i) Cartridge case (with blood) found near body Single source DNA, matches Thurman Blevins; would not be expected to occur more than once among unrelated individuals in the world population ii) Cartridges unloaded from the Smith and Wesson handgun recovered near his body Single source DNA, matches Thurman Blevins; would not be expected to occur more than once among unrelated individuals in the world population iii) Grip of same Smith and Wesson handgun Mixture of three or more individuals; major male DNA profile matches Thurman Blevins; the probability of selecting an unrelated individual at random from the general population having a DNA profile that would match this major profile is approximately 1 in 54 billion iv) Slide of same Smith and Wesson handgun Mixture of three or more individuals with a major mixture of two or more individuals; Thurman Blevins cannot be excluded from being a possible contributor 51 BCA Lab No. S18-08754, Report No. 8 52 BCA Lab No. S18-08754, Report No. 10 17 to the major mixture; it is estimated that 99.999999997% of the general population can be excluded from being contributors v) Trigger of same Smith and Wesson handgun Due to insufficient genetic information, no statement can be made regarding the source of the DNA mixture vi) Bottom of magazine from same Smith and Wesson handgun Mixture of three or more individuals; major male DNA profile matches Thurman Blevins; major male DNA profile would not be expected to occur more than once among unrelated individuals in the world population c. Firearms Examination53 The BCA conducted an examination of the gun recovered by Mr. Blevins's body, the gun fired by Officer Schmidt and the gun fired by Officer Kelly. All three handguns were test fired and all were found to be functional. The cartridge cases and the fired bullets recovered during the investigation were then examined and compared to test fires from the three handguns, with the following results. i) Smith &amp; Wesson handgun recovered by Blevins' body Fired the cartridge case by his body Fired the cartridge case recovered from 46th and Bryant ii) Smith &amp; Wesson handgun fired by Officer Kelly Fired the six cartridge cases recovered from the middle of alley 53 BCA Lab No. S18-08754, Report No. 12 18 Fired bullet recovered from right arm of Mr. Blevins Fired bullets recovered from garbage can and from truck iii) Glock handgun fired by Officer Schmidt Fired the eight cartridge cases recovered from south/west of alley Fired bullet recovered from chest wall of Mr. Blevins Fired bullet recovered from Malibu III. LEGAL ANALYSIS The BCA submitted the results of its investigation to the Hennepin County Attorney's Office for consideration of possible criminal charges. On March 16, 2016, Hennepin County Attorney Mike Freeman announced that officer involved use of deadly force cases resulting in death would no longer be submitted to a grand jury. Instead, the County Attorney would make the charging determination as is done with all other criminal cases submitted to the office. The Hennepin County Attorney has carefully reviewed the investigation together with three senior prosecutors and issued this report. Minnesota law permits a law enforcement officer to use deadly force when necessary "to protect the peace officer or another from apparent death or great bodily harm."54 The officers in this case discharging their weapons constitutes the use of deadly force. As stated above, in evaluating whether the use of deadly force was necessary, and therefore whether it was reasonable, the United States Supreme Court has outlined several non-exclusive factors to consider including: 1) "the severity of the crime at issue"; 2) "whether the suspect poses an immediate threat to the safety of the officers or others"; and 3) "whether he is actively resisting arrest or attempting to 54 Minn. Stat. § 609.066, subd. 2. 19 evade arrest by flight." 55 When those factors are considered in this case, it is clear that the use of deadly force was permitted by Minnesota Statute. A. The Severity of the Crime at Issue The 911 caller reported that a specifically described male was firing his gun in a residential neighborhood and that it was "just not safe around here". Officers Schmidt and Kelly were responding to the "person with a gun" as a Priority 1 call - which includes situations where there is an imminent threat to person safety. The severity of the crime the officers were responding to makes this a more dangerous situation going in and weighs in favor of the reasonableness of the use of deadly force. B. Mr. Blevins Posed An Immediate Threat To the Officers' Safety Evidence presented in this case demonstrates that Mr. Blevins's possession of a loaded handgun and his decision to take that gun out of his pocket as he turned towards the officers posed an immediate threat to the safety of the officers. The 911 caller provided MECC with a detailed physical description of Mr. Blevins, his handgun, his liquor bottle and his cup of liquor.56 Mr. Blevins' physical appearance matched the description and the gun found by his body matched the description provided by the caller. The cartridge case from the area where the caller saw Mr. Blevins fire his gun was determined to have been fired from the gun that was recovered near Mr. Blevins' body. 57 Officer Schmidt said he saw the butt of a handgun in Mr. Blevins' pocket or waistband as he was seated on the curb at 48th and Camden. Officer Schmidt immediately yelled "he's got a gun". 58 The butt of the gun is visible on the body worn camera video from Officer Schmidt's camera. Analysis of the body worn camera video shows the presence of the gun in Mr. Blevins' waist area when he was on the corner of 48th and Camden and again in his hand when he was in the alley and turning towards the officers. 59 55 Graham v. Conner, 490 U.S. 386 (1989). 56 During a subsequent interview with BCA Agent Reyerson, the 911 caller also stated that he knew the person he saw firing the gun by Mr. Blevins' nickname, "June". BCA Investigative Supplement 2018-457/14 57 BCA Lab No. S18-08754, Report No. 12 58 Body Worn Camera of Officer Schmidt 59 Body Worn Cameras of Officer Schmidt and Officer Kelly, as analyzed by NCAVF</t>
  </si>
  <si>
    <t>['https://d3n8a8pro7vhmx.cloudfront.net/cuapb/pages/270/attachments/original/1625846859/blevins-report.pdf?1625846859', 'https://d3n8a8pro7vhmx.cloudfront.net/cuapb/pages/270/attachments/original/1626056065/Thurman_Blevins_case.pdf?1626056065']</t>
  </si>
  <si>
    <t>['Benjamin Chaput, badge #1090', 'Justin Schmidt, badge #6373']</t>
  </si>
  <si>
    <t>Too_Long:Over 20 PagesMinneapolis Cityof Lakes Police Department TmiolhyJ.Oolan Chiefof Police 350 Soulh 5!h Street - Room 130 Minneapolis MN 55415-1389 Office 612 673-2853 TTY 612 673-2157 March 24,2010 Civilian Review Authority Samuel L. Reld 400 South Fourth Street - Suite 670 Minneapolis, MN 55404 RE: CRA Case Number #09-2649 Dear Mr. Reld: An Administrative Review has been conducted into CRA Case#09-2649, which was a sustained case by CRA against Officer Christopher Bennett for violating MPD P/P5-103 Use ofDiscretion and P/P5-107(4) Procedural Code ofConduct. Deputy Chief Geriicher reviewed the case and determined that the allegations will be sustained at a "C" level andOfficer Christopher Bennett will servea 20 hour suspension without pay. If you have any questions please feelfree to contact me. Call CityInfonnafion and Services www.ci.m^neapoIis.mn.us Affirmative Action Employer Honorable Mayor R.T. Rybak Minneapolis Police Federation inspector Gerold OfficerChristopher Bennett Sincerely, Timothy Dolan Chief of Police By: Scott Geriicher Deputy Chief Minneapolis City of Lakes Police Department Timothy J. Doian Chief of Police 350 South 5th Street - Room 130 Minneapoils MN 55415-1339 Office 612 673-2853 TTY 612 673-2157 March 24, 2010 Officer Christopher Bennett Third Precinct Minneapolis Police Department RE: CRA Case Number #09-2649 Notice of Suspension (20 hours suspension witliout pay). Officer Bennett, The finding for CRA Case #09-2649 is as follows: WIPD PIP 5-103 Use of Discretion..-SUSTAINED (Category C) lUIPD PIP 5-107(4) Procedural Code of Conduct...SUSTAINED (Category C] As discipline for this incident you are suspended for 20 hours without pay. This case will remain a "C violation and will remain on file until 11/4/2013, which is from the date of incident. This case will remain in lAUfiles per the record retention guidelines mandated by State Law. Be advised that any additional violations of Department Rules and Regulations may result in more severe disciplinary action up to and including discharge from employment. city Infoimation and Services www.cj.minneapolis.mn.iJs Affimiative Action Employer Sincerely, Timothy J. Doian Chief of Police By: Scott Gerlicher Deputy Chief Page 2 Officer Christopher Bennett Suspension Letter TJD:mar CC: Personnel lAU Inspector Gerold I, Officer Christopher Bennett, acknowledge receipt of this Notice of Suspension. Officer Christopher Bennett Date of Receipt OS^1-/0 Lt. Travis^iafnpe Date MEMORANDUM TO: ChiefTim Dolan FROM: Deputy ChiefJanee Harteau DATE: March 23, 2010 RE: Discipline Panel Determination lAU Case 09-2649 OnDecember, 21 2009 at 1155 hours a discipline panel convened to review lAU Case 09-115. The panel consisted of Deputy Chief Rob Allen, Inspector Lucy Gerold and myself (chair). Also present atthe panel hearing were the accused Officer Christopher Bennett, and Federation representative Robert Kroll. The following was testimonial information provided to the panel at this hearing. Officer Bennett was given a chance to offer the panel any mitigating circumstances prior to issuing our final recommendation to Chief Dolan in this matter. Officer Bennett began by stating, "This hasbeen a lot of confusion on my part." I was very confused with the location and didn't recall everbeing there. Dueto the mcident address, he first believed it to bederived from downtown and he never has worked downtovm. Officer Bennett also stated a lot of time had passed and the incident was about 8 months old. OfficerBennettsaid he was asked and gave a statement to lA, "but was still at loss for words of howthis could be me." lA investigators asked about his city cell. Officer Bennett didn't recall making the call, but once he sawhisphone records, he believed it was his, butstated he stilldoesn't remember dialing.. Officer Bennett said inthehearing, this was hota statement of denial, h^us^i^jU^ember. Officer Bennett further states when he was asked about aguy named he doesn't know anyone that goes by that name. Officer Bennett says although he eventually figured out who the mvestigators were referring to, at the time of his statement it never made any sense to him. After giving his statement, OiBficer Bennett didn't really think it was a "bigdeal." He further stated, "Al&amp;ough I made a phone call, obviously one that I probably shouldn't have made, otherwise I wouldn't have been down there (meaning lA). I never really thought about itsince as I didn't think much of it until I heard this was coming down again and then I really started thinking about it." Officer Bennett said itdidn't look good and heneeded tofigure out why or how this could have happened. Officer Bennett said h^eganto conduct his own "mental investigation." He spoke to his wife about anyone named^|pmiey knew and eventually that is when his wife recalled asking him to help a firequent customer she had at Perkins where she worked. Officer Bennett then admitted to calling and leaving amessage on^^|Hbehalfand that is was a"poor decision" as he didn't really know fl^BOfficer BennetUnei^egan tojustify his actions as he did leave his nameandphone numberwiththe complainant. He said"It's not likeI would dothat from l_j my city cell andthen not recall it if I had. I don't know why I would lie about making this phone call, when I left my name and number." He stated he wasn't purposely trying to be misleading, he just didn't remember making the call. Officer Bennett stated if his phone records were checked this number wouldn't come up before or after that incident. He ended his testimony stating he regrets making the phone call and he did it more for his wife than Steve. Federation Rep Robert Kroll then spoke and went into a lengthy commentary about what the Federation Reps advise members before giving statementssuch as "Don't be the slunkon the street that avoids the petty by committing a gross misdemeanor." He fiirther added he can understand the sustaining of Ae two B violations for his conduct and discretion, but not the lying as this was not Officer Bennett's intention and "every cop on the street knows their phone records are kept." The panel's decision on this date wasto defer a recommendation due to the seriousness of the charge of truthfulness, pending ftirther investigation into Officer Bennett's phone records before and after this incident.. I immediately requested Lt. Glampe obtain phone records for a few months leading upto the event and after. Once they were received, both he and I reviewed them. With the information we have phone number, there is no record of Officer Bennett calling this number during this six month period. In looking at the file, however, the complainant only knew the cell phone number offj/ff and not any other numbers. It is plausible that Bennett could have called him from another phone or at another number not known to us, but we wouldn't detect it based on what we know at this point. Given the totality ofthe information,the panel recommendsthe following: Recommendation: - - - MPD 5-1.03 Use of Discretion C-Level SUSTAINED MPD 5-107 Sub4 Procedural Code of Conduct Civil C-Level SUSTAINED The panel recommends sustaining both MPD Use of Direction and Procedural code of Conduct-Civil Matters as Officer Bennett eventually did admit to making the phone call which violates policy and was inappropriate. The panel does not take the issue of truthftilness lightlyas credibility ^d honesty is a needed attribute in our profession and lying is considered an egregious act under any circumstance. The panel in this case is recommending Not Sustaining the Complaint Investigation, Garrity Decision due to a lack of evidence, but does believe Officer Bennett was at a minimum, misleading in his lA statement and precinct panel for the following reasons: 1. OfficerBermettinitially denied making the phone call simply due to the location, even though it was proven to come from his city cell phone. 2. Officer Bennett continued denial of his involvement during his precinct panel even after seeing the transcript of the call, pointing blame to possibly another Bennett on the department, although he left his name and cell phonenumber on the message. 3. Officer Bennett often stated "he didn't recall" such as during his panel hearing, "Yeah, if I dialed it, I don't remember dialing it." A lack of recall is not a defense for action taken. 4. Officer Bennett was believed to be evasive in his responses in both his lA statement and panel hearing as also noted by Investigators and Inspector Gerold, the precinct panel chair. 5. Officer Bennett in his own words adamantly stated this was just a phone call and not a big deal, until he learned ofthe truthfulness violation. 6. Officer Bennett appears to be unable to admit wrong doing without dismissing or minimizing the issue first as was demonstrated throughout his testimony. It is for these reasons, that the panel questions Officer Bennett's credibility of his statement, however, lack's sufficient evidence to support sustaining the charge oftruthfulness. F Sincerely, Given the seriousness of the charges the panel recommenas tnat a two day (20 hour) suspension without pay be imposed for this case. Deputy Chief Janee Harteau Patrol Bureau MEMO TO: Deputy Chief Harteau FROM: Inspector Lucy Gerold SUBJECT: CRA Case of Chris Bennett DATE: October 26'^ 2009 OfRcer Chris Bennett is alleged to have called the complainant, on 11/04/08 on behalf of afriend^ Ms.^^Und were having a property dispute. Officer Bennett is alleged to have used his position as a police officer in this civil matter. Cell phone records show that Officer Bennett's city cell phone made a call atthe time that ^^mH|received the call and a transcription of the call reveals it is Officer Bennett. Officer Bennett was on duty at the time. The panel of Lt. Art Knight, Lt. Rick Duncan and I support the sustained findings by CRA and would recommend discipline. However, because Officer Bennett questions how he could have made the call, says he doesn't remember and makes other statements of denial, the panel recommends that an additional allegation of Truthfulness be added. This was a Garrity Statement. Details for this recommendation are below. Since this is a D level allegation which can only be handled by Deputy Chief's, we are sending the case to you without a hearing so that it can be handled at your level. Phone records of Officer Bennett's phone and the complainant, Ms. ||^Hphone, show a call was made and received on 11/04/08 at 0055 hours. A transcript of the phone message also shows that Officer Bennett made the call. In his statement Bennett says frequently he can't remember ie. whether he was working, whether he made the call, "no recollection of calling a Mr. or someone that'knew Mr.^HIHIP He says in answer to a question about making the call "Yeah, I don't remeniber his name." and the "his" Bennett is referring to is a friend of his, In response to a question about calling the number of the complainant "Yeah if I dialed it I don't remember dialing it" though phone records show his cell phone made the call and he says no one else uses his ceil phone. When presented with the transcript of the call where the caller identifies himself as "Officer Bennett of the Minneapolis Police Department calling on behalf of Or you're going to be summoned to court."; Bennett is asked if he recalls making that call. He says, ''No, I mean it sounded pretty generic until you said "summons to court" and that's not something I usually say. I mean that is my phone number, so." He denies twice knowing Bennett says that initially he thought 'Mt was another Bennett because there Is one more Bennett who is canine but then you said that's my number - and I mean it Is my number". He tries to imply that if this incident occurred It was for police reasons "I don't know if we ended up being flagged down or what it was. Dm, I'm actually at a complete loss for words here." HoweN^r there is no record of any call. He was actually on a 911 call with his partner time of the cell phone call. Bennett also tries to play It as if this guy who he can't remember (his friend might have been someone from a police call who asked Bennett to make the cell phone call. When Bennett is asked how he could have gotten the complainant's phone number when there are no calls for service where he could have been given the phone number, again he can't recall. All of these statements and evasions lead .us to recommend an additional allegation for Truthfulness. %' } CITY OF MINNEAPOLIS CIVILIAN POLICE REVIEW AUTHORITY In re Police Misconduct Investigation of: FINDINGS OF FACT AND DETERMINATION Officer CliristopherBennett (Badge CRAFile No: 09-2649 #0413) Jurisdictional Statement: This Complaint of police misconduct was filed with the Minneapolis Civilian Police Review Authority on March 11,.2009. Complainant alleges that on November 4, 2008, Officer Bennett engaged in inappropriate conduct. This administrative agency has juiisdiction over the matter because the Complaint was timely filed, and the Complaint alleged incidents ofpolice misconduct against a Minneapolispoliceofficer. Pursuant to Minneapolis Code of Ordinance Titl^^haDter 172 § 172.100 (a), a properlyconvened HearingPanel consisting offlUHHIK panel chair, and Ju^mmmpviewed the investigative findings and recommendation on September 23, 2009. Neither the Complainant nor Officer attended tlie hearing. Pursuant to Minneapolis Code of Ordinance Title 9, Chapter 172 § 172.100 (d), the Hearing Panel issues the Findings ofFact and Determination. Findings of Fact: 1. The Complainant and an individual named flHHphad a civil dispute over business transactions and property involved inthe transactions.' 2. The Complainant had received several voice messages froniM^||||||B|pon her cell phone attempting to meet with the Complainant. Mr. j^^J^discussed the civil dispute during these voice messages. ^ 3. One such voice message was received on Tuesday, November 4, 2008, at 12:47 AM (time approximate), stating that he was "here now" and asked her to "come down" in an effort to naeetwith him. ^ 4. The next voice message received by the Complainant's cell phone on November 4, 2008, at 12:55 AM (time approximate). The caller identifiedhimself as Officer Bennett firom the Minneapolis Police Department, calling on behalf The caller said that outside her residence. Thec^ler also said he understood that she had property belonging to^HH and had proof of Complainant's statement, Minneapolis PoliceConduct Incident Report, CD-R disccontaining voice les! Id 'Id message recordings IBrom Novembei:4, 2008 Md ovmership. H^d^d that she could avoid future problems by answering the door and giving property. If she didn't, she would be summoned to court. The c^Jer said she could call him back and he gave his phone number as The Complainant savedtheseandother voice messages and recorded them onto a CD-Rdisc, which she provided to CRA, along with a transcript and other details ofthe calls. ^ 6. Thephone nimiber given above by the calleris for a cell phone owned by the City ofMinneapohs, issued to Officer Christopher Bennett. ^ 7. Subscriber ActivityDetailfor thatcell phoneprovided bythe City of Minneapolis shows a call was made fi-om Officer Bennett's cell phone to tlie Complainant's cell phone on November 4,2008, at 12:52 AM, lasting 2minutes. ^ 8. SubscriberActivityDetailfor thatcellphoneprovided by the City of Minneapolis .shows that a call was received by Officer Bennett's cell phone on November 4, 2008, at 12:47 AMj fi:om phone number report also showed a call fi-om Officer Bennett's cell phone to that same number immediately following the call to the Complainant's cell phone. This call was made at 12:54 AM.^ 9. The phone number given above (lHjjjjjimpyb assigned to acell phone owned byOfficer Bennett's wife. ^ 10. Subscriber Activity Detail for Officer Bennett's cell phone provided by the City of Minneapohs shows thaUhere were a total of eleven (11) calls received fi-om phone numberHjUPHK and four (4) calls made to phone number fi-om 3:3^T^^iiNovember 3, 2008 through 11:50 PM on November 4, ^008. 11. The Complainant was not at her place of residence at the time the above referenced calls were received byher cell phone.'' 12. The Complainant's residence, at the time of this incident, was This address is located in the 1'^Precinct. • 13. Officer Bennett was not assisned a call for service the 1^' Precinct at the date and time in questioi^^^^^^^^^ 14. There were no calls for service to the date and time in question. ' 'Id ' Id, transcript ofvoice messages ^Cellular Services Call Detail foJ DfficerBennett's statement ' CellularServices CallDetailfori ®Id ' Officer Bennett's statement Cellular Services Call Detail for '' Con^lainant's statement Complainant's statement,Minneapolis Police ConductIncidentReport,MPD website, PrecinctFinder Minneapolis Police Department Daily Activity Report for Squad 311, dated 11/03/2008, Dogwatch, Officer Bennett's statemen^^^^^ Err^il messages from^|[|^BiVMECC 15. OfficerBennett was on the Precinct duty roster, reportedly having worked the Dogwatch, beginning at 20:30 hours (8:30 PM) on November 3, 2008 and ending at 06:30 hours (6:30 AM) on November 4, 2008. 16. Lt. Dean Christiansen, 3'^'' Precinct, sent an email on January 29, 2009, stating that the Dogwatchshift officershad a party the evening ofNovember3, 2008 through the morning of November 4, 2008, so only three officers fi*om that shift were working. He included an attachment with ie above referenced duty roster and work hours, which listed Officer Bermett as one of those officers reported to be working. 17. Records from VisiNet Browser, "Locate Personnel Resources Units" provided by MECC show Officer Bennett logging into that system, for tlie first and only time, in squad 311 on November 4,2008, at 03:26:04 (3:26 AM). It also shows his shift ending time on November 4, 2008 at 06:16:07 (6:16 AM). 18. Lt. Dean Christiansen, 3^^ Precinct, provided CRA with a document entitled "Minneapohs Police Department - Daily Activity Report", dated November 3, 2008. This report is for Squad 311, listing the officers assigned as "Bermett", badge #0413, and 'gg/g badge #2791. 19. In the above referenced Daily Activity Report", Officer? Bennett and^ were Hsted to be on acall or activit^t^H|||||||^^ 00:30 to 01:16. The associated CCN was Hsted 20. MECC Incident Detail Report^H||UH|details the call referenced above. This was, in fact, a call for service in response to a 911 call regarding an unresponsive male in a wheelchair. Officers Bennett and Haspert were assigned to handle this call. 21. Officer Bennett, while on a call for service, received a phone call from his wife, disconnected firom that call, placed a call to the Complainant and left the voice message referenced in this case, and returned the call to his wife at the conclusion ofhis message to the Complainant.^^ _ . Issues: 1. Was the Complainant at the time of this incident involved in a pending civil court action v^th a person named ownership of property in the possession ofdie Complainant^^^^ 2. On Tuesday, November 4, 2008, at about 12:47 AM, did^|m||||||||p^arrive at the Complainant's place of residence unarmounced in an effort to retrieve said property? At that time, did ^^HH^|Btlace a telephone call to and leave a MFD PrecinctDutyAssignmentrosteiishiftsbeginningMiddlewatch andDogwatch, November 3, 2008 Email with attachments from Lt. Dean Christiansen " "Locate Personnel Resources Units" provided byMECC "Minneapolis Police Department -Daily Activity Report", dated November 3,2008,forSquad 311 "Id MECC Incident Detail Report MECC Incident Detail Reporti^^|||ii|Cellular Services Call Detail CD-R disc containing voice message recordings froih Complainant's cellular phone from November 4,2008, Complainant's statemerit, Officer Bennett's statement .4?^ voice message on the Complainant's cell phone trying to entice her to meet with ".J h^? 3. On Tuesday, November 4, 2008, at about 12:55 AM, did Officer Bennett place a telephone call from his city-owned cell phone to the Complainant's cell phone, identifying himself and stating he was an officer with the Minneapolis Police Department,for the purpose ofrendering aid or assistance in a civil case? 4. Did Officer Bennett leave a voice message on the Complainant's cell phone attempting to persuade the Coniplainant to malce contact witl|fl||H|||H||H who was outside her residence, and hand over personal property to him by saying she could avoid "further problems," including a summons tocourt? 5. During this telephone message, did Officer Bennett say that "proof, receipts, that those items are his"? 6. Did Officer Bennettattempt to use his position as a MinneapoHs PoliceOfficer to intimidate the Complainant and influence the outcome of a civil disagreement between the Complainant andi 7. Was Officer Bennett on duty and did he respond to the Complainant's residence on a call for service? If not, where was he when he placed the call to the Complainant? 8. What is the relationship between Officer Bennett anc 9. Is a friend of Officer Bennett for^hom Officer Bennett was domg^Sonanavor by contacting the'Complainant in this civil matter? 10. How did Officer Bennett obtain the Complainrnt^^el^hone number? 11. How did Officer Beimett communicate with obtain information that he (Tiongson) was outside the Complainant's residence, wanting to retrieve property from her? Standard of Proof: Tlie Hearing Panel makes a determination as to whether to Sustain or Not Sustain the allegations of pohce misconduct.^^ Sustain complaints are determined by a preponderanceofthe evidence presented. Summary Allegation I: Inappropriate Conduct The hearing panel incorporates the entirety of the investigator's discussion of the allegation. Officer Bennett - The Hearing Panel determination is that the allegation of a inappropriate conduct he SUSTAINED. Pursuant to Minneapolis Code ofOrdinance Title9, Chapter 172 § 172.130, the Hearing Panel forwards this Determination to the Chief of the Minneapolis Police Department Minneapolis, Minn., Fire and Police Protection Code Title 9,§172.100(d). "/rf. §172.110. who shall make a disciplinary decision based on the investigative file, Hearing Peel's findings offact and determination. CITY OF MINNEAPOLIS CIVILIAN POLICE REVIEW AUTHORITY Note: Thisdocument is included in the investigativefilefor thesole benefitofthe hearing panel WRITTEN SUMMARY OF In re Police Misconduct Investigation of: INVESTIGATIVE FINDINGS OF FACT AND Officer Christopher Bennett (Badge RECOMMENDATION #0413) CRA FileNo: 09-2649 Pursuant to Minneapolis Code of Ordinance Title 9, Chapter 172 § 172.10, the Minneapolis Civilian Police Review Authority (CRA) has the authority to adjudicate citizen complaints alleging misconduct against membersof the Minneapolis Police Department (MPD) as provided by that chapter. Thiscomplaint was timely filed in the proper form asrequired by §§ 172.70 and 172.160, andthe complainthas been referred to a panelof theboard forhearing as provided by § 172.100. I. SUMMARY OF COMPLAINT ALLEGATIONS In a complaint filedwiththe Minneapolis-Civilian PoliceReview Authority, Complainantallegedthe following: &gt; Inappropriate Conduct - The Complainant alleges that Officer Bennett engaged in inappropriate conductby rendering aid or assistance in a civil casewhen he telephoned ~ the Complainant and left a voice message urgingthe Complamant to open her door and handpropertythat was subjectto a civil actionpending in courtoverto the otherpartyin said civil action. This action was taken at a time when there was no immediate breach of the peace and no existing disturbance. IL ISSUE(S) 1. Was the Complainant M^^m^f^s incident involved inapending civil court action with aperson named^^I^Hfover ownership ofproperty in the possession ofthe Complainant? 2. On Tuesday, November 4, 2008, at about 12:47 AM, di&lt;^mm||m||^brrive at the Complainant's place of residence unannounced in an effort to retrieve said property? At that time, did ||||||||||m||pplace atelephone call to and leave avoice message on the Complainant's cellphonetrying to entice herto meetwith him? 3. On Tuesday, November 4, 2008, at about 12:55 AM, did Officer Bennett place a telephone call from his city-owned cell phone to the Complainant's cell phone, identifying himself and stating he was an officer with the Mirmeapolis Police Department, forthe purpose ofrendering aidor assistance,ina civil case? 4. Did Officer Bennett leave a voice message on the Complainant's cell phone attemptingto persuade the Complainant to make contact with who was outside her residence, and hand over personal property to hi^Tysaym^ne could avoid "further problems," including a summons to court? . 5. During this telephone message, did Officer Bennett say "proof, receipts, that those items are his"? 6. Did Officer Bennett attempt to use his position as a Minneapolis Police Officer to intimidate the Complainant and influence the outcome of a civil disagreement between the Complainant and^^^HHHH| 7. Was Officer Bennett oMu^^i^i^e respond to the Complainant's residence on acall for setvice? Ifnot, where was he when he placed the call to the Complainant? 8. What is the relationship between Officer Bennett and^Hj^^lHHjM 9. Is mHim &amp;iend of Officer Bennett for wSo^Umc^^imett was doing a personal favor by contactingthe Complainantin this civilmatter? 10. How did Officer Bennett obtain the Complainant's cellphone nuniber? 11. How did Officer Bennett conmiunicate with Steve Tiongson to obtain information that he (Tiongson) was outside the Complainant's residence, wanting to retrieve property from her? in. SUMMARY OF EVIDENCE A. Statements • 1. Complainant^^HH||||B||| 2. Officer Christopneffiennett B. Records 1. Minneapolis Police Conduct IncidentReport completed by Complainant 2. Cellular Semces Call Detail 3. "Locate Personnel Resources Umr^u^Rosterfor November 4,2008 4. MPD 3^*^ Precinct Duty Assignment roster, shifts beginning Middlewatch and Dogwatch, November 3,2008. 5. Minneapolis Police Department Daily Activity Report for Squad 311, dated 11/03/2008, Dogwatch. 6. Email with attachments firom Lt. Dean (^nstigsen. 7. Email messages with attachmentsfrom MECC 8. "Locate Personnel Resources Units" provided by MECC 9. MECC Incident Detail Report 10.Garrity Warning fi:om ChiefDolan to Officer Bennett,created 05/01/2009, signed by Officer Bennett and dated 05/22/2009,faxed 05/21/2009 (datesare listed correctly). 11.Gamty Warning firom Chief Dolan to Officer Bennett, created 05/01/2009, signed by Officer Benriett and dated 05/27/2009, faxed 06/03/2009. 12. Garrity Warningfirom Chief Dolanto OfficerBennett, created 05/20/2009, signed by Officer Bennett and dated 05/27/2009, faxed 06/03/2009. C. Physical evidence (ifapplicable) 1. CD-R disc containing voice message recordings &amp;om Complainant's cellizJar phone from November 4, 2008, et al. 2. Transcriptsof voicemessagesrecorded on the above CD-Rdisc. 3. Micro-cassette tape containing voice message recording from Case Investigator's office telephone received March 19, 2009 D. Photographs (if applicable) 1. Six-pack ofblack and white photos of MPD Officers, including Officer Bennett IV. INVESTIGATIVE RECOMMENDED FINDINGS OF FACT Based on areview ofthe evidence gathered by the CRA investigation, the complaint investigator finds thematerial facts regarding this complaint to be: 1. The Complainant and an individual named ^ dispute over business transactions andproperty involved in the transactions. ' 2. The Complainant had received several voice messages from Mr. ^^BBVon her cell phone attempting to meet with the Complainant. Mr. discusse^iSivil dispute during these voice messages. ^ 3. One such voice message was received on Tuesday, November 4, 2008, at 12:47 AM (time approximate), stating that he was "here now" and asked her to "come down" in an effort to meet with him. ^ 4. The next voice message received by theComplainant's cell phone on November 4, 2008, at 12:55 AM (tune approximate). The caller identified himself as Officer Bennett from t^^inneapolis Police Department, calling on behalf The caller said that iPm was outside herje^ence. The caller also said he understood that she had property belonging to^^H^nd proof of ownership. He added that she could avoid future problems by answenn^he door and giving j^HHiis property. If she didn't, she would be summoned to court. The caller said she Sui^dl him back and he gave his phone number as 5. The Complainant saved these and other voice messages and recorded them onto a CD-R disc, whichsheprovided to CRA, alongwith a transcript andother details ofthecalls. ^ 6. The phone number given above by the caller is for a cell phone owned by the City of Minneapolis, issued toOfficer Christopher Bennett. ^ 7. Subscriber Activity Detail for that cell phoile provided by the City ofMinneapolis shows a call was made from Officer Bennett's cell phone to the Complamant's cell phone on November 4,2008, at 12:52 AM, lasting 2 minutes. ^ 8. Subscriber Activity Detail for that cell phone provided by the City ofMinneapolis shows that a call was received by Officer Beimett's cell phone on November 4, 2008, at 12:47 ^Complainant's statement, Miimeapolis Police Conduct Incident Report, CD-R disc containing voice message recordings from November 4,2008 Md ^Id ^Id ^Id, transcript ofvoice messages ^Cellular Services Call Detail for^^^^^^^VOfScer Bennett's statement ^Cellular Services Call Detail 9. AM, from phone number report also showed a call £:om Of&amp;cer Bennett's cell phone to that same nnmber immediately following the call to the Complaiaant's cell phone. This call was made at 12:54 AM. ^ The phone number given above assigned to a cell phone owned by Officer Bennett's wife. ^ 10. Subscriber Activity Detail for Officer Bennett's cell phone provided by the City of Minneapolis shows that there were a total of eleven (11) calls received from phone numberflH||m||andfour (4) calls niade to phone numberJHjHm^^rom 3:35 PM on NovSnbe^^^OS through 11:50 PM on November 4,2008^^^ 11. The Complainant was not at her place of residence at the time the above referenced calls were received by her cell phone. 12. The Complainant's residence, at the time of this incident, was^HHBlH^ address is located in the r' Precinct. 13. Officer Bennett was not assigned a call for service to Precinct atthedate and time in question. " 14. There were no calls for service toflm^UmP on the date and time in question. 15. Officer Bennett was on the 3^'^re^ct duty roster, reportedly having worked the Dogwatch, beginning at 20:30 hours (8:30 PM) on November 3, 2008 and ending at 06:30 hours (6:30 AM) on November 4,2008. 16. Lt. Dean Christiansen, 3*^^ Precinct, sent an email on January 29, 2009, stating that the Dogwatch shift officers had a party the evening of November 3, 2.008 through the morning of November 4, 2008, so only three officers from that shift were working. He included an attachment with the above referenced duty roster and work hours, which listedOfficerBennettas one ofthose officersreported tobe working. 17. Records from VisiNet Browser, "Locate Personnel Resources Units" provided by MECC show Officer Bennett logging into ihst system, for the first and only time, in squad 311 on November 4, 2008, at 03:26:04 (3:26 AM). It also shows his shift ending time on November 4,2008 at06:16:07 (6:16 AM). " 18. Lt Dean Christiaiisen, 3"* Precinct, provided CRA with a document entitled "Minneapolis Police Department - Daily Activity Report",dated November 3,2008. This Squad 311, listing the officers assigned as "Bennett", badge #0413, and )adge#2791.^® 19. ETthe above referenced Daily A^tivj^RgDortjL Officers Bennett and Haspert were hsted to be on acalj^or^ac{^j{^t^||||||BBHKni 00:30 to 01:16. The associated CCN was listed as "Id ' Officer Bennett's statement Cellular Services Call Detail for i Complainant's statement Complainant's statement, Minneapolis Police Conduct Incident Report, MPDwebsite.Precinct Finder ^ Minneapolis Police Department Daily Activity Report for Squad 311, dated 11/03/2008, Dogwatch, Officer Bennett's statement Email messages from Penny Hicks, MECC MPD 3'^ Precinct Duly Assignmentroster, shifts beginning Middlewatch and Dogwatch, November 3,2008 Email with attachments from Lt. Dean Christiansen " "Locate Personnel Resources Units'' provided by MECC "Minneapolis Police Department'- Daily Activity Report", dated November 3,2008,forSquad 311 ''Id 20. MECC Incident Detail Report ijmm^etails the call referenced above. This was, in fact, a call for service in response to a 911 call regarding an unresponsive male in a wheelchair. Officers Bennettand^fl^^Pvere assigned to handle this call. 21. Officer Bennett, while on a cSnEr^rvice, received a phone call from his wife, disconnected from that call, placed a call to the Complainant and left the voicemessage referenced in this case, and returned the call to his wife at the conclusion of his message to the Complain^t. V. INVESTIGATIVE ASSESSMENT OF CREDIBILITY A. The Complainant,, I firstreceivedthis case for investigationon January 27,2009, whenI received from MPDlAUa handwritten complaint form from the Complainant. Included with this document was a CD-R disc with several recordings and a transcript of those recordings. These recordmgs were messages reportedly recorded from the Complainant's cell phone messaging center! My first impression was that the Complainant was well organized in her approach to this complaint and that she was very concerned that an officer from MPD would intervenein a civil matter in which there was no potential for a violent conflict. She was also concerned because the party with whom she was involved in the civil matter had "bragged" to her that he knew an officer from MPD who does favors for him. The Complainant perceived that the phone call from Officer Bennettwas meant to intimidate her and to coerce her to cooperate with the other party. When I interviewed the Complainant, she was persuasive and credible. She explained the business relationship betweenflH|||||||||||||^d her, as well as the issu^ega^ng ^e disputed property that is the subject oftneircivil dispute. She reiterated thatmm0 had told her previous to this mcident that he knew an officer with MPD who did favors for him and she feared that this call was from that officer. ^ According to the Complainant, she was not at her home when the calls were received. She was, however, on her way home. She happened to be driving a differentautomobile that night and was able to drive by her apartment building without being recognized by^HH^. She said she saw him and two other men whom she did not recognize standing outside in front of the apartment. There were no squad cars present at that time. The Complainant said she was concerned about the call because she didn't believe that officers should be involved in civil matters of this kind and, at first, she did not believe that the caller was, in fact, a police officer. She also said she felt intimidated and threatened by the phone call. MECC Incident Detail Report MECC Incident Detail ReportCellular Service.s CallDetail CD-R disccontaining voice message recordings from cB^plainS's cellularphone from November 4,2008, Complainant's statement. Officer Bennett's statement ^ Minneapolis Police Conduct Incident Report " Complainant's statement ^"Id 0^ B. Officer Christopher Bennett During my investigation, I had several roadblocks in my effort to interview Officer Bennett and question himaboutthe allegations made by the Complainant. Thefirst contact I had fromOfficer Bennett was receiving a telephonic voice message from him on March 19, 2009, after he received the Notice of Complaint. I had not yet sent a request for a Garrity Warning. In the message, he expressed confosion, saying that he did not recall responding to a call at the Complainant's address. I recorded this message on a microcassette tape for possible future comparisonsince Officer Bennett's voice might become an issue. On April 24, 2009, I sent a fax to lAU requesting that a Garrity Warning be given to Officer Bennett. On May 8, 2009,1 sent an email to Lt. Piontek, lAU,informing her that I had not yet heard from Officer Bennett in response to the Garrity Warning Request. On May 20, 2009,1 received a follow up email from Lt. Piontek. Included in this email were copies of the first Garrity Warning issued to Officer Bennett on May 1, 2009, and a second Garrity Warning sent onMay 20,2009 along with coaching documents tobeincluded inhis personnel file. The second warning gave Officer Bennett a deadline ofMay 26,2009, bywhich heneeded to contact meand arrange aninterview (copies ofthisemail andattached documents are included inthisfile). On an unknown date. Officer Bennett called me and scheduledan appointment for June 1,2009, at 10:30 AM, during which time he was to provide a statement in tMs matter. Officer Bennett, however, failed to appear for that appointment andhe also failed to call meto reschedule. I sent Lt. Piontekanotheremail informingher of this development. Ialsonotified CRA Mgr.Reid. I heard nothing from Officer Bennett until Friday, June 12, 2009, when I received a telephone call from the officer. During the conversation, he acknowledged missing the previously scheduled meeting. We rescheduled the date for his interview/statement for Tuesday, June 16, 2009, at 5:00PM. Officer Bennett did appear at that time and he gavehis statement. During his statement. Officer Bennett stated that he did have a department-issued cell phone, number iHjjHlHi assigned to him on November 4, 2008, and he had never loaned it to anyone. When I asked Officer Bennett if, on that date, he used that cell phone to place a call to the Complainant on behalf of Mr. he replied, "Uh, I donH even remember if I was working thai day." The rest of his statement followed this same theme; "I don't remember." Officer Bennett was not at all convincingin the answers he gaveto questions posed to him during this statement. Officer Bennett had been previously uiformed of the complaint allegations via the Notice of Complaint and he had ample time prior to this interview to research his work schedule and Daily A.ctivity Report for thedate inquestion, especially ifhe truly did not have any knowledge orrecall about the alleged incident. A reasonable officer would have been prepared foraninterview ofthis nature. I explained to Officer Bennett the background for the allegations. In response. Officer Bennett stated, "Okay. Yeah, I don'tremember his name. I mean, ifI didmake aphone callI guess1... " Officer Bennett's statement '6 I don*t understand, or I don't know whattheallegations are ofwhatlmay havesaid or did. ButI meanthese calls are verycommon. You know, people wanttopick up stuffor cometoget stuff. We*re there regarding maybe a domestic and they want to takestuff,you know, that kind ofa deaL"^'^ I showed OfficerBennettthe SubscriberActivityDetailrecords and askedhimto explain thecall to the Complainant's phone. He said, "Okay. Yeah ifI dialedthatI don'tremember dialing U... That numberIda not, I mean, I do not have that number in myphone sosomeone must have gave it to meto dial that evening. The other number in question,f||||H||mP he said belongs to his wife's cell phone. He added, "Yeah she calls me about ten timesa night I'm sureyou noticedthat" I questioned the timing of the call from and^^is wife around his call to the Complaiimt and he said, "Unless she knows someonenamed and, or, maybe I was talking to her and got interrupted by whateverthis was and then calledher back. I mean, Officer Bennett also tried to explainthis by saying maybe he andhis partnerhad gotten"flagged down"by someone and he was asked to call the Complainant. However, during his statement, he said he was never at or near the Complainant's address. Officer Bennett's Daily Activity Report also shows that, at the time the call to the phone was made. Officer Bennett and his partner, OfficeijUHRvere on acall at ^Gdles away. VI. STANDARD OF PROOF The standard of proof necessary to sustain a complaint under Chapter 172 is preponderance of the evidence. Preponderance of the evidence means that the greater weight of the evidence supports the decision. (§ 172.110.) Vn. INVESTIGATIVE ANALYSIS AND RECOMMENDATION The argument that Officer Bennett was flagged down by Mr.^HHRs not credible or possible. OfficerBennett and his partnerwere on a call3.7 miles awayfrom the"Complainant's address when Mr. 'fHHHcalled the Complainant and left amessage on her phone saying he was right outside her residence, wanting to meet with her. Moments later. Officer Bennett received a call from his wife's cell phone. Upon termination ofthe call from his wife's cell phone, Officer Bemiett placed the call to the Complainant's phone and left the referenced message regarding Mr.i presence atherresidence. Upon termination ofthecalltotheComplainant's phone, Officer Bennett" called bacli^y^^^l^eU phone. Officers Bennett andfH||||piad yet to complete the call they were on atpH^HHmAccording thrections betwe^mHwo locations in question obtained from Bing.com, drivingtime from OfficerBennett's location tothe Complainant's address is seven (7) minutes. Based upon the evidence, the logical conclusion is that Officer Bennett obtained the "Id ''Id ''Id ^®Id " Minneapolis Police Department Daily Activity Report for Squad 311, dated 11/03/2008, Dogwatch</t>
  </si>
  <si>
    <t>['https://d3n8a8pro7vhmx.cloudfront.net/cuapb/pages/270/attachments/original/1596610931/09-2649_Bennett.pdf?1596610931']</t>
  </si>
  <si>
    <t>they were both on break at the Holiday gas station. 13.43 also alleged that approximately three weeks prior to that, Sgt. Warnberg, in the presence of other officers, had referenced her breasts and made another sexual comment to her. Investigative Results: The following facts were revealed by the investigation conducted into the allegations made by 13.43 - Personnel Data regarding comments made to her by Sgt. Kent Warnberg. 13.43 - Personnel Data 13.43 - Com u lainant alleged that on November 15, 2013, Sgt. Kent Warnberg arrived at the Holiday gas station on Washington Avenue in North Minneapolis while she was there taking her morning break. IAU Investigator Sgt. Matt McLean contacted the manager of the Holiday gas station and obtained video of the interior of the gas station for the time period in question. The video revealed Sgt. Warnberg entering the gas station, getting food and coffee, putting them on a table at which a person in a MPD uniform was already sitting, then getting a newspaper, and then sitting with the person at the table. The position of the camera did not show 13.43 • s face, just a person in a MPD uniform. The video further showed that after approximately 15 minutes the person seated with Sgt. Warnberg got up and stopped at the cash register before leaving, and that that person was clearly 13.43 . The video goes on to reveal that as 13.43 finished at the register on her way out, Sgt. Warnberg stood up and left about 90 seconds later. The footage obtained from the Holiday gas station does not.contain audio, put does substantiate 13.43 s assertion that Sgt. Warnberg joined her that morning, and sat with her. With regard to the specific comment made to hei at the Holiday gas station that morning, 13.43 stated, "I usually stop at Holiday on a work day and that morning I went, I was sitting by myself, and Sgt. Warnberg came in, sat down with me and he asked me how things were going. And after a few minutes I got up and said, "Well, I'd better go do some work," and he said to me, "Well you know what you should do?" and I said, "What's that?" and he said, "You should get drunk." And as I was getting up to leave, he then said, "And then we can fuck." And I kinda stopped and I went, "et" to myself, "did he just actually say that to me? " And then after a second he said, "Well, unless of course you don't like to drink. " Kinda re...I took it as meaning I like to do the other. So, and then I was just uncomfortable and I just walked... I just left". I 13.43 also stated, "He said, while I was walking away he's like, "Isn't that funny? You need to laugh." And 13.43 - Personnel Data 13.43 - Personnel Data Text in italics is quoted verbatim from interview notes, e-mails, Ethics Report Line complaint forms, documentation submitted by participants hi the investigation, and/or transcripts of audio-recorded statements provided by interviewees. Spelling and grammatical errors have been left intact when cut &amp; pasted or re-typed from original e-mails, documents, and transcriptions. 4 1208623 I just kept walking away. So ...And then I kinda just sat and I was like sitting in my car going, "I can't believe this guy just said that to me." And I went back to the police precinct and mentioned it to one of my friends who I've been friends with the entire time on the Department and they were shocked'. I asked 13.43 who that friend was, and 13.43 replied, "Officer Todd Babekuhl". also stated that later that same day she reported the incident to her supervisor, Sgt. Steve Mosey. Later in the interview, 13.43 also recalled mentioning this incident to Officer Scott Buck who she talked to when they were both on a call later that day. 13.43 I asked 13.43 if she could fathom any reason why Sgt. Wamberg thought he could make a comment like that to her, and also asked her if Sgt. Warnberg talks like that generally. 13.43 stated, "You know, we 're not good friends, so I wouldn't...it 's not a friendship thing. And he...If he would have stayed (at the 4th Precinct), he would have been my direct... one of my direct supervisors. But to be honest with you, I think he says stuff and doesn 't even realize what he 's saying sometimes". I asked 13.43 if Sgt. Wamberg had ever made a comment to her in the past about initiating a sexual relationship, in either a joking fashion or in a serious fashion. stated that Sgt. Warnberg had never done that before, but he had made another inappropriate comment to her several weeks earlier at the same Holiday gas station. 13.43 I asked 13.43 about the other comment that Sgt. Wamberg had allegedly made to her at the Holiday gas station several weeks earlier in the presence of other officers. 13.43 had already written out the incident in her documentation as follows, "Three weeks prior to this incident I was working overtime for daywatch. was at Holiday grabbing a cup of coffee and talking with several other officers. Sgt. Warnberg arrived. In the conversation Sgt. Warnberg brought up my breasts, and made a sexual comment to me. Myself and others officers just ignored him and left the store". 13.43 stated, "I can't remember exactly what officers were there - there was probably four or five of us - and the way I recall it, is someone had asked me if W.", and, "And it was an innocent, you know, comment, did not recall which officer present that day had asked the question. 13.43 added, "And he just... Sgt. Warnberg was there and he said something similar to, "Well 13.43 you know what that feels like to have your breasts stimulated," something on that order. And everyone there just got all quiet, like, "Okay," you know... And everyone kinda just knows to ignore him because he says dumb stuff once in a while". I asked 13.43 if anything further was said after Sgt. Wamberg made the comment. 13.43 stated, "No, everyone just got quiet, like, "Okay, you're weird." And, you know, then we left". After further discussion with 13.43 with regard to who the other officers were who were present that day, 13.43 could only specifically recall Officer ScOtt Buck. 13.43 - Personnel Data 13.43 13.43 - Personnel Data 13.43 5 1208624 I asked 1 3.43 about her comment, "He (Warnberg} says dumb stuff once in a while". 13.43 stated, "I can't remember anything exact. I mean, it's never racial or anything like that". I asked 13.43 if the "dumb stuff' ever involved comments of a sexual nature. 13.43 stated, "See, I don't want to say anything, because I don't remember", and then asked if she could confer with her union representative, St. Lyall Delaney. They both left the room, and upon returning, stated, "I guess, you know, over the years he has said stuff in a sexual nature and he does say just goofy stuff once in a while, just on calls. But I can't remember exactly, you know, I can't be specific about anything he has said". I asked if when Sgt. Warnberg made comments of a sexual nature they were directed to her, or said in her presence, or if she had learned about them second-hand from another source. 13.43 replied, "You know, he's said it in my presence, you know". 13.43 also stated, "I can't recall any exact things he has said. Umm ...Just working around him, you know, in the time that I have, I've just gotten so I tune him out (laughter) if it's not pertaining to police work, Ijust kinda tune him out most of the time". I asked 13.43 if any other female officers told her about experiences they had with Sgt. Warnberg making comments of a sexual nature to them. 13.43 stated, "No. No one has directly told me anything", adding, "You hear things through the grapevine, but otherwise no one has directly told me anything". I asked 13.43 to share the "grapevine" items for the investigation. stated, "I mean, it's... It's just kind of what you hear in the Precinct as • far as, you know. I believe one of the SAFE people may have had a few issues, is what I've heard in the past, and when he worked in Property Crimes". After further discussion, 13.43 identified the SAFE person as Ms. Jennifer Waisanen, a non-sworn MPD employee, but could not recall exactly from whom she had heard the grapevine rumor. 13.43 13.43 13.43 During the interview, Warnberg: 13.43 also made the following comments regarding Sgt. • "To be honest, I don't think he's a bad person or a bad police officer. At times...I...some...really don't think he knows what he's saying at times, I think he does it and go... and he even is like maybe, "Did I just say that?" You know, I really think it just comes out and before he realizes what he's saying." • "I think he was trying to be funny, but everyone just kinda thought it... "Okay, you're being gross now, you know. "You turned something that's a natural thing into something sick," you know." And then like just when he says on the second incident, "Isn't that funny?" I think he realized what he said and he was trying to make like he was joking. Because I think he realized, "Oh, I just said that. Maybe I should laugh it off now and... " you know". • "I mean, I think he thinks we're friends too. I mean, I don't consider him a good friend or you know, I consider him a supervisor, you know; where he might consider we've kind of worked in the same Precinct for years, he might 6 1208625 consider me a friend, where he feels he can joke around with me in that, you know, manner, but I don't see it like that, you know". I asked 13.43 13.43 to clarify her reporting relationship with Sgt. Warnberg. stated, "He 's s day watch supervisor. And I fall under Sgt. Mosey as my direct supervisor, but he's ...I still fall under Warnberg just because I'm out on the street, whereas if Sgt. Mosey is unavailable I would have to go to Sgt. Warnberg if he 's working, or Sgt. Novak, you know". Sgt. Steven Mosey - Witness St. Steven Mosey is 13.43 - Personnel Data 's direct supervisor on the 13.43 at the 4 Precinct, and was the supervisor to whom she reported the comments allegedly made to her on November 14, 2013, by Sgt. Kent Warnberg. 13.43 reported the allegations to Sgt. Mosey that same day, November 14, 2013. Sgt. Mosey provided the following information regarding 13.43 and her allegations: With regard to 13.43 reporting the comments allegedly made to her by Sgt. Warnberg on November 14, 2013, Sgt. Mosey stated, "It was at In-Service basically - She left a message that she wanted to talk to me about something that made her uncomfortable. During one of the breaks I called her and I spoke to her and she stated that she was at the Holiday gas station with Sgt. Warnberg, who was also there having coffee, having a discussion. During their discussion she talked about at which point he said, "Well you need to get... " Something to the effect that, "You need to get drunk," and then he paused and he said, "so then we can fuck." And she said, uh, she told me at this point she felt very uncomfortable and started to walk away and then he said something to the effect of "You don't like to drink?" And she took that as meaning, well then she likes to fuck And then as she was walking away further, he made a joke of it or said..I don't know what the exact verbiage was. Uhh... Let's see...Oh, he said something, "That's funny, isn't it?" And then he told her, "You need to laugh." And at that point she said she felt very uncomfortable and she left the Holiday gas station". 13.43 - Personnel Data Sgt. Mosey confirmed that after talking on the telephone that day with they also met at the 4th Precinct later that day. I asked Sgt. Mosey if had reported any other incidents to him on November 14, 2013, regarding Sgt. Warnberg. Sgt. Mosey stated that she had, and added, "Another incident at the Holiday gas station - She didn't have an exact date or who was present, but she related to me because of the latest incident (earlier that day); and it kinda was a pattern in my estimation - where the subject came up about breastfeeding and he (Warnberg) made what she thought was an inappropriate comment about her breasts or her nipples". I asked Sgt. Mosey if he recalled whether or not 13.43 had provided any other details about this second allegation regarding the breast comment, specifically, whether or not others had been present, and if so, who. Sgt. Mosey stated, "I believe at the time she thought Officer Buck was there and she thought his reactions by his physical face he made or by it, that he thought that was very 13.43 13.43 13.43 7 1208626 uncomfortable or felt very uncomfortable - as did she". Sgt. Mosey stated that did not mention anyone else by name that had been there besides 13.43 Officer Buck. I asked Sgt. Mosey what action he took as a result of being notified of the allegations by 13.43 Sgt. Mosey stated, "I actually started the investigation I guess you'd call it. Per policy I'm supposed to, I don't know the exact policy, but I'm supposed to move it forward, so I reported it to my... I... I first had her record the two incidents and give me a copy of it - which I have here, which you guys also have - just a real short memo-type thing. Then I reported it to the Inspector and advised him what had happened and he reported it to the Commander of Internal Affairs". I asked if he took further action after that. Sgt. Mosey stated, "The Inspector did it, we kind of worked together. We were discussing our options, we wanted to have a meeting with 13.43 and just as part of the investigation if you want to call it, he checked GPS and noted that they 13.43 and Sgt. Warnberg) were both there on the said/given date at the said/given time (November 14, 2013 - for the allegation about the getting drunk and having sex comment). The only other two things is, on the date when she did bring it to me, I asked her if she was alright to continue working and she stated she was. And then on the 18th, Inspector Kjos and I met with again and had her go over the facts with us both present in his office". 13.43 I asked Sgt. Mosey if, in his role as a MPD supervisor, any other persons ever reported to him that they had heard or witnessed Sgt. Warnberg say things that they thought were of a sexual nature or were inappropriate. Sgt. Mosey stated, "After this incident came to light and word has obviously spread a little bit on it, as cops normally do, I have heard rumors on other incidents - nothing formal, nothing brought to me as a supervisor, but rumors of other incidents that Sgt. Warnberg's been involved with". I asked Sgt. Mosey to relate the rumor or rumors to me that he had heard insofar as they pertained to the current allegations. Sgt. Mosey stated, "They (Warnberg and others) were at.... Sgt. Warnberg was at a Twins' game, he used to work for the Twins, and so did 13.43 - Personnel Data , and at one point I guess she wasn't wearing a nametag and he poked her in the chest in the breast region and said, "Where's your nametag?" And apparently people who saw it thought that was inappropriate.2 That's one rumor I've heard. Another rumor I've heard is that at some point, when he was I believe a _ 13.43 - Personnel Data sergeant, he went on a call with two female officers, I don't recall their names at this point - they work together as partners on the Northside. He went to a call, did standard, routine stuff. He left from inside the house and when the two female officers came out he was sitting in their squad and they were puzzled as to why he was sitting in their squad and they asked him and he couldn't give a legitimate answer as why he was sitting in did report such an incident to a supervisor in July 2011, and the HR Investigative Unit conducted an investigation. The conclusion of the investigation revealed that Sgt. Warnberg had touched 13.43 s name plate which was pinned on her uniform over her breast, but the investigation did not substantiate that the touching was sexual in nature. 13.43 - Personnel Data 8 1208627 their squad. And then of course the... the baby rumor, or... or the dead kid rumor - staring at the woman's breasts, it was the mom or something, I heard that one too". We asked Sgt. Mosey if the rumor regarding Sgt. Warnberg sitting in the squad car of the two female officers had any other component he had not shared, such as what Sgt. Warnberg had been doing in the squad car. Sgt. Mosey had not heard any other details, but did recall that one of the female officers was Officer Bridget Reilly, who was subsequently interviewed for this investigation. The details of the rumor referred to by Sgt. Mosey as "the baby rumor, or... or the dead kid rumor - staring at the woman's breasts, it was the mom or something, I heard that one too" is fully described in the investigative interview conducted with Officer Scott Buck later in this report. Sgt. James Novak - Witness Sgt. James Novak is a day watch supervisor, and has been at the 4th Precinct since 2007. We interviewed Sgt. Novak to determine whether or not any other 4th Precinct personnel had made complaints to him regarding Sgt. Warnberg with regard to making comments of a sexual nature in the workplace. I asked Sgt. Novak if anyone ever reported to him, either officially or unofficially, that they had heard Sgt. Warnberg make comments that were of a sexual nature or inappropriate for the workplace. Sgt. Novak stated, "I don't believe so. No". I asked Sgt. Novak if he had ever heard others talking about or discussing Sgt. Warnberg making comments of a sexual nature. Sgt. Novak stated, "No. This (the current allegations) was brought up to me after the fact - when he was called into a meeting when we were working together - and then he left for the day. So then it was told to me what the issue was". I asked Sgt. Novak to recall what his reaction had been upon learning of these recent allegations, specifically, if he had been surprised or not that it had been alleged that Sgt. Warnberg had said something inappropriate in the workplace. Sgt. Novak stated, 13.43 - Personnel Data 13.43 - Personnel Data I've never heard him make comments to people, 9 1208628 because if he did I'd pull him to the side and say, "Hey, are you stupid? " I never have had that experience with him". Sgt. Novak also stated, "Now, given that what I just explained and hearing... and I don't know about how true any of this stuff is, but in his background I've heard the rumors where he allegedly touched an officer's breast when he was messing with a nametag or a lack of nametag or whatever - I don't recall exactly what it was and I don't know any of the details, it's an older thin . And I couldn't even tell ou there's tons o ,eo 'le that talk about it. 13.43 - Personnel Data 13.43 CPS Jennifer Waisanen - Witness Crime Prevention Specialist (CPS) Jennifer Waisanen is employed at MPD's 4th Precinct, and was mentioned by complainant 13.43 - Personnel Data as a person she had heard rumored of being a recipient of sexual comments by Sgt. Kent Warnberg. We interviewed CPS Waisanen to determine if CPS Waisanen had indeed had comments made to her by Sgt. Warnberg that were sexual in nature. CPS Waisanen stated, "Not that I can recall, no" when I asked her if Sgt. Warnberg had ever made a comment of a sexual nature to her, or had ever initiated any conversation of a sexual nature with her. I asked CPS Waisanen how well she knew Sgt. Warnberg. CPS Waisanen stated, "He worked up in 1 3.43 where our offices are located upstairs. I want to say, I don't know, maybe two years ago. So he would walk by and he would chat once in a while, but he...I don't recall him ever saying anything inappropriate to me or of a sexual nature or anything. It was just small talk". Sgt. Shannon Barnette - Witness Sgt. Shannon Barnette is currently assigned to MPD's 2nd Precinct, and has been there since September of 2013, just transferring there approximately two months before 13.43 's complaint. Prior to that assignment, Sgt. Barnette was assigned to the 4th Precinct, and had been a supervising Sergeant. Sgt. Barnette was interviewed to determine if any 4th Precinct staff had complained to her about hearing or being the recipient of sexually related comments or remarks from Sgt. Warnberg. Sgt. Barnette confirmed that while she (Barnette) was at the 4th Precinct, she had been in a supervisory capacity, but also stated, "I can't remember i f I was ever her direct supervisor. I may have been". Sgt. Barnette also stated though that on any given shift she might be among the group of people that 13.43 might consider a "supervisor". 13.43 13.43 10 1208629 I asked Sgt. Barnette if at any time 13.43 or any other MPD employee, either sworn or unswom, ever told her that they had heard or heard about Sgt. Warnberg making remarks that were of a sexual nature or inappropriate for the workplace. Sgt. Barnette stated that no one had ever complained to her or shared any information with her regarding Sgt. Warnberg making remarks or comments of a sexual nature. Officer Scott Buck - Witness Officer Scott Buck is assigned to the 4th Precinct had stated that she believed that Officer Buck was present when Sgt. Warnberg allegedly made a comment to her in front of others at the Holiday gas station regarding breast stimulation. 13.43 13.43 - Personnel Data I asked Officer Buck if he recalled Sgt. Warnberg making a comment like that, and if so, what his recollection was. Officer Buck stated, "I do recall it. And again, I don't know exact... what the exact words were, but it was something about, umm, umm, he ref .. he was talking to her and if she liked breastfeeding, stimulates her nipples or feels good. Or something to that effect". I read 13.43 's specific allegation to Officer Buck, and asked if that was what he recalled. He stated, "Yes". I questioned Officer Buck about his recollection of who the other persons were who were also present that day. Officer Buck stated, "You know, I would say there was probably at least four or five people too, but I... because it didn't go over, the comment didn't go over well, everybody was kinda quiet afterwards, but, umm....So I know there was more than just me and 13.43 and Sgt. Warnberg. There had to be at least two or three other people that were... The only people that really go to the Holiday and hang out with us are, you know, from our shift, so it would have been somebody else from our shift. It could have been the Park guys, sometimes they're there too". Officer Buck stated that he did not specifically recall the names of any others who may have been there that day. Sgt. McLean asked Officer Buck how close he had been to 13.43 and Sgt. Warnberg that day. Officer Buck stated that he was "Probably within five feet". Sgt. McLean asked Officer Buck "Do you think you heard clearly what was said?" to which Officer Buck replied, "Oh yes". Sgt. McLean asked Officer Buck, "Is there any chance that you might have misheard what he said?", to which Officer Buck replied, "No, I didn't mishear anything. That's why everybody was...It was an inappropriate thing to say, although I mean I will say, you know, there was a conversation already about that same topic (breastfeeding). I just think his delivery towards 13.43 wasn't, you know, an acceptable thing to say to her because. _Like I said, everybody did get kind of quiet, so", and, "I think it was just one of those where everybody was just kinda like, "Really?" Everybody was just quiet. Well, there was a couple of seconds of quiet and then I think the conversation just changed - if I remember correctly". 11 1208630 I asked Officer Buck if there was any doubt in his mind when the comment was first made by Sgt. Warnberg about who Sgt. Warnberg was directing it at. Officer Buck stated, "No, there wasn't any doubt. That's pretty obvious". I also asked Officer Buck to confirm that 13.43 had informed him on November 14, 2013, about the comment Sgt. Warnberg had allegedly made to her that day about drinking and having sex. Officer Buck stated, "I do recall that, yeah. Umm ...Not verbatim, but I do remember she said something about they were discussing something about going home and having a drink or... and he said something about, "Yeah, you can get drunk and... and we can fuck." In the documentation created by Inspector Kjos when he submitted the complaint to Internal Affairs for handling, Inspector Kjos related an incident with regard to behavior demonstrated by Sgt. Warnberg that had been brought to his attention by Officer Buck, which Officer Buck said made him "feel very uncomfortable". I asked Officer Buck to tell us about what he had shared with Inspector Kjos. Officer Buck stated, "It was a DOA of a two-week-old baby and, uh, I guess it was about an hour or so into the call ...Umm....As you can imagine, the... the mother was pretty upset, Umm .„ And at one point, umm, let's see, I remember him... Okay, she was...She was wearing a shirt, she had probably just happened to be wearing a shirt without a bra. I remember him, seeing him staring at her chest, and, uh, for more than, you know, just you know when you glance at somebody, I mean it was kind of a prolonged thing, to the point where it made her uncomfortable - where she had to cross her arms. And I did tell, and I told Kjos this too, that you know, and I told 13.43 when we had been in a discussion. I'd thought at that point of pulling him aside and saying, "Hey, you know, you can't stare at her like that, you know, you made her really feel uncomfortable," because I didn't think it was right. So, umm... Then for whatever reason I didn't. But at that point I... I almost... I felt obligated, but then a part of me is telling me too, "Well he's my supervisor, why should I be telling him this?" But I thought just as a co-worker I should say something to him. With regard to the sequence of events on November 14, 2013, Sgt. McLean obtained a copy of the Case Report for the incident described above regarding the baby. The report indicated that the call came in at 7:00 a.m. the morning of November 14, 2013, and that police arrived at 7:02 a.m. One of the supplements to the report is authored by Sgt. Kent Warnberg, who stated that he was the first squad to arrive, and performed chest compressions until MFD arrived and took over. The alleged incident with 13.43 took place later that same morning at approximately 9:30 a.m. Officer Babekuhl - Witness Officer Todd Babekuhl is assigned to the 4th Precinct 13.43 Team as a patrol officer. Officer 13.43 had stated that Officer Babekuhl had been one of the persons she had told about her experience with Sgt. Warnberg on November 14, 2013, when Sgt. Warnberg allegedly made a comment to 13.43 about getting drunk and having sex. 12 1208631 I asked Officer Babekuhi to confirm that 13.43 had told him about comments made to her by Sgt. Warnberg. Officer Babekuhi confirmed that 13.43 had told him about what Sgt. Warnberg had said to her. I asked Officer Babekuhi to describe what 13.43 had told her. Officer Babekuhi stated, "I was...I was sitting at the computer doing some, I don't know if it was reports or somethingfrom the night before, and then 13.43 'ust walked in and she said, "Did you hear what Warnberg said to me?" And then I was like, you know, I wasn't even really at that time, you know even listening, because I was doing reports, you know (laughter). And...1 mean, then all of a sudden she said that...I thought she said she was the gas station that morning, at the Holiday gas station, but I wasn't positive because I really kind of wasn't listening; but yet I was, (laughter) you know. And she said that... Regardless of what morning it was, she said that she was, I think she was at the Holiday gas station i f I remember right, and then she said that Sgt. Warnberg said something to her in the effect that, uh, "Let's get drunk and screw." And then she said, "I couldn't believe it." And then she said after that, that she said, "He looked at me and said, 'Oh, you probably don't drink anyway or get drunk, '" or something. And then that was pretty much, you know, the gist of what she said to me. You know, she kinda... She 's on the Beat, so we're kinda always in, you know, .we 're...I mean, around. And she 's a good friend of mine, I mean, I've known 13.43 forever ever since I've been on the Police Force - even before that and I'm good friends with her parents. But she was still standing there I think and then she went over to the refrig, because we've got a refrig, and I think then she started eating or something. But I...I had...I just said to her, I go, "So," you know, kind of still doing reports, I mean I was... And I go, "So what now?" And she goes, "Well, I think I'm gonna mention something to Sgt. Mosey." Sgt. Tomma Freundschuh - Witness Sgt. Tomma Freundschuh is currently assigned to MPD's 4th Precinct, and had been a supervising Sergeant there for 16 years. Sgt. Freundschuh was interviewed to determine if any 4th Precinct staff had complained to her about hearing or being the recipient of sexually related comments or remarks from Sgt. Warnberg. Sgt. Freundschuh confirmed that while she (Freundschuh) has been in a supervisory capacity, she has been on the shift that has never been 13.43 13.43 13.43 for much of that time, but did recently move to works. Sgt. Freundschuh stated that while she 's direct supervisor, she has been available to 13.43 13.43 in a supervisory capacity as needed. 13.43 I asked Sgt. Freundschuh if 13.43 ever come her in any capacity - as a supervisor of some sort, a friend, as another person of the same gender, etc., to voice any concerns she had with Sgt. Warnberg or about comments that Sgt. Warnberg had made to her. Sgt. Freundschuh stated, "No, she hasn't". I asked Sgt. Freundschuh if any other person, male or female, came to her in the last five years or so and voiced concerns to her, either officially or unofficially, about 13 1208632 concerns they had with comments made to them, or in their presence, by Sgt. Warnberg. Sgt. Freundschuh stated, "No". Officer Bridget Reilly - Witness Sgt. Steven Mosey had stated that he had heard a rumor that when Sgt. Warnberg went to a call with two female officers, "he left from inside the house and when the two female officers came out he was sitting in their squad and they were puzzled as to why he was sitting in their squad and they asked him and he couldn't give a legitimate answer as why he was sitting in their squad". Sgt. Mosey identified Officer Bridget Reilly as one of the two female officers. Sgt. McLean and I interviewed Officer Reilly to obtain the facts of the squad car incident to determine if they were pertinent to the allegations we were investigating. Officer O'Reilly stated that she was currently working in the 13.43 downtown, and that she had just been assigned there the previous Monday, having just left the 4th Precinct where she had been assigned for the last five years. Officer Reilly also confirmed that Sgt. Warnberg had been a supervisor on her shift. I asked Officer Reilly if she ever had any experiences with Sgt. Warnberg where he either said something to her or his actions made her feel uncomfortable or which she thought were inappropriate for the workplace. Officer Reilly simply stated, "No". We asked Officer Reilly about the incident that Sgt. Mosey had told us about with regard to finding Sgt. Warnberg in their squad car after a call. Officer Reilly stated that she was exiting a home to which she and her partner had been called and had a suspect in custody. Officer Reilly stated Sgt. Warnberg had also been at the call, and had left the house two or three minutes before they did. Officer Reilly stated that as she approached her squad car, she found the driver door open, and Sgt. Warnberg leaning in. Officer Reilly stated, "It was dark, I mean I don't know what he was looking at or what he was doing, but I mean his feet were outside the car, so he was standing, basically leaning inside the door". When Sgt. McLean asked her what she said to Sgt. Warnberg, Officer Reilly stated, "What are you doing Sarge?", and that Sgt. Warnberg replied, "Uhh...Nothing. I thought this was my car", and, "He left, he got in his car and walked away". I asked Officer Reilly if she had ever made that same mistake - opening the door and starting to enter a squad car that was not hers. Officer Reilly stated, "Yes", and added "In the five years that I've been on, I have probably done it five or six times". Sgt. McLean asked Officer Reilly if there was anything out of order in the interior of her squad car, or if it appeared that anything had been tampered with. Officer Reilly stated, "No", and also added "Umm...1 thought it was odd, but at the same time it's very typical because maybe...I don't remember, but I could have said something like, "I'll be right out," or so maybe that led him to my squad to go unlock it, I don't know. But it wasn't something that made me uncomfortable, it just happened". 14 1208633 Lastly, Officer Reilly also stated, "If I ever had a time that made me uncomfortable with him, I would have just said something to him and if things didn't progress from there or things progressed from there and he continued to do those things to me, or you know, whatever they were, then I would have taken it further, but I was, you know, in the six months that he was my direct supervisor nothing ever, ever made me feel like, "Okay, I need to say something to him." Sgt. Kent Warnberg Subject Sgt. Kent Warnberg is the subject of 13.43 - Personnel Data 's complaint regarding comments he allegedly made to her while he was a supervising sergeant at the 4th Precinct. Sgt. Warnberg was transferred to the 2nd Precinct, 1 3 .43 , shortly after-the allegations were made. Sgt. Wamberg was interviewed by Sgt. McLean and me in the IAU conference room. The interview lasted for approximately 1 hour and 15 minutes. Sgt. Warnberg was accompanied by a union representative, Sgt. Wally Krueger. Sgt. Warnberg confirmed that he does take coffee breaks at the Holiday gas station on North Washington Avenue, and that they are usually in the morning. Sgt. Warnberg confirmed that he has been there taking his breaks at the same time as other 4th Precinct officers, and that among the officers with whom he has taken a break was 13.43 - Personnel Data During the 75 minute interview Sgt. Warnberg was asked numerous times about both of 13.43 allegations, specifically, whether or not he had made a suggestion to her about getting drunk and having sex, and, whether or not he had made a comment to her about her knowing what it feels like to have her breasts stimulated. Sgt. Warnberg denied making the remarks in both allegations. Sgt. Warnberg also stated, "I have not", when asked "Have you ever had any conversations with that were sexual in nature or made any comments to 1 3 .43 that were sexual in nature". 13.43 Sgt. Warnberg stated that he did recall talking to 2013, at the Holiday gas station. I informed Sgt. Warnberg that specifically recalled saying to him, "Well, I'd better go do some work", and that he said to her, "Well you know what you should do?" and that she said, "What's that?" and that his reply had been, "You should get drunk". Sgt. Warnberg stated, "I do not recall that and can tell you I wouldn't make a comment like that". I informed Sgt. Warnberg that 13.43 further alleged that after he allegedly told her, "You should get drunk", as she got up to leave he had followed with the comment, "and then we can fuck." Sgt. Wamberg stated that he had not made that comment either. I also informed Sgt. Wamberg that 13.43 alleged that Sgt. Warnberg's parting comment was "Well unless of course you don't like to drink." I also told Sgt. Warnberg that I was offering him the individual pieces of the conversation to see if in 13.43 13.43 on November 14th, 13.43 15 1208634 total they added up to a recollection for him. Sgt. Warnberg stated, "They do not, because I did not say that". I closed the loop on the allegation by informing him that also alleged that the last thing he said to her was "Isn 't that funny? You need to laugh." Sgt. Warnberg responded, "Again, I did not say that and I wouldn't say that". 13.43 Sgt. McLean asked Sgt. Warnberg if there was anything in his history with or anyone else that would shed some light on why she would have made the allegations if they were not true. Sgt. Warnberg replied, "There isn't. I don 't know her very well, I've never called her, I've never gone out with her, I... it's not a... we've never had anything ever going on. I don know the reason for this". 13.43 13.43 I also informed Sgt. Warnberg of the specifics of the allegation in which he allegedly was part of a conversation with a group of officers, and that the topic was and that after someone asked if Sgt. Warnberg had stated to of others " "Well 13.43 , you know what that feels like to have your breasts stimulated." Throughout the interview, even after being informed that there had been a witness, Sgt. Warnberg denied ever making that comment or a similar comment, and continually stated that he would never make such a comment. 13.43 - Personnel Data. 13.43 - Personnel Data 13.43 13.43 - Personnel Data 13.43 III. CONCLUSIONS Allegation - Sgt. Warnberg made a comment to other officers to the effect of, " "Well your breasts stimulated". 13.43 13.43 in front in the presence of you know what that feels like to have Sgt. Warnberg denied making this comment, or any similar comment, to . Officer Scott Buck has stated that he was present at the Holiday gas station when Sgt. Warnberg made the comment alleged by 13.43 . There is sufficient corroboration to substantiate the allegation that Sgt. Warnberg made this comment to 13.43 in violation of the City's Anti-Discrimination, Harassment, and Retaliation Policy. 13.43 13.43 Allegation - Sgt. Warnberg made a comment to 13.43 on November 14, 2013, at the Holiday gas station regarding getting drunk and having sex with him. Sgt. Warnberg denies ever making this, or any similar comment, to There were no witnesses to the alleged remarks. In assessing the credibility of the Subject and the Complainant, it is the conclusion of the investigation that the Complainant is the more credible person. It is also the conclusion of the investigation that given the substantiated allegation (above) regarding Sgt. Warnberg making a sexual comment to 13.43 in the presence of other officers, it is more likely than not that Sgt. Warnberg also made this comment to. when they were alone. Therefore, this allegation of a violation of 13.43 13.43 16 1208635 the City's Anti-Discrimination, Harassment, and Retaliation Policy is substantiated. IV. RECOMMENDATIONS We recommend that the Minneapolis Police Department confer with Human Resources to determine the appropriate course of action for the two substantiated violations of the City of Minneapolis' Anti-Discrimination, Harassment, and Retaliation Policy. 17 1208636 MINNEAPOLIS POLICE DEPARTMENT INTERNAL AFFAIRS COMPLAINT FORM #3401 COMPLAINT INFORMATION INTERNAL AFFAIRS CASE NUMBER: 13-26995 CCN: N/A DATE OF INCIDENT: 11/14/2013 TIME OF INCIDENT: 0930 LOCATION OF INCIDENT: 2322 Washington Avenue N., Minneapolis, MN DATE OF COMPLAINT 11-18-2013 REFERRAL METHOD: Internal COMPLAINANTS NAME (LAST, FIRST MIDDLE) SEX RACE: 13.43 DATE OF BIRTH: 13.43 13.43 HOME ADDRESS: CITY/ STATE / ZIP: TELEPHONE: 13.43 - Personnel Data 13.43 - Personnel Data POLICY INFORMATION POLICIES ALLEGED TO BE VIOLATED: • The City of Minneapolis Anti-Discrimination, Harassment, and Retaliation Policy • MPD Policy and Procedure 2-110, HARASSMENT, Sexual Harassment, Supervisors Held to a Higher Standard of Conduct (01/07/02) (01/15108) (09/19/08) (A-D) ACCUSED EMPLOYEE(S) NAMEIBADGE: Sergeant Kent Brian Warnberg, Badge #7570 COMPLAINT ALLEGATIONS It is alleged that on 11-14-2013, Sgt. Kent Warnberg made sexually inappropriate comments to 13.43 - Personnel Data while the two were seated together for breakfast and coffee at the Holiday gas station located on Washington Avenue in the Fourth Precinct. The comments allegedly made by Sgt. Warnberg involved having 13.43 get drunk so that they could then have sex. It is further alleged that on or about 9-24-2013, Sgt. Warnberg made sexually inappropriate comments to 13.43 13.43 at the same Holiday gas station where he remarked about her breasts, breastfeeding, and having her nipples stimulated. RECOMMENDATION (Preliminary Cases Only) K Reckoning Period Expired Before Complaint was Filed K No Basis for Complaint K Closed Pending Further Information K Refer to Precinct with Coaching Documentation K Exceptionally Cleared K Policy Failure K Other COMPLAINANT SIGNATURE: DAIL COMMANDER REVIEW DATE 1208637 JAMES A. LUNDBERG Arbitrator 2925 DEAN PARKWAY, SUITE 300 MINNEAPOLIS, MINNESOTA 55416 Fax (612) 928-9864 Phone (612) 925-0836 Email jimlundberg@comcast.net May 14 2015 Trina Chernos Assistant City Attorney 350 South Fifth Street City Hall, Suite 210 Minneapolis, MN 55415 Joseph A. Kelly Kelly &amp; Lemmons, P.A. 223 Little Canada Road East Suite 200 Little Canada, MN 55415 Re: The Arbitration between City of Minneapolis Police Department and the Police Officers Federation of Minneapolis POFM Grievance #14-20 - Demotion of Kent Warnberg Dear Ms. Chernos and Mr. Kelly: Please find enclosed my opinion and award in the above captioned matter together with my statement of fees and expenses. Very truly yours, 1208638</t>
  </si>
  <si>
    <t>['https://d3n8a8pro7vhmx.cloudfront.net/cuapb/pages/1461/attachments/original/1638416086/13-26995_Warnberg_Part_3.pdf?1638416086']</t>
  </si>
  <si>
    <t>Too_Long:Over 20 PagesPOLICE CONDUCT COMPLAINT FORM CITY OF MINNEAPOLIS OFFICE OF POLICE CONDUCT REVIEW 350 S. 5TH ST. ROOM 239, MINNEAPOLIS, MN 55415 612-673-5500 Monday through Friday, 8:30 a.m. - 4:30 pm. The completion of this form is the first step in the complaint process. This form needs to be filled out completely and accurately; attach additional pages if necessary. Sign and date the bottom, and return the form to the address at the top of this form. For more information, visit www.rninneapolisrnn.gov/civilrights/policereview. Select Investigator Preference: You may indicate a preference as to whether a civilian or sworn officer investigates your complaint. This will be taken into consideration by managers but does not guarantee that your preference will be accommodated. 0 Civilian Investigator K Police Investigator .tirNo Preference Name:(Last, First, Middle) C Q" 12 0 .0-r 4- Home Address Street btr) ; 1.) e r- s ; 4- Please indicate your race(s): Date of Birth City/State Zip Gu. u t- 5 s- !Jo Phone • 'S7 3,5": 35 Email Address 0 Asian o African it,..- White a Latino a Other o Pacific Islander o Black a Native American o Middle Eastern a Refused I AM ALLEGING: ' .% ,. - 0 Excessive Force a Inappropriate Language or Attitude o Discrimination 7 Theft 0 Harassment 0 Failure to Provide Protection 0 Retaliation. ID Other Officer Badge Number(s) 6.7 o 67 . Officer Nanie(g) 1 TC-%, tr.- v-- 0 .5 ' t v (A. 13.43 - Personnel Data Squad Number Incident Date &amp; Time ase , urn • er on I ue ar • cif ent °cation. . i I ess Witheis Name(s) LICA-,4 V2--0 VI" 1 Address 3'7 i'-'? 3 ---. cAL., t. s c Phone Number 6)z- (3..",..s--- 100? ...s 71w, vt c....- t...... Ot et vte..) 4 - \ c ----I- 4, L*--. 6)Z - Ci9/ -,IZ67 Narrative Please describe the incident'in detail; use backp' age if necessary. a l", L-t -'1 -11A tr.1 l'';' I- C.- 1. LA...r i oils c....--,./t- Se ) ( f ,--5 /-1 , ./ 11---7 ..H r_ 1/4.e._ e,...),-- c ox,+ +LI p .... ...T i a Co.-c---&amp;-. ler - or _s- ri- s 4 / 61" A.-1,-g_ I'7C' i, 4, (it,t--) 1- 6 6t-'t' ke e- re ,c-0 0W! / , ' -i-- 7, -/ i-e, c, L../ e"-Sc-...i .54 -,•-.-) i.::i-e, --1- ' 4- 1 c. v... (r., I F- 6-1 c-t_L-5 0 1 k. 1 1'7 e,i, %., . , I' CI LA. C. L. , et, e9 1---e-},e- &gt;-- 4 r.ie„ r-j-- V t --- 'e-- tt - l' t -C- ..S f f 1 c4,-1-1 c..,---, ii fro i e.. e_.1- Fo (,,v,-,- e_. _c e, u -e- 1-7 0 LA / -5")\ 46.^' 1.1' LIAr A eel ' cA.. A../ ee t GI- 4- Z S . 4- Z- c4.. r-ss. ci ci, ..- ../t- G, P-74. i--1-. .e. r- 1-- /c. /e 7i- 6 no 14e_ r - '....t. v7,.,-&gt;e (1.,6 le e. 4;,..e hi ) LA-1- /iv - Ad-. ± AI e-- A e-,,....t. ,I---a ...s. e...L L. e,, IA_ 2 0 1",k? `1-1A---t., 0 'YIN- -1--- %''' +/) C- IC- e- t` Sr 0 j -e- r - o• vi ,_,t ,1 4 ),--t f-O 6teiZt-c... L t7 F /6 G `-i'm-'' fe," /Z 47( - 6- I I 0 (--av-ie,)-- 1-0. L., ,e,- t_.- s c 1. - e- -V es, -1, ,.S c,- L'-'1. 1,-1- e.- #V- Us,./-1., c e.-t Ye,,._ L--z ei---% ..-tl -4-c- j9 4- 0 2.4,...,...fn p-- 4 c i. - e )--, _'..i, Complainant Signatur V '-' 1- / -(#4/./rq Date &amp;Time -S7-3 - i LI ( 'go r Ir- This form is available in alternative format - Please contact ADA staff, Human Resources Department 612-673- 2694. Deaf/Hard of Hearing people can call 612-673-2626 TIT for more information or to make an appointment with a certified sign language interpreter to help fill out this form. Case Number: rip- (t.{.-, j I n -71? Revised 6/2013 1279946 POLICE CONDUCT COMPLAINT FORM rz;i_cdc_e_ 0 -1- 1---- i) .e.-- v.` pe....,, cA, ,A, il"_.,2.- p L., : c- -e Oi :"ci Lz /At&amp; F- 1 c- Y.._,A 0v,/-- CA- c2r_e.- - L / ;--7 /2._ k 1 y 1.--,_, .1....z&gt; r ,o 71- t }I V_ t-e- )4 C -s- e.._ LC-- V) -e •Ar l--, -e-- I C) )/2---- 1,"-' 1 t -r irie.--( 18- X 4- r.44- L-7 1-- lee.-- -(.e-_,J / 7 ' A -1,-Lis . .,.. ' \. 1_ (3 -- kl ,5 Ye C.- e--/ 4,--C-4__E 6 ),-. Oc.c Chi( 1- - - I.--, .e_ cinee___ le- 1' J,--v• -•c-- re. ei t---, )-P-c-1.- --,3 V' c,.." - - ,() i.---, ,.. + --1.--,v-e_ czf_czV__e4_ C -- ,,, 1_,..-z--v 4-1 S aj,'"A`7 . -el.e/C.-,' ' ii..7 bc/e,--- -4a- ti--Z /-2-g Y. 02___/ a --t y ok-- c J---- &gt;4%_ rae, 1,--1 /2.' .'k---7 L-y e- i / C %--4,,,- \_. e- 1- ___ i- c- + 1-1-- - 9 6 4 9 a e In t 6 1 - = .• -eg44E1-411 ri - 0 L---) ,ie..,____7 -0,- I q 4)---.A_ er,/ a. .-1--.-- ,).C- --C.- le- f--e.., o pe t J-- -I- 1,-, i'l 1IV cis Io V- I-7 i k-- c4,--1 0 /1 Le_ +Li -e_ 45' i"-e-c- f 1, -) c -/-- , r, Li 4- _/-, e- ( G - t 1 f t -1-1 -XI z- 014-1----elee / K-)t, 1.--- 21 - i-, -t- r, 1.Q ,Cie 4:71-, ,,.-____k 1 r!.- a L--, /,..vt 1 -•=-,, i----,e---e //7 6, " 7-1-7 / ,...s . Gt,--irA_ 71"0,/ 71-e. tzt,s" -4-- a, j" I- --) r_) ..(-- 1,v-e.....,.._5 ec--1 r ._&lt; le__ 1 qV/-ve-- 1.:-cp- i-- + e) I - 1--z ,e. ,-, 1-': f= 4 7_ a c A / 6.---Q-,4 z 9 , 1 I 1 c--• at 1-::- e--- •4" C51"q s 2 ';'--- 114"' 6 ek; G e ,v4 7,-Z' n-e_.- 0 - - G - ,91--- 1-1, c/c-e Ge - 11=',e- v-0 S c eiL., /- G-j i,A-2y kic-1.-- ? 6- /1i-e-1.--7,, - --. ,4 LA, 4- ,44.0 LC 0-- cl;v--e_ ,_--e-- , \---- e_c..„-4-.._ c--L. (r-e- .9- 1...-1. fr--L--7 C et 2 I 1-z/-4_.&lt; £1 a d--- -Nt m ....c .,e te- c)1.- 1--.- ii--/1--k ,/s- ii----2 ---L ee- /.0 1- -, c P 1---e_ 0, ,4- .) P/A e ol--s=• r .- - )1c. , A- /e-;7--- e_rf- ,, ., ---- d- rli,.4.. L (-- , .., ---- G'C- I,/ e----C S co 7/". 44-/--/ ,C --1 C/ ,1-70 -.:-L.- k--z 14b-f„ 1,---.. ,-7,.. ( ')/--- /- --1,, tc. c,_ c,----,-A___ c C_, ,)-- LA, e,S- 4- e." -_,L 404- 6e---- V 7 / --)-?e-- / = giC., 01_ , 'G e_ re.. 1), 0- /- ii- 71 - -1--, e ,.. 2 i,s 14c2 1.i. A-- 1c, Li c y d-= i-- L'k e_ .1-- r -c- -vk 6 (..., c 4- Y Ci %----1 0 /- 741b/e, 1--_, '''' -I. c.- 4----7•a.- 7--k7 c ot- he- 5 -e--'a - I- c-, L /"./f )-- -1,0,5., o -vi.._ ki, vi .5 c...e:14 frA- 4- a ti 1 1/44'44, cG ('er e ) -7 1..7 01,11 . )4- the, L't 'S•e"-"' 42- 01' . hc-ck Tws 0j- re- re-4. c ,74) figie •R,s, Case Number: Revised 6/2013 1279947 Wednesday, 16 April 2014 Events of Wednesday, 9 April 2014 at 11:10 am at 6th St N &amp; is' Ave N My name is Daniel Robert Romig, born 24 August 1962. My address is 3717 35th Ave 5, Minneapolis MN 55406. Cell phone number is 612.275.1007 I am a ticket broker, and I was standing on the sidewalk on the east side of the corner of 6th St N and 15` Ave N trying to sell my clients' Minnesota Twins tickets to the 12:10 pm game against the Oaldand Athletics when I was approached by Bob McCullough. Bob walked to me from the corner of 5th St N and ls' Ave N along the sidewalk on the southeast side of lm Ave N. When we met, he asked me what tickets I had for sale. I informed him I had 4 tickets in section 110 for $30 each. He countered with a $20 dollar each offer, which I declined. Bob then increased his offer to $25 each and I accepted. I handed my tickets to him, and he paid me $85. As he was attempting to pay me the remaining $15, two police officers in 'plain clothes' emerged from the east of us and positioned themselves behind Bob's back. I saw that these men had their badges visible, and were police officers. They restrained Bob's hands and handcuffed him. I had the $85 dollars paid by Bob still in hand, and one of the officers now had the 4 tickets that I'd given to Bob and the money Bob was assembling to balance out the $100 transaction in his hands. It appeared to be two five dollar bills and six to eight one dollar bills. "Does he owe you any more money?" the officer on the east side asked me. "Well, he was buying these tickets for one hundred dollars, and has paid me eighty-five." I answered showing the cash I was holding. As the officer was going through the remaining cash he'd taken from Bob, I added, "It's up to you sir. I'd just as soon return the eighty-five dollars, and get my tickets back. We're both ticket brokers." The officer nodded, and we exchanged the cash paid to me by Bob for the tickets, and the tickets now were in my hands again. Within a few moments Bob was being led to a squad car in handcuffs, and the officer now had in his possession just over one hundred dollars that was in Bob's possession minutes prior to this time. "Thank you sir, I'm Dan Romig, Dan the TicketMan." I stated to identify myself and thank the officer for letting me return money to Bob and have my tickets back to sell. The officer with the cash looked me in the eye, acknowledged me for a moment and departed. 1279948 Office of Police Conduct Review Investigative Report Complaint Number 14-10235 Investigator Sgt. Jason Walters Officer Officer Jarrod Silva Jurisdiction M.C. 0. §§ 172.20 Date of Incident 04/09/2014 Complaint Filed 05/08/2014 CASE OVERVIEW Robert McCullough was arrested on 04/09/2014 at 1st Ave N and 6th St N in Minneapolis for misdemeanor Disorderly Conduct. He was booked into the Hennepin County Adult Detention Center. When he was released from custody the following day, he attempted to retrieve his cash from the Minneapolis Police Department Property and Evidence Unit but learned that no cash was inventoried. McCullough alleges that he went back to the Property and Evidence Unit four days later only to learn that his cash was still not inventoried. McCullough alleges that he then went to the First Precinct to inquire and make phone calls to find his cash. This cash, in the amount of $97.00, was inventoried as non-evidence by Officer Jarrod Silva on 4/15/2014, six days after Robert McCullough's arrest. McCullough filed a complaint with the Officer of Police Conduct Review alleging theft; this complaint was signed by Robert McCullough on 05/08/2014. Robert McCullough later received a notification letter from the Minneapolis Police Department Property and Evidence Unit dated 05/08/2014. Robert McCullough retrieved his cash from the Property and Evidence Unit on 05/19/2014. SUMMARY OF ALLEGATIONS Allegation: Improper handling of property 1. Responsibility for inventory of property and evidence: It is alleged that Officer Silva of the First Precinct CRT Unit failed to property inventory Robert McCullough's $97.00 cash until six days after arresting him for Disorderly Conduct. 1279949 EVIDENCE 1. Statements a) Complainant - Robert McCullough b) Witness - Daniel Romi c) Officer d) Officer e) Officer f) Officer Jarrod Silva g) Officer 13.43 - Personnel Data Badge #6551) 13.43 - Personnel Data 2. Records a) CAPRS CCN 14-113711 - arrest of Robert McCullough b) Minneapolis Police Department Property Inventory records c) Robert McCullough booking photograph and booking sheet d) Hennepin County Jail check e) VisiNet Report 14-113711 f) Workforce Director records g) First Precinct CRT Officers' photographs from Workforce Director h) Envelope with Post Mark of 05/08/2014 from Robert McCullough i) Phone records 3. Video / Photographic Evidence a) Hennepin County Jail Sallyport Video CASE INVESTIGATION This investigator was assigned this case on 07/08/2014. CAPRS Reports The Minneapolis Police Department Records Management System (RMS), called CAPRS, was checked for documentation of the alleged incident. CCN #14-113711 was found. This report documented the arrest of Robert McCullough on 04/09/2014 at 1125 hours for the charge of Disorderly Conduct. The reporting officer on this report is Jarrod Silva, and the assisting officer is Matthew Kipke. On the arrest screen, there are five arresting officers listed: Officer Stephan Courtois, Officer Efrem Hamilton, Officer Matthew Kipke, Officer Chao Lee, and Officer Jarrod Silva. There was only one supplement to this report, and it was written by Officer Silva on 04/09/2014 at 1231 hours. No cash is mentioned in this supplement. This 2 1279950 report also documents that Robert McCullough was booked into the Hennepin County Jail to prevent further criminal conduct. Listed in the Property and Evidence section of this CAPRS report was cash totaling $97 and listed as belonging to Robert McCullough. Property and Evidence Unit Records This investigator went to the Minneapolis Police Department Property and Evidence Unit to determine the specifics surrounding the $97.00 cash that had been inventoried. Kerstin Hammarberg, the Property and Evidence Unit Supervisor, supplied a Minneapolis Police Department Property Inventory Sheet documenting the following facts: • $97.00 cash was property inventoried by Officer Jarrod Silva on 04/15/2014 at 1700 hours. • This cash was property inventoried as non-evidence. • This cash was property inventoried under CCN 14-113711, the same case number documenting Robert McCullough's arrest for Disorderly Conduct. • The denomination of bills was three $20 bills, one $10 bill, three $5 bills, and twelve $1 bills. • The owner of this cash is listed as Al/Robert McCullough. • A notice was sent to Robert McCullough regarding this cash on 5/8/14. • Robert McCullough retrieved this cash from the Property and Evidence Unit on 05/19/2014. Hennepin County Jail This investigator contacted the Hennepin County Jail (HCJ) to obtain records on the detention of Robert McCullough following his arrest on 04/09/2014. The Inmate Booking Sheet states that McCullough was received at HCJ on 04/09/2014 at 1213 hours. This would be 48 minutes after the listed arrest time in the CAPRS report. The Inmate Booking Sheet also shows that the arresting officers are Silva and Lee, and that Officer Kingdon was the transporting officer. McCullough's booking photographs from were also printed from HennRAP and will be included in this case file. This investigator contacted the Hennepin County Jail regarding the check that Robert McCullough received upon being released from their custody on 04/10/2014. This investigator received a copy of this check. The check was dated 04/10/2014, and it was written in the amount of $3.37. 3 1279951 Video Evidence This investigator also obtained video footage from HCJ of the Sallyport. This video disc will be included in this case file. Video shows Officer Kingdon booking Robert McCullough into HCJ. VisiNet Report VisiNet Report #14-113711 shows that Squad 183 was out at 6th St N and 1s` Ave N on 04/09/2014 at 1136 hours. They cleared with a booking at 1136 hours. Workforce Director Records Workforce Director Records show that Officers Silva, Lee, Kipke, Hamilton, and Courtois are all assigned to the First Precinct CRT Unit. They were all working their regular shift from 0900 - 1900 hours on 04/09/2014. These records also show that Officer Silva worked his regularly scheduled shift on April 9th, 10th, 11th, 12t , and 15th of 2014. Workforce Director photographs of these five arresting officers were printed to be used during interviews with Robert McCullough and Daniel Romig. First Precinct Phones and Voicemail Robert McCullough stated in his OPCR complaint that he had gone to the First Precinct to check for his money. This was at the suggestion of Minneapolis Police Department Property and Evidence Unit personnel on 04/14/2014. While at the First Precinct, Robert McCullough was given a four digit number to call from the lobby phone. Robert McCullough claims that he called the four digit number twice and left a message each time. He also stated that the voicemail greeting had a woman's voice. This investigator called the First Precinct CRT office at 673-2880 on 04/22/2015. The call went to voicemail which has the default woman's voice greeting that guides you through the voicemail system. This investigator requested a phone log for all calls into 673-2880 from 04/10/2014 to 05/09/2014. In searching the results for two incoming internal calls within close proximity to each other on the same date, only one instance was found. On 04/22/2014, two calls were placed from x2655 to x2880; the first call was at 1038 hours and the second call was at 1109 hours. Extension 2655 is the First Precinct front desk. 4 1279952 This investigator also called the First Precinct front desk and learned that the lobby phone had been removed within the last year. This investigator inquired with the Telecommunications and Network Services for the City of Minneapolis about this previous lobby phone. They provided records of x7446, which was labeled as DTC LOBBY. The call log showed that on 04/14/2014 there were two outgoing internal calls from this phone to x5901; the first call was at 1227 hours, and the second call was at 1229 hours. These two calls are consistent with Robert McCullough complaint statements. This investigator called x5901 and found this extension to be a general voicemail access number where you are required to enter an extension for which you wish to leave a message. The greeting and guidance is the default woman's voice for the system. It was verified by Telecommunications and Network Services that this extension was the same back in April of 2014. Complainant Robert McCullough Statement Complainant Robert McCullough was interviewed in person in city hall on 08/07/2014. In his formal statement, Robert McCullough stated the following: • McCullough was buying and selling Twins tickets on the street on 04/09/2014. • McCullough was making an exchange of cash for tickets with Daniel Romig, another ticket broker, when he was arrested by "undercover officers." The deal he was making with Romig was cancelled upon Romig's request; the tickets were returned to Romig, and the cash was returned to McCullough. • Robert McCullough was booked into jail. • He was released the next day. Upon his release, he was given a check for approximately $3.00. • He knew that he had possessed approximately $100 upon his arrest, so he immediately went to the Minneapolis Police Department property room upon leaving jail. • The Minneapolis Police Department property room stated that his money was not there. They instructed him to check back in a few days. • He waited until the following Monday, 04/14/2014, and went back to the Minneapolis Police Department property room to check again. He was again told that there was no money there, and they did not have any records of the money. They suggested that McCullough go to the First Precinct. • He went to the First Precinct and spoke with the "desk sergeant" who gave him a four digit number to call from the lobby phone. • He called the phone number from the lobby phone, got voicemail, and left his information. He had not left all of his correct information, so he called the four digit number back and left another message on the voicemail. Robert McCullough did not recall the four digit number he had been given to dial, but he did state that there was a woman's voice on the greeting. • After he did not receive a call back, he went to Internal Affairs. Robert McCullough later added that he had not received a phone call back as of the date of this interview, 08/07/2014. 5 1279953 • At Internal Affairs, Robert McCullough spoke with an unknown officer who looked up the police report and saw there was no mention of the money. There was nothing in the report indicating that money had been property inventoried. • McCullough filed a complaint which he signed on 5/8/14. • McCullough received a letter on 05/09/2014 from the Minneapolis Police Department property room. The envelope was post marked 05/08/2014. The letter stated that the property room had his money. Robert McCullough ultimately retrieved $97.00 cash from the Minneapolis Police Department property room on 05/19/2014. • Robert McCullough had no idea where the money had been between his arrest and its arrival at the property room on 4/15/2014. • Robert McCullough stated, "I've had plenty of arrests. What-, the whole thing that boggled my mind was, you know, why wasn't-, why wasn't my money property at, at the jail. Um, why wasn't it-, you know, why did I have to wait till May 9th to get my money back. Like I said I, uh, there's no money in the ticket business anymore. It's all interne. We don't make much money. Urn, and, you know, like I said before I, I rent a bed at the Union Gospel Mission for 46 dollars a week in, in a barrack-style place. OK. So, I don't have a lot of money. And that put a little hardship on. So, I was-, I was a little upset. And, uh, you know, back in the day when I had-, I would've just blown it off. But it seemed to me that, you know, just it, you know, and I'm not saying that, that that's, you know, I'm saying that's a possibility why they, you know, played games with my money. You know what I mean. It just, uh, it boggles..." • Robert McCullough described the arresting officers as one Caucasian male and one Asian or Hispanic male. Because Officer Silva and Officer Kipke were the reporting and assisting officers on the arrest report, Robert McCullough was shown their pictures from Workforce Director. Robert McCullough believed that Officer Silva was one of the arresting officers, but he was not positive. When shown Officer Kipke's picture, he stated that it was a long time ago, and he thought that one of the officers was either Asian or Hispanic. (These two pictures initialed by Robert McCullough will be in the case file with this interview.) • Robert McCullough stated that he had not been drinking on 04/09/2014. • When asked if there was anything he'd like to add to his statement, Robert McCullough said, "Um, you know, like I said before it, it, you know, I, I, my financial position at the time of this, you know, if, if, I probably would probably never even brought it up, just them keep the 100 bucks. Cause I, I've, I've had, listen, I've had, I've dealt in New Orleans, I've traveled through San Diego to Boston. I've, I've never had a situation where I was robbed by the police in Minneapolis. OK. In other cities, if they rob you, they don't take you to jail. They just rob you. You know what I mean. But here at the time when I go to jail and all of a sudden my money is not around, I was a little upset and, uh, and, uh, like I said I've never had-, and I've taken corporal punishment, uh, but I probably deserved it at the time. I've might've-, I've might've, you know, uh, like I said I've had problem with alcohol and I've had plenty of arrests, and uh, but I've never filed a complaint with Internal Affairs. So, what-, my last statement is it boggles my mind is why once I, I started this process the day af-, or the day of release, and continued to follow the Monday, the 14th, and everything, and I didn't get a notice from Property Room until May 9th. Cause it was sent on May 8th and was delivered on May 9th. So, that's the whole deal there, sir." 6 1279954 Daniel Romig Statement Daniel Romig had provided a written statement regarding this case, dated 04/16/2014, prior to this investigation. He was also interviewed in person in city hall on 08/11/2014. These two statements were consistent with each other. See the case file for his written statement. Below is a summary of his Internal Affairs interview. During his Internal Affairs interview, Romig stated: • He was selling Twins tickets on the street corner. • He was working out a deal to sell Robert McCullough four tickets for $100. • As McCullough was in the process of paying Romig with cash, two plain clothes officers came up behind McCullough and placed McCullough under arrest. At this point, McCullough had only given $85 of the $100 purchase price to Romig. • Romig then asked these arresting officers if it would be OK for him to return the $85 dollars given to him by Mr. McCullough and get his tickets back. The officers agreed to it. • The money that Romig was returning ($85) was taken by the officer and the, the other monies that were on McCullough's person to try to balance out the $100 transaction were taken as well. The tickets were given back to Romig. • McCullough was then taken to a squad car and handcuffed. • Romig believed that the $85 Robert McCullough had handed him consisted of four $20 bills and one 5 dollar bill, but he was not 100% sure. • Of the remaining $15 that Robert McCullough was about to pay Romig prior to his arrest, Romig believes it consisted of possibly one $5 bill and six to eight $1 bills or possibly two $5 bills and many $1 bills. In total, Romig estimated that officers recovered just over $100 from Robert McCullough. • When shown photographs of the five arresting officers listed on the CAPRS report, Romig identified Officer Kipke and Officer Lee as the two arresting officers. First Precinct CRT Officer Interviews Five officers of the Minneapolis Police Department First Precinct CRT Unit were listed as arresting officers on the CAPRS report documenting the arrest of Robert McCullough on 04/09/2014. These officers were all interviewed during this investigation. 13.43 - Personnel Data 7 1279955 13.43 - Personnel Data 13.43 - Personnel Data 13.43 - Personnel Data 1279956 13.43 - Personnel Data Officer Jarrod Silva Statement Officer Jarrod Silva was interviewed at the Minneapolis Police Department Internal Affairs office on 10/8/2014. Also present was Minneapolis Police Federation representative Lt. Robert Kroll. Officer Silva stated that he had arrested Robert McCullough on 04/09/2014. With him at the time of the arrest was Officer Lee. After the arrest, Officer Silva recovered an unknown amount of money from Robert McCullough. Officer Silva stated that Robert McCullough was then transported to the First Precinct Station by Officers Hamilton and Courtois. At the First Precinct Station, McCullough was run for warrants and booking forms were completed. Officer Silva stated that he had all of Robert McCullough's property. He put this property into an envelope, and Robert McCullough was then transported to jail. Officer Silva was asked about Robert McCullough's property and cash: Q: OK. You mentioned putting his property into a bag, Mr. McCullough's property. Urn, was that you that put his property in the bag? A: Yes, I would've. I handled his property. Q: And, um, that property went with him to jail? A: Urn, yes, whatever, um, I guess if we sent stuff with him, yeah, I would've given it to him if it's like his ID or whatever. Q: Could you please explain the circumstances around how Mr. McCullough's property ends up in a bag that accompanies him to jail, but yet his cash that we've talked about did not end up in that bag? A: I just-, I know-, I guess just had it. It was an oversight. I don't know if I just-, I put into the cash envelope for it and, um, realized I didn't put it in there or I had locked in my desk prior, so it was safekeeping and inventory. I... Q: OK. A: I don't know. 9 1279957 Officer Silva also stated that he never gave Robert McCullough's cash to any other officer. He stated that no one else was ever in possession of this money. When asked if Officer Lee ever had possession of this cash, he stated, "No, I don't recall that he ever touched it." Officer Silva stated that he wrote CAPRS report 14-113711. He stated that he probably put Officer Kipke's name as the assisting officer because he was with Officer Kipke when he first saw Robert McCullough. When asked why five officers were listed on the arrest screen, he stated that it has been common practice that everyone in the CRT Unit working that day is always put on the arrest screen. When asked why Officer Westlund wasn't listed on the arrest screen even though he was listed as working that day, he stated that he just hadn't seen Officer Westlund that day. He acknowledged that there was no mention of Robert McCullough's cash anywhere in the report and affirmed that he did not find the cash pertinent to the charges that he was applying to McCullough at that arrest. Officer Silva was asked about other circumstances surrounding this cash and how it was handled: Q: Were you keeping that money, uh, as evidence for any reason? A: I don't recall needing to keep for it evidence. It was just, uh, safekeeping, so when he gets out, you know, it's there. It's-, there's no... Q: So, when he gets out of jail? A: Yeah. He can just go and he picks up and... Q: Picks it up where? A: At the Property &amp; Evidence Room. Q: But it didn't go to the Property &amp; Evidence Room. You're talking about locking your-, the cash up in your desk for safekeeping, so-, but then in the next breath you say, so he can get it when he gets out of jail. There's a disconnect there. We're both seeing that, right? A: Yeah. I don't-, I don't know if how I missed putting it up if it was supposed to go with him or what it was that day. I mean it's been-, uh, it's been quite a long time. I can't remember exactly what it was, but either I noticed that it was on my desk and I forgot to bring it to him at jail-, with him to go jail when he went, so, um, it needed to be inventoried. So, um, I would put it in a cash envelope, and, uh, if we got busy during that day, I don't remember exactly what we did. I'm sure I locked it in my desk and we have a secure locked door, so nobody-, um, so it can't be tampered with, so I just put it in there and I-, you know, it was an oversight. I forgot to make sure it was in that day. Q: OK. I'm having trouble understanding why you would lock money in your desk and keep it separate from the rest of his belongings when you aren't keeping it for evidentiary value, but let's move on. Urn, so, at what point-, you don't recall, you stated you don't recall, uh, what reminded you that hey this money belongs to Mr. McCullough it needs to be in the property room? Was it a phone call? Did somebody mention something? A: I don't exactly remember. I would assume it was probably a phone call. I could've just opened it up and thought oh, my gosh, here it is, I forgot. Um, you know, it could've been that, you know, 10 1279958 when he was taken to jail that, you know, we forgot-, it could've been a mishap that all of his property wasn't together and that's why it was missed... Q: OK. A: um, to go down. I mean it wasn't kept intentionally. Q: Do you recall where you found it exactly, uh,... A: It's... Q: when you first realized? A: Uh, it was in my desk drawer. I have a certain drawer where, urn, if I have anything needed to be safe keep that I know it's locked and secured that I have a spot on my desk that I can lock and secure things. Q: And that's where you found it? A: Yes. That's where it was. Q: OK. Do you recall specifically if there was any phone calls that you heard of, somebody relayed a message to you like, hey, I checked the voicemail for the CRT Team office? A: That, that very easily could've been. There was a message on my desk, and I thought of money, and I thought wait a minute, so that's where I would check if I had my safekeeping box or the spot and realized holy cow I forgot this and-,... Q: OK. A: so I would put it in right away. Q: Officer Silva, did you ever intentionally not property inventory that money? A: No. Q: You're saying it was an oversight on your part? A: It was very much oversight. Q: OK. And ultimately, you did property inventory that money, correct? A: I did. Q: And is it, uh, would this be correct if I showed you this property inventory form dated, urn, April 15, 2014, at 1700 hours, uh, it lists you as inventorying $97 cash in various bills; is that true and accurate? A: Yes. Q: OK. And was this the exact money that you had taken from Robert McCullough or $97 other dollars that added up to the same amount? A: I don't remember the exact denominations. Q: Right. A: of what it was, but... 11 1279959 Q: This is...? A: His money. Yes. Q: This is his money? A: Yes. Q: OK. Did it ever occur to you to maybe throw a supplement in CAPRS saying, uh, oversight I overlooked property inventorying this money? A: No. Q: Something that would've very much helped keep this investigation from starting or originating? A: Well, yeah, I-, no, I-, no, I, you know, I didn't. I should've, yeah. Q: And once again, no one else was in possession of this money ever? A: No, I had it. Q: OK. A: It's-, I don't know. I just wanted to make it clear that I mean it's-, if it was, I don't know why it was left and how it did, but there's-, it's a-, it's a fluid job. I don't know how can people's property and somebody else transported him-, it could've just-, it was forgotten or missed, but when I realized it I made sure that it was locked and secured, urn, for it. So, urn, you know, it wasn't done intentionally. It wasn't-, it was just an oversight. I don't know maybe-, there's a lot of things. It's a fluid job, and so, when I realized it I just made sure that it was secured, so I could get property inventoried and maybe got really busy that day, urn. Q: OK. A: I-, it was just an oversight. 13.43 - Personnel Data 12 1279960 SUMMARY OF EVIDENCE Based on a review of statements and evidence gathered during this investigation, the following occurred: 1. Robert McCullough was arrested for Disorderly Conduct on 04/09/2014. 2. Robert McCullough had approximately $100 cash in his possession after being arrested. 3. Robert McCullough was booked into Hennepin County Jail. 4. Robert McCullough was released from Hennepin County Jail on 04/10/2014, and he received a check in the amount of $3.37. 5. Robert McCullough went to the Minneapolis Police Department Property and Evidence Unit to retrieve his cash and learned that no cash had been property inventoried. 6. On 04/14/2014, Robert McCullough went back to the Minneapolis Police Department Property and Evidence Unit; still no cash had been property inventoried. 7. $97.00 cash was property inventoried by Officer Jarrod Silva on 04/15/2014 at 1700 hours. 8. A notice was sent to Robert McCullough regarding this cash on 5/8/14. 9. Robert McCullough retrieved this cash from the Property and Evidence Unit on 05/19/2014. DISCUSSION Allegation #1: It is alleged that Officer Jarrod Silva of the First Precinct CRT Unit failed to property inventory Robert McCullough's $97.00 cash until six days after arresting him for Disorderly Conduct. If this allegation is found to be true, it would violate the following: 10-401 RESPONSIBILITY FOR INVENTORY OF PROPERTY AND EVIDENCE (12/14107) (A-D) Definitions: • Property - any material object of value, however slight, tangible or intangible to which an owner has a legal right • Evidence - documentary or oral statements and material objects admissible as testimony in a court of law. AI(' MPD employees taking possession of property,, whet* evidentiary_ or non-evidentiary, shall pj?ce_such property the custody of the Property and Evidence Unit and complete the inventory prior to the end of their shift] The inventory shall include all evidence seized regardless of whether an arrest has been made. This includes sworn employees working off-duty employment. (04/01/93) (02/19/02) (12/14/07) 13 1279961 Exceptions to this requirement: • Property or evidence recovered by Crime Lab personnel, and • Sworn MPD employees taking custody of evidence requiring immediate review, which has been obtained in a search warrant. In these instances, all items shall be property inventoried as soon as practical. It is strongly advised that all suspected narcotics, cash and firearms be inventoried prior to the end of the sworn MPD employee's shift. Until items are property inventoried, the investigator is responsible for assuring that the items recovered are securely stored and the chain-of-custody is maintained. Investigative personnel shall property inventory evidence created during the course of an investigation (such as audio/video recordings of interviews) as soon as practical given the nature of the case. The clothing and all personal effects used to identify an arrested person shall be inventoried by the arresting or assisting, sworn employee(s). When a suspect is charged or released, the case investigator shall decide if the suspect's clothing and/or personal effects need to be held as evidence. If there is no legal basis to hold the items, the investigator shall immediately authorize release of the items via the CAPRS system. Due to facility and personal safety concerns, the Property and Evidence Unit will not accept items containing unknown contents unless a search warrant to open or examine the item is being obtained. This includes, but is not limited to: locked safes, briefcases and luggage. Officers and Investigators should contact the Property and Evidence Unit before bringing in these types of items. Cash, jewelry, narcotics and firearms are only accessible when a Property and Evidence supervisor is on site. Employees shall not retain any property or evidence that has come into their possession through the course of their official duties, for personal use. Property and Evidence (P&amp;E) Unit personnel will set standards for receiving, documenting and securing all items inventoried. The Property and Evidence Unit Procedure Manual outlines procedures for handling evidence and carrying out property inventories in detail. • According to CAPRS CCN 14-113711, Robert McCullough was arrested on 04/09/2014. • In his formal Internal Affairs interview, Robert McCullough stated that he had left two voicemails regarding his cash while inquiring about this cash at the First Precinct Station on 04/14/2014. • Minneapolis Police Department Property Inventory Sheet under CAPRS CCN 14-113711 documented that Officer Jarrod Silva property inventoried $97.00 cash on 04/15/2014 at 1700 hours. • Workforce Director Records show that Officer Silva worked his regularly scheduled shift on April 9th, 101h, 11th, 121h, and 15th of 2014. • In his formal Internal Affairs interview, Officer Jarrod Silva stated that he had handled Robert McCullough's property. While doing so, he separated McCullough's cash from the rest of his property, and he secured this cash in his desk as non-evidence. He stated that he forgot to property inventory this cash. He later realized that this cash was still in his desk, and he property inventoried it. He stated that this was just an oversight and was not done intentionally. He did not recall how he came to realize that he was still in possession of this cash six days after the arrest. 14 1279962 I confirm that the information I provided in this case is true to the best of my knowledge. Investigator Date 15 1279963 1 TODAY'S DATE IS OCTOBER 8, 2014. THE TIME IS 1207 HOURS. THIS IS 2 SGT. WALTERS OF THE INTERNAL AFFAIRS INVESTIGATING OPCR CASE 3 NUMBER 14-10235. WE ARE CURRENTLY IN THE INTERNAL AFFAIRS 4 OFFICE, ROOM 112 OF CITY HALL, WITH ME IS OFFICER JARROD SILVA. 5 ALSO, PRESENT IS LT. KROLL FROM THE POLICE FEDERATION. 6 TRANSCRIBED BY R. METCALF. 7 8 RE: OPCR Case Number #14-10235 9 10 Q: Officer Silva, could you please state your full name for me and spell your last 11 name? 12 A: Jarrod James Silva. Silva is S-I-L-V-A. 13 14 Q: What is your present rank and work assignment? 15 A: Present rank is Officer, and I currently work at the First Precinct CRT. 16 17 Q: What is your employee number and date of appointment? 18 A: Employee number is 6551. Date of employment is November of '06. 19 20 YOU ARE BEING ORDERED TO GIVE A COMPLETE AND TRUTHFUL 21 STATEMENT PERTAINING TO THE SCOPE OF YOUR EMPLOYMENT OR 22 FITNESS FOR DUTY. IT IS A COMPELLED STATEMENT PURSUANT TO 23 MPD POLICY AND PROCEDURE. 24 25 UNDER THE GARRITY DECISION, ANY STATEMENT PROVIDED IN THIS 26 INVESTIGATION CANNOT BE USED IN A CRIMINAL PROCEEDING AGAINST 27 YOU, EXCEPT IN THE CASE OF ALLEGED PERJURY. HOWEVER, THESE 28 STATEMENTS MAY BE USED AGAINST YOU IN RELATION TO 29 EMPLOYMENT ALLEGATIONS. 30 31 Q: Do you understand this warning? 32 A: Yes. 33 34 I AM ADVISING YOU THAT IF YOU REFUSE TO ANSWER, GIVE A FALSE OR 35 INTENTIONALLY INCOMPLETE STATEMENT, OR INTENTIONALLY OMIT 36 INFORMATION THAT IS PERTINENT TO THIS INVESTIGATION, YOU WILL 37 BE SUBJECT TO DISCIPLINARY ACTION UP TO AND INCLUDING 38 SUSPENSION OR DISCHARGE. 39 40 Q: Do you understand this warning? 41 A: Yes. 42 43 Q: Is it correct that you have read, understood, and signed the Data Practices 44 Advisory, otherwise known as the Tennessen Warning? 45 A: Yes. 46 1 INT 1279964 1 Q: Have I informed you that the purpose of this statement relates to an internal 2 investigation, and specifically, an administrative review that is being conducted 3 regarding allegations that officers failed to properly property inventory cash 4 obtained during the arrest of Robert McCullough at 1st Avenue North and 6th 5 Street North on April 9, 2014, at 1125 hours, and this is in reference to CAPRS 6 case number 14-113711? 7 A: Yes. 8 9 Q: And have I explained that you are being called to explain the circumstances 10 regarding this allegation? 11 A: Yes. 12 13 Q: Officer Silva, were you working on April 4-, or April 9, 2014? 14 A: Yes. 15 16 Q: In what capacity? 17 A: As a CRT Officer. 18 19 Q: And what was your assignment that day and your work hours? 20 A: Um, my work hours are 9 in the morning till 7 at night. Um, my capacity was 21 a plain clothes officer. 22 23 Q: OK. Were you involved in the arrest of Robert McCullough? If I can bring 24 your attention to a photo here,... 25 A: Yes. 26 27 Q: that's Mr. Robert James McCullough. Do you recall, uh, arresting Mr. 28 McCullough? 29 A: Yes. 30 31 Q: Could you please explain the circumstances surrounding that arrest? 32 A: Uh, I was walking with another officer. We observed some, um, some 33 behaviors by McCullough. Um, he was causing quite a disturbance. Um, I 34 ended up coming back and, um, arresting him for those behaviors. 35 36 Q: Who were you walking with when you first observed Mr. McCullough? 37 A: With Officer Kipke. 38 39 Q: And what did you do after observing his behaviors? 40 A: I went back upstairs and, um, I came back out a short time later with Officer 41 Lee. 42 43 Q: Where's upstairs? 44 A: At the First Precinct in the CRT Office. 45 2 INT 1279965</t>
  </si>
  <si>
    <t>['https://d3n8a8pro7vhmx.cloudfront.net/cuapb/pages/270/attachments/original/1638757684/OPCR_14-10235_Silva_Part_2.pdf?1638757684']</t>
  </si>
  <si>
    <t>4/4/2021 Madison v. City of Minneapolis, Civil No. 02-4257 (JRT/FLN) | Casetext Search + Citator https://casetext.com/case/madison-v-city-of-minneapolis 1/20 From Casetext: Smarter Legal Research Madison v. City of Minneapolis United States District Court, D. Minnesota Jul 15, 2004 Civil No. 02-4257 (JRT/FLN) (D. Minn. Jul. 15, 2004) Copy Citation Download Treatment Civil No. 02-4257 (JRT/FLN). July 15, 2004 JOHN TUNHEIM, District Judge Albert T. Goins, Sr., GOINS WOOD, P.C., Minneapolis, MN, for plainti9. James A. Moore, Assistant City Attorney, CITY ATTORNEY OF MINNEAPOLIS, Minneapolis, MN, for defendants. MEMORANDUM OPINION AND ORDER ON DEFENDANTS' MOTION FOR SUMMARY JUDGMENT Plainti9 Andre Madison ("plainti9") brings this § 1983 action against defendants the City of Minneapolis ("the City"), the Chief of Police, and multiple named and unnamed members of the Minneapolis Police Department ("the o:cers") (collectively *2 "defendants"). Plainti9 alleges that one or more of the defendants violated his rights under state and 1 2 Search all cases and statutes... Help Sign In Sign Up Opinion Case details JX 4/4/2021 Madison v. City of Minneapolis, Civil No. 02-4257 (JRT/FLN) | Casetext Search + Citator https://casetext.com/case/madison-v-city-of-minneapolis 2/20 federal law by shooting him while attempting to execute a "no-knock" warrant and, after he was wounded, kicking him several times while using a racial epithet. Defendants move for summary judgment. 1 The named o:cers are Robert Kroll, James Scheu, John Bennett, Lyle Delaney, Mark LaNasa, Scott Kossan, Darren Waletzki, and James Novak. I. BACKGROUND On November 7, 1996, members of the Minneapolis Police Department's Emergency Response Unit (ERU) and Housing Unit executed a no-knock warrant at a duplex residence in Minneapolis. Police had received information from a con7dential, reliable informant that individuals were selling marijuana from that address and that during sales they pointed a shotgun at people who purchased from them. The ERU team responsible for entering the residence was supervised by defendant Kroll, and included defendants Scheu, Bennett, Delaney, LaNasa, and Kossan. Members of the Housing Unit, including defendants Waletzki and Novak, provided perimeter security. At approximately 8:00 p.m., Scheu detonated two "8ash bang" diversionary devices in the rear of the residence. Delaney and LaNasa then began battering down the front door to the building. Outside, Waletzki saw someone standing in the rear bedroom holding a long object that appeared to be a shotgun. Waletzki believed that the person was shooting at his o:cers, and 7red his weapon four times into the window toward the front of the house. Novak, also outside, saw the person in the window as well, but could not determine whether the long object was a gun. Novak heard shots seeming to come from the rear bedroom window and 7red his weapon at the window. Immediately after *3 Delaney and LaNasa began ramming the interior door to the residence, Scheu also heard shots being 7red, followed by an eruption of gun7re. 3 Once Delaney and LaNasa splintered the interior door, they split apart to make room for Bennett. Once the door opened, LaNasa saw an African- American male just inside the door to the right side of the doorway faced down, arms outstretched. Delaney observed plainti9 pointing a long gun in his direction and operating the weapon's slide. Delaney shouted a warning to 4/4/2021 Madison v. City of Minneapolis, Civil No. 02-4257 (JRT/FLN) | Casetext Search + Citator https://casetext.com/case/madison-v-city-of-minneapolis 3/20 his fellow o:cers and 7red his handgun into the house. The other o:cers, including the Housing Unit o:cers on the rear perimeter, also began 7ring. As Bennett moved into position, he saw plainti9 standing and pointing a shotgun at him. Bennett shouted, "He's got a gun," and began 7ring his weapon in the man's direction. Bennett 7red at least 20 rounds. Kroll, positioned over Bennett's left shoulder, also observed the man with the shotgun and 7red the submachine gun he was carrying into the house. Kroll 7red at least 30 rounds into the house. LaNasa was hit by a gunshot, and fell to his knees. As LaNasa tried to move out of the line of 7re, he saw a 8ash in the rear of the house and 7red his weapon in that direction. As LaNasa was being removed from the house, o:cers continued 7ring into the house. Plainti9 testi7ed that as soon as the o:cers 7red at him, he dropped the shotgun and fell face down to the 8oor. Kroll called for a cease-7re and ordered the occupants of the residence to come out. Two men crawled out of the house and were taken into custody. One of the men told the o:cers that plainti9 was still in the house and had been shot. Plainti9 testi7ed that he was unable to walk out of the residence on his own due to his injuries. He *4 testi7ed that o:cers yelled at him to "get out here before we start shooting again" and, as he crawled out of the bathroom into the dining area, yelled "Die, nigger, die" and "Die, motherfucker, die, nigger." Plainti9 was found bleeding in the dining room area of the house with a shotgun near his body in the dining room area. According to plainti9, an unidenti7ed o:cer kicked him extremely hard in his side. Plainti9 was treated for gunshot wounds to his right arm and his neck. It could not conclusively be proven whether the shotgun had been 7red on the date of the incident. 4 LaNasa recovered a bullet fragment from his bulletproof vest and turned it over to a Minneapolis Police Sergeant. The person who shot LaNasa was never identi7ed, at least in part because no ballistics investigation was conducted. Plainti9 was charged and convicted in Hennepin County District Court with 7ve counts of Assault in the Second Degree, obstruction of legal process, and pointing of a dangerous weapon. The Minnesota Court of Appeals upheld the conviction. 4/4/2021 Madison v. City of Minneapolis, Civil No. 02-4257 (JRT/FLN) | Casetext Search + Citator https://casetext.com/case/madison-v-city-of-minneapolis 4/20 Plainti9 alleges ten separate claims arising from this incident. Counts I and II allege assault and battery. Counts III and IV allege intentional and negligent in8iction of emotional distress. Counts V, VI, and VII allege violations of plainti9's civil rights under 42 U.S.C. § 1983. Count VIII alleges a violation of 42 U.S.C. § 1985. Counts IX and X allege negligence on the part of the City and the individual police o:cers. Defendants move for summary judgment on all counts based on quali7ed and o:cial immunity, plainti9's assault conviction, and failure to make out a prima facie case. For the following reasons, defendants' motion for summary judgment is granted in part and denied in part. *5 5 II. SUMMARY JUDGMENT Rule 56(c) of the Federal Rules of Civil Procedure provides that summary judgment "shall be rendered forthwith if the pleadings, depositions, answers to interrogatories, and admissions on 7le, together with the a:davits, if any, show that there is no genuine issue as to any material fact and that the moving party is entitled to a judgment as a matter of law." Fed.R.Civ.P. 56. Only disputes over facts that might a9ect the outcome of the suit under the governing substantive law will properly preclude the entry of summary judgment. Anderson v. Liberty Lobby, Inc., 477 U.S. 242, 248 (1986). Summary judgment is not appropriate if the dispute about a material fact is genuine, that is, if the evidence is such that a reasonable jury could return a verdict for the nonmoving party. Id. Summary judgment is to be granted only where the evidence is such that no reasonable jury could return a verdict for the nonmoving party. Id. The moving party bears the burden of bringing forward su:cient evidence to establish that there are no genuine issues of material fact and that the movant is entitled to judgment as a matter of law. Celotex Corp. v. Catrett, 477 U.S. 317, 322 (1986). The nonmoving party is entitled to the bene7t of all reasonable inferences to be drawn from the underlying facts in the record. Vette Co. v. Aetna Casualty Surety Co., 612 F.2d 1076, 1077 (8th Cir. 1980). However, the nonmoving party may not merely rest upon allegations or denials in its pleadings, but it must set forth speci7c facts by a:davits or otherwise showing that there is a genuine issue for trial. Forrest v. Kraft 4/4/2021 Madison v. City of Minneapolis, Civil No. 02-4257 (JRT/FLN) | Casetext Search + Citator https://casetext.com/case/madison-v-city-of-minneapolis 5/20 Foods, Inc., 285 F.3d 688, 691 (8th Cir. 2002). *6 III. § 1983 - COUNTS V, VI, AND VII 6 2 2 "[A] municipality cannot be held liable under § 1983 on a respondeat superior theory." Monell v. Dep't of Social Servs., 436 U.S. 658, 691 (1978). However, a city may be sued directly under § 1983 where "the action that is alleged to be unconstitutional implements or executes a policy statement, ordinance, regulation, or decision o:cially adopted and promulgated by [the city's] o:cers" or "for constitutional deprivations visited pursuant to governmental `custom' even though such a custom has not received formal approval through the body's o:cial decisionmaking channels." Kuha v. City of Minnetonka, ___ F.3d ___, 2003 WL 23470070 *8 (8th Cir. 2003) (quoting Monell, 436 U.S. at 690-91. Plainti9 included a Monell claim against the City of Minneapolis for failure to train, supervise and/or discipline the o:cers (count VII). Plainti9 also brought claims against the o:cers and the Chief of Police in their o:cial capacities, which are properly treated as claims against the City. See Kentucky v. Graham, 473 U.S. 159, 165 (1985) (suit against a public employee in his or her o:cial capacity is merely a suit against the public employer). During the hearing on this motion before the Court, plainti9 conceded that there was insu:cient evidence to proceed against the City. The Court will therefore dismiss count VII and all claims against the o:cers and the Chief of Police in their o:cial capacities. Plainti9 has sued each of the police o:cers involved in the incident in their individual and o:cial capacities under 42 U.S.C. § 1983. Plainti9 alleges excessive force in violation of the Fourth, Fifth, Eighth, and Fourteenth Amendments. Plainti9 contends that each of the o:cers used excessive force (Count V) and failed to prevent other o:cers' use of excessive force (Count VI). Defendants assert that these claims are barred by Heck v. Humphrey, 512 U.S. 477 (1994) and/or the doctrine of collateral *7 estoppel. In the alternative, defendants argue they are entitled to quali7ed immunity on each of the claims raised against them in their individual capacities. 3 7 3 Plainti9 also brings suit against Jane Doe and Richard Roe, "unknown and unnamed Minneapolis Police o:cers, personally, individually, and in their capacities as Minneapolis Police o:cers." Discovery has been completed, and no further amendments to the parties are permitted under the scheduling order. As no information has been presented regarding any of these unnamed defendants, and no further service has been made, the Court will dismiss all claims against them. Thornton v. United States Dept. of Justice, 4/4/2021 Madison v. City of Minneapolis, Civil No. 02-4257 (JRT/FLN) | Casetext Search + Citator https://casetext.com/case/madison-v-city-of-minneapolis 6/20 93 F. Supp.2d 1057, 1063-64 (D. Minn. 2000) (citing Munz v. Parr, 758 F.2d 1254, 1257 (8th Cir. 1985)). Plainti9 also brought suit against Police Chief Robert Olson in his individual capacity. However, plainti9 has presented no evidence indicating that Chief Olson was individually involved in any way in the events in question. Therefore, the Court will dismiss all claims against Police Chief Robert Olson in his individual capacity. A. Heck v. Humphrey In Heck v. Humphrey, the Supreme Court held that a plainti9 may not bring a civil action for damages that necessarily challenges the validity of plainti9's previous conviction or con7nement. 512 U.S. at 486-87. Defendants point out that, under Minnesota and federal law, a police o:cer may properly employ deadly force where he reasonably believes that he or another is in danger of immediate bodily harm or death. Thus, in order for the defendants' use of deadly force to have been excessive, as plainti9 claims in this action, the o:cers must not have feared or been in danger of immediate bodily harm or death. According to defendants, success on plainti9's civil claims would therefore necessarily negate some element of plainti9's conviction in state court of second-degree assault, obstruction of legal process, and pointing of a dangerous weapon. The Court disagrees. Under Minnesota law, an assault is an act "done with intent to cause fear in another of immediate bodily harm or death." Minn. Stat. § 609.02, subd. 10(1). A conviction for assault does not require that the other person actually have feared immediate bodily harm or death. State v. Soine, 348 N.W.2d 824, 826 (Minn.Ct.App. 1984) (citing State v. Ott, 189 N.W.2d 377, 379 (Minn. 1971)). Thus, the jury need not have found that the o:cers actually feared bodily injury or death, and a 7nding in this action that the o:cers used excessive force would, therefore, not necessarily contradict *8 plainti9's assault convictions. The same is true of plainti9's conviction for intentionally pointing a gun. 8 At 7rst glance, plainti9's conviction for obstruction of legal process presents a greater obstacle for plainti9's § 1983 claims in this action. In Heck v. Humphrey, the Supreme Court used a conviction for resisting arrest as an example of a conviction that would be necessarily negated by a § 1983 action 4/4/2021 Madison v. City of Minneapolis, Civil No. 02-4257 (JRT/FLN) | Casetext Search + Citator https://casetext.com/case/madison-v-city-of-minneapolis 7/20 for violation of the Fourth Amendment right to be free from unreasonable seizures. 512 U.S. at 487, n. 6. Several courts have noted, however, that a valid arrest does not necessarily preclude a claim for use of excessive force. See e.g. Ingram v. Pavlak, 2003 WL 22136073, *3 (D. Minn. Sept. 12, 2003) (citing Sullivan v. Gagnier, 225 F.3d 161, 165 (2nd Cir. 2000) (collecting cases)). Thus, while the example given in footnote 6 is accurate if the § 1983 claim alleges that the initial arrest was false or unsupported by probable cause, it is not accurate if the § 1983 claim alleges use of excessive force in the execution of an otherwise proper arrest. See Martinez v. City of Albuquerque, 184 F.3d 1123, 1125-26 (10th Cir. 1999); Nelson v. Jashurek, 109 F.3d 142 (3rd Cir. 1997); Smithart v. Towery, 79 F.3d 951, 952-53 (9th Cir. 1996); see also Henson v. Brownlee, 2001 WL 121987, *1 (8th Cir. Feb. 13, 2001) ( Heck bars inmate convicted in disciplinary proceeding from bringing a § 1983 claim for violation of First Amendment, but does not bar related Eighth Amendment claim of excessive force). As plainti9's § 1983 claims do not necessarily call into question his *9 conviction for obstruction of legal process, the Court 7nds that they are not barred by the holding of Heck v. Humphrey. 9 4 4 The Court also notes that even if the Court had found plainti9's claims to be barred by Heck v. Humphrey, such a 7nding would only extend to defendants' shooting of plainti9. Plainti9's allegation that he was gratuitously kicked would need to be addressed separately and would not be barred. See infra. B. Collateral Estoppel "[C]ollateral estoppel, or issue preclusion, may apply when § 1983 plainti9s attempt to re-litigate in federal court issues decided against them in state criminal proceedings." Crumley v. City of St. Paul, 324 F.3d 1003, 1006 (8th Cir. 2003) (citing Allen v. McCurry, 449 U.S. 90, 103 (1980)). A federal court "gives a state court judgment the same preclusive e9ect it would be given under the law of the state in which it was rendered." Id. (citing 28 U.S.C. § 1738). Under Minnesota law, collateral estoppel will bar a claim if (1) the issue was identical to one in a prior adjudication; (2) there was a 7nal judgment on the merits; (3) the estopped party was a party or in privity with a party to the prior adjudication; and (4) the estopped party was given a full 4/4/2021 Madison v. City of Minneapolis, Civil No. 02-4257 (JRT/FLN) | Casetext Search + Citator https://casetext.com/case/madison-v-city-of-minneapolis 8/20 and fair opportunity to be heard on the adjudicated issue. Id. (citing Willems v. Comm'r of Pub. Safety, 333 N.W.2d 619, 621 (Minn. 1983)). As discussed above, plainti9's § 1983 claims regarding use of excessive force are not identical to the criminal charges of which he was convicted in state court. Rather, plainti9's actions are one of several factors properly considered in determining whether a particular application of force was reasonable or unreasonable. Graham v. Connor, 490 U.S. 386, 395 (1989). Given the record before it, the Court has no reason to believe that *10 the reasonableness of the o:cers' actions was litigated or decided during plainti9's criminal trial. Plainti9's § 1983 claims involving use of excessive force are not precluded by collateral estoppel. 10 C. Quali7ed Immunity Where a state o:cial may be entitled to quali7ed immunity, the Court's 7rst inquiry is whether the facts alleged, taken in the light most favorable to the plainti9, demonstrate violation of a federal constitutional right. Saucier v. Katz, 533 U.S. 194, 200 (2001). If they do not, then summary judgment in favor of the defendant is appropriate. If the plainti9's allegations show such a violation, then the Court must determine whether the right was clearly established, "in light of the speci7c context of the case." Id. at 201. "The relevant, dispositive inquiry in determining whether a right is clearly established is whether it would be clear to a reasonable o:cer that his conduct was unlawful in the situation he confronted." Id. In other words, "if the law did not put [a defendant] on notice that his conduct would be clearly unlawful, summary judgment based on quali7ed immunity is appropriate." Id. at 202. "The concern of the immunity inquiry is to acknowledge that reasonable mistakes can be made as to the legal constraints on particular o:cer conduct." Id. at 205. 1. Constitutional violations Where a claim of use of excessive force arises out of an arrest, investigatory stop, or other seizure of a free citizen, it is properly characterized as invoking the Fourth *11 Amendment's guarantee of the right to be free from unreasonable seizures. Graham v. Connor, 490 U.S. 386, 394-95 (1989). 11 5 4/4/2021 Madison v. City of Minneapolis, Civil No. 02-4257 (JRT/FLN) | Casetext Search + Citator https://casetext.com/case/madison-v-city-of-minneapolis 9/20 Plainti9 alleges that the o:cers' extensive gun7re, threats to resume shooting, and kicking him constitute excessive force. These actions took place during execution of a warrant and attempted arrest and are thus properly analyzed under the Fourth Amendment. To establish a seizure in violation of the Fourth Amendment, a plainti9 must prove that (1) his or her person was seized; and (2) the seizure was unreasonable. Katz v. United States, 389 U.S. 347 (1967). 5 " [A]ll claims that law enforcement o:cers have used excessive force - deadly or not - in the course of an arrest, investigatory stop, or other `seizure' of a free citizen should be analyzed under the Fourth Amendment and its `reasonableness' standard, rather than under a `substantive due process' approach." Graham v. Connor, 490 U.S. 386, 395 (1989) (emphasis original); Cole v. Bone, 993 F.2d 1328, 1332 (8th Cir. 1993). Further, the Eighth Amendment's protections do not attach until after conviction and sentence. Ingraham v. Wright, 430 U.S. 651, 671, n. 40 (1977). The Court therefore does not address plainti9's other asserted grounds for relief under § 1983. a. Unreasonable seizure (Count V) A seizure in the constitutional sense occurs when a government actor has in some way restrained the liberty of a person to a degree that a reasonable person would not feel free to leave. United States v. Mendenhall, 446 U.S. 544, 554 (1980) (plurality); McCoy v. City of Monticello, 342 F.3d 842, 846-47 (8th Cir. 2003). In this case, the o:cers executed a no-knock warrant with the intention of arresting anyone in the residence involved in the sale of narcotics. Speci7cally, they intended to arrest a person or persons who in the course of selling marijuana threatened customers with a shotgun. Plainti9 was seen by multiple o:cers pointing a shotgun at the o:cers. The o:cers responded by shooting him and then arresting him. Plainti9 was clearly seized by the o:cers. *12 12 However, a seizure alone is not su:cient to establish § 1983 liability. McCoy, 342 F.3d at 847. The seizure must also be unreasonable. Brower v. County of Inyo, 489 U.S. 593, 599 (1989). A claim of excessive force in the e9ectuation of a seizure is analyzed under the Fourth Amendment's "objective reasonableness" standard. Graham, 490 U.S. at 395-97. Whether the seizure is reasonable is determined by the totality of the circumstances. Graham, 4/4/2021 Madison v. City of Minneapolis, Civil No. 02-4257 (JRT/FLN) | Casetext Search + Citator https://casetext.com/case/madison-v-city-of-minneapolis 10/20 490 U.S. at 396. The Court speci7cally considers "the severity of the crime at issue, whether the suspect poses an immediate threat to the safety of the o:cer or others, and whether he is actively resisting arrest or attempting to evade arrest by 8ight." Graham, 490 U.S. at 396. "[T]he `reasonableness' of a particular seizure depends not only on when it is made, but also on how it is made." Graham, 490 U.S. at 395 (quoting Tennessee v. Garner, 471 U.S. 1, 7-8 (1985)). Whether an o:cer's use of force is reasonable is "judged from the perspective of a reasonable o:cer on the scene, rather than with the 20/20 vision of hindsight," irrespective of the o:cer's underlying intent or motivation. Id. at 395-97; McCoy, 342 F.3d at 848. "The calculus of reasonableness must embody allowance for the fact that police o:cers are often forced to make split-second judgments - in circumstances that are tense, uncertain, and rapidly evolving - about the amount of force that is necessary in a particular situation." Graham, 490 U.S. at 396-97. A police o:cer may constitutionally use deadly force to prevent the escape of a suspect where the o:cer has probable cause to believe the suspect poses a signi7cant threat of death or serious harm to himself or others. Tennessee v. Garner, 471 U.S. 1, 11-12 (1985); Hernandez v. Jarman, 340 F.3d 617, 622 (8th Cir. 2003); see also Minn. Stat. *13 § 609.06 (de7ning appropriate use of deadly force by police). The o:cers in this case were attempting to execute a no-knock warrant on a group of people known to have at least one weapon. Upon seeing plainti9 holding and apparently trying to use a shot gun, some of the o:cers 7red shots into the house and at plainti9. After one of the o:cers was hit by a gunshot, o:cers continued to 7re into the house and towards the known gun. That the o:cers had secured a no-knock warrant indicates that they, and a judge, considered the situation particularly volatile and dangerous. Attempting to operate a shotgun pointed at police constitutes actively resisting arrest and presents a serious threat of death or harm to the o:cers. That one of the o:cers sustained a gunshot wound further supports the o:cers' assessment that they were in danger. The o:cers reasonably concluded that they were faced with the threat of death or serious harm. Thus, their responsive use of deadly force was justi7ed and does not constitute a violation of the Fourth Amendment. Summary judgment in favor of the o:cers is therefore appropriate with respect to shooting plainti9. 13 4/4/2021 Madison v. City of Minneapolis, Civil No. 02-4257 (JRT/FLN) | Casetext Search + Citator https://casetext.com/case/madison-v-city-of-minneapolis 11/20 However, the allegations regarding the o:cers' post-cease7re actions present a di9erent story. In Mayard v. Hopwood, 105 F.3d 1226 (8th Cir. 1997), the Circuit determined that slapping and punching a handcu9ed and hobbled arrestee while using a racial epithet would be objectively unreasonable and "result in a cognizable constitutional injury." 105 F.3d at 1228. Plainti9 alleges that an o:cer ran towards him, shouting, and then kicked him several times. The o:cers deny that this happened. Plainti9's allegations in this case present a similar situation to that in Mayard. Thus, if proven, gratuitously kicking plainti9 after plainti9 was on the 8oor, was clearly injured, and *14 presented no further threat to the o:cers would be objectively unreasonable and present a violation of the Fourth Amendment. 14 6 6 The Court notes that according to plainti9's recounting of the events, defendant LaNasa, who was shot and pulled from the house, could not have kicked plainti9. Therefore summary judgment in favor of LaNasa is appropriate with respect to this portion of count V as well. b. Failure to prevent (Count VI) Plainti9 also alleges that each of the o:cers violated his right to be free from unreasonable seizure by failing to prevent the unconstitutional acts of the other o:cer(s). The Eighth Circuit has determined that police o:cers have a duty to intervene in the unconstitutional behavior of fellow o:cers, and a failure to do so may be actionable under § 1983. Putnam v. Gerlo9, 639 F.2d 415, 423 (8th Cir. 1981) (citation omitted). However, in Jennings v. Davis, 476 F.2d 1271 (8th Cir. 1973), the court refused to hold liable o:cers who did not have "duty, opportunity, or the ability to intervene." 639 F.2d at 1275; see also Lumsden v. Reichert, 2003 WL 1610782 (D. Minn. 2003). The Court has determined that shooting plainti9 did not violate plainti9's constitutional rights. Thus, the o:cers had no duty to prevent that action. This claim is therefore limited to a failure to intervene in the alleged kicking of plainti9. As noted above, the parties disagree as to whether this additional violent act took place. However, if the act took place as alleged by plainti9, it could constitute a violation of plainti9's constitutional rights. As such, other o:cers with the opportunity and ability to do so *15 would have had a duty to intervene, and failure to do so could rise to the level of a constitutional violation. 15 7 4/4/2021 Madison v. City of Minneapolis, Civil No. 02-4257 (JRT/FLN) | Casetext Search + Citator https://casetext.com/case/madison-v-city-of-minneapolis 12/20 7 As noted above, defendant LaNasa could not have participated in this alleged act, and summary judgment in his favor is therefore appropriate with respect to count VI. 2. Reasonable under clearly established law In examining a claim of quali7ed immunity on summary judgment, the Court's next step is to determine whether the facts allege the violation of a clearly established constitutional right. Siegert v. Gilley, 500 U.S. 226, 231 (1991) (emphasis added). The court inquires whether the defendant's conduct, although in violation of the Constitution, was nevertheless objectively reasonable in light of the legal rules clearly established at the time of the incident in issue. Id. Thus, even if the Court were to 7nd that the o:cers' conduct violated plainti9's Fourth Amendment rights, each could nevertheless be immune from liability if reasonable o:cers could di9er on the lawfulness of their actions. In light of Mayard, the Court 7nds it clearly established in this circuit that an incapacitated, no longer dangerous suspect has a right to be free from further violent actions. Mayard, 105 F.3d at 1228; see also Jones v. Buchanan, 325 F.3d 520, 534 (4th Cir. 2003) ("it was clearly established that a police o:cer was not entitled to use unnecessary, gratuitous, and disproportionate force"). Thus, the o:cers are not entitled to summary judgment based on quali7ed immunity with respect to plainti9's claim that he was subjected to additional, unnecessary violent treatment. For the same reason, the *16 o:cers are not entitled to summary judgment with respect to plainti9's claim that they failed to prevent any alleged additional, unnecessary violent treatment. 16 IV. CONSPIRACY TO DEPRIVE OF CIVIL RIGHTS (COUNT VIII) Plainti9 asserts that the o:cers conspired to shoot, and then kick plainti9 because of his race in violation of 42 U.S.C. § 1985. A successful § 1985 claim requires evidence of a conspiracy, that is, an agreement between the actors to deprive a plainti9 of his civil rights. Johnson v. City of Shorewood, Minnesota, 360 F.3d 810, 818 (8th Cir. 2004) (citation omitted). On summary judgment, it is the plainti9's burden to present some facts suggesting that 4/4/2021 Madison v. City of Minneapolis, Civil No. 02-4257 (JRT/FLN) | Casetext Search + Citator https://casetext.com/case/madison-v-city-of-minneapolis 13/20 defendants reached an understanding to violate the plainti9's rights. Id. Plainti9 alleges in his complaint the existence of such a conspiracy, but has not provided su:cient evidence to support such a claim. Even assuming that the alleged use of the term "nigger" might indicate a racially discriminatory animus on the part of more than one of the o:cers, there is no evidence that the o:cers reached an understanding or agreement to violate plainti9's rights by kicking him because of his race. Summary judgment in favor of defendants is appropriate. V. ASSAULT AND BATTERY (COUNTS I AND II) Plainti9 makes claims of assault and battery against the o:cers. The o:cers, in their individual capacity, assert that they are entitled to o:cial immunity. The City asserts that it is entitled to vicarious o:cial immunity for each of these claims. *17 17 A. O:cial Immunity Under the state common law doctrine of o:cial immunity, public o:cials whose duties call for the exercise of discretion are protected from liability based on the exercise of that discretion unless the o:cial is guilty of a willful or malicious wrong. Pletan v. Gaines, 494 N.W.2d 38, 40 (Minn. 1992). "Malice" or bad faith, which will strip an individual of o:cial immunity, means intentionally doing a wrongful act without legal justi7cation or excuse, or a willful violation of a known right. Davis v. Hennepin County, 559 N.W.2d 117, 123 (Minn.Ct.App. 1997). For the purposes of determining whether o:cial immunity applies to protect a governmental employee, the question of malice or willfulness is an objective inquiry into the legal reasonableness of an o:cial's actions. Id. (citing State by Beaulieu v. City of Mounds View, 518 N.W.2d 567, 571 (Minn. 1994)). An o:cial's actions are legally unreasonable if the o:cial commits those acts while having reason to believe they are prohibited. Id. Plainti9 must present "speci7c facts evidencing bad faith" rather than "bare allegations of malice." Reuter v. City of New Hope, 499 N.W.2d 745, 751 (Minn.Ct.App. 1990) (relying on Harlow v. Fitzgerald, 457 U.S. 800 (1982)). Whether or not an o:cer acted maliciously 4/4/2021 Madison v. City of Minneapolis, Civil No. 02-4257 (JRT/FLN) | Casetext Search + Citator https://casetext.com/case/madison-v-city-of-minneapolis 14/20 or willfully is usually a question of fact to be resolved by a jury. Johnson v. Morris, 453 N.W.2d 31, 42 (Minn. 1990) (citation omitted). Police o:cers generally are considered discretionary o:cials. Id.; see also Kelly v. City of Minneapolis, 598 N.W.2d 657, 664 (Minn. 1999); Pletan v. Gaines, 494 N.W.2d 38, 41 (Minn. 1992). In this case, determining the degree of force called for under the circumstances clearly required the o:cers to exercise their discretion. Their decisions are *18 therefore protected unless malicious or legally unreasonable. Plainti9 claims that defendants' action - namely, shooting him, shouting "die, nigger," threatening to resume shooting, and kicking him - constitute battery and assault that in these circumstances can only be viewed as malicious and not entitled to o:cial immunity. 18 An assault is a threat to do bodily harm to another with the present ability to carry out the threat. Dahlin v. Fraser, 206 Minn. 476, 288 N.W. 851 (Minn. 1939); Minn. Stat. § 609.02, subd. 10(1). A battery is an intentional, unpermitted, o9ensive contact with another. See, e.g., Paradise v. City of Minneapolis, 297 N.W.2d 152, 155 (Minn. 1980). Police o:cers may come into contact with individuals for legitimate purposes; thus, the use of force by an o:cer must be excessive to constitute battery. See, e.g., Johnson v. Peterson, 358 N.W.2d 484, 485 (Minn.Ct.App. 1984). Minnesota Statute § 609.066 authorizes police o:cers to use deadly force to protect an o:cer from apparent death or great bodily harm or to e9ect the arrest or capture of a person the o:cer knows or has reasonable grounds to believe has committed or attempted to commit a felony involving the use or threatened use of deadly force. As discussed in section III(C)(1)(a), the o:cers were entitled to use deadly force to protect themselves from the apparent danger presented by plainti9 aiming a shotgun at them. Further, the o:cers had reasonable grounds to believe that plainti9 had committed a felony involving the threatened use of deadly force, i.e. sale of marijuana while pointing a shotgun at the client. Thus, shooting plainti9 and threatening to resume shooting if plainti9 did not cooperate with police commands constitute a privileged use of force precluding state law claims of assault and/or battery. *19 19 4/4/2021 Madison v. City of Minneapolis, Civil No. 02-4257 (JRT/FLN) | Casetext Search + Citator https://casetext.com/case/madison-v-city-of-minneapolis 15/20 However, as above, plainti9's allegations of mistreatment after he was injured and incapacitated must be considered separately from the o:cers' privileged actions. In addition to being kicked, plainti9 also claims that while he was on the 8oor, an o:cer with his weapon drawn ran towards him shouting "die, nigger." Plainti9 asserts that this behavior caused him to fear for his life. As set forth above, the parties disagree whether defendant o:cers used excessive force by kicking plainti9 after he was shot and no longer presented any risk to the o:cers. This dispute is su:cient to overcome an o:cial immunity defense on plainti9's claims of assault and battery. See, e.g., Elwood, 423 N.W.2d at 679 ("The doctrine [of o:cial immunity] protects honest law enforcement e9orts, and is not intended to shield police brutality."); see also Rico, 472 N.W.2d at 107 (stating o:cial immunity does not apply where an o:cial "intentionally commits an act that he or she then has reason to believe is prohibited"). If proven, the facts alleged by plainti9 would permit a jury to infer that in kicking plainti9 after he was incapacitated, defendants maliciously and willfully battered plainti9. Similarly, a jury could conclude that by running towards plainti9, who was prone and injured, with weapon drawn, shouting "die," defendants maliciously and willfully assaulted plainti9. For these reasons, the Court denies defendants' motion for summary judgment on plainti9's assault and battery claims to the extent that they pertain to the alleged "die, nigger" threat and gratuitous kicking. B. Vicarious O:cial Immunity Where an employee's conduct is protected by o:cial immunity, the employer may also be vicariously immune from liability. Wiederholt v. City of Minneapolis, *20 581 N.W.2d 312, 316-17 (Minn. 1998). Vicarious o:cial immunity generally applies for the same reasons that o:cial immunity applies, namely to prevent the "sti8ing attention" that might prevent employees from making necessary discretionary decisions. Id. at 316 (citation omitted). Whether vicarious o:cial immunity is available is a policy question for the court. Pletan v. Gaines, 494 N.W.2d at 42. 20 In Pletan v. Gaines, the court weighed the need to protect the public against the concern that the public not be put unnecessarily at risk. Id. The court 4/4/2021 Madison v. City of Minneapolis, Civil No. 02-4257 (JRT/FLN) | Casetext Search + Citator https://casetext.com/case/madison-v-city-of-minneapolis 16/20 determined that police o:cers were entitled to o:cial immunity for decisions made during high-speed pursuits because o:cers required to make immediate decisions under emergency circumstances should be able to do so without fear of later scrutiny or criticism. Id. The court recognized that refusing to grant the City vicarious o:cial immunity for the same actions would necessarily require examination of the o:cers' actions, defeating the purpose of granting the o:cers o:cial immunity. Id. The Minnesota Supreme Court's reasoning and result in Pletan v. Gaines holds true in the instant case. Thus, to the extent that the o:cers are entitled to o:cial immunity from plainti9's state law claims, the Court 7nds the City is entitled to vicarious o:cial immunity for the same state law claims. Otherwise, the City remains liable for the torts of its o:cers. See Minn. Stat. § 466.02. VI. INFLICTION OF EMOTIONAL DISTRESS (COUNTS III AND IV) Plainti9 has alleged claims of both intentional and negligent in8iction of emotional distress. The Court will address each in turn. *21 21 A. Intentional (Count III) To establish a claim for intentional in8iction of emotional distress, a plainti9 must demonstrate that (1) the o:cers' conduct was extreme and outrageous, (2) the o:cers' conduct was "intentional and reckless," (3) the o:cers' conduct caused plainti9 emotional distress, and (4) plainti9's emotional distress was severe. Hubbard v. United Press Int'l, 330 N.W.2d 428, 438 (Minn. 1983). Emotional distress must be "so severe that no reasonable man could be expected to endure it." Id. The Court 7nds that plainti9 has not presented su:cient evidence of severe emotional distress caused by defendants' actions. The sole evidence of emotional distress following the incident is plainti9's testimony that "emotionally it upsets me because I'm not able to do some of the things I was able to do before." Plainti9 testi7ed that he has considered getting counseling, but has not to date been motivated to do so. These reactions are 4/4/2021 Madison v. City of Minneapolis, Civil No. 02-4257 (JRT/FLN) | Casetext Search + Citator https://casetext.com/case/madison-v-city-of-minneapolis 17/20 not "so severe that no reasonable man could be expected to endure [them]," and summary judgment in favor of defendants is therefore appropriate. B. Negligent (Count IV) The tort of negligent in8iction of emotional distress may be shown "when physical symptoms arise after and because of emotional distress, if the plainti9 was actually exposed to physical harm as a result of the negligence of another." Lickteig v. Alderson, Ondov, Leonard Sween, P.A., 556 N.W.2d 557, 560 (Minn. 1996). As above, there is no evidence that plainti9 su9ered signi7cant emotional distress or physical symptoms resulting from emotional distress following the incident. The Court therefore grants summary judgment to defendants on this claim. *22 22 VII. NEGLIGENCE (COUNTS IX AND X) Plainti9 asserts claims of negligence against the City (Count IX) and the o:cers (Count X). In both he asserts that the defendant "owed a duty to plainti9 to protect him and ensure that his rights were protected and honored." Further, defendant's "actions were negligent and malicious, and totally and completely violated plainti9's civil rights." Beyond these conclusory statements, plainti9 provides no further support for or information about these claims. Federal Rule of Civil Procedure 8(a) requires only that a plainti9 provide "a short and plain statement of the claim showing that the pleader is entitled to relief." Thus, "speci7city su:cient to supply fair notice of the nature of the action will withstand a motion [to dismiss]." Bramlet v. Wilson, 495 F.2d 714, 716 (8th Cir. 1974). However, at the summary judgment stage, the bar is higher and a plainti9 must provide at least some support for his claims. Celotex Corp. v. Catrett, 477 U.S. 317, 324 (1986). While it is the Court's duty to examine carefully any claim made by a plainti9 to determine whether it states a legal basis for recovery, it is not this Court's job to research the law to create an argument that is not otherwise articulated or supported by citations and authorities. See Lusby v. Union Paci7c R.R. Co., 4 F.3d 639, 642 (8th Cir. 1993). In this case, plainti9 has not provided the Court with any argument speci7cally addressed to Counts IX and X or any legal support for the claims. The Court therefore will not address the claims further and dismisses them. *23 23 4/4/2021 Madison v. City of Minneapolis, Civil No. 02-4257 (JRT/FLN) | Casetext Search + Citator https://casetext.com/case/madison-v-city-of-minneapolis 18/20 Based on the foregoing, all the records, 7les, and proceedings herein, IT IS HEREBY ORDERED that defendants' Motion for Summary Judgment [Docket No. 10] is GRANTED in part and DENIED in part as follows: ORDER 1. Count I is dismissed except as it relates to allegations that defendants ran at plainti9 shouting "die, nigger"; 2. Count II, V, and VI are dismissed with prejudice except as they relate to allegations that defendants kicked plainti9 and/or failed to prevent such action; 3. Count III, IV, VII, VIII, IX, and X are DISMISSED with prejudice. 4. As no claims remain against defendant Robert Olson, he is DISMISSED from the case. 5. As no claims remain against defendant Mark LaNasa, he is DISMISSED from the case. 6. Defendants Jane Doe, Richard Roe, and unknown and unnamed Minneapolis Police o:cers are DISMISSED from the case. *1 1 Make your practice more effective and ef_x0089_cient with Casetext's legal research suite. Get a Demo 4/4/2021 Madison v. City of Minneapolis, Civil No. 02-4257 (JRT/FLN) | Casetext Search + Citator https://casetext.com/case/madison-v-city-of-minneapolis 19/20 Casetext research Parallel Search Compose Pricing Switch Big _x0089_rm Coverage SmartCite Public records search Partnerships and Resources Law school access Bar associations About us Jobs Blog Podcast News Twitter Facebook LinkedIn Instagram Help articles 4/4/2021 Madison v. City of Minneapolis, Civil No. 02-4257 (JRT/FLN) | Casetext Search + Citator https://casetext.com/case/madison-v-city-of-minneapolis 20/20 Customer support Contact sales Privacy Terms © 2021 Casetext Inc. Casetext, Inc. and Casetext are not a law _x0089_rm and do not provide legal advice.</t>
  </si>
  <si>
    <t>['https://d3n8a8pro7vhmx.cloudfront.net/cuapb/pages/270/attachments/original/1617567548/Madison_v._City_of_Minneapolis__Civil_No._02-4257_%28JRT_FLN%29___Casetext_Search___Citator.pdf?1617567548']</t>
  </si>
  <si>
    <t>7/9/2021 United States v. Crumble, Case No. 18-CR-17-ADM-KMM | Casetext Search + Citator https://casetext.com/case/united-states-v-crumble-11 1/20 From Casetext: Smarter Legal Research United States v. Crumble UNITED STATES DISTRICT COURT DISTRICT OF MINNESOTA Jun 14, 2018 Case No. 18-CR-17-ADM-KMM (D. Minn. Jun. 14, 2018) Copy Citation Download Treatment Case No. 18-CR-17-ADM-KMM 06-14-2018 United States of America, Plaintiff, v. Cortez Maurice Crumble (1), Cedric Lamont Berry, Jr. (2), Defendants. Katherine Menendez United States Magistrate Judge Thomas Calhoun-Lopez, United States Attorney's Office, counsel for the government Douglas L. Micko and Douglas Olson, Office of the Federal Defender, counsel for Mr. Crumble Robert A. Lengeling, Benito &amp; Lengeling, PA, counsel for Mr. Berry AMENDED REPORT AND RECOMMENDATION Thomas Calhoun- Lopez, United States Attorney's Office, counsel for the government Douglas L. Micko and Douglas Olson, Office of the Federal Defender, counsel for Mr. Crumble Robert A. Lengeling, Benito &amp; Lengeling, PA, counsel for Mr. Berry 1 1 This Amended Report and Recommendation corrects two citations: (1) on page 3 the correct citation is Perry v. New Hampshire, 565 U.S. 228 (2012); Search all cases and statutes... Help Sign In Sign Up Opinion Case details JX 7/9/2021 United States v. Crumble, Case No. 18-CR-17-ADM-KMM | Casetext Search + Citator https://casetext.com/case/united-states-v-crumble-11 2/20 and (2) on page 11 the correct citation is United States v. Leon, 468 U.S. 897 (1984). This matter is before the Court on pretrial motions to suppress filed by the defendants, Cedric Berry and Cortez Crumble. Both Mr. Crumble and Mr. Berry have filed motions seeking to suppress eyewitness-related evidence against them. (ECF Nos. 42 &amp; 53.) In addition, both seek to suppress evidence seized pursuant to several search warrants. (ECF Nos. 43 &amp; 54.) The Court held an evidentiary hearing on the motions on April 10, 2018 (ECF No. 63), and received post-hearing memoranda from both defendants and from the United States. For the reasons that follow, the Court recommends that the motions be denied. *2 2 I. Eyewitness Identification Mr. Crumble and Mr. Berry both seek to suppress eyewitness identification evidence obtained by the government during the investigation of this case. However, both defendants appear to misapprehend the relevant analytical framework. Because the officers engaged in no pre-trial identification procedures that could give rise to concerns about suggestiveness, there is no evidence to suppress, and the defendants' motions should be denied. A. Background At around 1:00 am on November 23, 2017, police were called to the 200 Club in Minneapolis (also known as the Broadway Pub and Grill) in response to a fight followed by a shooting. Among the officers who responded to the scene were Lucas Nightengale and Officer Austin Seely, both of the Minneapolis Police Department. (Tr. at 12-13, 28, ECF No. 69.) During the initial on-scene investigation, Officers Nightengale and Seely interviewed several witnesses, including two bouncers and a bartender. (Tr. at 15-16, 31.) At the time of this preliminary investigation, the officers had no suspects. They asked each witness open-ended questions about what he or she had observed. The officers showed the witnesses no photos or line ups. They also did not point out any suspects, and otherwise took no steps at that time to convert the initial descriptions provided by the bar's employees into the identification of any particular person. 7/9/2021 United States v. Crumble, Case No. 18-CR-17-ADM-KMM | Casetext Search + Citator https://casetext.com/case/united-states-v-crumble-11 3/20 B. Legal Analysis The primary flaw with the motions to suppress eyewitness identification filed by Mr. Crumble and Mr. Berry is that they both seek to suppress evidence which the government has made clear does not exist. For this reason, as well as the general inapplicability of the jurisprudence they invoke to the circumstances they describe, their motions related to eyewitness identification must be denied. Both Mr. Crumble and Mr. Berry invoke Neil v. Biggers, 409 U.S. 188 (1972), Manson v. Brathwaite, 432 U.S. 98 (1977), and their progeny in support of their identification-related motions. (See, e.g., Berry Mem. at 3-4, ECF No. 71; Crumble Mem. at 4-5, ECF No. 70.) Those cases stand for the proposition that due process prohibits the admission into evidence of an eyewitness identification that is the fruit of improperly suggestive investigative techniques unless a trial court is persuaded that *3 the identification is sufficiently reliable. In Neil v. Biggers itself, for instance, the Court considered whether due process was violated by the introduction of an eyewitness identification that followed from a suggestive one-person live show up. The Court ultimately determined that, although the confrontation procedure used by police was unduly suggestive, the resulting identification of the defendant was nevertheless admissible because it was reliable under the totality of the circumstances. Neil, 409 U.S. at 198-99. Similarly, in Manson v. Brathwaite, the Court considered the admissibility of an eyewitness identification that followed from a single photo show-up, which was found to be both suggestive and unnecessary. 432 U.S. at 109-10. Neither of these decisions, nor any others cited by Mr. Crumble and Mr. Berry, have any bearing on the case before the Court. 3 During the on-scene investigation of the shooting in this case, police officers asked several witnesses to relate what had occurred and to specifically describe the people involved. The police had no suspects in mind, showed no photos, and engaged in no identification procedures whatsoever. The due process concerns that gave rise to this line of cases relate, not to imperfect descriptions of possible suspects, but exclusively to impermissibly suggestive police actions that infect the fairness of resulting identifications. 7/9/2021 United States v. Crumble, Case No. 18-CR-17-ADM-KMM | Casetext Search + Citator https://casetext.com/case/united-states-v-crumble-11 4/20 In the absence of such law enforcement actions, the authority relied upon by both defendants is entirely inapposite. Indeed, this analysis is virtually dictated by the Supreme Court's decision in Perry v. New Hampshire, 565 U.S. 228 (2012). The Perry Court rejected a criminal defendant's efforts to exclude a witness's identification of a suspect when the identification at issue was arguably unreliable but was not the result of any law enforcement conduct, let alone an unduly suggestive identification procedure. The Court expressly declined to interject judicial review of reliability as a precursor to admission of all eyewitness identifications, regardless of the involvement of the police in obtaining such identifications. "To embrace Perry's view [that courts should screen all eyewitness testimony even in the absence of suggestive police conduct] would thus entail a vast enlargement of the reach of due process as a constraint on the admission of evidence." Id. at 244. Even if this Court could consider the admissibility of an eyewitness's identification in the absence of any police suggestiveness under the due process clause, in direct contravention of Perry, neither Mr. Crumble nor Mr. Berry have pointed to any evidence that requires suppression. At the hearing on this matter, no *4 witness offered testimony that either defendant had been the subject of a positive identification by any eyewitness to the offense. Mr. Berry asserts that "nobody at the scene of the incident actually identified Berry," (Berry Mem. at 4), and Mr. Crumble echoes that sentiment by noting that the government concedes that "neither witness identified or described [Mr. Crumble] at all," (Crumble Reply at 1, ECF No. 73). In the absence of any evidence to suppress, the Court is hard-pressed to imagine how it could ever contemplate granting the relief the defendants seek. 4 Against this backdrop, the defendants' motions to suppress eyewitness identifications should be denied. II. The Search Warrants Mr. Berry and Mr. Crumble also seek to suppress physical evidence seized and data obtained from the execution of six search warrants in this case, 7/9/2021 United States v. Crumble, Case No. 18-CR-17-ADM-KMM | Casetext Search + Citator https://casetext.com/case/united-states-v-crumble-11 5/20 each of which is addressed in the following pages. For the reasons set forth below, the Court recommends that the motions be denied. A. Probable Cause and the Review of Search Warrants "A magistrate judge may issue a search warrant upon a showing of probable cause to believe that the legitimate object of a search is located in a particular place." United States v. Skarda, 845 F.3d 370, 376 (8th Cir. 2016). A judge must make a "'common-sense decision,'" given the totality of the circumstances reflected in the affidavit, "as to whether 'there is a fair probability that contraband or evidence of a crime will be found in a particular place.'" Id. (quoting Illinois v. Gates, 462 U.S. 213, 238 (1983)). A court reviewing a defendant's subsequent challenge to a search warrant must determine whether "there was at least a substantial basis for the magistrate's finding of probable cause." United States v. Tellez, 217 F.3d 547, 549 (8th Cir. 2000). The "issuing court's 'determination of probable cause should be paid great deference by reviewing courts.'" United States v. Taylor, 15-CR-00091 (JNE/LIB), 2015 WL 4992443, at *4 (D. Minn. Aug. 20, 2015) (quoting Gates, 462 U.S. at 236, 103 S.Ct. at 2331). B. Search Warrants Related to Cortez Crumble As to Mr. Crumble, the government executed four search warrants: one for his place of residence on Bryant Ave. North in Minneapolis (Ex. 1); one for information from Sprint related to his cellphone, including cell-site data (Ex. 2); one for a *5 Facebook Account with username "Cortez Crumblejr" (Ex. 3); and one for a Facebook Account with the username "Jrod Fto" (Ex. 4). 5 2 2 The Court admitted Government's Exhibits 1-4 and 6-7 at the April 10, 2018 evidentiary hearing. These exhibits include the search warrants and the supporting applications, which have been retained by the Court. (ECF No. 63.) 1. 5124 Bryant Avenue North (Ex. 1) On December 20, 2017, Hennepin County District Court Judge Thomas Conley signed a search warrant for a home at 5124 Bryant Ave. North in Minneapolis, based on an application and sworn affidavit submitted by 7/9/2021 United States v. Crumble, Case No. 18-CR-17-ADM-KMM | Casetext Search + Citator https://casetext.com/case/united-states-v-crumble-11 6/20 Minneapolis Police Officer Adam Lepinski. In the application, Officer Lepinski described the November 23, 2017 fight at the Broadway Pub and Grill and said that security broke up the fight and the crowd was dispersed. He recounted in detail that video surveillance showed one man running to a black sedan (which "appears to be a black Lincoln Town Car") and retrieving an object before running back into the bar. This man was then removed from the bar by security, who told police that he had tried to enter with a handgun. Officer Lepinski swore that the video then captured both the man who had been ejected and another man shooting, each with his own handgun, at a passing vehicle. The two men who were shooting then got into the Lincoln Town Car and fled the scene together. Officer Lepinski included detailed descriptions of the two suspects based on his review of the video. He also stated that he recognized several of the people involved in the fight, knowing them to be members of the 10z and 20z gangs. Officer Lepinksi is familiar with some of the customers and staff at the bar because he works as an off-duty security guard there. Two of the people he recognized were Cedric Berry and Cortez Crumble. According to Officer Lepinski's affidavit, both Mr. Crumble and Mr. Berry are associates with the 20z gang, have a history of weapons possession, and are prohibited from possessing firearms because of previous convictions. Officer Lepinski asserted that Mr. Berry appears to be the man who ran back to the vehicle and got a handgun, later shooting at the passing car, and Mr. Crumble appears to be the other shooter. In addition, Officer Lepinski described that he had obtained data related to Mr. Berry's cell phone, and information from the cell towers used by the phone placed him near the Broadway Pub and Grill from about 11:00 p.m. on the night of *6 the shooting until at least 1:06 a.m. the following morning, and he was in Brooklyn Park by 1:36 a.m. Officer Lepinski describes this time frame as consistent with Mr. Berry being present at the shooting and fleeing the scene in the Lincoln. 6 Officer Lepinski also described that a "trash pull" had been done at a residence at 3900 Girard Ave. N., which led to the discovery of a receipt 7/9/2021 United States v. Crumble, Case No. 18-CR-17-ADM-KMM | Casetext Search + Citator https://casetext.com/case/united-states-v-crumble-11 7/20 from Bill's Gun Shop in Robbinsdale. Following the date and time shown on the receipt, Officer Lepinski reviewed surveillance video and observed a woman and two men enter the store within 15 seconds of each other, but not act as though they are together. The woman purchased 40 caliber ammunition, and then she and the men left within 30 seconds of each other. According to Officer Lepinski, one of the men appeared to be Mr. Berry. In addition, the ID scanner at the 200 Club showed that Mr. Crumble had been a customer of the club at some point, though it cannot show the date and time of his visit or visits. Finally, Officer Lepinski described that Mr. Crumble was the passenger in a black Lincoln Town Car on December 19, 2017 when it was pulled over for a traffic violation. He was taken into custody and the car was searched. In it, paperwork was found with Mr. Crumble's name, a phone number, and the address of 5124 Bryant Ave. N, which is also the address on his Minnesota driver's license. In addition, officers found a brochure for Bill's Gun Range. When Mr. Crumble was interviewed, he said that he lives at the Bryant Avenue residence. Based on this information, Office Lepinski sought permission to search the home for the gun, clothing that matched what the shooter wore, and related items. This affidavit provided more than enough information for the reviewing judge to decide that probable cause existed that Mr. Crumble was involved in the shooting at the 200 Club several weeks before, and that evidence of that crime might be found in the Bryant Avenue home where he lived. Indeed, Officer Lepinski's statement that he recognized the shooters as Mr. Crumble and Mr. Berry, combined with cell-site data putting Mr. Berry at the right place at the relevant time and the confirmation that Mr. Crumble was a customer at the bar would be more than enough to meet the probable cause threshold even without the other investigation detailed in the affidavit. Mr. Crumble argues that this showing is inadequate because, "at bottom, this application must rise or fall on Officer Lepinski's statement that he recognized *7 Mr. Crumble as a shooter in the video he watched. . . ." 7 3 7/9/2021 United States v. Crumble, Case No. 18-CR-17-ADM-KMM | Casetext Search + Citator https://casetext.com/case/united-states-v-crumble-11 8/20 (Crumble Mem. at 8.) Even if this were true, Officer Lepinski's observation supports probable cause, given that he personally recognized Mr. Berry and Mr. Crumble from his work as a law enforcement officer and as a security guard. Probable cause is based on the totality of the circumstances, and Officer Lepinski's statement that he recognized Mr. Crumble and Mr. Berry on the video is information that substantially buttresses the showing of probable cause in the search warrant. United States v. Salter, 358 F.3d 1080, 1084 (8th Cir. 2004) ("The search warrant should be viewed in its totality, as probable cause is established only if the totality of the circumstances indicate a probability of criminal activity.") (internal quotations omitted). 3 Essentially, Mr. Crumble challenges the sufficiency of the information that led to Officer Lepinski's conclusion that it was Mr. Crumble who had committed an offense, which is an issue often raised when a defendant challenges the legality of an arrest. Familiarity with a particular person increases the credibility of an individual's identification of that person as the suspect based on a review of video footage. Bailey v. City of Chicago, 779 F.3d 689, 694-95 (7th Cir. 2015) (finding that probable cause in an action challenging the legality of an arrest pursuant to 42 U.S.C. § 1983 and stating that "[t]he familiarity between the witnesses and Bailey gave credibility to their identifications and countered concerns about the quality of the video"). In addition, the court disagrees with Mr. Crumble's argument that the further investigation described in the affidavit only inculpates Mr. Berry, but is insufficient as to Mr. Crumble. Given that Officer Lepinski believed that the two men committed the crime together and left the scene together, the investigation corroborating Mr. Berry's presence at the scene circumstantially strengthens the case against Mr. Crumble as well. It is certainly more than sufficient to allow this Court to find that there was a substantial basis for the issuing judge to conclude the information cleared the probable cause threshold. Skarda, 845 F.3d at 376 (discussing the "fair probability" standard). The motion to suppress should be denied as to this search warrant. 2. Mr. Crumble's White LG Cell Phone (Ex. 2) On January 2, 2018, Officer Lepinski sought and received a search warrant to search the contents of a white LG cell phone which was, at that time, in the 7/9/2021 United States v. Crumble, Case No. 18-CR-17-ADM-KMM | Casetext Search + Citator https://casetext.com/case/united-states-v-crumble-11 9/20 custody of the police. The warrant was signed by Judge Mary Vasaly of the Hennepin County District Court. *8 8 In the application, Officer Lepinski included the same description of the incidents at the 200 Club that are described above, and he similarly stated that he believes the two suspects to be Mr. Berry and Mr. Crumble. Officer Lepinski then described that a confidential reliable informant ("CRI") told another officer that Mr. Berry lives at 3900 Girard Ave. North with his grandmother. The CRI stated that he had seen Mr. Berry there within the last week. In addition, Officer Lepinski had seen a photo on Mr. Berry's Facebook profile of Mr. Berry standing in front of that residence. In the same affidavit, Officer Lepinski stated that a gun had been reported stolen from a woman's purse at that address. Cedric Berry's brother, Charles Ruffin, had been named as a suspect. As part of the investigation of that theft, a different officer interviewed Karen Smith, a resident at the home who identified herself as Cedric Berry's grandmother. Officer Lepinski described that, on December 12, 2017, the CRI gave additional information to the police about Mr. Berry, saying that Mr. Berry was in north Minneapolis, and that he possessed a handgun. Based on that tip, another officer located and stopped Mr. Berry. Although no weapon was found, the officer was able to confirm Mr. Berry's phone number and obtain the cell-site data described above, which placed Mr. Berry's phone at the 200 Club on the night of the shooting and showed movement consistent with the Lincoln Town Car fleeing the scene. In addition, Officer Lepinski described the trash pull and the investigation at Bill's Gun Range, the identification scan at the 200 Club, the stop of the Lincoln Town Car and arrest of Mr. Crumble. During that arrest, the white LG phone that is the subject of this warrant was discovered in the seat where Mr. Crumble was riding. Mr. Crumble acknowledged that the phone belongs to him. In addition, Officer Lepinksi describes how information obtained from Mr. Berry's Facebook page shows Mr. Berry and Mr. Crumble pictured together showing gang signs, and that Mr. Crumble was wearing distinctive jeans like those Officer Lepinski believes were shown on the surveillance video of the 7/9/2021 United States v. Crumble, Case No. 18-CR-17-ADM-KMM | Casetext Search + Citator https://casetext.com/case/united-states-v-crumble-11 10/20 shooting. Those same jeans were recovered during a search of Mr. Crumble's house. *9 9 Based on all of this information, Officer Lepinski states that he believes the phone will contain data proving Mr. Crumble's involvement with the shooting.4 4 In addition, Officer Lepinski stated that by searching the phone he believes he can learn the phone's number, and use it to draft a secondary warrant to obtain historical cell-site data to establish whether Mr. Crumble was in vicinity of the shooting on November 23, 2017. No such warrant was introduced into evidence at the hearing, and neither side discussed it. As with the warrant for Mr. Crumble's home, the facts set forth in the affidavit comprise more information than needed to establish probable cause that Mr. Crumble was a suspect in the shooting at the 200 Club. In addition, the affidavit provides sufficient probable cause to believe that the phone seized belongs to Mr. Crumble, and therefore may contain information relevant to the investigation. While it is true that the affidavit cannot definitively establish that the phone in question was used by Mr. Crumble the previous month, when the shooting occurred, that reality does not undermine probable cause that the phone might contain relevant information. See United States v. Hudspeth, 525 F.3d 667, 676 (8th Cir. 2008) ("Probable cause requires only a showing of fair probability, not hard certainties."). The Court recommends that the motion to suppress be denied as to the search of Mr. Crumble's cell phone. 3. Facebook Account for "Cortez Crumblejr" (Ex. 3) On December 14, 2017, Officer Jason Schmitt, a twenty-year veteran of the Minneapolis Police Department, applied for a search warrant for information from a Facebook account with username "Cortez Crumblejr." The warrant was signed the same day by Hennepin County District Judge Laurie J. Miller. Officer Schmitt provided much of the same information set forth above regarding the fight and shooting at the 200 Club, and the identification of Mr. Berry and Mr. Crumble as the shooters. He also stated that both men are associates of the 20z gang. His affidavit further described categories of 7/9/2021 United States v. Crumble, Case No. 18-CR-17-ADM-KMM | Casetext Search + Citator https://casetext.com/case/united-states-v-crumble-11 11/20 incriminating information that can be found on the Facebook profile of gang members, including photos with firearms, gang signs, narcotics activity, threats, and private messages regarding gang activity. Officer Schmitt also described the historical cell-site data placing Mr. Berry at the scene of the shooting. He stated that, through Mr. Crumble's Facebook profile, he hopes to get a phone number that officers can use to gather the same cell cite data as to Mr. Crumble. *10 10 Officer Schmitt stated that he has "located a Facebook pages for CRUMBLE" and examined the limited public portions of these pages. Nothing but two photographs are available for public view. He also asserted that Mr. Crumble is prohibited from possessing firearms and has a history of weapons possession. Although this affidavit contains adequate information to establish probable cause to connect Mr. Crumble to the shooting, it contains far less information establishing probable cause to believe that the Facebook page at issue belongs to Mr. Crumble. However, given that Mr. Crumble's name is quite unique, and is very close to the name on the account, the Court finds that the showing of probable cause on this point is adequate. Therefore, motion to suppress should be denied as to the evidence obtained pursuant to the search warrant for the "Cortez Crubmlejr" Facebook page. 4. Facebook Account "Jrod Fto" (Ex. 4) On January 16, 2018, Officer Schmitt sought and received a search warrant for another Facebook account. Officer Schmitt's application was signed by Hennepin County District Court Judge Charlene Hatcher. This warrant was for another Facebook account with the username "Jrod Fto." The affidavit contains much of the same information set forth in the previous Facebook application, and describes first that Mr. Crumble's Facebook username is "Cortez Crumblejr," the account discussed above. The affidavit goes on to say that the search warrant for that page revealed "limited information." Officer Schmitt stated: "On 01/12/18 a second facebook [sic] warrant for CRUMBLE was located under the moniker name of Jrod Fto. Gang related information can be seen directly on the public portions of CRUMBLES facebook [sic] page." No other information is provided tying Mr. Crumble to 7/9/2021 United States v. Crumble, Case No. 18-CR-17-ADM-KMM | Casetext Search + Citator https://casetext.com/case/united-states-v-crumble-11 12/20 the name "Jrod Fto," nor to the Facebook page at issue. No mention is made of photos on the public portions of the page that suggest it is Mr. Crumble's page. There is no other information in the affidavit specifically tying him to the page in any way. Although this affidavit contains adequate information from which to find probable cause that Mr. Crumble was involved in the shooting at the 200 Club, and from which a judge could find that Mr. Crumble's Facebook page might contain or lead to evidence of that crime, it contains very little information connecting the "Jrod Fto" Facebook page (the place to be searched) to Mr. Crumble. In other words, the *11 "Jrod Fto" warrant application asserts but fails to substantiate a nexus between the contraband (evidence linking Mr. Crumble to the shooting) and the place to be searched (the Facebook account). See United States v. Skarda, 845 F.3d 370 (8th Cir. 2016) ("A showing of probable cause requires evidence of a nexus between the contraband and the place to be searched.") (quotation marks omitted) (quoting United States v. Tellez, 217 F.3d 547, 550 (8th Cir. 2000)). 11 Mr. Crumble argues persuasively that this flaw undermines a finding of probable cause. (Crumble Reply at 1-2.) He notes that the bald assertion that the Jrod Fto page belongs to Mr. Crumble is not only unsupported with evidence, but is contradicted by the fact that a different Facebook pages was tied to Mr. Crumble, a page with Mr. Crumble's name attached. The government fails to address the nexus issue in any real way, simply lumping this warrant in with the others and asserting, without specifics, that it is based on probable cause or, at a minimum, saved by the Leon good-faith exception. The government offers no individual discussion whatsoever of the content of the Jrod Fto warrant, cites no caselaw, and offers no analysis. Ultimately, although the Court agrees with Mr. Crumble that the warrant affidavit does very little to support its claim that Jrod Fto is a second page belonging to Mr. Crumble, the Court cannot recommend suppression on that basis. At the outset, the Court observes that the information contained in the application regarding the Jrod Fto page is unclear at best. Officer Schmitt describes that a "second facebook [sic] warrant" for Mr. Crumble was found, but it appears that he means to say that a second Facebook page or second 7/9/2021 United States v. Crumble, Case No. 18-CR-17-ADM-KMM | Casetext Search + Citator https://casetext.com/case/united-states-v-crumble-11 13/20 Facebook username was found. However, despite an invitation from Mr. Crumble to read this sentence as incomprehensible, the Court believes that its typographical and grammatical errors do not obscure the meaning entirely. Office Schmitt asserts that the page he is seeking permission to explore belongs to Mr. Crumble. The problem is less that this conclusion was poorly drafted and more that it was not substantiated. More importantly, even though the Court finds Mr. Crumble's argument regarding probable cause persuasive, under United States v. Leon, 468 U.S. 897 (1984), and its progeny, the Court concludes that suppression of the evidence obtained pursuant to this warrant is not appropriate. Leon established the so-called good-faith exception to the exclusionary rule. Under this exception, a reviewing court asks whether it was "objectively reasonable for the officer executing a search warrant to have relied in good faith on the judge's determination that there was probable cause *12 to issue the warrant." United States v. Grant, 490 F.3d 627, 632 (8th Cir. 2007) (citing United States v. Leon, 468 U.S. 897 (1984)). Although this exception entitles officers to rely in good faith on the issuance of a warrant, suppression will still be an appropriate remedy in a few circumstances. One such circumstance is where "the [issuing] magistrate was misled by information in an affidavit the affiant knew was false or would have known was false except for his reckless disregard for the truth." Leon, 468 U.S. at 923. In addition, "suppression remains an appropriate remedy where 'the issuing magistrate wholly abandoned his judicial role.'" United States v. Carpenter, 341 F.3d 666, 670 (8th Cir. 2003) (quoting Leon, 468 U.S. at 923). And another situation where suppression may be appropriate is "[w]here a warrant is based on an affidavit so lacking in indicia of probable cause as to render official belief in its existence entirely unreasonable [such that] an officer cannot manifest objective good faith in relying on [the] warrant." Id. (internal quotations omitted) (emphasis in Carpenter). 12 Mr. Crumble does not argue that the warrant application included false statements or that the issuing judge wholly abandoned her judicial role in issuing the Jrod Fto warrant. Instead, Mr. Crumble asserts that "no reasonable officer could conclude [that the Jrod Fto warrant application] established probable cause to search the page for evidence related to Mr. Crumble." (Crumble Reply at 2.) 7/9/2021 United States v. Crumble, Case No. 18-CR-17-ADM-KMM | Casetext Search + Citator https://casetext.com/case/united-states-v-crumble-11 14/20 The Court concludes that the identified flaw in the Jrod Fto warrant application-that it insufficiently substantiates Officer Lepinski's claim that the Facebook page belongs to Mr. Crumble-is not so glaring that an officer's belief in the existence of probable cause for the search was entirely unreasonable. The problem for Mr. Crumble is that "entirely unreasonable" is a "particularly strong choice of words" chosen by the Supreme Court and given its full force by the Eighth Circuit. Carpenter, 341 F.3d at 670 (describing the high bar that must be cleared to demonstrate that an officer's reliance on a warrant was entirely unreasonable due to the absence of probable cause). Moreover, "'[i]n the ordinary case, an officer cannot be expected to question the magistrate's probable-cause determination or his judgment that the form of the warrant is technically sufficient.'" United States v. Houston, 665 F.3d 991, 996 (8th Cir. 2012) (quoting Leon, 468 U.S. at 921). The Jrod Fto warrant application is imperfect and, frankly, sloppy. However, within its four corners are Officer Schmitt's attestations that Mr. Crumble was involved in a crime, was connected to gang activity, used one Facebook page bearing the name "Cortez Crumblejr," and that another Facebook page with publicly visible *13 gang-related information belonged to Mr. Crumble. With this information and the signed warrant, it was not entirely unreasonable for Officer Schmitt to believe that the issuing judge inferred there was a sufficient nexus between Mr. Crumble and the place to be searched-i.e., the Jrod Fto account. Cf. Carpenter, 341 F.3d at 671-72 (concluding that even where the warrant did not present facts to indicate the existence of a nexus between the place to be searched and the contraband, it was not entirely unreasonable for an officer executing the to believe the "common sense" inference was permissible that that evidence of contraband would be stored there); Houston, 665 F.3d at 995 ("Although there must be evidence of a nexus between the contraband and the place to be search before a warrant may properly issue, . . . we have held that an officer executing a search warrant may rely [o]n the permissibility of the issuing judge's inference that such a nexus exists when that inference has common sense appeal.") (internal quotations and citations omitted). 13 For these reasons, the Court concludes that suppression of the evidence obtained pursuant to the Jrod Fto warrant should not be suppressed. 7/9/2021 United States v. Crumble, Case No. 18-CR-17-ADM-KMM | Casetext Search + Citator https://casetext.com/case/united-states-v-crumble-11 15/20 C. Search Warrants Related to Cedric Berry As to Mr. Berry, the government executed a search warrant at his home, which is not the subject of the motion to suppress (Tr. at 11), and two that are: one for information related to his cellphone (Ex. 6); and one for a Facebook account with user name "Cedric Kickadoeberry (Ex. 7). 1. Cell Phone Records and Historical Cell-Site Data On December 13, 2017, Officer Lepinski applied for a warrant to obtain information from Sprint related to cell phone number (612) 559-9494, a phone he alleged belonged to Mr. Berry. The warrant was granted the same day by a Hennepin County District Court Judge. In the application, Officer Lepinski includes much of the same information as the affidavits described above regarding the events at the 200 Club. However, instead of stating that he recognized Mr. Berry and Mr. Crumble as the shooters specifically, Officer Lepinski stated that he recognized several individuals in the fight that precipitated the shooting, and that Mr. Berry and Mr. Crumble were two of those *14 individuals. Officer Lepinski also stated that they are both associates of the 20z gang, both prohibited persons, and both have a history of weapons possession. 14 5 5 Mr. Berry argues that the affidavit only states that the officer recognized Mr. Berry and Mr. Crumble as being at the bar, rather than being involved in the fight (Berry Mem. at 5), and it is true that the drafting on this point is somewhat unclear. However, the most logical reading of the paragraph at issue is that the officer recognized Mr. Berry and Mr. Crumble as having been participants in the fight. -------- The affidavit goes on to say that on December 13, 2017, the police received information from a confidential reliable informant about Mr. Berry being "in possession of a handgun at a particular location in north Minneapolis." Officers went to the area and located Mr. Berry, but "were unable to locate the handgun." During the stop, they confirmed that Mr. Berry had a cell phone with him at that time, with number (612) 559-9494. Officer Lepinski described his belief that information related to cell phones generally would provide "GPS tracking and historical cell site locations" that 7/9/2021 United States v. Crumble, Case No. 18-CR-17-ADM-KMM | Casetext Search + Citator https://casetext.com/case/united-states-v-crumble-11 16/20 might show "whether a particular phone was in a specific location at any given time." The officer specified that he was seeking that information related to Mr. Berry's phone so that he could establish whether Mr. Berry was in the area of the shooting at the 200 Club on November 23, 2017. He also believed that the cell phone data would also show call and text information to identify other suspects or witnesses at the scene. This case presents a close call as to whether the affidavit sets forth adequate probable cause to believe that Mr. Berry's cell phone would contain evidence related to the shooting at the 200 Club. Although the affidavit shows that Mr. Berry was likely involved in the fight at the bar that led to the shooting, that a reliable informant believed he possessed a gun several weeks later, and that he has a history of gun possession, it offers no evidence that Mr. Berry was one of the two shooters. Arguably, it is not enough for Mr. Berry to merely have been at the scene of the shooting and involved in a physical altercation to establish probable cause that he was one of the shooters. See, e.g., Ybarra v. Illinois, 444 U.S. 85, 91 (1979) ("[A] person's mere propinquity to others independently suspected of criminal activity does not, without more, give rise to probable cause to search that person."). However, the application does not seek a search warrant for Mr. Berry's phone solely on the basis of the suggestion that he was a shooter, but also because his phone *15 could confirm his location at the time of and immediately after the shooting - when the suspects were fleeing. The phone's texts and call log could also lead to other "suspects or witnesses" at the scene. The affidavit's information is likely adequate to satisfy the "common sense" threshold regarding "whether there is a fair probability that contraband or evidence of a crime will be found in a particular place." United States v. Skarda, 845 F.3d 370, 376 (8th Cir. 2016) (emphasis added) (quoting Illinois v. Gates, 462 U.S. 213, 238 (1983). This is particularly true because a reviewing court must give deference to an issuing judge's determination of probable cause. Illinois v. Gates, 462 U.S. at 236. 15 The Court need not definitively resolve the somewhat difficult question of whether the search warrant affidavit establishes probable cause for the information related to Mr. Berry's cell phone. Even if probable cause was lacking, Mr. Berry's motion to suppress should still be denied under the Leon 7/9/2021 United States v. Crumble, Case No. 18-CR-17-ADM-KMM | Casetext Search + Citator https://casetext.com/case/united-states-v-crumble-11 17/20 good-faith exception. As noted above, this exception asks whether it was "objectively reasonable for the officer executing a search warrant to have relied in good faith on the judge's determination that there was probable cause to issue the warrant." United States v. Grant, 490 F.3d 627, 632 (8th Cir. 2007) (citing Leon, 468 U.S. at 923). Mr. Berry does not argue that the warrant applications included false statements or that the issuing judge "wholly abandoned his judicial role in issuing the warrant," either of which would take the case outside of the protections of Leon. United States v. Perry, 531 F.3d 663, 665 (8th Cir. 2008). And here, though it is not the strongest showing, the warrant was based on sufficient probable cause such that Officer Lepinski's belief in its validity was not "entirely unreasonable." Id. This Court readily concludes that the warrant was not so flawed that Officer Lepinski's belief in its validity was "entirely unreasonable." Leon, 468 U.S. at 923. Because the good-faith exception precludes the suppression Mr. Berry seeks, the Court recommends denial of the motion to suppress as to the warrant for historical cell-site data. 2. Mr. Berry's Facebook Page (Ex. 7) On December 14, 2017, Officer Schmitt applied for a warrant to obtain information from Facebook regarding the account of username "Cedric Kickadoeberry." That warrant was granted on the same day by Hennepin County Judge Laurie Miller. *16 16 The information contained in this affidavit is virtually identical to the information provided in the warrant for information related to the first page identified as belonging to Mr. Crumble (Ex. 3), which is described above. In seeking permission to search the "Cedric Kickadoeberry" account, Officer Lepinski describes the page as belonging to Mr. Berry, and states that he viewed the public portions of the page. He observed that Mr. Berry is Facebook friends with at least one person seen on the surveillance video of the shooting at the Club. Most importantly, he saw "several profile photographs of BERRY flashing gang hand signs." These facts taken together establish probable cause that the Facebook page belongs to Mr. Berry and that it could contain evidence of the crime being 7/9/2021 United States v. Crumble, Case No. 18-CR-17-ADM-KMM | Casetext Search + Citator https://casetext.com/case/united-states-v-crumble-11 18/20 investigated. The Court recommends that the motion to suppress be denied as to the search warrant for the "Cedric Kicakdoeberry" Facebook account. III. Recommendation Based on the foregoing, the Court recommends that the motions to suppress filed by Mr. Berry and Mr. Crumble (ECF Nos. 42, 43, 53 &amp; 54) be DENIED. Date: June 14, 2018 s/ Katherine Menendez Katherine Menendez United States Magistrate Judge NOTICE Filing Objections: This Report and Recommendation is not an order or judgment of the District Court and is therefore not appealable directly to the Eighth Circuit Court of Appeals. Under Local Rule 72.2(b)(1), "a party may file and serve specific written objections to a magistrate judge's proposed finding and recommendations within 14 days after being served a copy" of the Report and Recommendation. A party may respond to those objections within 14 days after being served a copy of the objections. LR 72.2(b)(2). All objections and responses must comply with the word or line limits set for in LR 72.2(c). *17 17 Under Advisement Date: This Report and Recommendation will be considered under advisement 14 days from the date of its filing. If timely objections are filed, this Report and Recommendation will be considered under advisement from the earlier of: (1) 14 days after the objections are filed; or (2) from the date a timely response is filed. Make your practice more 7/9/2021 United States v. Crumble, Case No. 18-CR-17-ADM-KMM | Casetext Search + Citator https://casetext.com/case/united-states-v-crumble-11 19/20 effective and efficient with Casetext's legal research suite. Get a Demo Casetext research Parallel Search Compose Pricing Switch Big firm Coverage SmartCite Public records search Partnerships and Resources Law school access Bar associations About us Jobs Blog Podcast News 7/9/2021 United States v. Crumble, Case No. 18-CR-17-ADM-KMM | Casetext Search + Citator https://casetext.com/case/united-states-v-crumble-11 20/20 Twitter Facebook LinkedIn Instagram Help articles Customer support Contact sales Privacy Terms © 2021 Casetext Inc. Casetext, Inc. and Casetext are not a law firm and do not provide legal advice.</t>
  </si>
  <si>
    <t>['https://d3n8a8pro7vhmx.cloudfront.net/cuapb/pages/270/attachments/original/1625872209/United_States_v._Crumble__Case_No._18-CR-17-ADM-KMM___Casetext_Search___Citator.pdf?1625872209']</t>
  </si>
  <si>
    <t>Too_Long:Over 20 PagesMinneapolis City of Lakes Police Department Jane&amp; L. Harteau Chief of Police 350 South 5th Street - Room 130 Minneapolis, MN 55415-1389 612 673-2735 TTY 612 673-2157 Sergeant Kent Warnberg Second Precinct Minneapolis Police Department RE: IAU Case Number #13-26995 13.43 - Personnel Data Sergeant Kent Warnberg, The finding for IAU Case #13-26995 is as follows: October 21, 2014 City of Minneapolis Anti-Discrimination, Harassment, &amp; Retaliation Policy/Respect in the Workplace SUSTAINED (Category D) MPD PIP 2-110 Harassment - Sexual Harassment SUSTAINED (Category D) MPD PIP 5-105 Professional Code of Conduct SUSTAINED (Category D) As discipline for this incident you will be 13.43 - Personnel Data This case will remain a "D" violation and can be used as progressive discipline indefinitely. This case will remain in IAU files per the record retention guidelines mandated by State Law. Be advised that any additional violations of Department Rules and Regulations may result in more severe disciplinary action up to and including discharge from employment. Sincerely, anee Harteau Chief of Police City Information and Services www.ci.minneapolis.mn.us Affirmative Action Employer 1208580 Page 2 Ser•eant Kent Warnberg 13.43 I, Sgt. Kent Warnberg, acknowledge receipt of this Notice 13.43 - Personnel Data 2-7/P Sgt. KAnt Warnber Date of Receipt / / , /0 2 a Signature q Persbn Delivering Notice Date CC: Personnel Inspector Waite IAU 1208581 Memorandum TO: File FROM: Chief Harteau CC: Chief Harteau Date: October 20, 2014 RE: ' !AU Case #13-26995 Upon reviewing the case file in detail, I support the panel's sustained findings and recommendation to 13.43 - Personnel Data Sgt. Warnberg 13.43 - Personnel Data 13.43 - Personnel Data 13.43 - Personnel Data It should be noted that these complaints of violations of the City's Anti- Harassment, Discrimination and Retaliation Policy were also independently sustained by the City of Minneapolis' HR Department as well. All officers are held to a higher standard than the general public with respect to their actions both on and off duty, but this escalates when a member is in a promoted rank. As the Chief, I will not tolerate discrimination or harassment of any kind and will discipline appropriately when found. I also expect all of the leadership of this department to ensure a work environment free of such behavior and if found, to report and handle it immediately. If a person in a promoted rank is found to be engaging in discrimination, harassment, retaliation in violation the City's Policy, or failing to take prompt action to end it when they are aware it is occurring, they are held to a higher level of discipline. Sgt. Warnberg, while in a leadership capacity engaged in the harassment of an officer on more than one occasion. 13.43 - Personnel Data 13.43 - Personnel Data 1208582 13.43 - Personnel Data 1208583 MINNEAPOLIS POLICE DEPARTMENT INTERNAL AFFAIRS COMPLAINT FORM #3401 COMPLAINT INFORMATION INTERNAL AFFAIRS CASE NUMBER: 13-26995 CCN: N/A DATE OF INCIDENT: 11114/2013 TIME OF INCIDENT: 0930 LOCATION OF INCIDENT: 2322 Washington Avenue N., Minneapolis, MN DATE OF COMPLAINT 11-18-2013 REFERRAL METHOD: Internal COMPLAINANTS NAME LAST, FIRST MIDDLE) 13.43 SEX RACE: DATE OF BIRTH: 13.43 13.43 HOME ADDRESS: CITY / STATE I ZIP: TELEPHONE: 13.43 - Personnel Data 13.43 - Personnel Data POLICY INFORMATION POLICIES ALLEGED TO BE VIOLATED: • The City of Minneapolis Anti-Discrimination, Harassment, and Retaliation Policy • MPD Policy and Procedure 2-110, HARASSMENT, Sexual Harassment, Supervisors Held to a Higher Standard of Conduct (01/07/02) (01/15/08) (09/19/08) (A-D) ACCUSED EMPLOYEE(S) NAMEJBADGE: Sergeant Kent Brian Warnberg, Badge #7570 COMPLAINT ALLEGATIONS It is alleged that on 11-14-2013, Sgt. Kent Warnberg while the two were seated together for breakfast Avenue in the Fourth Precinct. The comments get drunk so that they could then have sex. It is further alleged that on or about 9-24-2013, Sgt. made sexually inappropriate comments and coffee at the Holiday gas station allegedly made by Sgt. Warnberg involved Warnberg made sexually inappropriate remarked about her breasts, breastfeeding, to located having comments - 13.43 Personnel Data on and Washington 13.43 to 13.43 13.43 at the same Holiday gas station where he having her nipples stimulated. RECOMMENDATION (Preliminary Cases Only) K Reckoning Period Expired Before Complaint was K No Basis for Complaint K Closed Pending Further Information K Refer to Precinct with Coaching Documentation K Exceptionally Cleared K Policy Failure M • 1 - 13.43 - Personnel Data Filed DATE --P'-- DATE 1208584 Minneapolis Police Department rsiggiT'' 4th Precinct - Inspector Kjos 7;75f/i;:, MEMORANDUM To: Commander Granger Internal Affairs Unit and Minneapolis Human Resources From: Inspector Kjos Date: November 18, 2013 Subject: Sexual Harassment Complaint against Sgt. Kent Warnberg On Thursday, November 14th, Sgt. Mosey contacted me at home and informed me that one of his officers had contacted him about what she felt was inappropriate behavior by an MPD Supervisor. H,e told me that 13.43 - Personnel Data had informed him that on this date Sgt. Warnberg had made a comment to her where he suggests she get drunk and has sex with him. At the time.l was informed of this, all the affected individuals were off duty, including myself and Sgt. Mosey. I told Sgt. Mosey that we would meet on Friday and discuss this further and set up a time to speak with 13.43 to see how she felt about this situation and to inform her that there would be an official investigation by Human Resources regarding a sexual harassment complaint. After speaking with Sgt. Mosey I spoke to Commander Granger of Internal Affairs and informed him of the situation. Sgt. Warnberg is not 13.43 immediate supervisor and therefore I did not see any urgency that required contacting either party during their non-work hours. On Friday, November 15th, I met with Sgt. Mosey and advised him on Sexual Harassment investigation procedures and printed the anti-discrimination, harassment, and retaliation procedures manual off the City of Minneapolis website. 1 3.43 - Personnel Data ; therefore we planned to meet with her on Monday. I assisted Sgt. Mosey with a query in Visinet Browser (Computer Aided Dispatch Software). I was able to verify that 1 3.43 and Sgt. Warnberg were at the Gas Station where the alleged harassment was to have taken place on Thursday morning between 9 and 10 AM. Each of their squads is tracked by GPS and each of them was at this location for some time with an overlapping period of approximately 30 minutes. Sgt. Mosey showed me a memorandum he said he had received from 13.43 regarding this incident. The memorandum briefly described two separate incidents where statements made by Sgt. Warnberg made her feel uncomfortable. On Monday, November 18th, Sgt. Mosey and I met with 13.43 . She was clearly uncomfortable speaking about this incident and said she did not want Sgt. Warnberg to get fired. We assured her that any consequences that Sgt. Warnberg suffers are because of his actions and she should not feel responsible for the end result. 13.43 stated, as is described in her memorandum, that she was at the Holiday gas station for coffee, which she normally does in the morning and Sgt. Warnberg came in and started talking to her. She said he had asked her how she was doing and she told him about 13.43 13.43 - Personnel Data 13.43 said Sgt. Warnberg made a statement that she should get drunk and then they should "fuck." She said she was upset with this comment and went to leave when he made a comment similar to "maybe you don't like to drink" and finally ending it with a suggestion that his comment was funny and she needed to laugh. 1208585 7 Minneapolis Police Department sc.4.1.5.1uw ea.8 6 77A 4th Precinct - Inspector Kjos 13.43 then described a different incident where she said there were other officers present and Sgt. Warnberg commented on her breasts. She said there was a comment made about breast feeding and he then said something to her about how she must like to breast feed while staring at her chest. She said it was an uncomfortable moment and everyone just kind of was shocked. 13.43 could not remember the exact date, but said she was working 13.43 - Personnel Data and she remembered that Officer Buck was at the gas station as well when this comment was made. After speaking to 13.43 I advised Sgt. Mosey (her direct supervisor) to document this incident and to send me a copy of his memorandum to be forwarded to IAU. I informed Sgt. Mosey I would attempt to confirm from Officer Buck if he recalls anything of this nature as he was working and I felt it would be appropriate to get the perspective of a non-involved individual. I later spoke to Officer Buck at approximately 1540 hours in my office. I asked him a very simple question: Have you ever witnessed Sgt. Warnberg make an inappropriate comment to a female officer and specifically 13.43 - Personnel Data ? Officer Buck said he has seen Sgt. Warnberg behave in a manner that makes him feel uncomfortable on more than one occasion, Officer Buck said he has actually felt like saying something to Sgt. Warnberg, but since he was his boss he didn't pursue the issue. Officer Buck said he was at the Holiday gas station about a month ago when Sgt. Warnberg made a comment to 13.43 that really made him uncomfortable. He said Sgt. Warnberg commented on how breast feeding stimulated the nipples and then said to 13.43 , "Bet you like that," while staring directly at 13.43 's chest. He said they were all kind of shocked by the statement and they just kind of ignored him. Officer Buck then described an incident from last week where Sgt. Warnberg's behavior again made him feel very uncomfortable. He said they were on a call where a baby had died and the mother of the baby was very well endowed. Officer Buck said Sgt. Warnberg kept staring at the woman's breasts to the point it was very noticeable and he actually was about to tell the Sgt. to stop and go away when the woman crossed her arms over her chest in what Officer Buck felt was a clear sign she knew he was staring at her breasts. 13.43 - Personnel Data 13.43 - Personnel Data 13.43 - Personnel Data I told Officer Buck thanks for the input and advised him that he may be getting a call from a Human Resources investigator. Sgt. Mosey forwarded me his Memorandum and I am sending all three of these documents to Commander Granger in the MPD Internal Affairs Unit. Respectfully Submitted, Avo. tXrichae./ 10.5 Inspector Michael Kjos Minneapolis Police Department 1208586 MINNEAPOLIS POLICE DEPARTMENT Internal Affairs Unit Administrative Case #13-18999 Sgt. Matthew McLean May 28, 2014 CASE BACKGROUND This case involves an alleged violation of the City of Minneapolis Anti-Discrimination, Harassment and Retaliation Policy. The investigation was conducted by Mr. Steve Kennedy from the City of Minneapolis Human Resources Department, with assistance from Sgt. Matthew McLean of the Minneapolis Police Department Internal Affairs Unit. 13.43 - Personnel Data alleged that during the morning hours on 11-14-2013, she was having coffee at the Holiday Gas Station, located 2322 Washington Avenue North, when she was joined at a table by Sgt. Kent Warnberg. 13.43 telling him stated that Sgt. Warnberg asked her how she was doing, and that she responded by 13.43 - Personnel Data 13.43 stated that after a few minutes, she told Sgt. Warnberg that she "better go do some work." She stated that Sgt. Warnberg then told her, "You know what you should do, is get drunk... and then we can fuck." 13.43 stated she was taken aback and started walking away. She states as she did so, Sgt. Warnberg then stated to her, "Maybe you don't like to drink?" 13.43 stated that she took this to mean "that she would like to fuck." 13.43 13.43 stated Sgt. Warnberg then said to her, "That's funny, isn't it? You need to laugh." stated that she then left the store. 13.43 is assigned to the 4th Precinct 13.43 and was working in uniform on an overtime shift. Sgt. Warnberg was at that time a supervisor assigned to the 4th Precinct 13.43 s direct supervisor is Sgt. Steve Mosey. She reported this incident to him later that day by telephone and Sgt. Mosey met that day with 13.43 who gave him a brief summary of the incident at the Holiday, as well as another incident where Sgt. Warnberg allegedly engaged in a conversation with her regarding her breasts. 1 1208587 Sgt. Mosey and Inspector Kjos determined via VisiNet that Sgt. Warnberg and were at the Holiday gas station at the same time on 11-14-2013. 13.43 Inspector Kjos, Sgt. Mosey and 13.43 met on 11-18-2013, which was the first available working day where 13.43 was on duty. In this meeting, 13.43 provided the same information to them regarding the incidents, and 13.43 was advised that a Human Resources investigation would be initiated. On 11-18-2013, Inspector Kjos notified the commander of the Internal Affairs Unit, Commander Granger, of the allegations in memo format via email, and also included PDF copies of the memos prepared by Sgt. Mosey and 13.43 Steve Kennedy of the City of Minneapolis Human Resources was notified in memo format by Commander Granger via email on 11-18-2013. Included in Commander Granger's notification were the PDF copies of memos from Inspector Kjos, Sgt. Mosey and 13.43 Those memos are included in the case file, and can be found in Sections 4, 5, and 6. On 11-19-2013, Steve Kennedy sent a complaint notification letter to Sgt. Warnberg advising him that he was the subject of an internal investigation for a potential violation of the City of Minneapolis's Anti-Discrimination, Harassment, and Retaliation Policy. Sgt. Warnberg was transferred from the 4th Precinct 13.43 Supervisor position to the Licensing Division. There was a potential conflict with Sgt. Warnberg and another officer already in the Licensing Division, so Sgt. Warnberg was then transferred to Second Precinct effective 11-20-2013. 13.43 13.43 CASE INVESTIGATION Investigation of the Get Drunk and Have Sex Allegation Memo from 13.43 to Sgt. Mosey submitted a memo to Sgt. Mosey outlining her allegations regarding Sgt. Warnberg's inappropriate comments. That memo is reproduced verbatim below: "On 11/15/2013 I stopped for coffee at Holiday gas station. While I was sitting there Sgt. Warnber: came and sat down with me. He asked me how I was doin .. I stated that I was . After a few minutes I told him I better go do some work. He stated to me "you know what you should do, is get drunk...and then we can fuck." I was taken aback and started walking away. He then said "maybe you don't like to drink" referring to would I like the other. Sgt. Warnberg then stated "that's funny isn't it? You need to laugh." I left the store at this point. 13.43 - Personnel Data Three weeks prior to this incident I was working overtime for 13.43 . I was at Holiday grabbing a cup of coffee and talking with several other officers. Sgt. Warnberg arrived. In the conversation Sgt. Warnberg brought up my breasts and made a sexual comment to me. Myself and other officers just ignored him and left the store." 2 1208588 Memo from Inspector Kjos to Commander Granger Inspector Kjos was contacted at home by Sgt. Mosey on November 14, 2013 after Sgt. Mosey became aware of the allegations of inappropriate behavior on the part of Sgt. Warnberg. At the time of this notification, all affected individuals were off duty. Inspector Kjos then spoke with the commander of the Internal Affairs Unit, Commander Granger, and advised him of the allegations. On the following day, Friday, November 15, 2013, Inspector Kjos met with Sgt. Mosey and advised him of the City of Minneapolis policies regarding allegations of sexual harassment and the Anti-Discrimination, Harassment and Retaliation Policy and the procedures for conducting an investigation where these allegations are made. Inspector Kjos and Sgt. Mosey checked VisiNet, and determined that Sgt. Warnberg and were both working and were both at the Holiday during the date and time of the alleged incident. 13.43 13.43 13.43 was scheduled for an off day on this date; plans were made to meet with upon her return to duty on Monday, November 18, 2013. 13.43 13.43 This meeting was held on that date, and those present were Inspector Kjos, Sgt. Mosey and Inspector Kjos stated in his memo that 13.43 was "clearly uncomfortable speaking about this incident and said she did not want Sgt. Warnberg to get fired." 13.43 In his memo, Inspector Kjos describes the allegations made by 13.43 regarding the suggestion by Sgt. Warnberg that she should get drunk and then they could fuck. In addition to this, 13.43 then described a different incident where she said there were other officers present and Sgt. Warnberg commented on her breasts. She said there was a comment made about breast feeding and he then said something to her about how she must like to breast feed while staring at her chest. She said it was an uncomfortable moment and everyone was just kind of shocked. 13.43 could not remember the exact date, but said she was working an overtime shift on 13.43 and she remembered that Officer Buck was at the gas station when this comment was made. Inspector Kjos spoke to Officer Buck in his office, and asked him directly, "Have you ever witnessed Sgt. Warnberg make an inappropriate comment to a female officer and specifically 13.43 - Personnel Data 7) Inspector Kjos reported that Officer Buck responded that he "has seen Sgt. Warnberg behave in a manner that makes him feel uncomfortable on more than one occasion." Inspector Kjos reported that Officer Buck said "he has actually felt like saying something to Sgt. Warnberg, but since he was his boss he didn't pursue the issue." 3 1208589 Inspector Kjos reported that Officer Buck said he: "...was at the Holiday gas station about a month ago when Sgt. Wamberg made a comment to 13.43 that really made him uncomfortable. He said Sgt. Warnberg commented on how breast feeding stimulated the nipples and then said to "Bet you like that," while staring directly at 13.43 's chest. He said they were all kind of shocked by the statement and they just kind of ignored him." 13.43 Inspector Kjos further reported that: ' "Officer Buck then described an incident from last week where Sgt. Warnberg's behavior again made him feel very uncomfortable. He said they were on a call where a baby had died and the mother of the baby was very well endowed. Officer Buck said Sgt. Warnberg kept staring at the woman's breasts to the point where it was very noticeable and he actually was about to tell the Sgt. to stop and go away when the woman crossed her arms over her chest in what Officer Buck felt was a clear sign she knew he was starin • at her breasts. 13.43 - Personnel Data 13.43 - Personnel Data Inspector Kjos forwarded the memo submitted by 13.43 the memo submitted to him by Sgt. Mosey, and his memo to Commander Granger on November 18, 2013. Video Review, Holiday, 11-14-2013 On 11-20-2013, this investigator went to the Holiday gas station located at 2322 Washington Ave., Minneapolis to recover video. I spoke to the manager, Jamie Milligan, 612-521-7084, and was able to have her burn video from 11-14-2013, from 0900 to 0945 to a CD. The Holiday is located on the southeast corner of Washington Ave. N. and N. 24th Ave., and faces west, with separate entrance doors on the west side. Customers enter via the south door, and exit via the north door. The checkout counter is located between these doors. At the south end of the store is a coffee and snack bar, and at the northwest corner of the store is a small seating area with two small round tables. I took this video to the Crime Lab on that date and requested the CD be copied. This was done, and I later reviewed that video, which is summarized below: The video opens at 0900 on 11-14-2013, and is in color and focus. There are 32 different camera views. 4 1208590 Camera "Entry Door" 09:12:37: Sgt. Warnberg enters the store on camera. He then walks to the bathroom. 09:14:38: Sgt. Warnberg emerges from the bathroom and walks to the drink bar, located at the southwest corner of the store. 09:15:16: Sgt. Warnberg gets a beverage from the drink bar, and engages in conversation with a male there. 09:17:49: Sgt. Warnberg leaves the drink bar, and walks east to the food counter, where he takes some food. 09:18:07: Sgt. Warnberg leaves the food area, walking towards the dining area located in the northwest corner of the store. At this time, he leaves the field of view of this camera. Camera "HBC" This camera is in the very northwest of the store, and looks straight down at the small seating area below. There are two (2) small round tables with two chairs at each table. 09:00:23: 13.43 is seated and is visible in the very bottom frame of this view. Since the camera looks straight down, only 13.43 's arms and hands are visible. She is seated at the corner chair at the north-most table, with her back to the northwest corner of the store. On the table in front of her is her coffee and cell phone. She is speaking with a female in a red top whom this investigator recognized as a manager of the store. There are no other people at her table or the other table. From time to time 13.43 's distinctive hair is visible. 09:12:37: The manager leaves 13.43 's table. 09:19:31: Sgt. Warnberg can be seen at the register paying for his beverage and food. 09:20:51: Sgt. Warnberg finishes paying for his items, and walks over to the seating area. He starts to put his items down on the table to the south of 13.43 's table, but changes his mind and puts it down on her table. 13.43 appears to be talking on her phone, as she can be seen gesticulating with her hand. 09:21:00: Sgt. Warnberg places two food items and a beverage on the table to 13.43 left and across from her. He does not sit down, but instead goes to the paper rack and takes a newspaper. 09:21:19: Sgt. Warnberg returns to the table and starts eating, drinking and reading the newspaper. 09:23:49: 13.43 can be seen to operate her phone, possibly texting. During this time, Sgt. Warnberg can be seen to eat, drink and engage 13.43 in conversation. s face cannot be seen. 13.43 09:37:11: Sgt. Warnberg leans in close across the table to her. 13.43 reaches for her coffee cup. 13.43 13.43 and says something to 09:37:14: Sgt. Warnberg leans back in his chair and can be seen to be smiling and looking at 13.43 5 1208591 09:37:15: to look at her. 13.43 is seen to get up and move to her left, as Sgt. Warnberg turns to his right 09:37:18: 13.43 is seen to move to her left away from the table and Sgt. Warnberg, while Sgt. Warnberg can be seen to be smiling at her. 13.43 's face is not visible. 09:37:31: 13.43 stands to Sgt. Warnberg's right, and appears to be talking to him, as she is gesticulating with her right hand. 09:37:40: Sgt. Warnberg continues to look at 13.43 as she is facing him. 09:37:42: 13.43 takes her coffee cup from the table and leaves, as Sgt. Warnberg continues to look at her as she goes. He appears to be smiling or laughing, and after she leaves, he returns his attention to his newspaper. 09:37:57: 13.43 goes to the register and pays for her items. 09:3 8:26: 13.43 leaves the store via the exit door. 09:39:20: Sgt. Warnberg packs up his newspaper and puts it back on the rack for sale, cleans up his items from the table and heads for the door. 09:39:42: The video ends. Because of the angle of the camera and the positioning of it is not possible to see her face and reaction when the remarks in question were made. 13.43 WorkForce Director, Schedule, 11-14-2013 This investigator checked the WorkForce Director records for Sgt. Wamberg and on 11-14-2013 and found the following: • Sgt. Warnberg: Assigned to 46 Precinct • 13.43 : Assigned to 4th Precinct 0700 to 1700 hours 13.43 13.43 Squad 13.43 13.43 Squad 408, 0530 to 1530 hours 13.43 - Personnel Data Sgt. Warnberg was scheduled for, and worked, a regular day. 13.43 was scheduled for, and worked, a regular day from 0700 to 1500, and took two (2) hours of vacation time from 1500 to 1700. 6 1208592 WorkForce Director, Employee Work Log, 11-14-2013 This investigator checked the WorkForce Director "Employee Work Log" report for 11-14-2013 for Sgt. Warnberg and 13.43 and found the following: • Sgt. Warnberg responded to five (5) calls for service, including MPD CCN 13-379176, which was the "Baby Not Breathing" call referenced elsewhere in this report. He arrived on the call at 0701 hours and cleared "AST" at 0842 hours. • 13.43 - Personnel Data This data indicates which units both Sgt. Warnberg and 13.43 were assigned to on 11-14- 2013, and indicates that both were not on a call during the time of the alleged incident. This data also allowed this investigator to use the VisiNet function to determine the location of Sgt. Warnberg and 13.43 's vehicles via GPS at the time of the incident. VisiNet Data, GPS, Squad 408 and Squad 8424,11-14-2013 Using the VisiNet Data, this investigator searched for the location of Squad 408, Sgt. Warnberg, and Squad 13.43 - Personnel Data on 11-14-2013 at approximately 0855 hours. The address of the Holiday gas station is 2322 Washington Avenue North. Those findings are summarized below: Sgt. Warnberg • Sgt. Warnberg arrived at 24th and Washington at 09:11:04 hours, with his speed showing zero (0) at this time, indicating he was parked. • Sgt. Warnberg's squad showed movement at 09:41:08 hours, indicating he left the Holiday at this time. His squad is noted travelling south on Washington Avenue at this time. 13.43 • 13.43 arrived at 24th and Washington at 08:59:29 hours, with her speed showing zero (0) at this time, indicating she was parked. • 13.43 s squad showed movement at 09:39:34, indicating she left the Holiday at She also travelled southbound on Washington Avenue upon leaving the this time. Holiday. • 13.43 is tracked to the 4th precinct, arriving there at 09:51:42, and staying there until 10:41:14, when she was dispatched to a call. This is consistent with 13.43 s statement that she went to the 4th precinct immediately after the incident and spoke to Officer Babekuhl about what happened at the Holiday. These times do correspond with the times of arrival and departure for Sgt. Warnberg and at the Holiday, as recorded on the surveillance video. 13.43 13.43 7 1208593 Investigation of the Breastfeeding and Nipple Stimulation Allegation This investigator attempted to ascertain the exact date and time of this allegation, but was not successful in doing so. In her memo to Sgt. Mosey, 13.43 stated that the comments made to her by Sgt. Warnberg regarding breastfeeding and nipple stimulation occurred: "Three weeks prior to this incident I was working overtime for 13.43 I was at Holiday grabbing a cup of coffee and talking with several other officers. Sgt. Warnberg arrived. In the conversation Sgt. Warnberg brought up my breasts and made a sexual comment to me. Myself and other officers just ignored him and left the store." In her statement to Internal Affairs, conversation. 13.43 stated that Officer Buck was present during this This investigator examined WorkForce Director records for the 4th Precinct 13.43 and 4th Precinct 13.43 and compared these records to find a date where Sgt. Warnberg, 13.43 and Officer Buck were all working, and once done, to then to examine VisiNet data, specifically the Automatic Vehicle Locator function (AVL) which records the GPS location, compass direction and speed of the squad to find a time where all three were at the Holiday together. This investigator was not able to find a day where 13.43 was working an overtime shift which was approximately three (3) weeks prior to the 11-14-2013 incident where Sgt. Warnberg and Officer Buck were also working and where all three of their squads were at the Holiday at the same time. This investigator asked Sgt. Myslajek of the Internal Affairs Unit for assistance in searching for a possible date. Using VisiNet, Sgt. Myslajek determined that Sgt. Warnberg, Officer Buck and Officer Jeff Hagen were all at the Holiday on 9-24-2013 between the hours of 0843 to 0918 hours. This date is approximately 7 weeks prior to the 11-14-2013 incident, and was not working an overtime shift. 13.43 13.43 Note: This investigator attempted to recover video from the Holiday for this date and time, but was advised that the video equipment had malfunctioned and the equipment was removed and replaced, therefore there is no video available. 8 1208594 WorkForce Director, Schedule, 9-24-2013 This investigator checked the WorkForce Director records for Sgt. Warnberg and on 9-24-2013 and found the following: • Sgt. Warnberg: Assigned to 4th Precinct • 13.43 Assigned to 4th Precinct =, Squad 13.43 0700 to 1700 hours. • Officer Buck: Assigned to 4th Precinct • Office Hagen: Assigned to 4th Precinct 13.43 13.43 , Squad 408, 0530 to 1530 hours. 13.43 - Personnel Data Squad 460, 0600-1600 hours. Squad 420, 0600-1600 hours. Sgt. Warnberg was scheduled for, and worked, a regular day. He had gas mask fit testing at the SOC from 1000 to 1100. Officer Buck was assigned to Squad 410 with Officer Hagen and was designated as the Response Car. He worked a regular day from 0600 to 1600. Officer Hagen was assigned to Squad 410 with Officer Buck and was designated as the Response Car. He worked a regular day from 0600 to 1600, and also had gas mask fit testing from 1000 to 1100 hours. 13.43 was scheduled for, and worked, a regular day from 0700 to 1700. This investigator also checked Workforce Director Schedule and AVL locator data for 4th Precinct 13.43 and 4th Precinct 13.43 for other possible officers who were working on this date who might have been at the Holiday at the time the alleged comments were made. Those officers were: • Officers Krebsbach and Perry, Squad 430, were at 43rd and James. • Officer Gillies, Squad 424, was at Clifton Place. • Officer Lennander and Recruit Reisdorfer, Squad 420, were at the station. • Officer Lukes, Squad 460, was at 45th and Camden. • Officer Creighton, Squad 481, did not log on until 1300 hours. • Officers Rudd and Webber, Squad 8420 did not log on until 1820 hours. This investigator also checked the schedule and lineups for the 2nd Precinct and the 1' precinct for officers who had 4th Precinct connections or were friends with the officers at the Holiday to see if any of those officers who were working that day might have gone to the Holiday. No possible matches were found. 9 1208595 VisiNet Data, GPS, Squad 408 and Squad 8424, Squad 410, 9-24-2013 Using the VisiNet Data, this investigator searched for the location of Squad 408, Sgt. Warnberg, and Squad 8424, 13.43 Squad Officer Buck and Officer Hagen on 9-24-2013. The address of the Holiday gas station is 2322 Washington Avenue North. Those findings are summarized below: Sgt. Warnberg • Sgt. Warnberg arrived at 23th and Washington at 09:02:32 hours, with his speed showing zero (0) at this time, indicating he was parked. • Sgt. Warnberg's squad showed movement at 09:11:06: hours, indicating he left the Holiday at this time. His squad is noted travelling south on 2nd Street to West Broadway at this time. 13.43 • 13.43 arrived at 23th and Washington at 08:43:26 hours, with her speed showing zero (0) at this time, indicating she was parked. • 13.43 s squad showed movement at 09:21:30, indicating she left the Holiday at this time. She travelled east on Pacific Street southbound upon leaving the Holiday. Officer Buck and Officer Hagen • Officers Buck and Hagen arrived at 23th and Washington at 08:43:07 hours, with their speed showing zero (0) at this time, indicating they were parked. • Officers Buck and Hagen's squad showed movement at 09:17:20, indicating they left the Holiday at this time. They travelled south on Washington Ave. upon leaving the Holiday. Sgt. Warnberg was with the other officers for a total of approximately 9 minutes. Case Statements Statement of 13.43 - Personnel Data On December 10, 2013, 13.43 - Personnel Data came to the Internal Affairs Office and provided a statement in this case. Below is a summary of that interview: 13.43 was asked to describe in her own words what happened regarding her complaint and she stated, "I usually stop at Holiday on a work day and that morning I went, I was sitting by myself, and Sgt. Warnberg came in, sat down with me and -he asked me how things were going. I stated to him And after a few minutes I got up and said, "Well, I'd better go do some work," and he said to me, "Well you know what you should do?" and I said, "What's that?" and he said, "You should get drunk." And as I was getting up to leave, he then said, "And then we can fuck." And I kinda stopped and I went, "pfft," to myself, "did he just actually say that to me?" And then after a second he said, "Well, unless of course you don't like to drink." Kinda re...I took it as meaning I like to do the other. So, and then I was just uncomfortable and I just walked...I just left. So...And then I kinda just sat and I was like sitting in my car going, "I can't believe this guy just said that to me." And I went back to the police precinct and mentioned it to one of my friends who I've been friends with the entire time on the Department and they were shocked and..." 13.43 13.43 - Personnel Data 10 1208596 13.43 Babekuhl. 13.43 was asked who she told this to, and she responded that she told it to Officer Todd was then asked if when she started walking away had Sgt. Warnberg stated to her, "That's funny isn't it? You need to laugh." 13.43 responded, "Oh, yes, he did", and added, "while I was walking away he's like, "Isn't that funny? You need to laugh." And I just kept walking away." 13.43 was then asked if Sgt. Warnberg had ever asked her or made a comment to her in the past about having sex, or was this the first time he had ever made a comment to her about having a sexual relationship, and 13.43 responded, "Yes, and besides prior to that, he's mentioned. a couple...a conversation around other cops, I believe it was someone had asked if and he kinda turned it into something." 13.43 - Personnel Data 13.43 was asked if she had any idea why Sgt. Warnberg would say something like this to her, and she responded, "You know, we're not good friends, so I wouldn't... it's not a friendship thing. And he...If he would have stayed, he would have been my direct...one of my direct supervisors. But to be honest with you, I think he says stuff and doesn't even realize what he's saying soMetimes." 13.43 was asked if she talked with anyone else besides Sgt. Mosey, either on the day the incident occurred or in the following days, and she responded, "I did talk to Officer Buck; I had seen him on a call shortly after. And just cuz it was...I never had anyone say something so blunt like that to me before, after even years of being on this job. And...And I had asked Scott, I said, "Scott, do you remember back a couple of weeks?" I said, "Were you at coffee when he kind of referred to my breasts and..." And Scott's like, "Yeah, I remember that." And, you know, so..." 13.43 was then asked about the second item on ,her documentation which she thought occurred approximately three weeks prior to November 15th also at the Holiday station while she was working an overtime shift for 13.43 She was specifically asked about the content of the conversation as well as who was present. 13.43 stated, "I could...I could be off by my dates, I'm... I can't remember exactly what officers were there - there was probably four or five of us - and the way I recall it, is someone had asked me comment, ' there and he said something similar to, "Well breasts stimulated," something on that order. And everyone there just got all quiet, like, "Okay," you know... And everyone kinda just knows to ignore him because he says dumb stuff once in a while. And then everyone just started talking and then left, we all picked up our conversation and walked out." 13.43 - Personnel Data 13.43 - Personnel Data 13.43 .. and it was an innocent, you know, ' And...he just... Sgt. Warnberg was you know what that feels like to have your 13.43 was asked to elaborate on her remark that Sgt. Warnberg "says dumb stuff once in a while." She responded, "I can't give an exact thing, he just...He's just kinda goofy sometimes, so I just...Yeah, I mean... I guess, you know, over the years he has said stuff in a sexual nature and he does say just goofy stuff once in a while, just on calls. But I can't remember exactly, you know, I can't be specific about anything he has said...Just working around him, you know, in the time that I have, I've just gotten so I tune him out (laughter) if it's not pertaining to police work, I just kinda tune him out most of the time." 11 1208597 13.43 was asked if there were any other incidents or comments of a sexual nature involving Sgt. Warnberg and she responded, "Well, just like when I spoke with Officer Buck. He had been on a call earlier in the day and felt uncomfortable. He stated to me he felt uncomfortable because Sgt. Wamberg was there and was staring at the woman's chest." It was clarified that the incident 13.43 referenced above was the dead baby call which Sgt. Warnberg and Officer Buck had been at on during the morning hours of November 15, 2013. 13.43 was asked if there was anything else regarding Sgt. Warnberg that she had not talked about and she responded, "No. To be honest, I don't think he's a bad person or a bad police officer. At times...I...some...really don't think he knows what he's saying at times, I think he does it and go...and he even is like maybe, "Did I just say that?" (Laughter). You know, I really think it just comes out and before he realizes what he's saying. 13.43 was asked if she recalled the look on Sgt. Warnberg's face when he made the breastfeeding comment, and she responded, "I think he was trying to be funny, but everyone just kinda thought it... Okay, you're being gross now, you know. You turned something that's a natural thing into something sick. And then like just when he says on the second incident, "Isn't that funny?" I think he realized what he said and he was trying to make like he was joking." 13.43 "He's a was asked about Sgt. Warnberg being her direct supervisor, and she responded, supervisor, and I fall under Sgt. Mosey as my direct supervisor, but he's...I still fall under Warnberg just because I'm out on the street, whereas if Sgt. Mosey is unavailable I would have to go to Sgt. Wamberg if he's working, or Sgt. Novak, you know. So, in a way he is...he's the supervisor. I would be going to 13.43 next year, where he would have if he would have stayed, would have been my direct supervisor." 13.43 13.43 was asked if she felt Sgt. Warnberg's comments were intended to be hurtful or malicious in any way to her, and she responded, "Not hurtful, just like.:.It was just...I think he really just doesn't know what... He doesn't know that he's...like trying to be funny or trying to...and he, like I said, just doesn't realize what he's saying sometimes." 13.43 was asked if there was anything else she wanted to add, and she stated there was not. The interview was then concluded. Statement of Officer Scott Buck On December 17, 2013, Officer Scott Buck came to the Internal Affairs Office and provided a statement in this case. Below is a summary of that interview: 13.43 had said that Officer Buck was present when Sgt. Warnberg made comments to her about breastfeeding. At this time, a group of officers were having coffee to lether. did not know the exact date, or the names of the officers, but 13.43 believed it was sometime in October. 13.43 Officer Buck was asked if he recalled this. He stated, "I do recall it. And again, I don't know exact...what the exact words were, but it was something about, umm, umm, he ref...he was talking to her and if she liked breastfeeding, stimulates her nipples or feels good, or something to that effect." 12 1208598 He was advised that 13.43 had stated that the topic of breastfeeding was brought up, and the question was asked 13.43 - Personnel Data and it was alleged that Sgt. Warnberg turned to her and stated, "Well 13.43 , you know what that feels like to have your breasts stimulated." Officer Buck was asked if his recollection of this was consistent with what 13.43 had recalled, and he indicated that it was. Officer Buck was asked to provide the names of the other officers who were present, but was unable to do so. He stated that "we have twenty-some people on our shift; I don't want to...pretty much everybody will stop in there for a cup of coffee." Officer Buck was asked if the other officers were male, or if there were female officers present. He responded that he knew "there were some males, but there could have been some female officers there too." When the breastfeeding comments were made, Officer Buck stated he was approximately five (5) feet away from 13.43 and Sgt. Warnberg, and he stated that he clearly heard what was said. Officer Buck was asked about 13.43 's reaction upon hearing these comments, and he stated "She was quiet...I think it was just one of those where everybody was just kinda like, really? Everybody was just quiet." Officer Buck was asked what Sgt. Warnberg did when the conversation became quiet, and he responded, "Well, there was a couple of seconds of quiet and then I think the conversation just changed, if I remember correctly." Officer Buck was asked if there was any conversation afterwards about it, or if anyone said anything to Sgt. Warnberg about it that day, and Officer Buck responded, "Not that I'm aware of, no." Officer Buck was asked if he told anybody else about Sgt. Warnberg's comments about breastfeeding that day, and he responded that he had not. Officer Buck was asked if he had any doubt in his mind as to who the breastfeeding comments were directed to, and he responded, "No, there wasn't any doubt, that's pretty obvious." Officer Buck was shown a copy of the schedule, and this investigator attempted to determine exactly which day the breastfeeding incident took place, but we were unable to do so. It was established that Officer Buck would work different cars during the day, such as the warrant car, the truant car, and his regular district car. He was asked with this in mind, could he recall the specifics of what he was doing or assigned as when the breastfeeding incident occurred, and he could not. Officer Buck was then asked about his knowledge of the events at the Holiday on November 14, 2013. He stated that 13.43 told him something to the effect of, "Yeah, you can get drunk and...and we can fuck." 13 1208599</t>
  </si>
  <si>
    <t>['https://d3n8a8pro7vhmx.cloudfront.net/cuapb/pages/1461/attachments/original/1638416099/13-26995_Warnberg_Part_1.pdf?1638416099']</t>
  </si>
  <si>
    <t>3/24/2021 United States v. Oliver, Crim. No. 16-258 (DSD/BRT) | Casetext Search + Citator https://casetext.com/case/united-states-v-oliver-80 1/19 From Casetext: Smarter Legal Research United States v. Oliver UNITED STATES DISTRICT COURT DISTRICT OF MINNESOTA Dec 28, 2016 Crim. No. 16-258 (DSD/BRT) (D. Minn. Dec. 28, 2016) Copy Citation Crim. No. 16-258 (DSD/BRT) 12-28-2016 United States of America, Plainti9, v. Houston Oliver, Defendant. BECKY R. THORSON, United States Magistrate Judge. LeeAnn K. Bell, Esq., United States Attorney's O:ce, counsel for Plainti9. Gary R. Wolf, Esq., Wolf Law O:ce, counsel for Defendant Oliver. REPORT AND RECOMMENDATION LeeAnn K. Bell, Esq., United States Attorney's O:ce, counsel for Plainti9. Gary R. Wolf, Esq., Wolf Law O:ce, counsel for Defendant Oliver. BECKY R. THORSON, United States Magistrate Judge. Defendant Houston Oliver was indicted on a single count of conspiracy to distribute cocaine. (Doc. No. 1, Indictment.) He was previously indicted for the same o9ense in United States v. Oliver, et al., Case No. 15-cr-164 (DSD/BRT). On March 14, 2016, the Government moved to dismiss the previous indictment against Defendant prior to trial. (Case No. 15-cr-164, Doc. No. 188.) That motion was granted by United States District Judge Download Treatment Search all cases and statutes... Help Sign In Sign Up Opinion Case details JX 3/24/2021 United States v. Oliver, Crim. No. 16-258 (DSD/BRT) | Casetext Search + Citator https://casetext.com/case/united-states-v-oliver-80 2/19 David S. Doty. (Case No. 15-cr-164, Doc. No. 189.) The Government re- indicted the Defendant on September 27, 2016. Defendant moved to suppress in the previous case, an evidentiary hearing was held, and this Court issued a Report and Recommendation that Defendant's motion to suppress and for a hearing under Franks v. Delaware, 438 U.S. 154 (1978), be denied. *2 (Case No. 15-cr-164, Doc. No. 117, October 13, 2015 Report and Recommendation ("R&amp;R").) Judge Doty adopted this Court's Report and Recommendation on November 23, 2015. (Case No. 15- cr-164, Doc. No. 146, November 23, 2015 Order Adopting R&amp;R.) 2 Defendant now moves to suppress on grounds that are largely duplicative of those that were raised in the previous case. (Doc. No. 18.) Defendant also moves to dismiss the Indictment. (Doc. No. 17.) An evidentiary hearing was held on Defendant's motions on November 15, 2016. (Doc. No. 29.) At the hearing, Minneapolis Police Sergeant John Biederman testi7ed about the investigation that led to the seizure of Defendant's gray BMW in Minnesota. (Doc. No. 33, 11/15/16 Mot. Hr'g Tr. [hereinafter "Tr."] at 13-35.) Also at the hearing, the Government prospectively o9ered as exhibits the search warrants for Defendant's BMW, cell phones, residence, hotel room, and other properties. (Doc. No. 30, Exhibit List.) Based on the evidence presented at the hearing, and for the reasons detailed below, this Court recommends that Defendant's motions to suppress and to dismiss be denied. 1 1 These six exhibits were delivered to the undersigned's chambers the day after the hearing on November 16, 2016. (See Doc. No. 38, Exhibit List, Ex. 1- 6.) The exhibits are identical to the corresponding exhibits that were introduced in Case No. 15-cr-164. I. Factual History Sergeant John Biederman is a twenty-year veteran of the police force who has worked many types of cases, including narcotics cases. (Tr. at 13.) Sergeant Biederman has also worked with many reliable con7dential informants ("CI" or "CRI"). (Tr. at 14.) *3 A CRI is a person who has a track record of providing reliable and accurate information to law enforcement that assists in prosecution, gathering of evidence, and making arrests. (Id.) 3 Download Treatment Search all cases and statutes... Help Sign In Sign Up Opinion Case details JX 3/24/2021 United States v. Oliver, Crim. No. 16-258 (DSD/BRT) | Casetext Search + Citator https://casetext.com/case/united-states-v-oliver-80 3/19 On November 25, 2014, Sergeant Biederman was contacted by a CRI. (Id.) The CRI told Sergeant Biederman that Defendant, along with Desmond Williams and James Green, would be mailing cocaine from Arizona to the Minneapolis-St.Paul area. (Tr. at 14-15.) According to the CRI, Williams and Green would be bringing the packages to a post o:ce in Maricopa, Arizona. (Tr. at 15.) The cocaine would be placed in a package originally designed to hold 8atware and mailed in a two-day priority package box. (Tr. at 15-16.) Historically, Defendant had mailed cocaine using two-day priority packages from the post o:ce. (Tr. at 15.) Given the CRI's proven track record over the "last several years," which included supplying information that led to evidence, arrests, and felony convictions, Sergeant Biederman considered the information to be reliable and passed it along to Minneapolis Postal Inspector John Western. (See Gov't Ex. 2 at 2; Tr. at 16.) Armed with this information, the Postal Inspector found two packages, both two-day priority mail, of similar weight and with similar handwriting, one from Maricopa's post o:ce and the other from Chandler, Arizona. (Gov't Ex. 2 at 2; Tr. at 17.) A drug dog alerted to the presence of cocaine in the packages, and the Postal Inspector obtained a search warrant. (Tr. at 17.) The search revealed, as the CRI described, cocaine packaged in silverware boxes. (Id.) Each package contained approximately two kilograms of cocaine. (Gov't Ex. 2 at 2.) *4 4 Sergeant Biederman, along with Minneapolis Police O:cer Danielle Evans, spoke with Desmond Williams on November 30, 2014. (Tr. at 18; Gov't Ex. 2 at 2.) Biederman and Evans have over a decade of police experience and were assigned to investigate weapons and narcotics o9enses. (Gov't Ex. 2 at 2; Gov't Ex. 6 at 2.) Williams admitted to sending one of the packages of cocaine, and stated that Green had mailed the other. (Tr. at 18; Gov't Ex. 2 at 2.) Williams's description of the package was similar to the CRI's description. (Tr. at 18.) Williams also stated that he and Green were present when Defendant packaged the drugs at an Arizona home and that Defendant had supplied him with a cell phone to use for drug-related business. (Gov't Ex. 2 at 2; Gov't Ex. 6 at 2.) Around the same time, Sergeant Biederman also learned from the CRI that Defendant would be transporting a large quantity of cocaine from Arizona to Download Treatment Search all cases and statutes... Help Sign In Sign Up Opinion Case details JX 3/24/2021 United States v. Oliver, Crim. No. 16-258 (DSD/BRT) | Casetext Search + Citator https://casetext.com/case/united-states-v-oliver-80 4/19 Minnesota in a gray BMW with Minnesota plates, scheduled to arrive in Minnesota on November 30, 2014. (Gov't Ex. 2 at 2; Tr. at 19.) A records check revealed that Defendant was the owner of a 2002 BMW 745li with Minnesota plates 672CAZ. (Tr. at 19; Gov't Ex. 1 at 2.) On November 30, 2014, Minneapolis Police o:cers set up on I-35 in an e9ort to locate the vehicle. (Gov't Ex. 2 at 2.) The vehicle was located on I-35 around Lakeville and stopped by Minnesota State Patrol on the Crosstown/I-35 commons. (Id.) Although the vehicle was registered to Defendant, a man named Sharrod Rowe was the driver and sole occupant of the car when it was pulled over. (Gov't Ex. 2 at 2-3; Gov't Ex. 6 at 2.) The vehicle was not searched at that time. (Gov't Ex. 1 at 1; Gov't Ex. 2 at 2-3.) Instead, it was towed to an impound lot. (Gov't Ex. 1.) The following day, on December 1, 2014, Williams noti7ed Sergeant Biederman that Defendant was "hysterical" over the fact that *5 law enforcement had stopped his BMW and taken Rowe into police custody. (Gov't Ex. 2 at 2.) 5 On December 2, 2014, Sergeant Biederman secured a warrant to search Defendant's impounded BMW for narcotics, "[i]tems that show responsibility for narcotics" and "a connection between the narcotics or vehicle with an address or person," and "[d]ocuments, mailings, keys, address books, cell phones (and content), receipts, bills, rental agreements, photographs, notes and other media." (Gov't Ex. 1 at 4.) O:cers promptly executed the search warrant and found six kilograms of cocaine hidden inside a speaker in the trunk of the BMW, a receipt in Green's name for new tires purchased on November 28, 2014, a cell phone, and documents addressed to Defendant at particular addresses on Dupont Avenue North and Washington Avenue in Minneapolis. (Gov't Ex. 1 at 5; Gov't Ex. 2 at 2-3.) Sergeant Biederman and O:cer Evans then re-interviewed Williams, who told them that Defendant recently contacted him by telephone and told him, in coded language, that six bricks of cocaine were in the BMW when it was stopped. (Gov't Ex. 2 at 2.) Williams also told the o:cers that Defendant lived in a home on Dupont Avenue North, owned a second-story loft on North Washington Avenue, owned another building on West Broadway Avenue, and was currently staying with his girlfriend in a Minneapolis hotel. (Gov't Ex. 5 at 3.) Sergeant Biederman con7rmed that Defendant was Download Treatment Search all cases and statutes... Help Sign In Sign Up Opinion Case details JX 3/24/2021 United States v. Oliver, Crim. No. 16-258 (DSD/BRT) | Casetext Search + Citator https://casetext.com/case/united-states-v-oliver-80 5/19 connected to these properties and determined that Defendant's girlfriend had rented room 134 at the Marriot Hotel, 525 North Second Street. (Id.) *6 6 Later that day, Sergeant Biederman obtained four additional warrants to search Defendant's Dupont Avenue home, Washington Avenue loft, West Broadway Avenue building, and Marriott Hotel room for narcotics; cash and proceeds from the sale of narcotics; and documents, mailings, photographs, keys, address books, notes, receipts, ledgers, and "other media that shows standing at an address, responsibility for a vehicle, connections between persons, the location of the proceeds from the sale of narcotics, or that a crime has been committed." (See Gov't Exs. 2-5 at 1.) The warrants for the addresses on Dupont, Washington, and West Broadway Avenues also expressly authorized the seizure of cell phones; the warrant for the Marriot Hotel room did not. (See id.) Sergeant Biederman's a:davits in support of all four search warrants were virtually identical and recounted the information provided by the CI; the CI's track record over the last several years; Williams's statements and "con7rm[ation] of the [CI's] information concerning the packages being dropped o9 at the post o:ce, the way they were packaged, and those involved"; and the other investigative e9orts corroborating the CI's information, including the two packages of cocaine intercepted by postal inspectors, the tra:c stop of Defendant's BMW on November 30, 2014, and the subsequent recovery of six kilograms of cocaine from the trunk. (Id.) The a:davits did not identify Williams by name, instead describing him as "one of the people involved in dropping the packages o9 at the post o:ce" who had spoken to the police on November 30, December 1, and December 2, 2014. (See, e.g., Gov't Ex. 2 at 2-3.) They did, however, include Sergeant Biederman's averment that, based on his training, experience, and *7 conversations with other o:cers, drug tra:ckers often keep relevant records, documents, and cash proceeds in their homes, o:ces, and other premises that "they own or control." (Id. at 3; Gov't Ex. 3 at 3; Gov't Ex. 4 at 3; Gov't Ex. 5 at 3.) The state judge who issued the warrants found probable cause to believe that the listed items were either contraband or would contain evidence of a crime, and that they would be found in the premises under Defendant's control. (See, e.g., Gov't Ex. 2 at 5.) 7 2 Download Treatment Search all cases and statutes... Help Sign In Sign Up Opinion Case details JX 3/24/2021 United States v. Oliver, Crim. No. 16-258 (DSD/BRT) | Casetext Search + Citator https://casetext.com/case/united-states-v-oliver-80 6/19 2 The search warrants for the four premises were issued as no-knock warrants based on statements from the CI that Defendant had access to 7rearms and was capable of killing someone, the seriousness of the drug-tra:cking crime that Defendant was suspected of committing, and Williams's statement that Defendant was "hysterical" about the interdiction of his BMW, all of which led Sergeant Biederman to believe that unannounced entries were necessary to prevent Defendant from "doing something drastic and violent to avoid apprehension." (See, e.g., Gov't Ex. 2 at 4-5.) Police o:cers executed the four premises warrants between 4:00 p.m. and 7:00 p.m. on December 2, 2014, beginning with the Marriott Hotel room. (See Gov't Ex. 2-5 at 6.) Defendant was in the hotel room at the time and placed under arrest. (Gov't Ex. 6 at 2.) A search of his person incident to that arrest uncovered cash, an identi7cation card, and some credit cards. (Gov't Ex. 5 at 6.) O:cers also seized 7ve cell phones that were found on the bed in the hotel room, various documents, and a small amount of suspected marijuana. (See Gov't Ex. 5 at 6; Gov't Ex. 6 at 2.) During the execution of the search warrants for Defendant's Dupont Avenue home and Washington Avenue loft, o:cers seized various documents, pieces of mail, a bank deposit bag, and a priority mail box. (Gov't Ex. 2 at 6; Gov't Ex. 4 at 6.) And from the West Broadway Avenue building *8 owned by Defendant and occupied by Green, o:cers seized documents, two cell phones, and prescription bottles in Green's name. (Gov't Ex. 3 at 6; Gov't Ex. 6 at 2.) 8 Nearly three weeks later, on December 23, 2014, O:cer Evans secured a warrant to search the numerous cell phones recovered by the police during their investigation, including the cell phone seized incident to Green's arrest and the 7ve cell phones found on the bed at the Marriott Hotel. (Gov't Ex. 6.) Evans's supporting a:davit detailed the narcotics investigation into Defendant, Green, and Williams, including the information supplied by the CI, the packages of cocaine intercepted by postal inspectors, Williams's statements that Defendant and Green were involved in the packaging and shipment of the cocaine, and the six kilograms of cocaine recovered from Defendant's BMW. (Id. at 2.) The a:davit also attested to the CI's reliability, noting that the informant had provided accurate information in the past which had led to "evidence, arrests and convictions." (Id.) Based on her fourteen years of experience as a police o:cer and conversations with other law enforcement o:cials, Evans averred that the cell phones might contain Download Treatment Search all cases and statutes... Help Sign In Sign Up Opinion Case details JX 3/24/2021 United States v. Oliver, Crim. No. 16-258 (DSD/BRT) | Casetext Search + Citator https://casetext.com/case/united-states-v-oliver-80 7/19 data relevant to the drug-tra:cking investigation, including data showing that Defendant, Green, Williams, and Rowe had "been in communication with each other during relevant times in the drug conspiracy or otherwise know each other." (Id.) The state judge who issued the warrant found probable cause to believe that the cell phones were either used in the commission of a crime or would contain evidence tending to show that a crime had been committed. (Id. at 4.) While it is clear that the cell phones were searched pursuant to the December 23, 2014 warrant, there is nothing in the record about the results of those searches. (See id. at 6.) *9 9 II. Motion to Suppress In his post-hearing memorandum, Defendant seeks to suppress the narcotics, cell-phone data, and documentary evidence uncovered during the police investigation on three principal grounds. First, Defendant contends that the cocaine recovered from his BMW was the fruit of an unlawful roadside stop, search, and seizure of the vehicle without a warrant or probable cause. (Doc. No. 34 at 25-27.) Second, he challenges the facial validity of the warrants to search the various premises under his control. (Id. at 2-15.) Third, he contends that the cell phones seized from his hotel room exceeded the scope of the relevant search warrant and were the fruit of his unlawful, warrantless arrest. (Id. at 2-4, 27-28.) Oliver also argues that there was misleading information in, and material *10 omissions from, the search warrant a:davits, thus implying that he is entitled to a hearing under Franks v. Delaware, 438 U.S. 154 (1978). (Doc. No. 34 at 15-20.) 3 10 4 3 Defendant invokes Minnesota law and cites the Supreme Court's decision in Elkins v. United States, 364 U.S. 206 (1960), for the proposition that evidence seized in violation of state law is not admissible in federal court. (See Doc. No. 34 at 22-23.) As this Court previously explained to Oliver, "federal courts in a federal prosecution do not suppress evidence that is seized by state o:cers in violation of state law, so long as [the o:cers' actions] complied with the Fourth Amendment." (Case No. 15-cr-164, Doc. No. 96 at 15-16 n.2 (quoting United States v. Bach, 310 F.3d 1063, 1066 (8th Cir. 2002)); see also United States v. Maholy, 1 F.3d 718, 721 (8th Cir. 1993) ("When evidence obtained by state law enforcement o:cers is o9ered in a federal prosecution, the legality of the search and seizure is not determined by reference to a state statute [or state procedural rule], but rather is resolved Download Treatment Search all cases and statutes... Help Sign In Sign Up Opinion Case details JX 3/24/2021 United States v. Oliver, Crim. No. 16-258 (DSD/BRT) | Casetext Search + Citator https://casetext.com/case/united-states-v-oliver-80 8/19 by fourth amendment analysis."). Rather than contradicting this principle, Elkins supports it. See 364 U.S. at 223-24 ("[W]e hold that evidence obtained by state o:cers during a search which, if conducted by federal o:cers, would have violated the defendant's immunity from unreasonable searches and seizures under the Fourth Amendment is inadmissible . . . . The test is one of federal law, neither enlarged by what one state court may have countenanced, nor diminished by what another may have colorably suppressed.") (emphasis added). 4 Defendant also moved to suppress cell phone records obtained without a warrant from the cell phone provider. (Doc. No. 18; Doc. No. 34 at 28-29.) On December 20, 2016, this Court held a telephone hearing on this issue, and Defendant withdrew this aspect of his motion to suppress. (Doc. No. 40.) A. The Stop, Search, and Seizure of the BMW Defendant moves to suppress the six kilograms of cocaine seized from his BMW, claiming that it was the fruit of an unconstitutional roadside stop, search, and seizure of the vehicle without a warrant or probable cause. (Doc. No. 34 at 25-27.) The Government responds that there was probable cause to justify the stop, search, and seizure of the BMW based on the information supplied by the CI, who had a track record of providing accurate information to the police and whose information in this case was thoroughly corroborated. (Doc. No. 35 at 4-7.) "A tra:c stop is a seizure within the meaning of the Fourth Amendment and, as such, must be supported by reasonable suspicion or probable cause." United States v. Houston, 548 F.3d 1151, 1153 (8th Cir. 2008). Probable cause exists when there is "a fair probability that contraband or evidence of a crime will be found in a particular place." Illinois v. Gates, 462 U.S. 213, 238 (1983). When "probable cause exists to believe that contraband or evidence of criminal activity is located inside [a] vehicle," a "police o:cer who has lawfully made a roadside stop of [that] vehicle may search the passenger compartment and trunk" under what is known as the "automobile exception" to the *11 Fourth Amendment's warrant requirement. United States v. Walker, 840 F.3d 477, 483 (8th Cir. 2016). 11 Download Treatment Search all cases and statutes... Help Sign In Sign Up Opinion Case details JX 3/24/2021 United States v. Oliver, Crim. No. 16-258 (DSD/BRT) | Casetext Search + Citator https://casetext.com/case/united-states-v-oliver-80 9/19 When "probable cause depends on information supplied by an informant, the core question is whether the information is reliable." United States v. Dukes, 758 F.3d 932, 937 (8th Cir. 2014) (quotation and alterations omitted). Such information may be su:ciently reliable to establish probable cause where the informant has a "track record of providing accurate information," where the information is "at least partly corroborated" by the police, or where the informant has accurately predicted certain events. United States v. Winarske, 715 F.3d 1063, 1067 (8th Cir. 2013). A tip from a known informant, such as the one at issue here, is generally considered more reliable than an anonymous tip because a known informant's "reputation can be assessed . . . and can be held responsible if [the] allegations turn out to be fabricated." Florida v. J.L., 529 U.S. 266, 270 (2000). The stop, search, and seizure of Defendant's BMW was supported by probable cause. The CRI's information about the mail shipment from Arizona to Minnesota proved accurate in all material respects, right down to the details about silverware packaging. Then, the CRI's tip about the BMW car shipment was corroborated when the BMW registered to Defendant arrived in Minnesota on the predicted date. Moreover, the informant in this case was previously known to be a reliable informant with a track record of providing accurate information. As stated in Sergeant Biederman's search warrant a:davit, this informant "has provided information that has produced evidence and arrests. This CRI's information has resulted in convictions for felony crimes. I have *12 found this CRI's information to be accurate, timely, and veri7able." (Gov't Ex. 1 at 2.) Thus, the CRI's tip reliably established a fair probability that drugs would be found in the trunk of Defendant's BMW. 12 It should be noted, of course, that no drugs were seized from Defendant's BMW until after the police obtained a warrant to search the impounded car on December 2, 2014. Probable cause supports the issuance of the BMW search warrant for the reasons already stated. Under the automobile exception, a warrantless search of the BMW would have been justi7ed in any event. B. The Facial Validity of the Premises Warrants 5 Download Treatment Search all cases and statutes... Help Sign In Sign Up Opinion Case details JX 3/24/2021 United States v. Oliver, Crim. No. 16-258 (DSD/BRT) | Casetext Search + Citator https://casetext.com/case/united-states-v-oliver-80 10/19 5 Defendant does not challenge the facial validity of the cell phone warrant. (Gov't Ex. 6.) Instead, as discussed below, he argues that the cell phones from the hotel room were improperly seized because they were beyond the scope of the search warrant. (Doc. No. 34 at 2-4, 27-29; Gov't Ex. 5.) Defendant next challenges the facial validity of the warrants to search his residence, hotel room, and properties for narcotics, cash proceeds, documents, and other items indicative of a drug conspiracy. (Doc. No. 34 at 2-15.) He contends that the a:davits in support of those warrants did not provide probable cause to believe that contraband or evidence of a crime would be found in those locations. (Id. at 11.) More speci7cally, Defendant maintains that the a:davits did not provide any indication as to the CI's basis of knowledge to establish probable cause. (Id. at 12-14.) *13 6 13 6 Defendant further argues that the premises warrants should not have been issued as no-knock warrants because the supporting a:davits did not provide reasonable suspicion to believe that knocking and announcing the o:cers' presence would threaten o:cer safety or the preservation of evidence. (Doc. No. 34 at 20-22.) There is no need to address that argument because, as the Supreme Court has held, a violation of the Fourth Amendment's general knock-and-announce rule does not warrant the suppression of evidence. See Hudson v. Michigan, 547 U.S. 586, 599 (2006) (holding that "[r]esort to the massive remedy of suppressing evidence of guilt is unjusti7ed" for knock-and-announce violations). In any event, Defendant's argument lacks merit. Given the overall reliability of the CI, the CI's statements that Defendant had access to 7rearms and was capable of killing someone, Williams's statement that Defendant was "hysterical" about the interdiction of his BMW, and the seriousness of the drug-tra:cking o9ense that the police were investigating, there was reasonable suspicion to believe that abiding by the general knock-and-announce rule would pose threats to o:cer safety or of the destruction of evidence. See United States v. Scroggins, 361 F.3d 1075, 1081 (8th Cir. 2004). Contrary to Defendant's arguments, the fact that the warrant a:davits did not indicate how the CI knew that he had access to 7rearms or otherwise claim that he "possessed any 7rearms," "committed any violent acts with a 7rearm in the past," or "carried a weapon on his person" do not obviate a 7nding of reasonable suspicion. (See Doc. No. 34 at 22.) Reasonable suspicion is not a high standard; it simply requires a "particularized and objective basis" under the "totality of the circumstances" to believe that knocking and announcing Download Treatment Search all cases and statutes... Help Sign In Sign Up Opinion Case details JX 3/24/2021 United States v. Oliver, Crim. No. 16-258 (DSD/BRT) | Casetext Search + Citator https://casetext.com/case/united-states-v-oliver-80 11/19 would be "dangerous" or "would inhibit the e9ective investigation of the crime." Scroggins, 361 F.3d at 1081. That standard was met. The role of a court reviewing the issuance of a search warrant is to "ensure that the evidence as a whole provides a substantial basis for 7nding probable cause to support the issuance of the search warrant." United States v. Terry, 305 F.3d 818, 822 (8th Cir. 2002). "[T]he preference for warrants is most appropriately e9ectuated by according great deference to a magistrate's determination" as to whether an a:davit establishes probable cause. United States v. Leon, 468 U.S. 897, 914 (1984). "When the [issuing judge] relied solely upon the supporting a:davit to issue the warrant, 'only that information which is found within the four corners of the a:davit may be considered in determining the existence of probable cause.'" United States v. Etheridge, 165 F.3d 655, 656 (8th Cir. 1999) (quoting United States v. Gladney, 48 F.3d 309, 312 (8th Cir. 1995)). *14 The supporting a:davits "should be examined under a common sense approach and not in a hypertechnical fashion." United States v. Williams, 10 F.3d 590, 593 (8th Cir. 1993). 14 The a:davits in support of the four premises warrants provided a substantial basis for concluding that Defendant was involved in drug tra:cking and that narcotics or other evidence of drug tra:cking would be found on those premises. (See Gov't Ex. 2-5.) The a:davits, sworn by Sergeant Biederman, described the information provided by the CRI, the CRI's track record of reliability, and the investigative e9orts to corroborate the CRI's information, including the packages of cocaine intercepted by postal inspectors and in Defendant's BMW. (Gov't Ex. 5 at 2.) The a:davits stated further that "one of the people involved in dropping the packages o9 at the post o:ce," i.e. Williams, "con7rmed the CRI's information concerning the [intercepted] packages"; that Defendant knew about the six kilograms of cocaine being transported in his car; and that Defendant owned or occupied the various premises identi7ed in the search warrants. (Gov't Ex. 5 at 2-3.) Biederman also averred, based on his "training, experience, and upon conversations with other law enforcement o:cers," that "large scale drug tra:ckers often keep the proceeds of their narcotics sales in cash" at "an address that they own or control," in addition to "records and documents concerning their travels, vehicles, associates, and real estate . . ." (Gov't Ex. 5 at 3.) Thus, there was probable cause for the issuing judge to Download Treatment Search all cases and statutes... Help Sign In Sign Up Opinion Case details JX 3/24/2021 United States v. Oliver, Crim. No. 16-258 (DSD/BRT) | Casetext Search + Citator https://casetext.com/case/united-states-v-oliver-80 12/19 believe that the items listed in the search warrants-including narcotics, documents, mailings, address books, and cell phones-would contain evidence of a drug conspiracy. The a:davits' failure to speci7cally identify the CI's basis of knowledge does not undermine the existence of probable cause. An informant's reliability, veracity, and basis *15 of knowledge "are not entirely separate and independent requirements to be rigidly exacted in every case." United States v. Stevens, 530 F.3d 714, 718 (8th Cir. 2008) (quoting Gates, 462 U.S. at 230). The "core question" in assessing probable cause based on information supplied by an informant is simply "whether the information is reliable." United States v. O'Dell, 766 F.3d 870, 874 (8th Cir. 2014). For the reasons already explained, the CI's information was reliable. Furthermore, an informant's basis of knowledge need not be expressly outlined in a warrant a:davit, as such a basis may be inferred from the level of detail provided by the informant. See Spinelli v. United States, 393 U.S. 410, 416-17 (1969) (explaining that where an informant's tip describes a suspect's activities "in su:cient detail," an issuing judge may "reasonably infer that the informant gained his information in a reliable way"), abrogated on other grounds by Gates, 462 U.S. 213. The wealth of details provided by the CI, including the precise post o:ce where one of the intercepted packages was mailed from, the use of silverware boxes to conceal the mailed cocaine, and the fact that Oliver's gray BMW would be arriving in Minneapolis with cocaine in tow on the night of November 30, 2014, was su:cient to establish a basis of knowledge. (See Gov't Ex. 5 at 2.) 15 Finally, even if any of the premises search warrants could be considered invalid, the evidence that was seized would still be admissible under the good faith exception established in United States v. Leon, 468 U.S. 897 (1984). An invalid warrant requires suppression only if (1) the issuing judge was misled by the a:ant's known or reckless false statement; (2) the issuing judge wholly abandoned his judicial role; (3) the supporting a:davit was "so lacking in indicia of probable cause as to render o:cial *16 belief in its existence entirely unreasonable"; or (4) the warrant was "so facially de7cient" that the executing o:cer could not reasonably presume its validity. United States v. Kattaria, 553 F.3d 1171, 1177 (8th Cir. 2009) (quoting Leon, 468 U.S. at 923). None of these requirements are met in the instant 16 Download Treatment Search all cases and statutes... Help Sign In Sign Up Opinion Case details JX 3/24/2021 United States v. Oliver, Crim. No. 16-258 (DSD/BRT) | Casetext Search + Citator https://casetext.com/case/united-states-v-oliver-80 13/19 case. As noted above, the warrants are not facially de7cient or lacking in indicia of probable cause. And as discussed below, the a:davits did not include any false or misleading statements. C. Entitlement to a Franks Hearing Defendant does not explicitly ask for a Franks hearing, but he argues that the issuing state judge was misled by certain information and material omissions in Sergeant Biederman's search warrant a:davits. (Doc. No. 34 at 15-20; Gov't Ex. 1-5.) By making this argument, Defendant seems to imply that he is entitled to a Franks hearing. 7 7 The supporting a:davit for the cell phone warrant was provided by O:cer Evans, not Sergeant Biederman. Therefore, Defendant's implied request for a Franks hearing does not apply to the cell phone warrant. (Doc. No. 34 at 15- 20; Gov't Ex. 6.) "Under Franks [v. Delaware] and its progeny, a defendant may challenge a search warrant on the grounds that the probable cause determination relied on an a:davit containing false statements or omissions made knowingly and intentionally or with reckless disregard for the truth." United States v. Snyder, 511 F.3d 813, 816 (8th Cir. 2008). To be entitled to a Franks hearing, Defendant must make a "substantial preliminary showing of a false or reckless statement or omission and must also show that the alleged false statement or omission was necessary to the probable cause determination." United States v. Crissler, 539 F.3d 831, 833-34 (8th Cir. 2008). This *17 standard "is not lightly met." United States v. Milton, 153 F.3d 891, 896 (8th Cir. 2008). Because there is "a presumption of validity with respect to the a:davit supporting the search warrant, . . . the challenger's attack must be more than conclusory and must be supported by more than a mere desire to cross- examine." Franks, 438 U.S. at 171. 17 Defendant argues that he is entitled to a Franks hearing because Sergeant Biederman's a:davits did not inform the issuing judge that Desmond Williams was involved in mailing a package of cocaine to Minnesota. According to Defendant, the "clear intent of such an omission is to give the judge the impression that the person being referenced [in the a:davit] had no criminal involvement." (Doc. No. 34 at 15-16.) The a:davits do not give Download Treatment Search all cases and statutes... Help Sign In Sign Up Opinion Case details JX 3/24/2021 United States v. Oliver, Crim. No. 16-258 (DSD/BRT) | Casetext Search + Citator https://casetext.com/case/united-states-v-oliver-80 14/19 that impression, however, as they all clearly state that on November 30, 2014, Sergeant Biederman and O:cer Evans "interviewed one of the people involved in dropping the package o9 at the post o:ce. This person con7rmed the CRI's information concerning the packages being dropped o9 at the post o:ce, the way they were packaged, and those involved." (Gov't Ex. 2-5 at 2 (emphasis added).) Thus, while the a:davits did not identify Williams by name, they clearly disclosed to the issuing judge that the person being referenced was a criminal participant. Defendant further argues that the a:davits are misleading under the theory that Williams and the CRI are actually the same person. (Doc. No. 34 at 16- 18.) Once again, Defendant o9ers nothing to undermine the conclusion that the CRI is a mere tipster whose identity is privileged. (Doc. No. 36, December 12, 2016 Order at 3.) The search warrants clearly distinguish between the CRI and the cooperating witness, Williams, who was "one of the people involved in dropping the packages o9 at the post o:ce," and also *18 "con7rmed the CRI's information, the way [the drugs] were packaged, and those involved." (Gov't Ex. 2 at 2.) 18 Finally, with respect to the BMW search warrant, Defendant argues that the issuing judge was misled because Sergeant Biederman's a:davit does not mention that the BMW had been stopped, searched, and seized on November 30, 2014, and that drugs had been found in the vehicle. (Doc. No. 34 at 18-19.) To the contrary, the a:davit does state that the BMW had been stopped and seized. (See Gov't Ex. 1 at 2.) Moreover, as noted above, drugs were not found in the BMW until after the search warrant was obtained. D. The Seizure of Cell Phones from Oliver's Hotel Room Defendant argues that the seizure of cell phones from his hotel room was beyond the scope of the search warrant. The warrant for the hotel room authorized the seizure of narcotics, proceeds from the sale of narcotics, and "[d]ocuments, mails, keys, address books, notes, receipts, ledgers, photographs, and other media" indicative of criminal activity. (Gov't Ex. 5 at 5 (emphasis added).) Cell phones, of course, could constitute "other media" under the hotel room warrant. Moreover, the cell phone itself could have contained other items listed in the search warrant. See United States v. 8 Download Treatment Search all cases and statutes... Help Sign In Sign Up Opinion Case details JX 3/24/2021 United States v. Oliver, Crim. No. 16-258 (DSD/BRT) | Casetext Search + Citator https://casetext.com/case/united-states-v-oliver-80 15/19 Gamboa, 439 F.3d 796, 807 (8th Cir. 2006) (stating that "cell phones may well contain 'records of the use and purchase of controlled substances'" as stated in the search warrant). *19 19 8 The other warrants, by contrast, explicitly list cell phones as items to be seized. (Gov't Ex. 1-4.) The seizure of the cell phones in the hotel room was also justi7ed under the plain-view doctrine. Under this doctrine, police may seize, without a warrant, an item that is (1) in plain view, (2) when it is observed from a lawful vantage point, (3) where the incriminating character of the item is immediately apparent. Horton v. California, 496 U.S. 128, 136-37 (1990). The cell phones in the hotel room were recovered in plain view from the hotel room bed. (Gov't Ex. 5 at 6.) The incriminating character of cell phones was immediately apparent since cell phones are recognized tools of the drug trade. United States v. Lazcano-Villalobos, 175 F.3d 838, 844 (10th Cir. 1999); United States v. De La Cruz, 996 F.2d 1307, 1311 (1st Cir. 1993). III. Motion to Dismiss the Indictment In moving to dismiss the previous indictment, the Government cited Federal Rule of Criminal Procedure 48(a), which provides that the "government may, with leave of court, dismiss an indictment, information, or complaint. The government may not dismiss the prosecution during trial without the defendant's consent." (Case No. 15-cr-164, Doc. No. 188.) The motion requested dismissal without prejudice and it was granted as such: "IT IS HEREBY ORDERED that pursuant to Rule 48(a) of the Federal Rules of Criminal Procedure, the motion of the United States for dismissal is hereby GRANTED and the Indictment against the above-named defendant is dismissed without prejudice." (Case No. 15-cr-164, Doc. No. 189.) Defendant argues that the dismissal was improper because Rule 48(a) does not allow for dismissal "without prejudice." However, as a "general rule, a dismissal with leave of court [pursuant to Rule 48(a)] is considered to be without prejudice." Demarrias *20 v. United States, 487 F.2d 19, 21 (8th Cir. 1973). Moreover, Rule 48(a) "has been regularly interpreted to mean that a dismissal of an indictment at the request of the government prior to trial does not bar subsequent prosecution for criminal acts described in that 20 Download Treatment Search all cases and statutes... Help Sign In Sign Up Opinion Case details JX 3/24/2021 United States v. Oliver, Crim. No. 16-258 (DSD/BRT) | Casetext Search + Citator https://casetext.com/case/united-states-v-oliver-80 16/19 18 U.S.C. § 3161(d)(1) (emphasis added). Thus, Defendant's speedy trial clock started anew when he was re-indicted. § 3161(c) (providing that in "any case in which a plea of not guilty is entered, the trial of a defendant charged in an information or indictment with the commission of an o9ense shall commence within seventy days from the 7ling date *21 (and making public) of the information or indictment, or from the date the defendant has appeared before a judicial o:cer of the court in which such charge is pending, whichever date last occurs"). None of the time that elapsed previously counts against the current speedy trial clock. indictment." Id.; see also United States v. Raineri, 42 F.3d 36, 43 (1st Cir. 1994) ("Customarily Rule 48(a) dismissals are without prejudice and permit the government to reindict within the statute of limitations."); United States v. Matta, 937 F.2d 567, 568 (11th Cir. 1991) ("Generally unless a contrary intent is clearly expressed, Rule 48(a) dismissals are without prejudice."). Finally, Defendant now argues, for the 7rst time, that the Indictment must be dismissed under the Speedy Trial Act. 18 U.S.C. § 3161. Defendant asserts that his right to a speedy trial has been violated by the 7ling, dismissal, and then re-7ling of an Indictment based on the same facts. (Doc. No. 34 at 34.) However, the Act provides: If any indictment or information is dismissed upon motion of the defendant, or any charge contained in a complaint 7led against an individual is dismissed or otherwise dropped, and thereafter a complaint is 7led against such defendant or individual charging him with the same o9ense or an o9ense based on the same conduct or arising from the same criminal episode, or an information or indictment is 7led charging such defendant with the same o9ense or an o9ense based on the same conduct or arising from the same criminal episode, the provisions of subsections (b) and (c) of this section shall be applicable with respect to the subsequent complaint, indictment, or information, as the case may be. 21 9 9 Defendant also argues that the clock started when he was indicted in state court on December 2, 2014. (Doc. No. 34 at 33.) Once again, this argument misses the mark. None of the time that elapsed prior to the 7ling of the current Indictment matters for purposes of the Speedy Trial Act. -------- Download Treatment Search all cases and statutes... Help Sign In Sign Up Opinion Case details JX 3/24/2021 United States v. Oliver, Crim. No. 16-258 (DSD/BRT) | Casetext Search + Citator https://casetext.com/case/united-states-v-oliver-80 17/19 RECOMMENDATION Based on the 7les, records, and proceedings herein, IT IS HEREBY RECOMMENDED that: 1. Defendants' Motion to Suppress (Doc. No. 18) be DENIED; and 2. Defendant's Motion to Dismiss the Indictment (Doc. No. 17) be DENIED. Date: December 28, 2016 s/ Becky R . Thorson BECKY R. THORSON United States Magistrate Judge *22 22 NOTICE Filing Objections: This Report and Recommendation is not an order or judgment of the District Court and is therefore not appealable directly to the Eighth Circuit Court of Appeals. Under Local Rule 72.2(b)(1), a party may 7le and serve speci7c written objections to this Report by January 4, 2017. A party may respond to those objections within seven days after service thereof. LR 72.2(b)(2). All objections and responses must comply with the word or line limits set forth in LR 72.2(c). Under Advisement Date: This Report and Recommendation will be considered under advisement 14 days from the date of its 7ling. If timely objections are 7led, this Report will be considered under advisement from the earlier of: (1) 14 days after the objections are 7led; or (2) from the date a timely response is 7led. Unless the parties stipulate that the District Court is not required by 28 U.S.C. § 636 to review a transcript of the hearing in order to resolve all objections made to this Report and Recommendation, the party making the objections shall timely order and 7le a complete transcript of the hearing within ten days of receipt of the Report. Download Treatment Search all cases and statutes... Help Sign In Sign Up Opinion Case details JX 3/24/2021 United States v. Oliver, Crim. No. 16-258 (DSD/BRT) | Casetext Search + Citator https://casetext.com/case/united-states-v-oliver-80 18/19 Make your practice more effective and ef_x0089_cient with Casetext's legal research suite. Get a Demo Casetext research Parallel Search Compose Pricing Switch Big _x0089_rm Coverage SmartCite Public records search Partnerships and Resources Law school access Bar associations About us Jobs Blog Podcast Download Treatment Search all cases and statutes... Help Sign In Sign Up Opinion Case details JX 3/24/2021 United States v. Oliver, Crim. No. 16-258 (DSD/BRT) | Casetext Search + Citator https://casetext.com/case/united-states-v-oliver-80 19/19 News Twitter Facebook LinkedIn Instagram Help articles Customer support Contact sales Privacy Terms © 2021 Casetext Inc. Casetext, Inc. and Casetext are not a law _x0089_rm and do not provide legal advice. Download Treatment Search all cases and statutes... Opinion Case details JX</t>
  </si>
  <si>
    <t>['https://d3n8a8pro7vhmx.cloudfront.net/cuapb/pages/270/attachments/original/1618006928/John_Biederman_.pdf?1618006928']</t>
  </si>
  <si>
    <t>['John K. Biederman, badge #548']</t>
  </si>
  <si>
    <t>Too_Long:Over 20 PagesIN RE ARBITRATION BETWEEN: ________________________________________________________________________________ POLICE OFFICERS FEDERATION OF MINNEAPOLIS and CITY OF MINNEAPOLIS, MN ________________________________________________________________________________ DECISION AND AWARD OF ARBITRATOR JEFFREY W. JACOBS ARBITRATOR July 21, 2016 2 IN RE ARBITRATION BETWEEN: __________________________________________________________________________________ Police Officers Federation of Minneapolis, and DECISION AND AWARD OF ARBITRATOR Rod Weber Grievance matter City of Minneapolis, MN, __________________________________________________________________________________ APPEARANCES: FOR THE FEDERATION: FOR THE EMPLOYER: Kevin Beck, Esq. Kelly and Lemmons Mike Bloom, Esq., Office of the City Attorney Rod Weber, Grievant Deputy Chief Travis Glampe Lt. Robert Kroll, POFM President Tim Dolan, former Minneapolis Chief of Police Lt. Mike Sauro, Minneapolis Police Lieutenant Sgt. Mohamed Abdullahi, Minneapolis Police Sgt. Dan Dietrich, Minneapolis Police Officer Sgt. David A. Garman, Minneapolis Police Sgt. PRELIMINARY STATEMENT The above matter came on for hearing on June 15 and 16, 2016 at the offices of the Minneapolis City Attorney in Minneapolis, Minnesota. The parties presented testimony and documentary evidence at that time. The parties submitted written post-hearing briefs on July 1, 2016. CONTRACTUAL JURISDICTION The parties are signatories to a collective bargaining agreement covering the period from January 1, 2012 through December 31, 2014. Article 5 provides for submission of disputes to binding arbitration. The arbitrator was selected from a list maintained between the parties. The parties stipulated that there were no arbitrability issues and that the matter was properly before the arbitrator. ISSUES PRESENTED The arbitrator determined that the issue as follows: did the City have just cause for the grievant's discharge? If not what shall the remedy be? 3 RELEVANT CONTRACTUAL PROVISIONS ARTICLE 5 - SETTLEMENT OF DISPUTES Section 5.4 - Step Three - Regular Arbitration *** If the matter is to be arbitrated, a single arbitrator shall be selected from the panel of mutually agreed upon arbitrators … The Arbitrator shall render a decision and the reasons, therefore resolving the grievance, and order any appropriate relief within thirty (30) days following the hearing or the submission of briefs by the parties. The decision and award of the arbitrator shall be final and binding upon the City, the Federation and the employee(s) affected. The arbitrator shall have no authority to amend, modify, nullify, ignore, add to, or subtract from the provisions of this Agreement. The arbitrator is also prohibited from making any decision that is contrary to law or to public policy. RELEVANT MINNEAPOLIS POLICE DEP'T POLICIES 5-102.01 MN Law Enforcement Code of Ethics (D)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[sic]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MPD Code of Conduct Policy 5-105(10): Employees shall not use indecent, profane or unnecessarily harsh language in the performance of official duties or in the presence of the public. MPD Code of Conduct Policy 5-105.14: Employees shall not use any derogatory language or actions which are intended to embarrass, humiliate, or shame a person, or do anything intended to incite another to violence. 4 MPD Code of Conduct Policy 5-105.15: Employees shall be decorous in their language and conduct. They shall refrain from actions or words that bring discredit to the Department. They shall also not use words or terms which hold any person, group or organization up to contempt. The use of such unacceptable terms is strictly forbidden. MPD Mobile and Video Policy 4-218 (IV) 6: MVR equipment shall be in Record Mode: (08/01/11). For every stop/contact where a motor vehicle is involved and shall record the stop/contact in its entirety. FACTUAL BACKGROUND A more detailed analysis of the impact of the basic facts of the case will be set forth below but it is crucial to an understanding of the parties positions here that the basic facts, most of which were no disputed, be done now. The grievant is a highly decorated 24-year veteran of the Minneapolis Police Department. He was first hired in 1992 and has worked in Precincts which are populated by a large minority and immigrant population in North Minneapolis. It was quite apparent that he has been decorated for bravery and public service multiple times in his career. The evidence also showed that the grievant requested a transfer from the 4th precinct, which was shown to be one of if not the busiest precinct in Minneapolis, in the fall of 2014. He requested a transfer to the 1st precinct but that was denied and he was sent instead to the 5th precinct in late 2014. The incident that is the focus of this matter occurred in March 2015 - approximately 3 months later. As will be discussed more below, the evidence suggested that the grievant was not happy with the assignment and that at one point during the March 2015 incident, was heard to complain that he was "sick and tired of this," or words to that effect. In the context in which this was made, it was clear that it was not so much directed at the particular incident but to the prospect of having to deal with interventions like the one in which he found himself in March of 2015. The grievant was issued a 40-hour suspension for the alleged failure to detain and arrest a person who had violated an order for protection. The Federation filed a grievance over that matter and it was still pending as of the time of the hearing in this matter. 5 As discussed below, the City asserted that the grievant's record is thus not as clean as the Federation asserted and that the 40-hour suspension should be considered in determining the outcome of this case. The matter is however still pending and has not therefore been finalized. On this record, the 40-hour suspension was not given much weight at all and was not considered in determining the outcome of this case, largely because the grievant's actions during the March 2015 stop at issue here were severe enough that they alone determined the outcome of this matter. Turning to the March 18, 2015 incident, the evidence showed that a 911 called reported that there was a possible stolen vehicle parked at a church parking lot. There was evidence that the caller had seen several black males exit that car and get into a blue Toyota vehicle and drove off. The caller also gave a license plate number of the blue Toyota. Based on this information, the grievant and officer Dan Diedrich were dispatched to a church parking lot on a report of a stolen vehicle. City Exhibit 26. The caller stated he noticed a red Dodge Challenger drive into the church parking lot and "could see [a] bullet hole in the windshield." The caller stated that several black males exited the vehicle and got into a blue Toyota Camry being driven by a fourth individual. See City Exhibits 20 and 26. The caller provided a license plate number. The grievant and officer Diedrich arrived and saw the red Dodge Challenger and observed a bullet hole in the windshield. The vehicle had not been reported as stolen but it was later discovered that the car was a rental car that had been taken from a rental location at the airport. They called for a tow truck to tow the Challenger. Not long afterward a blue Toyota with four black males inside entered the lot but immediately left the parking lot. The two officers noted that at least 5 of the plate numbers they had been given by the prior 911 caller matched the plate on the blue Toyota and they surmised that there was a high probability that the men in the car had something to do with the theft and with the report that the Challenger had been seen being chased by another vehicle earlier in the day. They were concerned about the bullet hole and that the men in the Toyota might be armed. 6 The officers pulled the Toyota over less than a block away from the parking lot. There is video of much of what occurred next, but not everything. The Toyota is seen complying with the flashing lights and pulls over immediately. There is no attempt to flee or for anyone inside the car to attempt to flee on foot at that point. The grievant drew his service revolver and approached the car. At the hearing he testified that he did not point the gun at anyone inside the car but the video clearly showed that he did as he approached the car. The videos of the incident both from the cell phone video from one of the men in the car as well as the video from inside the vehicles was reviewed several times in preparation of this award. There is not a good audio of what was said, if anything by the men in the car as the grievant approached it upon stopping it. The overall record did not support the claim that the men were threatening or even that they used profanity toward the grievant as he approached the car. The evidence showed that the men were from Somalia and that their English was good enough to be understood on the various videos in this case. He directed the driver's side passenger to exit the vehicle. That person complied with the grievant's directives and contrary to the assertion by the grievant at the hearing, made no effort whatsoever to flee or to resist. Further, even before the passenger alights from the vehicle, the grievant is heard to say, "here's the deal, if you f**k with me …" At that point the video shows another officer interacting with the driver of the Toyota and the grievant's words are cut short by the comments by that officer on the opposite side of the car. After a few seconds - perhaps one or two - the grievant continues with his comments and says again, "Plain and simple, if you f**k with me, I'm gonna break your legs before you get a chance to run. I'm being honest. I don't screw around." The young man's comments are somewhat hard to hear but essentially he said that he was not going to run and seemed somewhat puzzled by the grievant's statement. 7 The grievant claimed that he felt the young man's arm tense as if he were going to run and indicated that he would not likely be able to chase down an 18-year-old man. There was however insufficient evidence to support the claim that this young man had any intention at all of running away nor was there any evidence that he resisted or fought back when he was directed and escorted out of the car. It was also apparent that the comment, "if you f**k with me" were made even before the young man was in the process of standing up. That undercut the claim that there was any indication that he would try to escape or flee. On this record, the grievant made the statement without having any adequate basis for assuming that the young man would flee or resist. In fact, everything up to that point was to the contrary - the car pulled over when directed to do so, the young men stayed inside the car when directed by another officer to keep their hands where the officers could see them, they did and there was no audio that supported the claim that they were swearing at the officers or giving them any verbal push back at that point. They did later but it was significant that this was after the initial comments by the grievant to them about breaking legs and arresting them because he "felt like it." Within a few seconds the young man asked the grievant why he was being arrested. The audio is a bit grainy but the comments can be heard plainly enough. Instead of replying to the young man's request the grievant says simply, "Cuz I feel like arresting you." This conversation was recorded by the young man's cell phone. When the grievant saw that he is seen swatting the phone from the young man's hand and confiscating it. There was no adequate explanation for why the grievant took that action other than he did not want to have the conversation recorded any longer. Whether the grievant intended for one of these young men to either take some threatening action so that physical force could be applied against one of more of them was not known. There was at least a reasonable possibility that this was part of what was intended however. The grievant claimed that he used verbal force to avoid physical force. As discussed below, this allegation did not find sufficient evidentiary support on this record. 8 This video from the cellphone was sent to news media and was broadcast locally and even nationally. The only comments that were made available to the news media and to the public were those captured on the cell phone. There was evidence that the news reports inflamed the Somali community in particular and the minority community in general. As discussed more below, the grievant made other comments that day which the evidence showed have not been made public at this point. There was a complaint filed with the Minneapolis Police Department, Office of Police Conduct and Review, OPCR, by Fox 9 News and another by one of the young men in the vehicle that day. The office investigated the complaints but got little cooperation from the young man who was in the vehicle that day. The matter was referred to Anoka County for investigation of possible criminal charges but no action was taken due to non-cooperation by the complainant. This will be discussed further below but the evidence showed that the prosecution did not go forward. Turning back to the events of March 18, 2015 there was much more that occurred. Eventually, all four of the young men were handcuffed and placed in the rear of police squad cars. By this time several other police vehicles arrived. Two were placed in one car and two others in the rear of another police vehicle. The evidence showed that these men were clearly under control - again contrary to the assertion by the grievant that the men were somehow out of control and that officers had no control of the situation. One can scarcely imagine people being more under control than being handcuffed and placed in the back of a police squad car. There was little question that the young men used foul language and gave come verbal push back to officers. It was also clear that the incident took place over the course of approximately 45 minutes during which the men were for the most part in the back of police squad cars and during which the grievant could have simply left the vicinity of these men and whatever verbal abuse they were heaping on the officers. The evidence showed that the remainder of the comments by the grievant made to these young men were captured on police squad car videos but have not yet been made public. 9 About 30 minutes into the incident and without any apparent provocation by the young men, the grievant said to two of the men, "Do you remember what happened in Blackhawk Down? Killed a bunch of you folk." The evidence established that this was a reference to the movie Blackhawk Down, which depicted a battle regarding a US military incursion into Somalia wherein several US soldiers were killed. A great many Somali insurgents were also killed in the battle that ensued. The movie is quite graphic as was the battle itself but the context of the comment shows that he meant this to be an insult to their heritage. The young men were not born when the battle occurred and were quite young when the movie was released1 but it was clear that the grievant intended this to be an insult and even a veiled threat. The grievant did not stop there though in taunting the handcuffed men in the back seat of the police vehicle however. He claimed that his comments were sarcastic but on the tape it frankly did not appear that way and could well have been taken quite seriously by the young men. He went on and said, "We didn't finish the job over there, cuz if we'd finished the job you guys wouldn't be over here right now." See City Exhibit 16 at page 16. When one of the men accused the grievant of being racist, by saying, "you're racist bro," the grievant responded, "yeah we are." When the young man repeated "you're a racist bro," the grievant responded again, "yup and I'm proud of it." The Federation argued that the grievant may not have made these statements and that the audio is not clear (the grievant cannot be seen in the video but rather heard) and that another officer may have made those statements. However, the grievant clearly acknowledged that he made the statements during the hearing and on this record it was established by clear and convincing evidence that the grievant made those statements to the men in the car. As discussed more below, the grievant asserted that the men were not offended by the statements. This was completely unsupported by the evidence. It was abundantly clear that they were offended by the statements and even accused the grievant of being a racist as a result. 1 Blackhawk Down was released in 2001 and the men in the car were between 17 and 18 years old in 2015. 10 Later the grievant can be heard referring to one of the men as "Tupac" or "2pac" in what appeared to be a racially motived slur on the men's ethnicity. Tupac Shakur was a rap singer who was assassinated in a drive by shooting in 1996. It was suspected that he was affiliated with gangs and that his murder might well have been gang related. On this record, while that statement was not made a basis for the discipline, it was on the record and was considered in determining the grievant's motivations and his attitude toward these men. The grievant also referred to one of the young men as "one ugly kid," and further explained, significantly within earshot of other young men, "holy s**t, that is one ugly kid." A few minutes later, when one of the men asked why his car was being towed and inquired why he wanted to tow it, the grievant responded, "because I can." There was no further explanation. There were several requests by the men to speak to attorneys, which were denied or ignored by the grievant. Finally, as a follow up to the "I feel like it" comment referenced above, the grievant is again asked by one of the young men why they were being arrested. His response: "because I feel like arresting you." Only minutes later, when another of the young men asks why he is being arrested, the grievant said, "I'll think of something on the way down [to the police station]." At the Loudermill hearing the grievant asserted that the young men got under his skin and annoyed him due to their comments and their unruly attitude. Based on the grievant's statements at the Loudermill hearing and the investigation the Department recommended termination. The Chief agreed and upheld the decision to discharge the grievant. See City Exhibit 12. The matter was grieved through the appropriate steps of the grievance procedure and the parties agreed that there were no procedural issues and that the matter was properly before the arbitrator. The parties' positions are set forth immediately below. PARTIES' POSITIONS CITY'S POSITION The City argued that there was ample cause for the discipline and discharge of the grievant in this matter. In support of this position the City made the following contentions: 11 1. The City noted that Chief Harteau has made it completely clear that the department is making every effort to change the direction of the force and that she required all employees to attend training in that regard. It is clear that the Chief has implemented a new policing model and that the grievant understood this direction and the consequences of violating the Chief's directives. 2. The City referred to the policies set forth above and asserted that the grievant violated all of them with his use of foul language, without justification or even provocation. The City noted that officers are frequently confronted with verbal abuse yet they are expected to act professionally and respectfully. The grievant violated this specific expectation on multiple occasions over the course of a 45-minute incident during which the men did not resist arrest, did not threaten officers, did not attempt to flee and even though they were verbally abusive on several occasions and one initially refused to provide ID, were under the control of officers at all material times. 3. The grievant used profane language in clear violation of 5-105 (5) and (10). The City noted that sometimes foul language is used by officers but that here he used the "F" word gratuitously and without any provocation whatsoever. The City noted that while the grievant said the young men in the car were swearing at him from the very moment he got to the car, there was no evidence of that either on a video or audio nor did other officers back up that claim. 4. The statement about being "racist and proud of it" was so clearly in violation of policy, and common sense, that the City claims it was hardly necessary to describe it. He further indicated that "we" are racist - in what could reasonably be interpreted by the young men that the entire department was racist. This reflected very poorly on the whole department but also on other officers as well. 5. The City argued that this was not a momentary lapse of judgment as the Federation asserted nor was it a statement made in the heat of battle, following a chase, a physical altercation or a threat to which there is a visceral response. This took place over the course of 45 minutes with ample time to simply walk away. The men were handcuffed and locked in the back of police cars and grievant's claim that he was unable to control them or to get away from their verbal abuse was disingenuous at best. 12 6. The City asserted that the comments the grievant made were racist and totally unacceptable under City policy and the specific directives regarding Minneapolis 2.0 as outlined by the Chief of Police. The City asserted in the strongest possible terms that there is no place for racially motivated comments like the ones the grievant made. There was no valid reason for his comments and they appeared to be completely gratuitous and intended to insult the young men's national origin and race and even in one case the appearance - by calling him "one ugly kid." 7. The City asserted too that this is a vastly different situation from those presented by the union in which officers made racially insensitive comments during or immediately after a highly charged and volatile situation such as a high speed chase or a physical altercation. While those officers used inappropriate language, they did so as a matter of emotion rather than what appears to be a calculated and intentional series of epithets delivered in a very callous manner. 8. The City also noted that all of the witnesses, except the union president characterized the comments as racist. Several of the union witnesses even expressed extreme dismay after hearing exactly what the grievant said and when and how he said it. Even former Chief Dolan, called by the union to somehow dissipate the seriousness of the grievant's actions, characterized the comments as "as bad as it gets." Others gave similar testimony. 9. The City cited prior cases and arbitral awards in which the use of racially insensitive language formed the basis of discipline which was upheld by the Courts or an arbitrator. The City also referenced a recent decision by the Department to terminate two officers who while on an off duty trip to Green Bay Wisconsin used very inappropriate language directed at Green Bay officers, African American's in Green Bay and toward Chief Harteau herself. The City argued that while the language was different, the meaning was not and that referencing Blackhawk Down, saying that "we killed a bunch of you folks," "we should have finished the job over there" and "racist and proud of it" comments cannot be excused, ignored or minimized. They are racist pure and simple. 13 10. The City also referenced press releases from the Federation itself condemning racially motivated comments which expressed a disdain for racially motived comments of any kind and stating as clearly as possible that "there is no place in MPD for racist and bigoted officers." See City exhibit 36. The City argued that the Federation's own press release and its own position statement undercuts its position here. The City also asserted that while the grievant insists he is not a racist, comments like this are exactly what racists say. His entreaties should thus be rejected as lacking in credibility. 11. The City asserted that what the grievant did was worse, much worse, than what the two officers in Green Bay did. Those officers were off duty and in a different state - the grievant was on duty, acting under color of law while interacting with members of the public in Minneapolis. He used highly racist comments and treated their reasonable questions about why they were being arrested and why their car might be towed in the most insensitive, cold hearted and cavalier way possible. 12. He gave these young men every reason to mistrust and even dislike the Minneapolis Police Department and everyone in it. The City asserted that the grievant's actions not only reflected poorly on the City of Minneapolis, the Minneapolis Police Department but on his fellow officers as well. The City noted that any police department requires public trust and once that is gone, law and order can break down and law enforcement officers are at even higher risk of injury and even death. They certainly cannot do their jobs as effectively if the public mistrusts or even hates them. The grievant's actions were the exact opposite of what is expected and needed to protect the public and the officers who put on the uniform every day. The City asserted most adamantly that reinstating the grievant would send the wrong message to the public and to the other officers who perform their duties diligently, professionally and without racial motivation or bias. The grievant's actions hurt them by sending a message to the public that all officers act this way and that they get away with it. 14 13. The City cited the Police Officers' Oath of office, which is part of the department's policies, and asserted that the grievant clearly breached that oath. The City further asserted that there was no evidence he would not do this again if confronted with a similar situation a situation he would very likely be confronted with on a daily basis if reinstated. Other than his word that he would not do or say these things again the City asserted that there was no evidence of that at all. He breached the trust and his oath once; why, the City asked rhetorically can he be trusted not to do so again? 14. The City countered the defenses by the Federation as lacking credibility. He provided no actual evidence of his rehabilitation or even what sort of counseling he has received. He claims to have consulted with a psychologist but provided no evidence of rehabilitation nor even why he went - the City posited that it could simply be to deal with issues pertaining to being fired rather than any underlying issue with racial profiling. 15. Further, the City asserted that the grievant's long history and accolades received in the line of duty do not provide sufficient evidence to overturn the discharge given the extreme seriousness of his actions here. The City also cited a recent Minnesota Court of Appeals case of the proposition that accolades and commendations do not necessarily protect an employee if the action is serious enough. The City referred to Chief Dolan's testimony again and argued that even he acknowledged that a history of being a good officer does not excuse one from being a racist officer. 16. The City also asserted that the grievant was issued a 40-hour suspension a few months before the March 2015 incident and that even though his grievance is still pending the arbitrator should use it in determining the appropriate penalty here. The City noted that the Federation purposely delayed a hearing on that matter in order to retain that defense in this matter. He is thus not the model officer the Federation asserted he was and that he has significant discipline on his record. 15 17. The City discounted the claim that the grievant would be both willing to apologize and attend whatever training the department requires as a condition of reinstatement. First, he has had numerous chances to apologize to the Chief, the public and to the affected individuals but has so far failed to do so. He indicated at the Loudermill hearing he would be "willing" to do so but so far has not. The City questioned his sincerity in this regard since his willingness to apologize seems predicated on reinstatement. 18. Second, there was no evidence presented as to what sort of counseling he has actually attended. The union presented a number of options for programs through the Department that he might attended but throughout all of this, he has apparently attended none of those and has taken few, if any, steps to convince the Chief and the department that this will not happen again. 19. The City also countered the claim of disparate treatment both in terms of the more serious nature of the offense here and due to the fact that Chief Harteau told the department in no uncertain terms that she had different expectations of her officers and that racially motivated statements like this would not be tolerated and would be dealt with very severely. She had the entire department attend the Minneapolis 2.0 training at which her expectations were clearly outlined and the grievant acknowledged that he attended that training. He knew that this sort of conduct would be dealt with severely and that indeed, as the saying goes, there is in fact a new sheriff in town. The examples given by the Federation occurred under a different administration. 20. The City cited Rasicot v. City of Minneapolis, 1998 WL 27920 *4 (Minn.App.) and argued that the current Chief is not bound by the polices or actions of her predecessors. Moreover, racism has never been accepted by the Minneapolis Police Department and whether officers under a former Chief were terminated or not, Chef Harteau made it clear what the consequences of such actions would be under her administration. She is entitled to implement that change and provided adequate notice to the officers of what that change was and of the consequences of violating it. 16 21. Further, the City argued that the other examples of inappropriate language and actions were done under vastly different circumstances, as outlined above. Some involved the aftermath of a high speed chase or other highly charged and emotional actions and officers did have a momentary lapse of judgment. Here the City asserted in the most strident terms that this was not a momentary lapse of judgment but was rather as window into the grievant's view toward the people he is supposed to protect and how he views them. 22. Finally, the City argued that the grievant's actions will have to be disclosed to defense attorneys in any court proceeding in which the grievant might be required to testify. Under Gigli v United States, 405 U.S. 15 (1972) and Brady v Maryland, 373 U.S. 83 (1973). His racially charged comments and the results of this arbitration would need to be disclosed as well thus rendering him virtually useless as a witness. The City noted that these cases involved allegations of lack of credibility but the disclosure requirement would still apply and render his testimony almost worthless. He would certainly be impeached in any jury trial with the likely result in a jury simply not believing him or worse, not believing the other officers who might also testify in that same trial. 23. The City argued that the grievant's personal prejudices were allowed to appear and that even though he knew he was being recorded he still somehow believed it would be acceptable to make the racially charged comments he did. He simply cannot and should not be trusted not to do this again. The City seeks an award denying the grievance in its entirety and sustaining the discharge. FEDERATION'S POSITION: The Federation's position was that the penalty of discharge is too harsh under these circumstances. In support of this position the Federation makes the following contentions: 1. The essence of the Federation's position is that the grievant made a mistake in what it termed a momentary lapse of judgment during an incident in which the detainees were constantly verbally abusive and disrespectful. The Federation and the grievant claimed that this was a one-time incident and that while some discipline is appropriate discharge is far too harsh a penalty. 17 2. This is especially true for a 24-year employee who has received numerous commendations for bravery and exceptional service to the City of Minneapolis and its citizens. The Federation cited numerous comments from the grievant's evaluations over the course of over 20 years that were glowing in their praise. See, Union Exhibit 12 setting forth the grievant's evaluations over a decade. In addition, the grievant was named officer of the year in the 4th Precinct in 2011. The Federation insisted that these factors must mitigate the discharge to a lesser form of discipline. 3. In addition, between 2008 and 2015 he was awarded a medal of valor, three medals of commendation, two lifesaving awards and three Department Awards of Merit. He was once also praised by the US Postmaster for his efforts in literally saving a postal carrier's life. In addition, he has received numerous other awards and commendations for his actions, as well as being a very active and dedicated peace officer, making over 1000 traffic stops and numerous arrests all in an effort to keep the public safe. All of these awards and accolades cited his dedication, professionalism and bravery. See e.g. union Exhibit 5. The Federation asserted that the grievant is a fine officer whose long service should not end in this ignominious way. 4. The Federation also asserted that the grievant requested a transfer and should have been granted this given his years of service yet that request was denied. The Federation noted that the Department of Justice was called in to assess the department and oversee potential problems with officers to prevent disciplinary issues before they occur. The Federation noted that if this had been done properly, the grievant's issues might have been ferreted out sooner and none of this would have happened. 5. The Federation characterized the grievant as a "textbook" example of the potential benefits of the EIS program but the City never gave him that chance even though the department had ample notice that he was having issues. He had an 18-month old child die in his arms and was one of the very first responders to the Accent Sign tragedy where several people were killed by a disgruntled employee. 18 6. He wanted to be assigned to a less stressful environment but the department ignored his entreaties. The Federation asserted that the department bears some of the blame for what happened in March 2015. If the MPD had an EIS with the emphasis on early intervention this might not have happened. 7. The Federation turned to the March 18, 2015 incident and noted that when the grievant and Officer Diedrich arrived they saw the red Challenger and noted a bullet hole in the windshield. They had already received reports that a car matching this description had been seen being chased by another vehicle earlier in the day. They had very strong reason to believe that gunplay was involved with this car and that the men in the blue Toyota may have been involved in that. 8. When that blue Toyota pulled into the parking lot they thus had reason to believe that there could be a gun in the car. They proceeded with extreme caution and had their guns drawn for that reason when they approached the Toyota after it pulled over. 9. The Federation and the grievant further asserted that as the grievant approached the car the men inside were verbally abusive and used very foul language. While this does not appear in the audio or videos, the grievant claimed that they did and were very disrespectful right away. He also indicated that he was concerned that the young man he directed to get out of the car might run. He had had that experience before and knew he was unlikely to be able to run down a healthy 18-year-old youth. He asserted that he used verbal force to prevent any attempt to flee the scene. The Federation characterized his actions as both prudent and reasonable and an attempt to de-escalate and diffuse what could have been a very dangerous situation. 10. The Federation cited policy 5-304 as allowing an officer to verbally announce the use of force in a situation that officer reasonably believes may result in the use of force. Union Exhibit 13. Here the grievant reasonably believed that the youth might run due to his tensing of his arm as he was pulled out of the car. The Federation noted that three verbal warning, albeit a coarse one, was successful and that no physical force was necessary to do a pat down search of the young man. 19 11. The Federation asserted that the verbal abuse from the young men continued virtually throughout the entire situation. Even when handcuffed and placed in the rear of the various police vehicles they continued to deride the officers, swear - sometimes in different languages. When OPCR investigated this incident they engaged translators who were familiar with the languages these men spoke and determined that they were both swearing and that they indicated that the keys for the red Challenger as well as a gun were in the Toyota. They kept up their verbal tirade accusing the officers of being racist and complaining that there was no reason to pull them over. The officers had to endure this for almost 45 minutes yet they kept their composure and did not lash out at the men despite the language they used. 12. One of the men refused to identify himself despite multiple requests. The Federation noted that it is permissible to request identification in situations like this and that the officers acted within the law at all times in this instance. The Federation pointed to a series of recorded statements by these men while seated in the back of police vehicles, see City Exhibit 18, in which they repeatedly insult officers, swear at them and resist efforts to identify themselves or provide requested information. The Federation also noted that under Terry v Ohio, a person being detained can be required to provide identification. Thus, the request to provide that from the one man who refused was lawful and appropriate. 13. The Federation also pointed to the grievant's comments during these exchanges in which he does explain to the men why they were pulled over - for receiving and concealing a stolen vehicle. See City Exhibit 19 at 12, lines 43-51. Thus, while he did not state it right away, eventually the grievant did provide the answer to their question but not before more thoroughly investigating the situation. 14. The Federation asserted that many of the comments were simply meant as sarcasm and should not have been taken seriously by anyone. Further, even after the Blackhawk Down comments, none of the young men were offended and even laughed and there was no harm done. Once all of the men were identified and the car was searched, everyone was released and no harm done. 20 15. Even though no one was arrested, no one was harmed physically in any way and the men were released as a final show of disrespect, as the officers drove away, the young men videoed themselves yelling further obscenities at the officers. They even posted the video on Facebook. The Federation characterized these men as extremely disrespectful and disruptive. 16. The Federation also downplayed the City's argument regarding the OPCR complaint that was filed and noted that despite many requests, none of the young men, including the person who filed a complaint, ever cooperated with the investigation and never responded to the multiple requests to appear to give testimony or evidence in support of the complaint. The Federation noted that this can only mean that the men were not offended by the incident. 17. The Federation's main argument though is that discharge was simply not called for in this instance. The Federation pointed to several City policies that call for a much lower level discipline for the kinds of offenses the grievant committed. Former Chief Dolan would have issued only a level D degree of discipline for the "break your legs" comment, for example. The Federation went through a litany of prior instances of the use of foul language, see Federation Brief at pages 14-15 &amp; 31-33, where officers used very harsh language yet were issued much lesser discipline. 18. Further, when other officers have used foul language, including the "F" word, even toward members of the public, they have been issued much lower levels of discipline. One officer told a superior officer to "go F himself" and was not fired. Union Exhibit 10. While these were issued under prior administrations, the Federation argued that the Department has never treated the use of foul language alone as dischargeable. 19. Moreover, even in instances where very racially insensitive language has been used, including the N word, see Union Exhibits 6 &amp; 7, or referring to an Asian American as a "chink," those officers were not fired.</t>
  </si>
  <si>
    <t>['https://d3n8a8pro7vhmx.cloudfront.net/cuapb/pages/270/attachments/original/1631804638/2016-Rod_Weber-City_of_Minneapolis.pdf?1631804638']</t>
  </si>
  <si>
    <t>['Roderick Weber, badge #7612']</t>
  </si>
  <si>
    <t>Too_Long:Over 20 Pagesday period in which the third day you are not working, raises concern if such timekeeping practice is allowed and who authorizes it. MPD/House was contacted and stated he did recall discussing with MPD/Thole, the timekeeping scenario in question, but he could not recall specifically what instructions he gave to MPD/Thole. This information regarding MPD/Thole's timekeeping in question will be looked into further regarding any possible policy/procedure violations. MPD/Thole, MPD/Powell, 13.43 - Personnel Data checked into the hotel and then had dinner on the patio. MPD/Thole stated he had two beers up to that point and was cognizant of his alcohol intake because of a prior DWI. He stated he had 4 to 5 total drinks the entire night. At approximately 9:00-10:00 p.m., MPD/Thole stated he and MPD/Powell next went to the Sardine Can Bar. They were walking there and MPD/Powell thought he knew one of the officers, because he (Powell) was a prior Green Bay cop, so he flagged down the officer and asked him where the Sardine Can Bar was. And just so he would know who they were, that they weren't just weirdo's flagging him down, setting him up or anything, MPD/Thole told him, "Hey, you know, we're both cops from Minneapolis." MPD/Powell told the GBPD officer he used to work there and asked him if he knew a couple guys - if any of them were working tonight. The GBPD officer told them where the Sardine Can Bar was. MPD/Thole asked him if the GBPD officer could give them a ride - the officer said, "No, but I can call you a cab." And we said, "All right." The GBPD officer (later learned to be GBPD/Officer Denney) called them a cab and they then went to the Sardine Can Bar. MPD/Thole stated they got to the Sardine Can Bar and we went inside. They met a guy from Northeast Minneapolis, talked to him and he had one more drink in the enclosed patio. MPD/Thole then looked out front towards the street and saw MPD/Powell was out there talking to a cop. MPD/Thole stated MPD/Powell had told him that a couple of his buddies (GBPD officers) were working that night and might stop by. MPD/Thole went around and out, and introduced himself to the cop, later learned to be 84 1211873 GBPD/Allen. MPD/Thole remembered seeing another cop in the car and said, "Who is that?" GBPD/Allen said it was his partner, a rookie, and he's doing a report. MPD/Thole stated he leaned in the window to say hi to the rookie officer (later learned to be GBPD/Rahn) and saw a sleeve tattoo and a grave marker tattoo on his arm, which told him GBPD/Rahn was probably a military guy. MPD/Thole asked him, "Are you military?" and he said, "Yeah," and they started talking aboUt that outside of the squad car. When asked about the accusation that he made the comment "What is that? Green Bay is too nigger friendly", MPD/Thole stated he absolutely didn't remember saying that and didn't remember hearing it - period. MPD/Thole said when he read the redacted report, he never once, while looking at the names and pretty much matching up what with what, that he never once thought that was his name in the report linked to the comment. He then stated when he got the un-redacted report that he even said to MPD/Lt. Kroll "Whoa, what the...? That's...That was...That's from...I don't ever remember that happening." When asked if he heard MPD/Powell or anyone else outside the Sardine Can Bar say anything derogatory or offensive towards one's race, MPD/Thole stated "No, I, don't remember...I mean that whole statement - I don't remember anything about that. I just...1 don't." When asked if he recalled a Chevy Caprice Classic, with raised rims, loud music playing and being driven by a black male, MPD/Thole stated "No." MPD/Thole stated GBPD/Allen and Rahn eventually left, but didn't remember how their encounter ended. He stated he did remember them (GBPD Allen/Rahn) saying something to the effect, "Hey, if you guys need a ride - call me, I'm on till late in the night." MPD/Thole then remembers leaving the Sardine Can Bar, walking back, then seeing a country/western bar. He didn't remember the name of it. He and MPD/Powell ordered one drink, then sat at the bar and talked with the female bartender, and that was it, they didn't talk to anybody else. 85 1211874 MPD/Thole did not remember how long he and MPD/Powell stayed at the bar. After leaving the country/western bar to head back to their hotel, MPD/Thole remembered that they had to go over .a bridge to get back .to their hotel. He stated, "Oh yeah, you go over the bridge and you go left...There's a little river there that we had to go over. So I remember it was a little bit of a ways to get back to the hotel." MPD/Thole stated that he and MPD/Powell were walking down the street, walking next to each other, and remembers that they were going downhill. He stated he looked up ahead and there were four black guys hooting and hollering and making all kinds of noise and stuff like that. He stated he remembers right away in his head just thinking, "Just get out of their way, whatever", and remembers veering off to the right to go around them. MPD/Thole stated he went around them, and said "I don't...that's where I don't remember what the whole, initial interaction was...but something happened and then there were some words exchanged." MPD/Thole stated he heard MPD/Powell say, "What'd you say?" MPD/Thole stated that's when he turned around, and clearly saw one black male that had a baby blue wife-beater and huge white glasses on. He stated he clearly remembers the black male coming at him, puffing out his chest and coming at him. At that point, MPD/Thole stated he was now facing uphill and • they were facing downhill. The black male was on the left side and there were three of them in a row and then a fourth one. MPD/Thole stated he remembered a guy on the outside, reaching for the black male that was charging at him, getting in front of the black male. MPD/Thole stated he put his hands up and looked at the black male and said, "Hey, we're off-duty cops, go away. We're not looking for anything." As soon as MPD/Thole said that, that's when the guy in the blue came at him again. At that point, MPD/Thole stated he just ducked his head and threw one punch, not remembering if he connected with his punch. He then stated he didn't remember hitting specifically the black male, but he did state he 86 1211875 remembered he's (black male/blue shirt/white glasses) the one that lurched at him. MPD/Thole also remembers pushing back off somebody, he didn't know who, because his head was down, not wanting to get punched in the face. After pushing back, MPD/Thole stated he remembered he had gotten to the edge of the four way .intersection and stated he distinctly remembered looking to his right, seeing a squad car driving up, and then waving his right hand and pointing at the black males. MPD/Thole stated through this whole thing, "I've said that to everybody, and we've received advice of...of doing stuff, you know - Go on the media and this and that. And from the beginning, I'm steadfast that this thing was blown out of proportion by the media, and I was a victim. And I was...I mean, I watched some of the news stuff and now, knowing that, after watching it now, I know that they spliced, cut and pasted and spliced it, to make this thing bigger. When questioning MPD/Thole's display of puffing out his chest and stating "he went like this", MPD/Thole said "...and the term that I used, the reason I used the term, the 'monkey' term, is because if you've ever watched monkeys in the zoo, I don't know if you have kids, but I have kids, and when you go to the zoo or you watch the National channel, they get in packs and when they're gonna fight, that's what they do - they throw their arms back and they puff their chest out and then they jam at each other." MPD/Thole said "that's what all of these guys did, and the one I specifically remember was this guy in the blue:" When asked what he meant by "he upped on me", MPD/Thole stated the "up" comment, "they upped on me", that it is a North Side Minneapolis term... "He `upped' on me," means "He came at, me." MPD/Thole stated that when the black male "upped on him", he absolutely took it as a threat. MPD/Thole stated that the only reason he threw a punch, is because he was worried that there were four of them, and if he got knocked out, being a cop, he has seen what happens to people, that people could hit their head and die. 87 1211876 He also said he has seen people get knocked out and then get their pockets 'rifled through. MPD/Thole continued, with regards to throwing the punch, stating "...and that's why I did it, because I was absolutely, when a guy lunges at me like that, I'm in. fear of my safety. And that was...I mean, I didn't run, I didn't do anything, I threw one punch to try and create space, I identified myself as a cop, simply because I was hoping that if he was gonna be the "tough guy," he would say, "Oh, they're cops, let's just walk away, we don't want any problems." MPD/Thole stated the reason he identified himself as a cop to the group of black males, citing his being a cop in the military for almost 18 years, that the first step in a confrontation is identifying yourself. He said he wasn't working this night, but it's engrained in his head, that his sole purpose when the guy came at him and the other guy stopped him, was to say, "Hey dude, we're cops and we're not looking for problems. Let's just go our separate ways. Like I don't know what happened, and I don't care what happened, but we're not looking for a fight." MPD/Thole stated he did not see anyone assault MPD/Powell. When asked if he, MPD/Powell, the black males or any bystander used any racially derogatory terms, MPD/Thole stated, "I don't remember. Like I said, I don't remember what happened in...in the initial part, I don't remember hearing anything or whatever. Me and Shawn were talking and I just remembered splitting off to the side. And then I remember hearing Shawn say, "What did you just say?" and then he turned around and so naturally I turned around, and that's when this whole thing started and they came at us." - The recorded squad video of GBPD/Andrae was played. MPD/Thole identifies himself in the video, wearing a green shirt, waving at the arriving GBPD squad. He also identifies MPD/Powell in the video, as well as the four males involved in the altercation with him. All four of the males can be seen 88 1211877 leaving the scene, walking away northbound on Washington St., as the squad pulls up onto the disturbance. MPD/Thole pointed out on the video, the black male who came at him. The male appears to be a very thin, light skinned black male, wearing a white hat, white framed glasses, medium blue colored short sleeve shirt, tan/khaki cargo shorts, and white tennis shoes. MPD/Thole points out that he can be seen on the video at the point of the GBPD squad's arrival, that he is not aggressive and that as soon as the other males see the cop, they leave. He stated at that point, he wanted to keep the males at the scene because he had just been assaulted. He did not know at that time, that MPD/Powell had been hit. He did not learn that until he and MPD/Powell had gotten back to the hotel. MPD/Thole points out on the video that the two larger black males, who intervened, were not involved in the altercation. He stated that they were coming in and trying to cause a diversion. MPD/Thole said he wasn't really focused on them, but he knew they were not part of the initial "reaction." MPD/Thole stated the altercation started with four guys and all of a sudden he looked up and there were nine or twelve of them. He didn't know who was foe and who was helping at that point, stating that he had just been attacked and that everybody is an enemy at that point to him. He stated he was just trying to keep his eye for anything coming to attack him again. When asked if he has had prior fights in which that motion ("upped") is used towards him, MPD/Thole stated he sees it all the time at work. When asked about the black male wearing all black, what was going on or being said when he lightly pushed him, MPD/Thole stated he didn't remember what was being said. He does remember this male being in front of him and that he couldn't see anything.. He was trying to see where the males involved in the disturbance were going because he had just flagged the cops down and wanted to point those guys out. MPD/Thole described the black male who had lightly pushed him as trying to be the peacemaker, yet also stated he was trying to be a diversion, that he saw the guys in the 89 1211878 altercation, walk away; he knew they were leaving the scene. He (later identified as Civilian/Higgs) was trying to create a diversion so that they could get away. MPD/ThOle on video commented that he had punched one of them, and he'd do it again. When asked why he would do it again, he stated because he will always protect himself. The recorded squad video of GBPD/Denney was played. GBPD/Denney can be seen and heard giving instructions to Officer's Thole and Powell to walk away. MPD/Thole comments on MPD/Powell attempting to go back over to the corner, stating "the reason he's (Powell) going back is because these guys (Garth/Higgs) are making all this commotion because they're trying to make a diversionary tactic and that's what he's saying is, "You're right, you don't know what's going on here." They're...They're coming in saying there's an altercation and they don't know we were just assaulted, but their taking the cops attention...these guys are drawing the attention of both of them away and we're trying to get them to go stop the other guys that just assaulted us." MPD/Thole identifies himself as the one who stated, "We're cops! We're cops!" He stated the reason he did that is because MPD/Povvell can be seen going back and he didn't want him (GBPD/Denney) to think that MPD/Powell was going to attack him. MPD/Thole stated he knew what MPD/Powell was doing, that he (Powell) was going over thereto try to point out these guys. So MPD/Thole told GBPD/Denney, "Hey, we're cops," because I don't want him to go up into that red phase and, you know, feel like he's gonna be attacked. When asked, were you asking for preferential treatment when identifying yourself as a "cop" to GBPD/Denney, MPD/Thole stated "absolutely not." MPD/Thole identified himself in the video as the one telling GBPD/Denney that he wasn't trying to give him a hard time, that his intention "was to get GBPD/Denney to at least turn around and look and see...I mean I gave the guy a clear-cut description...this guy was very distinguishable on the street and could have been stopped." But when questioned if the roles were 90 1211879 reversed, could he see why GBPD/Denney thought he was being given a hard time with regards to his and MPD/Powell's behavior and lack of cooperation, MPD/Thole stated "to an extent, yes." MPD/Thole, regarding to listening to GBPD/Denney's orders, stated "...were we to the "T," "Go over there," and we went over there? - No. Did we start to? - Yes. Did we see something as professional officers that we knew was happening, being the diversionary tactic, to try and let suspects that we had just been assaulted by get away? - Yes. At that point did we go against his command, to try to let him know about that? - Yes, I did." When asked if he heard anyone use the "N" word which was to have been said prior to GBPD/Denney saying "What did you say?", MPD/Thole stated "no", that his whole focus was trying to watch the guy in the blue because he didn't want him to get away. He also stated that he did not know, or couldn't remember, if he and MPD/Powell were still right next to each other, that at some point they had separated from each other. When asked if there were any other officers showing up to the call, MPD/Thole stated "This was two months ago, I don't remember." MPD/Thole identified himself as the one making the comment about protecting oneself, that it is the first line of defense. When asked why he said that, MPD/Thole stated, "...again, in my head, I'm focused on I was just the victim of being assaulted. And, you know, looking back at the video, I can hear him talking about police work, but at that point I was saying, 'No, my first line of defense is to protect myself.' This guy was coming at me and I mean, I've been a cop, like I said eleven years, and eighteen years in the military, I've seen plenty of people get punched and knocked out cold. You know, big guys get hit by little guys. I don't...I'm not gonna let that happen to me, so yes, my first line of defense is to protect myself." When asked again about his reference to "these dudes were doing their little monkey thing", MPD/Thole stated "The...I...Whatever [...the 'monkey' thing...the reference I'm making again, is the ov...whatever you want to call it, overture with their arms and puffing their chests out and coming at us on 91 1211880 attack mode...and all of them doing it in a group." "Until they were stopped by the one guy...and then once he was stopped, he comes at me again. And, I mean, every time these guys lurched, they did the same thing, you know, just like that. They'd take their arms back and their chest out." When asked if his comment "these dudes were doing their little monkey thing" was in any way a reference towards a particular race or group, MPD/Thole stated, "No, it absolutely had no bias or anything intended by any of that." MPD/Thole identified himself as the one saying, "You can't miss them", and stated "I'm overly pointing, like very animated at this time, going, 'There's a group of them right...' They were at like the top of the hill and you could see them, I mean, they were clearly walking away this whole time. And I could still see them, I could still see the white hat, or you know, the blue shirt, and I was like, 'There's a group of them right there.' And I was telling him, you know, because you could at least drive up there, I mean, the guy's got big white glasseS and a blue shirt...It's not like this guy was wearing blue jeans and a black shirt, where everybody's got that, it was very distinguishable and they could have went up there and at least looked. Had they done that stuff, this thing would have never gotten out of control, we would have never gotten this upset, and this situation I feel would have never happened." When asked if he should have stated more clearly to GBPD, "Hey, I'm a victim, go get them", MPD/Thole replied, "Absolutely. Looking back, hindsight - absolutely I could have." MPD/Thole identified himself as the one who stated "These two right here on the corner, they were not even here when it started, they came up because they seen white on black." When asked what he meant by that statement and why did he interject race into the matter, MPD/Thole stated "Well, it's...I mean, that's just the fact - They were black, they were all black and we were white. We were the only two white people there at that time when we were walking down the street. The whole group, from the beginning with the four, and then when I turned around and pushed and looked, all I saw was a group 92 1211881 getting bigger of all black people...Again, it's...It's not bias-motivated, it's just that's a fact of the incident." MPD/Thole denied using the term "white on black" as an inference that because of their race, the black parties that were involved in the fight were the guilty ones because of their race. When asked to go through the portion of the video where he is describing his actions, specifically when he (Thole) stated he turned around and punched the black male, MPD/Thole stated "the way I remem...Like I said, again, it's two months ago, I don't know why it took so long. But I...The way I remember it was, he initially...They all puffed their chests like...they all came at us at once. The...The guy on the left side, as I was facing them, stopped the one on the edge who's in the blue shirt. Then he puffed his chest to me and came. And at that point, like I said, I ducked my head and swung." When asked if it appeared that anyone in the group was trying not to fight, MPD/Thole stated "One of them...One of them grabbed on, like they were trying to say, "Hey, no." And in...in fact it's not even - like they were - they were absolutely grabbing him to say, "Hey no." And I mean, they didn't say the words, but they were clearly grabbing him to stop him. And that's the point where I put my hands up, I took a step back, I identified myself as a cop, thinking it would help, and that's when the guy that had grabbed him looked at me and I don't know if he let go, if the dude broke through his grip, I don't know what happened, but that's when he puffed up and came at me." MPD/Thole identified himself as the one commenting about being embarrassed. MPD/Thole stated he was referencing MPD/PowelI and stated, "Well, I mean, if I were him I would be embarrassed if my partners didn't stop suspects when you got two guys that...I mean, and...and not because we're cops, just normal citizens. Like, if...lf my mom were in this city and she got assaulted, I would hope to God that the cops would try and grab the suspects." When asked what he meant by "This shit doesn't happen in Minneapolis", did he mean fights, MPD/Thole stated, "No, what I meant by it was, we don't let 93 1211882 suspects walk away. If somebody tells...If...If me and Shawn go to a call and somebody goes, "Hey, those guys are suspects," I don't stay here. Whether I go get them, whether I call for a car to go get them - I send somebody to go get the suspect. I mean, if...I mean, I feel like that's my duty as a police officer, you've identified somebody who just assaulted you. Whether I know what happened or not, I stop and detain everybody until we figure out the story. But I...When somebody's pointing somebody out, I don't just let them go because you're upset. I may not go get them, but I go get somebody else...Or I have somebody else to go get them." MPD/Thole points out on the video where GBPD/Denney asks him, "Can I get your identification?", and his response was, "Absolutely." MPD/Thole was asked what he meant by his comment, "So you're gonna add me in a call as a cop now, that's fucking awesome." He stated "I was upset because they didn't stop the suspects, so if you're not gonna do a full and thorough police job, then why are you gonna make a report? And second, if you're gonna add me into this, quite honestly, right now, I'm a member of a 13.43 in this Department and all of us are walking around on eggshells - every one of my partners. I mean the things they've done with the and disbanded them, the way they've treated members on the and put them on the worst shifts in the City. In my opinion, multiple of us are walking on eggshells. But me personally, I can only speak for myself, and I know I absolutely am walking on eggshells... because right now, that...for whatever reason, the and its members are under a microscope by this Administration." MPD/Thole stated he didn't want to be listed in a call for those aforementioned reasons and because he didn't know how the incident would be taken and whether he'll get his turn to explain his side. MPD/Thole stated that he believed the GBPD officer asking for his identification was an appropriate action. He stated looking back, at the time, he' was obviously still extremely agitated about feeling that he didn't get proper service, but he did hand over his ID. 94 1211883 MPD/Thole identified the voice on the video saying, "They're not going to because they assaulted us", as that of MPD/Powell. He also identified himself saying, "Shawn, let it go dude."? He further explained that one of the GBPD cops that MPD/Powell used to work with pulled up on scene. MPD/Thole saw MPD/Powell go over and talk to him and he just told MPD/Powell, "Let it go." MPD/Thole stated "Because in my opinion, the way things were being handled right now, they weren't gonna do anything. We were victims. mean, what are.they gonna do - A report with no suspects, when we pointed them out and they could have got them, and they didn't?" When asked what he meant by "Wow dude, what a clown show", MPD/Thole stated, "Just the whole act of not going to get the suspects. I mean, and...again, like I...I just...I think as professional police officers, I just can't...I...Still to this day, I'm steadfast on it, that I can't believe not one of the ten cops there could have went and looked for these suspects with the description that was given." He stated he didn't say it like, "Dude, this is a clown show." He said it was kind of one of those things he said off to the side of, "Wow man, what a clown show" - to himself. He did acknowledge that his comment was in reference to how GBPD was handling the call. In reference to MPD/Thole's comment, "We get jumped by nine fucking guys and we're the problem. Two small fucking white guys and you got a crowd of fucking black guys up there", he stated his interjection regarding race was "Again, the same thing. It's just the facts of the case. I mean, the facts are that they were black guys, we were white guys. We're two...We were smaller than all of them and you can see in the video that we're clearly smaller. I'm putting the facts out - black, small, two of us, twelve of them - that was...that was more me trying to state the numbers of - there's two of us." When asked on when he identified himself, why did he state "Minneapolis full time 13.43 ", MPD/Thole stated "It's just what I always say, I'm proud to be on a - When asked on why he made the comment, " we have a lesbian fucking chief that's looking for any reason to fire us", MPD/Thole stated, "Honestly, you 95 1211884 know, I've thought about this over and over and...And I feel that it went back to, I mean, every time I hear of the Chief, it's, "The first gay chief." "The first openly gay Chief." "The first lesbian Chief." "The les..." It's like, I guess to me I feel that's her title, is "The Lesbian Chief," because I don't know why she can't just be "The.Chief." But every time I hear of her name, I read her name, everything - it's got the sexual connotation with it...And you know, I equate it to training. When you're in a shooting and you go back, you fall back on your training - what you've learned, what's been ingrained in you over time. Well, to me, that's what's been ingrained in me. I...I...It has nothing...I mean, there is absolutely nothing intended in a negative way by that at all." MPD/Thole continued, stating "I've worked with people of the gay and lesbian sexuality in my...my job for eleven years. I have never had an issue with any of them. I've worked with several of them recently on a huge case that I have, I've sought advice from them, they've told me what a great officer I am. I've never had an issue...Looking back at the video, it looks...It sounds terrible, because I also threw a "fucking" in there. That's one of my vices in life, is that word - I've been deployed four times, I use that word a lot." MPD/Thole agreed that what he said, in context or out of context, could be seen by someone as an offensive comment. - When asked if he had any firsthand knowledge that the Chief is firing people for no particular reason, MPD/Thole stated "I don't know all the facts of the case. I've talked to people that have been sent to really bad shifts out of the blue, and to me that's kind of a...a precursor, umm, that yeah, firing could come." - When asked if he has animosity towards the MPD administration, MPD/Thole stated "Yeah. Oh, for me? - Yes. Yeah...I would say that." The review of GBPD/Denney was completed, and MPD/Thole stated, "One other thing I did want to say about that, the other...It's not just the 13.43 13.43 part of it, I was on a huge case. I had been getting accolades all the way up to the Deputy Chief level on this case, and all of a sudden one day I was just told, 'You're going back to the Precinct.' I inquired why, my Lieutenant 96 1211885 inquired why, people above him inquired why, and everybody got the answer, 'We don't know, it just came from above'...I don't know. I mean, no...Like, literally nobody could called MPD/Lt. Harris, because one day they just said, 'Yep, you're not doing 13.43 Then I'd talked to all my bosses, everybody said, 'Yep, we got no problem with it. Sorry, I don't know why, I don't know where this is coming from, but we were told you're not...you're not doing-.' And that was my first= pick." MPD/Thole continued, "And then I was moved from this case, which I had just got done helping Sgt. Hawes on when I came back. I mean, this case evolved - there's thirty plus felonies charged on it, it's a huge case, and it was still ongoing. And I was just moved back and I don't know why. So between that and the thing that happened with - Yes, I was extremely on eggshells because I didn't know what was going on and nobody could give me an answer. I asked MPD/Thole if he was transferred prior to the Green Bay incident and he stated "yes." He further stated "But I mean, it...It had been going on for a course of two to three months, that they'd tell me, 'Yeah, you're be...you're going back to the Precincts. No, you're gonna stay here. Yeah, you're going back. No, you're gonna stay here.' And it got to the point where I finally just said, 'Just move me, I don't want to...I...I don't know what's going on up there, none of you guys can tell me, just put me back in a Precinct and we'll be done with it." MPD/Thole was questioned about his comment, "I'm not that drunk...I'm not...I know you think I'm totally fucking out of my mind drunk." MPD/Thole stated he was confirming that he was not intoxicated or drunk the night of the incident. Referring to a comment MPD/Thole made in the GBPD/Meisner video, "How long have you been a cop?...Exactly", MPD/Thole stated "it was just the reference of, I was...we were trying...I can't speak for we. I was trying to tell him, because he came up on it at that point I had told him how I was trying to tell him, "The guys are right there." And that was me...it...it was basically a professional, like, "How long have you been a cop? How do you miss this?" 97 1211886 Like, "How do you not go after the suspect? That's like one of the first things they teach you in the Academy." I didn't say all those words, I put it like that." MPD/Thole was questioned on the discrepancy of him explaining earlier in the video that he stated he knew what "this" (puffing of the chest/arms. pulled back) meant and that he interpreted "being upped" as a direct threat, that he was about to be attacked, yet in his comment on video stating ..."and I'm like dude, you fucking...you upped on me....1'm not gonna let you shit me...like...I don't know what 'this' means." MPD/Thole attempted to explain the discrepancy by stating "I don't know. I mean, I don't even know if that's what they're...I mean, is there a...like...like video showing them do that? I...I...I guess anybody can say "this" - I don't know what they're referring to at that point...Like, me - I take that as an...an act of...of...an act of aggression. Like, I...I don't know what it means, I'm not inside his head, I don't know what he means by it...But from with...where I've seen it, to me that means you're about to attack me...Especially when you take it combined with after that you come at me." With reference to his comment, "These fuckers come and grab us", MPD/Thole stated he was initially referring to the two guys who came in and intervened in the disturbance, but he also stated that he could have been talking about the GBPD cops. He also said that if the two guys intervening were being peacemakers, why would they grab the two guys, the two little guys - Why wouldn't they get in between the four guys and try and get the four guys away from the two? Why would they grab the two guys? When asked what he meant by his comment, "I'm not trying to be a racist, but there's a very big discretion between the two. Two white guys and twelve black guys - Where do you think the problem...?", MPD/Thole stated, "...it's the numbers - there's two of us, there's twelve of them, and these guys, like...I mean, just the whole black/white thing with them, you could see it was a touchy subject. And so I'm trying to tell them, like, "That's not what...Like that's not what this is about. I'm not telling you they're black, 98 1211887 because I'm not a racist. I'm not saying they're black because I have 'a problem with that,'I have a problem with twelve guys attacking me, four guys attacking me, whatever. I have a problem with anybody attacking me." When asked about his comment, "And then he takes my license and puts me in a call, punching it in", whether he expected the officer to do something any different, MPD/Thole stated, "I mean, looking back - No. But at that time was pissed. Like I said, I was...I was angry and I...I didn't...I didn't want this to happen, is basically what I didn't want to happen...After being a victim." When asked if he told GBPD officers to "fuck off', MPD/Thole stated "No. I don't remember that." MPD/Thole denies seeing MPD/Powell "flip off' GBPD/Knutson, but he did state that the description given did match that of what MPD/Powell was wearing that night. Asked to explain what took place between the time he and MPD/PowelI left the disturbance incident scene, but prior to his arrival at the GBPD lobby (approximately 45 minutes), MPD/Thole stated, "I don't remember a _ton of it because it's two months ago. I remember we went back to the hotel, we went up to our room. I remember that I looked at him (Powell) once we got into the light and I was like, `Dude, you got a black eye man.' And he's like, 'Yeah, I got I got fuckin' punched twice' or something like that, something to that effect. And that was the first time I had realized, I mean, because in between there I'm not listening to Shawn, you know. I...I know looking at the video he says it, but I hadn't realized it until we got back and that's when I told him that he got punched. And I'm like, 'Dude, you got a black eye right here"...and he said something like, 'I got hit twice.' I mean, and then he started going, `Yeah, I got a cut lip.' And I told him at that point, I'm like, 'You need to take pictures of that.' Umm...And so then he got on a phone call and I went and pissed and did my thing. And then he's like, 'Dude, I'm going back to get a report.' And I was like, I told him, I'm like, 'Dude, really? I mean, I don't think it's gonna go anywhere anyways.' And he's like, 'No, I'm going to get a 99 1211888 report.' And I'm like, 'Well, okay. I'll go with ya.' I'm not gonna let him go by himself when we were just attacked when there was two of us." MPD/Thole at first did not know who MPD/Powell was on the phone with at the time, but remembered today that he heard MPD/Powell yelling, "Nate!" and then something, something, something. I remember hearing the name "Nate." MPD/Thole stated that the purpose of going to the GBPD lobby was to get a report. The recorded GBPD lobby video was played. MPD/Thole identified himself and MPD/Powell in the video as well as GBPD/Lt. Opperman. MPD/Thole stated he remembered when GBPD/Opperman came out, when he initially came out, he kept saying over and over that he thought it was a joke, he thought MPD/Powell was joking with him and that's what got MPD/Powell riled up, is that he (GBPD/Opperman) thought it was a joke. MPD/Thole stated he and MPD/Powell were upset that they didn't get any police service. He remembers MPD/Powell telling GBPD/Opperman, "I'm not looking to turn this into IA, I'm not looking to get guys in trouble, but I mean, come on. Like, you gotta know you can stop the suspects, you have to know that as a cop." MPD/Thole clarified that MPD/Powell was not looking to get the GBPD cops on the scene to get in trouble and not looking for Lt. Opperman to turn this into GBPD IA. MPD/Powell wanted GBPD/Opperman to know about it so he could handle it as training issue maybe. MPD/Thole verified the presence of GBPD/Lt. Buchmann and later in the video, GBPD/Lt. Mahoney, who was the on-scene supervisor .at the disturbance. When asked if any of the three lieutenants had offered to take a police report or if he or MPD/Powell specifically asked for a police report, listing them (Thole/Powell) as victims, MPD/Thole stated, "I don't remember. I mean, I...At that point I was kinda letting Shawn do his deal and I stayed off to the side, and if...I mean, if I heard him get heated, then I'would kind of pay attention because I didn't want, you know, I wanted at that point 100 1211889 go in and try and calm him down, because...I mean, I just don't want him to get too heated. But I didn't feel like any...From the moment we walked in there, I didn't feel like anything was gonna get done." MPD/Thole acknowledged that he was in more of a supportive roll for MPD/Powell when at the GBPD lobby, and that MPD/Powell was the more adamant one, wanting something done, stating " And rightly. I mean, like I said, he (Powell) got punched. I don't know if I did or not, I couldn't tell you." MPD/Thole stated he did not have an expectation of what was going to come about at the GBPD lobby, stating he went with MPD/Powell to let him do his thing and he (Powell) didn't tell him one way or the other of any expected outcome. When asked when GBPD/Mahoney stated he was using the "N" word in public and that may have caused the disturbance, MPD/Thole stated he remembered something to the fact of "You can't use that language." MPD/Thole stated he responded with, "It's our freedom of speech, we can use whatever language we want." MPD/Thole stated GBPD/Mahoney said, "Well no, not...not if it's gonna be Disorderly Conduct or something." MPD/Thole remembered distinctly thinking, "It can't be Disorderly Conduct, there's only cops in here"...and in the report he (GBPD/Mahoney) says he was, referring to on-scene, MPD/Thole stated he never heard the part about on-scene, and kept thinking, "It can't be a Disorderly Conduct in here (GBPD lobby), because you're just cops and we're...we came here for this. We...You (cops) can't be the victim of a Disorderly Conduct." For clarification between what was said out at the disturbance and what was said inside the GBPD lobby, MPD/Thole was asked if he or MPD/Powell used the "N" word while in the GBPD lobby. MPD/Thole stated that he did not and he did not know if MPD/Powell did. He said he was on his phone and barely talked while in the lobby. MPD/Thole did state he remembered a comment about, "You can't use that language." 101 1211890 When asked if he believed he had the same rights regarding freedom of speech when you're on-duty, to use words like, "Nigger," or "lesbian," or anything like that, MPD/Thole stated, "No. I mean, looking back it's...it's a silly comment. I mean, I can see how it...I mean, no, I don't think those are right to use in derogatory ways." He further commented, "my personal belief is that I think words mean too much nowadays. I understand how people...I mean, people may think differently, but that's what's great about America - we have that freedom to think differently...but to me...again, like I said about our Chief, I think by everybody calling her a `lesbian Chief,' negates, like that's what people know her as, why can't she just be a 'Chief.' And I think that's what's wrong - is those little words, that's how we get into these kind of situations - by those words...So do I personally think it's...it's wrong to use those words? - Those words don't bother me one way or the other. Do other...Do I know now other people get offended? - Yeah, I've known that. But again, its connotation, context, everything combined and, you know, is it appropriate to say? - No, I don't think that." When asked what his thoughts were regarding GBPD/Opperman' s statement that his (Thole) behavior showed a high level of disrespect towards Green Bay officers and him as an off-duty Minneapolis officer, MPD/Thole stated, "...I think when I look back at it, I think it could have been handled differently. I think...I know...I can't talk for Shawn, I know I was extremely upset at the way it was handled. I was...I mean, I feel I have the right to walk down a sidewalk to go home and shouldn't have to get into a physical altercation to go home. And. if that does happen, I mean, I've given eleven years of my life to this city, I've bent over backwards to help other people out, and yes, I was extremely upset that I went here and...and when I was the victim of a crime and I reported it to officers, I...I don't know if they didn't believe me, I don't know if they weren't trained well enough to act on it. But the .suspects were right in front of us, walking away and they could have acted upon it and they didn't and I was very upset by that." 102 1211891 When asked if there was anything else that he wanted to add regarding what he heard, saw, or did inside the GBPD lobby, MPD/Thole stated GBPD Lt. Mahoney said something about, "Stop this or you're gonna go to jail" or "you're gonna end up in jail." MPD/Thole said that was when he just grabbed MPD/Powell and said, "This is...It's not going well. Let's go", and he ,got MPD/Powell and they left, going back to the hotel. MPD/Thole stated he did not call or text anyone, but MPD/Powell did, but he (Thole) did not know the contents of the call/text. MPD/Thole stated "Later that day we met up 13.43 . We went to and then we left...we went that night. Umm...The actual, umm, hush...what do you...I don't know what you call him, the...the owner or manager or whatever of the hotel, umm, actually offered to pay for our room for that night because he was upset at the...He's like, 'I'm sorry you guys had to go through this. Uhh...You know, if you guys want to stay, I'll take care, I'll comp your room tonight.' And we said, 'No, we're...We're just gonna go. Thank you.'" When asked how the hotel manager knew about the incident, MPD/Thole stated, "Him and Shawn had known each other, and so when, I don't know if it was that night, I don't think it was that night because I don't think he was open, so it must have been that morning, umm, I think he probably told him, you know, 'I got assaulted and we're just gonna go'...So then we went to the grave and then we rode home." At the conclusion of the interview, MPD/Thole was asked if he had any questions or clarifications. He stated the following: "No. I just wanted to, umm, I guess clarify one thing, umm, with the whole fight process at the bar. During this process, it was a...it...I guess what upset me the most is that it was a large group there, but it was right there. It wasn't like it was Minneapolis downtown, where it's chaotic and there's ten different fights, and shots fired and this and that, and cops gotta go, and we just gotta push this fight off to the side...Umm...And...And when I look at it, I just wish...All I was asking for was ordinary service that anybody else would have got. Like I said, if my mom or sister were to go out and have a drink at night, I want them to be 103 1211892</t>
  </si>
  <si>
    <t>['https://d3n8a8pro7vhmx.cloudfront.net/cuapb/pages/1461/attachments/original/1638409108/13-17306_Thole_Part_4.pdf?1638409108']</t>
  </si>
  <si>
    <t>Too_Long:Over 20 PagesMinneapolis Minneapolis Office of Police Police Conduct Review Investigative Summary Matter Number: 19-04971 Investigator: Sergeant Andy Canadeo Officer: Officer Mike Nelson #5033 Case Type: IA Administrative Date of Incident: December 29, 2018 Complaint Filed Date: December 30, 2018 CASE OVERVIEW On December 29, 2018, Officer Michael Nelson was off-duty, driving his personal vehicle westbound on 1-94 in Minneapolis. Nelson was driving to his home 1 3.43 A motorist traveling behind Nelson phoned 911 and reported that Nelson's vehicle struck the side of a highway wall on 1-94 near 111" Avenue. Nelson's vehicle continued westbound on 1-94. Minnesota State Trooper, Keenan Jones, intercepted Nelson's vehicle that was being followed by the reporting motorist on 1-94 near Hwy 55. Trooper Jones positioned himself behind Nelson's vehicle and observed Nelson's vehicle weaving within Nelson's lane. Trooper Jones conducted a traffic stop after Nelson's vehicle drifted across lane lines driving between two lanes. Trooper Jones contacted the driver, identified as Michael Nelson. Trooper Jones attempted to conduct Standardized Field Sobriety Tests (SFSTs) on Nelson. Nelson refused SFST's and was placed under arrest by Trooper Jones for DWI. Nelson was transported to the Hennepin County Jail and Trooper Jones read Nelson the Implied Consent Advisory. A breath test was administered to Nelson and the result of the test was 0.12 BAC. Nelson was booked for 4th degree DW1 at Hennepin County Jail. Nelson accepted a plea deal and he was convicted of misdemeanor 46 degree DWI on April 2, 2019.1 ALLEGATIONS 1 Minnesota Court Information System (MNCIS) Hennepin County Case No. 27-CR-18-31532. 1338165 Allegation 1: It is alleged, while off-duty, Officer Michael Nelson violated the Minnesota Law Enforcement Code of Ethics by operating his motor vehicle under the influence of alcohol in violation of Minnesota State Statute 169A.27.1, 4th Degree DWI. CASE INVESTIGATION Minnesota State Patrol Field Report On December 29, 2018, Trooper Jones was dispatched to a driving complaint on westbound 1-94 from Cedar Avenue. The complaint was called in by a motorist that reported a dark colored pick-up with had struck a median wall on westbound 1-94 near 11th Avenue. The vehicle of the driving complaint was later determined to be Michael Nelson's vehicle. Nelson was reported to have continued west on 1-94 after striking the median wall. The reporting motorist followed Nelson updating State Patrol Dispatch that Nelson's vehicle "continued swerving in the lanes."2 Trooper Jones positioned his squad behind Nelson's vehicle, Trooper Jones traveled behind Nelson's vehicle on 1-94 in the center westbound lane of traffic. Nelson's vehicle crossed over into the far-left lane and pulled back abruptly into the center lane without signaling. Trooper Jones activated his emergency lights and Nelson's vehicle stopped on the eastside of 1-94 near Lowry Avenue. 3 13.43 - Personnel Data 13.43 - Personnel Data Trooper Jones approached Nelson's vehicle on the driver's side. The driver's window was already down and Trooper Jones immediately smelled a strong odor of alcoholic beverage. Trooper Jones noted that the driver, Nelson, had bloodshot and watery eyes. Trooper Jones identified Nelson by Nelson's Minnesota Driver's License and Nelson's Minneapolis Police Department Officer Identification Card. Nelson presented both identifications to Trooper Jones. Trooper Jones observed a blue bar wristband on Nelson's right wrist. Trooper Jones had asked Nelson if he was aware of why Trooper Jones had stopped Nelson and how much did Nelson have to drink. Nelson only stated that he was on his way home. Trooper Jones noted that Nelson had slurred speech.' Trooper Jones directed Nelson to step out of his vehicle to perform Standardized Field Sobriety Tests (SFST's). When Nelson stepped out of the vehicle, Trooper Jones reported Nelson had poor balance and almost fell. Trooper Jones attempted to give Nelson the Horizontal Gaze Nystagmus Test (I-IGN). Nelson declined to participate and Nelson stated, "if you want to hook me up right now it's cool."' Nelson was placed under arrest for DWI and transported to Hennepin County Jail. TrooperJones noted in his report that he did not observe any damage on Nelson's vehicle. No Minnesota State Accident report was completed. 2 Minnesota State Patrol DW1 Report #18515402, Page 5. 3 Minnesota State Patrol DWI Report #18515402, Page 5. 4 Minnesota State Patrol DWI Report #18515402, Page 5. 5 Minnesota State Patrol DWI Report #18515402, Page 6. Page 2 of 8 1338166 At the Hennepin County Jail, Nelson was read the Implied Consent Advisory which was recorded on Trooper Jones' Squad Camera. Only audio was captured since State Patrol does not have Body Worn Cameras and the Advisory was given off camera view. Nelson requested an attorney so he was given an hour to place phone calls. Nelson agreed to take the DMT-G, breath test, and the result was a reported value of 0.12 BAC. The Miranda Warning was read to Nelson and Nelson refused to speak with Trooper Jones and requested an attorney. Nelson was booked into Hennepin County Jail for 4th degree DWI and a Driver's License Revocation Form was completed by Trooper Jones and signed by Nelson. The Minnesota DWl Report ICR #18515402 noted the previously aforementioned observations, in addition to unsteady gait, swaying, staggering, repeats same request/questions, and slow movement. Nelson's attitude was noted as antagonistic and uncooperative. Minnesota State Patrol Squad Video There are two different camera angles recorded on the Minnesota State Patrol squad car. One angle displays video from the front view of the squad and the other angle displays video from the rear seat of the squad. The audio is at times inaudible due to traffic, radio, and wind noise. Trooper Jones front video captured Nelson's vehicle crossing over from the center lane of traffic into the left lane without signaling a lane change while Trooper Jones squad was directly behind Nelson. Nelson's vehicle abruptly pulled back into the middle lane, again without signaling, and Trooper Jones immediately pulled Nelson over.6 Nelson pulled over to the right side of 1-94 west. Trooper Jones advised Nelson to step out of Nelson's vehicle. Nelson stumbled as he stepped out. Nelson is captured on video refusing to participate with the HGN test and Nelson informed Trooper Jones, "If you want to hook me up right now it's cool."' Nelson is handcuffed and placed into the rear seat of Trooper Jones squad. Nelson is captured on the second camera angle sitting in the backseat. A second Trooper arrives for only a few minutes and confirms with Trooper Jones that there is no damage observed on Nelson's vehicle. The rear camera footage captures Nelson seated in the back seat of Trooper Jones squad and Nelson is transported to Hennepin County Jail. Minnesota State Patrol does not does not use Body Worn Cameras. Therefore, once Nelson was removed from the rear of Trooper Jones squad, only audio was captured of Trooper Jones and Nelson. Audio captured Trooper Jones read Nelson the Implied. Consent Advisory and Trooper Jones provided Nelson time to make phone calls to an attorney.' The audio during the breath test was inaudible at times so it was difficult to hear Nelson's responses to Trooper Jones during the test. 8 Minnesota State Patrol Squad Camera, Trooper Jones 12/29/2018 23:26:03 mark. Minnesota State Patrol Squad Camera, Trooper Jones 12/29/2018 23:29:34 mark. 8 Minnesota State Patrol Squad Camera, Trooper Jones 12/30/2018 00:01:55 - 00:09:55 mark. Page 3 of 8 1338167 Interview with Minnesota State Patrol Trooper Keenan Jones #35 On August 26, 2019, I interviewed Trooper Keenan Jones via telephone. The following is a summary of the interview. Trooper Jones stated on August 29, 2018, at approximately 2322 hours he was dispatched to a driving complaint on 1-94 near Cedar Avenue in Minneapolis. The traffic complaint was called in by a reporting party that observed a dark colored pick-up truck, with 13.43 - Personnel Data had struck a median wall on westbound 1-94. The pick-up truck continued westbound without stopping. Trooper Jones advised that he had intercepted the pick-up, Nelson's vehicle, and verified the license plate with dispatch 13.43 - Personnel Data Trooper Jones observed Nelson's vehicle "drift out of his lane"10 so he conducted a traffic stop. Trooper Jones stated as soon as he approached Nelson's driver side window he smelled a strong odor of alcohol and observed that Nelson had bloodshot and watery eyes. Nelson provided his Minnesota Driver's License along with his Minneapolis Police Department Identification Card.11 Trooper Jones stated that Nelson had "nearly fallen"12 when Nelson stepped out of his vehicle. Nelson refused to participate with the Standard Field Sobriety Test (SFSTs). After Nelson presented his Police Identification Card Nelson did not say anything more to Trooper Jones about being a police officer. Trooper Jones advised that Nelson did not have a firearm on his person and Trooper Jones did not locate one inside of Nelson's vehicle. Nelson was transported to the Hennepin County Jail for a breath test. Nelson's demeanor during the process was described by Trooper Jones as being antagonistic and not real cooperative. Trooper Jones advised that Nelson was not combative, however Nelson tried to delay the process by burp during the breath test to skew the results.13 Nelson did complete the breath test with a result of 0.12 BAC. Nelson was booked at Hennepin County Jail for 4th Degree DWI. Interview with Michael Nelson On September 9, 2019, I interviewed Officer Michael Nelson. Also present at the interview was Sergeant Steve Fogarty of the Minneapolis Police Officer's Federation. The following is a summary of the interview. Michael Nelson had consumed alcohol while attending a fundraiser in St. Paul on December 29, 2018. Nelson stated he did not recall how much alcohol he had consumed while at the fundraiser and he 9 Interview of Trooper Jones, page 1, lines 42-44 &amp; page 2. line 1. 10 Interview of Trooper Jones, page 2, line 3. 11 Interview of Trooper Jones, page 2, lines 11-14. 12 Interview of Trooper Jones, page 2, line 24. 13 Interview of Trooper Jones, page 3, lines 16-21. Page 4 of 8 1338168 could not give a time he started drinking or a time he stopped drinking prior to leaving the event.' Nelson also stated that he could not remember if he felt the effects of alcohol or if he felt too impaired to drive prior to leaving the event. He replied, "I don't recall exactly how I felt at the time to be 100 percent with you."' Nelson later advised that he purposely left the event early feeling he was not too impaired to drive home and he misjudged his own personal feeling at the time. 16 Nelson confirmed that he was pulled over by Minnesota State Patrol on 1-94 near Lowry Avenue. Nelson stated that he did not hit a median wall or anything else on 1-94 near 11th Avenue with his vehicle prior to being pulled over by the State Patrol, "I did not hit anything with my car or truck."17 Nelson provided his driver's license and his Minneapolis Police Identification Card to the Trooper during the traffic stop. Nelson provided his police identification stating "Urn, I guess that's just kind of standard procedure that, uh, other officers have followed when I pulled them over so I followed the same procedure when this happened."' Field sobriety tests were offered to Nelson during the traffic stop. Nelson refused to perform any of the field sobriety tests until he first consulted an attorney.29 Nelson was transported to the Hennepin County Jail after refusing field sobriety tests. Prior to the breath test Nelson was read the Implied Consent Advisory and provided an opportunity to call an attorney. Nelson agreed to a breath test. The result of the test was 0.12 BAC and Nelson was booked at the Hennepin County Jail. Nelson confirmed that he did not have a firearm with him when he was stopped by the Trooper. Nelson was charged with 4th degree DWI and he plead guilty to misdemeanor 4th degree DWI on April 2, 2019. Hennepin County Courts placed Nelson on one year of Administrative Probation required him to pay a fine. Nelson stated that his driving privileges have been fully restored. Nelson said if he could go back to the night he was pulled over he would have taken a cab. Nelson said, "I thought about that night pretty much every day since it happened."20 Nelson regrets the decision he had made to drive on December 29, 2018. Nelson voluntarily spoke to a class of recruits at the Minneapolis Police Academy about the decision he made to drive and Nelson showed the class his booking photo from the incident.21 Nelson stressed the importance of making other arrangements for transportation when needed because we are not always aware of our own impairment.' Charge 14 Interview of Officer Michael Nelson, page 2, lines 21-41. 15 Interview of Officer Michael Nelson, page 2, line 43-44 &amp; page 3, lines 1-5. 16 Interview of Officer Michael Nelson, page 5, lines 19-22. 17 Interview of Officer Michael Nelson, page 3, line 13. 'Interview of Officer Michael Nelson, page 3, lines 26-28. 19 Interview of Officer Michael Nelson, page 3, lines 40-41. 20 Interview of Officer Michael Nelson, page 4, line 42. 'Sergeant Dave Garman's letter of acknowledgement for Nelson's Academy Speech. 22 Interview of Officer Michael Nelson, page 5, lines 7-27. Page 5 of 8 1338169 On December 30, 2018, Michael Nelson was charged with the following: 1. Traffic - DWI - Operate Motor Vehicle - Alcohol Concentration 0.08 Within 2 Hours - Fourth Degree Disposition On April 2, 2019, Nelson plead guilty to the following: 1. Traffic - DWI - Operate Motor Vehicle - Alcohol Concentration 0.08 Within 2 Hours - Fourth Degree Sentenced 1. Traffic - DWI - Operate Motor Vehicle - Alcohol Concentration 0.08 Within 2 Hours 12/29/2018 (MSD) 169A.20.1(5) (169A2015) April 2, 2019. Local Confinement: Agency: Hennepin County Workhouse Adult Corrections Term: 30 Days Time To Serve: 3 Days Stay 27 Days For 1 Year Credit For Time Served: 2 Days Serve As: Sentence To Serve Community Service: 1 Day Start: 04/02/2019 Due: 09/29/2019 STS/CS Completion Report Completed Status: Satisfied 05/01/2019 Monitoring - Adult: Type: Probation to the Court/Administrative Agency: Hennepin District Court Term of 1 year 04/02/2019 - 04/02/2020 Status: Active 04/02/2019 Condition - Adult: 1. No driver license violations, 04/02/2019, Active 04/02/2019 2. No driving without insurance, 04/02/2019, Active 04/02/2019 3. No alcohol-related traffic offenses, 04/02/2019, Active 04/02/2019 4. No drug-related traffic offenses, 04/02/2019, Active 04/02/2019 5. No careless driving, 04/02/2019, Active 04/02/2019 6. No reckless driving, 04/02/2019, Active 04/02/2019 7. No same or similar, No DWI 04/02/2019, Active 04/02/2019 8. No misdemeanor moving violations, 04/02/2019, Active 04/02/2019 Page 6 of 8 1338170 9. Complete DWI Assessment, Already completed a chemical evaluation and followed recommendations, per Judge Benson 04/02/2019, Active 04/02/2019 10. Victim impact panel, Already completed per Judge Benson 04/02/2019, Active 04/02/2019 11. Follow recommendations of evaluation, Already completed per Judge Benson 04/02/2019, Active 04/02/2019 Fine: $228.00 (Paid 08/02/2019 - Receipt #MCPC-2019-28717) Level of Sentence: Convicted of a Misdemeanor DISCUSSION It is alleged that Officer Michael Nelson violated the Minnesota Law Enforcement Code of Ethics when, while off duty, he drove a vehicle under the influence of alcohol. The Minneapolis Police Department's Policy and Procedure Manuel at the time of the incident stated in part: 5-102.01 MINNESOTA LAW ENFORCEMENT CODE OF ETHICS (08/01/91)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Page 7 of 8 1338171 Michael Nelson drank alcoholic beverages at a fundraiser in St. Paul. Nelson drove on 1-94 from St. Paul when a citizen phoned 911 reporting that Nelson's vehicle had struck the highway median wall on 1-94 at 11th Avenue. Trooper Keenan Jones located Nelson's vehicle and conducted a traffic stop on 1-94 at Lowry Ave in Minneapolis. Nelson refused to complete the Standardized Field Sobriety Tests. Nelson agreed to take the breath test which had test result of .12 BAC. Nelson was convicted of 4th degree misdemeanor DWI. The Minnesota Law Enforcement Code of Ethics states in part officers will, "...be constantly mindful of the welfare of others." When Nelson chose to drive his vehicle, he endangered the traveling public. The Code of Ethics also states, "I will be exemplary in obeying the laws of the land and the regulations of my department." Officer Nelson was convicted of 4 1h degree DWI in violation of the Minnesota Law Enforcement Code of Ethics. CLOSING Did Officer Michael Nelson violate the Minnesota Law Enforcement Code of Ethics when, while off duty, he drove a vehicle under the influence of alcohol? • Nelson drove his vehicle from a fundraiser after consuming alcohol and was pulled over by the Minnesota State Patrol. • Nelson said he left the fundraiser prior to bar close thinking he was not at a level of intoxication that would have impaired his driving. • Nelson submitted to a breath test with the result of 0.12 BAC. • Nelson was booked at Hennepin County Jail for 4th Degree DWI. • Nelson plead guilty to misdemeanor 4th Degree DWI. • Nelson now sees his actions put other people in danger and understands there were other options he could have chosen. • Nelson spoke at the Minneapolis Police Academy in February of 2O19 with the hope to help recruits understand the regretful choice he made and the negative impact it had on his life. I confirm that information I provide in this case is true to the best of my knowledge. November 12, 2019 Investigator: Sergea Name Date Page 8 of 8 1338172 Minneapolis City of Lakes www.minneapolismn.gov Police Department - Medaria Arradondo, Chief of Police 350 S. Fifth St. - Room 130 Minneapolis, MN 55415 TEL 612.673.3000 NOTICE OF DISCIPLINE June 22, 2020 Officer Michael Nelson Precinct 4 Neighborhood Directed Patrol Minneapolis Police Department RE: OPCR Case 19-04971 Notice of Suspension (40 hours suspension without pay) Officer Nelson, The finding for OPCR Case #19-04971 is as follows: Policy Number Sub-Section Policy Description Category Disposition 5-102.01 Minnesota Law C Merit Enforcement Code of Ethics As discipline for this incident you are suspended for ■hours without pay. This case will remain in OPCR files per the record retention guidelines mandated by State Law. Be advised that any additional violations of Department Rules and Regulations may result in disciplinary action up to and including discharge. Medaria Arradondo Chief of Police By: Michael Kjos, Assistant Chief of Police Henry Halvorson, Deputy Chief, Professional Standards Bureau li Page 1338173 NOTICE OF RECEIPT Acknowledgement of receipt: I, Michael Nelson, acknowledge that I have received my Notice of Discipline for OPCR Case #19-04971. Officer Michael Nelson Date of Receipt 5/7 2 Inspector Kelvin Pulphus Date CC: OPCR Case File Inspector Pulphus Payroll Human Resources 2IPage 1338174 Minneapolis DISCHARGE, SUSPENSION OR INVOLUNTARY DEMOTION FORM City of Lakes Please enter the requested information directly into the form and provide a copy to the employee once completed and sinned. Employee Name: Michael Nelson 005033 Employee ID: Job Title: Officer Job Code: Department: Minneapolis Police Department Is this employee a Veteran? • Yes M No 0 Unknown Has this employee passed probation? 0 Yes • No NATURE OF ACTION: K Discharge: Effective Date: K Probationary Release: Effective Date: Suspension without pay: Total Working Days (or hours): 13.43 At At K K a.m. K p.m. a.m. K p.m. Beginning on: CZ[1- - 0 () Ending on: 0 (0 / 2-6 / Ao. 1O El Demotion: El Permanent - Effective Date: EI Temporary - Beginning on: Ending on: Demoted to: Job Title: Job Code: at the following hourly rate of pay or annual salary: $ REASON(S) FOR THIS ACTION: (Check applicable boxes below and attach Letter of Determination that includes specific violations) ['Violation of Civil Service Commission Rule 11.03 - Subdivision: B9, B13, B19, B20 El A. Substandard Performance B. Misconduct NViolation of the Department Rule(s), Law(s), Ordinance(s), or Regulation(s) 5-102.01 NOTICE TO CLASSIFIED EMPLOYEES OF LEGAL RIGHTS DISCHARGE AND PROBATIONARY RELEASE AND SUSPENSION AND INVOLUNTARY DEMOTION Probationary Employees - Employees, including veterans separated from the United States military service under honorable conditions, who have not passed an initial hiring probationary period do not have a right to a hearing before the Civil Service Commission (CSC). Veteran Employees (Permanent) - Employees holding a permanent position with the City or Park Board of Minneapolis, and who is a veteran separated from the United States military service under honorable conditions and who has passed an initial hiring probationary period, has a right to a hearing prior to discharge from employment or involuntary demotion. Temporary employees who are veterans do not have a right to a hearing. Permanent Non-Veteran Employees have a right to a hearing by the CSC upon written request. Non-veterans who have passed probation are permanent employees. Disciplinary Suspension or Demotion - Employees may be suspended without pay for disciplinary reasons for periods not to exceed 90 calendar days. Suspensions of 31 to 90 calendar days may be appealed by the employee to the CSC. Employees may be demoted for disciplinary reasons and/or for substandard performance, either temporarily (up to 180 days) or permanently. Permanent employees may appeal any permanent demotion and/or salary decrease. Distribution: EMPLOYEE, BENEFITS, DEPARTMENT PERSONNEL FILE, HR Generalist PAYROLL (Last Updated 08.30.2017) Page 1 of 2 1338175 Minneapolis DISCHARGE, SUSPENSION OR INVOLUNTARY DEMOTION FORM City of Lakes NOTICE TO CLASSIFIED EMPLOYEES OF LEGAL RIGHTS continued REQUESTING A HEARING IMPORTANT: The employee should refer to the Civil Service Rules and/or the appropriate labor contract to determine what, if any, appeal rights he or she may have. The employee may choose whether to appeal this action through the Civil Service Commission or through processes available through a labor contract, but may not appeal through both. Requesting a Hearing: Non-Veterans - A written request for hearing must be postmarked or received by the Civil Service Commission within 15 calendar days from the date disciplinary action was provided to the employee. The 15 days are counted from the first day after the notice was provided to the employee. If the day falls on a Saturday, Sunday, or legal holiday, the request may be served on or before the following business day. The date of postmark must be within that 15-day period. The request for a hearing may be accompanied by the employee's statement of his or her version of the case. Requesting a Hearing: Veterans - A written request for hearing must be received by the Civil Service Commission within 30 calendar days of receipt by the employee of the notice of intent to discharge. The 30 days are counted from the first day after receipt of the notice by the employee. If the 30th day falls on a Saturday, Sunday, or legal holiday, the request may be served on or before the following business day. The request for a hearing may be accompanied by the employee's statement of his or her version of the case. A failure to request a hearing within the provided 30 day calendar period constitutes a waiver of the right to a hearing. ALL REQUESTS FOR A HEARING AND APPEALS MUST BE MAILED WITHIN THE REQUIRED TIMELINES TO: Minneapolis Human Resources Department/Civil Service Commission 250 South 4th Street, Room 100 Minneapolis, MN 55415 NOTIFICATION TO EMPLOYEE: El The employee was given an opportunity to respond to the written charges at a pre-determination meeting held on: Date: April 1, 2020 ['The employee failed to appear at the pre-determination meeting. • A copy of this form and relevant accompanying information was given to the employee on 06/ Z5/ El A copy of this form and relevant accompanying information was sent by US mail, to the employee's address of record provided by employee. Signature of of Department Head: f Date: - 2.0 Signature of Person Mailing/Delivering Notice: Date: Entered into COMET-HR by: Date: Distribution: EMPLOYEE, BENEFITS, DEPARTMENT PERSONNEL FILE, HR Generalist PAYROLL (Last Updated 08 30.2017) Page 2 of 2 1338176 1338177 Minneapolis Office of Police Police Conduct Review 4 Minneapolis Investigative Summary Matter Number: 19-04971 Investigator: Sergeant Andy Canadeo Officer: Officer Mike Nelson #5033 Case Type: IA Administrative Date of Incident: December 29, 2018 Complaint Filed Date: December 30, 2018 CASE OVERVIEW On December 29, 2018, Officer Michael Nelson was off-duty, driving his personal vehicle westbound on 1-94 in Minneapolis. Nelson was driving to his home 1 3.43 A motorist traveling behind Nelson phoned 911 and reported that Nelson's vehicle struck the side of a highway wall on 1-94 near 11th Avenue. Nelson's vehicle continued westbound on 1-94. Minnesota State Trooper, Keenan Jones, intercepted Nelson's vehicle that was being followed by the reporting motorist on 1-94 near Hwy 55. Trooper Jones positioned himself behind Nelson's vehicle and observed Nelson's vehicle weaving within Nelson's lane. Trooper Jones conducted a traffic stop after Nelson's vehicle drifted across lane lines driving between two lanes. Trooper Jones contacted the driver, identified as Michael Nelson. Trooper Jones attempted to conduct Standardized Field Sobriety Tests (SFSTs) on Nelson. Nelson refused SFST's and was placed under arrest by Trooper Jones for DWI. Nelson was transported to the Hennepin County Jail and Trooper Jones read Nelson the Implied Consent Advisory. A breath test was administered to Nelson and the result of the test was 0.12 BAC. Nelson was booked for 4th degree DWI at Hennepin County Jail. Nelson accepted a plea deal and he was convicted of misdemeanor 4th degree DWI on April 2, 2019.1 ALLEGATIONS 1 Minnesota Court Information System (MNCIS) Hennepin County Case No. 27-CR-18-31532. 1338178 Allegation 1: It is alleged, while off-duty, Officer Michael Nelson violated the Minnesota Law Enforcement Code of Ethics by operating his motor vehicle under the influence of alcohol in violation of Minnesota State Statute 169A.27.1, 4th Degree DWI. CASE INVESTIGATION Minnesota State Patrol Field Report On December 29, 2018, Trooper Jones was dispatched to a driving complaint on westbound 1-94 from Cedar Avenue. The complaint was called in by a motorist that reported a dark colored pick-up with had struck a median wall on westbound 1-94 near 11th Avenue. The vehicle of the driving complaint was later determined to be Michael Nelson's vehicle. Nelson was reported to have continued west on 1-94 after striking the median wall. The reporting motorist followed Nelson updating State Patrol Dispatch that Nelson's vehicle "continued swerving in the lanes." 2 Trooper Jones positioned his squad behind Nelson's vehicle Trooper Jones traveled behind Nelson's vehicle on 1-94 in the center westbound lane of traffic. Nelson's vehicle crossed over into the far-left lane and pulled back abruptly into the center lane without signaling. Trooper Jones activated his emergency lights and Nelson's vehicle stopped on the eastside of 1-94 near Lowry Avenue. 3 13.43 - Personnel Data 13.43 - Personnel Data Trooper Jones approached Nelson's vehicle on the driver's side. The driver's window was already down and Trooper Jones immediately smelled a strong odor of alcoholic beverage. Trooper Jones noted that the driver, Nelson, had bloodshot and watery eyes. Trooper Jones identified Nelson by Nelson's Minnesota Driver's License and Nelson's Minneapolis Police Department Officer Identification Card. Nelson presented both identifications to Trooper Jones. Trooper Jones observed a blue bar wristband on Nelson's right wrist. Trooper Jones had asked Nelson if he was aware of why Trooper Jones had stopped Nelson and how much did Nelson have to drink. Nelson only stated that he was on his way home. Trooper Jones noted that Nelson had slurred speech.4 Trooper Jones directed Nelson to step out of his vehicle to perform Standardized Field Sobriety Tests (SFST's). When Nelson stepped out of the vehicle, Trooper Jones reported Nelson had poor balance and almost fell. Trooper Jones attempted to give Nelson the Horizontal Gaze Nystagmus Test (HGN). Nelson declined to participate and Nelson stated, "if you want to hook me up right now it's cool." 5 Nelson was placed under arrest for DWI and transported to Hennepin County Jail. Trooper Jones noted in his report that he did not observe any damage on Nelson's vehicle. No Minnesota State Accident report was completed. 2 Minnesota State Patrol DWI Report #18515402, Page 5. 3 Minnesota State Patrol DWI Report #18515402, Page 5. 4 Minnesota State Patrol DWI Report #18515402, Page 5. 5 Minnesota State Patrol DWI Report #18515402, Page 6. Page 2 of 8 1338179 At the Hennepin County Jail, Nelson was read the Implied Consent Advisory which was recorded on Trooper Jones' Squad Camera. Only audio was captured since State Patrol does not have Body Worn Cameras and the Advisory was given off camera view. Nelson requested an attorney so he was given an hour to place phone calls. Nelson agreed to take the DMT-G, breath test, and the result was a reported value of 0.12 BAC. The Miranda Warning was read to Nelson and Nelson refused to speak with Trooper Jones and requested an attorney. Nelson was booked into Hennepin County Jail for 4th degree DWI and a Driver's License Revocation Form was completed by Trooper Jones and signed by Nelson. The Minnesota DWI Report ICR #18515402 noted the previously aforementioned observations, in addition to unsteady gait, swaying, staggering, repeats same request/questions, and slow movement. Nelson's attitude was noted as antagonistic and uncooperative. Minnesota State Patrol Squad Video There are two different camera angles recorded on the Minnesota State Patrol squad car. One angle displays video from the front view of the squad and the other angle displays video from the rear seat of the squad. The audio is at times inaudible due to traffic, radio, and wind noise. Trooper Jones front video captured Nelson's vehicle crossing over from the center lane of traffic into the left lane without signaling a lane change while Trooper Jones squad was directly behind Nelson. Nelson's vehicle abruptly pulled back into the middle lane, again without signaling, and Trooper Jones immediately pulled Nelson over.' Nelson pulled over to the right side of 1-94 west. Trooper Jones advised Nelson to step out of Nelson's vehicle. Nelson stumbled as he stepped out. Nelson is captured on video refusing to participate with the HGN test and Nelson informed Trooper Jones, "If you want to hook me up right now it's cool."' Nelson is handcuffed and placed into the rear seat of Trooper Jones squad. Nelson is captured on the second camera angle sitting in the backseat. A second Trooper arrives for only a few minutes and confirms with Trooper Jones that there is no damage observed on Nelson's vehicle. The rear camera footage captures Nelson seated in the back seat of Trooper Jones squad and Nelson is transported to Hennepin County Jail. Minnesota State Patrol does not does not use Body Worn Cameras. Therefore, once Nelson was removed from the rear of Trooper Jones squad, only audio was captured of Trooper Jones and Nelson. Audio captured Trooper Jones read Nelson the Implied Consent Advisory and Trooper Jones provided Nelson time to make phone calls to an attorney.' The audio during the breath test was inaudible at times so it was difficult to hear Nelson's responses to Trooper Jones during the test. 6 Minnesota State Patrol Squad Camera, Trooper Jones 12/29/2018 23:26:03 mark. 7 Minnesota State Patrol Squad Camera, Trooper Jones 12/29/2018 23:29:34 mark. 8 Minnesota State Patrol Squad Camera, Trooper Jones 12/30/2018 00:01:55 - 00:09:55 mark. Page 3 of 8 1338180 Interview with Minnesota State Patrol Trooper Keenan Jones #35 On August 26, 2019, I interviewed Trooper Keenan Jones via telephone. The following is a summary of the interview. Trooper Jones stated on August 29, 2018, at approximately 2322 hours he was dispatched to a driving complaint on 1-94 near Cedar Avenue in Minneapolis. The traffic complaint was called in by a reporting party that observed a dark colored pick-up truck, with 13.43 - Personnel Data had struck a median wall on westbound 1-94. The pick-up truck continued westbound without stopping. Trooper Jones advised that he had intercepted the pick-up, Nelson's vehicle, and verified the license plate with dispatch 13.43 - Personnel Data Trooper Jones observed Nelson's vehicle "drift out of his lane"10 so he conducted a traffic stop. Trooper Jones stated as soon as he approached Nelson's driver side window he smelled a strong odor of alcohol and observed that Nelson had bloodshot and watery eyes. Nelson provided his Minnesota Driver's License along with his Minneapolis Police Department Identification Card.11Trooper Jones stated that Nelson had "nearly fallen"' when Nelson stepped out of his vehicle. Nelson refused to participate with the Standard Field Sobriety Test (SFSTs). After Nelson presented his Police Identification Card Nelson did not say anything more to Trooper Jones about being a police officer. Trooper Jones advised that Nelson did not have a firearm on his person and Trooper Jones did not locate one inside of Nelson's vehicle. Nelson was transported to the Hennepin County Jail for a breath test. Nelson's demeanor during the process was described by Trooper Jones as being antagonistic and not real cooperative. Trooper Jones advised that Nelson was not combative, however Nelson tried to delay the process by burp during the breath test to skew the results.13 Nelson did complete the breath test with a result of 0.12 BAC. Nelson was booked at Hennepin County Jail for 4th Degree DWI. Interview with Michael Nelson On September 9, 2019, I interviewed Officer Michael Nelson. Also present at the interview was Sergeant Steve Fogarty of the Minneapolis Police Officer's Federation. The following is a summary of the interview. Michael Nelson had consumed alcohol while attending a fundraiser in St. Paul on December 29, 2018. Nelson stated he did not recall how much alcohol he had consumed while at the fundraiser and he 9 Interview of Trooper Jones, page 1, lines 42-44 &amp; page 2. line 1. 10 Interview of Trooper Jones, page 2, line 3. 11 Interview of Trooper Jones, page 2, lines 11-14. 12 Interview of Trooper Jones, page 2, line 24. 13 Interview of Trooper Jones, page 3, lines 16-21. Page 4 of 8 1338181 could not give a time he started drinking or a time he stopped drinking prior to leaving the event.' Nelson also stated that he could not remember if he felt the effects of alcohol or if he felt too impaired to drive prior to leaving the event. He replied, "I don't recall exactly how I felt at the time to be 100 percent with you."15 Nelson later advised that he purposely left the event early feeling he was not too impaired to drive home and he misjudged his own personal feeling at the time. 16 Nelson confirmed that he was pulled over by Minnesota State Patrol on 1-94 near Lowry Avenue. Nelson stated that he did not hit a median wall or anything else on 1-94 near 11th Avenue with his vehicle prior to being pulled over by the State Patrol, "I did not hit anything with my car or truck."17 Nelson provided his driver's license and his Minneapolis Police Identification Card to the Trooper during the traffic stop. Nelson provided his police identification stating "Um, I guess that's just kind of standard procedure that, uh, other officers have followed when I pulled them over so I followed the same procedure when this happened."18 Field sobriety tests were offered to Nelson during the traffic stop. Nelson refused to perform any of the field sobriety tests until he first consulted an attorney.19 Nelson was transported to the Hennepin County Jail after refusing field sobriety tests. Prior to the breath test Nelson was read the Implied Consent Advisory and provided an opportunity to call an attorney. Nelson agreed to a breath test. The result of the test was 0.12 BAC and Nelson was booked at the Hennepin County Jail. Nelson confirmed that he did not have a firearm with him when he was stopped by the Trooper. Nelson was charged with 4th degree DWI and he plead guilty to misdemeanor 4th degree DWI on April 2, 2019. Hennepin County Courts placed Nelson on one year of Administrative Probation required him to pay a fine. Nelson stated that his driving privileges have been fully restored. Nelson said if he could go back to the night he was pulled over he would have taken a cab. Nelson said, "I thought about that night pretty much every day since it happened." 20 Nelson regrets the decision he had made to drive on December 29, 2018. Nelson voluntarily spoke to a class of recruits at the Minneapolis Police Academy about the decision he made to drive and Nelson showed the class his booking photo from the incident.21 Nelson stressed the importance of making other arrangements for transportation when needed because we are not always aware of our own impairment.22 Charge 14 Interview of Officer Michael Nelson, 15 Interview of Officer Michael Nelson, 16 Interview of Officer Michael Nelson, 17 Interview of Officer Michael Nelson, 18 Interview of Officer Michael Nelson, 19 Interview of Officer Michael Nelson, 20 Interview of Officer Michael Nelson, 'Sergeant Dave Garman's letter of acknowledgement for Nelson's Academy Speech. 22 Interview of Officer Michael Nelson, page 5, lines 7-27. page 2, lines 21-41. page 2, line 43-44 &amp; page 3, page 5, lines 19-22. page 3, line 13. page 3, lines 26-28. page 3, lines 40-41. page 4, line 42. lines 1-5. Page 5 of 8 1338182 On December 30, 2018, Michael Nelson was charged with the following: 1. Traffic - DWI - Operate Motor Vehicle - Alcohol Concentration 0.08 Within 2 Hours - Fourth Degree Disposition On April 2, 2019, Nelson plead guilty to the following: 1. Traffic - DWI - Operate Motor Vehicle - Alcohol Concentration 0.08 Within 2 Hours - Fourth Degree Sentenced 1. Traffic - DWI - Operate Motor Vehicle - Alcohol Concentration 0.08 Within 2 Hours 12/29/2018 (MSD) 169A.20.1(5) (169A2015) April 2, 2019. Local Confinement: Agency: Hennepin County Workhouse -Adult Corrections Term: 30 Days Time To Serve: 3 Days Stay 27 Days For 1 Year Credit For Time Served: 2 Days Serve As: Sentence To Serve Community Service: 1 Day Start: 04/02/2019 Due: 09/29/2019 STS/CS Completion Report Completed Status: Satisfied 05/01/2019 Monitoring - Adult: Type: Probation to the Court/Administrative Agency: Hennepin District Court Term of 1 year 04/02/2019 - 04/02/2020 Status: Active 04/02/2019 Condition - Adult: 1. No driver license violations, 04/02/2019, Active 04/02/2019 2. No driving without insurance, 04/02/2019, Active 04/02/2019 3. No alcohol-related traffic offenses, 04/02/2019, Active 04/02/2019 4. No drug-related traffic offenses, 04/02/2019, Active 04/02/2019 5. No careless driving, 04/02/2019, Active 04/02/2019 6. No reckless driving, 04/02/2019, Active 04/02/2019 7. No same or similar, No DWI 04/02/2019, Active 04/02/2019 8. No misdemeanor moving violations, 04/02/2019, Active 04/02/2019 Page 6 of 8 1338183 9. Complete DWI Assessment, Already completed a chemical evaluation and followed recommendations, per Judge Benson 04/02/2019, Active 04/02/2019 10. Victim impact panel, Already completed per Judge Benson 04/02/2019, Active 04/02/2019 11. Follow recommendations of evaluation, Already completed per Judge Benson 04/02/2019, Active 04/02/2019 Fine: $228.00 (Paid 08/02/2019 - Receipt #MCPC-2019-28717) Level of Sentence: Convicted of a Misdemeanor DISCUSSION It is alleged that Officer Michael Nelson violated the Minnesota Law Enforcement Code of Ethics when, while off duty, he drove a vehicle under the influence of alcohol. The Minneapolis Police Department's Policy and Procedure Manuel at the time of the incident stated in part: 5-102.01 MINNESOTA LAW ENFORCEMENT CODE OF ETHICS (08/01/91) MINNESOTA LAW ENFORCEMENT CODE OF ETHICS: "As a Minnesota Law Enforcement Officer, my fundamental duty is to serve mankind; to safeguard lives and property; to protect the innocent against deception, the weak against oppression or intimidation, and the peaceful against violence or disorder; and to respect the Constitutional rights of all to liberty, equality and justice. I will keep my private life unsullied as an example to all; maintain courageous calm in the face of danger, scorn, or ridicule; develop self-restraint; and be constantly mindful of the welfare of others. Honest in thought and deed in both by personal and official life, I will be exemplary in obeying the laws of the land and the regulations of my department. Whatever I see or hear of a confidential nature or that is confided to me in my official capacity will be kept ever secret unless revelation is necessary in the performance of my duty. I will never act officiously or permit personal feelings, prejudices, animosities or friendships to influence my decisions. With no compromise for crime and with relentless prosecution of criminals, I will enforce the law courteously and appropriately without fear of favor, malice or ill will, never employing unnecessary force or violence and never accepting gratuities. I recognize the badge of my office as a symbol of public faith, and I accept it as a public trust to be held so long as I am true to the ethics of the police service. I will constantly strive to achieve these objectives and ideals, dedicating myself before God to my chosen profession...law enforcement." Page 7 of 8 1338184</t>
  </si>
  <si>
    <t>['https://assets.nationbuilder.com/cuapb/pages/1509/attachments/original/1753849739/19-04971_Michael_Nelson.pdf?1753849739']</t>
  </si>
  <si>
    <t>['Michael Nelson, badge #5033']</t>
  </si>
  <si>
    <t>3/24/2021 HANSON v. BEST | Civ. No. 15-4578 (MJD/SER). ... | 20171129b76| Leagle.com https://www.leagle.com/decision/infdco20171129b76 1/8 Home / Browse Decisions / HANSON v. BEST Email | Print | Comments (2) Source: PACER HANSON v. BEST Civ. No. 15-4578 (MJD/SER). View Case Cited Cases Cherie Marie Hanson, as trustee for the next of kin of Andrew Derek Layton, Plainti|, v. Daniel Best, Audrey Burgess, Craig Frericks, Kyley Groby, Matthew Huettl and Kenneth Baker, individually and acting in their o}cial capacities as City of Mankato Department of Public Safety Police O}cers; Gold Cross Ambulance, Michael Jason Burt and Thomas John Drews, Defendants. United States District Court, D. Minnesota. November 28, 2017. Editors Note Applicable Law: 42 U.S.C. § 1983 Cause: 42 U.S.C. § 1983 Civil Rights Act Nature of Suit: 440 Civil Rights: Other Attorney(s) appearing for the Case Cheri Marie Hanson, Plainti|, represented by Bryce M. Miller , Collins, Buckley, Sauntry, &amp; Haugh, PLLP. Cheri Marie Hanson, Plainti|, represented by James R. Behrenbrinker , Behrenbrinker Law Firm. Daniel Best, Defendant, represented by Joseph E. Flynn , Jardine Logan &amp; O'Brien PLLP, Patti J. Skoglund , Jardine Logan &amp; O'Brien PLLP &amp; Vicki A. Hruby , Jardine Logan &amp; O'Brien PLLP. Audrey Burgess, Defendant, represented by Joseph E. Flynn , Jardine Logan &amp; O'Brien PLLP, Patti J. Skoglund , Jardine Logan &amp; O'Brien PLLP &amp; Vicki A. Hruby , Jardine Logan &amp; O'Brien PLLP. Craig Frericks, Defendant, represented by Joseph E. Flynn , Jardine Logan &amp; O'Brien PLLP, Patti J. Skoglund , Jardine Logan &amp; O'Brien PLLP &amp; Vicki A. Hruby , Jardine Logan &amp; O'Brien PLLP. Kyley Groby, Defendant, represented by Joseph E. Flynn , Jardine Logan &amp; O'Brien PLLP, Patti J. Skoglund , Jardine Logan &amp; O'Brien PLLP &amp; Vicki A. Hruby , Jardine Logan &amp; O'Brien PLLP. Matthew Huettl, Defendant, represented by Joseph E. Flynn , Jardine Logan &amp; O'Brien PLLP, Patti J. Skoglund , Jardine Logan &amp; O'Brien PLLP &amp; Vicki A. Hruby , Jardine Logan &amp; O'Brien PLLP. Kenneth Baker, Defendant, represented by Joseph E. Flynn , Jardine Logan &amp; O'Brien PLLP, Patti J. Skoglund , Jardine Logan &amp; O'Brien PLLP &amp; Vicki A. Hruby , Jardine Logan &amp; O'Brien PLLP. Gold Cross Ambulance, Defendant, represented by Angela Porter , Dorsey &amp; Whitney LLP, Nicholas J. Bullard , Dorsey &amp; Whitney LLP &amp; William R. Stoeri , Dorsey &amp; Whitney LLP. Michael Jason Burt, Defendant, represented by Nicholas J. Bullard , Dorsey &amp; Whitney LLP &amp; William R. Stoeri , Dorsey &amp; Whitney LLP. Thomas John Drews, Defendant, represented by Nicholas J. Bullard , Dorsey &amp; Whitney LLP &amp; William R. Stoeri , Dorsey &amp; Whitney LLP. MEMORANDUM OPINION AND ORDER MICHAEL J. DAVIS, District Judge. hi i b f h f d k li } ' i f j d 3/24/2021 HANSON v. BEST | Civ. No. 15-4578 (MJD/SER). ... | 20171129b76| Leagle.com https://www.leagle.com/decision/infdco20171129b76 2/8 This matter is before the Court on Defendant Mankato Police O}cers' motion for summary judgment. I. Factual Background At 4:40 a.m. on January 1, 2013, Mankato Police O}cers Daniel Best and Kenneth Baker were dispatched to Hy-Vee to check on a male, later identi_x007f_ed as Andrew Layton, who was sleeping in the unheated foyer. (Hruby A|., Ex. 1 (Best Dep. at 22-23); Miller Decl. Ex. O (Best Dep. at 28).) Best arrived at the Hy-Vee at 4:45 a.m., and observed Layton curled up in a fetal position. (Miller Decl. Ex. O (Best Dep. at 32).) He was wearing a winter coat, a hoodie was pulled up over his head and he was wearing white sneakers. (Id.; Hruby A|., Ex. 1 (Best Dep. at 33).) Best assumed Layton was intoxicated and asleep. (Id. at 34.) Best went over to Layton and tapped him with his left hand, after which he started to stir and _x0080_ex his limbs. (Id. at 34.) In his police report, Best wrote that Layton then leaned into him and attempted to push him into the carts. (Id., Ex. 31 (Best Report at 2).) At his deposition, Best testi_x007f_ed that Layton shoved him into the carts. (Id. Ex. 1 (Best Dep. at 36).) In response to Layton's reaction, Best used physical force to put Layton on the ground and on his stomach using a foot sweep technique. (Id. at 38.) Best then got on top of Layton, with his chest to Layton's back, in order to keep Layton down. (Id. at 39.) Layton began to moan, growl and make other loud noises. (Id. Ex. 7 (Best Squad Video).) Best then radioed for immediate assistance, airing "16. Fighting." (Id. Ex. 1 (Best Dep. at 39).) Best then repeatedly ordered Layton to put his hands behind his back, but Layton instead continued to growl, thrash around, swing his arms and twist away from Best. (Id. at 39-40, 57.) Prior to the arrival of additional o}cers, and seeing that Best was fatiguing due to Layton's resistance, Eric Klompenhower, the Hy-Vee manager, stepped in and held down Layton's right arm. (Id. at 51; Ex. 31 (Best Report at 2); Ex. 6 (Klompenhower Dep. at 36).) Layton continued to resist and began to violently thrash and kick, striking both Best and Klompenhower. (Id. Ex. 7 (Best Squad Video); Ex. 8 (Banguara Cell Video); Ex. 6 (Klompenhower Dep. at 58, 63, 68-69).) Best then told cab driver Christopher Ahl to sit on Layton's legs, which he did. (Id. Ex. 7 (Best Squad Video at 4:46:42); Ex. 1 (Best Dep. at 52-53).) Other Mankato o}cers arrived and took over for Klumpenhower and Ahl. (Id. Ex. 31 (Best Report at 3).) O}cer Baker testi_x007f_ed that when he arrived, Layton was prone on the _x0080_oor lying face down struggling with Best. (Id. Ex. 2 (Baker Dep. at 46); Ex. 16 (Baker Report ¶ 4).) Baker grabbed Layton's right upper arm and delivered three to four knee strikes to Layton's right shoulder. (Id. Ex. 16 (Baker Report ¶ 10).) He then knelt on Layton's back while Layton continued to squirm. (Id. ¶ 12.) O}cer Huettl testi_x007f_ed that after he arrived at the Hy-Vee, he immediately grabbed Layton's left arm. (Id. Ex. 4 (Huettl Dep. at 42).) Layton was trying to pull his arms under him, and to prevent Layton from using his arms to push himself up, Huettl grabbed his arm and pulled it out from under him. (Id. at 46.) Baker then punched Layton _x007f_ve or six times in his right arm with a closed _x007f_st. (Id. Ex. 16 (Baker Report ¶ 13).) When O}cer Groby, now Lindholm, arrived at the Hy-Vee, Layton was on his stomach and Best was on top of him, and a citizen, Christopher Ahl, was sitting on his legs. (Id., Ex. 3 (Lindholm Dep. at 28-29); Ex. 18 (Groby Report).) Groby told Ahl to move so she could take over. (Id. Ex. 18 (Groby Report).) Groby then put pressure on his lower back to assist the other o}cers in getting Layton's arms from underneath him. (Id. Ex. 3 (Lindholm Dep. at 36); Ex. 18 (Groby Report).) Layton continued to resist, so Groby applied weight to the middle of his back and held his head down an applied pressure behind his ear in an e|ort to get Layton to comply. (Id. Ex. 3 (Lindholm Dep. at 40); Ex. 18 (Groby Report).) Layton continued to resist. (Id.) When O}cer Burgess, now Kranz, arrived, she saw four o}cers on the _x0080_oor struggling to handcu| Layton, so she took out her taser and got down with them on the _x0080_oor. (Id. Ex. 12 (Kranz Dep. at 27-28, 33).) She decided to deploy the taser on her own in the drive-stun mode to the back of Layton's thigh. (Id. at 33; Ex. 1 (Best Dep. at 64); Ex. 7 (Best Dash cam at 04:47:43).) Burgess had to stun him a second time before the o}cers were able to handcu| Layton's wrists behind his back. (Id. Ex. 12 (Kranz Dep. 38-39); Ex. 1 (Best Dep. at 68-69); Ex. 32 (Best Report at 3).) Two sets of cu|s were used to restrain Layton's hands behind his back due to the fact that Layton continued to resist. (Id., Ex. 12 (Kranz Dep. at 44).) After he was handcu|ed, Layton was further restrained with a RIPP Hobble due to his continued struggles and kicking. (Id., Ex. 1 (Best Dep. at 70); Ex. 12 (Kranz Dep. 44-45).) In the process of placing Layton in the Hobble restraint, Best was kicked two to three times in the chest and Burgess' hand was smashed into one of the shopping carts. (Id. Ex. 1 (Best Dep. at 74); Ex. 12 (Kranz Dep. at 37-38, 56).) After the Hobble restraint was applied, Layton continued to struggle, rolling from side to side, in a prone-like position. (Id. Ex. 1 (Best Dep. at 90-91); Ex. 12 (Kranz Dep. at 60); Ex. 2 (Baker Dep. at 78- 79).) Best admitted that after the leg restraints were applied, he said to someone that "we're getting the anger out of him _x007f_rst. Then we're taking him to jail." (Id. Ex. 1 (Best Dep. at 82).) After the Hobble was applied, Best was able to locate Layton's wallet. (Id. Ex. 2 (Baker Dep. at 94).) When he heard Layton's name, Baker recognized it from previous contacts he had with Layton involving narcotics. (Id. at 95.) Best also had prior contacts with Layton, but did not recognize him that night. (Id. Ex. 1 (Best Dep. at 84).) Because Layton continued to resist and spit on the o}cers, a spit mask was put over his head. (Id. Ex. 4 (Huettl Dep. at 63-64); Ex. 2 (Baker Dep. at 127); Ex. 3 (Lindholm Dep. at 71).) At 4:54 a.m., Best is heard on the squad video stating that he believed Layton was "methed out." (Id. Ex. 1 (Best Dep. at 80).) Commander Frericks also admitted that he thought Layton was intoxicated on methamphetamine. (Id. Ex. 13 (Frericks Dep. at 69).) Frericks requested that Layton be transported to the jail by Gold Cross ambulance because he did not believe o}cers could safely transport Layton in a squad, which would require the removal of his restraints, which was not viewed as a viable option at that time. (Id. Ex. 13 (Frericks Dep. at 38, 49, 69); Ex. 1 (Best Dep. at 84, 93-94, 106).) Frericks further wanted to prevent positional asphyxia. (Id. Ex. 19 (Frericks Report).) While waiting for the ambulance, both Baker and Huettl remained on either side of Layton to ensure he would not harm himself. (Id. Ex. 2 (Baker Dep. at 88, 184).) Layton continued to _x007f_ght the restraints and yell in an unintelligible manner, although his resistance would stop intermittently. (Id. at 75, 94.) In his report, Huettl wrote that "[w]hile waiting for Gold Cross to arrive, Layton displayed a _x0080_uxuation [sp] in moods by being calm at time but then immediately would display `raging behavior' by tensing his muscle, yelling and groaning, pushing his body to the point of exhaustion, rocking his head back and forth, and violently _x0080_exing and shaking." (Id. Ex. 17 (Huettl Report at 1).) The o}cers believed that given Layton's continued resistance, it was best to keep him on his stomach, and Baker used his hands to press Layton's shoulders to the ground. (Id. Ex. 2 (Baker Dep. at 84-86, 184).) At the same time, Groby held Layton's thighs to the ground, as Layton was trying to rise to a kneeling position. (Id. Ex. 3 (Lindholm Dep. at 72-73, 75).) Gold Cross arrived at the scene at 5:05 a.m. (Id. Ex. 24 (Gold Cross Report).) Paramedics Michael Burt and Thomas Drews were advised by Baker that 3/24/2021 HANSON v. BEST | Civ. No. 15-4578 (MJD/SER). ... | 20171129b76| Leagle.com https://www.leagle.com/decision/infdco20171129b76 3/8 5 5 ( 4 ( p ) ) y Layton was a known meth abuser and an alcoholic. (Id. Ex. 23 (Drews Dep. at 73, 103).) Thereafter the paramedics assessed Layton's medical needs and concluded his behavior did not present a medical emergency, that he did not need emergency treatment and could be transported safely to jail. (Id. Ex. 24 (Gold Cross Report); Ex. 22 (Burt Dep. at 95-96, 134-36, 138); Ex. 23 (Drews Dep. at 125-27).) "He had an adequate rate, he was breathing, a patent airway, circulation, no gross major bleeds, no life-threatening signs." (Id. Ex. 22 (Burt Dep. at 135-36).) The paramedics also took into consideration information provided by the o}cers that Layton's reaction was consistent with his behavior in prior police contacts. (Id. at 136.) O}cers Baker, Huettl, Groby and Frericks lifted Layton onto a cot, and his leg restraints were unhooked from the handcu|s. (Id. Ex. 2 (Baker Dep. at 81); Ex. 4 (Huettl Dep. at 83); Ex. 3 (Lindholm Dep. at 91-92); Ex. 13 (Frericks Dep. at 46); Ex. 25.) The paramedics then tried to position Layton on his side, but Layton kept rolling to the prone position. (Id. Ex. 24 (Gold Cross Report at 2); Ex. 23 (Drews Dep. at 163); Ex. 2 (Baker Dep. at 154-55).) They also placed a pillow under his shoulder, with his head turned to the left, so he wasn't lying _x0080_at on his stomach in the ambulance. (Id. Ex. 22 (Burt Dep. at 114- 15).) Baker knelt on Layton's left shoulder to allow application of a velcro wrist restraint. (Id. Ex. 2 (Baker Dep. at 117-19).) After the wrist restraint was applied, Baker got o| the cot and the paramedics positioned cot straps over Layton. (Id. at 119; Ex. 22 (Burt Dep. at 118-19).) One witness testi_x007f_ed that once on the gurney, she observed Layton become "a little less active" but that he continued to move his body. (Plainti| Ex. Y (Devens Dep. at 55-56).) Best and Baker rode in the ambulance with Layton, given that he continued to resist his restraints. (Hruby A|. Ex. 1 (Best Dep. at 118-19); Ex. 2 (Baker Dep. at 113) Ex. 24 (Gold Cross Report at 2); Ex. 22 (Burt Dep. at 127); Ex. 28 (Drews BCA Statement at 7).) During transport, Layton continued to struggle on the cot so Baker guided his shoulder back to the cot so he would not fall o| or get wrapped up on the loose cot straps. (Id. Ex. 2 (Baker Dep. at 122- 27).) At the same time, Burt kept one hand on Layton's wrist to feel his pulse and the other on his back to make sure he was breathing. (Id. Ex. 24 (Gold Cross Report); Ex. 27 (Burt BCA Statement at 6).) He kept _x007f_ghting until shortly before entering the jail Sally Port, when he stopped moving, but he was still breathing and had a pulse. (Id. Ex. 24 (Gold Cross Report at 2); Ex. 27 (Burt BCA Statement at 6.).) Burt checked his pulse and reported that he had a radial pulse. (Id. Ex. 24 (Gold Cross Report at 2); Ex. 2 (Baker Dep. at 133, 135-36); Ex. 27 (Burt BCA Statement at 6-7).) Once at the jail, Layton was rolled into the booking area, where it was discovered that he was in cardiac arrest. (Id. Ex. 23 (Drews Dep. at 122); Ex. 2 (Baker Dep. at 137).) O}cers removed his handcu|s and CPR was initiated and after two applications of the AED, a cardiac rhythm was restored. (Id. Ex. 29 (Gold Cross Report at 6); Ex. 32 (Jail Video).) Layton was then transported to the hospital. (Id. Ex. 29 (Gold Cross Report at 6).) Layton did not regain consciousness and died on January 5, 2013. (Id. Ex. 30 (Autopsy).) The autopsy report states that Layton su|ered from acute pneumonia due to probable excited delirium; atherosclerotic heart disease, multiple abrasions and contusions, focal subgaleal hematoma (bleeding between the skull and scalp), focal acute soft tissue neck hemorrhage, and microvesicular hepatic steatosis (liver disease commonly caused by tetracycline, Reyes syndrome and hepatitis C). (Id.) The autopsy further noted that the hospital drug screen was positive for amphetamine and that he had an ethanol level of 0.143 g/dL. (Id.) The autopsy photos show no marks or bruising on Layton's arm, but his face was bruised and marked with several contusions. (Plainti| Ex. B.) The right side of Layton's forehead sustained a signi_x007f_cant pressure abrasion, and the front area of Layton's right shoulder sustained a signi_x007f_cant pressure abrasion. (Id.) Layton also su|ered signi_x007f_cant neck trauma and a fracture to the hyoid bone. (Plainti| Ex. A (Baden Report at 5).) The autopsy report states that "[t]he hyoid bone and thyroid cartilage are intact." (Hruby A|. Ex. 30 (Autopsy at 7).) Plainti|, Layton's mother, has brought a number of claims against the defendant o}cers: Count I asserts a Fourth Amendment claim under 42 U.S.C. § 1983; Count II asserts a Deliberate Indi|erence to Serious Medical Needs claim under 42 U.S.C. § 1983; Count III, Punitive Damages under Federal Law; and Count VII, asserts a Wrongful Death claim in violation of Minn. Stat. § 573.02. II. Standard for Summary Judgment Summary judgment is appropriate if, viewing all facts in the light most favorable to the non-moving party, there is no genuine dispute as to any material fact, and the moving party is entitled to judgment as a matter of law. Fed. R. Civ. P. 56(a); Celotex Corp. v. Catrett, 477 U.S. 317, 322-23 (1986). The party seeking summary judgment bears the burden of showing that there is no disputed issue of material fact. Celotex, 477 U.S. at 323. "A dispute is genuine if the evidence is such that it could cause a reasonable jury to return a verdict for either party; a fact is material if its resolution a|ects the outcome of the case." Amini v. City of Minneapolis, 643 F.3d 1068, 1074 (8th Cir. 2011) (citing Anderson v. Liberty Lobby, Inc., 477 U.S. 242, 248, 252 (1986)). The party opposing summary judgment may not rest upon mere allegations or denials, but must set forth speci_x007f_c facts showing that there is a genuine issue for trial. Krenik v. County of Le Sueur, 47 F.3d 953, 957 (8th Cir. 1995). III. Defendants Mankato Police Officers' Motion for Summary Judgment A. Qualified Immunity When bringing a Section 1983 claim a plainti| must establish (1) a deprivation of a right secured by the Constitution or laws of the United States and (2) that the deprivation was committed under color of state law. Lugar v. Edmondson Oil Co., 457 U.S. 922, 931 (1982). A government o}cial that is sued under Section 1983 in his/her individual capacity may raise the defense of quali_x007f_ed immunity. Sisney v. Reisch, 674 F.3d 839, 844 (8th Cir. 2012). "Quali_x007f_ed immunity protects government o}cials from liability for civil damages insofar as their conduct does not violate clearly established statutory or constitutional rights of which a reasonable person would have known." Id. (citations omitted). To determine whether the defendant o}cers are entitled to quali_x007f_ed immunity, the Court must conduct the following inquiry: "(1) whether the facts that a plainti| has alleged . . . make out a violation of a constitutional right and (2) whether the constitutional right violated was clearly established at the time of defendant02b9s alleged misconduct." Id. 1. Constitutional Violation l i i| l i h ' i h b f f bl h d i d h f i f i i l i f h 3/24/2021 HANSON v. BEST | Civ. No. 15-4578 (MJD/SER). ... | 20171129b76| Leagle.com https://www.leagle.com/decision/infdco20171129b76 4/8 In Count I, Plainti| claims that Layton's right to be free from unreasonable searches and seizures and the use of excessive force in violation of the Fourth Amendment was violated when he was restrained in a prone position at a time when he no longer posed a threat, and as a result, he was unable to breathe and later died. The defendant o}cers move for summary judgment on this claim on the basis that Layton was not subjected to excessive force, and that under the totality of the circumstances, the defendant o}cers are entitled to quali_x007f_ed immunity. A claim that law enforcement o}cers used excessive force is analyzed under the Fourth Amendment and its reasonableness standard. Foster v. Metropolitan Airports Comm'n, 914 F.2d 1076, 1081 (8th Cir. 1990) (quoting Graham v. Connor, 490 U.S. 386 (1989)). The actions of law enforcement are to be judged from the perspective of a reasonable o}cer at the scene of the arrest, and whether the totality of the circumstances justi_x007f_ed the level of the force used. Id. Circumstances such as the severity of the crime, whether the suspect posed a threat to the safety of the o}cers or others, and whether the suspect was resisting arrest are all relevant to the reasonableness of the o}cer's conduct. `Not every push or shove, even if it may later seem unnecessary in the peace of a judge02b9s chambers,' violates the Fourth Amendment. Id. at 1081-82 (citations omitted). Other factors relevant to assessing the objective reasonableness of force used by o}cers include the extent of the plainti|02b9s injury or any e|ort made by the o}cer to temper or to limit the amount of force used and the severity of the security problem at issue. Ryan v. Armstrong, 850 F.3d 419, 427 (8th Cir. 2017) (quoting Kingsley v. Hendrickson, __ U.S. ___, 135 S.Ct. 2466, 2473 (2015)). To ensure the safety of the public and individuals, "police o}cers are not only permitted, but expected, to exercise what the Supreme Court has termed `community caretaking functions.'" Winters v. Adams, 254 F.3d 758, 763 (8th Cir. 2001) (quoting United States v. King, 990 F.2d 1552, 1560 (10th Cir. 1993)); Meehan v. Thompson, 763 F.3d 936, 941 (8th Cir. 2014). When exercising this function, an o}cer may seize a person if there is reason to believe the person is impaired, presents a danger to themselves or others. Meehan, 763 F.3d at 941. "Police o}cers are often constitutionally obligated to care for [intoxicated] individuals, and because alcohol can have disparate e|ects on di|erent people, police o}cers must be given some latitude in evaluating whether an intoxicated individual can properly care for herself." Id. at 944. Plainti| asserts she is not challenging the force used on Layton prior to him being handcu|ed and hobbled. Rather, Plainti| challenges whether the defendant o}cers' conduct after Layton was restrained was objectively reasonable, because once Layton was restrained, the record demonstrates that he was subdued and controlled, and that he no longer posed a threat to defendant o}cers or anyone else. As such, it was objectively unreasonable for the defendant o}cers to keep him hobbled and on his stomach, or tied down to the stretcher with force or weight on his back for over thirty minutes, instead of moving him into a recovery position or on his back and transporting him to the hospital. See Morrison v. Bd. of Trustees of Green T.P., 583 F.3d 394, 404-05 (6th Cir. 2009); Henderson v. Munn, 439 F.3d 497, 502-03 (8th Cir. 2006) (when viewing facts in light most favorable to plainti|, after plainti| was handcu|ed and lying face down, a reasonable jury could decide plainti| no longer posed a threat based on the record as a whole). Plainti| further argues that Layton's squirming or attempts to lean to his left or lean to his right while pressed down on his stomach should be viewed as attempts to breathe rather than resisting arrest. In support of her claim that keeping Layton in a prone position after he was placed in a four point restraint constitutes excessive force, Plainti| has submitted an expert report from John Ryan. Ryan was a police o}cer for twenty years, and thereafter became a consultant regarding law enforcement practices. (Plainti| Ex. G (Ryan Rpt at 1).) He has a Bachelor's Degree in the Administration of Justice from Roger Williams University, a Master of Science Degree in the Administration of Justice from Salve Regina University and a Juris Doctor from Su|olk University Law School. (Id. at 1-2.) He has served as an adjunct professor in the graduate Administration of Justice program at Salve Regina University and has written several manuals on police practices. (Id. at 2.) Based on his specialized background, education, experience and training, Ryan has provided an opinion that once Layton was restrained, keeping him in a prone position for a prolonged period of time "was contrary to all generally accepted policies, practices, training and legal mandates." (Id. at 46.) Ryan noted that after Layton was handcu|ed and hobbled: O}cer Huettl and O}cer Baker remained with Layton while awaiting the ambulance. It is also clear based on testimony and the various recordings that other o}cers left the immediate area. O}cer Huettl testi_x007f_ed that he stood up at points leaving just Baker down by Layton's side. Clearly any arguable danger with respect to moving Mr. Layton to his side, rather than leaving him on his stomach had passed. (Id. at 47.) Ryan further noted that the record shows that Layton was taken to the _x0080_oor and positioned on his stomach from 4:45 a.m to approximately 5:25 a.m. (Id. at 49.) He opined that o}cers are well-trained to recognize the need to move Layton to a position that facilitated breathing and to monitor his well being while in maximum restraint, and failure to do so "was contrary to all generally accepted policies, practices, training and legal mandates." (Id. at 51.) The defendant o}cers argue that the record is undisputed that after Layton was handcu|ed and hobbled, he continued to actively _x007f_ght against his restraints at intervals. (Hruby A|., Ex. 3 (Lindholm Dep. at 57 "he would continue to put his legs towards his butt and then try to kick them back the other way (indicating). He continued to move, again, from side to side, he'd rub his head side to side on the carpet. He continued to tense his muscles, try to pull away from the handcu|s."); Ex. 2 (Baker Dep. at 125); Ex. 22 (Burt Dep. at 149, one of the paramedics, testifying that when they tried to talk to Layton to obtain a medical history, he would become agitated and _x007f_ght against the restraints); Ex. 23 (Drews Dep. at 47-48 "When he walked in and _x007f_rst saw him he was laying down handcu|ed and _x007f_ghting against resist - or restraints. So, that tells me he's a threat to others."); Ex. 25 (Gorby Squad Video).) Although there is no video depicting exactly what Layton was doing at that time, the squad car videos include audio in which Layton can heard groaning and yelling unintelligibly after the time he was restrained. (Id. Ex. 8 (Best Squad Car Video); Ex. 25 (Gorby Squad Car Video).) The defendant o}cers further argue the record supports their position that Layton posed a threat to himself and was kept on his stomach while still in the Hy-Vee in order to ensure he did not strike his head on the adjacent wall or the shopping carts. (Id. Ex. 3 (Lindholm Dep. at 65, testifying that it wasn't safe to move Layton on his side because of the lack of space in the foyer, and the placement of the carts, the o}cers were afraid he would hit his face); Ex. 13 (Frericks Dep. at 33, testifying that it was "too dangerous" to place Layton on his side); Ex. 2 (Baker Dep. at 84, "I mean, he would, again, try to _x007f_ght against the restraints and try to roll. And I was concerned that if he was acting like that and he was - he would roll maybe onto his - the way h i i d hi i h ld i j hi lf h b i i k l hi d k h 3/24/2021 HANSON v. BEST | Civ. No. 15-4578 (MJD/SER). ... | 20171129b76| Leagle.com https://www.leagle.com/decision/infdco20171129b76 5/8 he was positioned, onto his wrists. I mean, he could cause injury to himself. So I mean, the best position to keep control over him and make sure that nothing else escalated was to his him in the position he was in").) The record further shows that the o}cers continued to monitor Layton while awaiting the paramedics. The Gorby squad car video shows that three o}cers remained by Layton during this time. (Id. Ex. 25 (Gorby Squad Video).) The o}cers can be heard pleading with Layton to relax or calm down, and in response, Layton continued his verbal outbursts which consisted of unintelligible yelling, moaning or groaning. (Id.) When the paramedics arrived, the o}cers claim they deferred to them regarding whether Layton required immediate medical treatment. (Id. Ex. 2 (Baker Dep. at 184); Ex. 22 (Burt Dep. at 128-49).) The Court recognizes that the use of prone restraints is not, in and of itself, a constitutional deprivation. For example, in Ryan v. Armstrong, the court found the o}cers' use of prone restraints - including the shackling of the inmate's ankles with his legs crossed and bent back at the knees and applying body weight to his back, coupled with two Taser drive-stuns - to be objectively reasonable, given the inmate exhibited physical and aggressive resistance to the o}cers' attempts to restrain him. 850 F.3d at 427. In this case, however, the record demonstrates that once Layton was restrained by handcu|s and the hobble, he only sporadically resisted the restraints yet he was forced to remain on his stomach. Both witness testimony and the squad car videos demonstrate that at times, Layton was quiet and not resisting the restraints. At other times, he would have outbursts and resist his restraints. Viewing the facts in the light most favorable to Plainti|, and recognizing that the defendant o}cers do not dispute that when a suspect is restrained, it is best to keep him on his side or in a recovery (sitting up) position, a jury could reasonably _x007f_nd that Layton could be safely moved o| his stomach while awaiting the ambulance. Accordingly, the Court _x007f_nds there is a genuine issue of material fact as to whether the o}cers used excessive force by keeping Layton in a prone position for an extended period of time after he was placed in restraints. In addition, a police o}cer may be liable for an unreasonable seizure under the Fourth Amendment if he/she fails to intervene to prevent the unconstitutional use of excessive force by another o}cer. Krout v. Goemmer, 583 F.3d 557, 565-66 (8th Cir. 2009). Taking the facts in the light most favorable to Plainti|, a jury could reasonably _x007f_nd the defendant o}cers failed to intervene when they had a duty and opportunity to do so. 2. Clearly Established Constitutional Right "To determine whether a right is clearly established we ask whether it would be clear to a reasonable o}cer that his conduct was unlawful in the situation he confronted." White v. McKinley, 519 F.3d 806, 813 (8th Cir. 2008) (quoting Clemmons v. Armontrout, 477 F.3d 962, 965 (8th Cir. 2007)). "This inquiry turns on the `objective legal reasonableness of the action, assessed in light of the legal rules that were clearly established at the time it was taken.'" Wilson v. Layne, 526 U.S. 603, 614 (1999). It is not necessary that the Court identify "a case directly on point for a right to be clearly established." White v. Pauly, 137 S.Ct. 548, 552 (2017). Nonetheless, "existing precedent must have placed the statutory or constitutional question beyond debate. In other words, immunity protects all but the plainly incompetent or those who knowingly violate the law." Id. With respect to the claim of excessive force, Plainti| frames the question to the Court as follows: "Is it clearly established that it was objectively unreasonable for defendant o}cers, working as a team, to keep Layton in maximum four-point restraint on his stomach for 30 minutes and misuse those restraints by applying downward force or pressure with their hands, knees, or other body parts to Layton's head area, neck, shoulders, back, hips and upper leg areas, after Layton's wrists were handcu|ed behind his back, his ankles were hobble-tied together, and he was subdued and under control." (Plainti|'s Brief at 29.) The law is clear that to overcome quali_x007f_ed immunity, Plainti| must show a robust consensus of cases to demonstrate that the particular conduct at issue violated clearly established law. De La Rosa v. White, 852 F.3d 740, 747 (8th Cir. 2017). As applied here, Plainti| is required to produce case law which would have given the defendant o}cers notice that after they handcu| and hobble a resisting suspect, failure to move that suspect into a recovery position when it was possible to do so without subjecting him to further harm violated clearly established law. In support of her claim that the defendant o}ces are not entitled to quali_x007f_ed immunity, Plainti| has cited multiple published opinions which provided the defendant o}cers fair warning that subjecting Layton to prolonged prone restraint when he no longer posed a danger constitutes excessive force under the Fourth Amendment. See e.g. McCue v. City of Bangor, 838 F.3d 55 (1st Cir. 2016) (_x007f_nding that it was clearly established as of September 2012 that exerting signi_x007f_cant, continued force on a person's back while the person is in a face-down prone position after being subdued and/or incapacitated constitutes excessive force); Weigel v. Broad, 544 F.3d 1143, 1154 (10th Cir. 2008) (_x007f_nding it clearly established law that to a person who is fully restrained and posed no danger, it is excessive force to continue to use pressure on that person' upper torso while he is lying on his stomach); Cruz v. City of Laramie, Wyo., 239 F.3d 1183, 1189 (10th Cir. 2001) (_x007f_nding that where it is obvious that a person is acting under diminished capacity, use of hog- tie restraint may constitute excessive force); Gutierrez v. City of San Antonio, 139 F.3d 441 (5th Cir. 1998) (same). Plainti| has also cited to numerous decisions which hold that a police o}cer may be liable for a Fourth Amendment violation if the o}cer fails to intervene to prevent the unconstitutional use of excessive force. See Krout, 583 F.3d at 565-66; Putman v. Gerlo|, 639 F.2d 415 (8th Cir. 1981); see also Torres-Rivera v. O'Neill-Cancel, 406 F.3d 43, 51-52 (1st Cir. 2005); Priester v. City of Riviera Beach, 208 F.3d 919, 924-25 (11th Cir. 2000). If it is determined that it was not objectively reasonable to leave Layton in a prone position after he was maximally restrained, and that defendant o}cers could have intervened to prevent such use of excessive force, the Court _x007f_nds that it is clearly established that such conduct would constitute a violation of Layton's constitutional rights. Accordingly, the defendant o}cers are not entitled to summary judgment based on quali_x007f_ed immunity. C. Deliberate Indifference "[A] pretrial detainee has a constitutional right to adequate medical care while in custody" and such right may be violated if "o}cials `intentionally deny[] or delay[] access to medical care or intentionally interfere[] with the treatment once prescribed.'" Dadd v. Anoka County, 827 F.3d 749, 756 (8th Cir. 2016) (quoting Estelle v. Gamble, 429 U.S. 97, 104-05 (1976)). Such claims are subject to "the deliberate-indi|erence standard that governs claims brought by convicted inmates under the Eighth Amendment." Jackson v. Buckman, 756 F.3d 1060, 1065 (8th Cir. 2014). Deliberate indi|erence to medical needs "requires both an objective and a subjective analysis " Id 3/24/2021 HANSON v. BEST | Civ. No. 15-4578 (MJD/SER). ... | 20171129b76| Leagle.com https://www.leagle.com/decision/infdco20171129b76 6/8 Deliberate indi|erence to medical needs "requires both an objective and a subjective analysis." Id. Under the objective prong, [plainti|] must establish that he su|ered from an objectively serious medical need. To be objectively serious, a medical need must have been diagnosed by a physician as requiring treatment or must be so obvious that even a layperson would easily recognize the necessity for a doctor02b9s attention. Under the subjective prong, [plainti|] must show that an o}cial actually knew of but deliberately disregarded his serious medical need. This showing requires a mental state akin to criminal recklessness. Consequently, [plainti|] must show more than negligence, more even than gross negligence to evince deliberate indi|erence. Id. (internal citations omitted). Plainti| asserts that Layton was clearly su|ering from Excited Delirium Syndrome on the day of his death, and that the o}cers were aware of this condition and understood that arrestees displaying signs or symptoms of this syndrom have a serious medical problem that presents an increased risk of sudden death. She further asserts it is undisputed that once confronted by O}cer Best and others, Layton began to forcefully resist all attempts to restrain him and at times exhibited great strength. He was also loudly moaning and growling and making other unintelligible sounds. These are all symptoms of one experiencing Excited Delirium Syndrome. Further, Plainti| asserts the autopsy report indicates that Layton's death was related to Excited Delirium Syndrome. (Hruby A|., Ex. 301 at 1.) In addition, Plainti|'s medical expert, Dr. Michael Baden, concluded that had Layton been immediately brought to the hospital, he would not have died. (Plainti| Ex. A (Baden Report at 6).) The Court _x007f_nds there are fact questions as to whether Layton was su|ering from an obvious medical emergency that required immediate medical attention. While the autopsy report indicates that Layton su|ered from acute pneumonia due to probable excited delirium (Hruby A|., Ex. 30), Plainti|'s medical expert has opined that Layton was not experiencing Excited Delirium Syndrome given the fact that he "was found sleeping quietly on the store _x0080_oor after drinking alcohol New Year's evening into early morning; no drugs were present in his blood other than alcohol; and his temperature was normal at Mankato Hospital." (Plainti| Ex. A (Baden Report at 5).) In addition, Frericks reported that he called for paramedics to transport Layton, because he did not believe the o}cers could do so safely. (Hruby A|., Ex. 19 (Frericks Report).) He also reported that before the ambulance left the scene, he asked Best to ask the paramedics if they thought Layton should go to the hospital. (Id.) Frericks testi_x007f_ed that Best reported that the paramedics could not evaluate Layton in the state he was in. (Id.) However, both Drews and Burt deny or do not recall that Best asked whether they thought Layton should go to the hospital _x007f_rst. (Id. Ex. 22 (Burt Dep. 157); Ex. 23 (Drews Dep. at 167-68).) The Court further notes that while it is clear that the decision was made to transport Layton directly to the jail, it is not clear how that decision was made. The o}cers argue that the paramedics conducted a medical assessment and determined he was not in need of immediate medical attention. However, at his deposition, Drews testi_x007f_ed that when he and his partner arrived at the scene, they were told their job was to assist the o}cers in transporting Layton to the jail. (Plainti| A|., Ex. T (Drews Dep. at 69-71).) Drews further stated that one of the o}cers told him that they had dealt with Layton many times, and that Layton typically acted as he did on the night in question, so Drews assumed the o}cers knew what they were doing. (Id. 72.) One of the o}cers also told Drews that Layton was either on alcohol or meth. (Hruby A|., Ex. 23 (Drews Dep. at 73).) Based on what the o}cers told him, Drew decided to take him to the jail as requested by the police. (Id. at 75.) Burt also testi_x007f_ed that they went to the Hy-Vee to assist police in safely transporting "somebody to their facility." (Id. Ex. 22 (Burt Dep. at 132).) And despite the paramedics' claims they were only transporting Layton to the jail, there is evidence in the record to support the defendant o}cers' claims that the paramedics did conduct some type of medical assessment of Layton prior to transport, and that they continued to monitor Layton's medical needs during transport. (Id. Ex. 24 (Patient Care Report, Run No. 69).) Accordingly, the Court _x007f_nds there are fact questions as to whether Layton was su|ering from an obvious medical condition that required immediate medical attention. The defendant o}cers argue that they are nonetheless entitled to summary judgment on this claim because they relied upon the paramedics' medical judgment regarding 1) whether Layton required medical treatment and 2) the appropriate positioning of Layton during transport. See Carpenter v. Gage, 686 F.3d 644, 651 (8th Cir. 2012) ("Where the medical professionals either acquiesced in Carpenter02b9s refusal of medical treatment, or, under Carpenter02b9s own version, never even suggested that treatment was warranted, there is insu}cient evidence that a need for medical treatment was so obvious that the sheri|02b9s deputies exhibited deliberate indi|erence by taking Carpenter to jail."); Christian v. Wagner, 623 F.3d 608, 614 (8th Cir. 2010) ("If trained health care o}cials could not _x007f_nd a serious medical need in these circumstances, then we decline to hold that a reasonable layperson should have done so."). Based on the assessment of the paramedics, the defendant o}cers argue that Plainti| cannot establish that Layton's condition was so obvious to a layperson or that the o}cers disregarded a known risk to his health. As noted above, however, there are fact questions as to who made the decision to transport Layton to the jail, and whether such decision was reasonable under the circumstances. Viewing the facts in the light favorable to Plainti| - that Layton was struggling to breathe and showed he was in great discomfort or distress - the o}cers are not entitled to summary judgment based on the claim that they could rely on the paramedics' medical judgment. See Gordon ex rel. Gordon v. Frank, 454 F.3d 858, 862 (8th Cir. 2006) (a}rming district court decision to deny o}cers' motion for summary judgment on deliberate indi|erence claim). D. Punitive Damages - Section 1983 To be entitled to punitive damages in an action brought under § 1983, a plainti| must demonstrate that the defendant was "motivated by evil motive or intent, or acted with reckless or callous indi|erence to the federally protected rights of others." Smith v. Wade, 461 U.S. 30, 56 (1983). The terms reckless and callous focus on the actor's state of mind and whether the defendant knew he was acting in violation of federal law. Quigley v. Winter, 598 F.3d 938, 953 (8th Cir. 2010). "Punitive damages are awarded to `punish the defendant for his [or her] willful or malicious conduct and to deter others from similar behavior." Coleman Rahija, 114 F.3d 778, 787 (8th Cir. 1997) (quoting Memphis Cmty Sch. Dist. v. Stachura, 477 U.S. 299, 306, n. 9 (1986)). Whether or not punitive damages should be imposed is a matter left to the discretion of the trier of fact. Wade v. Haynes, 663 F.2d 778, 785 (8th Cir. 1981). The defendant o}cers argue they are entitled to summary judgment on Plainti|'s claim for punitive damages, as the record demonstrates that they did 3/24/2021 HANSON v. BEST | Civ. No. 15-4578 (MJD/SER). ... | 20171129b76| Leagle.com https://www.leagle.com/decision/infdco20171129b76 7/8 Copyright © 2019, Leagle, Inc. Disclaimer | Terms of Use | Privacy Statement | Corporate Social Responsibility | About Us | Contact Us 1000 Characters Remaining Reply | Flag as O|ensive Reply | Flag as O|ensive g y y j g p g y not intentionally harm Layton and called Gold Cross to transport Layton safely. The Court _x007f_nds that based on the record thus far, a jury could _x007f_nd that the defendant o}cers acted with reckless or callous indi|erence to Layton's constitutional rights. Accordingly, summary judgment on this claim must be denied. E. Wrongful Death - Minn. Stat. § 573.02 In Count VII, Plainti| alleges that the defendant o}cers, as well as the paramedics, have committed wrongful acts and omissions for purposes of Minn. Stat. § 573.02, and that such wrongful acts and omissions directly and proximately caused Layton's death. (Comp. ¶¶ 154-155.) As a result, Plainti| alleges she is entitled to an amount that includes, but is not limited to, medical and funeral expenses, loss of aid, counsel, guidance, advice, assistance, protection and support. (Id. ¶ 156.) In response to the defendant o}cers' motion for summary judgment on this claim, Plainti| asserts that she has not asserted a stand alone state law claim. Instead, she asserts that Minn. Stat. § 573.02 was referenced in Count VII since there is no federal wrongful death statute, and the reference to state law was to put defendants on notice of the remedies sought through federal claims. However, Count VII is captioned as "WRONGFUL DEATH - MINN. STAT. § 573.01." (Comp. at p. 36.) Under Minnesota law, a wrongful death claim is a separate and distinct cause of action. Minn. Stat. § 573.02; Smith v. City of Minneapolis, 754 F.3d 541, 549 (8th Cir. 2014). As Plainti| has conceded she is not asserting a stand alone claim under Minnesota's wrongful death statute, such claim will be dismissed. IT IS HEREBY ORDERED that Defendant Mankato Police O}cers' Motion for Summary Judgment [Doc. No. 66] is GRANTED in part and DENIED in part as follows: the motion is GRANTED as to Count VII and Count VII is dismissed with prejudice; the remainder of the motion is DENIED. Comment Your Name Your Email Comments Submit Leagle.com reserves the right to edit or remove comments but is under no obligation to do so, or to explain individual moderation decisions. Cher hanson on Fri Jun 05 2020 commented: But why when they found un conscious, and a cop knew he was beat up conclusion, they held him down , he was going to walk away, why did they choose brutalitaly. Then he died of asphyxiation. Cheri hanson on Fri Jun 05 2020 commented: You want to print facts, you should know them _x007f_rst. One side of a story. Ask the the one who was killed. Can't.. 3/24/2021 HANSON v. BEST | Civ. No. 15-4578 (MJD/SER). ... | 20171129b76| Leagle.com https://www.leagle.com/decision/infdco20171129b76 8/8</t>
  </si>
  <si>
    <t>['https://d3n8a8pro7vhmx.cloudfront.net/cuapb/pages/270/attachments/original/1617981852/Daniel_Best_2_.pdf?1617981852']</t>
  </si>
  <si>
    <t>Too_Long:Over 20 Pages1 Arbitration LELS (Mathew Aish)/Columbia Heights Police Department Grievance Arbitration Between: BMS Case No.: 20 PA-1575 Columbia Heights Police Dept. (Employer) and Law Enforcement Labor Services Inc. (LELS) Mathew Aish (Grievant) REPRESENTATION Representing Columbia Heights Police Department Joan Quade, Attorney BARNA, GUZY &amp; STEFFEN, LTD. Representing Mathew Aish: Renee Zachman, Attorney Mark Schneider, Attorney Law Enforcement Labor Services ISSUE Did the employer have Just Cause to Terminate Mathew Aish? If not, what is the appropriate Remedy? INTRODUCTION Mathew Aish was a police officer in Columbia Heights hired in 1999 and terminated on January 15, 2020. Law Enforcement Labor Services responded to the termination by filing a step one grievance on January 27, 2020. The termination stems primarily from an incident that occurred on October 27, 2019 in which the grievant, Mathew Aish, responded to a dispatch call regarding a driver operating a vehicle recklessly on city streets in 2 Columbia Heights and Fridley. The description relayed by dispatch was that of a white Taurus driving at speeds up to 80 miles per hour and traveling north in south bound lanes of traffic. The concerns raised by the City leading to their decision to terminate revolve around the follow up reporting of this incident by Mathew Aish including concerns of truthfulness, accuracy and complying with a direct order to activate body worn camera at all times when engaging with non-departmental personnel. This direct order came about as a result of a 2006 incident in which Mr. Aish had falsely represented the sobriety test of another police officer from a neighboring jurisdiction. Due to the dishonesty involved in that event Mr. Aish was determined, by the Anoka County Attorney's Office, to be Brady impaired. As result of this designation the City is compelled to reveal the issues of Aish's dishonesty to defense council when Mr. Aish is involved in the prosecution of a crime. As a result of the 2006 incident the City imposed a requirement that Mr. Aish activate his body worn camera whenever interacting with non-departmental personnel in an effort to diminish credibility questions that would likely arise at subsequent criminal proceedings that involved Mr. Aish testifying on behalf of the City and to create a process that would enable the City to keep Mr. Aish employed. An Arbitration hearing was held at the Columbia Heights Police Department offices on August 17 to 19, 2020. FACTS Mathew Aish was terminated on January 15, 2020 after 20 plus years of services as a police officer for the city of Columbia Heights. The incident that is largely the basis for this termination occurred at approximately 2:30 PM that afternoon in which a Columbia Heights Dispatcher announced that there was a driver proceeding recklessly on the streets of Columbia Heights. Two Columbia Heights police officers, Officer Joseph Pikala and Officer Mathew Aish, responded separately to the radio call. Due to the positioning of their squads it was Aish who was able first to get eyes on the reckless driver and position his squad behind the driver. Aish provided the radio contact after beginning to trail the reckless driver. He explained that he was traveling north on Main street crossing highway 694. This triggered the movement and positioning of two Fridley squads, one driven by 3 Officer Elasky and the other driven by an officer in training, Officer Bulman accompanied in his squad by Officer Fetrow. Both Fridley squads were positioned on Main Street facing south and waited as Aish following the suspect drove by them northbound. Once the reckless driver reached the two Fridley squads the Fridley officers turned on sirens, pulled a U turn and got in behind Aish. Almost immediately after the Fridley Squads completed their U turns the reckless driver ran a stop sign and Aish followed right behind through that stop sign. Aish announced that the driver was speeding up and said "This is going to be a pursuit and I am getting out." At that time Aish pulled over to the curb and the Two Fridley officers fell in behind the reckless driver. Video footage from the rear of Officer Elasky's car showed that once the Fridley squads passed Aish he pulled back out into traffic and began to follow behind the Fridley squads. It was clear in the rear camera video that once back in the traffic Aish turned his light back on and began to follow. GPS systems installed on the Fridley squads also recorded the speed the cars were traveling indicating that they were moving as fast as 58 mph. The front view camera on Bulman's car also clearly shows the reckless driver turning left and running an additional stop sign and then turning right onto a residential street. It was at this time Fridley officers talked about conducting a PIT maneuver on the reckless driver. Bulman who was first behind the reckless driver was unable to do the PIT as Bulman was a trainee and not qualified to initiate a PIT. Elasky said he would PIT and proceeded to pass Bulman and performed the PIT disabling the White Taurus. Immediately behind Elasky were Bulman and Fetrow in a Fridley squad and right behind them, just seconds behind Elasky was Aish. All the officers, including Aish, ran up to the disabled car with guns drawn. Fetrow can be heard clearly screaming get your hands up. The driver was immediately pulled from his car and apprehended. Once the driver was cuffed he was immediately was put in a Fridley squad car. At this point body cameras caught the debriefing that occurred amongst the officers. It is clear that shortly after the offender is place in the Fridley squad Aish turns off his body camera. Elasky continues to run his body camera and it is clear on his camera that Aish asks in a quiet tone, "Are you on?" referring to body camera. Elasky say "yes" and apologizes and explains that he has to stay on. 4 A few hours later Aish submits an incident report of the event referring the action as "Reckless driver complaint/ assist to Fridley PD". The report does not refer to the action as a pursuit and thus not prompting the required state documentation of a pursuit. The city takes issue with charactorizing this as an assist to another department and concludes that under Columbia Heights policy as well as State law this should have been filed as a Pursuit report and a state report submitted. Statements within the report that the City takes issue with are as follows: 1) As the Suspect passed one Fridley squad pulled over at the Home Depot the suspect began to accelerate again. He had been failing to pull over for my emergency lights and sirens for several blocks now, I had been directly behind him. At this point I advised dispatch I was not going to continue and pulled over and let the Fridley squads take over. I observed as the driver continued to accelerate northbound on Main Street as he approached the stop sign at 57th Ave. I observed the suspect blow through the stop sign and intersection without making any attempt to slow or stop (Emphasis added) 2) I continued to follow Fridley squads as they continued to try and get on the suspect to pull over and stop. I followed at the posted speed limit (Emphasis Added). 3) I turned northbound on Starlight and observed the Fridley Officers PIT the Suspect vehicle. The Fridley officers were successful with the PIT and stopped the suspect at Starlight and Trinity. I activated my emergency lights and assisted taking the suspect into custody (Emphasis added). The City claims each of the above identified statements in the report are false and intentionally written that way to minimize Aish's involvement in the event and thus making the event not appear as though it was a pursuit. If not a determined to be a pursuit then less reporting required and therefore no issue for failure to properly document. The video footage from Fridley squads confirms the inaccuracies in Aish's report. Fridley squad footage and corresponding sound recording clearly shows Aish following suspect blowing through the stop sign at 57th Ave and stating suspect is accelerating and then stating he is pulling out. Secondly, the reports states he was following at the posted speed. The Fridley squad GPS computers record the vehicle speed. The computer 5 vehicle recorded speeds are contemporaneous with the video and show speeds of as much as 58 mph as the Fridley squads pursued and at the same time also showed Aish following right behind. In addition, the video also shows Aish arriving within just a few seconds of the completed PIT once again indicating he would have had to be moving as fast as the speeds of the recorded for the Fridley squads. Finally Aish reported that he did not turn on his emergency lights until he was on Starlight Street and after the PIT was completed. The rear camera view from Office Elasky's car shows he actually turned on his emergency lights shortly after the Fridley squads passed him on Main Street and kept them on while following the Fridley squads. In addition to vehicle video footage body camera footage was also presented at the hearing. The body camera footage from Officer Aish was turned on as Aish arrived at the scene where the suspect was apprehended. Aish's body camera remained on until the suspect was placed in the Fridley squad at which point he turned off his camera. Body camera video of Elasky remained on after Aish had turned his off. It is clear in Elasky's video that Aish walks up to him and asks in a low voice if Elasky is "on" understood to mean is your body camera on to which Elasky apologizes and says yes and indicates he is required to have it on. Elasky body camera reveals that Aish did continue to have conversations with two Fridley officers about the events leading to the PIT that this discussion was not recorded on Aish's body-worn camera. Evidence was also presented that Aish had a follow up phone conversation with Officer Fetrow before the end of his shift that night, which was not recorded. The testimony of Aish indicated that he apologized about "dumping" the situation back to Fridley but explained that he was feeling like there was a target on his back and he was not comfortable with his not knowing the Fridley streets like the Fridley officers did. Within an hour and a half of this incident the previously referenced report was written and submitted. The report indicated it was an assist of another department never referring to the situation as a pursuit. This report was later reviewed and approved by Columbia Heights Sargent Fischer in which he did not identify any issues or concerns with the report. The first identified concern regarding this incident came about by coincidence when Columbia Heights police captain, Lenny Austin, ran into Sergeant Kevin Titus, of the Fridley police, who was at the Columbia Heights 6 police department looking for body camera footage of Aish as a follow up the to the report he was writing regarding the pursuit on the 27th of October. Austin was not aware of a pursuit that involved his department as Aish's report characterized the event as an assist to another police Department. This sent up a red flag for Austin and set the investigation in motion. Austin's initial review of Aish's report identified a peculiar set of facts, Fridley reported the event as pursuit but Aish's report indicated that he was following the suspect at the pasted speed, it was this incongruous fact that raised a red flag. The ensuing investigation identified the previously mentioned inconsistency in Aish's report and several other concerns. Aish has had a history involving serious issues with honesty to the point where the Anoka County Attorney has deemed him to be Brady impaired. Brady impairment is a label placed on police officers that have had an incident of dishonesty in their work history as a police officer. If a police officer is classified as Brady impaired the prosecution is required to reveal to the defense the honesty issues associated with the police officer which can impact that officer's credibility and thus their effectiveness as a witness if criminal prosecution. The incident leading to Aish's Brady impairment designation dates back to 2006 yet the designation as Brady impaired was not imposed until 2017. The 2006 incident involved a Minneapolis police officer who had been arrested the night before and had his service revolver confiscated by the Columbia Heights police. He returned to the Columbia Heights police department the following morning to get his gun returned. He was acquainted with Officer Aish through their Minneapolis Police Academy training course years earlier. When he arrived to get his gun returned Corporal Bonesteel informed Aish not to give the Minneapolis officer his revolver if he did not register a 0.0 on the portable breath test. Aish went outside to administer the portable breath test (BPT) on the officer and then reported back to Bonesteel that the officer was Ok to drive and that he had blown a .04. A few minutes later he reported to Captain Lenny Austin that the Minneapolis officer blew a .06. Bonesteel asked Aish to return to give him the (BPT). Bonesteel knowing that the device saves the most recent test took a look at the BPT and discovered that the officer actually blew a.097 exceeding the legal limit to drive and not what Aish had reported to both him and to the Captain. The department took action based on this dishonesty and gave Aish a 13 day 7 suspension. However, no determination was made that Aish's dishonesty warranted the designation of Brady impaired. The Brady impairment designation came about in 2017 when a Public Defender, responding to concerns expressed by his client, regarding the treatment he received form Mr. Aish when he was arrested prompted the Public Defender to request a look at Mr. Aish's Disciplinary file. It was the Public Defender, upon discovering the 2006 incident of dishonesty, sought to have a Brady impairment designation applied to Mr. Aish. The Anoka County Attorney reviewed the claim and determined that Aish was indeed Brady impaired as a result of the 2006 infraction. The city was at that point of trying to determine if Mr. Aish could still effectively continue with the Columbia Heights police force or would this impairment make him effectively useless when testifying for the prosecution. The City decided not to terminate Mr. Aish but rather imposed a specific order directing his performance going forward. On May 31, 2017 the city imposed upon Mr. Aish the following order: Until further notice, you will record all interactions with non- departmental personnel, regardless of how you come in contact with them, with your department issued body-worn camera while on duty. You will also record all phone conversations you have with witnesses, suspects, citizens and non-departmental personnel. Further instances involving untruthfulness or ethical violations; failure to follow the order stated above or failure to follow departmental general orders or directives could result in disciplinary action up to and including termination. It was this order, going forward, that would govern how Officer Aish would go about performing his work as a Columbia Heights Police Officer and it was the Cities determination that Aish's lack of compliance with this order that led in large part to the City's decision to terminate Officer Aish. As a result of the concerns raised by Aish's reporting of this incident the department conducted an audit of Aish's reporting for the months leading up to this event and determined that there had been two additional reporting inconsistencies by Aish in violation of Columbia Heights policies. Both involved 8 domestic situations, one on September 5, 2019 and once on September 9, 2019, in which the city claims, per policy, written reports were required for but Aish only documented the situations with notes entered into the CAD. On July 12, of 2017, less than 2 months from the date this order was imposed, the grievant received a written warning, in part, for failing to comply with the May 31, 2017 written order relating to activating body-worn camera. This event involved a domestic dispute in which Mr. Aish either failed to activate the camera when gathering information from a domestic abuse complainant or failed to properly label his body-worn camera video evidence so it would be properly retained and could be used by the prosecution at a later date. The written reprimand imposed also included a warning to Aish that "Further violations of these or other policies could lead to more severe discipline including written reprimand, suspension or termination." RELEVANT POLICIES 101:13 Knowledge Policies, Procedures, Statutes and Ordinances Whether on duty or off duty, all employees shall establish and maintain a working knowledge of departmental and divisional policies and procedures, and the relevant statutes and ordinances where applicable. When required, all employees shall take appropriate action. In the event of improper action or breach of discipline, it shall be presumed that the employee was familiar with the law, ordinance, rule, policy, or order in question. 500:1-5 Reports Employees shall complete and submit all necessary reports, consistent with divisional policy, before going off duty, or at the discretion of the shift supervisor. Reports submitted by employees shall be truthful. No employee shall knowingly enter or cause to be entered any inaccurate, false, or improper information. 9 500:3-5 Unsatisfactory Performance Employees shall maintain sufficient competency to effectively and efficiently perform the duties and responsibilities of their positions. Incompetence and unsatisfactory performance may include, but not be limited to:  A lack of knowledge of the application of laws required to be enforced;  An unwillingness or inability to perform assigned tasks;  A failure to conform to work standards established for the employee's rank, grade, or position;  Neglect of duty;  A failure to take appropriate action on the occasion of a crime, disorder, or other condition deserving police attention;  Absence without leave; or  A written record of repeated infractions of rules, regulations, directives, or orders of the Department, and repeated poor evaluations. 500:3-9 Truthfulness Employees shall be truthful whether under oath or not, except when deception is used to accomplish a law enforcement purpose. Employees shall not make false statements in conjunction with official duties or investigations. 500:5-3 Requests for Assistance When any person requests assistance or advice, or makes a complaint or report either by telephone or in person, all pertinent information shall be obtained in an official and courteous manner. All such requests shall be acted upon consistent with established Department procedures. 500:6-4 Insubordination Employees shall not refuse or fail to obey a lawful order given by a supervisor. Ridiculing a supervisor, or his/her orders, whether in or out of their presence, constitutes insubordination. Disrespectful, rebellious, or abusive language or gestures toward a supervisor is insubordination. 603:01:01 Pursuit The attempt to stop another vehicle by a police vehicle when the emergency lights and siren have been activated and the subject vehicle fails to stop as required by law. 10 603:06 Reporting and Review A. At the conclusion of any pursuit initiated or participated in, the primary officer in the pursuit - or if the primary officer is unable to complete the report, the supervisor or senior officer on duty - must complete a report. This information may be incorporated into any other report prepared by the primary officer the report shall minimally include: 1. The reason for the pursuit, including specifically what information the officer knew at the time the pursuit began. 2. The route of the pursuit as best can be recalled 3. Traffic conditions, presence and location of citizens. 4. Any violations the driver of the fleeing vehicle committed during the pursuit. 5. Other Columbia Heights squads involved and any other agencies. 6. Damage to any vehicle, property, and/or injury to any person. 7. Supervisor on duty at time of the pursuit. 8. Road and weather conditions. 9. Time pursuit began and ended. 10. How, where, and why the pursuit concluded or was abandoned. 11. Charges filed, if any. B. The primary officer must also complete the Minnesota Pursuit Reporting Form as required by Statute §626.5531. If the primary officer is unable to complete this form, the form shall be filled out by the supervisor or senior officer on duty. C. The Pursuit will be reviewed and critiqued by a Captain, and will include the supervisor, and officers involved as soon after the incident as possible. The Captain will submit a summary of the critique and applicable reports will be forwarded to the Chief of Police. The critique will be done and applicable reports submitted for administrative uses, identification of training needs, and/or policy modification. EMPLOYER'S ARGUMENT 11 The grievant has a history of deceptive and untruthful behavior that has clearly been documented in the past and was clearly evident in the events leading to this termination. The evidence identifying the grievant's untruthfulness in this case cannot be refuted as it was collected from unbiased officer worn- body cameras, Squad car videos, and computer generated data from squad on board computers. This information is reinforced by direct testimony of witnesses and indisputable common sense. The grievant's past dishonesty requires no more evidence than the unequivocal fact that he was determined to be Brady Impaired by the Anoka County Attorney's office in 2017. The designation of Brady Impairment is applied when a police officer has been proven to have engaged in acts of dishonesty and thus their status of Brady impaired must be identified to criminal defense attorneys enabling an attack on the credibility of that officers testimony. Officer Aish was disciplined in 2006, receiving a 13 day suspension, for lying to both his supervisor and to the Captain of the Columbia Heights Police Department regarding a breathalyzer test he performed on a fellow officer from the Minneapolis Police Department. He was told not to return a confiscated service revolver to that officer if the officer failed the breathalyzer test. Aish reported back to his supervisor that the officer was .04 and reported to the Captain that he was .06 but in actuality the test results were a .097 which clearly would not warrant return of the revolver. The PBT (Portable Breathalyzer Test) stored the most recent test conducted and it was from that that Aish was caught being untruthful to his superiors. The Brady label was not applied in 2006 however, but rather came about serendipitously when a public defender requested Aish's disciplinary file in response to concerns that defense had regarding the way Aish had treated their client. It was that inquiry that the brought Aish's 2006 discipline into focus and resulted in the Anoka County Attorney's determination that Aish was Brady impaired. The Columbia Heights Police Department at that point had to determine what the impact would be on the department as a result of this Brady determination and could Aish continue to work for the department. 12 The City decided not to terminate Aish, but rather attempted to deal with the very serious credibility issue Aish now presented by imposing the following order: Until further notice, you will record all interactions with non- departmental personnel, regardless of how you come in contact with them, with your department issued body-worn camera while on duty. You will also record all phone conversations you have with witnesses, suspects, citizens and non-departmental personnel. Further instances involving untruthfulness or ethical violations; failure to follow the order stated above or failure to follow departmental general orders or directives could result in disciplinary action up to and including termination. The department viewed this order as critical for Aish's continued employment and that this order was in effect a "Last Chance Agreement" for Mr. Aish. Aish's clear violation of this order and his dishonesty was readily evidenced through an investigation that included a review of Aish's body-worn camera, Fridley officer's body camera, Fridley squad cameras, on board computers, and dispatch recordings. This data revealed that Mr. Aish, turned off his body camera while continuing to discuss the pursuit with Fridley officers and in three different places in his subsequent reporting of the event revealed that he intentionally misrepresented the facts of the pursuit in an effort to diminish the severity of the event and his involvement. The reason he did this was to justify reporting it as an "Assist to another police department" rather than properly reporting the events as a pursuit which it certainly was under Columbia Heights policy and state law. By minimizing the event and documenting it as an "Assist to another Department" it would severely diminish the scrutiny the report would be subject to by leadership in the Columbia Height Police Department. Following are three excerpts taken from Aish's report which are irrefutable misrepresentations of the actual facts: 1) As the Suspect passed one Fridley squad pulled over at the Home Depot the suspect began to accelerate again. He had been failing to pull over for my emergency lights and sirens for several blocks now, I had been directly behind him. At this point I advised dispatch I was not going to continue and pulled over and 13 let the Fridley squads take over. I observed as the driver continued to accelerate northbound on Main Street as he approached the stop sign at 57th Ave. I observed the suspect blow through the stop sign and intersection without making any attempt to slow or stop (Emphasis added). The camera squad video from Fridley officer Bulman's car clearly shows that Aish did not pull over prior to the suspect blowing through the stop sign at 57th Ave. rather the video is clear that Aish follows suspect right through the stop sign and then verbalizes that suspect is picking up speed and then acknowledges that this is going to be a pursuit and I am getting out. The second misrepresentation in the report is his incorrect documenting of his speed. Stating: 2) "I continued to follow Fridley squads as they continued to try and get on the suspect to pull over and stop. I followed at the posted speed limit." (Emphasis added) Once again this is not true. The Fridley squad cars are equipped with a computer GPS system that tracks the speed of the vehicle and is shown contemporaneously with the squad video which clearly reveals that Bulman's vehicle was reaching speeds of 58 miles per hour nearly two time the posted speed limit leading up to the PIT maneuver. At the same time the Elasky rear squad video also shows Aish trailing the two Fridley vehicles but maintaining the same distance behind indicating that his vehicle would have to be traveling at the roughly the same speed. Finally, the squad video at the scene of the PIT maneuver shows Aish arriving within just a couple of seconds after Bulman's car arrives confirming that Aish would have necessarily been traveling at up to 58 miles per hour in order to arrive immediately after the Fridley squads. Aish does not contradict this undeniable video evidence rather concludes that he was mistaken. He said he was so focused on the work at hand that he did not look down to track his speed and it just felt like they were moving at a slow pace. Frist, officers are trained to keep tract of this type of information and an officer of 20 years should certainly be able to track his speed in this situation. In fact if, as he claimed, this was a very slow following there was nothing that should have been that adrenalin producing that should have so effected his ability to recognize or tract the speed at which he was traveling. In addition, if he was not sure of his speed he should not be claiming he was traveling at the posted speed limit he should have explained that he was not sure. 14 In addition Aish testified that he was not sure exactly what the speed limit was on the streets he was traveling. Also, his claim defies common sense. We all have driven automobiles and we all can tell when we are traveling at a high rate of speed. Without tracking his speed he should certainly have known he was not moving at the posted speed. His claim does not seem like a mistake rather an intentional misrepresentation. The third misrepresentation in his report is that he stated: 3) I turned northbound on Starlight and observed the Fridley Officers PIT the Suspect vehicle. The Fridley officers were successful with the PIT and stopped the suspect at Starlight and Trinity. I activated my emergency lights and assisted taking the suspect into custody (Emphasis added). Once again the misrepresentation of the timing of Aish activating his emergency lights is also captured on Fridley squad video. While Aish claimed he did not activate his emergency lights until he arrived at the scene, after the PIT was completed, the Fridley squad rear camera video irrefutably proves otherwise. Rear camera video from Elasky's squad shows that after the Fridley squads passed Aish's squad which had been pulled over to the curb Aish then pulls away from the curb immediately after the Fridley squads pass him. The video also clearly shows that Aish activates his emergency lights shortly after pulling out which was well before the PIT occurred as documented by Aish. All three of these misrepresentations tend to downplay the seriousness of the event, the role in which Aish played in this process and the likelihood his portrayal of the facts would lead anyone to believe that he had been involved in a pursuit. Aish does not document the event as a pursuit and rather drafts a report labeling it as an "Assist" to another department to ensure the lower level of scrutiny by his supervisors. Originally, Aish's plan would have worked for him and the report would have gone unchallenged had it not been for the purely coincidental encounter between Chief Lenny Austin had with Fridley Police Sargent Titus when the two bumped into each other at the Columbia Heights police department in which Titus explained that he was seeking documentation of a pursuit. Austin found it troubling to hear that there was a Pursuit involving his department and he had not been made aware of 15 the "Pursuit." It was only a result of this chance encounter that prompted the ensuing investigation of Aish leading ultimately his termination. The Columbia Heights policies very clearly defines "Pursuit" Columbia Heights policy 603:01:01 Pursuit The attempt to stop another vehicle by a police vehicle when the emergency lights and siren have been activated and the subject vehicle fails to stop as required by law. All of the elements of the policy have been met under the facts laid out. The Union however claimed that these facts failed to establish a pursuit. The union argues first that this was merely a failure to stop not a felony fleeing as the suspect never acknowledged or made any gesture indicating he was aware of Aish's presence. Without such awareness by the suspect the Union concludes that this was not fleeing thus there was no violation of law as required by the policy. Neither under the policy nor under state law is there any requirement that the suspect make some gesture to indicate they know they are being followed. The state law defines fleeing as follows: "To increase speed, extinguish motor vehicle headlights or taillights, refuse to stop the vehicle, or use other means with intent to attempt to elude a peace officer following a signal given by the peace officer to the driver of a motor vehicle." Contrary to the Union's claim, each element of the State's definition of "Pursuit" has been met as well as meeting all the requirements the City's Pursuit policy. While the objective evidence presented at the hearing clearly shows that a pursuit occurred it is equally clear that Aish's misrepresentations in his report intentionally attempts to blur the fact that there was a fleeing. An element of fleeing is that the driver "Increases speed" thus Aish misrepresented that he was traveling at the speed limit. Fleeing also requires an evasive maneuver by the suspect thus Aish documents that he pulled out of the pursuit before the driver ran through the stop sign at 57th Ave. thus before the evasive maneuver occurred and that also was not true. In addition, he failed to document that he was traveling at nearly 2 times the speed limit which is also an 16 evasive maneuver. Finally he said he did not turn on his emergency lights until he arrived at the scene of the PIT once the suspect was apprehended. Also not true. He turned on his lights and kept them on the entire time he followed the Fridley officers pursuing suspect. His failure to document accurately as to when he activated his lights is another dishonest attempt to avoid any conclusion that Aish's actions met the Columbia Heights "Pursuit" policy which requires activating emergency lights. While the Union claims the "Violation of the law" requirement in the Columbia Heights "Pursuit" policy is a requirement to have a fleeing as defined by state law there is no such reference to a fleeing requirement in the policy. The policy merely requires "Failure to stop as required by law" Minnesota law requires that vehicles pull over and stop on the side of the road when approached by a police vehicle with its lights and siren are activated. Minn. Stat. §§ 169.20, subd. 5; 169.011. The suspect did not do this thus his actions are a pursuit under the Columbia Heights policy, regardless of whether there was a fleeing and thus should have been reported as a pursuit. The Pursuit reporting requirement of Columbia Heights policy 603:06 (See below) was also clearly violated when Aish failed to document the Pursuit according to the policy. Not only do his actions violate Columbia Heights policy they also violate Minnesota Statute §626.5531 as all pursuits must be documented with the state. Columbia Heights Policy 603:06 Reporting and Review At the conclusion of any pursuit initiated or participated in, the primary officer in the pursuit - or if the primary officer is unable to complete the report, the supervisor or senior officer on duty - must complete a report. This information may be incorporated into any other report prepared by the primary officer the report shall minimally include: (Emphasis added) 1. The reason for the pursuit, including specifically what information the officer knew at the time the pursuit began. 2. The route of the pursuit as best can be recalled 3. Traffic conditions, presence and location of citizens. 17 4. Any violations the driver of the fleeing vehicle committed during the pursuit. 5. Other Columbia Heights squads involved and any other agencies. 6. Damage to any vehicle, property, and/or injury to any person. 7. Supervisor on duty at time of the pursuit. 8. Road and weather conditions. 9. Time pursuit began and ended. 10. How, where, and why the pursuit concluded or was abandoned. 11. Charges filed, if any. B. The primary officer must also complete the Minnesota Pursuit Reporting Form as required by Statute §626.5531. If the primary officer is unable to complete this form, the form shall be filled out by the supervisor or senior officer on duty. C. The Pursuit will be reviewed and critiqued by a Captain, and will include the supervisor, and officers involved as soon after the incident as possible. The Captain will submit a summary of the critique and applicable reports will be forwarded to the Chief of Police. The critique will be done and applicable reports submitted for administrative uses, identification of training needs, and/or policy modification. Aish's actions were clearly insubordination as he violated a direct order regarding body-worn camera and phone call recordings. The order states: Until further notice, you will record all interactions with non- departmental personnel, regardless of how you come in contact with them, with your department issued body-worn camera while on duty. You will also record all phone conversations you have with witnesses, suspects, citizens and non-departmental personnel. A clear violation of this direct order is easily seen when reviewing Aish's body-worn camera which shows Aish turning off his camera once the suspect is apprehended. Other officers at the scene clearly continue to run their cameras and in fact Aish asks in a low voice to Officer Elasky "Are you on?" Elasky says "Yes" and apologizes. Further he explains that he has to keep his on. Even with all this Aish does not activate his camera while continuing to debrief about the event. A second violation of 18 this order occurs a few hours later as Aish phones Fridley Officer Fetrow, without recording it, and once again discusses the Pursuit and apologizes for his needing to get out of the pursuit. In 2017 Aish believed he was going to be terminated as a result of his Brady impairment. The Department decided not to terminate but imposed this very clear and very strict order to record outside interactions. It was understood that this was a last chance for Aish to keep his job. Failing to comply, as indicted in the order, could cause his termination. He understood that he could be fired for non- compliance but that did not stop him. Aish claims that former Chief Nadeau, prior to retiring, had soften the adherence to the policy recognizing that under certain situations the recording was not required when interacting with other departments. The Union however chose not have Nadeau testify to such modifications and no written modifications of the order were presented at the hearing. Beyond that, here was a situation in which there was a high speed pursuit of a reckless driver in a residential area. Apprehension of the suspect followed a risky PIT maneuver which was followed by all officers at the scene, including Aish, pulled out their guns and forcefully removed the suspect from his car. Under no circumstances would this have ever led anyone to the conclusion that any follow up debriefing between the two police departments was the type of interaction that would not need to be captured by Aish under his 2017 order. UNION'S ARGUMENT The employer fails all sense of objectivity when analyzing the facts of this case and only interprets them only through a lens of a strong predisposition to view the grievant, Mathew Aish, as dishonest causing the employer to view as a lie any honest explainable mistakes. Clear evidence of the employer's effort to judge all the actions associated with this event in a light most unfavorable to Aish the employer, without seeking any clarification or confirmation from Officer Elasky, jumped to the conclusion that when Elasky touched his body-worn camera at the time Aish asked if he were "On" the employer wrongly concluded that Elasky was book marking this point on his video as it was a 19 suspicious question to be asked. The truth of this action was revealed through Elasky's testimony at the hearing revealing that it was an innocent reflex action Elasky had developed regarding his body-worn camera and in no way was evidence of his concern and his need to bookmark. Quite the opposite was the testimony of both Fetrow and Elasky in that they both explained that it is quite common for officers to ask if another is "On" but not for nefarious reasons but rather to know so they can prevent expressing themselves in a way they would rather not have captured on video. Mathew Aish was a police officer in the Columbia Heights police department for over 20 years. In 2006 he was disciplined for his dishonesty and has learned the hard way from his mistake. Since that day Aish has never shied away from letting others, especially new officers, hear about his troubles in an effort to help them learn from his mistake as he has. This was not a pursuit under the Columbia Heights Pursuit Policy and there was no fleeing with respect to Officer Aish under the state law. The employer insists on an interpretation of "fleeing" and "pursuit" that defies logic. The employer maintains a position as to what is a pursuit that runs completely contrary to the opinions of their officers, Fridley officers, as well as the opinion of a recognized expert Peter Dahl. Further, the employer fails to accept the logical interpretation of the facts surrounding the events on October 27, 2019 and rather insists on labeling these as acts of dishonesty worthy of termination. The employer takes this unrelenting position even in light of the expert testimony of Peter Dahl who provided a reasonable and logical explanation for Aish's documentation of the events of October 27, 2019 that does not include any acts of dishonesty on Aish's part. Mr. Dahl is currently an adjunct instructor at Dakota County Technical College teaching Law Enforcement Customized Training, including basic and advanced law enforcement including driving involving pursuit and related issues. Columbia Heights pursuit policy reads as follows: 20 603:01:01 Pursuit The attempt to stop another vehicle by a police vehicle when the emergency lights and siren have been activated and the subject vehicle fails to stop as required by law. Expert witness Dahl carefully reviewed all the evidence including squad video and provided an expert opinion that within a reasonable degree of police certainty Aish had not participated in a pursuit. Under the policy there are three required elements. 1) Attempt to stop the vehicle 2) Police squad lights and siren must be on 3) Vehicle fails to stop as required by law. Dahl testified that the third element, fails to stop as required by law, was not met under these facts. Dahl testified that "Under the Law" is clearly a reference to the state law relating to fleeing, Fleeing therefore requires an attempt by the suspect to "Elude a peace officer" and that was not present. Aish speeding up to get in position to follow the suspect is not a pursuit as was confirmed by the testimony of Fridley Officer Fetrow. A pursuit requires an attempt to elude the officer and that did not occur. The suspect never acknowledged the officers presence as per the testimony of Aish who said the driver never looked in rear mirror or in any other way gave any indication that he knew he was being followed. He was never focused on the police car behind him. Fridley Officers Fetrow and Elasky confirmed this saying they could see the driver's face as he passed them on Main Street and testified that he had a "Fixed 1000-yard stare" indicating he in no way was aware of the police car behind him. Consequently, from the time Aish got behind the suspect there were no eluding maneuvers or even increased speed to suggest the driver was aware of the police officer much less trying to elude the peace officer. Once it appeared as though the suspect became aware of Aish. Officer Aish bowed out of the process acknowledging the situation stating to dispatch "This is going to be a pursuit, I am getting out." Up until this point there was no fleeing therefore no "Violation of the law" thus the elements of Columbia Heights pursuit policy had not been met according to the expert testimony of Peter Dahl. Dahl continues by refuting the interpretation provided by the City in which the City claims that it is a violation of the law if a driver does not pull over for an emergency vehicle. Dahl explains that the law referenced by the employer was</t>
  </si>
  <si>
    <t>['https://d3n8a8pro7vhmx.cloudfront.net/cuapb/pages/270/attachments/original/1632189461/2020-Matthew_Aish-Columbia_Heights.pdf?1632189461']</t>
  </si>
  <si>
    <t>['Matthew Aish, badge #None']</t>
  </si>
  <si>
    <t>['Department:Columbia Heights Police Department']</t>
  </si>
  <si>
    <t>Too_Long:Over 20 Pages3/18/2021 Cornelious v. Brubaker, 01-CV-1254 (MGD/JGL) | Casetext Search + Citator https://casetext.com/case/cornelious-v-brubaker 1/23 From Casetext: Smarter Legal Research Cornelious v. Brubaker United States District Court, D. Minnesota Jun 25, 2003 01-CV-1254 (MGD/JGL) (D. Minn. Jun. 25, 2003) Copy Citation Download Treatment 01-CV-1254 (MGD/JGL) June 25, 2003 MICHAEL DAVIS, District Judge Robert Bennett and Eric W. Hageman, Flynn Gaskins Bennett, for and on behalf of the Plainti9. Gail L. Lang7eld-Seiberlich and Portia M. Hampton-Flowers, for and on behalf of the Defendants City of St. Paul and Jason Brubaker. Sridevi S. Anwar, Rider Bennet, LLP and Brian Alan Wood, Lind Jensen Sullivan Peterson for and on behalf of Defendant Richard A. Defoe Enterprises, Inc. d/b/a Club Cancun. Barbara Ann Zurek, Meagher Geer, and James Frederick Olney, Olney Law O:ce for and on behalf of Defendants Capital Investigations, Anthony Gardner and Joseph Anaya. Memorandum Opinion Order INTRODUCTION Search all cases and statutes... Help Sign In Sign Up Opinion Case details JX 3/18/2021 Cornelious v. Brubaker, 01-CV-1254 (MGD/JGL) | Casetext Search + Citator https://casetext.com/case/cornelious-v-brubaker 2/23 This matter is before the Court upon summary judgment motions brought by the defendants as follows: Jason Brubaker ("Brubaker") and the City of St. Paul (collectively, "City Defendants"); Joseph Anaya ("Anaya"), Anthony Gardner ("Gardner") and Capital Investigations ("Capital")(collectively, "Capital Defendants"). For the reasons stated below, the defendants' motions for summary judgment are denied. BACKGROUND In his Complaint, Plainti9 Desmond Cornelious ("Cornelious") alleges multiple federal and state claims against the defendants. In his Consolidated Memorandum in Opposition to Defendants' Motions for Summary Judgment, Cornelious argues that the only remaining claims he is asserting are: (1.) Count One of the Complaint asserting § 1983 claims against O:cer Brubaker for the use of unreasonable force and false arrest; (2.) Count Five of the Complaint asserting a claim of respondeat superior against Capital Investigations; (3.) Count Seven of the Complaint asserting false imprisonment against O:cer Brubaker, Anaya, and Gardner; and, (4.) Count Nine of the Complaint asserting a conspiracy claim against all defendants. (Pl.'s Mem. Opp'n to Summ. J. at 3). At oral argument, the Court requested that the parties submit letters to the Court indicating their understanding of Cornelious' remaining claims. The parties' understandings re8ect the above-listed counts set-forth in Cornelius' memorandum of law. As such, the Court will only consider those counts in its summary judgment analysis. The remaining claims are accordingly dismissed with prejudice. FACTUAL BACKGROUND For the purposes of summary judgment, the Court views the facts in the light most favorable to Cornelious as the non-moving party. 1. Cornelious' Background Cornelious is a 26 year-old African American man. He graduated in 1994 from De LaSalle High School in Minneapolis. (Cornelious Dep. at 10). Following high school, Cornelious attended Grambling State University in Louisiana for 7ve years. (Id.). He was three credits short of graduating with 3/18/2021 Cornelious v. Brubaker, 01-CV-1254 (MGD/JGL) | Casetext Search + Citator https://casetext.com/case/cornelious-v-brubaker 3/23 a double major in psychology and sociology when he had to postpone his studies to return to Minneapolis on an emergency basis to care for his mother, a college professor, who had su9ered a debilitating stroke. (Id. at 11). Cornelious works with troubled families and children as a counselor at Impact International in Brooklyn Park. (Id. at 12). Prior to the incident at issue, Cornelious had never been arrested for a crime. (Id. at 18). On the evening of July 23, 2000, Cornelious and his friend Lawrence Clardy ("Clardy") went to Club Cancun in St. Paul, Minnesota. (Id. at 29). After arriving, Cornelious ran into Katie Koelfgen, a woman with whom he was involved in an intermittent sexual relationship. (Id. at 21). Koelfgen was there with her roommate, Cheri Bovee, and Bovee's friend, Barbara Jensrud. (Id. at 24, 44-45). Later that evening, Koelfgen saw Cornelious talking with another woman in the upstairs bar and threw a drink in his face. (Id. at 50- 52, Cornelious Dep. at 54). A Club Cancun bouncer immediately approached Koelfgen, asked her to leave, and escorted her out of the bar. (Id. at 52). Cornelius was not ejected from the club, but left the club voluntarily ten minutes after Koelfgen was ejected. (Id. at 62). 2. Relationship of the Parties At the same time Koelfgen was seeing Cornelious, she was also involved in a relationship with Capital Investigations security o:cer Antwayn Hunter. (Koelfgen Dep. at 26). Hunter and Anaya had been friends for approximately three years, and Gardner also knew Hunter through work. (Anaya Dep. at 33, Gardner Dep. at 68). Anaya was acquainted with Koelfgen through her relationship with Hunter. (Anaya Dep. at 36, 44). Koelfgen testi7ed that Anaya was "sort of seeing" her roommate, Cheri Bovee, when this incident occurred and that they had been on dates together, including watching movies at Koelfgen's apartment. (Koelfgen Dep. at 30). 3. Outside Club Cancun After being escorted out of Club Cancun, Koelfgen walked to the front of the building and saw her friend Anaya, who was working security outside the bar. (Id. at 53). She told Anaya that she had thrown a drink in her ex- boyfriend's face and was ejected from the bar. (Id. at 54, 56). Koelfgen told 3/18/2021 Cornelious v. Brubaker, 01-CV-1254 (MGD/JGL) | Casetext Search + Citator https://casetext.com/case/cornelious-v-brubaker 4/23 Anaya that Cornelious was her ex-boyfriend because she was seeing Anaya's friend, Hunter, at the time. (Id. at 54). Anaya testi7ed that he knew Cornelious had not been ejected from the club. (Anaya Dep. at 57). Anaya asked Koelfgen twice if she wanted him to beat Cornelious up. (Koelfgen Dep. at 118). Koelfgen told him `no'. (Id. at 119). Shortly thereafter, Cornelious exited Club Cancun and saw Koelfgen talking to Anaya. (Cornelious Dep. at 66). Koelfgen began talking to Cornelious and he responded by telling her, "you didn't have any business throwing a drink in my face." (Id. at 74). Koelfgen initiated the conversation with Cornelious. (Id.). After the exchange with Koelfgen, a Capital Investigations security o:cer began yelling at Cornelious. (Id. at 75). Clardy testi7ed that the guard moved aggressively into Cornelious' face. (Clardy Dep. at 86). Cornelious stated that he said something like, "wait, wait - you don't even know the situation . . . this bitch just threw a drink in my face." (Id.). Upon hearing the word "bitch," Koelfgen slapped Cornelious on the face. (Cornelious Dep. at 75). Cornelious said, "I'm done," or, "I'm leaving" and began to walk across the street toward his car. (Id. at 85). 4. Events in the Street As Cornelious crossed Rice Street, he realized that his driver, Clardy, was still somewhere outside the club. (Cornelious Dep. at 86). When he turned back to locate Clardy, Brubaker and Anaya yelled at him, to "get the hell out of here." (Id.). Cornelious testi7ed that when he looked back, he was across the street and only a couple of steps from the sidewalk. (Id. at 87). Cornelious said, "fuck you all," to O:cer Brubaker and Anaya, who were across the street from him. (Id. at 88). Brubaker immediately charged across the street at Cornelious, followed closely by both Gardner and Anaya. (Id. at 90). Brubaker immediately maced Cornelious and then took him to the ground, where Cornelious was hit and kicked repeatedly. (Id. at 92, 94-95). Brubaker was on top of Cornelious and was saying "don't fuck with police." (Id. at 97, 100). Cornelious was called a "nigger" while he was hit and kicked on the ground by O:cer Brubaker, Gardner, and Anaya. (Id. at 96, 99). 3/18/2021 Cornelious v. Brubaker, 01-CV-1254 (MGD/JGL) | Casetext Search + Citator https://casetext.com/case/cornelious-v-brubaker 5/23 Gardner and Anaya gave accounts that con8ict with Cornelious' testimony. Gardner testi7ed that Cornelious and Brubaker were "7ghting" in the street alone, for between two and one-half to three minutes before Gardner decided to intervene. (Gardner Dep. at 123-24, 126). Anaya testi7ed that Cornelious and Brubaker were engaged in the street for only a few seconds before he assisted. (Anaya Dep. at 89). Anaya stated that he never touched Cornelious at any time. (Id. at 99-100). However, Anaya previously told Internal A9airs that he, "ran over to assist Brubaker and Gardner in trying to put some restraints on this guy . . . I would just kind of hold the guy, and I kind of helped pull his arm around while they cu9ed him." (Transcript of STP 00363 Anaya of 1/25/01, 11). Koelfgen testi7ed that Anaya ran out with Brubaker immediately after Cornelious said, "fuck you." (Koelfgen Dep. at 99). She stated that Anaya hit Cornelious in the back with a 7st. (Id. at 79). 5. In the Squad Car After Cornelious was handcu9ed, he was put in O:cer Brubaker's squad car. (Brubaker Dep. at 85). O:cer Brubaker drove away from Club Cancun at 1:10 a.m. (Id. at 25). Several blocks away from Club Cancun, O:cer Brubaker stopped the squad car, got out, opened the back door, maced Cornelious, who was handcu9ed, and started assaulting him again. (Cornelious Dep. at 119). During the beating, O:cer Brubaker shouted, "never fuck with the police, motherfucker." (Id.) O:cer Brubaker also said, "I should take you underneath the bridge and kick your ass." (Id.). Cornelious heard a transmission on the police radio regarding an o:cer - involved shooting. (Id. at 121). O:cer Brubaker jumped o9 Cornelious and took him, at high-speed, to the shooting scene, less than four miles away. (Id.). At the scene, Cornelious heard O:cer Brubaker talking to another police o:cer, chuckling that he had someone in his car. (Id. at 123). O:cer Brubaker denies macing or striking Cornelious in the squad car and denies going to the scene of the shooting. (Brubaker Dep. at 57-58). Cornelious claims that O:cer Brubaker's testimony is false based on inconsistent testimony and police reports regarding the events at Club 3/18/2021 Cornelious v. Brubaker, 01-CV-1254 (MGD/JGL) | Casetext Search + Citator https://casetext.com/case/cornelious-v-brubaker 6/23 Cancun and thereafter: (1.) The 911 tape summary indicates that at 1:10 a.m., O:cer Brubaker made a transmission saying he was "en route to Regions Hospital with one." (Id. at 127). (2.) Regions Hospital is approximately 3.0 miles from Club Cancun. (Id. at 24). (3.) At 1:14 a.m., a transmission regarding a police o:cer-involved shooting was dispatched. (Id., Ex. 11). (4.) The Regions Hospital Security logbook indicates that Brubaker arrived at the hospital with Cornelious at 1:30 a.m. (Id. at 23-24, Ex. 13). (5.) It is approximately 3.7 miles from Club Cancun to the location of the shooting incident and 2 miles from the shooting scene to Regions Hospital. (Id. at 57-58). (6.) It is approximately 3.7 miles from Club Cancun to the location of the shooting incident and two miles from the shooting scene to Regions Hospital (Id.). In support of his claims against O:cer Brubaker, Cornelious points to the following inconsistencies in O:cer Brubaker's accounts of that evening. (1.) On February 14, 2001, O:cer Brubaker told Internal A9airs that he was still on the scene at Club Cancun, interviewing security o:cers and witnesses when the 1:14 a.m. transmission regarding the o:cer-involved shooting was made. (Id., Ex. 17). (2.) In his deposition, on January 24, 2002, Brubaker admitted that he was in his squad car at 1:14 a.m., the time of the shooting. (Id. at 51). At that point, he testi7ed he was four minutes into his transport of Cornelious to Regions Hospital. (Id. at 52). (3.) In an errata sheet dated August 19, 2002, Brubaker changed his story in order to correct and clarify. O:cer Brubakers' deposition testimony states: "I was still on the scene at Club Cancun at 01:14 3/18/2021 Cornelious v. Brubaker, 01-CV-1254 (MGD/JGL) | Casetext Search + Citator https://casetext.com/case/cornelious-v-brubaker 7/23 Summary judgment is proper if there are no disputed issues of material fact and the moving party is entitled to judgment as a matter of law. Fed.R.Civ.P. 56 (c); Celeotex Corp. v. Catrett, 477 U.S. 317, 106 S.Ct. 2548, L.Ed.2d 265 (1986). Unigroup, Inc. v. O'Rourke Storage Transfer Co., 980 F.2d 1217, 1219- 20 (8th Cir. 1992). The moving party bears the initial burden of identifying evidence, which demonstrates the absence of a genuine issue of material fact. Id. at 323, 106 S.Ct. at 2552. Once that burden is met, the non-moving party must do more than show that there is some doubt as to the facts. Matsushita Elec. Industrial Co. v. Zenith Radio, 475 U.S. 574, 586, 106 S.Ct. 1348, 1355, 89 L.Ed.2d 538 (1986). hours," "I think I was still on the scene at 01:14 hours" and "at 01:14 hours I believe I was still at Club Cancun." (Id. at signature page). (4.) Prior to making the purported corrections seven months after his testimony, Brubaker testi7ed that he left Club Cancun at 1:10 when he made the transmission "en route to Regions with one." (Id. at 25). (5.) In the errata sheet dated over two years after the incident, Brubaker changed his answer, again claiming that, upon further re8ection, he had not left Club Cancun at 1:10 a.m. (Id. at signature page). STANDARD OF REVIEW The non-moving party then bears the burden of setting forth speci7c facts showing that there is evidence in its favor to allow a jury to return a verdict for it. Anderson v. Liberty Lobby, Inc., 477 U.S. 242, 249, 106 S.Ct. 2505, 2510, 91 L.Ed.2d 202 (1986). In addition, the Court is required to resolve all con8icts of evidence in favor of the non-moving party. Robert Johnson Grain Co. v. Chem. Interchange Co., 541 F.2d 207, 210 (8th Cir. 1976). This notwithstanding, in order to defeat summary judgment when a properly supported motion for summary judgment is made, the non-moving party must go beyond the pleadings and designate, "speci7c facts showing that there is a genuine issue for trial." Anderson, 477 U.S. at 250. Where a plainti9 has failed, "to make a showing su:cient to establish the existence of an element essential to [its] case, and on which [it] will bear the burden 3/18/2021 Cornelious v. Brubaker, 01-CV-1254 (MGD/JGL) | Casetext Search + Citator https://casetext.com/case/cornelious-v-brubaker 8/23 of proof at trial," the defendant is entitled to summary judgment. Celeotex Corp., 477 U.S. 317 at 322, 106 S.Ct. at 2552. DISCUSSION I. Capacity of Suit The City Defendants assert that O:cer Brubaker was not sued in his individual capacity. A suit against a government o:cial in his o:cial capacity is a suit against the entity, in this case, the City of St. Paul. See Johnson v. Outboard Marine Corp., 172 F.3d 531, 535 (8th Cir. 1999). The City Defendants argue that Cornelious captioned his Complaint, "Jason Brubaker in his individual capacity as a police o:cer of the City of St. Paul," and that this was insu:cient to put O:cer Brubaker on notice that he was being sued in his individual capacity. In order to state a 42 U.S.C. § 1983 claim against a government o:cial in his or her individual capacity, the complaint must clearly indicate that it is a suit against the person in his or her individual capacity. See Nix v. Norman, 879 F.2d 431-32 (8th Cir. 1989). The caption in the Complaint speci7cally states, "Jason Brubaker, in his individual capacity as a police o:cer of the City of St. Paul." The Eighth Circuit held in Jackson v. Crews, 873 F.2d 1105, 1107 (8th Cir. 1989) that, "Robert L. Jackson v. Gary R. Crews, A Fayetteville City Policeman, and the City of Fayetteville, Arkansas, a Municipal Corporation," was su:cient language to put the o:cer on notice that he was being sued in his individual capacity. See id. at 1107. The Eighth Circuit, however, made note to future § 1983 litigants, "that it would be much better for them to clearly indicate both the parties being sued and their capacity in the caption." Id. Here, the language "Jason Brubaker in his individual capacity" is asserted in the caption. The Court concludes that the caption in this instance gives ample notice to the defendant that he is being sued in his individual capacity. Further, the Complaint speci7es that Cornelious is seeking punitive damages against O:cer Brubaker. This type of remedy is not available against government entities. See City of Newport v. Fact Concerts, Inc., 453 U.S. 247, 271, 101 S.Ct. 2748, 69 L.Ed.2d 616 (1981); see also Helseth v. Burch, 109 F. Supp.2d 1066, 1073-1074, overruled on other grounds, 258 F.3d 867 (8th Cir. 2001). Accordingly, Cornelious' has adequately asserted his § 1983 claims against O:cer Brubaker in his individual capacity. 3/18/2021 Cornelious v. Brubaker, 01-CV-1254 (MGD/JGL) | Casetext Search + Citator https://casetext.com/case/cornelious-v-brubaker 9/23 II. 42 U.S.C. § 1983 Claims In his Complaint, Cornelious alleges that O:cer Brubaker deprived him of his constitutional rights in violation of 42 U.S.C. § 1983 through the use of false arrest and excessive force. Section 1983 states: Every person who, under color of any statute, ordinance, regulation, custom or usage, of any State or Territory or the District of Columbia, subjects, or causes to be subjected, any citizen of the United States or other person within the jurisdiction thereof to the deprivation of any rights, privileges, or immunities secured by the Constitution and laws, shall be liable to the party injured . . . Id. A plainti9 bringing a § 1983 claim must establish: (1.) a deprivation of a right secured by the constitution or laws of the United States; and (2.) that the deprivation was committed "under color" of state law. Lugar v. Edmondson Oil Co., 457 U.S. 922, 931, 102 S.Ct. 2744, 2750, 73 L.Ed.2d 482 (1982); Cooksey v. Boyer, 289 F.3d 513, 515 (8th Cir. 2002). Section 1983, "`is not itself a source of substantive rights,' but merely provides `a method for vindicating federal rights elsewhere conferred.'" Graham v. Connor, 490 U.S. 386, 393-394, 109 S.Ct. 1865, 1870, 104 L.Ed.2d 443 (1989) (quoting Baker v. McCollan, 443 U.S. 137, 144 n. 3, 99 S.Ct. 2689, 2694, n. 3, 61 L.Ed.2d 433 (1979)). A. False Arrest Cornelious asserts that O:cer Brubaker violated his constitutional rights through false arrest. The City Defendants argue that quali7ed immunity shields O:cer Brubaker from Cornelious' § 1983 claims. The purpose of quali7ed immunity is to "allow public o:cers to carry out their duties as they believe are correct and consistent with good public policy . . ." Sparr v. Ward, 306 F.3d 589, 593 (8th Cir. 2002). Where a government o:cial is sued in his individual capacity, the o:cial is protected from liability by quali7ed immunity where the o:cial's conduct does not "violate clearly established statutory or constitutional rights of which reasonable person would have known." Harlow v. Fitzgerald, 457 U.S. 800, 818, 102 S.Ct. 2727, 2738, 73 3/18/2021 Cornelious v. Brubaker, 01-CV-1254 (MGD/JGL) | Casetext Search + Citator https://casetext.com/case/cornelious-v-brubaker 10/23 L.Ed.2d 396 (1982). A right is clearly established if the "contours of the right [are] su:ciently clear that a reasonable o:cial would understand that what he is doing violates that right." Anderson v. Creighton, 483 U.S. 635, 640, 107 S.Ct. 3034, 3039, 97 L.Ed.2d 523 (1987). "This is not to say that an o:cial action is protected by quali7ed immunity unless the very action in question has previously been held unlawful . . . but it is to say that in the light of pre-existing law the unlawfulness must be apparent." Id. Thus, in evaluating a motion for summary judgment on quali7ed immunity grounds, the Court must engage in a three-pronged analysis by inquiring whether the plainti9 has: (1.) asserted a violation of a constitutional right; (2.) demonstrated that the alleged right is clearly established; and (3.) raised a genuine issue of fact as to whether the o:cial would have known that his alleged conduct would have violated [the] plainti9's clearly established right. Habiger v. City of Fargo, 80 F.3d 289, 295 (8th Cir.), cert. denied, 519 U.S. 1011, 117 S.Ct. 518, 136 L.Ed.2d 407 (1996). There is "a clearly established right under the Fourth Amendment not to be arrested unless there [is] probable cause [for the] arrest." Here, the City Defendants argue that there was probable cause to arrest because Cornelious was obstructing tra:c by standing in the middle of the street, ignored O:cer Brubaker's directive to get out of the street and yelled obscenities. (See City's Mem. in Supp. Summ. J. at 13). The City Defendants argue that this constitutes "disorderly conduct" in violation of Minn. Stat. § 609.72 and, therefore, O:cer Brubaker had probable cause to e9ectuate an arrest. Minn. Stat. § 609.72 states in relevant part: Subdivision 1. Whoever does any of the following in a public or private place, including on a school bus, knowing, or having reasonable grounds to know that it will, or will tend to, alarm, anger or disturb others or provoke an assault or breach of the peace, is guilty of disorderly conduct, which is a misdemeanor: (1) Engages in brawling or 7ghting; or (2) Disturbs an assembly or meeting, not unlawful in its character; or 3/18/2021 Cornelious v. Brubaker, 01-CV-1254 (MGD/JGL) | Casetext Search + Citator https://casetext.com/case/cornelious-v-brubaker 11/23 (3) Engages in o9ensive, obscene, abusive, boisterous, or noisy conduct or in o9ensive, obscene, or abusive language tending reasonably to arouse alarm, anger, or resentment in others. Id. Initially, the Court rejects the City Defendants' assertion that Cornelious was standing in the middle of the road and ignoring the o:cer's orders. This is not viewing the facts in the light most favorable to Cornelious as the non- moving party. Cornelious' testimony indicates that he had reached the other side of Rice Street and was in the process of voluntarily leaving the Club Cancun vicinity when he yelled at O:cer Brubaker and Capital Investigations security o:cers. Therefore, the only arguable basis the City Defendants have for asserting probable cause to arrest under the disorderly conduct statute is Cornelious' admitted yelling of "fuck you all" to the o:cer and security personnel. The "First Amendment protects a signi7cant amount of verbal criticism and challenge directed at police o:cers." City of Houston v. Hill, 482 U.S. 451, 107 S.Ct. 2502, 2509 n. 12, 96 L.Ed.2d 398 (1987). As the Supreme Court stated in Hill, "The freedom of individuals to oppose or challenge police action verbally without thereby risking arrest is one important characteristic by which we distinguish ourselves from a police state. Hill, 482 U.S. at 462-463." "Although the right of free speech is not absolute, the First Amendment generally prevents the government from proscribing speech of any kind simply because of disapproval of the ideas expressed." Burnham v. Ianni, 119 F.3d 668, 674 (8th Cir. 1997) (citing R.A.V. v. City of St. Paul, 505 U.S. 377, 382, 112 S.Ct. 2538, 2542-43, 120 L.Ed.2d 305 (1992). One of the sole areas of speech that the government is constitutionally permitted to proscribe are words which constitute "7ghting words." See Chaplinsky v. New Hampshire, 315 U.S. 568, 572, 62 S.Ct. 766, 769, 86 L.Ed. 1031 (1942). Fighting words are words, "which by their very utterance in8ict injury or tend to incite an immediate breach of the peace . . ." Id. at 572. The City Defendants do not argue that the words Cornelious shouted across the street to O:cer Brubaker were 7ghting words, nor does the Court 7nd that they were. Rather, the term "fuck you" and similar curses have been 3/18/2021 Cornelious v. Brubaker, 01-CV-1254 (MGD/JGL) | Casetext Search + Citator https://casetext.com/case/cornelious-v-brubaker 12/23 upheld as constitutional forms of expression absent other aggravating circumstances. See, e.g., Nichols v. Chacon, 110 F. Supp.2d 1099 (W.D.Ark. 2000) (discussing cases); Sandul v. Larion, 119 F.3d 1250 (6th Cir. 1997); Duran v. City of Douglas, 904 F.2d 1372 (9th Cir. 1989); United States v. Poocha, 259 F.3d 1077 (9th Cir. 2001). In Cohen v. California, 403 U.S. 15, 26, 91 S.Ct. 1780, 29 L.Ed.2d 284 (1971), the Supreme Court held regarding the expression "fuck you" that, "[a] State may not, consistently with the First and Fourteenth Amendments, make the simple public display of . . . [a] four- letter expletive a criminal o9ense." Id. at 265. In Durham, the Ninth Circuit held that a plainti9's use of expletives and an obscene hand gesture toward police o:cers was protected speech and did not constitute 7ghting words. Id., 904 F.2d at 1378. More recently, the Sixth Circuit held in Poocha that a person's clenching his 7sts, sticking out his chest and yelling "fuck you" to an o:cer was not 7ghting words and were not cause for a conviction under a disorderly conduct statute. Poocha, 259 F.3d at 1082. (citing Duran, and Guilliford v. Pierce County, 136 F.3d 1345 (9th Cir. 1998)). Likewise, the Eighth Circuit in Bu9kins v. City of Omaha, 922 F.2d 465 (8th Cir. 1990), held that calling a police o:cer an "asshole" was not 7ghting words, but rather, protected speech. Further, the City Defendants have presented no additional evidence indicating there was, at the moment Cornelious yelled to O:cer Brubaker and Anaya, a risk of a breach of the surrounding peace. As the Eighth Circuit stated in Bu9kins, "there is no evidence that [the plainti9's] speech was an incitement to immediate lawless action." Bu9kins, 922 F.2d at 472. Therefore, Cornelious' choice of words in criticizing O:cer Brubaker constituted protected speech under the First Amendment. The Court also 7nds that at the time of Cornelious' arrest, it was clearly established that speech, other than 7ghting words, was protected under the First Amendment. See Sandul, 119 F.3d at 1255. The Supreme Court's decisions in Chaplinsky, Cohen, and Hill were already decided prior to Cornelious' arrest, as were most of the cases cited by the Court. As the court in Sandul stated, "[t]hese cases should leave little doubt in the mind of a reasonable o:cer that the mere words . . . `f_ck you' are constitutionally protected speech." Id. at 1256. 3/18/2021 Cornelious v. Brubaker, 01-CV-1254 (MGD/JGL) | Casetext Search + Citator https://casetext.com/case/cornelious-v-brubaker 13/23 Further, an objectively reasonable o:cer is expected to know that he cannot use his power to arrest to punish speech that he 7nds o9ensive or disagrees with. The Supreme Court has suggested that, even when 7ghting words are involved, "a narrower application in cases involving words addressed to a police o:cer" might be called for, "because `a properly trained o:cer may reasonably be expected to exercise a higher degree of restraint' than the average citizen, and thus be less likely to respond belligerently to `7ghting words.'" Hill, 107 S.Ct. at 2510 (J. Powell concurring) (quoting Lewis v. City of New Orleans, 415 U.S. 130, 94 S.Ct. 970, 973 39 L.Ed.2d 214 (1974)); see Nichols, 110 F. Supp.2d at 1104. The City Defendants argue that O:cer Brubaker nonetheless had probable cause to arrest. A section 1983 claim of false arrest fails where the o:cer had probable cause to arrest. See Kurtz v. City of Shrewsbury, 245 F.3d 753, 758 (8th Cir. 2001); Anderson v. Franklin County, 192 F.3d 1125, 1131 (8th Cir. 1999). "`Probable cause' to justify an arrest means facts and circumstances within the o:cer's knowledge that are su:cient to warrant a prudent person . . . in believing in the circumstances shown, that the suspect has committed, is committing, or is about to commit an o9ense." Michigan v. DeFillippo, 443 U.S. 31, 37, 99 S.CT. 2627, 61 L.Ed.2d 343 (1979). The City Defendants also argue that, at a minimum, O:cer Brubaker had arguable probable cause to arrest, that is, he could have reasonably believed he had probable cause. See Adewhale v. Whalen, 21 F. Supp.2d 1006, 1013 (D.Minn. 1998); Gorra v. Hanson, 880 F.2d 95, 97 (8th Cir. 1989). Viewing the facts in the light most favorable to Cornelious, there was no probable cause to arrest where the arrest was based on Cornelious' use of protected speech. The Plainti9's words were not "7ghting words" and, as such, could not form a basis for arrest under the state disorderly conduct statute. See Sandul, 119 F.3d at 1256; Bu9kins, 922 F.2d 465 (holding no probable cause to arrest as a matter of law where plainti9's swearing at police o:cers was not "7ghting words"). Nonetheless, there is a dispute of fact as to whether Cornelious was in the street obstructing tra:c. The Eighth Circuit has recently emphasized that whether arguable probable cause exists for the purposes of granting or denying summary judgment on quali7ed immunity grounds, is a question of 3/18/2021 Cornelious v. Brubaker, 01-CV-1254 (MGD/JGL) | Casetext Search + Citator https://casetext.com/case/cornelious-v-brubaker 14/23 law that must be decided by the Court unless "a genuine dispute exists concerning predicate facts material to the quali7ed immunity issue." Pace v. City of Des Moines, 201 F.3d 1050, 1056 (8th Cir. 2000). Therefore, "once the predicate facts have been established, for the purposes of quali7ed immunity there is no such thing as a `genuine issue of fact' as to whether an o:cer `should have known' that his conduct violated reasonable constitutional rights." Id. Here, however, there is a dispute concerning facts material to the quali7ed immunity defense. O:cer Brubaker contends that Cornelious was standing in the middle of the street obstructing tra:c while Cornelious testi7ed that he had already reached the other side of Rice Street. As these facts are material to whether an o:cer had an objectively reasonable belief that there was probable cause to arrest, the question of arguable probable cause must be reserved for the jury. Based on the above, the Court 7nds that O:cer Brubaker is not entitled to summary judgment based on quali7ed immunity. Thus, summary judgment is denied on Cornelious' false arrest claim. B. Excessive Force Cornelious further claims that O:cer Brubaker employed excessive force in violation of his constitutional rights. "The right to be free from excessive force is a clearly established right under the Fourth Amendment's prohibition against unreasonable seizures of the person." Guite v. Wright, 147 F.3d 747, 750 (8th Cir. 1998). The U.S. Supreme Court, however, has instructed that this generalized inquiry is insu:cient when determining quali7ed immunity on an excessive force claim. See generally, Saucier v. Katz, 533 U.S. 194, 121 S.Ct. 2151 (2001). In Saucier, the Court instructed that, in deciding the quali7ed immunity issue, a court must 7rst ask whether, "[t]aken in the light most favorable to the party asserting the injury, . . . the facts alleged show the o:cer's conduct violated a constitutional right." Id. at 201. This inquiry cannot be general but must consider, "whether a constitutional right was violated on the premises alleged." Id. "If no constitutional right would have been violated were the allegations established, there is no necessity for further inquiries concerning quali7ed immunity." Id. 3/18/2021 Cornelious v. Brubaker, 01-CV-1254 (MGD/JGL) | Casetext Search + Citator https://casetext.com/case/cornelious-v-brubaker 15/23 Second, if the Court determines that the plainti9, based on the facts alleged, was deprived of his constitutional right, the Court must inquire, "whether the right was clearly established." Saucier, 533 U.S. at 201. The Court in Saucier held that this inquiry must be more particularized than the "excessive under objective standards of reasonableness," inquiry set forth in Graham v. Conner, 490 U.S. 386, 109 S.Ct. 1865, 104 L.Ed.2d 443 (1989). Id. at 202. Rather, the Court must ask, "whether it would be clear to a reasonable o:cer that his conduct was unlawful in the situation he confronted." See Wilson v. Layne, 526 U.S. 603, 615, 119 S.Ct. 1692, 143 L.Ed.2d 818 (1999). Force is excessive in violation of Fourth Amendment rights where it is "excessive under objective standards of reasonableness." Id. at 201-202. However, "the force employed by an o:cer is not excessive and thus not violative of the Fourth Amendment if it was `objectively reasonable' under the particular circumstances." Crumley v. City of St. Paul, 324 F.3d 1003, 1007 (8th Cir. 2003). The objective reasonableness inquiry is considered, "in light of the facts and circumstances confronting [the o:cer], without regard to [his] underlying intent or motivation." Graham, 490 U.S. at 397. Factors to consider when deciding whether the o:cer's use of force is objectively reasonable include, "the crime's severity, whether the suspect poses an immediate threat to the safety of o:cers or others, and whether the suspect actively resists arrest or 8ees." Graham, 490 U.S. at 396. Further, "[t]he nature and quality of the intrusion on the individual's Fourth Amendment interests [must be balanced] against the importance of the governmental interests alleged to justify the intrusion." United States v. Place, 462 U.S. 696, 703, 103 S.Ct. 2637, 77 L.Ed.2d 110 (1983). Further, "an o:cer's evil intentions will not make a Fourth Amendment violation out of an objectively reasonable use of force; nor will an o:cer's good intentions make an objectively unreasonable use of force constitutional." Id. at 397 (citations omitted). Not every push or shove violates the Fourth Amendment. Guite v. Wright, 147 F.3d 747, 750 (8th Cir. 1998). Here, the City Defendants concede that "there are disputes as to the material facts regarding the necessity and amount of force used by O:cer Brubaker; and that these disputed facts e9ectively preclude the court from resolving this issue on summary judgment." (City's Reply Mem. in Supp. Summ. J. at 1). The Court agrees. Viewing the facts and circumstances in the 3/18/2021 Cornelious v. Brubaker, 01-CV-1254 (MGD/JGL) | Casetext Search + Citator https://casetext.com/case/cornelious-v-brubaker 16/23 light most favorable to the non-moving party, Cornelious has created a fact question as to whether O:cer Brubaker used excessive force. Therefore, the Court must decide whether O:cer Brubaker is due quali7ed immunity under the Saucier test. The Court has already concluded that the facts alleged could cause a reasonable jury to conclude that O:cer Brubaker violated Cornelious' constitutional right to be free from unreasonable seizures. Therefore, the Court must evaluate whether the constitutional right was clearly established such that it would be "clear to a reasonable o:cer that his conduct was unlawful in the situation he confronted." Saucier, 533 U.S. at 202. Viewing the facts in the light most favorable to Cornelious, the force employed by O:cer Brubaker was excessive. Even assuming O:cer Brubaker had probable cause to arrest, an o:cer faced with an o9ender across the street would be unwarranted in approaching the o9ender with a spray can of mace before making other attempts for him to submit to the arrest. Further, once the arrestee has been subdued, there would be no reason for the o:cer to continue to beat upon the o9ender. Lastly, a reasonable o:cer would recognize that he was violating the rights of a detained person by spraying him with mace and beating him while he was restrained by handcu9s in the back of a squad car. As such, the Court 7nds that a reasonably competent o:cer would not conclude that the force allegedly employed by O:cer Brubaker was justi7ed under these facts. Thus, quali7ed immunity is inappropriate in this instance. III. False Imprisonment Cornelious asserts a state law claim of false imprisonment against O:cer Brubaker, Anaya and Sampson. A. O:cer Brubaker Under Minnesota law, the tort of false imprisonment, when asserted against an o:cer, is similar to that of false arrest. See Adewale v. Whalen, 21 F. Supp.2d 1006, 1016 (D.Minn. 1998). False imprisonment requires an unlawful arrest unsupported by arguable probable cause. See id.; Guite v. Wright, 976 F. Supp. 866, 871 (D.Minn. 1997) (citing Perkins v. St. Louis 3/18/2021 Cornelious v. Brubaker, 01-CV-1254 (MGD/JGL) | Casetext Search + Citator https://casetext.com/case/cornelious-v-brubaker 17/23 County, 397 N.W.2d 405, 408 (Minn.Ct.App. 1986)). The City Defendants argue that summary judgment is appropriate on the false imprisonment claim against O:cer Brubaker based on probable cause to make the arrest and the a:rmative defense of o:cial immunity. Here, the Court has already concluded that the issue of arguable probable cause must be decided by the jury. 1. O:cial Immunity The parties do not contest that O:cer Brubaker's detention of Cornelious was discretionary. As such, the Court concludes that the governmental conduct at issue is the type to which o:cial immunity could apply. See Gleason v. Metropolitan Council Transit Operations, 563 N.W.2d 309, 315- 316 (Minn.App. 1997), a9'd in part, 582 N.W.2d 216 (Minn. 1998). Next, the Court must determine whether O:cer Brubakers' acts, "even though discretionary, were stripped of the immunity's protection because the o:cial acted without legal reasonableness in violating a known right." Id. at 315. O:cial immunity protects the o:cial, "when the o:cial demonstrates (1.) that the conduct was `objectively' legally reasonable; that is, legally justi7ed under the circumstances; (2.) that the conduct was `subjectively' legally reasonable, that is, taken with subjective good faith; or (3.) that the right allegedly violated was not clearly established, that is, that there was no basis for knowing the conduct would violate the plainti9's rights." Id. at 318. The party asserting o:cial immunity has the burden of showing that it is entitled to the immunity. See Rehn v. Fischley, 557 N.W.2d 328 (Minn. 1997). Here, the Court 7nds that genuine issues of material fact exist on the record that preclude summary judgment on Cornelious' false imprisonment claim against O:cer Brubaker. The record calls into question whether Cornelious' arrest and detention was motivated by malice. The facts viewed in Cornelious' favor indicate that O:cer Brubaker initiated a confrontation on the street and that, while in the process of beating Cornelious, he issued racial epithets. Further, the City Defendants have not established that the alleged macing and assault on Cornelious while in the squad car was either objectively or subjectively reasonable where Cornelious was already restrained by handcu9s and con7ned by the police car, Finally, the City Defendants have not argued that the alleged violation was not clearly 3/18/2021 Cornelious v. Brubaker, 01-CV-1254 (MGD/JGL) | Casetext Search + Citator https://casetext.com/case/cornelious-v-brubaker 18/23 established nor does the Court 7nd that it was. Rather, the law imputes knowledge of the law to its public o:cials. See Rico v. State, 472 N.W.2d 100, 109 (Minn. 1991). While the question of whether an o:cer acted maliciously or willfully can be resolved at summary judgment, it is usually a question of fact for the jury. See Soucek v. Banham, 503 N.W.2d 153,160 (Minn.App. 1993). The Court concludes that O:cer Brubaker's detention of Cornelious in the squad car creates a fact question as to whether O:cer Brubaker's actions in con7ning Cornelious were either willful or malicious. Therefore, the City Defendants' motion for summary judgment is denied on Cornelious' false imprisonment claim against O:cer Brubaker. B. Anaya, Sampson and Gardner Under Minnesota law, the tort of false imprisonment consists of the following elements: (1.) words or acts by defendant intended to con7ne the plainti9, (2.) actual con7nement, and (3.) awareness by plainti9 that he or she is being con7ned. Peterson v. Sorlien, 299 N.W.2d 132, 133 (Minn. 1980) (citing Blaz v. Molin Concrete Products Co., 309 Minn. 382, 244 N.W.2d 277 (1976)); Eilers v. Coy, 582 F. Supp. 1093, 1096 (D.Minn. 1984). Cornelious testi7ed that on the street outside Club Cancun, he was thrown to the ground where he was continually beaten by Anaya, Gardner and O:cer Brubaker. The evidence suggests that Cornelious was aware that he was being con7ned at the time. In addition, the defendants have not presented evidence that would suggest that Cornelious was free to leave. The Capital Defendants do not contest that the elements of false imprisonment are met, rather, they argue that their actions were excused through the a:rmative defense of necessity. In particular, they claim that the restraint was justi7ed because they were assisting O:cer Brubaker in making an arrest. Gardner also argues that he acted because he believed Cornelious was a danger to himself or to others and that he believed Cornelious was assaulting O:cer Brubaker. The necessity defense has three elements. First, the defendants must have acted under the reasonable belief that there was a danger of imminent 3/18/2021 Cornelious v. Brubaker, 01-CV-1254 (MGD/JGL) | Casetext Search + Citator https://casetext.com/case/cornelious-v-brubaker 19/23 In his Complaint, Cornelious alleges a § 1983 conspiracy claim against O:cer Brubaker, Anaya, and Gardner. Due to some confusion among the parties as to whether Cornelious' conspiracy claim alleged racial discrimination, the parties submitted letter briefs following oral argument on the § 1983 conspiracy claim. physical injury to the plainti9 or to others. See Eilers v. Coy, 582 F. Supp. 1093, 1097 (D. Minn. 1984) (citing State v. Johnson, 289 Minn. 196, 199-200, 183 N.W.2d 541, 543 (1971)). Second, the right to con7ne a person in order to prevent harm to that person must last only as long as necessary to get the person to the proper lawful authorities. See Eilers, 582 F. Supp. at 1098 (citing State v. Hembd, 305 Minn. 120, 130, 232 N.W.2d 872, 878 (1975)). Third, the actor must use the least restrictive means of preventing the apprehended harm. See Eilers, 582 F. Supp. at 1098. The Court 7nds that questions of fact exist on each element of the necessity defense. As such, the Capital Defendant's motion for summary judgment on the false imprisonment claim is denied.1 1 Cornelious asserts that Capital Investigations is liable for Anaya and Gardner's actions on the false imprisonment claim under the doctrine of respondeat superior. Capital Investigations does not contest this claim. Because the false imprisonment claim against Anaya and Gardner survives summary judgment, the respondeat superior claim against Capital Investigations survives as well. IV. Section 1983 Conspiracy A § 1983 conspiracy claim can only be sustained where the plainti9 demonstrates that the defendants committed a constitutional violation. See Adickes v. S.H. Kress Co., 398 U.S. 144, 150 (1970); DuBose v. Kelly, 187 F.3d 999, 1002 (8th Cir. 1999); Jones v. Gutschenritter, 909 F.2d 1208, 1211 (8th Cir. 1990). Here, the Court has determined that Cornelious has valid false arrest and excessive force claims against O:cer Brubaker. The Court has also denied O:cer Brubaker's claim of summary judgment on quali7ed immunity grounds. As to the Capital Defendants, Cornelious testi7ed that Anaya and Gardner participated in the assault on him outside Club Cancun. Based on these 3/18/2021 Cornelious v. Brubaker, 01-CV-1254 (MGD/JGL) | Casetext Search + Citator https://casetext.com/case/cornelious-v-brubaker 20/23 actions, Cornelious argues that the defendants conspired to deprive him of his constitutional right to freedom from excessive force and false arrest. Claims under § 1983 require that the constitutional violation be committed under "color of state law." 42 U.S.C. § 1983. As such, private actors are exempt from § 1983 liability for private conduct. See American Mfrs. Mut. Ins. v. Sullivan, 526 U.S. 40, 49-50 (1999). However, private actors can be held liable in a § 1983 conspiracy action where they are willing participants in a joint action with a government o:cial who is acting under color of state law. See Miller v. Compton, 122 F.3d 1094, 1098 (8th Cir. 1997); DuBose, 187 F.3d at 1003. In order to maintain a prima facie case, the plainti9 must show that the defendants reached an understanding to deprive Cornelious of his constitutional rights. Thus, in order to survive summary judgment, Cornelious must pro9er su:cient evidence to show that the defendants "directed themselves toward an unconstitutional action by virtue of a mutual understanding" and demonstrate that the facts indicate that the defendants formed a "meeting of the minds." DuBose, 187 F.3d at 1003 (quoting White v. Walsh, 649 F.2d 560, 561 (8th Cir. 1981). There is no dispute among the parties that O:cer Brubaker was acting under color of state law when he detained Cornelious. The defendants, however, argue that Cornelious has presented insu:cient evidence to suggest that an "agreement" was formed among the parties for the purposes of a § 1983 conspiracy claim. The Eighth Circuit has stated, however, that, "[c]onspiracies are by their nature usually clandestine. It is unlikely that a plainti9 in a conspiracy case will be able to provide direct evidence of a conspiratorial agreement. Thus, such evidence is not necessary to prove that a civil conspiracy existed." White v. Walsh, 649 F.2d 560 (quoting Sparkman v. McFarlin, 601 F.2d 261, 278 n. 19 (7th Cir. 1979); See, e.g., DuBose at 1003. Cornelious o9ers the following facts of record in support of his § 1983 conspiracy claim against the three individual: (1) Before Cornelious exited Club Cancun, Anaya knew that Cornelious was not ejected from the Bar. (Anaya Dep. at 57).</t>
  </si>
  <si>
    <t>['https://d3n8a8pro7vhmx.cloudfront.net/cuapb/pages/270/attachments/original/1617993256/Jason_Brubaker_.pdf?1617993256']</t>
  </si>
  <si>
    <t>Too_Long:Over 20 PagesMinneapolis City of Lakes Office of Police Conduct Review Velma J. Korbel Director Department of Civil Rights Civilian Unit 350 S. 5th Street - Room 239 Minneapolis MN 55415 Office 612-673-5500 Jame L. Harteau Chief Minneapolis Police Department Internal Affairs Unit 350 S. 5th Street - Room 112 Minneapolis MN 55415 Office 612-673-3074 policereview@minneapolismn.gov www.minneapolismn.gov Affirmative Action Employer Officer John Haugland 4th Precinct 13.43 Minneapolis Police Department RE: OPCR Case Number 14-04997 CAPRS CCN #14-044893 NOTIFICATION LETTER Officer Haugland: September 8, 2014 You are being investigated for an alleged violation of the City of Minneapolis Police Department Policy and Procedures. The specific policy(s) are: MPD Policy &amp; Procedure § 5 - 301.1 Use of Force Policy Summary of allegations: It is alleged that on 02/11/2014 at approximately 02:16 hours, the Complainant was a passenger in a motor vehicle involved in a FLEE. When the vehicle came to a stop, the Complainant exited the vehicle and lay down on the ground with his arms outstretched. Complainant claims that he lay on the ground right away and then Officers jumped on him. Complainant alleges that the Officers' conduct resulted in a broken arm, cut to his lip and face, and an injury to his back. Complainant claims he did not fight back or try to get away. Pursuant to the Minneapolis Police Department's Discipline Process, the above allegation, if true, constitutes a Category A-D violation. However, be advised that the violation categories and the above listed charges may be amended or changed at any time during the investigation. According to Workforce Director you are scheduled to work: Tuesday, 09/23/2014, 2015-0615 hours CUAPB000114 Your appointment to provide a statement to the Office of Police Conduct Review has been scheduled for 09/23/2014 at 20:45 hours at the Office of Civil Rights, Room 239 in City Hall. It is your responsibility to arrange for a Federation and/or legal representative if you wish to have one accompany you to the interview. If you have a conflict you must contact me by 09/22/2014 to discuss an alternate date. I can be contacted by e-mail at stephen.mckean@minneapolismn.gov or phone at 612-673-5505 between the hours of 9:00 am and 5:00 pm, Monday through Friday. Failure to show for your scheduled interview or to request alternate dates by the time directed will result in additional charges. This is an ongoing investigation and you are not to discuss this case or interview with anyone other than your union/federation representative. You are entitled to be represented at this interview by a union/federation representative or an attorney. Sincerely, '4 42 ' Stephen I McKean, CPO Investigator Office of Police Conduct Review CUAPB000115 Office of Police Conduct Review Data Practices Advisory Internal Investigation Warning for Employees under Investigation (Tennessen Warning) You are being questioned as part of an official internal investigation into a complaint of misconduct. The information you provide will be used in a fact-finding process, as part of the total evidence, to determine if such misconduct occurred and for assessing whether disciplinary action should be taken. Any admissions that you make during the course of questioning may be used against you as evidence of employee misconduct or as a basis for discipline. The information you supply may also be used in a grievance hearing, arbitration, or other appeal procedure. The following individuals and entities may have access to the information you provide: • The subject of the data, which includes you, but may include someone else. • Employees and officials of the City of Minneapolis whose work assignments reasonably require access to the information. • Individuals or entities that have contracts with the City of Minneapolis reasonably requiring access to the information. • Attorneys for the City of Minneapolis if such information is related to a matter upon which the City seeks legal advice. • If disciplinary action is imposed against you based on the results of this investigation, the information you provide may be made available to the public as documentation supporting final disciplinary action. • Other persons or entities authorized by you, by a state or federal law, or by court order to have access to such information. Failure to provide the information requested means that the internal investigation must be concluded based upon all evidence and testimony received by the investigator(s) without your statement. I have read the above warning or have had it read to me. ,5.11 (15 Si Date/Time ,c/P2 (73 //C Witness Date/Time CUAPB000116 STATEMENT OF Officer John Haugland PLACE: Minneapolis Department of Civil Rights, Office of Police Conduct Review - Room 239 DATE: September 24, 2014 TIME: 8:58 p.m. 5 CASE NO: 14-04997 INVESTIGATOR: Stephen McKean ALSO PRESENT: Lieutenant Robert Kroll, Minneapolis Police Federation Q. Officer, if you would state your full name please? 10 A. John Cameron Haugland. Q. And what is your present rank and work assignment? A. Patrol Officer in 4th Precinct Dogwatch. 15 Q. And what is your employee number and date of appointment? A. My employee number is 2813. My date of employment was November of 2002. Q. All right. You are being ordered to give a statement regarding matters pertaining to the scope of your employment or fitness for duty. It is a compelled statement pursuant to MPD Policy and Procedure. Under 20 the Garrity Decision, any statement you provide in this investigation cannot be used in criminal proceedings against you except in cases of alleged perjury. Do you understanding this warning? A. Yes. Q. And I'm advising you that should any of your answers in this statement be found to be untruthful, 25 departmental disciplinary proceedings will be taken against you. Do you understand this? A. Yes. Q. Is it correct that you have read, understood and signed the Data Practice Advisory, otherwise known as the Tennessen Warning? 30 A. Yes. Q. And have you been informed that the purpose of this statement relates to an OPCR investigation and specifically an administrative review that is being conducted and that you have been accused of violating Minneapolis Police Department Policy and Procedure Section 5-301.1, the use of force policy? 35 A. Yes. Q. And that the allegations occurred on February 11th, 2014 at approximately 0216 hours at the eastbound 394, ah, east of Penn Avenue? A. Yes. 40 Q. And that you're being called to explain the circumstances regarding this event? A. Yes. Q. All right. So, on the, February 11th, 2014, ah, at approximately 2:16 a.m., were you, in fact, on duty? 45 A. Yes. Q. And who's your partner? A. Officer Carlson. 50 Q. Okay. And were you the driver or the passenger officer? A. Hmmm, I believe I was driving. Q. Okay. And, at that time, did you and your partner become involved in a motor vehicle flee? A. Yes. 55 Q. And, um, where did, ah, the, ah, pursuit conclude? Where did it stop? A. Urn, 394 just east of the Penn Ave, ah, just east of Penn Avenue on the ent...just east of the entrance CUAPB000117 Officer John Haugland - OPCR Complaint #14-04997 Page 2 of 5 ramp. Q. Okay. And, ah, how far back do you believe you were at the time that the fleeing vehicle came to a stop? A. Probably 30 to 35 yards. 5 Q. Okay. And, urn, could you see what caused the vehicle to stop? A. No. Q. Okay. And, when urn, do you remember where you, recall where you positioned your, your, ah, squad car? 10 A. Behind two cars that were ahead of us. Q. Okay. And, what would, what did you do, ah, when, when, ah, you came to a stop? A. Exited the squad and moved up towards the other squads ahead of us. 15 Q. Okay. And, where did you...where did you go in relationship to the driver's side or the passenger's side? A. Ah, approached on the driver's side of the vehicle. Q. Okay. Now, did you see, um, any occupants of the vehicle as they were exiting? A. I saw the driver exit as the vehicle, as I was running up from the vehicle. 20 Q. Okay. And what did he do? A. Ah... Q. What did the driver do? 25 A. Jumped out of the vehicle. Q. Okay. Ah, anything else that he did specific? A. No. I just saw him jump out of the vehicle. 30 Q. Okay. Did you see him lay down? Did you see him run or do anything of that sort? A. Well, he jumped out of the car and was on the ground. Q. Okay. All right. Now, did, did you see the passenger at, at any time as he was exiting the car? A. Ah, I saw him after I was, ah, after the driver was bein' taken into custody. 35 Q. Okay. So, the first time you saw him was after the driver was already in custody? A. Yes. Q. Okay. So, did you assist in taking the driver into custody? 40 A. I provided cover in the car as other officers took him into custody. Q. Okay. And, um, once he was in custody, what did, what did you do then? A. I turned around and saw my partner and another officer attempting to secure another male in handcuffs. 45 Q. Okay. And where was that individual in relationship to the flee vehicle? A. Ah, he was on the ground on the right side, right rear side of the fleeing vehicle. Q. Okay. And when you saw him first, can you explain or describe, ah, what you saw him doing, if anything? A. I saw him physically rolling around on the ground with my partner and the other officer as they were trying 50 to put him in handcuffs. Q. Okay. Did, um, was anybody saying anything to this individual at that time? A. As I approached, they were givin' him commands to put his hands behind his back and to quit resisting. 55 Q. Okay. Was he saying anything? CUAPB000118 Officer John Haugland - OPCR Complaint #14-04997 Page 3 of 5 A. He was just yelling. He wasn't saying anything specific. Q. Okay. All right. And, urn, what, what did you do, if anything, urn, after you made these observations? A. I went over there and, ah, placed my knee on his upper torso to help keep his body on the ground so he 5 could be secured in handcuffs. Q. Okay. And other than that, did you grab an arm or anything of this sort to assist in placing him in handcuffs? A. I, ah, grabbed one of his arms so he could be totally secured in handcuffs. 10 Q. Okay. Do you remember which arm that you grabbed? A. I don't remember specifically which arm I grabbed. Q. Okay. All right. So, just to back up a little here. The first time you saw him he was already on the ground so you didn't see how he got on the ground? 15 A. Yes. The first time I saw him was when my partner was attempting to secure him in handcuffs. Q. Okay. Okay. So, could you explain or describe the, what, what ah, your partner was doing at that time? A. Well, initially when I first saw him, he was trying to grab arms and then the male on the ground thrusts his weight off and caused my partner to go off balance and that, at that time, that's when I started making my 20 way over to help secure him. Q. Did, urn, you see your partner strike, ah, this male at any, at any time? A. I did not. 25 Q. Okay. Did, urn...at any time, did you, did you see, urn, your partner with his knee or leg on top of, ah, this individual's head and holding it down onto the pavement or the road surface? A. I did not. Q. Did, ah; at any time did you see, urn, the other officer, I believe it was Officer Lindquist that was assisting? 30 A. Yes. Q. At any time did you see Officer Lindquist strike this individual? A. I did not. 35 Q. Okay. Now, so, it, it, ah, did it, in fact, take the three of you together in order to, ah, finally place this gentleman into handcuffs? A. Yes. It did. Q. Okay. Now you said that you did grab one of his arms. Is that correct? 40 A. Yes. Q. What, where was his arm when you first grabbed it? Was it, was it out or was it underneath, was it...? A. It was towards one of his sides of, on the ground. 45 Q. Okay. And, urn, urn, when you grabbed his arm, how much effort did it take to get his arm back so you could handcuff him? A. A fair amount. I used my knee to hold him down and I had to physically pull his arm to get it to where the other handcuff could be put on. 50 Q. Okay. Before you carne in and put your knee on him, urn, was he still movin' around as you described it earlier? A. He was still actively resisting and pulling away from the other officers as they were trying to secure him. Q. Okay. And after you got there and, and, urn, placed him in handcuffs, do you remember how long it took for 55 you to finally get him subdued? CUAPB000119 Officer John Haugland - OPCR Complaint #14-04997 Page 4 of 5 A. I don't remember an exact time. Q. Okay. All right. And after he was, ah, handcuffed, um, what occurred? A. We got 'em up off of the ground to move him away from the car that was fully engulfed in flames. 5 Q. Okay. And, do you remember where you put him? A. In the back of our car I believe. Q. Your squad. Okay. All right. Now, did you speak with, ah, with this individual after he was placed in 10 handcuffs? A. I don't believe that I did. Q. Did, ah, did you have any, ah, occasion to, ah, make any, ah, observations of his physical well-being? Did you notice any scrapes, cuts or anything of that sort on his face? 15 A. I didn't see any physical injury and he was movin' around just fine. Q. All right. Did he make any complaints of any injuries? A. I don't recall at the scene. 20 Q. Okay. Do you know if he spoke to a, a supervisor at all? A. I do not. Q. Okay. So, it's, is it true that what, what you're saying is the only person you personally saw get out of the car was the driver? 25 A. Yeah, yes as I was running up, that's where my attention was at. Q. Okay. So you were comin' up that side and he was hoppin' out [INAUDIBLE 13:19]. Okay. Did you, ah, did you notice Officer, ah, Lindquist at all, ah, in front of his squad, ah, dealing with the, with the passenger at all? 30 A. I did not. Q. Okay. So, your sole focus was on what was, what, what the driver was doing and... A. The, the driver and then covering the vehicle as the officers were taking the driver into custody. 35 Q. Okay. Now, you say covering the car. You're talkin' about seeing if there's anyone else in the car, or...? A. Making sure no one else was in the car and you couldn't see into the car 'cause the whole car was filled with smoke and flames comin' out of it. Q. Okay. Now when you, ah, came to, um, assist in placing this individual in, in, into custody, did, ah, did you 40 strike him at any time? A. I did not. Q. Is the only...is the only kind of force that you used, ah, or could you describe what kind of, what force you used to, to take him into custody? 45 A. I used my knee in the upper torso area to hold him on the ground and I used an arm bar to pull his arm behind his back. Q. Okay. While, um, any of this was goin' on, did, um, did he make any, make any statements? Did he say anything? Did he make any unusual sounds at all? 50 A. No. Q. Okay. And, to your understanding and knowledge he made no complaints about being injured. Is that correct? A. Correct. 55 CUAPB000120 Officer John Haugland - OPCR Complaint #14-04997 Page 5 of 5 Q. Okay. And, urn, did? How long did he stay in your squad car? Ah, was, was he passed off to another agency or what, what happened? A. I, I honestly don't recall. I think it was, urn, that's, Brooklyn Park took him. I just looked at the report here. The driver and the passenger were taken by Brooklyn Park. 5 Q. Okay. So, you didn't transport him from that location? A. No. Q. Okay. And, ah, so, after he was passed out to another, another agency, ah, ah, did you guys clear? Did you 10 stay there for a while? A. Cleared and, or cleared the scene and went and did our reports. Q. Okay. All right. After, ah, you guys left the scene; did you and your partner discuss what happened out there? 15 A. What do you mean? Q. Did you two, you know, talk about arresting this individual, or? A. Just did our reports. 20 Q. Okay. You didn't have any conversation about, about what, what took place out there? A. No. Q. Okay. All right. All right. All right. Is there anything else that you can add to your statement, ah, that I have not already asked you about concerning this incident? 25 A. Nope. Q. And is this a true and accurate statement? A. Yes, sir. 30 Q. Okay. Ah, per MPD Policy and Procedure Sections 5-107.8, you are not to discuss this interview or case investigation with anyone other than your Federation or Union Representative or an attorney. Do you understand this? A. Yes. 35 Q. All right. So, we'll conclude the interview at 9:16 or 2116 hours. A. All right. Q. Thank you. 40 Signature: Date: jmc CUAPB000121 Minneapolis City of Lakes Office of Police Conduct Review Velma J. Korbel Director Department of Civil Rights Civilian Unit 350 S. 5th Street - Room 239 Minneapolis MN 55415 Office 612-673-5500 Jame L. Harteau Chief Minneapolis Police Department Internal Affairs Unit 350 S. 5th Street - Room 112 Minneapolis MN 55415 Office 612-673-3074 policereview@minneapolismn.gov www.minneapolismn.gov Affirmative Action Employer May 12, 2015 Officer John Haugland Canine Unit Minneapolis Police Department RE: OPCR Case # 14-04997 CAPRS CCN # 14-044893 NOTIFICATION LETTER - SECOND INTERVIEW Officer Haugland, You are being investigated for an alleged violation of the City of Minneapolis Police Department Policy and Procedures. The specific policy(s) are: OPCR Ord. § 172.20(1) - Use of Excessive Force MPD P&amp;P § 5-301.01. - Use of Force Policy OPCR Ord. § 172.20(8) - Violate MPD Policy&amp; Procedure Manual 4-218 MOBILE AND VIDEO RECORDING (MVR) POLICY (05/25/04) (9/19/08) (08/28/09) (08/01/11) Summary of allegations: It is alleged that on 02/11/2014 at approximately 02:16 hours, the Complainant was a passenger in a motor vehicle involved in a FLEE. When the vehicle came to a stop, the Complainant exited the vehicle and lay down on the ground with his arms outstretched. Complainant claims that he lay on the ground right away and then Officers jumped on him. Complainant alleges that the Officers' conduct resulted in a broken arm, cut to his lip and face, and an injury to his back. Complainant claims he did not fight back or try to get away. It is further alleged that Officer Haugland failed to comply with Minneapolis Police Department Policy and Procedure requiring the officer to wear the wireless microphone, verify that it is turned on and be responsible for ensuring that it is working properly throughout the shift. Pursuant to the Minneapolis Police Department's Discipline Process, the above allegation, if true, constitutes a Category A-D violation. However, be advised that the violation categories and the above listed charges may be amended or changed at any time during the investigation. CUAPB000122 In an email, you requested to participate in an interview prior to 13:00 hours on the following dates: 1. Monday, 05/18/2015 2. Tuesday, 05/19/2015 3. Wednesday, 05/20/2015 Your appointment to provide a statement to the Office of Police Conduct Review has been scheduled for 05/19/2015 at 11:00 hours at the Office of Civil Rights, Room 239 in City Hall. The purpose of this interview is to follow up on and to clarify statements you made during an earlier interview on this matter, which occurred on 09/25/2014 at 21:00 hours. If you have a compelling conflict you must contact me by 05/18/2015 to discuss an alternate date. I can be contacted by e-mail at stephen.mckean@minneapolismn.gov or phone at 673-5505 between the hours of 09:00 and 17:00, Monday through Friday. Failure to show for your scheduled interview or to request one of the alternate dates by the time directed will result in additional charges. This is an ongoing investigation and you are not to discuss this case or interview with anyone other than your union/federation representative. You are entitled to be represented at this interview by a union/federation representative or an attorney. Stephen J McKean Investigator Office of Police Conduct Review CUAPB000123 STATEMENT OF Officer John Haugland PLACE: Minneapolis Department of Civil Rights, Office of Police Conduct Review - Room 239 DATE: May 19, 2015 TIME: 11:10 a.m. 5 CASE NO: 14-04997 INVESTIGATOR: Stephen McKean ALSO PRESENT: Robert Kroll, Minneapolis Police Federation Q. This is a recorded statement of Officer John Haugland on May 19th, 2015 at approximately 11:10 hours in 10 the Minneapolis Civil Rights Department, Room 239, being interviewed by Investigator Stephen McKean. And this, ah, is regarding OPCR Case 14-04997 and Bob Kroll from the Minneapolis Police Federation is present during this interview. And Officer, what is your full name, please? 15 A. John Cameron Haugland. Q. What is your present rank and work assignment? A. Patrol Officer in the K-9 Unit. 20 Q. And what is your employee number and date of appointment? A. 2813 and March of 2005. Q. Okay and you are being ordered to give a complete and truthful statement regarding matters pertaining to the scope of your employment or fitness for duty. It is a compelled statement pursuant to MPD Policy and 25 Procedure. Under the Garrity Decision, any statement provided in this investigation cannot be used in criminal proceedings against you except in cases of alleged perjury. However, these statements may be used against you in relation to employment allegations. Do you understanding this warning? A. Yes. 30 Q. And I am advising you that if you refuse to answer or give a false or intentionally incomplete statement or intentionally omit information that is pertinent to this investigation, you will be subject to disciplinary action up to and including suspension or discharge. Do you understand this? A. Yes. 35 Q. And is it correct that you have read, understood and signed the Data Practices Advisory, otherwise known as the Tennessen Warning? A. Yes. Q. And have I informed you the purpose of this statement relates to an OPCR investigation and specifically an 40 administrative review that is being conducted, um. Find the recent letter. Okay, and, ah, continuing on that, ah, you have been accused of violation of OPCR Ordinance 17-.201, ah, Use of Excessive Force, MPD Policy 5-301.01 Use of Force Policy, Ordinance...again 172.20 Subsection 8, um, Violate MPD Policy and Procedure and Section 4-218, ah, Mobile and Video Recording Policy. Is that, is that your understanding? A. Yes. 45 Q. Okay and that this occurred on, um, ah, February 11th, 2014 at approximately 02:16 hours? A. Yes. Q. Okay and you also understand that you're being called to explain the circumstances regarding this event? 50 A. Yes. Q. Okay. Now, we, um, spoke and, um, I conducted an interview with you earlier on September 24th, 2014. Is that correct? A. Yes. 55 Q. Okay. And, um, during that interview, I talked to you about your, um, role, ah, in this particular incident and, urn, I'm just calling you back to do some clarification on, um, some other points that, um, that I missed CUAPB000124 Officer John Haugland - OPCR Complaint #14-04997 Page 2 of 5 during that particular time. And, first of all, I just want to understand. You were the officer that was, ah, driving the squad that you were assigned to that night? A. Yes. 5 Q. Okay. The, urn, area that I wanted to talk to you about primarily is the, ah, video recording from your squad? A. Yes. Q. Okay. The, urn, did you have a, urn, ah, urn a voice microphone on or with you at that, on that date? 10 A. I don't remember. Q. Okay. Urn, typically when, ah, when you start, ah, your shift, urn, with regards to the MVR equipment, what, what are your responsibilities? A. To sign on to the MVR. Urn, makin' sure everything on the camera is operating and if it's not, um, we notify 15 a supervisor and note in on the, on the sign-on phase which is kept for 90 days. Q. Okay. Now, you're talkin' the sign-on phase of the video? A. Mmhmm. 20 Q. Okay and it's a digital recording? A. Yes. Q. So, and it's indicated as a 90-day retention. Correct? A. Yep. 25 Q. Okay. So, unfortunately, that section is no longer available to us. A. Yeah. Q. Urn, and in that, in that, urn, would you...or if the microphone is not working, do you seek out another? 30 A. If one's available, we'll seek out one. Urn, more...most times, there's not but we'll notify the supervisor and note it on the, on the retention or, you know, the, or the initial sign-in with the time "P" number, if the mike is workin', if the mike is not working. If it's not, we'll say the mike is not working and a supervisor was notified. Q. Okay. All right. Urn, is there any other location, ah, that you would make notes of that such as, ah, in 35 VisiNet? A. Ah...not that I recall. Q. Okay. All right. So, let's...if, if the microphone is not working, and there's none, none available, you just proceed with your shift? Is that...? 40 A. Notify the supervisor and then when we do the sign-on. Q. Okay. All right. With regards to, ah, this particular date, do you have any recollection of whether or not the microphone was working? A. I have no recollection with it. 45 Q. Okay. All right. The reason I'm...the reason I'm asking these questions is because there is no audio of...other than the inside of your squad car, ah, ah, during this incident that's, ah, been recorded. A. Mmhmm. 50 Q. So. The, urn, the other issue is, urn, at the time after, ah, Mr. Lilienfeld was, ah, was taken into custody and he, he was brought back to the squad car, urn, by your partner and another officer that I don't recall who it was. Um, you came back to the driver's side, ah, of the squad car and then there's a sound of a door opening and then the, the video is terminated. Did, did you manually shut that off at that time? A. Ah, I don't recall if I shut it off but it went off. I would assume it was deactivated. 55 CUAPB000125 Officer John Haugland - OPCR Complaint #14-04997 Page 3 of 5 Q. Okay. Urn... A. Lt. Kroll: I missed that, the question. Did you say when he was the, ah, accused, or the person you're dealing with brought back to the car? Could you just re-ask that question? I'm sorry. 5 Q. Sure. Ah, in the video, ah, after Mr. Lilienfeld is, is, is taken into custody and he's handcuffed, urn, Officer Carlson and another officer that I, I don't recall which one it was brought him back to the passenger side of the car. Urn, Officer Haugland, ah, is seen in the video walking back to the driver's side of the squad car and then there's the sound of a door opening and the video was terminated. A. Lt. Kroll: Okay. 10 Q. So, my question was, did you manually deactivate the video at that particular point in time? A. Yeah, I would have...it would have been turned off if the incident was over. Q. Okay. Was Mr. Lilienfeld placed in the back of your squad car? 15 A. I don't recall if he was placed in the back of our squad car or another squad car. Q. Okay. Okay. 'Cause if, if he had in fact been put in the back of the squad car, the incident still would be ongoing wouldn't it? Would it not? A. What's and, ah, can you repeat that? 20 Q. If Mr. Lilienfeld was placed in the back of your squad car, would the incident, in fact, still be continuing? A. Urn, well, there was a different agencies incident... Q. Mmhmm. 25 A. And they were on scene so once the initial deal was, where we were assisting on was over, that agency took custody of 'ern pretty much right after the entire deal was over and I was doing other things than dealing with him. Q. Okay. Urn, did you have any, any contact with him other than, you know...I know you, you assisted in his 30 arrest, ah, at the, urn, at the location and, urn, did you have any personal contact with him such as did you have an opportunity to ask him if he was injured? A. Not that I recall. Q. Okay. And, urn, do you know if he made any complaints that he had been injured? 35 A. Not that I recall. Q. Okay. And, did, urn, with regards to, ah, ah, Brooklyn Park, ah, you said they took custody of 'ern almost immediately? A. Yes. 40 Q. Okay. Do you know if, urn, did you or any other officer inform them that force had been used on this individual? A. I personally don't believe that I did. I didn't talk to the other officer. I just knew that they were there and took custody of 'ern. 45 Q. Okay. Did...after he was brought back to the squad car, urn, could you explain what...I think you said you were involved in some other activities. Can you describe what you were doing? A. Well, the car that was on fire, we were making sure that traffic was stopped so the fire department could get out there and we were tryin' to keep a safe distance from the car as well and protect everything around with 50 a car that was fully engulfed in flames. Q. Okay. Did, urn, did you remain on-scene until that vehicle was removed or the fire department arrived or do you remember? A. I was there when the fire department, ah, put the car out, the flames out on the car. 55 CUAPB000126 Officer John Haugland - OPCR Complaint #14-04997 Page 4 of 5 Q. Did you or your partner, ah, complete paperwork with regards to the recovery of the stolen vehicle or the towing of it that you're familiar with? A. Ah, I don't remember. I do remember the vehicle...I don't remember if we did the paperwork, but I know the vehicle got towed off of the, off of the freeway. 5 Q. Okay. With regards to the, um, um, efforts that you made in, in, in assisting with this arrest, um, did you have to document any of your, ah, if you would use this term of force used to, you know, was that...rise to the level that would need to be documented by you? A. The force that I used? 10 Q. Yes. A. It was covered in my, in my statement. Q. Okay. All right. And, um, did, did you specifically speak to, ah, a supervisor on scene about what, what took 15 place during his arrest? A. I don't recall at this present moment. Um, with my report...I'd need to look over my report. It would be in my statement on what, what occurred. Q. I have a copy of the CAPRS report that was submitted on this incident, ah, 14-044893 and let's see if your 20 supplement...Would you care to review it? A. Yeah. The call I used was, ah, my body weight to, um, to pin him. Q. Okay. A. Ah, to the ground. 25 Q. Okay. A. And that's, ah, non-reportable force to a supervisor if it's just covered in, ah, the CAPRS... Q. Okay. 30 A. Portion by me in the report, in my statement. Q. All right. Now, um, with regards to...this is just kind of my own question that I have in my own mind. With regards to use of force issues and when an officer uses non-reportable force and another uses reportable force, do you, are you just required to report or to talk to a supervisor about you specifically did or what you 35 saw another officer do? A. I'm responsible to report the force that I used. I'm responsible for me and no one else. Q. Okay. All right. Are you ever asked by a supervisor any questions about what you may have seen another officer whatever force you may have seen another officer use? 40 A. Ah, I haven't. Q. Basically as a, as a potential witness? A. In my experience, I've just been asked what I did, what the situation was... 45 Q. Mmhmm. A. And what I used. Q. Okay. Okay. All right. I think I've covered all the questions I have listed here. Um, if I can...too much paperwork. All right. Um, are there any facts concerning this incident that you have knowledge of but have 50 not been dis...but that you have not disclosed? A. No. Q. And, is there anything else that you would like to add to the statement that I have not asked you about concerning this incident? 55 A. No. CUAPB000127 Officer John Haugland - OPCR Complaint #14-04997 Page 5 of 5 Q. Is this a true and accurate statement? A. Yes. 5 Q. Okay. A. And per MPD Policy and Procedure Sections 5-107.8, you are not to discuss this interview or case investigation with anyone other than your Federation Union, excuse me, Federation or Union Representative or an attorney. Do you understand this? A. Yes. 10 Q. I will conclude the statement at, um, 11:30 hours. A. Lt. Kroll: Thank you. 15 Signature: Date: jmc CUAPB000128 STATEMENT OF PLACE: DATE: TIME: 5 CASE NO: INTERVIEWER: 10 Robert Lilienfeld Brooklyn Park Police Department February 11, 2014 4:14 p.m. Brooklyn Park Police Department Case No. 14-006457 Detective Lieutenant Desmond Daniels This interview was transcribed by OPCR from a video (DVD) provided by Brooklyn Park Police Department for Minneapolis Department of Civil Rights, OPCR Case No. 14-04997. Lt. Daniels: All right. I'm Lieutenant Daniels and I'm just handling a portion of your case, okay? Mr. Lilienfeld: Yeah. Lt. Daniels: So, ah... 15 Mr. Lilienfeld: Hey, Man, they fucked up my new glasses and shit. They ain't meant to do that shit to me. 20 Lt. Daniels: Who's that? Mr. Lilienfeld: The Minneapolis police. I didn't do shit. All I did was ask them guys for a ride home. Lt. Daniels: Well, let me...um, before we get into that, I've gotta read you your rights and stuff, okay? Mr. Lilienfeld: Yeah. 25 Lt. Daniels: And make sure all this information's correct also. You're Robert? Correct? Mr. Lilienfeld: Mmhmm. 30 Lt. Daniels: Allen A-L-L-E-N? Mr. Lilienfeld: Yeah. Lt. Daniels: Last name is L-I-L-1-E-N-F-E-L-D? Mr. Lilienfeld: Mmhmm. Lt. Daniels: 6-11-59? 35 Mr. Lilienfeld: Yeah. Lt. Daniels: Is this your current address? Mr. Lilienfeld: I can't see it. What is it? 40 Lt. Daniels: 2409 18th Avenue South. Mr. Lilienfeld: Yeah. 45 Lt. Daniels: Okay. And what's a current phone number for you? Mr. Lilienfeld: Well, I don't know. I had...they took my phone and shit. Lt. Daniels: What's that phone number? Mr. Lilienfeld: 612... Lt. Daniels: Uh-huh. 50 Mr. Lilienfeld: 466. Lt. Daniels: Okay. Mr. Lilienfeld: 1584. 55 Lt. Daniels: And that's a cell phone? Mr. Lilienfeld: Yeah. The last time I seen that phone, it was layin' in...on the freeway. CUAPB000129 Robert Lilienfeld - Brooklyn Park Police Department Interview - Case No. 14-006457 Transcribed by Minneapolis Department of Civil Rights - OPCR Case No. 14-04997 Page 2 of 17 Lt. Daniels: All right. Urn, have you ever been read your Miranda rights? Mr. Lilienfeld: Yeah. I don't know why you have to do that for. Lt. Daniels: I have to, so...The constitution requires I inform you that you have the right to remain 5 silent. Anything you say can and will be used against you in court. You have the right to talk to a lawyer now or have a lawyer present now or at any time during questioning. If you cannot afford a lawyer, one will be appointed for you without cost. Do you understand these rights as I've explained to you? Mr. Lilienfeld: Yes, I do. 10 Lt. Daniels: Having these rights in mind, do you wish to talk to me at this time? Mr. Lilienfeld: Yeah. Lt. Daniels: Okay. So just tell me what's goin' on. I skimmed through the report, urn, let me know 15 what, what happened, what took place. Mr. Lilienfeld: Well, my nephew called me and asked me did I want a ride home. Lt. Daniels: And who is your nephew? Mr. Lilienfeld: James Mitchell. 20 Lt. Daniels: Okay. Mr. Lilienfeld: So, I said, "Yeah." You know? 'Cause I wanted to get back over South. Lt. Daniels: Where were you? 25 Mr. Lilienfeld: I was out at, ah, my son's girlfriend's house over at the car service. Lt. Daniels: And that is...where's the car more at? Mr. Lilienfeld: Urn, it's 2...215 whatever that is...Noble? 30 Lt. Daniels: 252? Mr. Lilienfeld: I don't know. I don't know. I don't really know my way around out here. Lt. Daniels: So, on Noble somewhere? Was it in Brooklyn Park do you know, or...? Mr. Lilienfeld: Okay. It was...okay, when you get off the freeway, you cross this way. 35 Lt. Daniels: 610 or 252? Probably 610 I'm guessin'. Mr. Lilienfeld: Where's that gas station at? There's a Kwik Trip or somethin'. Lt. Daniels: Kwik Trip? 40 Mr. Lilienfeld: I think that's the name of it. Lt. Daniels: Yep. There's one of them. Mr. Lilienfeld: Okay. Instead of goin' to the gas station, you go this way across the freeway and she lives right there. 45 Lt. Daniels: Okay. So, he called you, asked if you wanted a ride home? Mr. Lilienfeld: Yeah. Lt. Daniels: Did you call him earlier? 50 Mr. Lilienfeld: I had talked to 'ern a couple times earlier. Lt. Daniels: Told him you needed a ride or what? Mr. Lilienfeld: Mmhmm. CUAPB000130 Robert Lilienfeld - Brooklyn Park Police Department Interview - Case No. 14-006457 Transcribed by Minneapolis Department of Civil Rights - OPCR Case No. 14-04997 Page 3 of 17 Lt. Daniels: Okay. And then what happened? Mr. Lilienfeld: Then, after they picked me up, we get, we're goin' to SA or somewhere and that's when they got off and the next thing you know, we're getting' into a chase. And I told him as soon as I seen 'em... 5 Lt. Daniels: At SA? Where? Mr. Lilienfeld: Ah, around 252 or wherever. I don't know how far down that is. That's where it started; on this, on this street that we're on or whatever. It was a busy street. 10 Lt. Daniels: There's a Holiday. Is it the Holiday you're talkin' about? Mr. Lilienfeld: Oh, yeah, maybe that is. Lt. Daniels: Okay. Yeah. There's a McDonalds across the street. Mr. Lilienfeld: Yeah, okay, that's right, that's right. So, we on the gas station side where, um... 15 Lt. Daniels: Okay. Where, um, there's like a Festival Foods and Burger King and stuff. Does that ring a bell? Mr. Lilienfeld: But, but what had happened, he, he, I don't know. I didn't even know... 20 Lt. Daniels: Who was drivin'? Mr. Lilienfeld: My nephew. Lt. Daniels: Okay. James was drivin'. And who else was in the vehicle? Mr. Lilienfeld: I don't know the other guy really. He's Roy or something'. Some white guy. 25 Lt. Daniels: Where was he seated? Mr. Lilienfeld: Well, he, he, we, we, we were, he, at first he was in the front and then, and then... Lt. Daniels: The passenger front? 30 Mr. Lilienfeld: Yeah, then I got up there. Lt. Daniels: When? Mr. Lilienfeld: Ah... 35 Lt. Daniels: When he picked you up? Or did you stop somewhere? Mr. Lilienfeld: We had stopped. Lt. Daniels: Huh? Mr. Lilienfeld: We had stopped somewhere. I think it was a gas station. 40 Lt. Daniels: So, you got in the front? Mr. Lilienfeld: Mmhmm. Lt. Daniels: Was it the Holiday that you were talkin' about or? 45 Mr. Lilienfeld: Just one of the gas stations or somethin'. I don't remember. I was so tired. Lt. Daniels: What time was all this happening? Mr. Lilienfeld: Just about 1:30 I think. 50 Lt. Daniels: In the morning? Mr. Lilienfeld: Mmhmm. Lt. Daniels: Oh, okay. Mr. Lilienfeld: That's why I was tired. I wanted to get home. I had been workin' on that car all day. CUAPB000131 Robert Lilienfeld - Brooklyn Park Police Department Interview - Case No. 14-006457 Transcribed by Minneapolis Department of Civil Rights - OPCR Case No. 14-04997 Page 4 of 17 That's why I'm so dirty. Lt. Daniels: So, this Roy guy or whoever he is, was in the front. You had stopped at a gas station and you ended up in the front? 5 Mr. Lilienfeld: Mmhmm. And then when we left, ah, the police started followin' us. So, he turns into some, um, deal. I don't know what it is where they had a bunch of semi-trucks or somethin' and he did a U-turn and I said, he said, or his friend said, "Well, I got a warrant." or somethin'. And then I looked at him and I go, "Well, what the fuck is goin' on?" My nephew didn't get nervous yet. And, and uh, when the police pulled up behind us and threw their lights on, he says, "I'm jumpin' 10 out." No, no, they followed us through that neighborhood... Lt. Daniels: Okay. Mr. Lilienfeld: You know, zig zag and stuff. 15 Lt. Daniels: Why were you guys...or what was the deal with zig zaggin' through the neighborhood? Mr. Lilienfeld: I don't know. I, I lost track of what was goin' on. Lt. Daniels: And so when he turned into the semi-truck area, the police were already behind? 20 Mr. Lilienfeld: Mmhmm. Lt. Daniels: Followin? Mr. Lilienfeld: Mmhmm. 25 Lt. Daniels: And when did you guys notice that the police were followin'? Mr. Lilienfeld: Right away. We were the only ones out, the only ones in. Lt. Daniels: Like at a gas station you're sayin'? Mr. Lilienfeld: 'Cause they have these lights (woomph). And he says, "Oh shit." You know? And I 30 wasn't thinkin' nothin' of it. You know? I figured, "What are these guys fuckin' doin'?" They got some dope or somethin' on 'em or somethin' I don't know? He said nothin'. And then, and then when the police got behind us after we came out here, they just followed us and we kept goin' through and what the fuck's goin' on? Just stop us. You know what's wrong? The one dude said he's got warrants or somethin'. And then I'm thinkin', "Well, my nephew must be doin' somethin' 35 wrong too then." Lt. Daniels: What was bein' said when you were goin' through the neighborhood? Mr. Lilienfeld: Um, "Are we gonna get away or do somethin'?" I, I can't really remember. They were just fuckin' gibberin'. 40 Lt. Daniels: Okay. Mr. Lilienfeld: You know? And, um, when he did, when they finally...no, wait. When they threw their lights on, before we got out of the neighborhood part, they got onto the freeway, I did get 'em to stop. I said, "Just pull the fuck over. We haven't done nothin' wrong." I said, "Just stop." 45 He said, "No. No. No, No." And the guy in the back just leaps out. I'm like, "What the fuck is goin' on?" You know? So, my nephew, he pulls up a little farther, and, and I had him. You know? I said, "Stop, Man." You know? I said...I put it in park. I said, "Stop. Stop." He said, "No. No. No. I'm scared. I'm scared." I said, "What the fuck you scared of?" 50 Now, the whole time I don't know nothin' about this car bein' stolen. Now he said it was his friend's car. He had it for like a day or two. You know? And I figured somebody let him use it 'cause he had the keys to it. Well, next think you know he smashes off. I'm like, "Man, you're not gonna get away from 'ern with this piece of shit car." Well, come to think of it, he did get away CUAPB000132 Robert Lilienfeld - Brooklyn Park Police Department Interview - Case No. 14-006457 Transcribed by Minneapolis Department of Civil Rights - OPCR Case No. 14-04997 Page 5 of 17 from 'em. Lt. Daniels: (laugh) Mr. Lilienfeld: Okay? You don't know how fuckin' nuts he was and I was scared to fuckin' death. 5 Lt. Daniels: How fast do you think you were goin'? Mr. Lilienfeld: Like he had it bent. I mean past a hundred. And I'm like fuckin' "A." I'm like I got my seatbelt on, holdin' on the, the thing and I'm tellin' him, "Stop. Stop." You know? "Don't fuckin' run. We didn't do nothin' wrong." He said, "Oh no. I'm scared. I don't want to go back to jail." 10 So, I get on the phone. I called my daughter. I said, "I'm scared I'll end up goin' to jail. I said, "James[INAUDIBLE 16:23:26] chase. She said, "What the fuck are you doin' with him?" 'Cause she said, "Oh, that's trouble." You know? My nephew; it just follows him. So, now he's, he's really goin'. He's up to at least a hundred. I'm like, "Fuckin' "A"." So, we go past SA and all that and 15 then, ah, when he gets off the freeway, we were airborne (whoosh). I said, "You're gonna fuckin' flip the God damn car." He's like, "Hey. No. Just let me be. Just let me be." So, I shut it off. Right? He, he gets it in neutral. He gets it goin' again. It goes again and I'm, "God damn it." You know? My daughter's like, "Dad, what's goin' on?" I said, "He won't fuckin' stop." 20 And so then he gets on the phone and he calls his girlfriend. He starts cryin'. All the more, he's goin' fuckin' just nuts fast. And I'm like, "This fucker's gonna kill me." You know? I'm 54 years old. I don't need this shit. You know? So, we go through all this getting' off and on and then he starts goin' through the neighborhoods and stuff. And I said, "You're gonna roll this fuckin' car." 25 Lt. Daniels: And the police are behind you the whole time? Mr. Lilienfeld: Oh, by then it's gotta be six or eight squads. I said, "Don't you see this?" I said, "How in the fuck are you gonna get away from the?" Flyin', he's goin' as fast as they're goin' following. So, he's pullin' away from them. I said, "Just let me out." He said, "No. No. Let me think. Let me drive and drive." 30 I said, "Man, I fuckin' can't handle this shit." I said, "Man, I don't want to go back to fucking jail because of you." I said, "Let me out. I'll deal with the boys myself." He said, "No. I'm not gonna stop. I'm scared. I don't want to go back to fuckin' prison." 'Cause he just recently got out. You know? 35 Lt. Daniels: For what? Do you know? Mr. Lilienfeld: I don't know. Some shit my little brother did or somethin'. Which my little brother is back in prison already. You know? 40 Lt. Daniels: Okay. Mr. Lilienfeld: 'Cause, ah, I kind of been helpin', lookin' out for 'ern because my, my sister died. His dad don't give a fuck about 'ern, you know, so he doesn't really have nobody. Lt. Daniels: Okay. 45 Mr. Lilienfeld: You know? So, he, he needs treatment and stuff. That's his party stuff and he needs some counseling bad, which I don't really know what direction to go with him with that. You know? Lt. Daniels: Yeah. How old is he? 50 Mr. Lilienfeld: Ah, 21. Lt. Daniels: Okay. Well, that's somethin' I guess to figure out after this, right? "Cause... Mr. Lilienfeld: He's, he's fucked up. CUAPB000133</t>
  </si>
  <si>
    <t>['https://d3n8a8pro7vhmx.cloudfront.net/cuapb/pages/270/attachments/original/1581620991/OPCR_14-04997_Part_4.pdf?1581620991']</t>
  </si>
  <si>
    <t>Too_Long:Over 20 Pages IN THE MATTER OF ARBITRATION BETWEEN __________________________________ City of Wyoming, Minnesota Employer, OPINION AND AWARD BMS CASE NO. 20VP1419 and (Veteran Anthony Zerwas) August 24, 2020 Law Enforcement Labor Services Inc., Union. A. Ray McCoy Arbitrator __________________________________ Appearances For the Employer Ms. Lida M. Bannink, Esq. Eckberg Lammers, PC 1809 Northwestern Avenue Stillwater, MN 55082 For the Union Mr. Scott Higbee, Esq. Ms. Jessica Mabin, Esq. Law Enforcement Labor Services, Inc. 2700 Freeway Blvd. Suite 700 Brooklyn Center, MN 55430 CITY OF WYOMING AND LELS INC./BMS Case No.: 20VP1419 Page 2 INTRODUCTION Mr. Anthony Zerwas served in the Air National Guard between October 2007 and October 2019. He was a member of the 133rd Secured Forces Squadron, the equivalent of the military police. The City of Wyoming offered him a part-time police officer position on June 1, 2015. The City of Wyoming then offered Mr. Zerwas a full-time police officer position in 2016. Mr. Zerwas completed his probationary period of employment on June 30, 2017. The City of Wyoming notified Mr. Zerwas of its' intent to discharge him on January 2, 2020. The Notice of Intent to Terminate described the reason for the City's decision as follows: "The statutory grounds for the proposed discharge are based on misconduct as well as incompetence due to a lack of moral fitness to perform the position as a Police Officer with the City of Wyoming. This finding is based on the attached investigative report stating the reasons for the proposed termination as well as the prior incident of discipline issued on July 22, 2019." (City Ex. 73, p. 1) The City's notice also informed Mr. Zerwas of his right, pursuant to the Minnesota Statute §197.46 Subd. (b), to request a hearing on the discharge. Mr. Zerwas exercised that right and the undersigned arbitrator was notified of his selection on February 6, 2020. The Parties first reserved three dates in May, postponed and ultimately agreed to present their respective cases on June 10th, 11th, and 12th. After completing three days of hearing, the Employer requested an additional day for rebuttal witnesses. The final day of the hearing was held on June 24, 2020. The hearing was held at the Chisago County Law Enforcement Center. The Employer and the Union had a full and fair opportunity to present their respective cases through witness examinations, submission of documents and other exhibits. After the presentation of their respective cases, the Parties elected to submit post-hearing briefs. The briefs were received on July 24, 2020 as agreed and the record was closed on that date. The Parties agree that the issue is properly before the arbitrator for determination. ISSUE Minnesota Statute §197.46 Subd. (a) states, in pertinent part: "After any initial hiring probationary period expires, no person holding a position either in state civil service or by appointment or employment in any county, home rule charter or statutory city, town, school district, or any other political subdivision in the state who is a veteran separated from the military service under honorable conditions, shall be removed from the position or employment except CITY OF WYOMING AND LELS INC./BMS Case No.: 20VP1419 Page 3 for incompetency or misconduct shown after a hearing, upon due notice, upon stated charges, in writing." Therefore, the issue to be decided is whether the proposed discharge of Officer Anthony Zerwas is for incompetency or misconduct and, if not, what is the appropriate remedy? RELEVANT POLICIES AND WORKRULES Wyoming Police Department All Division Personnel Policy No. 1-2 (3/01/2015) STANDARDS 1.-2.01 MISSION The mission of the Wyoming Police Department is to work in partnership with the community to provide quality public safety services in a responsible manner through innovation, leadership and cooperation with dedicated people. 1-02.02 Core Values The Wyoming Police Department believes in promoting meaningful police/citizen interaction with emphasis on problem solving, actively responding to community concerns, and public education. We are committed to the values of integrity, impartiality, professionalism ethical practices in the performance of our duties. Wyoming Police Department All Division Personnel Policy No. 1-4 (4/01/2016) STANDARDS 1-4.04 OFFICER CONDUCT Peace officers shall not, whether on or off duty, exhibit any conduct which discredits themselves or their agency or otherwise impairs their ability or that of other officers or the agency to provide law enforcement services to the community. A peace officer's ability to perform his or her duties is dependent upon the respect and confidence communities have for the officer and law enforcement officers in general. Peace officers must conduct themselves in a manner consistent with the integrity and trustworthiness CITY OF WYOMING AND LELS INC./BMS Case No.: 20VP1419 Page 4 expected of them by the public. 1.-4.05 PUBLIC INTERACTION Peace officers shall treat all members of the public courteously and with respect. Peace officers are the most visible form of local government. Therefore, peace officers must make a positive impression when interacting with the public and each other. (a) Peace officers shall exercise reasonable courtesy in their dealings with the public, other officers, superiors and subordinates. (b) No peace officer shall ridicule, mock, deride, taunt, belittle, willfully embarrass, humiliate, or shame any person or do anything reasonably calculated to incite a person to violence. 1-7.03 GENERAL RULES GOVERNING USE OF FORCE It is the policy of the Wyoming Police Department that force can be used when reasonable and necessary in the performance of an officer's legal duties and in compliance with Minn. Statute 609.06 Authorized Use of Deadly Force, 609.065 Justifiable taking of a Life, or 609.066 Authorized Use of Deadly Force by Police Officers. UNLESS expressly prohibited elsewhere, officers are accorded full discretion in the use of non-deadly force to the extent permitted by Minn. Statute 609.06, which permits police officers to use reasonable force: 1. In effecting a lawful arrest, or 2. In the execution of legal process, or 3. In enforcing an order of the court, or 4. In effecting any other duty imposed on the officer by law. 1-7.03.01 Level of Force, Use of Force Continuum Officers will be trained in the concept of progressive implementation of use of force. The Wyoming Police Department has adopted a use of force continuum. The continuum is designed to assist officers in selecting a justifiable level of force to control a suspect. Resistance and response are dynamic. A subject's behavior and the officer's use of force to control the subject may move up and/or down on the continuum during any given encounter. Movement along the continuum will not always be an incremental step-by-step sequence, and the subject's actions will determine the entry point on the continuum. The officer will consider three major areas when determining the proper level of force to use. Each area has examples listed, but are not limited to listed examples. 1. Threat Assessment Observations. These observations include the subject's • Emotional state CITY OF WYOMING AND LELS INC./BMS Case No.: 20VP1419 Page 5 • Resistive tension • Early warning signs • Pre-attack postures • Access to weapon(s) • Apparent willingness to sustain or inflict injury 2. Officer/Subject Factors. These factors include the following respective strengths and weaknesses for both the officer and subject: • Age • Size • Strength • Skill level (training and experience) • Backup (both officer's and subjects) 1-7.03.04 Termination Under no circumstances may any officer continue to use force (except mere physical restraint) against an individual who has ceased to resist, escape, or otherwise violate the law. POSTIONS OF THE PARTIES Employer's Position 1. The City's decision to terminate Officer Zerwas is due to continued poor decision- making as a police officer as well as an incident on July 30, 2019, where Officer Zerwas did a forceful rear takedown of a handcuffed arrestee that occurred at the Chisago County Jail. It is only due to chance that this incident, as well as another incident with Officer Zerwas in May 2019, did not result in the death of two citizens. 2. The City seeks termination due to incompetence and misconduct. 3. Officer Zerwas's formal employment file exhibits his poor performance as police officer. Officer Zerwas first formal performance review in January 2016 for the 2015 year showed he met or exceeded expectations. There were areas of concern noted such as how Officer Zerwas communicated with co-workers and the public. 4. For example, that review included the statement that Officer Zerwas often finds himself not agreeing with others around him and tends to feel that his way may be better. This often reflects on others who choose not to work alongside him. Over the last two months and a couple discussions with Chief Officer Zerwas appears to be CITY OF WYOMING AND LELS INC./BMS Case No.: 20VP1419 Page 6 mending relationships…I would encourage him to grow as a person and an officer and continue to seek assistance from those with experience that he has not yet accomplished. This will be an area we will continue to work on as he develops. 5. These deficiencies became a theme of his employment. 6. His next performance review was completed for the 2017 year. Overall that review was a very poor review. The review included the following comments: (a) "is capable of superior work but, oftentimes, is so focused on the end goal of arresting someone he misses small details that can have a large effect on a case or situation. Officer Zerwas must remain cognizant of relevant case law, search and seizure standards, and court decisions, not just the wording of the statutes." (b) "He resists corrective feedback from superiors or more experienced officers often remarking "I am the only one who does anything around here. I'll just be a load like everyone else." He often wants to argue the point as he believes he is correct in all situations. He must learn not to make decisions based on emotion but rather on the facts at hand and needs to learn to accept corrective criticism." (c) "his enthusiasm and initiative gets mistaken as arrogance and may cause issues with some members of the public." (d) "Officer Zerwas sometimes assumes that people have the same level of understanding as he does so he un-intentionally talks over their level of understanding and come off as egotistical." (e) "Officer Zerwas is capable of working in a team, but sometimes needs to remember that other people do have ideas or skills to contribute to the team. Officer Zerwas needs to slow down and work on strengthening relationships with his co-workers. In most situations, Officer Zerwas appears to want to be the leader and not follow others, and as a result his ego can create barriers rather than bridges with his co-workers." 7. These criticisms permeated Officer Zerwas's employment with the City. 8. Officer Zerwas's final performance review for 2018 was positive. 9. Officer Zerwas's informal personnel information exhibits his poor performance as police officer. He challenged authority, disobeyed a direct order, required coaching from the Chief on numerous occasions, prosecutors and co-workers questioned his judgment. CITY OF WYOMING AND LELS INC./BMS Case No.: 20VP1419 Page 7 10. Officer Zerwas received significant use of force training during his tenure with the City. 11. The City's expert testified that he reviewed all videos, investigations and reports related to Zerwas's use of force against the handcuffed arrestee in the sally port. The City's expert said he gave Officer Zerwas every benefit of the doubt in making his analysis of whether the use of force was reasonable. He testified that: (a) He took Officer Zerwas's account of the incident at the arrestee's house as true including that Officer Zerwas was dragged in a tug-of-war for 20 feet and that they wrestled to the ground; (b) He took officer Zerwas's account that the arrestee said in the squad car on the way to the jail that he could not wait to see Officer Zerwas without his badge on; and (c) He assumed arrestee engaged in an intentional low level of resistance by moving his shoulder just prior to the takedown; that there was continued verbal banter and that all of these factors represented provocation for Officer Zerwas's use of force. Nevertheless, the City's expert concluded that the force exerted by Officer Zerwas was excessive and unreasonable. 12. City's finding of misconduct was supported by substantial evidence. 13. Officer Zerwas's conduct towards the arrestee on July 30, 2019, was so severe, shocking, and damaging to the trust relationship between the community and the Wyoming Police Department - and represented such an egregious and excessive violation of the city's use of force and code of conduct policies - that the City can terminate Officer Zerwas based on the seriousness of that incident alone. 14. The undisputed record and the totality of the circumstances in this one instance supports the City's determination. At best, we have an arrestee who was involved in an earlier altercation with Officer Zerwas but who was now in a locked sally port with nowhere to escape, no weapons in his possession, and handcuffed behind his back who engages in an intentional but slight shoulder/torso movement and who was not provided any commands for compliance. At worst, we have a compliant arrestee in a locked sally port with nowhere to escape, no weapons in his possession, handcuffed behind his back, who was relieving pressure from the handcuffs and Officer Zerwas's elevated escort hold. CITY OF WYOMING AND LELS INC./BMS Case No.: 20VP1419 Page 8 15. In response to the arrestee's slight movement Officer Zerwas used force that could have easily been deadly in order to maintain control of the arrestee. Officer Zerwas admitted he never lost control of the arrestee. 16. Officer Zerwas's testimony that he was worried for his safety and for fear of escape, which justified his use of force. Both of those fears were unreasonable and his testimony incredible. 17. Officer Zerwas received training on bringing arrestees into the jail by way of the sally port. Officer Zerwas admitted he received training on using the sally port. If he was worried about his safety he could have radioed for officers when he first arrived and waited for their assistance. He did not do that. 18. Officer Zerwas received training on persuasion and de-escalation less than two months prior to the incident in the sally port. That training encouraged officers dealing with agitated or angry arrestees to project calm and use empathetic listening skills in an effort to defuse anger. Here, Officer Zerwas's anger from the tug-of-war at the arrestee's house and the statements made in the squad on the way to the jail quickly turned from rage to violence in the locked sally port. 19. Officer Zerwas violated clearly established policies including the City's Mission and Values in policies 1-2.01 and 1-2.02, the City's policy on Integrity 1-4.02, and the City's policy on the Use of Force, 1-7 including well-established case law that was trained on extensively in POST trainings. 20. The use of excessive and unjustified force reflects on the qualifications of the officer in performing his duties and directly affects the rights and interests of the public. 21. A reasonable officer had other options available instead of resorting to force that had an anticipated injury of great bodily harm or death. 22. In his four-year tenure as a police officer with the City, Officer Zerwas received seventeen use of force related trainings. He also received numerous POST trainings that very clearly defined legal considerations in the use of force. He also received yearly tactical training which included takedown maneuvers and escort procedures. 23. Here, Officer Zerwas had the tools but instead of using those learned tools, created an ad hoc maneuver during his moment of rage that he was never trained to use. CITY OF WYOMING AND LELS INC./BMS Case No.: 20VP1419 Page 9 24. Officer Zerwas did not use verbal commands. Using verbal commands was a reasonable option available to Officer Zerwas. A reasonable officer would have recognized that using force with an anticipated injury of great bodily harm or death was excessive for the circumstance. To determine if force was reasonable one must consider not only the injury sustained but also the anticipated injury. An anticipated injury from a rear takedown of a handcuffed individual on a concrete floor could very easily be traumatic brain injury or death. 25. The City completed a thorough and unbiased investigation. 26. The use of force incident combined with prior formal and informal discipline are sufficient to justify termination for misconduct. 27. The July 30th takedown in isolation is compelling and justifies termination. However, when we look at the totality of Officer Zerwas's decision-making abilities from within the City as well as from outside jurisdictions, the termination decision is even more compelling. 28. On May 2019, Officer Zerwas engaged in a high -speed chase of a vehicle for a very low-level offense traveling at high rates of speed through numerous intersections, crashed his vehicle, and continued the pursuit even after other jurisdictions called off their officers of which Officer Zerwas was aware and he still continued his pursuit. The chase ended when the suspect rolled his vehicle, was ejected, and flown via helicopter to receive medical attention. 29. The City cannot be forced to reinstate an officer with such a cavalier attitude towards human life, who values quantity of policing versus quality, and who fails to recognize the difference between what the letter of the law says versus the spirit of the law. The lives of our citizens are at stake by allowing someone with this mentality to remain on the police force. 30. The City's intent to terminate Officer Zerwas is consistent with prior arbitration and case law. The City's finding of incompetence was supported by substantial evidence. A lesser discipline, such as a significant unpaid suspension or a lengthy improvement plan is not appropriate. CITY OF WYOMING AND LELS INC./BMS Case No.: 20VP1419 Page 10 31. The time and effort spent with Officer Zerwas was above and beyond the amount of time spent with other officers. Despite this, Officer Zerwas reverted to his prior poor conduct and poor decision making in 2019 with two extremely serious policing decisions. The City tried a performance improvement plan for an entire year, albeit not formal, and it clearly did not work. 32. There is not substantial evidence to find extenuating circumstances that would justify a departure from the City's reasonable decision to terminate Officer Zerwas. The only arguable extenuating circumstances are 1) even though his poor decisions are becoming more likely to cause harm to citizens, he has never been formally disciplined for a use of force incident, 2) in his four year tenure with the City he has received some written commendations from the administration and citizens, and 3) he was nominated and/or received a small number of awards relating to an individual who needed medical assistance as well as for his social media presence. These few accolades cannot outweigh the very serious conduct exhibited by Officer Zerwas in 2019 that had the potential to cause two citizens great bodily injury or death. In addition, while he did receive a few accolades through his tenure, this does not outweigh the escalating poor decisions exhibited by Officer Zerwas that culminated in the May 2019 chase and the July 2019 takedown. 33. In conclusion, the City acted reasonably in their decision to terminate Officer Zerwas's employment and that decision is supported by substantial evidence. There are no extenuating circumstances that would justify a departure from the City's proposed termination. The City asks that the decision to terminate Officer Zerwas's employment be upheld. Union's Position 1. Zerwas is an honorably discharged veteran employed by the City of Wyoming as a police officer. He was hired part time in 2015 and full time in 2016. He advanced through the department's field training process at an accelerated rate. 2. His performance evaluations have been good. His most current performance evaluation is exceptional. CITY OF WYOMING AND LELS INC./BMS Case No.: 20VP1419 Page 11 3. Zerwas was given a two-day suspension in connection with a pursuit incident that occurred in May 2019. The two-day suspension was a mediated reduction from a five day suspension imposed on him by the City. Zerwas agreed the two-day suspension was warranted. Following that incident, Zerwas had no further pursuit issues. 4. The incident which led to Zerwas's discharge occurred on July 30, 2019. 5. Zerwas made a split-second decision to use force against an arrestee when the arrestee jerked away from him in a manner which indicated the arrestee intended to fight again, as he had done a short time earlier at the scene of the initial arrest. 6. Zerwas did not have the luxury of an extended time to determine what the arrestee's intentions were or whether there might be better options by which to control him. His take down occurred in the moment as he reacted to the arrestee's effort to throw Zerwas off-balance and jerk himself free. The force Zerwas employed was necessary to keep the arrestee under control and was discontinued as soon as he had the arrestee on the ground and under control. Even if the force employed was arguably more than necessary, it was not so disproportionate to the arrestee's actions as to justify Zerwas's discharge. 7. It must be emphasized that Zerwas's reaction was caused by the arrestee's action. Had Zerwas allowed the arrestee to wrest himself free, Zerwas ran the risk of injury to himself and other personnel and the arrestee in efforts to regain control. Zerwas had limited options available to him but taking the arrestee to the ground was not an unreasonable one. 8. Chief Hoppe and Sgt. Beardsley persuaded the City Council to approve the discharge of Zerwas by presenting a false narrative of what occurred in the sally port. 9. It is unfair for the City to assess Zerwas's actions with twenty-twenty hindsight. Zerwas responded in the moment to the arrestee's movement. All agree that Zerwas who was in close contact to the arrestee, was in the best position to assess how the arrestee might be preparing to respond. No other officer was on the scene and in physical contact with the arrestee. The opinions of other officers were based on their CITY OF WYOMING AND LELS INC./BMS Case No.: 20VP1419 Page 12 detached review of the video and possibly inaccurate information from Hoppe and Beardsley. 10. Zerwas testified that the jerking motion made by the arrestee in the sally port was like that which he had done prior to the fight at his residence. 11. The City's argument that Zerwas used excessive force appears to be threefold. First, that since the arrestee was in handcuffs and in the secured sally port, Zerwas should have not been concerned with him escaping and thus avoided any use of force. Second, the City suggests Zerwas's use of force should have considered the relatively low-level offense the arrestee had committed. The City's third argument is that assuming Zerwas was justified in using some force to keep the arrestee under control the take down was too much. 12. Zerwas had not been concerned with the arrestee escaping custody altogether but that he might escape from his control. If the arrestee broke free from Zerwas the risk of injury to Zerwas, the arrestee, and others called upon to regain control of him without question would be elevated. The arrestee had been legally arrested for the violation of his court ordered probation. It is unfair to expect the arresting officer to simultaneously assess the significance of the underlying offense when acting to keep the arrestee in control. The City's third argument is problematic because it assumes that Zerwas not only had time to coolly assess the best response but that he had been trained on how to handle combative arrestees who were in handcuffs. Neither of those were true. 13. None of the training materials entered by the City refuted that. The City did introduce the Use of Force Continuum, which expressly states a reasonable option to active resistance would be a take down. In the sally port Zerwas was confronted with an unprecedented situation. A handcuffed arrestee began actively resisting. Zerwas had been given no training on this scenario. His decision to get the arrestee on the ground under all attendant circumstances was reasonable. 14. The City's action against Zerwas is a case of employing its hindsight to events which Zerwas was compelled to respond to in a split second. CITY OF WYOMING AND LELS INC./BMS Case No.: 20VP1419 Page 13 15. The Union's expert presented a detailed analysis of the videos. He was able to show the video frame by frame. Based upon his thorough review of witness statements and other exhibits and his own extensive experience in use of force matters, Ashley concluded that Zerwas's actions were appropriate. 16. The City did not establish just cause for the discharge. 17. The quality of the Employer's investigation is an important factor in assessing whether it has established just cause for discipline. A poor investigation questions the legitimacy of its conclusions. In the present case, the fact that the City Council was presented with investigative conclusions which were false raises serious questions as to whether it would have supported a discharge had it been accurately advised. The fact that both Hoppe and Beardsley exaggerated, if not lied, about what the video evidence showed cannot be ignored. 18. One example of the shortcomings of the City's investigation is its failure to realize that a third camera filmed the sally port incident, let alone secure a copy of that video. 19. Additionally, some of the time stamps and time frames provided in the termination presentation are either not shown or not in order. 20. Another example of the poor investigation is the failure of Beardsley to ask Zerwas anything about Thomas's claim that he was told the arrestee had moved him three feet in the air. It appears that Beardsley got the evidence he wanted from Thomas and sought to avoid getting information that countered that. 21. The investigative report implied Zerwas was being evasive because he said "I don't remember" so many times. The fact of the matter is that Zerwas did not recall. 22. Beardsley also concluded that Zerwas lied by claiming a leg sweep which indicates he knew his takedown was improper. However, the experts and Hoppe all recognized a leg sweep. Without that information, how was the City Council to interpret Zerwas's action? 23. Hoppe presented the City Council with false facts in his power point presentation. He claimed that Zerwas pressed and twisted the arrestee into the gun locker. The CITY OF WYOMING AND LELS INC./BMS Case No.: 20VP1419 Page 14 arrestee was never in contact with the gun locker. More egregious is Hoppe's claim of the arrestee's head bouncing off the concrete floor. 24. The record shows that either both Hoppe and Beardsley misinterpreted what the video evidence showed, or they chose to intentionally mislead that City Council on the severity of the incident. Either way discharge was based upon an erroneous view of the facts and should be reversed. 25. Even if Zerwas used excessive force, his discharge is not justified. 26. Discharge should not be the automatic result. 27. Factors considered is assessing the appropriate level of discipline include the underlying circumstances, the officer's training, whether he or she has had previous disciplinary issues particularly for use of force. 28. In this case, the underlying circumstances include that the arrestee had fought with Zerwas a short time earlier. The aggressive motion made by the arrestee was similar to how the earlier fight had begun. It is only reasonable to expect that Zerwas would be on heightened alert for aggressive conduct by the arrestee. Once the arrestee began his active resistance, Zerwas was justified under the Use of Force Continuum to take the arrestee down to regain control. 29. Zerwas had never been trained on maintaining control over a combative, handcuffed arrestee who was actively resisting. 30. As long as the Use of Force Continuum allows for the taking down of an arrestee who is actively resisting that is how an officer should be expected to respond. If the City decides to train on a specific takedown method for that scenario, it is free to do so, but in this instance that has yet to be done. 31. Finally, Zerwas had no history of using excessive force. None of the various 'after the fact' situations raised by the City for the first time during the hearing involved the use of force. There is no reason to doubt that if Zerwas is provided appropriate training concerning the City's expectations that he will not abide by them. 32. Zerwas's failure to complete reports on July 30, 2019 does not justify his discharge. 33. There is no dispute that Zerwas did not complete reports related to the arrestee prior to leaving work that day. Zerwas explained that after he informed Hoppe that he was CITY OF WYOMING AND LELS INC./BMS Case No.: 20VP1419 Page 15 experiencing a panic attack and Hoppe cleared him to go home, he did not understand that he was still expected to complete the reports. Beardsley did inquire about the reports, but Zerwas informed him that Hoppe had cleared him to leave. 34. Under the circumstances, which include that Zerwas had also just provided Hoppe with notice of his PTSD concerns the day before, it was not unreasonable for Zerwas to understand that the reports could be put off at that time. Even if this is not what Hoppe intended, it at most constitutes a minor policy violation which would not support the discharge. 35. Zerwas did not use excessive force against the arrestee on July 30, 2019. He responded to an aggressive movement by the arrestee who had shown a propensity to fight. The City's decision to discharge was based on numerous false characterizations of the incident between Zerwas and the arrestee. Just cause for discharge of Zerwas does not exist and he should be reinstated. OPINION/FINDINGS OF FACT/DISCUSSION Officer Anthony Zerwas is an honorably discharged veteran. The City of Wyoming hired him as a part-time police officer in 2015 and accepted him as a full-time police officer in 2016. The City served notice of intent to discharge Officer Zerwas in January 2020. The primary concern of the City in issuing the notice of discharge was that Officer Zerwas had demonstrated a pattern of being unable to exercise good judgement in the performance of his duties even though he completed all required training and received individual coaching to address specific areas of concern regarding his performance as a police officer. The pattern of conduct that concerned the City is documented in his performance evaluations and evidenced most clearly in his decision making regarding the high speed chase on May 5, 2019 and his decision making process in the course of escorting an arrestee to jail just a couple of months later. The City demonstrated that although his most recent performance evaluation completed in April 2019 for his performance in 2018, showed Officer Zerwas exceeded expectations, it continued to have concerns about his decision-making process in the performance of his duties. The City also demonstrated that concerns about Officer Zerwas's ability to make appropriate decisions in the performance of his duties and in managing his relationships with his co-workers was of serious CITY OF WYOMING AND LELS INC./BMS Case No.: 20VP1419 Page 16 concern. Officer Zerwas brought those concerns front and center for the City when shortly after his 2018 excellent performance review was completed, he made a very poor decision to engage in a completely unnecessary high speed chase on May 5, 2019. The City issued a disciplinary decision regarding Officer Zerwas's failure to follow policy in deciding to undertake that high speed pursuit and failing to terminate when he clearly knew it was unnecessary and dangerous. Officer Zerwas grieved the discipline and the City and the Law Enforcement Labor Services Inc., the Union representing the City's police officers, reached a mediated settlement. Officer Zerwas acknowledged and admitted, as a condition of that mediated settlement, that his pursuit violated City policy 1-9.03 (Procedures and Tactics for an Officer Engaging in a Pursuit and 1-9.07 Factors influencing the termination of a pursuit. Specifically, Officer Zerwas admitted that he violated those policies by: "…operating his squad vehicle at high rates of speeds of up to 127 miles per hour; entering controlled intersections at high rates of speeds of up to 90 miles per hour; failing to operate his squad vehicle with due care and due regard for public safety; operating his squad vehicle in a dangerous manner; and, continuing the pursuit after his squad vehicle was involved in a motor vehicle collision that damaged his squad vehicle and another third-party vehicle." (City Ex. 85) Officer Zerwas was disciplined, therefore, for making a poor decision in the performance of his duties that put ordinary citizens at unnecessary risk of harm and caused damage to City property. The details of Officer Zerwas's decision to pursue the vehicle help clarify the City's concerns. First, Officer Zerwas decided to initiate the pursuit even though he knew the underlying crime was essentially speeding and running a red light. While running a check on the vehicle, Officer Zerwas discovered an alert on the vehicle. An alert, however, is not a warrant. Officer Zerwas had time to gather more facts and solicit assistance from other agencies. Instead he decided on a course of action similar to one that might be initiated to catch an armed and dangerous felon. During the chase, Officer Zerwas collided with a semi-truck at a busy intersection, hit a fire hydrant damaging his squad car and continued the pursuit. Other jurisdictions along the chase route instructed their officers to end their pursuit of the vehicle due to the potential danger to the public and the officers. Officer Zerwas was aware of those decisions and decided to continue his pursuit. Eventually, the driver of the vehicle Officer Zerwas chased rolled the vehicle and was thrown from it requiring him to be airlifted from the CITY OF WYOMING AND LELS INC./BMS Case No.: 20VP1419 Page 17 scene to receive medical treatment. By acknowledging the conduct and agreeing to the two-day suspension, Officer Zerwas also agreed that the discipline would become a part of his official personnel file. The second incident happened just a few weeks later on July 30, 2019. Officer Zerwas slammed a shoeless, handcuffed arrestee to the concrete floor of the jail garage or sally port causing injury to himself and the arrestee. Officer Zerwas had locked his firearm in the trunk of the squad car before removing the arrestee from the back seat of the squad. There were no weapons available to the arrestee. The arrestee did not hit, attack, or otherwise resist Officer Zerwas as he was escorted to the jail entry door. Officer Zerwas did not ask for assistance in getting the arrestee escorted inside the jail before arriving at the jail or when he arrived at the jail prior to exiting his squad. Officer Zerwas, in other words, did not follow establish protocols for bringing in an arrestee that he considered to be belligerent and intent on fighting or resisting him. While the arrestee did engage in a tug-of-war with Officer Zerwas at his home, the arrest site, he did not strike or attack Officer Zerwas. Officer Zerwas testified: "I go to put the handcuffs on, take his hands out of his pockets, and he - I have the handcuffs on him but they are not on him to the point where they are secured … and he jerked away from me. And I tried to get control of him, and there was a kind of tug of war, I don't know how else to describe it other than that. It ended up as us doing a tug of war for a 10 to 20 feet before I did a leg sweep in the front, and had him down on the ground." (Tr. at p.241 lines 16-25 and p. 242, lines 1-3) In short, Officer Zerwas acknowledges that even though the arrestee resisted being handcuffed by pulling away, he did not strike or attack him during the course of arrest. The arrestee's action in engaging in the tug-of-war is certainly resisting arrest but that action cannot properly be characterized as fighting. The arrestee threw no punches, kicks or took any offensive action against Officer Zerwas with the exception of the tug-of-war, during the course of the arrest. Officer Zerwas testified that the arrestee said while being escorted to the jail, that he couldn't wait to see him without his badge. That statement, however, only indicates a possible future threat and not an intent to engage in a fight with Officer Zerwas while in the squad or when they arrived at the jail. The arrestee's statement, in other words, should not have led a reasonable officer to believe that he was in danger of an imminent attack. If the arrestee did not strike, kick, or take offensive action against him during the course of the arrest, when his hands were free and CITY OF WYOMING AND LELS INC./BMS Case No.: 20VP1419 Page 18 he had a knife in his pocket, it is objectively unreasonable to assume the arrestee is issuing a threat to fight while shoeless, handcuffed, and sitting in the back of a squad that is locked in the jail's sally port. The arrestee was not a threat to Officer Zerwas and did not engage in conduct that warranted Officer Zerwas to perceive him as such. More importantly, Officer Zerwas did not appear to perceive the arrestee as a threat. First, by his own admission, Officer Zerwas approached the arrestee in order to place him under arrest while the arrestee had both hands in his pockets. Officer Zerwas acknowledged that it was reasonable to assume a person who is told he is under arrest and who then places both hands in his pockets could be reaching for a weapon. Rather than issue instructions to the arrestee to remove his hands from his pockets or give other commands to let the arrestee know he was concerned he might be reaching for a weapon. Officer Zerwas simply walked up to him and removed his hands from his pockets and began the cuffing process. The arbitrator points this out not to second guess the actions of Officer Zerwas but to determine whether he perceived the arrestee as a threat. As it turns out, the arrestee did have a pocket knife but clearly made no attempt to use it. In short, Officer Zerwas exhibited no signs of fear of the arrestee having a weapon with intent to use it during the course of the arrest. Officer Zerwas further had no concerns about provoking the arrestee. This can be seen by what Officer Zerwas did at the arrest site while placing the arrestee in his squad. Officer Zerwas testified that he told the arrestee to "Shut the fuck up." (Tr. Vol. III, p. 223, lines 23-25) Officer Zerwas, by his conduct, therefore, indicated hostility toward the arrestee in contravention of department policy requiring officers to conduct themselves in a professional manner. His cursing at the arrestee was not designed to de-escalate any potential resistance on the part of the arrestee but was simply an expression of anger and annoyance. That expression of anger could have been an escalating event but the arrestee did not take it as such. To yell profanity at an arrestee who is in custody, not only is an indication that Officer Zerwas was not afraid but also that he was unconcerned about provoking the arrestee. Officer Zerwas further demonstrated he was unafraid of the arrestee and unconcerned that he would resist being escorted into the jail because he decided not to call ahead and inform the guards that he was bringing in an arrestee he felt was combative. Officer Zerwas cannot both claim that the arrestee was combative, threatening and that he was concerned the arrestee would CITY OF WYOMING AND LELS INC./BMS Case No.: 20VP1419 Page 19 take any opportunity to attack him even in the locked sally port and maintain it was appropriate for him to refuse to follow the procedures designed to address that very situation. Again, Officer Zerwas demonstrated an inability to make a competent decision in the performance of his duties that could have prevented harm to himself and the arrestee. Officer Zerwas acknowledged being trained on bringing a combative arrestee into the jail. That training required Officer Zerwas to call ahead so that guards could be on hand in the sally port when he arrived to assist him with escorting the arrestee into the jail. After locking his gun in the trunk of his squad and before getting the arrestee out of the squad, Officer Zerwas had yet another opportunity to call for assistance. Officer Zerwas admitted that he failed to follow the proper procedure. He testified: Q. Why didn't you call ahead and ask for assistance? A. That was a failure on my part. I've sat back and replayed this whole thing over the last however many months it's been, time over time, over time, I regret not doing that. That was a failure on my part. I should have done better there. (Tr. Vol III, p. 288, lines 13-19) Another moment when Officer Zerwas demonstrated he did not perceive the arrestee to be a threat was when he assisted him with exiting the squad in the sally port. At that time, Officer Zerwas had already secured his firearm in the trunk of the squad and then moved to the rear driver side door. On the video of the scene inside the sally port, Officer Zerwas can be seen casually leaning on the door with his head lowered so he can see into the back seat of the squad. The video shows that Officer Zerwas did not assume a posture that suggested the arrestee had an intent to attack him at the first opportunity. That certainly was an opportunity for the arrestee since Officer Zerwas was offering his face to the arrestee who was in the process of exiting the squad. This is especially curious given that the arrestee feet could have been used to attack as Officer Zerwas lowered his face into the back of the squad to talk to the arrestee. Officer Zerwas said that the arrestee was tall and that on the ride to the jail he sat with his back to the rear passenger side door with his feet facing the rear driver's side door, the one he exited, as seen on the video. During his investigatory interview, Officer Zerwas said: "…normally I have somebody sitting on the passenger side and I get them out that way. But because of his size he was sitting horizontally across it. Ah, I opened up CITY OF WYOMING AND LELS INC./BMS Case No.: 20VP1419 Page 20 the driver's side door-or driver's side rear door and I asked him, which is going to be easier for you to get out? Is it easier for you to scoot out the passenger side or- or come out the driver's side? Um, and he mumbles something, and I don't remember what it was and he came out the driver's side." (Er. Ex. 55, p. 5) The arrestee exists the squad without making any attempt to attack Officer Zerwas. The video also shows that Officer Zerwas is holding onto the arrestee by the handcuffs as he turns away from the arrestee to close the squad door. He then turns hooks his arm in the arrestee's and begins walking him towards the door that leads inside the jail. The arrestee is in front of Officer Zerwas and being guided toward the door. To gain access to the interior of the jail, Officer Zerwas had to press a button to let them know he was ready for entry. As he reaches for the button, the video shows the arrestee turning his left shoulder slightly. At the exact moment he turns his shoulder, Officer Zerwas begins a takedown maneuver. Officer Zerwas argues that the arrestee was attempting to escape his control and that he had a split second to decide how to keep him under control and decided to do the takedown maneuver, one he was never trained to use. The notion that he had only a split second to decide what to do given the objective facts cannot be considered credible. The video shows that Officer Zerwas never lost control of the arrestee. The arrestee's slight turn of the shoulder objectively cannot be considered an act of resistance. The video shows no "jerking" motion on the part of the arrestee but it does show the Officer's arm still hooked through the arrestee's handcuffed arms even as the takedown is completed and the guards come out to assist. The objective facts cannot be ignored. The arrestee is in front of Officer Zerwas, facing a wall, his hands are handcuffed behind him, he does not have any shoes on, and they are in a locked garage entrance to the jail called the sally port. Once Officer Zerwas drove into the sally port the doors were locked and he could not drive out without permission from the guards inside the jail. In short, there was no escape for the arrestee and no access to weapons. Most importantly, for purposes of analyzing the use of force at issue here, the action which led Officer Zerwas to initiate his take down move and slam the arrestee to the concrete floor of the sally port was nothing more than a slight turn of the shoulder. The arrestee did not jerk, pull, kick, punch, or actively resist at all. He merely moved his shoulder and slightly turned his body as Officer Zerwas reached around him to access the buzzer to gain entry. There was no evidence that the</t>
  </si>
  <si>
    <t>['https://d3n8a8pro7vhmx.cloudfront.net/cuapb/pages/270/attachments/original/1632189723/2020-Anthony_Zerwas-City_of_Wyoming.pdf?1632189723']</t>
  </si>
  <si>
    <t>['Anthony Zerwas, badge #None']</t>
  </si>
  <si>
    <t>['Department:Wyoming Police Department']</t>
  </si>
  <si>
    <t>Skip to Main Content Logout My Account Search Menu New Criminal/Traffic/Petty Search Refine Search Back Location : All MNCIS Sites - Case Search Help R A C N . 62-K3-06-000684 THE STATE OF MINNESOTA vs. LORI ELIZABETH KRATZKE, [2/14-3 /11-4/28/05] § § § § § Case Type: Felony Date Filed: 02/10/2006 Location: Ramsey Criminal/Traffic /Petty Downtown P I Lead Attorneys Defendant KRATZKE, LORI ELIZABETH Female DOB: 04/10/1963 Woodbury, MN 55129 Jurisdiction State of Minnesota Ramsey County Attorney Office C I Charges: KRATZKE, LORI ELIZABETHStatute Level Date Disposition Level of Sentence 1. Theft-by Swindle 609.52.2(4)Felony02/14/200509/05/2006 Convicted02/04/2022 Conviction deemed a Gross Misdemeanor purs 2. Theft-by Swindle 609.52.2(4)Felony02/14/200509/05/2006 Convicted02/04/2022 Conviction deemed a Gross Misdemeanor purs 3. Theft-by Swindle 609.52.2(4)Felony02/14/200509/05/2006 Convicted02/04/2022 Conviction deemed a Gross Misdemeanor purs E O C DISPOSITIONS 07/17/2006 Plea (Judicial Officer: Judge, Presiding) 1. Theft-by Swindle Guilty 07/17/2006 Plea (Judicial Officer: Judge, Presiding) 2. Theft-by Swindle Guilty 07/17/2006 Plea (Judicial Officer: Judge, Presiding) 3. Theft-by Swindle Guilty 09/05/2006 Disposition (Judicial Officer: Judge, Presiding) 1. Theft-by Swindle Convicted 09/05/2006 Disposition (Judicial Officer: Judge, Presiding) 2. Theft-by Swindle Convicted 09/05/2006 Disposition (Judicial Officer: Judge, Presiding) 3. Theft-by Swindle Convicted 09/05/2006 Converted TCIS Criminal Sentence (Judicial Officer: Ostby, Elena L.)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09/05/2006 Converted TCIS Criminal Sentence (Judicial Officer: Ostby, Elena L.) 2. Theft-by Swindle 02/14/2005 (FEL) 609.52.2(4) (6095224) Firefox https://pa.courts.state.mn.us/CaseDetail.aspx?CaseID=672290228 1 of 15 12/4/2022, 11:52 PM Converted Disposition: Concurrent This Complaint Converted Disposition: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09/05/2006 Converted TCIS Criminal Sentence (Judicial Officer: Ostby, Elena L.)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08/13/2008 Amended Sentenced (Judicial Officer: Gearin, Kathleen R.) Reason: Probation Violation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4. Jail or lockup, Ramsey County Correctional Facility 08/13/2008, Active 08/13/2008 5. Follow recommendations of evaluation, 08/13/2008, Active 08/13/2008 Level of Sentence: Conviction deemed a Gross Misdemeanor pursuant to M.S. 609.13 08/13/2008 Amended Sentenced (Judicial Officer: Gearin, Kathleen R.) Reason: Probation Violation 2. Theft-by Swindle 02/14/2005 (FEL) 609.52.2(4) (6095224) Converted Disposition: Concurrent This Complaint Converted Disposition: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Local Confinement: Firefox https://pa.courts.state.mn.us/CaseDetail.aspx?CaseID=672290228 2 of 15 12/4/2022, 11:52 PM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Level of Sentence: Conviction deemed a Gross Misdemeanor pursuant to M.S. 609.13 08/13/2008 Amended Sentenced (Judicial Officer: Gearin, Kathleen R.) Reason: Probation Violation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Level of Sentence: Conviction deemed a Gross Misdemeanor pursuant to M.S. 609.13 09/28/2016 Amended Sentenced (Judicial Officer: Ostby, Elena L.) Reason: Probation Violation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Firefox https://pa.courts.state.mn.us/CaseDetail.aspx?CaseID=672290228 3 of 15 12/4/2022, 11:52 PM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Level of Sentence: Conviction deemed a Gross Misdemeanor pursuant to M.S. 609.13 09/28/2016 Amended Sentenced (Judicial Officer: Ostby, Elena L.) Reason: Probation Violation 2. Theft-by Swindle 02/14/2005 (FEL) 609.52.2(4) (6095224) Converted Disposition: Concurrent This Complaint Converted Disposition: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Level of Sentence: Conviction deemed a Gross Misdemeanor pursuant to M.S. 609.13 Firefox https://pa.courts.state.mn.us/CaseDetail.aspx?CaseID=672290228 4 of 15 12/4/2022, 11:52 PM 09/28/2016 Amended Sentenced (Judicial Officer: Ostby, Elena L.) Reason: Probation Violation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Level of Sentence: Conviction deemed a Gross Misdemeanor pursuant to M.S. 609.13 04/05/2017 Amended Sentenced (Judicial Officer: Tilsen, Judith M.) Reason: Probation Violation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Work Release (If Eligible) Firefox https://pa.courts.state.mn.us/CaseDetail.aspx?CaseID=672290228 5 of 15 12/4/2022, 11:52 PM Status: Active 04/05/2017 Level of Sentence: Conviction deemed a Gross Misdemeanor pursuant to M.S. 609.13 04/05/2017 Amended Sentenced (Judicial Officer: Tilsen, Judith M.) Reason: Probation Violation 2. Theft-by Swindle 02/14/2005 (FEL) 609.52.2(4) (6095224) Converted Disposition: Concurrent This Complaint Converted Disposition: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Work Release (If Eligible) Status: Active 04/05/2017 Level of Sentence: Conviction deemed a Gross Misdemeanor pursuant to M.S. 609.13 Concurrent/Consecutive: Concurrent Count: 1 &amp; 3 04/05/2017 Amended Sentenced (Judicial Officer: Tilsen, Judith M.) Reason: Probation Violation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Firefox https://pa.courts.state.mn.us/CaseDetail.aspx?CaseID=672290228 6 of 15 12/4/2022, 11:52 PM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Work Release (If Eligible) Status: Active 04/05/2017 Concurrent/Consecutive: Concurrent Count: 1 &amp; 2 Level of Sentence: Conviction deemed a Gross Misdemeanor pursuant to M.S. 609.13 04/14/2017 Amended Sentenced (Judicial Officer: Tilsen, Judith M.) Reason: Court Order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Status: Active 04/14/2017 Level of Sentence: Conviction deemed a Gross Misdemeanor pursuant to M.S. 609.13 04/14/2017 Amended Sentenced (Judicial Officer: Tilsen, Judith M.) Reason: Court Order 2. Theft-by Swindle 02/14/2005 (FEL) 609.52.2(4) (6095224) Converted Disposition: Firefox https://pa.courts.state.mn.us/CaseDetail.aspx?CaseID=672290228 7 of 15 12/4/2022, 11:52 PM Concurrent This Complaint Converted Disposition: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Status: Active 04/14/2017 Level of Sentence: Conviction deemed a Gross Misdemeanor pursuant to M.S. 609.13 Concurrent/Consecutive: Concurrent Count: 1 &amp; 3 04/14/2017 Amended Sentenced (Judicial Officer: Tilsen, Judith M.) Reason: Court Order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Firefox https://pa.courts.state.mn.us/CaseDetail.aspx?CaseID=672290228 8 of 15 12/4/2022, 11:52 PM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Status: Active 04/14/2017 Level of Sentence: Conviction deemed a Gross Misdemeanor pursuant to M.S. 609.13 Concurrent/Consecutive: Concurrent Count: 1 &amp; 2 05/19/2017 Amended Sentenced (Judicial Officer: Tilsen, Judith M.) Reason: Court Order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Level of Sentence: Conviction deemed a Gross Misdemeanor pursuant to M.S. 609.13 Concurrent/Consecutive: Concurrent Count: 1 &amp; 2 05/19/2017 Amended Sentenced (Judicial Officer: Tilsen, Judith M.) Reason: Court Order 2. Theft-by Swindle 02/14/2005 (FEL) 609.52.2(4) (6095224) Converted Disposition: Concurrent This Complaint Converted Disposition: Pronounced: 27 Months Confinement NCIC: MN062023C - Ramsey County Workhouse Probation: 20 Years Probation NCIC: MN062013G - Ramsey Co. Probation Office Conditional: 210 Days Length of Stay: 20 Years Probation Type: Supervised Firefox https://pa.courts.state.mn.us/CaseDetail.aspx?CaseID=672290228 9 of 15 12/4/2022, 11:52 PM Converted Disposition: Surcharge: $78.00 Converted Disposition: Other Court Provisions: 346: Restitution 338: Fine and/or Costs 542: Obey All Laws/Good Behvor Converted Disposition: Comments: 9-19-06 J.OSTBY, NO PV FND, 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Level of Sentence: Conviction deemed a Gross Misdemeanor pursuant to M.S. 609.13 Concurrent/Consecutive: Concurrent Count: 1 &amp; 3 05/19/2017 Amended Sentenced (Judicial Officer: Tilsen, Judith M.) Reason: Court Order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Firefox https://pa.courts.state.mn.us/CaseDetail.aspx?CaseID=672290228 10 of 15 12/4/2022, 11:52 PM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Level of Sentence: Conviction deemed a Gross Misdemeanor pursuant to M.S. 609.13 02/04/2022 Amended Sentenced (Judicial Officer: Starr, Nicole J.) Reason: Probation Violation 1. Theft-by Swindle 02/14/2005 (FEL) 609.52.2(4) (6095224) Converted Disposition: Concurrent This Complaint Converted Disposition: Pronounced: 39 Months Confinement NCIC: MN062023C - Ramsey County Workhouse Probation: 20 Years Probation NCIC: MN062013G - Ramsey Co. Probation Office Conditional: 210 Days Length of Stay: 20 Years Probation Type: Supervised Converted Disposition: Surcharge: $78.00 Restitution: $211.65 Converted Disposition: Other Court Provisions: 570: Chem.Dependency Eval 584: Supply DNA Sample 562: Mental Health Treatmnt Converted Disposition: Comments: 9-19-06 J.OSTBY,NO PV FND,SNT MOTF'D,SRV 240D-2D CRD,CE REC ABST,RNDM,STY AWAY 150FT/ANY GAMBL ESTBLSMNT,COM/CRT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from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Local Confinement: Agency: Ramsey County Correctional Facility Term: 3 Days Time To Serve: 3 Days Stay 0 Yr 0 Mo 0 Days Credit For Time Served: 3 Days Status: Active 02/04/2022 Level of Sentence: Conviction deemed a Gross Misdemeanor pursuant to M.S. 609.13 02/04/2022 Amended Sentenced (Judicial Officer: Starr, Nicole J.) Reason: Probation Violation 2. Theft-by Swindle 02/14/2005 (FEL) 609.52.2(4) (6095224) Converted Disposition: Concurrent This Complaint Converted Disposition: Firefox https://pa.courts.state.mn.us/CaseDetail.aspx?CaseID=672290228 11 of 15 12/4/2022, 11:52 PM Pronounced: 27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346: Restitution 338: Fine and/or Costs 542: Obey All Laws/Good Behvor Converted Disposition: Comments: 9-19-06 J.OSTBY, NO PV FND, CONCUR W/ CT1, SRV 240D-2D CRD, COMM/CRT AS Local Confinement: Agency: Ramsey County Correctional Facility Term: 210 Days Time To Serve: 210 Days Duration: 08/13/2008 Stay 0 Yr 0 Mo 0 Days Credit For Time Served: 18 Days Status: Active 08/13/2008 Condition - Adult: 1. Chemical dependency evaluation/treatment, rule 25 08/13/2008, Active 08/13/2008 2. Conditions, other, obtain gamblin anonymous sponsor w/in 30dys of release frm cus; 20hrs cws/month after release (w/in 30dys) 08/13/2008,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Local Confinement: Agency: Ramsey County Correctional Facility Term: 3 Days Time To Serve: 3 Days Stay 0 Yr 0 Mo 0 Days Credit For Time Served: 3 Days Status: Active 02/04/2022 Level of Sentence: Conviction deemed a Gross Misdemeanor pursuant to M.S. 609.13 Concurrent/Consecutive: Concurrent Count: 1 &amp; 3 02/04/2022 Amended Sentenced (Judicial Officer: Starr, Nicole J.) Reason: Probation Violation 3. Theft-by Swindle 02/14/2005 (FEL) 609.52.2(4) (6095224) Converted Disposition: Concurrent This Complaint Converted Disposition: Pronounced: 21 Months Confinement NCIC: MN062023C - Ramsey County Workhouse Probation: 20 Years Probation NCIC: MN062013G - Ramsey Co. Probation Office Conditional: 210 Days Length of Stay: 20 Years Probation Type: Supervised Converted Disposition: Surcharge: $78.00 Converted Disposition: Other Court Provisions: 338: Fine and/or Costs 346: Restitution 542: Obey All Laws/Good Behvor Converted Disposition: Comments: 9-19-06 J. OSTBY, NO PV FND,CONCUR W/ CT1, SRV 240D-2D CRD COMM/CRT AS Local Confinement: Agency: Ramsey County Correctional Facility Term: 210 Days Time To Serve: 210 Days Duration: 08/13/2008 Stay 0 Yr 0 Mo 0 Days Credit For Time Served: 18 Days Status: Active 08/13/2008 Condition - Adult: Firefox https://pa.courts.state.mn.us/CaseDetail.aspx?CaseID=672290228 12 of 15 12/4/2022, 11:52 PM 1. Chemical dependency evaluation/treatment, rule 25 08/13/2008, Active 08/13/2008 2. Conditions, other, obtain gambling anonymous sponsor w/in 30dys of release; 20hrs cws/month after release (w/in 30dys) 08/13/20 Active 08/13/2008 3. Domestic abuse counseling/treatment, 08/13/2008, Active 08/13/2008 4. Jail or lockup, Ramsey County Correctional Facility 08/13/2008, Active 08/13/2008 5. Follow recommendations of evaluation, 08/13/2008, Active 08/13/2008 Condition - Adult: 1. Conditions, other, to make monthly restitution payments of $100 on the first of the month until restitution is paid in full 09/28/2016, A 09/28/2016 Local Confinement: Agency: Ramsey County Correctional Facility Term: 120 Days Time To Serve: 120 Days Duration: 04/19/2017 9:00 AM Stay 0 Yr 0 Mo 0 Days Credit For Time Served: 7 Days Serve As: Home Detention/Electronic Monitoring (If Eligible) Work Release (If Eligible) Sentence To Serve (If Eligible) Comment: Sentence may be served either on EHM or on STS through Washington County probation Status: Active 05/19/2017 Local Confinement: Agency: Ramsey County Correctional Facility Term: 3 Days Time To Serve: 3 Days Stay 0 Yr 0 Mo 0 Days Credit For Time Served: 3 Days Status: Active 02/04/2022 Level of Sentence: Conviction deemed a Gross Misdemeanor pursuant to M.S. 609.13 Concurrent/Consecutive: Concurrent Count: 1 &amp; 2 OTHER EVENTS AND HEARINGS 02/10/2006 FLD-Case Filed (Judicial Officer: Judge, Presiding ) 02/10/2006 1st Appearance District Court (1:21 PM) (Judicial Officer Rosas, Salvador) Result: Converted Activity Status Flag Occurred 02/13/2006 BND-Bond (Judicial Officer: Administrative, Calendar ) 02/13/2006 DOC-Document Filed (Judicial Officer: Judge, Presiding ) 02/27/2006 ORD-Order (Judicial Officer: Rosas, Salvador ) 03/03/2006 CRP-Certificate of Representation (Judicial Officer: Judge, Presiding ) 03/03/2006 CANCELED Hearing (1:20 PM) (Judicial Officer FEL Arraignments, Ramsey Crm) Other 03/03/2006 Hearing (1:00 PM) (Judicial Officer Ostby, Elena L.) Result: Converted Activity Status Flag Occurred 03/15/2006 DOC-Document Filed (Judicial Officer: Judge, Presiding ) 04/25/2006 Omnibus Hearing (1:30 PM) (Judicial Officer Higgs, David C.) Result: Converted Activity Status Flag Occurred 05/22/2006 Hearing (9:00 AM) (Judicial Officer Ostby, Elena L.) Result: Converted Activity Status Flag Occurred 05/22/2006 CANCELED Jury Trial (9:00 AM) (Judicial Officer Ostby, Elena L.) Other 06/15/2006 DOC-Document Filed (Judicial Officer: Judge, Presiding ) 06/20/2006 DOC-Document Filed (Judicial Officer: Judge, Presiding ) 07/17/2006 PSO-Pre-Sentence Investigation Ordered (Judicial Officer: Judge, Presiding ) 07/17/2006 PTN-Petition (Judicial Officer: Judge, Presiding ) 07/17/2006 CANCELED Jury Trial (9:00 AM) (Judicial Officer Ostby, Elena L.) Other 07/17/2006 Plea Hearing (9:00 AM) (Judicial Officer Ostby, Elena L.) Result: Converted Activity Status Flag Occurred 08/23/2006 DOC-Document Filed (Judicial Officer: Judge, Presiding ) 08/30/2006 DOC-Document Filed (Judicial Officer: Judge, Presiding ) 09/05/2006 AUD-Pass to Auditor (Judicial Officer: Judge, Presiding ) 09/05/2006 BDR-Bond Review (Judicial Officer: Judge, Presiding ) 09/05/2006 CLO-Closed (Judicial Officer: Judge, Presiding ) 09/05/2006 CRS-Correspondence (Judicial Officer: Judge, Presiding ) 09/05/2006 CRS-Correspondence (Judicial Officer: Judge, Presiding ) 09/05/2006 CRS-Correspondence (Judicial Officer: Judge, Presiding ) 09/05/2006 DOC-Document Filed (Judicial Officer: Judge, Presiding ) 09/05/2006 PIF-Paid in Full (Judicial Officer: Judge, Presiding ) 09/05/2006 Sentencing (9:00 AM) (Judicial Officer Ostby, Elena L.) Result: Converted Activity Status Flag Occurred 09/06/2006 CRS-Correspondence (Judicial Officer: Judge, Presiding ) 09/11/2006 ORD-Order (Judicial Officer: Ostby, Elena L. ) 09/12/2006 Hearing (9:01 AM) (Judicial Officer Ostby, Elena L.) Result: Converted Activity Status Flag Occurred Firefox https://pa.courts.state.mn.us/CaseDetail.aspx?CaseID=672290228 13 of 15 12/4/2022, 11:52 PM 09/19/2006 DOC-Document Filed (Judicial Officer: Judge, Presiding ) 09/19/2006 CANCELED Hearing (9:00 AM) (Judicial Officer Ostby, Elena L.) Other 09/19/2006 Probation Violation Hearing (9:00 AM) (Judicial Officer Ostby, Elena L.) Result: Converted Activity Status Flag Occurred 09/20/2006 CLO-Closed (Judicial Officer: Judge, Presiding ) 09/20/2006 ORD-Order (Judicial Officer: Ostby, Elena L. ) 07/28/2008 Criminal History Disposition has been processed 07/28/2008 Warrant Issued 07/28/2008 Memorandum 07/31/2008 Warrant Recalled 07/31/2008 Warrant Issued 07/31/2008 Memorandum 07/31/2008 Warrant Cleared by Arrest 08/01/2008 Converted Pending Activity (Judicial Officer: Judge, Presiding ) 08/01/2008 CANCELED Hearing (1:35 PM) (Judicial Officer Clark, James H., Jr.) Other 08/01/2008 Reset by Court to 08/01/2008 08/01/2008 Interim Condition for KRATZKE, LORI ELIZABETH - Jail or lockup Ramsey County Jail (Ramsey County Adult Detention Center) 08/01/2008 Other Document 08/01/2008 Notice and Order to Appear 08/06/2008 Probation Violation Hearing (1:30 PM) (Judicial Officer Gearin, Kathleen R.) Result: Held 08/06/2008 Notice and Order to Appear 08/11/2008 Notice and Order to Appear 08/12/2008 Other Document 08/12/2008 Memorandum 08/13/2008 Probation Violation Hearing (1:30 PM) (Judicial Officer Gearin, Kathleen R.) Result: Held 08/13/2008 Criminal Judgment and Warrant of Commitment (Judicial Officer: Gearin, Kathleen R. ) 08/13/2008 Probation Violation Admitted (Judicial Officer: Gearin, Kathleen R. ) 08/13/2008 Criminal History Disposition has been processed 08/13/2008 Criminal History Disposition has been processed 08/13/2008 Criminal History Disposition has been processed 01/15/2009 Transcript 08/03/2016 Proposed Order or Document Index # 1 08/04/2016 Probation Recommendation Index # 2 08/31/2016 Probation Violation Report Index # 3 08/31/2016 Proposed Order or Document Index # 4 08/31/2016 Probation Violation Order Index # 5 09/28/2016 Probation Violation Hearing (1:30 PM) (Judicial Officer Ostby, Elena L.) Result: Held 09/28/2016 Sentencing Order Index # 6 (Judicial Officer: Ostby, Elena L. ) 09/28/2016 Probation Violation Admitted 09/28/2016 Interim Condition for KRATZKE, LORI ELIZABETH - Released on own recognizance 09/28/2016 Probation Continued - Same Terms and Conditions 01/03/2017 Correspondence Index # 7 03/09/2017 Probation Violation Report Index # 8 03/09/2017 Proposed Probation Violation Summons or Warrant Index # 9 (Judicial Officer: Ostby, Elena L. ) 03/10/2017 Warrant Issued Index # 10 03/10/2017 Interim Condition for KRATZKE, LORI ELIZABETH - Jail or lockup Ramsey County Jail (Ramsey County Adult Detention Center) 03/10/2017 Probation Violation Warrant Index # 11 04/04/2017 Warrant Cleared by Arrest 04/05/2017 Probation Violation Hearing (1:30 PM) (Judicial Officer Tilsen, Judith M.) Result: Held 04/05/2017 Certificate of Representation Index # 12 04/05/2017 Probation Violation Admitted 04/05/2017 Sentencing Order Index # 13 (Judicial Officer: Tilsen, Judith M. ) 04/05/2017 Interim Condition for KRATZKE, LORI ELIZABETH - Released on own recognizance 04/05/2017 Probation Continued - Same Terms and Conditions 04/05/2017 Released Own Recognizance 04/09/2017 Correspondence for Judicial Approval Index # 14 04/14/2017 Amended Sentencing Order Index # 15 05/19/2017 Amended Sentencing Order Index # 16 06/02/2017 Memorandum Index # 17 05/15/2018 Memorandum Index # 18 02/18/2021 Proposed Order or Document Index # 19 (Judicial Officer: Ostby, Elena L. ) 03/05/2021 Restitution Order Index # 20 (Judicial Officer: Ostby, Elena L. ) 03/09/2021 Notice of Filing of Order Index # 21 03/25/2021 Returned Mail Index # 22 06/25/2021 Returned Mail Index # 23 10/21/2021 Proposed Probation Violation Summons or Warrant Index # 24 (Judicial Officer: Ostby, Elena L. ) 10/21/2021 Proposed Probation Violation Summons or Warrant Index # 25 (Judicial Officer: Ostby, Elena L. ) Firefox https://pa.courts.state.mn.us/CaseDetail.aspx?CaseID=672290228 14 of 15 12/4/2022, 11:52 PM 10/21/2021 Proposed Probation Violation Summons or Warrant Index # 26 (Judicial Officer: Ostby, Elena L. ) 10/21/2021 Probation Violation Report Index # 27 01/21/2022 Probation Violation Summons Index # 28 01/21/2022 Notice of Remote Hearing with Instructions Index # 29 02/04/2022 Probation Violation Hearing (1:30 PM) (Judicial Officer Starr, Nicole J.) Result: Held On the Record 02/04/2022 Court Clerk Minutes Index # 30 02/04/2022 Hearing Held Using Remote Technology 02/04/2022 Amended Sentencing Order Index # 31 (Judicial Officer: Starr, Nicole J. ) 02/04/2022 Probation Violation Admitted 02/04/2022 Discharge from Probation or Monitoring Index # 32 (Judicial Officer: Starr, Nicole J. ) 02/04/2022 Restoration of Voting Rights Sent to SOS 02/22/2022 Returned Mail Index # 35 02/28/2022 Returned Mail Index # 33 04/15/2022 Returned Mail Index # 34 F I Defendant KRATZKE, LORI ELIZABETH Total Financial Assessment 234.00 Total Payments and Credits 234.00 Balance Due as of 12/04/2022 0.00 09/05/2006 Converted Payment Receipt # 06016935 KRATZKE, LORI ELIZABETH, [2/14 (234.00) 09/05/2006 Transaction Assessment 234.00 Firefox https://pa.courts.state.mn.us/CaseDetail.aspx?CaseID=672290228 15 of 15 12/4/2022, 11:52 PM</t>
  </si>
  <si>
    <t>['https://assets.nationbuilder.com/cuapb/pages/1472/attachments/original/1670219724/Kratzke_Lori_Theft_Conviction_Register_of_Actions.pdf?1670219724']</t>
  </si>
  <si>
    <t>Too_Long:Over 20 Pages 1 IN THE MATTER OF ARBITRATION BETWEEN Law Enforcement Labor Services, Inc., Brooklyn Center, Minnesota [Travis Serafin] And City of Eden Prairie, Minnesota OPINION AND AWARD BMS Case Number 19-PA-0530 ARBITRATOR Joseph L. Daly APPEARANCES On behalf of Law Enforcement Labor Services, Inc. Isaac Kaufman, Esq. LELS Brooklyn Center, Minnesota On behalf of City of Eden Prairie, Minnesota Joseph A. Nilan, Esq. Margaret L. Neuville, Esq. Gregerson, Rosow, Johnson and Nilan, Ltd. Minneapolis, Minnesota JURISDICTION In August 2018 Law Enforcement Labor Services, Inc. organized the police officers in the City of Eden Prairie, Minnesota. Pending negotiation of a Collective Bargaining Agreement, and pursuant to an agreement between LELS and the City of Eden Prairie, Minnesota, dated October 8, 2018, a grievance process was agreed to using the Collective Bargaining Agreement between the City of Eden Prairie and IUOE, Local 49. The reason for using another contract agreement is that LELS had not yet completed negotiating a new Collective Bargaining Agreement with the City of Eden Prairie. Officer Travis Serafin was terminated on November 6, 2018. The grievance, using the IUOE grievance process, was filed by LELS and Officer Travis Serafin on November 9, 2018. Before this arbitration hearing a jurisdictional question concerning "Arbitrability" was submitted to Joseph L. Daly, Arbitrator, by letter briefs dated February 15, 2019, [City of Eden Prairie] and February 22, 2019 [Law Enforcement Labor Services, Inc.]. A decision on the 2 question of "arbitrability" was rendered on March 5, 2019. This arbitrator ruled that Law Enforcement Labor Services did not waive any steps or timelines in filing the grievance on behalf of Officer Travis Serafin. LELS fulfilled the required notice and timelines. It was held that the matter was "procedurally arbitrable" and would proceed to arbitration. On September 9, 2019, three more pre-arbitration hearing jurisdictional decisions were made by this arbitrator. It was held: 1) The grievance is "substantively arbitrable;" 2) Mr. Serafin is not an "at-will employee;" and, 3) the "just cause standard" will be applied in the upcoming arbitration hearing on the merits. The arbitration hearing on the merits was held under the jurisdiction of the State of Minnesota Bureau of Mediation Services, St. Paul, Minnesota, at the offices of the State of Minnesota Bureau of Mediation Services. The arbitration hearing was held on November 4, 2019, November 5, 2019, November 6, 2019, December 9, 2019, and December 13, 2019. Post- hearing briefs on the merits were submitted by the union and the City of Eden Prairie on January 22, 2020. After the Post-hearing briefs were filed both parties filed Reply briefs submitted on February 7, 2020- the "City of Eden Prairie's Brief in Response to LELS Post-Hearing Brief" and the "Union's Reply Brief." The Opinion &amp; Award was rendered by the arbitrator on March 12, 2020. ISSUES LELS states the issue as: Did the City of Eden Prairie terminate Travis Serafin without just cause? If so, what is the appropriate remedy? [Post-hearing brief of union at 4]. The City of Eden Prairie states the issue as: The only question for the arbitrator in this proceeding is whether [Travis] Serafin's inability to perform an essential function of his job as a police officer - provide courtroom testimony - constitutes "just cause" for his termination. [Post-hearing brief of City of Eden Prairie at 20]. 3 RELEVANT CONTRACT PROVISIONS On September 9, 2019, in the jurisdictional "Decision and Award on the Questions of Substantive Arbitrability and "Just Cause Standard vs At-Will Employment" it was held that the parties had previously agreed, pending negotiation of a collective bargaining agreement between LELS and the City of Eden Prairie, Minnesota, to use the IUOE contract grievance process pending a finalized CBA between the LELS and the City of Eden Prairie. It was determined by this arbitrator that the IUOE, Local 49 contract explicitly provides for "just cause." "To understand Article VI the grievance process in the "49ers" contract necessarily includes a dispute or disagreement as to whether the City has complied with the 'just cause' standard defined in Article XV [of the 49ers contract]." The "49ers" contract explicitly provides "[t]he EMPLOYER will discipline employees for just cause only." Page 4-5. Consequently, this arbitrator determined that the matter was substantively arbitrable. Further, it was determined that to understand Article VI, the grievance procedure in the 49ers contract, necessarily includes a dispute or disagreement as to whether the city has complied with the "just cause" standard defined in Article XV. Therefore, this arbitrator determined that Mr. Serafin was not an "at-will employee"; rather Mr. Serafin was an employee who would be protected by the "just cause" standard in the arbitration hearing on the merits. It was held that the relevant language to be applied is the language in the IUOE Local 49 and City of Eden Prairie Section 15.1 of the 49ers contract which explicitly provides that "[t]he EMPLOYER will discipline employees for just cause only." INTRODUCTION Eden Prairie Police Officer Travis Serafin, a 17-year employee of the City of Eden Prairie Police Department, was terminated in November 2018, after Law Enforcement Labor Services, Inc., had been certified in August 2018 as the Eden Prairie Officers' exclusive representative, but before the parties had finalized their first Collective Bargaining Agreement (CBA). At the time the grievance was filed, the parties had agreed to utilize the grievance procedure set forth in the contract between the City of Eden Prairie and the International Union Operating Engineers, Local No. 49. Prior to the arbitration hearing, this arbitrator made a number of procedural decisions. First, it was held that the matter was "procedurally arbitrable" and that the matter would proceed to arbitration. No timelines were violated. Second, in a separate 4 motion, it was held that the matter was "substantively arbitrable." Third, it was determined that the "just cause" standard would be applied and that Mr. Travis Serafin would not be treated as an "at-will employee"; rather as an employee with procedural rights i.e. the "just cause standard" would be applied under the contract between the City of Eden Prairie and the International Union of Operating Engineers, Local No. 49, Article VI, Employee Rights - Grievance Procedure. The arbitration hearing was held on November 4, November 5, November 6, December 9, and December 13, 2019. The City of Eden Prairie alleges that Eden Prairie Police Officer Travis Serafin falsified a search warrant, lied about the warrant under oath, and will no longer be called to testify in court in support of any case brought by the Hennepin County Attorney's Officer or the Eden Prairie Prosecutor's Office. As a result of his inability to fulfill an essential function of his job i.e. being able to testify in court, the City of Eden Prairie terminated Mr. Serafin's employment. Law Enforcement Labor Services filed a grievance on behalf of Mr. Serafin. LELS alleges that Mr. Serafin's involvement in the investigation of a heroin overdose death in 2017, and his handling of a warrant to search the residence of the primary suspect in that case, led to an error he made in drafting and the execution of the warrant and lying in his subsequent testimony at the suppression hearing. The union and Mr. Serafin allege that he simply made a mistake and his testimony was incorrect because he was confused, not because he intentionally lied at the suppression hearing. The Hennepin County Attorney's Office decision that Travis Serafin is a "Brady/Giglio officer" who will be precluded from testifying in future criminal cases was an incorrect decision based on his mistake and his unintentional, but incorrect, testimony in court. Further, LELS contends that the Brady/Giglio status is not in and of itself grounds for termination and does not permit the City of Eden Prairie to circumvent the contractual "just cause" standard. The union contends that Mr. Serafin's termination is also impermissible because it amounts to "arbitrable double jeopardy." Mr. Serafin had already been disciplined, and that discipline was final. Termination was not part of that "final discipline." LELS contends that Mr. Serafin's underlying conduct does not present "just cause" for termination because the City of Eden Prairie cannot prove by clear and convincing evidence that Mr. Serafin's conduct was intentional. 5 Regarding Mr. Serafin's testimony at the suppression hearing, the union contends that the Assistant Hennepin County Prosecutor in the heroin overdose case stated that he believed Mr. Serafin had made a mistake and had not acted intentionally. Until this mistake Mr. Serafin had an unblemished employment record of exemplary service with no history of being untruthful or cutting corners in his investigations. Each Eden Prairie officer who testified, including supervisors, testified that they trust Mr. Serafin and do not believe that he would ever knowingly falsify a warrant or give false testimony in court. The union and Mr. Serafin allege that there is not "just cause" to terminate Travis Serafin. POSITION OF CITY OF EDEN PRAIRIE Because this case has received a great deal of notoriety with dramatic consequences to Travis Serafin, the City of Eden Prairie, the Hennepin County Attorney's Office and the citizens of Minnesota it is necessary to examine in detail the exact reasons that the City of Eden Prairie allege and has used to terminate Travis Serafin. I will list and detail, at length, the facts and arguments the City of Eden Prairie uses to justify the termination of Travis Serafin. I. Statement of Facts alleged by the City of Eden Prairie Since 2014 Mr. Serafin was assigned to work as an investigator with the Southwest Hennepin Drug Task Force ("DTF"). In September 2017, DTF was conducting a homicide investigation into suspect Mr. Timothy Holmes related to a heroin overdose death. A. Creation of the Original Warrant On September 13, 2017, Mr. Serafin printed out a five-page document from his County- issued LaptopA entitled "AFFIANT DOCUMENT SW Penn AveN.doc." (EP-3 at 3-14; EP-56.) This document contained the affidavit and probable cause portion of a search warrant for Mr. Holmes's residence, with pages numbered Application 1-2, Application 1-2A, Application 1-2B, Application 1-2C, Application 1-2D (EP-56.) On September 14, 2017, Mr. Serafin went to the Drug Task Force (DTF) office located within the Eden Prairie Police Department. (EP-3 at 3-14.) At 9:03 a.m., he saved and printed a three-page document on his SOTA thumb drive entitled "SEARCH WARRANT FORM.docx." (Id.; EP-61) This document contained the contents of the three-page application and search warrant for the Holmes residence, including the pages Application 1-1, Application 1-3, and 6 Search Warrant 2-1. (EP-61.) At 9:05 a.m., Mr. Serafin again printed out the "AFFIANT DOCUMENT SW Penn AveN.doc" document. (EP-3, at 3-15.) These documents contained all of the pages necessary to present the search warrant application to a judge: 1. Application 1-1 (the first page of the affidavit); 2. Application 1-2 (five pages containing the probable cause portion); 3. Application 1-3 (the final page of the affidavit); and 4. Search Warrant 2-1 (the actual warrant to be signed by the judge). Importantly, the Application 1-1 page that was printed on September 14, 2017 does not request permission to search any vehicles or "curtilage" associated with Holmes's residence. (EP-61 at 61-1.) On September 14, 2017, between 9:05 a.m. and 12:46 p.m., Mr. Serafin took the warrant application to the Hennepin County Government Center and presented it to Judge Jay Quam, who signed the warrant. (EP-3 at 3-15.) B. VOTF Language On September 14, 2017, Mr. Serafin returned to the DTF office at 12:46 p.m., (Id.) At 1:03 p.m., he printed from his laptop a five-page document entitled "AFFIANT DOCUMENT Holmes.doc." (Id.; EP-57) This document was identical to the "AFFIANT DOCUMENT SW Penn AveN.doc" document with one exception. In the second full paragraph of page Application 1-2C, there now appeared the phrase "from The Hennepin County Violent Offenders Task Force" after "Det. Sleavin." (EP-3 at 3-15-16; EP-57 at 57-4.) The forensic investigation conducted by Captain Bill Wyffels [then Lt. Wyffels] determined that this "VOTF" language was added by Mr. Serafin after the search warrant had already been signed by Judge Quam. (EP- 3 at 3-16.) At 1:04 p.m., after printing this document that now contained the VOTF language, Mr. Serafin scanned the complete eight-page, signed search warrant into his computer. (EP-3 at 3- 16.) At 1:21 p.m., Mr. Serafin emailed the warrant to Kevin Angerhoffer of the Minneapolis Police Department. (EP-3 at 3-16; EP-59.) The warrant did not contain the vehicle or "curtilage" language and did not permit the search of any vehicles on the premises. (EP-59 at 59-2.) 7 C. Execution of the Warrant On September 15, 2017, at approximately 11:45 a.m., Mr. Serafin, members of the DTF and the Minneapolis Police Department executed the search warrant at Mr. Holmes's residence. (EP-3 at 3-17.) Mr. Serafin was the case agent involved in managing the scene of the search. (Serafin testimony.) At no time prior to or during the search did Mr. Serafin tell the other officers that the search warrant did not authorize the search of vehicles. (Id.) There was a "drop copy" of the warrant that was left at the residence, but Mr. Serafin did not read the "drop copy" or the original at the time of the search. (Id.) Despite the lack of authority to search vehicles or curtilage, officers searched a vehicle parked at Mr. Holmes's residence and discovered drugs and a handgun inside the vehicle. (EP-8 at 8-1.) After the search, Mr. Serafin completed the receipt, inventory, and return pages, and returned to the DTF office at 2:43 p.m. (EP-3 at 3-17.) On September 15, 2017, at 9:39 p.m., Mr. Serafin scanned to PDF the executed warrant and the four receipt, inventory, and return pages, and saved the document to his laptop and his SOTA thumb drive as "17008575-SW Page 5-09152017213931.pdf." (EP-3 at 3-18; EP-58.) As packaged, this document contained all pages necessary to file the search warrant with the Clerk of Court. (EP-3 at 3-18.) Mr. Serafin also filled out the "E-Filing Clerical Work Request," which is a blue, half-sheet of paper that must be attached to the warrant for it to be filed with the court. (EP-3 at 3-18; EP-10.) Although the package was now complete, Mr. Serafin did not send the warrant downtown for filing. (EP-5 at 5-10, 5-16-17.) Instead, he attached the blue half-sheet to the paper copy of the warrant with a paper clip and placed it in his physical file. (EP-5 at 5-16; Serafin testimony.) On September 16, 2017, in the early morning hours, Mr. Serafin uploaded documents, including the search warrant, into the "LETG" system, which is the Hennepin County Sheriff's Office's document management system. (EP-5 at 5-17; EP-6 at 6-4; EP-11.) On September 16, 2017, at 8:43 a.m., Mr. Serafin emailed a copy of his reports, including the signed search warrant package, to Mr. Michael Radmer, the prosecutor from the Hennepin County Attorney's Office ("HCAO"). (LELS 49.) Mr. Serafin testified that he sent this email to ensure that Mr. Radmer would have a copy of the reports and the warrant as he drafted the criminal complaint against Mr. Holmes, which had to be filed two days later. (Serafin testimony.) 8 On September 16, 2017, Detective Carter Staaf, another Eden Prairie investigator working on the Holmes case, submitted a "New World Activity" request to the Eden Prairie Police records department, requesting that the Holmes case be submitted to the Hennepin County Attorney's Office (HCAO). (EP-3 at 3-18; EP-60.) This request included the signed search warrant. (EP-60 at 60-15.) On September 18, 2017, Eden Prairie records staff sent the warrant to HCAO per Det. Staaf's request. (EP-3 at 3-18, 3-20.) As a result, although the search warrant had not yet been filed with the Clerk of Court, the original warrant was placed in the HCAO's file through both Mr. Serafin's email to Mr. Radmer on September 16, 2017 and through the Eden Prairie Police records management system on September 18, 2017. D. Camp Ripley In the afternoon of September 16, 2017, Mr. Serafin left for a police field training trip at Camp Ripley. He took with him the paper search warrant with the blue half-sheet paper clipped as the first page. (Serafin testimony.)1 On September 17, 2017, at 10:27 p.m., Mr. Serafin updated his report in LETG to state that he "presented a search warrant application" to Judge Quam on September 14, 2017 and that Judge Quam "reviewed and signed the search warrant that I presented." (EP-3 at 3-19; EP-12.) In this report, Mr. Serafin makes no mention of having the Judge sign two search warrants. (EP-12.) On September 18, 2017, at 6:47 a.m., Mr. Serafin emailed a copy of the signed search warrant to himself from his iPhone. (EP-3 at 3-19.) The email, which had no subject line, was found only in Mr. Serafin's "Sent Items" folder. (Id.) It was not located in his Inbox. It was not found in his "Deleted" folder. (Id.) Serafin's email account does not automatically delete emails. It was not Mr. Serafin's typical practice to delete emails from his Deleted folder. ( Captain Wyffels testimony.) Mr. Serafin could not explain why he deleted this email or any of the other related emails which he deleted. The only reasonable conclusion is that he did so intentionally to hide the emails. (EP-5 at 5-18; Serafin testimony.) 1 In his April 2018 interview with City investigators, Mr. Serafin stated that he took the paper warrant with him because he "didn't want to lose anything." (EP-5 at 5-17.) In his testimony at the arbitration hearing, however, Mr. Serafin stated that he took the warrant with him because he was planning to work on the case while he was at Camp Ripley. (Serafin testimony.) 9 E. Alteration of the Search Warrant On September 20, 2017, Heidi Stahnke, a paralegal from HCAO who was working with Mr. Radmer on the Holmes case, emailed Eden Prairie Police Records, Mr. Serafin and Det. Staaf, requesting the search warrant for vehicles. (EP-13 at 13-1.) HCAO had the original search warrant from the September 16 email to Mr. Radmer and the case submission from Eden Prairie Records. (LELS-49; EP-3 at 3-20.) But there was no search warrant for the vehicles. On September 22, 2017, two days after Ms. Stahnke's email, Mr. Serafin entered the DTF office at 5:51 a.m. (EP-3 at 3-20.) At 5:56 a.m., Mr. Serafin printed a one-page document from his laptop from a file entitled "SEARCH WARRANT FORM.docx." (Id.) This is the default name for all search warrant templates and the same name under which Mr. Serafin saved other drafted search warrants. (Id.) The search warrant template is a three-page document that includes Application 1-1 (which describes the items and location to be searched), Application 1- 3 (which includes the signatures of the affiant and the judge), and Search Warrant 2-1 (which includes the judge's signature). (Id. at 3-20-21.) Mr. Serafin printed only one of these pages, which was page Application 1-1. (Id. at 3-20.) One minute later, at 5:57 a.m., Mr. Serafin scanned a new 12-page document and titled it "Filed SW 17008575-09222017055757." (Id. at 3-21; EP-62.) This new document was identical to the original Holmes search warrant, down to each comma and period, with one major exception. Application 1-1 now included the following language after the address of the residence to be searched: . . . to include but not limited to any garages, outbuildings, storage sheds associated with the address. Any person(s) currently occupying the residence. Any vehicles associated with the residence or the person(s) found within. (EP-62 at 62-1.) This document, created seven days after the search warrant was executed, is the first time this "vehicle and curtilage" language existed in the search warrant anywhere in Mr. Serafin's emails, electronic devices, or in the case files. (EP-3 at 3-21-22.) On September 22, 2017, at 6:20 a.m., Mr. Serafin emailed this altered search warrant to Heidi Stahnke and Eden Prairie Police Records. (EP-15.) After receiving Mr. Serafin's email, Eden Prairie Records technician Stacy Boyer added the altered search warrant to the Eden Prairie case file in the New World system. (EP-3 at 3-23.) Subsequently, Mr. Serafin attached 10 the blue half-sheet to the altered warrant. The altered warrant was submitted to the Clerk of Courts on September 27, 2017. (EP-3 at 3-23; EP-10.) On October 5, 2017, Heidi Stahnke again emailed Mr. Serafin requesting a copy of the search warrant for the vehicles. (EP-16.) Mr. Serafin deleted this email from both his Inbox and Deleted folders but failed to delete it from his Sent folder. (EP-3 at 3-23.) Mr. Serafin responded less than 30 minutes later, stating "I sent you the filed sw and it states we can search all vehicles connected to residence." (EP-17.) On November 29, 2017, Ms. Stahnke emailed Police records, copying Mr. Serafin, Det. Staaf, and Mr. Radmer, requesting for the third time the "SW for vehicles." (EP-18.) Mr. Serafin responded the next day, stating "The sw for Holmes residence included the vehicles under the curtilage . . . ." (EP-19.) Again, Mr. Serafin deleted this email exchange from his Inbox and Deleted folders. It was only found in his Sent folder. (EP-3 at 3-25.) F. Brady/Giglio Memorandum of Understanding On December 8, 2017, HCAO, the Eden Prairie Police Department, and the Eden Prairie City Attorney's Office entered into a Memorandum of Understanding (MOU) regarding the prosecutors' obligations under Brady/Giglio. (EP-26.) Under the MOU, the Eden Prairie Police Department is required to advise HCAO and the City Attorney of any administrative files with sustained findings of misconduct against police officers. (Id.) If an officer with sustained findings is called to testify, HCAO and the City Attorney will then review the file and determine whether the findings must be disclosed to the defense to satisfy the prosecutor's Brady/Giglio disclosure obligations. (Id.) On December 13, 2017, then Chief Jim DeMann sent an email to all Eden Prairie police officers, including Mr. Serafin, explaining the MOU. (EP- 27.) As of December 13, 2017, if not earlier, Mr. Serafin knew that any misconduct on his part could raise Brady/Giglio concerns. G. False Supplemental Report On January 11, 2018, Mr. Radmer emailed Mr. Serafin asking to meet regarding the Holmes case. (EP-3 at 3-27.) Mr. Serafin deleted this email exchange from his Inbox and Deleted folders. (Id.) On January 29, 2018, Mr. Radmer emailed Mr. Serafin again, stating: "Travis - there are two search warrants for Holmes' residence. Can you put a supp in detailing why that is?" (EP-3 at 3-28.) The next day, Mr. Serafin scanned in a copy of the altered search warrant that had been 11 filed with the Clerk of Court, indicating that he investigated Mr. Radmer's request that day. (EP-3 at 3-29.) On February 13, 2018-more than two weeks after his first request-Mr. Radmer emailed Mr. Serafin again asking for the supplemental report explaining the two search warrants. (EP-3 at 3-29; EP-21.) A short time later on February 13, 2018, Mr. Serafin emailed Mr. Radmer, stating "let me know if it makes sense or we need it tweaked." and attached a supplemental report. (EP-21.) In the February 13, 2018 supplemental report, Mr. Serafin states for the first time that he had two search warrants signed by Judge Quam. (EP-20.) The report states: During the investigation, I had 2 versions of a warrant for Holmes person and the property at 3316 4th Ave s #1 in Minneapolis. The warrants were reviewed and signed by Judge Quam of the Hennepin County District court. I had both versions signed at the same time. The version that included the vehicles and outbuildings associated with the property was the final version of the warrant. That is the version that the warrant was executed under and filed with Hennepin County by me. (Id. (emphasis added)). All of the statements contained in the supplemental report are false. H. False Testimony On February 23, 2018, Mr. Serafin testified at a pretrial hearing in the Holmes case in front of Judge Fred Karasov. (EP-3 at 3-31; EP-1.) One of the issues in the hearing was the existence of the two search warrants, one with and one without the vehicle and curtilage language. When questioned by Mr. Radmer, Mr. Serafin testified that he had both versions signed by Judge Quam on September 14, 2017. (EP-1 at 1-29, Line 19.) Mr. Serafin continued with his false testimony, even after being questioned by Judge Karasov about why he would get two warrants signed. (EP-1 at 1-34-36.) Mr. Serafin falsely testified that he first realized that his draft warrant did not contain vehicle and curtilage language when he was en-route to get the warrant signed. (Id. at 1-49.) He falsely testified that he then stopped at the VOTF office near the government center and created the "second" version of the warrant that included vehicle and curtilage language. (Id. at 1-50-51.) The City's later investigation revealed that this was false testimony. Mr. Serafin never entered the VOTF office on September 14, 2017. (EP-6 at 6-13- 14.) 12 Judge Karasov then asked Mr. Serafin why he would give Judge Quam two search warrants, rather than the "right one." (EP-1 at 1-52, Line 2.) Mr. Serafin responded, "I handed him them both. I don't know why I did that." (Id. at Line 8.) The defense attorney then pointed out that Judge Quam's signatures on the two versions of the search warrant were identical, down to each dot and the separation of the letters. (Id. at 1-53, Line 16-25.) Mr. Serafin acknowledged that the two versions are identical, except for the additional vehicle and curtilage language on the first page. (Id. at 1-54, Line 7.) At the end of Mr. Serafin's testimony, Judge Karasov pointed out that the two versions of the warrant are identical, except for the vehicle and curtilage language, but it looked like it was only signed once. (Id. at 1-70.) At that point, Mr. Serafin changed his testimony. He testified that he did not know whether he had one warrant signed or two. (Id.at 1-70-71.) I. After the Hearing After the hearing in front of Judge Karasov, Mr. Serafin sent Mr. Radmer three emails about his testimony.2 The first email was shortly after the hearing, at 10:42 a.m. on February 23, 2018. (EP-3 at 3-31; EP-22.) Mr. Serafin asked Mr. Radmer what the Judge will do about the warrants. (EP-3 at 3-31; EP-22.) Mr. Serafin asked whether he has "Brady stuff to think about" and states, "Eating me up." (Id.) Mr. Serafin emailed Mr. Radmer again just four minutes later, at 10:46 a.m., stating that his testimony, "could now effect my other cases." (EP-3 at 3-31.) The next day, Saturday, February 24, 2018, at 1:28 a.m., Mr. Serafin emailed Mr. Radmer a third time. (EP-3 at 3-31-32; EP-22 at 22-2.) In the email, Mr. Serafin fabricated a new story about what happened with the warrant. He wrote: In my haste to get the documents for charging the 1st page of the application without the curtilage was inadvertently added to my file by me (due to multiple drafts in my working file) and I corrected the issue with the correct one to be filed with court (Page 1 with curtilage) with the supporting documents of the search warrant. (EP-22 at 22-2.) This is the first time that Mr. Serafin claimed he had "multiple drafts" in his working file. (Captain Wyffels' investigation determined that there were not "multiple drafts" in Mr. Serafin's working file.) Mr. Serafin expressed his concern about "being labeled a liar" and 2 Mr. Radmer later told investigators that Mr. Serafin also called him five or six times trying to explain what happened. (EP-6 at 6-17.) 13 the effect on his credibility in the future. (Id.) Mr. Serafin forwarded this email to himself one minute after he sent it, then deleted the forwarded email from his Inbox. (EP-3 at 3-31.) On March 29, 2018, Mr. Timothy Holmes pled guilty to the felony drug charge. The murder charge was dismissed. Mr. Radmer told the City's investigator that the concerns about the search warrant were the reason that the HCAO agreed to this plea deal. (EP-6 at 6-17.) J. Judge Karasov Letter to Chief DeMann On March 29, 2018, the same day that Mr. Holmes pled guilty, Judge Karasov sent a letter to Chief Jim DeMann expressing his concerns regarding Mr. Serafin's testimony about the two search warrants. (EP-1.) Judge Karasov attached to his letter copies of the original search warrant, the altered search warrant and the transcript of Mr. Serafin's testimony. (Id.) In the letter, Judge Karasov concluded that Mr. Serafin included a new first page on the search warrant that was already signed by Judge Quam, which meant that he "searched the vehicles at that residence when he knew he did not have prior judicial authorization and mislead everyone by representing that he got Judge Quam's authority to search the vehicles." (Id. at 1-2.) K. First Administrative Investigation On April 6, 2018, after receiving Judge Karasov's letter, Chief DeMann authorized an internal administrative investigation into Mr. Serafin's conduct. (EP-6 at 6-2.) Chief DeMann sent Mr. Serafin a letter placing him on an alternative duty assignment while the investigation was pending. (EP-24.) Retired Eden Prairie Police Investigator Al Larson and Investigator Mike Bosacker were assigned to conduct the investigation. (EP-6.) Captain Bill Wyffels, who has extensive education, training and experience in computer forensics, was tasked with conducting a forensic investigation into Mr. Serafin's electronic devices. Captain Wyffels' investigation included Mr. Serafin's email account, his County-issued laptop, and two thumb drives on which he stored his case files. (EP-6 at 6-4; EP-3.) The investigation revealed the following facts: • The warrant signed by Judge Quam on September 14 did not contain vehicle or curtilage language; (EP-3 at 3-16.) • Mr. Serafin added the "VOTF" language to the warrant after it was signed (EP-3 at 3- 15-16.); • The search of Mr. Holmes's residence on September 15 included the search of vehicles on the premises, despite the lack of authorization for such search in the warrant; 14 • Mr. Serafin created a new page Application 1-1 on September 22, one week after the search was executed, now authorizing the search of vehicles and curtilage (EP-3 at 3-20; EP-6 at 6-5); • Mr. Serafin attached this new page 1-1 to the warrant that was signed on September 14 (EP-3 at 3-21); • Mr. Serafin submitted this altered warrant to HCAO and to the Clerk of Court, asserting that it was the warrant signed by Judge Quam (EP-3 at 3-22-23); • Mr. Serafin's February 13 supplemental report stating that he had two warrants signed was false; • Mr. Serafin was being untruthful when he testified in court that he got both versions of the warrant signed by Judge Quam; and • Mr. Serafin deleted several emails related to the search warrant, in an apparent attempt to cover-up the altering of the warrant. L. Serafin Interview Mr. Larson and Mr. Bosacker interviewed Mr. Serafin as part of the investigation. (EP-5.) Mr. Serafin's statement was a compelled "Garrity" statement. He was told that he could be disciplined, up to and including discharge from employment, for refusing to answer the questions. (EP-5 at 5-2.) Mr. Serafin told the investigators that, after the search warrant without the vehicle and curtilage language was signed on September 14 and executed on September 15, he brought the paper warrant with him to Camp Ripley because he "didn't want to lose anything." (Id. at 5-17.) Mr. Serafin stated that he lost the first page while at Camp Ripley. He then printed off a new page 1 that included vehicle and curtilage language because "that is the way I usually do it." (Id. at 5-19-20.) This interview is the first time Mr. Serafin fabricated his story about losing the first page of the warrant. Mr. Serafin agreed, consistent with Captain Wyffels' investigation, that he created a new page Application 1-1, with vehicle and curtilage language on September 22. (EP-5 at 5-21-22.) Instead of just printing page Application 1-1 from the original warrant, Mr. Serafin testified that he created a new Application 1-1 and added the vehicle and curtilage language. (Id. at 5-22, 5- 32; Serafin testimony.) This "lost page" story is the one that Mr. Serafin told at the arbitration hearing. (Serafin testimony.) 15 The interview then moved forward to January and February 2018, Mr. Larson asked Mr. Serafin why it took him more than two weeks to respond to Mr. Radmer's request for a supplemental report explaining the two search warrants. (Id. at 5-24.) Mr. Serafin answers: "Probably because I was trying to figure out where my mistake was because I showed one filed search warrant I couldn't figure out where the second search warrant was coming from." (Id.) This explanation is materially different than the one Mr. Serafin gave in his testimony at the arbitration hearing. At the hearing, Mr. Serafin stated that he did not know why it took him two weeks to respond and he was "busy." (Serafin testimony.) M. Outcome of First Investigation On April 30, 2018, Mr. Larson and Mr. Bosacker submitted their report to Chief DeMann. (EP-6 at 6-1.) On May 31, 2018, Chief DeMann issued a letter to Mr. Serafin detailing the sustained findings from the investigation. (EP-25.) After an appeal by Mr. Serafin, City Manager Rick Getschow slightly modified and affirmed the findings in a letter dated July 25, 2018. (EP-29.) The City sustained the following findings: (1) Mr. Serafin knowingly changed the probable cause portion of the warrant by adding the VOTF language after the judge had signed the warrant; (2) Mr. Serafin was untruthful stating in his February 13 supplemental report and in his February 23 testimony that he had two warrants signed by Judge Quam; and (3) on September 15, a search of vehicles occurred during the execution of the warrant without authorization in the warrant. (Id.) As a result of the sustained findings, the City removed Mr. Serafin from DTF and reassigned him to the patrol division. (Id. at 29-2.) It also removed Mr. Serafin from his secondary assignments, including DTF, and required him to complete ethics training and work with a supervisor on future search warrants. (Id. at 29-2.) The July 25 letter also informed Mr. Serafin that, pursuant to the MOU, the sustained findings would be shared with HCAO and with the City prosecutor's office. (Id.) The letter explicitly states: "If you cannot fulfill your duty to testify in court as a result of the sustained findings, you have 24 hours to notify your sergeant of this and you may be subject to termination." (Id.) N. HCAO Review and Decision Chief DeMann then shared the sustained findings with HCAO. (Mr. Brown testimony.) In August and September 2018, HCAO supervising attorneys Ms. Marlene Senechal and Mr. Al Harris and Chief Criminal Deputy Attorney David Brown all reviewed the City's administrative 16 investigation file, and later consulted with Hennepin County Attorney Mike Freeman. (Mr. Brown testimony.) They concluded that Mr. Serafin had intentionally altered the search warrant in September 2017 and provided untruthful testimony in February 2018. (Id.; EP-32.) Because of the serious nature of this conduct, they determined that the sustained findings would need to be disclosed to the defense in every case that Mr. Serafin was involved in going back to September 22, 2017 (the date on which he falsified the warrant) and in any future case in which Mr. Serafin may be called as a witness. (Mr. Brown testimony.) HCAO determined that it cannot permit Mr. Serafin to ever be called as a witness in any case prosecuted by the office. (Id.; EP-32.) As Mr. Brown testified, this is an "extreme step" and one that HCAO had never taken before in response to officer misconduct. (Mr. Brown testimony.) Mr. Brown communicated this decision to the City in a letter to new Chief Greg Weber in a letter dated October 11, 2018. (EP-32.) As detailed in this letter, as a result of Mr. Serafin's conduct, HCAO dismissed five pending cases, invited motions to vacate 17 convictions with the intention of dismissing them, dismissed eight cases that had been sent to diversion, and canceled four active warrants and dismissed the cases. (Id.) In 14 other cases where Mr. Serafin was a non-essential witness, HCAO determined that it will have to disclose the sustained finding of discipline to the defense. (Id.) As Mr. Brown testified, many of these cases involved very serious felonies. (Mr. Brown testimony.) In addition, HCAO referred the matter to the McLeod County Attorney for consideration of criminal charges against Mr. Serafin. (EP-32.) O. Second Administrative Investigation In response to the October 11, 2018 letter from Mr. Brown, Chief Weber opened a second administrative investigation to determine whether Mr. Serafin could continue to fulfill the essential duties of his position as a police officer for the City if he could no longer testify for HCAO. (EP-34 at 34-13, 34-15.) Captain Wyffels was assigned to conduct the investigation. (Id. at 34-15.) Captain Wyffels interviewed Mr. David Brown, who described HCAO's consideration of the matter and reiterated the findings and conclusions set forth in his October 11 letter to Chief Weber. (EP-34 at 34-4-5, 34-33-35.) Captain Wyffels also interviewed the lead City prosecutor, Mr. Jesse Berglund, and his supervisor, City Attorney Ric Rosow. (Id. at 34-5-6.) Mr. Berglund told Captain Wyffels that he had already dismissed one case where Mr. Serafin was a witness and declined to charge another. (EP at 34-38-39.) Mr. Berglund stated that, if he were sent future 17 cases that involved Mr. Serafin as a material witness, he would dismiss or decline to charge the cases. (Id. at 34-39.) Captain Wyffels also learned that the Ramsey County Attorney's Office had dismissed two felony cases in which Mr. Serafin was a material witness, because of the search warrant issue in the Holmes case. (Id. at 34-6; EP-36.) P. City Decision to Terminate On October 26, 2018, Captain Wyffels submitted the results of his investigation to Chief Weber. (EP-34 at 34-8.) Chief Weber reviewed the investigation report and consulted with the City Manager, who has the authority to hire and fire City employees. (Chief Weber testimony.) On October 30, 2018, the City Manager sent Mr. Serafin a letter informing him of the City's intent to terminate his employment because he did not meet the essential functions of his position. (EP-43.) Mr. Serafin declined a meeting with the City Manager to explain why he should not be terminated or supply additional information. (EP-43; EP-44.) In a letter dated November 1, 2018, Chief Weber informed Mr. Serafin of the sustained findings from Captain Wyffels investigation and terminated his employment. (EP-45.) The letter stated: "[a]s a direct result of your conduct you are no longer able to perform all of the essential functions of your position and can no longer be employed by the City of Eden Prairie." (EP-45 at 45-2.) Mr. Serafin's employment was terminated effective November 6, 2018. (Id. at 45-3.) Q. Grievance The Eden Prairie Police patrol officers voted to form a union in August 2018 and chose LELS as its exclusive representative. On November 9, 2018, LELS filed a grievance of the termination on Mr. Serafin's behalf. Despite the lack of a Collective Bargaining Agreement, this arbitrator ruled on September 9, 2019 that the matter is substantively arbitrable and that a "just cause" standard applies to Mr. Serafin's termination. The City has reserved its right to challenge this ruling in District Court. R. Return of Forfeiture Funds Additional fallout from Mr. Serafin's misconduct included the return of forfeited assets to criminal defendants. (Chief Weber testimony.) In February 2019, HCAO decided to return all the funds it received as a result of civil forfeiture on cases in which Mr. Serafin's involvement resulted in dismissal. (EP-50.) HCAO encouraged DTF to do the same. (Id.) On March 6, 2019, the DTF Governing board voted to follow HCAO's lead and return $21,904 plus $294 representing 70% of the fair market value of seized firearms. (Id.) 18 S. McLeod County Decision As Mr. Brown noted in his October 11, 2018 letter to Chief Weber, HCAO referred the Serafin matter to the McLeod County Attorney's Office for consideration of criminal charges against Mr. Serafin. (EP-32.) In May 2019, the McLeod County Attorney's Office announced its decision that it was declining to file criminal charges against Mr. Serafin. (EP-65.) This was not because it did not believe Mr. Serafin did not commit a crime. Rather, the office determined that it could not successfully pursue criminal charges because of Mr. Serafin's compelled Garrity statement given during the first administrative investigation, which was publicly available. (Id.) The McLeod County Attorney stated that this result was "distasteful for several reasons. An officer falsified an application for a search warrant and does not face criminal punishment. An officer intentionally gave false testimony and cannot be charged." (EP-65 at 65-6.) II. Legal Argument of City of Eden Prairie 1. The City had just cause to terminate Mr. Serafin's employment because he can no longer perform an essential function of his position i.e. testify in court. The City of Eden Prairie did not terminate Mr. Serafin's employment for the alteration of the search warrant, the submission of a false report, and subsequent lies under oath. Rather, Mr. Serafin was terminated because he can no longer fulfill an essential function of his job as a police officer for the City of Eden Prairie, that is he can no longer give court testimony. Court testimony is an essential function of the position of police officer. 2. Mr. Serafin's Brady/Giglio status. In Brady v. Maryland, 373 U.S. 83 (1963), the U.S. Supreme Court stated that the prosecution has an affirmative duty to discover and turn over to the defense all evidence that might exonerate a defendant. 373 U.S. 83 (1963). In Giglio v. United States, 405 U.S. 150 (1972), the Court held that this disclosure obligation extended to any evidence that may impeach a witnesses' credibility. Because of a prosecutor's obligations under Brady/Giglio, the City's sustained findings of untruthfulness will have to be disclosed to the defense in any case in which Mr. Serafin testifies. "The findings so impinge on [Mr.] Serafin's credibility that the prosecutor would seriously risk losing a case by putting [Mr.] Serafin on the stand." [City of Eden Prairie post-hearing brief at 19]. While the evidence shows clearly and compellingly that Mr. Serafin altered the search warrant after it was signed, submitted a false report, and then lied under oath, the arbitrator need not make such a finding to determine that the City has just cause to terminate Mr. Serafin's 19 employment. The Hennepin County Attorney's Office has determined that it will never again call Mr. Serafin as a witness in any case prosecuted by that office. The City of Eden Prairie prosecutor has made a similar determination. The arbitrator does not have the authority or power to change the prosecutors' determinations. Consequently, the only question for the arbitrator in this proceeding is whether Mr. Serafin's inability to perform an essential function of his job as a police officer-provide courtroom testimony-constitutes "just cause" for his termination. In similar circumstances, other arbitrators have answered this question with "yes." [A number of arbitration decisions cited and discussed]. 3. The evidence shows that Mr. Serafin's misconduct and false testimony was intentional. Mr. Serafin changed his story several times. When first confronted with the existence of two warrants by Mr. Radmer in January 2018, Mr. Serafin fabricated a story about getting two search warrants signed by Judge Quam and he prepared a supplemental report with this explanation. Mr. Serafin stuck with the fabricated story in his initial testimony in front of Judge Karasov on February 23, 2018. When pushed by defense council and the judge about the implausibility of Judge Quam signing two nearly identical warrants, and the facts that the warrants were identical other than the vehicle and curtilage language, Mr. Serafin changed his testimony. As we now know, from the forensic investigation and from Mr. Serafin's testimony at the arbitration hearing, Judge Quam only signed one warrant - the one that did not authorize the search of vehicles and curtilage. If Mr. Serafin needed a copy of page Application 1, he could have accessed page Application 1 of the original signed search warrant from different electronic locations: • The scanned warrant that was saved on Mr. Serafin's County-issued laptop (EP-3 at 3-5, 3-22.) • Two locations on his SOTA thumb drive (EP-3 at 3-11, 3-12, 3-22.) • The September 14 email to Officer Kevin Angerhoffer (EP-59) • The LETG system (EP-5 at 5-17; EP-6 at 6-4; EP-11; Mr. Serafin testimony) • The September 16, 8:43 a.m. email to Mr. Radmer (LELS 49) • The September 18, 6:47 a.m. email to himself (EP-3 at 3-19); • The Eden Prairie "New World" case file (Mr. Serafin testimony.) Mr. Serafin could have pulled up a search warrant from any of these locations and simply printed out Application 1 to add to the other pages. Instead, Mr. Serafin inexplicably chooses to 20 create a new page Application 1 from the new template and cut-and-paste the vehicle and curtilage language from another document. Second, Mr. Serafin has no explanation for why he did not report the "lost" first page to his supervisor or to the prosecutor handling the case the moment he realized it was missing. Third, the fabricated story about the lost page is simply not credible considering Mr. Serafin's prior stories and his testimony at the arbitration hearing. Mr. Serafin testified at the arbitration hearing that, when he realized the first page was missing on the evening of September 21, he conducted a "frantic" search of his home, vehicles, and personal property for the lost page. When questioned by Mr. Radmer about the two warrants in late-January 2018, Mr. Serafin claimed he did not remember losing the page and frantically searching for it. During his testimony in front of Judge Karasov, Mr. Serafin did not remember this "frantic" search. 4. Mr. Serafin deleted emails to cover his tracks. He attempted to cover his tracks by deleting several emails related to the warrant issued. Captain Wyffels' forensic investigation revealed that Mr. Serafin deleted the following emails from his Inbox and Deleted folders, did not delete them from his Sent folder: • September 18, 2017, 6:47 email to Mr. Serafin from himself to which a copy of the original search warrant, without vehicle and curtilage language on the first page, was attached. (EP-3 at 3-19.) • October 5, 2017, 10:47 email from Ms. Heidi Stahnke containing her second request for the search warrant for the vehicles. (EP-3 at 3-23-24.) • November 29, 2017, 17:43 email from Ms. Heidi Stahnke containing her third request for the search warrant for the vehicles. (EP-3 at 3-25-26.) • January 11, 2018, 9:57 and 13:31 emails from Mr. Michael Radmer asking to speak with Mr. Serafin about the Holmes case. (EP-3 at 3-27-28.) • January 29, 2018, 8:58 email from Mr. Radmer asking why there are two search warrants for the residence and requesting a supplemental report. (EP-3 at 3-28-29.) • February 13, 2018, 8:28 email from Mr. Radmer asking Mr. Serafin to email him the supplemental report. (EP-3 at 3-29.) • February 22, 2018, 9:51 email from Mr. Radmer asking Mr. Serafin to come early for the hearing the next day. (EP-3 at 3- 30.) This email was deleted from the Inbox but was located in the Deleted folder. (Id.)</t>
  </si>
  <si>
    <t>['https://d3n8a8pro7vhmx.cloudfront.net/cuapb/pages/270/attachments/original/1631802853/2020-Travis_Serafin-_City_of_Eden_Prairie.pdf?1631802853']</t>
  </si>
  <si>
    <t>['Serafin Travis, badge #None']</t>
  </si>
  <si>
    <t>Too_Long:Over 20 PagesThe CCN for the call is 13-379176. Associated documents regarding this call also included in this report for the reader's reference are: • CAPRS Report, 13-379176 • Incident Detail Report, 13-379176 • Subject Information Form, Ruby Shanqua Dees, mother • Child Protection Intake Summary Report Officer Buck was then asked if he was surprised to learn of the third incident involving Sgt. Warnberg and comments or behavior of an inappropriate sexual nature when 13.43 told him about the second incident at the Holiday. Officer Buck responded, "...I've seen a lot. I mean, it doesn't, it didn't surprise me or shock me, but it, to me it was something that shouldn't have to happen I guess." The interview was then concluded. After the interview, this investigator realized he had not asked Officer Buck about the location of the parties at the Holiday where the breastfeeding comments were allegedly made by Sgt. Warnberg. The recorder was turned on again and Officer Buck stated that at that time the remarks were said, was standing to the north of the north-most table, and Sgt. Warnberg was standing to her left, which would be to the east, approximately two (2) to three (3) feet away. He stated he was standing to the south of them, at the south-most table. 13.43 Officer Buck was asked to clarify his distance from them, as he had earlier stated he was approximately five (5) feet from 13.43 and Sgt. Warnberg. Officer Buck responded that "it could have been a little more give or take, about a foot or two, but yeah, about five (5) feet. He was asked about other officers there, and he responded, "Amongst us, there...There could have been some in between us and I do kind of recollect there were some, umm, it would have been in the next aisle over, at the end of the next aisle." Officer Buck was then asked if Sgt. Warnberg was the closest of all the MFD personnel there to and he responded that he was. 13.43 Note: This investigator had been to the scene of the allegation, and Officer Buck's description of the orientation the tables is consistent with what this investigator observed. Officer Buck was then asked if had had stated that when Sgt. Warnberg made the alleged comment about breastfeeding, that he leaned in toward her, and Officer Buck responded, "He did, yeah." The interview was then concluded. 15 1208601 Statement of Sgt. Steve Mosey On December 17, 2014, Sgt. Steve Mosey came to the Internal Affairs Office and provided a recorded statement in this case. Below is a summary of that interview: Sgt. Mosey is the supervisor of the 4th Precinct 13.43 - Personnel Data , and is s direct supervisor. He was asked if 13.43 reported to him that Sgt. Warnberg had been involved in an incident with her that took place at the Holiday gas station on November 14, 2013, and he responded that she had. 13.43 13.43 He stated that he was at In-Service training and that she left a message telling him she wanted to talk to him "about something that was made her uncomfortable." He stated he called her during a break and she told him she was at the Holiday gas station having coffee with Sgt. Warnberg. During the coffee, she told Sgt. Mosey that she told Sgt. Warnberg at which point she stated that Sgt. Warnberg told her, "Well, you need to get drunk," and then said "so then we can fuck." 13.43 - Personnel Data 13.43 At this point, Sgt. Mosey stated 13.43 told him she felt very uncomfortable and that she started to walk away, whereupon Sgt. Warnberg stated words to the effect of, "You don't like to drink?" Sgt. Mosey stated 13.43 told him that she took this to mean, "Well then she likes to fuck." As she walked away, Sgt. Mosey stated 13.43 then told him Sgt. Warnberg then tried to make a joke of it and said something to the effect of, "That's funny, isn't it?" and also added, "You need to laugh." At this point, Sgt. Mosey said that 13.43 told him she felt very uncomfortable and left the Holiday. Sgt. Mosey was asked if he spoke to had. 13.43 in person as well, and he responded that he Sgt. Mosey was asked if 13.43 related any other inappropriate incidents involving remarks made by Sgt. Warnberg. Sgt. Mosey stated 13.43 had. He stated she did not have an exact date or who was present, but that 13.43 told him the subject of breastfeeding had come up, and Sgt. Warnberg had "made what she thought was an inappropriate comment about her breasts or her nipples." Sgt. Mosey was asked for fluffier details about this, and he stated that 13.43 "thought Officer Buck was there and she thought his reactions by his physical face...were very uncomfortable." He was asked again if 13.43 mentioned any names of others present at this incident, and Sgt. Mosey responded, "She did not." Sgt. Mosey was then asked what he did with this information, and he responded that he began an initial investigation and reported it to the Inspector of the 4th Precinct, who in turn reported it to the Commander of Internal Affairs. Sgt. Mosey stated that he and Inspector Kjos checked squad GPS data and found that both 13.43 13.43 and Sgt. Warnberg were at the Holiday station at the same time on November 14, 2013. 16 1208602 Sgt. Mosey also asked 13.43 if she felt comfortable enough to finish her shift, and he stated she told him she was. Sgt. Mosey was asked if he ever talked to 13.43 Sgt. Mosey stated that he, Inspector Kjos, and went over the incident in detail. and he responded he did not. 13.43 all met in Inspector Kjos' office and Sgt. Mosey was asked if he had ever heard or witnessed Sgt. Warnberg say anything that was inappropriate, and Sgt. Mosey responded that he had "heard rumors on other incidents, nothing formal, nothing brought to me as a supervisor, but rumors of other incidents that Sgt. Warnberg's been involved with." When asked about these rumors, Sgt. Mosey stated that he heard that while working a Twins game, Sgt. Warnberg had noticed that 13.43 - Personnel Data wasn't wearing a nametag, and "poked her in the chest in the breast region and said, where's your nametag?" When asked if he had heard anything else, Sgt. Mosey stated that he had heard that while Sgt. Warnberg was assigned to whose names he could not recall. 13.43 - Personnel Data , he went on a call with two female officers, Sgt. Mosey stated that when the two female officers came back to their squad from inside a house, Sgt. Warnberg "was sitting in their squad and they were puzzled as to why....and they asked him and he couldn't give a legitimate answer..." Note: For an explanation of this incident, please refer to the statement of Officer Bridget Reilly. Sgt. Mosey also stated "and then of course the... baby rumor, or... or the dead kid rumor, staring at the woman's breasts, it was the morn or something, I heard that one too." Note: For an explanation of this incident please refer to the summary of MPD CCN 13-379176, involving Ruby Shanqua Dees and her deceased daughter, Treasure Jackson, DOB 10-28-2013, DOD, 11-14-2013. Of note, this incident was the same day as the allegation of the comments regarding getting drunk and having sex made by Sgt. Warnberg at the Holiday gas station. Sgt. Mosey was then asked if anything had ever been reported to him as a supervisor regarding inappropriate comments by Sgt. Warnberg, and he stated, "No, had it been brought up to me as a supervisor, I would have taken the appropriate steps." Sgt. Mosey was asked if Sgt. Warnberg had ever said anything to him which he considered to be inappropriate, and he responded, "He has not." Sgt. Mosey was asked if he had any reason to doubt what 13.43 told him was the truth, and he responded, "None whatsoever." He added that he has "known her for a long time and it was genuine that was coming from her facial expressions, her mood, her tone and everything else." Sgt. Mosey was asked if he thought 13.43 could have embellished any portion of what he was told by 13.43 and he responded, "I don't think so." 17 1208603 Sgt. Mosey added that 13.43 has repeatedly said that she "wishes no harm against Sgt. Warnberg as far as this incident is concerned." Statement of CPS Jennifer Waisanen On 12-18-2013, 4th Precinct CPS Jennifer Waisanen came to Internal Affairs and provided a statement in this case, which is summarized below: This investigator explained to CPS Waisanen that her name had come up during the course of this investigation as possibly having been subjected to conversations with Sgt. Warnberg where the City of Minneapolis Anti-Discrimination, Harassment and Retaliation Policy was violated, and that we were investigating this possibility. CPS Waisanen was asked if she had ever been in a position where she or Sgt. Warnberg initiated a conversation where there was a sexual topic or where sexual comments were made to her. She responded, "Not that I recall, no." CPS Waisanen said that Sgt. Warnberg "would walk by and he would chat once in a while, but he...I don't recall him ever saying anything inappropriate to me or of a sexual nature or anything." CPS Waisanen was asked if she ever overheard any conversations where Sgt. Warnberg made comments or engaged in conversation that may have been either sexually charged or offensive, and she responded that the "only thing I heard was this recent one, people were talking about it." CPS Waisanen stated that the discussion centered around the fact that Sgt. Warnberg was transferred because he "said something to 13.43 ... do you want to have sex with me or something or..." CPS Waisanen was asked if anyone had ever complained to her that they have had a comment made to them by Sgt. Warnberg that was either off-color or of a sexual nature or inappropriate for the workplace, and she responded, "No." Statement of Officer Bridget Reilly On 12-20-2013, Officer Bridget Reilly came to Internal Affairs and provided a statement in this case, which is summarized below: Steve Kennedy explained to Officer Reilly that her name had come up during the course of this investigation as possibly having been subjected to conversations with Sgt. Warnberg where the City of Minneapolis Anti-Discrimination, Harassment and Retaliation Policy was violated, and that we were investigating this possibility. Officer Reilly stated that Sgt. Warnberg was her supervisor on 13.43 during the winter of 2013. (WorkForce Director records show Sgt. Warnberg was assigned to 4th Precinct from 1-13-2012 to 6-1-2013) 13.43 Steve Kennedy asked Officer Reilly if she had ever had any experiences with Sgt. Warnberg where he either said something to her, or where his actions made her feel uncomfortable, or where she thought the actions or remarks were inappropriate for the workplace. 18 1208604 To this, Officer Reilly responded, "No." Steve Kennedy then asked her about an incident where she was on a call and after leaving the address, came out to her squad and found Sgt. Warnberg sitting inside her squad alone. She stated that she did remember this incident. She stated the nature code was a domestic unwant, and that she and Sgt. Warnberg arrived at approximately the same time and entered the house together. Once the situation was under control, she stated Sgt. Warnberg left the house, and that she did the same approximately two or three minutes later. She had the male from the call with her, and when she got to her car, she observed Sgt. Warnberg leaning in to her squad at the driver's side door. She stated she asked him, "What are you doing, Sarge?" To this, she stated he responded "Uhh... basically, Uhh...nothing, I thought this was my car." This investigator asked her if she believed that, and she responded that she didn't really care. She was asked if Sgt. Warnberg offered any explanation to her as to what he was doing in her squad, and she responded, "No." Officer Reilly added that officers will unlock the squad for another officer when that officer is going to transport a person, and Sgt. Warnberg could have been doing that. This investigator pointed out that Sgt. Warnberg told her he thought that was his squad. She responded that she thought it "was odd" but did not make her feel uncomfortable. She was asked if she had any personal items in the squad, and if any of those personal items had been disturbed, and she responded that the only thing she had in the squad was her cell phone, and that it did not appear to be handled or touched. She added that she may have told somebody that "Warnberg was in my squad car", and agreed that the story may have gotten legs from there. 13.43 - Personnel Data 19 1208605 13.43 - Personnel Data She stated that in the six months that Sgt. Warnberg was her supervisor, he never said anything to her that made her feel uncomfortable, and if he had, she stated she would have just said something to him, and if things progressed from there, she would have taken it further, but there was nothing ever said which made her feel that she needed to say something to him. Officer Reilly stated that she was not aware of any other officers who had expressed similar experiences with Sgt. Warnberg to her to the point where they became uncomfortable. She was asked if she recognizes a difference between her car partners and a supervisor, and she responded that the joking and familiar behavior was "a little odd coming from him, being a supervisor." She added that she had joked with supervisors before, but had known them much longer. Her opinion was that people develop relationships over a period of time by working together and learning about their families and so forth, but that she didn't know Sgt. Warnberg that well. She added that she could not give a concrete example, 13.43 13.43 - Personnel Data Statement of Sgt. Tomma Freundschuh On January 9, 2014, Sgt. Tomma Freundschuh came to the Internal Affairs Office and provided a recorded statement in this case. Below is a summary of that interview: Sgt. Freundschuh was asked if 13.43 had ever approached her in any capacity to voice concerns she had with Sgt. Warnberg or comments made to 13.43 by Sgt. Warnberg, and she responded, "No, she hasn't." She was asked if any other person had approached her and voiced concerns about comments made by Sgt. Warnberg, and she responded, "No." When asked if she was surprised to learn that Sgt. Warnberg had made some inappropriate comments to 13.43 she responded,. "I guess that I'm surprised he would say something of a sexual nature„I guess." When asked if she had ever heard Sgt. Warnberg say anything to her which was either risque or of a sexual nature, she responded, "No, I haven't." Statement of Sgt. Shannon Barnette On January 14, 2014, Sgt. Shannon Barnette came to the Internal Affairs Office and provided a recorded statement in this case. Below is a summary of that interview: Sgt. Barnette was asked if she had ever been told by any MPD employee that they had heard or observed Sgt. Warnberg make remarks which were inappropriate for the workplace. Sgt. Barnette responded that she had heard of this incident after it happened, but didn't remember any prior incidents. 20 1208606 She stated that she was aware of prior complaints against Sgt. Warnberg which had gone to Internal Affairs, and referenced the incident involving Sgt. Wamberg and at a Twins game, but stated that she didn't know exactly what it was about. She also mentioned another incident, but said she did not have any facts about it. 13.43 - Personnel Data She was asked if Sgt. Warnberg had ever said anything to her that she thought was inappropriate, and she responded, "No." She was asked if she had any information about the complaint brought by stated she did not. Statement of Officer. Todd Babekuhl 13.43 and she On January 22, 2014, Officer Todd Babekuhl came to the Internal Affairs Office and provided a recorded statement in this case. Below is a summary of that interview: Officer Babekuhl was told that his name came up during an interview with 13.43 where she stated that she had told him about the incident with Sgt. Warnberg on the day it occurred, November 14, 2013. He was asked if this was true, and he responded, "Yes." Officer Babekuhl stated he was doing reports on the computer and 13.43 walked in and said to him, "Did you hear what Warnberg said to me?" He stated he wasn't really listening, and that 13.43 said that Sgt. Warnberg said something to her to the effect of "Uh, let's get drunk and screw." To this, Officer Babekuhl said that 13.43 told him, "I couldn't believe it." He then said that 13.43 told him that Sgt. Wamberg then looked at her and said, "Oh, You probably don't drink anyway, or get drunk." Officer Babekuhl stated that he asked 13.43 "So what now?', and that she responded, "Well, I think I'm gonna mention something to Sgt. Mosey." He was asked how she appeared to him, and he responded that "she wasn't looking like she thought it was funny." He added that he thought "she was just like, I can't believe somebody said that to me." Officer Babekuhl was asked if 13.43 had ever told him about any other incidents involving Sgt. Warnberg, and he responded that he didn't remember any. Officer Babekuhl was asked if anybody else had ever told him about other inappropriate comments made by Sgt. Warnberg, and he responded that no person had, but that he had heard rumors 13.43 - Personnel Data He added that other than what he was told by 13.43 , he had not been told of any inappropriate comments or comment of a sexual natural directed to others by Sgt. Warnberg. He stated that he has known 13.43 since before she started as a police officer, and played volleyball with her parents for a long time before she came on the department, and believes that she is an honest person. 21 1208607 He was asked if she had ever lied to him about anything, and he responded, "No." He was' asked if he had any reason to think she was not telling the truth in this case, and he responded, "No." He was asked if he believed her; if he didn't think she was making it up, and he responded, "Yeah, I...I believe it happened." He was asked if he thought 13.43 had embellished it, and he responded, "I don't think she ever embellishes anything." He was asked if he had any reason at all to doubt what she said, and he responded, "No, I don't think she's ever lied to me." Statement of Sgt. James Novak On January 22, 2014, Sgt. James Novak came to the Internal Affairs Office and provided a recorded statement in this case. Below is a summary of-that interview: Sgt. Novak was asked if anyone had ever reported to him that Sgt. Warnberg had made comments that were of a sexual nature or inappropriate for the workplace, and he responded, "I don't believe so, no." Sgt. Novak was asked how he learned of the current complaint involving Sgt. Warnberg, and he responded that he was in a room with Sgt. Warnberg when Sgt. Warnberg was called out of the room by Lt. McGinty, who later told Sgt. Novak that Sgt. Warnberg "was being moved or sent home or....and it had to do with an issue regarding hostile work environment, I don't know remember exactly." 13.43 - Personnel Data Sgt. Novak added that He went on to say 1 3.43 - Personnel Data "I've never heard him make comments to people, because if he did I'd pull him to the side and say, Hey, are you stupid? I've never had that experience with him." 13.43 - Personnel Data 13.43 Sgt. Novak was asked if he had ever found 13.43 to be untruthful, and he responded that the only experiences he has had with her involved getting overtime shifts and added "But that honesty really would never come up for that, I 13.43 - Personnel Data . don't believe." Sgt. Novak stated that 13.43 - Personnel Data 13.43 - Personnel Data 13.43 - Personnel Data 13.43 he did not think that Sgt. Warnberg made comments to at the Holiday "because that's just too egregious." 13.43 22 1208608 Statement of Sgt. Ryan Lynch On February 13, 2014, Sgt. Ryan Lynch came to the Internal Affairs Office and provided a recorded statement in this case. Below is a summary of that interview: Sgt. Lynch took over the duties on 4th Precinct 1 3.43 from Sgt. Warnberg after Sgt. Warnberg was transferred. He was asked what he had heard about the allegations, and he responded that he had heard officers congregating around the desk area of the station, and that he heard that Sgt. Warnberg had "said something to 13.43 about getting drunk and screwing or something like that." Sgt. Lynch said that he had brought a box of Sgt. Warnberg's possessions from the 4th Precinct to him at the 2thl Precinct, and told him that the accusation and reason for his transfer was that he had said words to the effect of getting drunk and having sex with 13.43 Sgt. Lynch was asked what Sgt. Warnberg's reaction to this was, and he responded that Sgt. Warnberg, "looked kind of taken aback, and you know, and made some kind of...kind of a denial that, no, nothing like that ever happened." Sgt. Lynch was asked if he thought Sgt. Warnberg's denial seemed "angry " to him, and he responded, " I don't know if I'd say angry, but he...he...I mean, his...his facial expressions had changed and he, you know, denied it." Sgt. Lynch was asked to elaborate on Sgt. Warnberg's denial; to describe if it was a strong denial, a vehement denial, and he stated, "Yeah. I mean I remember him shaking his head "No" and saying to the effect that that didn't happen." Sgt. Lynch was asked how he would feel if he was wrongfully accused of sexual harassment, and he responded, "I'd be upset." He was asked if he would be angry, and he responded, "Angry and probably disappointed at whoever made the allegation, yeah." He was asked if he thought Sgt. Warnberg's reaction seemed to fit with that, and he stated, "Yeah, I thought so." Statement of Officer Jeff Hagen On May 21, 2014, Officer Jeff Hagen came to the Internal Affairs Office and provided a statement in this case. Below is a summary of that interview: Officer Hagen was asked if he had gone to the Holiday gas station on Tuesday, 9-24-2013, and he responded, "I did." He was asked if he remembered if 13.43 was there, and he responded, "I don't clearly remember her being there." He was asked if it was possible that 13.43 was there, or if he was certain that she wasn't there, and he responded, "No, it's possible." He was asked if he remembered if Sgt. Warnberg was there, and he responded, "I'm not sure who was all present that day." He was asked if it was possible that Sgt. Warnberg was there, or if he was certain that he wasn't there, and he responded, "Yeah. It's possible." 23 1208609 He was asked if there was a group of officers there, and he responded, "There was." He was asked if he had heard any conversations on that day that he recalled, and he responded, "Nothing that stands out." He was asked if he heard conversations about he responded, "Not that I remember." He was asked if he heard any questions about whether and he responded, "No." 13.43 - Personnel Data 13.43 - Personnel Data and 13.43 - Personnel Data He was asked if he heard Sgt. Warnberg make any comments to breastfeeding, and he responded, "No." He was asked if he heard Sgt. Warnberg make any comments to in general, and he responded, "No." He was asked if he heard Sgt. Warnberg make any comments to or whether breastfeeding stimulates nipples and whether she likes that or not, "Not that I remember." 13.43 13.43 13.43 about of a sexual nature about her breasts and he responded, He was asked if he heard Sgt. Warnberg make any kind of conversation that day, and he responded, "I don't remember the detail of any conversations." He was asked if he remembered who left first - Sgt. Warnberg or 13.43 , and he responded, "No." He was asked if he had any conversations with Officer Buck back in the squad about anything that was said at the Holiday, and he responded, "No." He was asked if Officer Buck brought any concerns to him about any conversations that Sgt. Warnberg had with 13.43 - either on that day or any other day - regarding comments of an inappropriate sexual nature, and he responded, "Not that I remember." He was asked if he didn't hear Sgt. Warnberg make any comments of a sexual nature to on Tuesday, 09-24-2013, did he hear Sgt. Warnberg make any sexual comments regarding breastfeeding or 13.43 's breasts on any other day at the Holiday gas station, and he responded, "No." 13.43 13.43 He was asked if he had ever heard Sgt. Warnberg make any kind of sexually inappropriate comments to 13.43 at any time, and he responded, "No." 24 1208610 Statement of Sgt. Kent Warnberg On January 30, 2014, Sgt. Kent Warnberg came to the Internal Affairs Office and provided a statement in this case. Below is a summary of that interview: Sgt. Warnberg was asked if he had ever been at the Holiday gas station at the same time that was there too, and he responded, "I have." 13.43 - Personnel Data Sgt. Warnberg was asked if he had any recollection of being at the Holiday gas station with a small group of other sworn personnel, when . His response to this was, "I knew that know how it came out, but yes I was aware of that." 13.43 - Personnel Data 13.43 - Personnel Data 13.43 - Personnel Data I don't Sgt. Warnberg was asked if other officers were present. His response was, "Urnm...I don't know if there were officers there or not, I imagine there were. I don't recall then." Sgt. Warnberg was told that 13.43 alleged that someone in that group of sworn officers who were at Holiday asked her if 13.43 - Personnel Data Sgt. Warnberg was told that the allegation was that he stated to know what that feels like to have your breasts stimulated." 13.43 •"Well 13.43 you Sgt. Warnberg was asked if he made that comment to her. His response was, "I had never heard that comment nor did I make it, in my whole life." Sgt. Warnberg was asked if there had ever been any kind of negative contact between him and which might lead her to make an accusation like this, and he responded, "There has not." Sgt. Warnberg added, "I have never had a problem with her." Sgt. Warnberg was asked again about the allegation involving breastfeeding, and was told that he had reportedly made the comment about breastfeeding while staring at 13.43 's chest, and that that "stimulates the nipples." 13.43 Sgt. Warnberg responded, "This is the first time I've ever...I know about breastfeeding, but this is the first time I've ever heard anything about 1 3.43 or 13.43 breastfeeding, period. This is news to me." Sgt. Warnberg was asked again about any past problems he has had with 13.43 which might lead her to make such a strong and very explicit accusation, and he responded, "I don't know what to say. I've never had any problems with her. I don't know anything about that specific conversation and I wouldn't talk about breastfeeding and whatever it does to her breasts, I don't do that." Sgt. Warnberg was then asked if he had ever had any conversations with 13.43 that were sexual in nature or made any comments to 13.43 that were sexual in nature. He responded, "I have not." Sgt. Warnberg was then asked if he recalled being at the Holiday gas station on November 141h, 2013, and sitting with 13.43 on her left side at one of the round tables with stools while eating breakfast and talked with her. Sgt. Warnberg responded, "I do." 25 1208611 Sgt. Warnberg was then told that 13.43 alleged during this conversation that he proposed that the two of them engage in sex. He was asked if he made that suggestion to and he responded, "I did not and I wouldn't." 13.43 Sgt. Warnberg was further told that 13.43 said that she talked with him and while the two were engaging in chit chat, she told him, "Well, I'd better go do some work." And that he said to her, "Well you know what you should do?" and she said, "What's that?" and his reply to her was, "You should get drunk," followed by some other comments. Sgt. Warnberg was asked if he recalled ever making comments like these to her, and his response was, "I do not recall that and can tell you I wouldn't make a comment like that." Sgt. Warnberg was then advised that after telling her "she should get drunk," that as she got up to leave, he followed that comment with another which was, "and then we can fuck." He was asked if he made that comment to her, and he responded, "I did not." Sgt. Warnberg was then told that 13.43 said she didn't respond to this, and then he allegedly said, "Well, unless of course you don't like to drink." Steve Kennedy told him, "That's the third part to that. Any...Does that...?" 'Sgt. Warnberg responded, "Again" Steve Kennedy then stated, "I know you've already said that you didn't make these types of comments to her." Sgt. Warnberg responded, "Right." Steve Kennedy then stated, "I'm offering you these individual pieces of it to see if in total they add up to a recollection for you." Sgt. Warnberg responded, "They do not, because I did not say that." Steve Kennedy then told Sgt. Warnberg, "All right, and the last part of her allegation is that she said that she looked at you and didn't quite know what to say and you stated to her, "Isn't that funny? You need to laugh." Sgt. Warnberg responded, "Again, I did not say that and I wouldn't say that." Sgt. Warnberg was asked if it was possible that he just blurted these comments out and didn't even realize what he were saying. Sgt. Warnberg responded, "Umtn...I don't want to say yes it's possible because I don't talk that way, I don't talk to females that way. I guess anything in the world is possible, but I wouldn't say this to a female about, "Let's drink" or whatever she said. And don't...I'm not that way. And..." Sgt. Warnberg was further asked if it possible that he just blurted it out; that he didn't realize what he was saying, or that he was maybe trying to be funny or make a joke; that he was trying to lighten the atmosphere. Sgt. Warnberg responded, "Yes, I guess anything's possible, but I don't recall saying that. I wouldn't make fun of something like that." Sgt. Warnberg was asked if he felt that he was being wrongly accused. He responded, "I do. This is...This is killing me on the first part about the breastfeeding. I don't...I don't remember any of that, I don't...talking about breastfeeding. And this, on the second allegation - I wouldn't say that to people, I don't talk that way. I wouldn't put myself in a predicament where I get an allegation like this. There's so much to lose verses what to gain and I would not do that." 26 1208612 Sgt. Warnberg was asked if be remembered going to a dead baby call on 11-14-2013, and he responded that he did. He was asked if he remembered if Officer Buck was there. He responded that he did. He was asked if he remembered what the mother looked like, and he responded "She was a black female." He was asked if he remembered if she had if she had large breasts, and he responded, "I have no idea. I... She was crying and it was a pretty rough scene." He was advised that during this difficult time it was alleged that he was staring at the mother's breasts in a manner which made her obviously uncomfortable. He was asked if it was possible that he could have been doing that and not realized it. He responded, "I don't remember staring at her breasts and I don't know who saw that or said that, but in a traumatic scene, I don't think I would just start staring at somebody's breasts." Sgt. Warnberg was asked if at a scene like that where a baby has just passed away, would staring at the mother's breasts be a normal reaction by a police supervisor. He responded, "That would not be a normal reaction." Sgt. Warnberg was further advised that the person making the statement that he did so stands by his allegation. Sgt. Warnberg responded, "I don't know what to say. I don't know how anybody knows what I was looking at or did look at. I don't...I don't recall what the lady looked like. I remember it was a very traumatic scene." Sgt. Warnberg was asked why he thought an officer would report that they saw him doing this if he hadn't done it. Sgt. Warnberg responded, "I have no idea. I was not aware of that. I don't know what to say. I wouldn't do that. I mean, I was busy doing supervisor stuff." Sgt. Warnberg was asked if he had received information advising him that around the time of 11-14-2013, and he responded that he had, but could not remember the exact date or how he was notified. 13.43 - Personnel Data 13.43 - Personnel Data Sgt. Warnberg was also advised that the dead baby call was on the same day and prior to the allegations of the improper sexual conversations at Holiday. Sgt. Warnberg was asked, with, these two significant things that just happened to him, in relatively close order, was it possible that because of his frame of mind, that he may have said something inappropriate to 13.43 that he didn't recall saying? Sgt. Warnberg responded, "In that frame of mind - Yes, it is possible. I don't remember saying any of that and I wouldn't. I...It's Just...But I guess I don't know what my frame of mind was right then and I didn't realize that was the day the baby died - Oh, I remember that real clear. And I don't remember if that was the day I was notified. I guess I didn't put those two together." Sgt. Warnberg was asked if he thought 13.43 was making all of this up. He responded, "I don't know where this came from. I don't recall and I wouldn't say..." 27 1208613 Sgt. Warnberg was then told, "From 13.43 " His response was, "Right. But I don't know what would cause her to say this. It just killed me when I received this notice and I didn't know what it was about. And I guess it does surprise me and I don't know the... it's a reason." Sgt. Warnberg was then asked if he would have us believe that the other people who have given us statements about this case would be lying. He responded, "No, I trust them. I don't know who these people are and I'm not gonna ask, but I know who I think was at the crime scene, or the dead baby scene, arid I don't know any reason why they would lie, because you need to tell the truth." He was asked if there was any reason that any of these personnel would have to make up lies about his conduct. He responded, "Well, I...I don't know." Sgt. Warnberg was advised that others have said he has a bit of an odd sense of humor, and asked if he agreed with that. He responded, "Yes, I would." Sgt. Warnberg was asked again, that given his state of mind, from what happened, a little bit of an odd sense of humor, could it be possible that he said something like that to intending it to be a joke, not intending it to be hurtful, and that's what came out? 13.43 He responded, "If I did say that, and this is the truth - I don't remember it, but it would...probably if that were said, it would be yes, as a joke, but I don't recall saying that, it's just not there in my brain. And I don't know why it's not there, it's just...You know, I do...I have a sense of humor, but I wouldn't say this to a female, even trying to be, you know... What else can I answer for your questions?" Sgt. Warnberg was asked how he would describe his emotion right now. He responded, "Right now?" Sgt. Warnberg was asked if he felt angry. He responded, "I don't think I'm angry, I'm just at a loss of words to...to tell in all honesty what I believed happened and what I remember." Sgt. Warnberg was asked if he felt fear; if he was afraid. He responded, "No." This investigator told him "You seem like you're afraid to me. But when someone is wrongfully accused, would you agree that in your experience as a police officer that a common reaction for them is anger?" Sgt. Warnberg responded, "It is." This investigator reminded him, "But you said you don't feel angry. Sgt. Warnberg responded, "Well...Why...Why hold...Let it...I can't change what's happened and I was very upset when I first got this letter and talked to the Federation member and "mad" was a good term and I said, "I don't know what it's about." And so we sat down and talked, said, "Well, try to remember everything and write it down." And that's what I did. And I'm...I'm mad about this first, start with the first allegation - I don't recall anything about the nipples, it's just total news, total news. I remember talking to 13.43 at the station a second time and I don't recall making any funny jokes. I'm not trying to block it out, she...I was there, I talked to her, there's no doubt about it, you know. And I didn't know I was even eating that day, I usually just have coffee. And I don't know if she thought I was trying to be funny or not funny, or I don't know what...I don't know the reason." 28 1208614 Sgt. Warnberg was told that it upset 13.43 enough that she immediately made a report to her supervisor. He was also told that she didn't want him to get in any trouble; that this investigator didn't think it was personal, but that she wanted it to stop. Sgt. Warnberg responded, "I understand that." Steve Kennedy then stated to Sgt. Warnberg, "For a person who doesn't want you to get in trouble to go ahead and unburden herself of something that was bothering her, that would be inconsistent with a person who has maliciously tried to set you up or jam you up or some other reason. But I would like to know, what's your reaction to hearing that? Sgt. Warnberg responded, "Of her saying that I don't want to get in trouble?" To this, Steve Kennedy responded, "Of her saying that she didn't want you to get in trouble, but she wanted it to stop? Sgt. Warnberg responded, "I didn't know there was anything...was going on for me to stop - like me harassing her or something - that was news to me." Sgt. Warnberg requested a break in the interview, and during this time, no questions were asked. When he returned, he wanted to explain that approximately two (2) weeks after his transfer, he had received a phone call from Sgt. Ryan Lynch of the Fourth Precinct, and in that phone call he had learned from Sgt. Lynch that the rumor going around regarding his case were that he had said "Let's go fuck" to 13.43 59 Steve Kennedy stated to Sgt. Warnberg, "When I first asked you about this situation on November 14th, you, I believe, told me that this was the first you'd heard of it. Sgt. Warnberg responded, "I did. That...For what the complaint was, but I didn't know what the complaint was gonna be - that's why I answered that way. He said, "This is what she's saying," and..." Sgt. Warnberg was then asked if that was the first he'd heard of it. Sgt. Warnberg responded, "Well then, I misspoke and I correct myself because I was, what Ryan told me; what she was saying and I didn't know if that was the truth or not. And that's...that's what I knew." Sgt. Warnberg was asked why he waited until this point to tell us that. He responded, "I don't know." This investigator followed up this question by asking "when Steve asked you the question about the allegation, why didn't you volunteer it at that point?" Sgt. Warnberg responded, "I don't know, I guess I didn't think of it right then. When we were talking with my Federation Rep, "So is there anybody else that talked to you about this?" and I said, "Yeah, I got a phone call." So I'm telling you what I...what this gentleman said." Sgt. Warnberg was asked at the end of the interview if he had anything to say or add to his statement, and he responded, "I understand that now. No, I don't have anything further to say." 29 1208615 SUMMARY OF ALLEGATIONS Allegation # 1: It is alleged that Sgt. Kent Warnberg violated the below listed policies: • MPD Policy and Procedure, 2-110, Harassment, Sexual Harassment, Supervisors Held to a Higher Standard. • The City of Minneapolis Anti-Discrimination, Harassment and Retaliation Policy. It is alleged that while on duty and in uniform, Sgt. Warnberg engaged in conversations of a sexual nature with 13.43 - Personnel Data on two (2) occasions, where he made comments about stimulation of her breasts and nipples, and suggested that she get drunk so that they could engage in sex. If these allegations were found to be true, it would violate the following: 2-110 HARASSMENT (01/07/02) (01/15/08) (00/19/08) (A-D) Harassment - any communication or other activity that occurs based upon an individual's protected class status which may be considered discriminatory, derogatory or biased. Protected class status - an individual's race, color, creed, religion, ethnic/national origin, gender, age, disability (including pregnancy), or characteristics identified as sexual orientation, affectional preference, marital status, familial status, status with regard to public assistance and veterans status. Sexual harassment - any sexual advances, request for sexual favors, or other verbal or physical acts of a sexual nature when: • Submission to such conduct is made either explicitly or implicitly a term or condition of an individual's employment; • Submission to or rejection of such conduct by an individual is used as basis for employment decisions affecting such individual; or • Such conduct has the purpose or effect of unreasonably interfering with an individual's work performance or creating an intimidating, hostile or offensive work environment. Note: Courts have recognized acts of harassment directed at an individual because of gender, to be sexual harassment even though no behavior of a sexual nature occurred. All harassment is a violation of Federal and State laws as well as the Minneapolis Civil Rights ordinance,. and may expose not only the City, but also individuals, to significant liability under the law. Supervisors are held to a higher standard of conduct and shall be subject to a higher level of discipline for engaging in any, form of harassment or for failing to enforce the City's Respect in the Workplace Policy. 30 1208616 Investigative Facts • 13.43 - Personnel Data was on duty in uniform as a Minneapolis Police Officer assigned to the Fourth Precinct 13.43 13.43 - Personnel Data was driving a marked squad 13.43 on 11-14-2013, and on that date, • Sergeant Kent Warnberg was on duty in uniform as a Minneapolis Police Sergeant assigned to 13.43 in the Fourth Precinct on 11-14-2013, and on that date, Sergeant Warnberg was driving a marked squad P#76653. • GPS data from Squad 13 43, 13.43 , and Squad 408, Sgt. Warnberg, show that both cars were at the Holiday gas station located 2322 Washington Avenue North, Minneapolis, MN together during the morning hours of 11-14-2013: • Video from the interior of the Holiday gas station showed that 13.43 and Sergeant Warnberg were seated together at a table inside the Holiday gas station during the morning hours of 11-14-2013. • 13.43 and Sgt. Warnberg are seen on video to be engaged in conversation while Sergeant Warnberg has breakfast and coffee, and 13.43 has coffee. • They are seated alone at the table; there are no other people in the small dining area. • There is no audio of the conversation. • 13.43 's face cannot be seen. • At the conclusion of their conversation, 13.43 is seen to stand up and talk to Sergeant Warnberg for a brief time, and then to leave the Holiday. Sergeant Warnberg is seen to remain at the table for a short time, and then to leave the Holiday after 13.43 • GPS data showed that 13.43 proceeded to the Fourth Precinct immediately after leaving the Holiday. • On 11-14-2013, Sergeant Warnberg had responded to a dead baby call prior to getting coffee at the Holiday. • Officer Scott Buck was present at this dead baby call, and in a report to Inspector Kjos, regarding the allegation of improper sexual conversations with 13.43 voiced concerns about Sergeant Warnberg's conduct during this call, specifically that Sergeant Warnberg was staring at the mother of the deceased baby's breasts to the point where it made Officer Buck and in Officer Buck's opinion, the mother, later identified as Ruby Dees, uncomfortable. • On 11-14-2013, 13.43 called her immediate supervisor, 13.43 Sergeant Steve Mosey and reported that Sergeant Warnberg had engaged in an inappropriate conversation of a sexual nature with her while at the Holiday gas station. 31 1208617 • While making her report of the inappropriate conversation on 11-14-2013, also told Sergeant Mosey about another incident which she stated occurred approximately three (3) weeks prior at the same Holiday gas station, where Sergeant Warnberg had made sexually inappropriate remakes regarding breastfeeding and nipple stimulation to 13.43 13.43 • Sergeant Mosey in turn notified Inspector Kjos, and they determined that and Sergeant Warnberg were at the Holiday station together on the date and time of the allegation, 11-14-2013. 13.43 • Inspector Kjos notified Commander Granger of the Internal Affairs Unit, as well as City of Minneapolis Human Resources of the allegations. • Inspector Kjos, Sergeant Mosey and 13.43 met on the first available workday where 13.43 was on duty and formalized the reporting of the incidents. • Sergeant Warnberg was transferred from the Fourth Precinct, first to the Licensing Unit very briefly, then to the Second Precinct Property Crimes. • 13.43 provided a statement in Internal Affairs where she stated that Sergeant Warnberg made inappropriate comments of a sexual nature to her on two (2) occasions, both occurring at the Holiday gas station. • Officer Scott Buck provided a statement in Internal Affairs where he stated that he heard Sergeant Warnberg make inappropriate comments of a sexual nature to specifically referencing her breasts, nipples, breastfeeding and the stimulation of nipples during breast feeding. 13.43 • Sergeant Warnberg provided a statement in Internal Affairs where he denied making any comments of an inappropriate sexual nature to 13.43 at any time or in any location. • Jim Shomion, Loss Prevention, Holiday Companies, advised that the video recording system at the store located at 2322 Washington Avenue malfunctioned and was replaced on October 16, 2013. As such, all video from that date back was lost and could not be recovered. • GPS data for the squads driven by Sgt. Warnberg, 13.43 , Officer Buck and Officer Hagen on 9-24-2013 show that all four (4) of these parties were together at the Holiday gas station during the morning hours on that date. • 13.43 was not working an overtime shift on 9-24-2013, but was working a regular shift. • This date is fifty (50) days, or seven (7) weeks prior to 11-14-2013. • Steve Kennedy concluded in his report that there was sufficient corroboration to substantiate the allegation that Sgt. Warnberg violated the City of Minneapolis Anti- Discrimination, Harassment and Retaliation Policy when he made the comments to regarding breastfeeding and breast stimulation. 13.43 32 1208618 • Steve Kennedy also substantiated that Sgt. Warnberg did violate the City of Minneapolis Anti-Discrimination, Harassment and Retaliation Policy when Sgt. Warnberg made the comments to 13.43 regarding getting drunk and having sex with her. I confirm that the information I provided in this case is true to the best of my knowledge. Respectfully Submitted, Sgt. Matthew McLean Internal Affairs Unit 33 1208619 CITY OF MINNEAPOLIS HUMAN RESOURCES DEPARTMENT 250 South Fourth Street - Room 100 Minneapolis, Minnesota 55415 TO: Patience Ferguson, Director, Human Resources Janee Harteau, Chief, Minneapolis Police Department FROM: Steve Kennedy, Investigator, Human Resources DATE: April 21, 2014 SUBJECT: Report of Anti-Discrimination, Harassment, &amp; Retaliation Policy Complaint Investigation RE: Complainant - Subject - Sgt. Kent Warnberg 13.43 - Personnel Data The following sets forth the investigative results, findings, and conclusions stemming from the investigation into the above referenced complaint under the Anti- Discrimination, Harassment, and Retaliation Policy. This summary report is arranged into four key areas: Case Background, the Investigation, Conclusions, and Recommendations. I. CASE BACKGROUND On Monday, November 18, 2013, Commander DeChristopher Granger of the Minneapolis Police Department's Internal Affairs Unit (IAU), notified me via email that a new complaint implicating the City's Anti-Discrimination, Harassment, and Retaliation (ADH&amp;R) Policy had been received in IAU. The attachments that accompanied Commander Granger's email consisted of a memorandum prepared by 4th Precinct Inspector Michael Kjos, a memorandum prepared by Sgt. Steven Mosey, and a brief written statement prepared by the complainant in this matter, 13.43 - Personnel Data 13.43 's statement, dated November 15, 2013, alleged that a supervising Sergeant from her precinct, Sgt. Kent Warnberg, had made a comment of a sexual nature to her while they were both on break at the Holiday gas station on Washington Avenue in North Minneapolis. The text of 13.43 's statement is cut and pasted, below. 1 1208620</t>
  </si>
  <si>
    <t>['https://d3n8a8pro7vhmx.cloudfront.net/cuapb/pages/1461/attachments/original/1638416108/13-26995_Warnberg_Part_2.pdf?1638416108']</t>
  </si>
  <si>
    <t>NOVEMBER 7, 2016 REPORT OF THE HENNEPIN COUNTY ATTORNEY'S OFFICE REGARDING THE SHOOTING DEATH OF RAUL MARQUEZ- HERALDES ON APRIL 4, 2016 1 STATEMENT OF RELEVANT FACTS Raul Heraldes and Gloria Mestizo: Raul Heraldes1 was married to Gloria Mestizo. According to Ms. Mestizo, Raul started to become troubled or paranoid late in 2014 when a family member who worked for a law firm spoke to him about "confiscating" some cars belonging to a drug dealer. After that, some people began to follow Raul and confront him about the missing cars. Raul told Ms. Mestizo those parties threatened to kill him. Sometime after that, Ms. Mestizo reported to the police she was also being followed. Raul was on medication for a shoulder injury from a car accident. The injury caused him to lose his job as a painter. Ms. Mestizo reported that Raul overdosed on the medication twice and that led to panic attacks and two hospitalizations in November 2014 and March 2015. Raul told Ms. Mestizo he was going to a "recovery center" but stopped going because he was feeling better. Raul took his medication with him on the night of April 3, 2016. Raul had been panicked since Friday, April 1st. Ms. Mestizo called Raul's mother to try to calm him down but nothing worked. On Saturday, April 2nd, Ms. Mestizo told Raul he had one more chance and then she was going to take him to the hospital. She told Raul that for his sake and their children's sake he needed to go somewhere he would feel safe. On April 3rd, Raul asked Ms. Mestizo to drop him off at his friend's house. He was afraid something was going to happen to him and he was acting very nervous. He told Ms. Mestizo a car was following him and the occupants wanted to kill everyone, meaning his family. At about 7:00 p.m. Ms. Mestizo and the children drove Raul to an apartment building at 2120 Minnehaha where Raul's friend lived. Raul said he needed help and Ms. Mestizo said she would pick him up at 8:00 the following morning and they would get help for him. After she dropped him off, Raul called Ms. Mestizo several times. After one call, Ms. Mestizo went to the ATM at Cub Foods to get money for Raul and delivered it to him at the apartment building. He called at 1:30 a.m. and asked to speak to the children. Ms. Mestizo told him they were asleep and could not talk. Raul told Ms. Mestizo there were people inside her house. She told Raul she was not going to discuss it anymore. At 2:54 a.m. Ms. Mestizo received a call from Raul's phone, which she did not answer. 2120 Minnehaha Avenue and the Events of April 4, 2016 2120 Minnehaha Avenue in Minneapolis is a small building with 12 apartments. Residents and occupants included Manuel Sanchez, resident of apartment #1; George Wukotich, a homeless man staying with Alan Coleman, the resident of apartment #2; Terry Haigler, the 1 Mr. Heraldes is referred to as Raul Heraldes in police/BCA reports and some documents. He is also referred to as Raul Marquez-Heraldes in some documents, including the report of the Hennepin County Medical Examiner. Both names are used in this report. 2 apartment caretaker and resident of apartment #3; and Tricia Kapaun, resident of apartment #8 on the second floor. Manuel Sanchez lived in apartment #1 for the preceding two years. He met Raul sometime earlier at a program both men attended at a place called La Brencha. Sanchez did not know Raul's last name. Raul came to his apartment around 8:00 p.m. on April 3rd and asked to stay the night and said his wife was cleaning the house in preparation for the family to move. Sanchez had never met Raul's wife, who dropped off Raul off that night. Raul gave Sanchez $10 he said his wife just gave him to pay him for staying the night. Raul told Sanchez he wanted to drink, but Sanchez told him liquor stores were closed on Sunday so he could not. Raul had been to Sanchez's apartment approximately 12 times in the previous year. Raul was pacing a lot which woke Sanchez up during the night. Sanchez told Raul to be quiet or else the manager would come. Sanchez did not believe Raul was drunk or high. At 2:00 or 3:00 in the morning, Raul went out the hallway and Sanchez went outside to get him. Told to come inside, Raul just stared at Sanchez. Sanchez reported that although he knew Raul to be a drinker, he did not do drugs. He said "that day [Raul] was very lost. He was in another world. Death loomed over him." Back inside the apartment, Raul pushed Sanchez in the chest. Sanchez responded by opening the door and throwing Raul out. The manager, Haigler, came to the door and told Raul he had to leave because he did not live in the building. Haigler recognized Raul as a man who visited Sanchez before. He told Raul to keep it down and Raul came out of apartment #1 saying he needed help. In broken English he said that someone was trying to kill his wife. He said two men were outside the building in a van and one had a rifle. Raul wrote a note (attached at end of report) stating where he lived and his phone number. The note also said he needed a lawyer and wanted to call police. Haigler went to his apartment and got a flashlight. He checked into Raul's claims of people in the van outside and found no one inside. He went back to apartment #1 and told Raul no one was outside. Raul insisted there were men with a rifle in the van. At that time, Haigler recalled that he had spoken to Raul on a previous occasion when Raul was visiting the building. On that earlier date Raul was hallucinating and saying he saw people who were not there. At this point, Haigler called 911 and reported that he thought Raul might want to fight him. While Haigler waited outside the building for police, tenant Tricia Kaupun came to him and reported that when Haigler went to get his flashlight she saw that Raul had a knife. (Photos of knife attached at end of report). Haigler had also seen the knife but Raul did not threaten him with it; Haigler believed Raul was seeking help from Haigler and did not want to hurt him. Haigler told Tricia to go back to her apartment and close the door. Haigler then went back inside and called 911 to alert law enforcement that Raul had a knife. He went back outside and met the police. He let them in the building and they knocked on the door to apartment #1. Haigler saw Raul open the door and come at the police with the knife. The police retreated out the front door of the building. Haigler went back inside his apartment. Once he was inside he opened the door to see Raul holding the knife and crawling on his belly "like in the military" towards Haigler's apartment door. He shut his door completely and then 3 heard knocking on Coleman's door, apartment #2. From inside apartment #2 Raul asked the police to get his wife on the phone and the police said they needed the phone number. Haigler opened his door and saw the police kick the apartment door in. Two or three officers rushed in. The police, Coleman, and Raul were all yelling. Then there were 3-5 gunshots. After the shots were fired Haigler heard the police saying "turn over" and "stop resisting From apartment #1, Sanchez watched as Raul went and knocked on Haigler's door and then on the door of apartment #2. Sanchez saw Coleman open the door and Raul pushed his way inside and locked the door. Raul had something in his hand, but Sanchez later said he was not paying attention to what it was and it might have been a brown comb. Sanchez went back inside his apartment and the police told him to keep the door closed, which he did. George Wukotich was in apartment #2 on the first floor. He awoke to the sound of women screaming in the hallway and saw Coleman was at the apartment door. Wukotich told Coleman not to open the door, but Coleman did and a Hispanic man Wukotich had never seen before came inside wielding a hunting knife or a big buck knife with a six-inch blade. The man threatened to kill Wukotich and Coleman, saying, "I'll kill you both" repeatedly. He was repeating names and his other statements did not make sense. The man took Coleman into the bathroom at knifepoint. Wukotich went into the bedroom and escaped out the window. Wukotich saw the police go inside the building and heard gunshots. Tricia Kapaun, the resident of apartment #8 upstairs, heard pounding and went downstairs. She saw Haigler outside Manuel's door at apartment #1. No one inside Manuel's apartment would open the door and Kapaun heard banging, screaming, and yelling, "They're going to kill my family." A man unknown to Kapaun and later identified as Raul came out of the apartment and handed Haigler a note written on yellow paper. When Raul went back into Manuel's apartment, Kapaun noticed a knife handle sticking out Raul's back pocket. She told Haigler about the knife and he told her to go back to her apartment. Instead, Kapaun sat on the stairs and heard Raul say "they're gonna kill me; they're outside with a shotgun in that van." Kapaun saw Coleman come out of his apartment and go to the mailbox. Coleman told Raul he was not the caretaker and could not help him and then Coleman went back in his apartment. Kaupun heard a noise and came back down the stairs. She saw Raul holding the knife and enter Coleman's apartment. Kaupun went back up the stairs and heard the police telling Raul, "let's call your wife," "we're dialing the number," "what's her name?" and "put the knife down." An officer also said, "She's dead? How are we going to call her if she's dead?" Kaupun went back into her apartment and she estimated 30 seconds later she heard a gunshot. Alan Coleman was at home and his friend George was over for the night. A Mexican man who was friends with the man in apartment #1 was knocking on his door. Coleman opened the door and the man pushed his way inside. He was in the apartment for about 20-25 minutes and grabbed Coleman and ordered him around. The man was angry and started sticking Coleman with his knife in Coleman's back. He was talking about his wife and kids and would not let Coleman leave. Coleman also suffered injuries to his hand and head during the struggle. The police came in when the man was stabbing Coleman in the back in the bathroom. 4 Police officer accounts Officer Jesse Trebesch is a five-year police officer with the Minneapolis Police Department (MPD). On April 4th he was working in full uniform and armed with his handgun, a Sig Sauer P220. He also carried a magazine pouch with three magazines, mace and a taser. At 5:00 a.m. he was at the precinct and heard on the radio that squad 311 was going to 2120 Minnehaha Avenue South on an "unwant call." The call changed to a "person with weapon" call and reported that a man had a knife. Shortly thereafter, Squad 311 radioed that there was a male in a hallway with a knife and they needed more squads. Trebesch and his partner, Officer Stewart, went to the Minnehaha address and saw Officer Perkins from squad 311 holding the front building door shut. Officer Perkins had a worried look on his face and told Officer Trebesch that a male inside was holding a large knife that looked like a butcher knife. Officer Trebesch had the impression the male was emotionally disturbed, high, or both. Officer Perkins requested a Crisis Intervention Team (CIT) officer at the scene. While Perkins was holding the door, another resident of the building came to the door and pressed his body against the door trying to get out. The police opened the door and that resident said that the man with the knife got into someone's apartment. Officers Trebesch, Stewart, Perkins, Malmberg (a CIT officer), and Robins entered the building. Trebesch heard yelling in apartment #2. Trebesch was behind 4 officers when he pulled out his Taser as did Officer Stewart. Officers Malmberg and Robins pulled their handguns out. Trebesch pulled his taser to have non-lethal coverage in addition to the lethal coverage used by the other officers. The police tried to make contact with the people in apartment #2. Officer Trebesch heard a man identify himself as Raul and felt he sounded distressed. Raul said, "I'm gonna kill him" several times. The other man in the apartment was identified as Al. Officer Malmberg asked Al if he was free to come out and Al said he was not. Raul said he wanted to call his wife Gloria. An officer Trebesch did not know tried to call Gloria with the number Raul gave them. After two tries the police left a voicemail for Gloria. Raul said he would not come out of the apartment. He also said his wife's name was Rosita Cruz and that she was dead. Trebesch recognized the name Rosita Cruz from an earlier call that night at 3816 Portland. A man called police to say Cruz was part of the Mexican mafia and in a fight with his family. Trebesch had responded to that earlier call and the residence was dark and there was no fight. The sergeant on duty requested a hostage negotiator through dispatch while the officers were in the hallway. Inside the apartment, Al began screaming and Trebesch feared for Al's life. Officer Stewart began kicking at the apartment door and Robins joined him until the door opened. Malmberg and Robins went in first with Stewart and Trebesch behind at the doorway. Malmberg and Robins fired their duty weapons. Because it was a deadly force encounter at that point, Trebesch re-holstered his Taser. Trebesch heard 5-6 shots but could not see the shooting. When the shots stopped, Trebesch went inside the doorway and saw a man walk toward him with a knife in his back. Trebesch helped the man, Alan Coleman, out into the hallway to get help from other officers. Inside the apartment Trebesch saw Raul laying in the bathtub. He could not 5 tell if Raul was injured. Trebesch, Stewart, Malmberg, Robins, and Officer Oachs went into the bathroom to detain Raul in case he had more weapons. Trebesch grabbed Raul's right arm and Raul rose from the tub growling and swinging his arms. Trebesch held Raul's right arm with both hands as hard as he could but Raul kept swinging. Other officers tried to control Raul's body and his other arm. Eventually the officers were able to handcuff Raul after an "incredibly violent" struggle that involved the toilet coming off the floor and moving across the bathroom. Trebesch and Stewart checked Raul to see if he was injured and Trebesch observed bullet hole in his leg. Stewart found another bullet wound in Raul's chest, cut Raul's shirt, and applied a chest seal to the wound. They radioed that they needed additional paramedics. Raul calmed down and the handcuffs were removed. Paramedics took Raul to HCMC. Officer Joshua Stewart has been a patrol officer with MPD for six years. He carried a Sig Sauer 9mm handgun, two magazines, mace, a Taser and a backup Smith and Wesson .38 caliber snub nose revolver. Stewart rode with Trebesch as he drove to the call at 2120 Minnehaha. The squad microphone and camera were not on during the call. Squad 311 was already there with Officer Perkins and Officer Graupner. Perkins was holding the apartment building door closed from the outside with his weapon drawn and pointed toward the ground. Perkins said there was a person acting "manic" (Stewart's word) with a large knife inside. Perkins had requested CIT officers and Officers Malmberg and Oachs arrived. Because Perkins had his firearm out, Stewart told Perkins he would use less lethal force and Stewart pulled out his Taser. Stewart knew Perkins did not have a Taser. Stewart knew Perkins to be an officer with 28 years of experience who is very calm. For Perkins to call for more officers and the CIT was unusual and signified to Stewart that this was an extremely dangerous call. Officers heard the suspect go into an apartment different from the one he was originally in and lock the door. With his Taser out, Stewart asked for lethal cover and Malmberg stood beside Perkins with Robins behind Stewart. Robins put his firearm over Stewart's shoulder and said he was "with him." Stewart reached behind to make sure Robins was there and pulled Robins close to him as they entered the building and moved down the hallway. Stewart turned his Taser on the door of apartment #2. Hearing nothing in the apartment at that point, the officers took cover in case the suspect was to come out, with Stewart's taser covering the doors with Robins and Malmberg covering it at gunpoint. The officers yelled, "Who is in the apartment? Please come out!" There were two voices responding. One was a man saying he was not going to come out and was going to kill everyone. Another was a man saying he was very afraid and could not come out. That man kept repeating that he could not come out and asking the officers to come in. The first man said that if the police came in he would kill the other man. Stewart later said they needed to create an Operation 100 (hostage negotiation) with the Swat team. Someone else requested a negotiator. In the meantime, Malmberg took over as the CIT officer. They learned the hostage's name was Al. The other man said he needed to speak with his wife. Police said they would get in touch with the man's wife and called a number which was not in service. Another officer took the number down again. A second call was made and they got voicemail. They told the man they could not get in touch with his wife. The 6 officers said they would find the man's wife and bring her to him if he would put the knife down and come out. The suspect then brought up the name of a woman, Rosita Cruz, which Stewart remembered from a prior call that night at 3816 Portland. The call was about a woman who had been killed by the mafia. Stewart had been on that call and there were no such events. The fact that the man brought that up concerned Stewart and he felt the man was not thinking straight. Officer Malmberg was telling the man they would work with him and help him, saying "Please put the knife down." Then the other man screamed in terror. Steward was afraid the man was being killed. They had no choice but to cease negotiations and enter the apartment to prevent the man from being killed. Stewart, Malmberg, and Robins were in the front. Stewart attempted to re-holster his Taser but dropped it. He kicked the door open with one or two kicks. Stewart attempted to draw his gun and fell down from the force of his kicking. Others entered ahead of him. Stewart could see the victim being stabbed inside the apartment, stood up, drew his gun, and went inside. As he was doing so, he heard gun shots. The victim came running out of the apartment with the knife sticking in his back. The suspect was in the bathtub bleeding. Stewart held the suspect at gunpoint in case he had another knife. Seeing none, he re-holstered his gun and tried to handcuff the suspect. Stewart felt a bullet hole in the man's right wrist. The man leapt out of the tub and attacked Stewart. They fell onto the bathroom floor and other officers intervened in the violent confrontation. The toilet came loose and slid across the bathroom floor. The man refused to be handcuffed and was growling and screaming. Several officers assisted as they forced the man to his stomach to handcuff him with Stewart's handcuffs. The officers pulled the man into the hallway and checked on him. He had a pulse and shallow breathing. Stewart checked for injuries and saw a gunshot wound to the wrist, a gunshot wound to the ankle, and one to the chest. He was wearing a knife holster. Because he was no longer a threat, Stewart removed the handcuffs. Stewart cut the man's shirt off and bandaged the chest wound. Stewart told the paramedics about the man's injuries. Stewart experienced sore shoulders and a sore back from the fight. He hit his head several times and his glasses were knocked off, causing pain in one of his eyes. Officer Lucas Oachs had been a patrol officer with MPD for a year and a half at the time of the incident. Oachs carried a Smith and Wesson 9mm loaded with 18 rounds and three magazines. He did not carry a Taser. Oachs was working an overtime shift with his partner Officer Cape and was at the precinct when he heard the call that additional officers were needed at 2120 Minnehaha because there was a person with a knife. Oachs and Cape went to the building with lights, sirens, and squad video activated. Oachs saw Officer Perkins holding the front door closed. Oachs and another officer went to the rear of the building and the door was open. Oachs looked inside and approached apartment #3, which had its door slightly open. Oachs entered the apartment and saw no one in apartment #3 except the resident's dog. Aware that events were occurring in apartment #2, Oachs remained in the doorway of apartment #3 and pulled his duty weapon. Officer Malmberg, who was down the hall, was already engaged with 7 the man with the knife, Raul, inside apartment #2. Malmberg was asking Al, the resident, if he was okay and telling Raul to drop the knife and come out with his hands up. Al said he was being held and could not come out. Malmberg said he would get help for Raul. Raul said multiple times that he was going to kill Al. Oachs sensed from the tone of Raul's voice that "something wasn't right." Raul said he wanted to talk to his wife Gloria and other officers tried to get a phone number from him and tried to call Gloria. When the other officers told Raul they could not reach Gloria he said his wife was dead and mentioned some other names. Oachs noticed Taser lights on the door but does not know which officer was pointing a taser at the door. Oachs let Haigler back into the building and Haigler gave Cape the notes (attached at end of report) Raul wrote about someone being outside the building with a rifle. Suddenly, Al gave a "death scream" from inside apartment #2. Other officers moved in and started kicking the door. Malmberg, Robins, and another officer went in ahead of Oachs. Once inside Oachs saw Al in a seated or crouching position and Raul put the knife in Al's back. Oachs, concerned that he would shoot another officer in the back if he fired, started to re-holster his gun. Oachs next heard gunshots and saw casings flying in front of his eyes. Raul fell down and Al ran out of the apartment with the knife still stuck in his back. Other officers moved in toward Raul, who came directly at one of the other officers and started fighting. Oachs grabbed Raul's left hand. During the fight the toilet came off the hinges. Oachs noticed a bullet hole in Raul's wrist as Raul fought Oachs. Officer Stewart began to give commands and they all pulled Raul onto his stomach to handcuff him. Oachs and Stewart pulled Raul out of the bathroom and checked for injuries. Oachs noticed a knife sheath on the front of Raul's pants. He took the sheath off, placed it on the floor, and pat searched Raul for other weapons, finding nothing. As Stewart assessed Raul's breathing, Raul continued to struggle and try to fight with the officers. When the officers realized Raul had a gunshot wound to the chest Oachs took the handcuffs off and either handed them or threw them to another officer. Stewart took his duty knife, cut Raul's shirt, and applied his chest patch seal. Paramedics arrived and took over. Officer Charles Cape has been a patrol officer with MPD for nearly four years. He and Oachs arrived shortly after Officer Perkins and Officer Graupner. He and Oachs entered through the back door of the building and went inside apartment #3. Other officers arrived. Cape heard a man yelling that his wife was in trouble and he need to call her. Officer Malmberg was trying to negotiate with the man, who was agitated and yelling. The man was threatening kill another man in the apartment with a knife. Officer Oachs had his handgun trained on the door to the apartment where the man was. Cape had his Taser out as a less lethal option. Cape did not know whether other officers had weapons or Tasers out. Cape then heard another man scream in pain. Officers kicked the apartment door in. Cape could not see anyone inside from where he was standing but still hear the man screaming in pain. Cape saw other officers fire their weapons. A man came out of the bathroom with blood all over his back and ran out of the building. Cape went into the apartment where other officers were still yelling commands at another man. There was blood everywhere. Cape cleared the apartment with Lieutenant Fossum. As they did that, Cape heard officers yelling at the man to put his hands behind his back, show his 8 hands, and stop resisting. Officers eventually handcuffed the man and they moved him to a more open space to render aid to him. Fire and paramedics soon arrived. Officer Jeffrey Perkins, an officer with MPD for 28 years, was working as a field training officer, with Officer Graupner, on April 4th. He was at the station when he got the call that there was an unwanted person at 2120 Minnehaha. Squad 341 with Officers Malmberg and Robins was dispatched and Perkins followed in squad 311, but Perkins arrived first. His squad video was not activated. Perkins knew that the unwanted person came from apartment #1 and was not a resident. The person was trying to fight with the 911 caller, was intoxicated, and had a knife he had not yet produced. Dispatch also reported that the man lived on Portland Avenue and said someone was trying to kill his family. Perkins recognized the 3816 Portland address and had been out there earlier in the night and found it all quiet. Perkins also know the unwanted person was named Raul and that Raul was the 911 caller on the Portland call earlier. Perkins and Graupner arrived and met the caretaker who told them the man was in apartment #1. All of a sudden the door to apartment #1 opened and a man stepped out. Asked to show his hands, the man pulled out a knife, started yelling about the "Mexican mafia," and came toward the police. Perkins got outside the building and pulled the door shut so the man could not come out. The man pushed at the door. Perkins kept pulling on the door and radioed for more help. In about a minute more officers came and they went inside the building again. The caretaker said the man went down the hall and was now in apartment #2. Officer Malmberg, who is a CIT officer, started a dialogue with the man. Perkins ordered an ambulance to stand by in case it was needed. The man told Malmberg he was concerned someone was going to harm his wife, Gloria, and that he needed to call her. They got a phone number and someone tried to call, but the call did not go through. Then the man said his wife was dead. Perkins thought the man was having a psychotic episode. Malmberg asked the other man in apartment #2, Alan, if he could come out and he said he could not. As Malmberg continued negotiating with the man, Perkins could hear the sounds of Alan being assaulted and the decision was made to forcibly enter the apartment. Other officers kicked the door in. Perkins heard an unknown number of shots and did not know who was firing. Alan came out of the apartment and Perkins brought him to the ambulance. One of Alan's hands was bleeding profusely and there was a knife in his back. After getting Alan to the ambulance, Perkins went back in the building and saw the man on the ground with a gunshot wound to the chest. He was unconscious, but breathing. He was handcuffed. Officer Brian Graupner was working with Field Training Officer Perkins and had been with MPD for four months. He carried a Sig Sauer P320 9 mm with a tactical light on it which was loaded with 17 rounds. He carried two extra magazines. Graupner was working with Officer Perkins in Squad 311 and they were the first to arrive at 2120 Minnehaha. From the outside of the building he saw someone open and close an apartment door. A man opened the building door and said, "the guy just went into apartment one." Graupner was aware they were there for an unwanted person with a knife and Graupner had his gun out down and by his right 9 leg. A Hispanic man opened the apartment door and Graupner ordered him to show his hands. The man raised his hand and with it a large knife. He came toward Graupner, who put his finger on the trigger and told the man to drop the knife. Perkins pulled Graupner away as the man charged him. They got outside the building and Perkins held the door closed. The man was punching against the door and Perkins radioed for more squads to come Code 3. Graupner heard the man saying things about killing his wife. Graupner went to the south side of the building. The man they first encountered (the caretaker) came out the south side where Graupner was, offered his keys, and said the man was laying on the floor with the knife. Graupner went into apartment #3 with Officers Cape and Oachs. Graupner took the caretaker's dog and secured it. He then acted as security for the other officers. He also updated Sergeant Rivard when she arrived. The caretaker gave Graupner notes the man had written about his wife. One note had a phone number on it and Oachs tried to call it but it went to voicemail. Graupner watched as the situation went from officers negotiating with the man to the victim screaming in apartment #2. Malmberg and Stewart kicked the door. Officers went in and told the suspect in the bathroom to drop the knife. Graupner then heard shots. He reholstered his gun and observed the other officers fighting with the suspect. He assisted in clearing the apartment. He was there when the suspect left with the paramedics. Lieutenant Michael Fossum responded after hearing Officer Perkins on the air asking for help. Sergeant Rivard let him in the building and there were approximately nine other officers in the hallway, with others on the perimeter. Fossum learned the suspect had been in apartment #1 and was now in apartment #2. The officer negotiating with the suspect was Officer Malmberg. The man said, "I want you to call my wife" repeatedly and gave a phone number. Fossum called that number, as did Sgt. Greaves, and it went to voicemail. The suspect said his wife had been killed by Mexican mafia and was not making any sense. This went on for 10 minutes. The suspect then became quiet and stopped responding to Malmberg. Suddenly another voice screamed and told officers to kick in the door. Malmberg went first, then Robins, then Stewart. The man was still screaming. Stewart and Malmberg kicked the door 5-6 times. Malmberg and Robins went in and within seconds Fossum heard gunfire. Fossum went in as the victim came out covered in blood. Someone took him to the ambulance. Malmberg, Robins, Stewart, and Trebesch were in the apartment with the suspect who was fighting and resisting. Fossum and Cape cleared rest of apartment. After that, Fossum went back to bathroom and the officers were still struggling with him. They brought him to hallway and he stopped resisting. Within 60 seconds ambulance crew came in. Fossum saw one gunshot wound to middle of the suspect's chest. More than 4 rounds were fired by the police. Stewart was covered in blood. Fossum took photos at the scene. Officer David Robins has been a patrol officer with MPD for a year and a half. He carried a Smith and Wesson 9mm handgun and mace, along with two magazines each loaded to 17 rounds. He was working squad 341 with Officer Malmberg. While on their way to the call they heard Officer Perkins yell, "He's got a knife! He's in the apartment." Malmberg 10 accelerated so they could get there faster with lights and sirens. After some confusion over the address, Robins heard Perkins say, "I need more squads here Code 3." Robins and Malmberg arrived and learned from Perkins that a man with a large knife ran at him and Perkins closed the outer door to protect himself. Stewart had his Taser out. Robins backed up Stewart because the Taser is not one hundred percent effective and there is little time to change from less lethal to lethal force. Robins learned that Alan was the hostage in the apartment. He, Stewart, and Malmberg went toward the apartment. Stewart asked for support and Robins tapped him on the shoulder and said, "I have your lethal, it's okay….just keep the Taser up…if he charges you then discharge the Taser and if it fails, I got your back." Stewart seemed reassured. Malmberg told everyone to slow down and said they were going to try to talk the suspect out of the apartment. Malmberg said they did not need to charge the door yet. The officers stopped and agreed that if the man started killing the hostage they would have a situation akin to an active shooter and would have to neutralize the threat. A sergeant arrived and asked if anyone was CIT and Malmberg said that he was. Malmberg went to the front of the door and tried to communicate with the suspect. The man said his name was Raul and that he was going to kill the man in the apartment. He said this multiple times and asked for a lawyer. Malmberg told the man to come out and that they were going to help him. He told Raul to put the knife down. Raul told the police to shut up, said "fuck you," and said he wanted his lawyer. A Spanish-speaking officer responded but was unable to establish a rapport with Raul. Eventually Raul told Malmberg he wanted to talk to his wife. Malmberg got a phone number and gave it to Sergeant Greaves, who was behind them in the hallway. The number was out of service. They tried again and got a voicemail message from a woman named Gloria, which was the name Raul gave them. Sergeant Greaves left a voicemail message. Malmberg told Raul they left a message for Gloria. Raul's tone changed and he said, "I'm gonna fuckin' kill this guy." Robins felt that something was not right and then heard the sounds of a scuffle. Then he heard the other man scream for help. Robins ran toward the door, getting there first. He kicked once, Malmberg kicked, and on the third kick the door opened. Robins went in and saw the victim sitting on the vanity with the suspect near the toilet. The suspect was over the victim's back holding a knife handle and there was blood everywhere. The victim looked at Robins with a look of "horror and like inevitable death." Robins had his firearm out and as Raul shifted his gaze from the knife to Robins he fired possibly three times. Raul leaned back and separated from the victim who tried to run out. Robins heard "BANG" behind him and knew Malmberg fired. Raul fell into the bathtub. Robins reholstered his gun. Robins guided the victim out of the bathroom and saw the wood handle of the knife in his back. Thinking it might just be in his clothes, Robins tried to pull the knife away but realized it was deep into the victim's back. The victim was led away and Robins turned back to Raul. Raul's eyes "jolted open and it was like he was hit with a lightning bolt." He sat up and attacked either Malmberg or Stewart. Raul and 11 Stewart fell to the floor and Raul was "fixated" on attacking Stewart. Robins intervened to push Raul's face back and felt his hand break. Nevertheless, he punched Raul in the face to protect Stewart and try to get him handcuffed. Raul fought back like "Superman" and was "super strong." Trebesch pulled on his right arm and somehow Raul's left arm was also secured. No longer a threat, the officers rolled Raul onto his stomach and handcuffed him. Officer Cape brought Robins outside where he told Sergeant Rivard that he fired shots and he also thought he broke his hand. The Sergeant proceeded with MPD's critical incident policy. She took Robins to the hospital where he was diagnosed with a severe break to his pinky finger. Officer Eric Malmberg has been a patrol officer with MPD for three years and served on the Crisis Intervention Team. He was carrying mace and his firearm, a Sig Sauer P320 .45 caliber with a Sure Fire Tactical Light on it. He did not carry a Taser. His gun had ten rounds in the magazine and he carried two more magazines. He and Officer Robins were at the precinct when they heard the call from Squad 311 and Officer Perkins that he needed assistance. Malmberg drove squad 341 with lights and sirens on. There was some confusion as to the correct address but they arrived quickly and saw Officer Perkins and Officer Graupner outside the apartment building with Perkins holding the door closed with his gun drawn and pointed to the ground. Perkins said there was a man inside with a knife who went into an apartment different from the one he was originally in. Sergeant Greaves asked whether anyone was CIT and Malmberg replied that he was. Malmberg took control of the scene. Cape and Oachs were in another apartment nearby. Malmberg was aware there was a hostage situation and he began a dialogue with the suspect. To deescalate the tension, Malmberg tried to establish a rapport with the suspect. Officers Robins and Stewart were on either side of Malmberg and Malmberg placed his hands on the other officers and said, "Let's calm this down….If he was going to kill the victim he would have done that already and I want to calm him down." Malmberg noted the other officers were "amped up because it was a really serious situation." They learned the hostage's name was Al and Stewart asked Al if he could come out. Al said he could not. Malmberg talked to the suspect who had a heavy accent, but the two were able to communicate in English. The man said he needed to talk to his wife and Malmberg said he was here to help and he would help if the man would come out. Malmberg repeatedly asked the man to put the knife down and come out and he would help him call his wife. The man said no and said the police needed to call his wife. The man gave a phone number that was incorrect when they first tried. The second number worked and Sergeant Greives left a voicemail message for the wife. Malmberg used all of the training he had as a CIT officer to resolve the situation without violence and build a rapport. The man then repeatedly said he was going to kill the hostage. Malmberg warned him not to do that. Lieutenant Fossum was there and they were trying to reach a hostage negotiator but they were not successful. Malmberg knew it was up to him to prevent the man from harming the hostage. The man was very agitated and sounded mentally ill, as some of the things he was saying were confused. Malmberg repeatedly asked the man to come out. Then, out of the blue, 12 Malmberg heard a sound which sounded like the other man being killed. It was a sound Malmberg never heard before, like gurgling and calling out in pain. Certain that he was hearing a violent assault, Malmberg did not hesitate. The next thing he knew he was inside the apartment with Robins and Stewart behind him. Malmberg believed he was the first to enter with his back to the door after kicking it twice from behind and knew both the victim and he (because his back was to the assailant) were in immediate danger. Malmberg's gun was in his left hand with his finger indexed, not on the trigger. Robins went first, further into the apartment and into the bathroom, with Malmberg behind him. Malmberg saw the victim and it looked as if he was sitting with the man standing over him. The man had his arm around the victim's neck with his other arm going downward into the victim's back, which Malmberg interpreted as the man stabbing and killing the victim. What Malmberg saw confirmed what he heard outside the door. He was aware that this was a hostage situation and raised his arm to shoot knowing he had to be careful not to shoot the victim. He fired at the man's left side. He heard Robins shooting and continued to fire. The man went backwards into the tub and was still moving. Malmberg believed the man still had the knife and when the man moved to get up, Malmberg felt threatened and he fired two more times. The man stopped moving and Malmberg ordered him to show his hands several times. Then the man stopped moving. Malmberg still did not see the knife and continued to order the man to show his hands. He finally showed his hands and Malmberg went toward him in the tub. He and Stewart grabbed the man and the man fought back. Officer Robins joined the struggle and the man was "fighting [them] hard" to the point where Malmberg was surprised they had so much trouble getting control of him. Malmberg was worried and Stewart yelled, "We need more cops in here!" Malmberg's gun was still in his left hand and he still did not see the knife so he held his gun downward with his finger indexed in case he had to shoot again. Robins punched the man in an effort to subdue him and Malmberg pinned the man's hand against the bathtub. Malmberg could see a gunshot wound to the man's hand. Sergeant Greaves came in and eventually they got control of the man and handcuffed him. Greaves told Malmberg to reholster his gun. Malmberg watched the officers take the handcuffs off of the man. When his shirt was cut off they could see a gunshot wound to the upper right chest. Stewart began administering first aid. Sergeant Greaves escorted Malmberg out and the two drove in Squad 341 to the precinct. Other relevant information Alan Coleman was admitted to North Memorial Medical Center and had surgery to treat a gunshot wound to his hand. He suffered a collapsed lung from the stabbing. He was in ICU for three days and was ultimately discharged on April 10th. Raul Marques-Heraldes died at Hennepin County Medical Center. His autopsy was performed by forensic pathologists at the Hennepin County Medical Examiner's Office. Heraldes died of multiple gunshot wounds including one to the chest, two to the right hip, one to 13 the left wrist, one to the left leg, and one to the left foot. He also had cuts on his fingers, as well as bruises and abrasions on his face, extremities, and scalp. Toxicology testing revealed amphetamine and methamphetamine in Heraldes's system. The amphetamine was a metabolite of methamphetamine which was present in the amount of .53 mg/l. The blood tested was taken from Heraldes before his death at Hennepin County Medical Center. The amount of methamphetamine present in his blood was more than capable of producing methamphetamine-induced psychotic behavior or agitated delirium including paranoid delusions, speaking incoherently, and erratic or disturbed behavior. HENNEPIN COUNTY ATTORNEY'S OFFICE REVIEW The BCA submitted its report to the Hennepin County Attorney's Office on August 31, 2016, for consideration of possible criminal charges. On March 16, 2016, Hennepin County Attorney Mike Freeman announced that officer involved use of deadly force cases resulting in death would no longer be submitted to a grand jury. Instead, the County Attorney would make the charging determination as is done with all other criminal cases submitted to the office. The Hennepin County Attorney reviewed the case together with two senior prosecutors and on November 7, 2016, issued this report. LEGAL ANALYSIS REGARDING THE USE OF DEADLY FORCE The evidence detailed above does not support the filing of criminal charges against Officer Eric Malmberg and/or Officer David Robins for the fatal shooting of Raul Heraldes. At the time he was shot, Heraldes was actively stabbing Alan Coleman in the back. Heraldes repeatedly ignored commands to stop and, prior to that, charged at Officers Perkins and Graupner with the same knife. Officers Malmberg and Robins fired to protect Officers Perkins and Graupner and Alan Coleman, acted out of fear of great bodily harm or death to Alan Coleman and themselves, and their use of deadly force was justified. A. Legal Standard In order to bring charges against a peace officer for using deadly force in the line of duty the State must be able to prove beyond a reasonable doubt that the use of force was not justified.2 Minnesota law provides that a peace officer may use deadly force when necessary "to protect the peace officer or another from apparent death or great bodily harm."3 The intentional discharge of a firearm constitutes deadly force.4 2 State v. Basting, 572 N.W.2d 281, 286 (Minn. 1997). 3 Minn. Stat. § 609.066, subd. 2. 4 Minn. Stat. § 609.066, subd. 1. 14 The United States Supreme Court has recognized the use of deadly force by a peace officer is justified where the officer has "probable cause to believe that the suspect pose[s] a threat of serious bodily harm either to the officer or to others.5 The Court also addressed the use of force by a peace officer in its 1989 decision, Graham v. Connor.6 Graham held an objective reasonableness standard should be utilized to evaluate an officer's use of force. The assessment of reasonableness requires "careful attention to the facts and circumstances of each particular case." The Court then outlined a non-exhaustive list of factors for balancing an individual's rights vs. an officer's: 1) "the severity of the crime at issue;" 2) "whether the suspect poses an immediate threat to the safety of the officers or others;" and 3) "whether he is actively resisting arrest or attempting to evade arrest by flight." Graham made clear that whether an officer used reasonable force "must be judged from the perspective of a reasonable officer on the scene, rather than with the 20/20 vision of hindsight." The Court stated allowance must be made for the fact the law enforcement officers are often required to make split-second judgments in circumstances that are tense, uncertain, and rapidly evolving.7 Minn. Stat. § 609.66 and the constitutional standard, taken together, establish that if the officer's use of deadly force was objectively reasonable in the face of the danger of death or great bodily harm, no criminal charges against any such officer is supported. B. The Use of Deadly Force Against Raul Heraldes Was Authorized. Officers Malmberg and Robins both fired shots at Raul Heraldes and Heraldes died from those wounds. The first information conveyed to both officers in the dispatch call to 2010 Minnehaha Avenue was for a person with a weapon. When they arrived, Officer Perkins, an officer known for his calm demeanor, was managing the crisis and holding the door to the apartment building closed. Malmberg and Robins learned that Heraldes had charged at Perkins and Graupner with his very large knife. After a significant period of attempted negotiation with Heraldes, Heraldes began to assault and stab Coleman, actions which the officers could clearly hear from outside the door to apartment #2. Not only did Heraldes refuse to come out, Coleman pleaded for the officers to enter and rescue him. The use of deadly force against Heraldes was necessary to prevent further harm and death to Coleman and to prevent harm to other officers and residents of the building. Malmberg and Robins' use of deadly force under these circumstances was reasonable as demonstrated by applying the Graham factors to this case. 1. The severity of the crime at issue: Heraldes was stabbing Alan Coleman in the back with his knife. Heraldes said repeatedly that he was going to kill Coleman. He refused 5 Tennessee v. Garner, 471 U.S. 1,11 (1985). 6 Graham v. Conner, 490 U.S. 386 (1989). 7 Graham at 396-397. 15 to stop or to leave the locked apartment. Heraldes was in the act of attempted murder and assault in the first and/or second degrees, very serious felony crimes. Additionally, Heraldes had earlier rushed at Officers Perkins and Graupner with his knife, also an assault in the second degree. 2. Whether the suspect poses an immediate threat to the safety of the officers or others: Heraldes posed a clear and immediate threat to Alan Coleman during the stabbing. The facts that he was also a threat to officers is demonstrated not only by the earlier threat with the knife but by his combative and assaultive conduct with the police after he was shot. 3. Whether he is actively resisting arrest or attempting to evade arrest by flight: Heraldes refused to surrender himself, release Coleman, or open the locked apartment door at the police's command. His actions clearly communicated to the officers that he would not voluntarily end the conflict. Judging, as Graham requires, whether the officer's use of force was reasonable from the perspective of a reasonable officer on the scene, rather than with the 20/20 vision of hindsight, leads to the conclusion that Officers Malmberg and Robins acted reasonably. The scene and danger at 2120 Minnehaha was rapidly evolving and dramatically escalating. Heraldes had been acting unusually and erratically and went from a problem visitor in an apartment building to a man in the act of attempted murder in less than an hour. The officers attempted to placate and negotiate with Heraldes by calling his wife and repeatedly offering help. Heraldes remained locked in the apartment with Coleman, who was a hostage. When the officers were able to forcibly enter the apartment, they saw Heraldes stabbing Coleman, who ran from the apartment with the knife still in his back. There was no way to stop Heraldes from further harming Coleman other than to use lethal force. Applying Minn. Stat. § 609.66 and the constitutional standard together, it is clear that Officers Malmberg and Robins' use of deadly force was objectively reasonable in the face of the danger of death or great bodily harm and no criminal charges against either officer are supported. 16 17</t>
  </si>
  <si>
    <t>['https://d3n8a8pro7vhmx.cloudfront.net/cuapb/pages/270/attachments/original/1617546220/marquez-heraldes-final-report.pdf?1617546220']</t>
  </si>
  <si>
    <t>['Brian Graupner, badge #2385', 'Charles Cape, badge #971', 'David Robins, badge #6046', 'Eric Malmberg, badge #4370', 'Jeffrey Perkins, badge #5554', 'Jesse Trebesch, badge #7277', 'Joshua Stewart, badge #6824', 'Lucas Oachs, badge #5250', 'Michael A. Fossum, badge #2072']</t>
  </si>
  <si>
    <t>['https://d3n8a8pro7vhmx.cloudfront.net/cuapb/pages/270/attachments/original/1626614434/Kennedy-Bey_v._Metro._Council__Court_File_No._15-cv-2627_%28DWF_LIB%29___Casetext_Search___Citator.pdf?1626614434']</t>
  </si>
  <si>
    <t>['Emmanuel Martinez-Cruz, badge #445401', 'Matthew Brake, badge #740']</t>
  </si>
  <si>
    <t>OSSEO CITY COUNCIL REGULAR MEETING MINUTES April 9, 2018 1. CALL TO ORDER Mayor Duane Poppe called the regular meeting of the Osseo City Council to order at 7:02 p.m. on Monday, April 9, 2018. 2. ROLL CALL Members present: Councilmembers Harold E. Johnson, Mark Schulz, Larry Stelmach, Anne Zelenak, and Mayor Duane Poppe. Staff present: City Administrator Riley Grams, City Planner Nancy Abts, City Accountant Teri Portinen, Police Chief Shane Mikkelson, and City Attorney Mary Tietjen. Others present: Lee Gustafson and Emily Lueth, Gary Groen, Rebecca Kurtz, Ray Boeser, Paul Humiston, Kathy Goetsch, Joe Suchanek, Tonya Simpson, Chris Huntley, Juliana Hultstrom, Matthew Mock, Trevor Gruys, Howard Hornibrook, and Travis Quin. 3. PLEDGE OF ALLEGIANCE Poppe led the Pledge of Allegiance. 4. APPROVAL OF AGENDA [Additions - Deletions] Poppe asked for additions or deletions to the Agenda. A motion was made by Schulz, seconded by Stelmach, to accept the Agenda as presented. The motion carried 5-0. 5. CONSENT AGENDA A. Receive EDA Minutes of March 12 B. Approve City Council Minutes of March 12 C. Receive Planning Commission Minutes of March 19 D. Receive March Building Report E. Receive February Fire Report F. Receive February American Legion Gambling Report G. Receive February Northwest Area Jaycees Gambling Report H. Receive February Osseo Maple Grove Hockey Association Gambling Report I. Receive Heritage Preservation Commission Update J. Receive Written Municipal Advisor Client Disclosure for General Obligation Bonds, Series 2018A K. Accept Resignation of Part-Time Police Officer Dennis Hemminger L. Approve Training for Administrative Assistant Karen Broden M. Approve Community Center Fee Waiver for Osseo Lions in May N. Receive Parks and Recreation Committee Minutes of April 2 O. Approve Special City Council Minutes of April 3 5 B City Council Minutes, April 9, 2018, Page 2 A motion was made by Schulz, seconded by Johnson, to approve the Consent Agenda. The motion carried 5-0. 6. MATTERS FROM THE FLOOR - None. 7. SPECIAL BUSINESS A. PRESENTATION ON S&amp;P BOND RATING UPGRADE - Rebecca Kurtz, Ehlers &amp; Associates Rebecca Kurtz, Ehlers &amp; Associates, reported in February staff participated in a call with Standard &amp; Poor's to review the ratings on both the City's general obligation debt and the EDA's debt. As a result of those discussions, the City's long-term rating on its existing general obligation debt was upgraded from a "AA-" to a "AA," and the EDA's long-term rating on the lease revenue bonds was upgraded from a "A+" to a "AA-." Ms. Kurtz explained the rating is a credit score that describes the general creditworthiness of a bond issue. Generally speaking, a higher bond rating is an indication of a more secure investment and likely results in a lower interest rate for the City. In addition, it is likely that it will attract more bidders on the day of the bond sale creating more competition for the bonds. While this upgrade has minimal effect on the City's existing debt, it positions the City for lower interest rates on future debt. Under current market conditions, the up-grade reduces the true interest rate of a 15-year issue from 3.21% to 3.13% and reduces the interest cost over the term of the bonds approximately $7,100. She presented the City with a plaque from Standard &amp; Poor's and congratulated the City on its responsible fiscal policies and strong financial management. A round of applause was offered by all in attendance. B. ACCEPT DONATIONS (Resolution) Grams stated the City has received the following donations: Donor Amount/Item Designated Fund Tokle Inspections Inc. $ 25 Beautification/Flower Fund Metro West Inspection Service $ 200 Beautification/Flower Fund Kennedy &amp; Graven Chartered $ 250 Beautification/Flower Fund Paul Baertschi, P.A., Attorney $ 50 Beautification/Flower Fund Prime Advertising &amp; Design $ 100 Beautification/Flower Fund WSB &amp; Associates Inc. $ 350 Beautification/Flower Fund Harold E. &amp; Gayle Johnson $ 500 Beautification/Flower Fund (in memory of Bob Ackerman, Roger Dissmeyer, Kathleen Jones, Jeraldine Miller, &amp; Loretta Munn) Staff recommended the Council accept the donations. A motion was made by Stelmach, seconded by Schulz, to adopt Resolution No. 2018- 21 accepting donations from Tokle Inspections Inc., Metro West Inspection Service, Kennedy &amp; Graven Chartered, Paul Baertschi, Prime Advertising &amp; Design, WSB &amp; Associates, and Harold E. &amp; Gayle Johnson. The motion carried 5-0. 8. PUBLIC HEARINGS A. STREET PROJECT ASSESSMENT HEARING (Resolution) City Council Minutes, April 9, 2018, Page 3 Lee Gustafson, City Engineer with WSB &amp; Associates, stated the 2018 street reconstruction project consists of reconstructing portions of 4th Avenue NE, 4th Street NE, and 6th Avenue NE including repairing or minimal reconstruction of the storm and sanitary sewer, replacement of curb and gutter as needed, and repair and installation of new sidewalk. The existing roadway width will be maintained to the greatest extent possible, and minimal impacts will be made outside of the curb with the exception for impacts related to utility work, curb replacement, and sidewalk repair and installation. Mr. Gustafson reported the total project cost is estimated at $629,824.80, and includes all proposed street, utility, sidewalk, and storm sewer improvements as well as all engineering and administrative costs. Financing the 2018 Street Reconstruction Project will be based on the City's special assessment policy which calls for 50% of the proposed improvements to be specially assessed including all administrative costs. The remaining 50% and 100% of the storm and utility costs will be financed by the City through street and enterprise funds. Mr. Gustafson explained a final assessment roll was prepared based on the lowest bid and individual assessment notices were mailed to each property owner. The residential assessments are determined to be $5,712.26 per unit, and commercial determined to be $67.16 per lineal foot. Staff provided further comment on the 2018 street project and recommended approval of the proposed assessment roll. Johnson asked what the date would be when the resolution was approved. Mr. Gustafson reported the date would be April 9 and noted residents would have 30 days from April 9 to pay their assessment in full in order to avoid interest charges. He explained residents received a notice with this information. A motion was made by Schulz, seconded by Stelmach, to open the Assessment Hearing at 7:17 p.m. The motion carried 5-0. No public input was offered. A motion was made by Stelmach, seconded by Johnson, to close the Assessment Hearing at 7:18 p.m. The motion carried 5-0. Schulz stated he was pleased to see staff had addressed many of the resident's questions and concerns prior to this meeting. He recommended staff continue to send out informational flyers prior to assessment hearings. Schulz pointed out the assessment amounts came in lower than estimated and thanked staff for their hard work on this project. A motion was made by Stelmach, seconded by Zelenak, to adopt Resolution No. 2018-22 approving the proposed assessment roll for the 2018 Street Reconstruction Project. The motion carried 5-0. B. ALLEY #1 PROJECT ASSESSMENT HEARING (Resolution) Lee Gustafson, WSB, stated the 2018 alley project consists of reconstructing two alleys. Alley #1 is between 5th and 6th Avenues NE from 4th Street NE to 93rd Avenue North. Alley #2 is between 2nd and 3rd Avenues NE from 4th Street NE to 93rd Avenue North. Both alley projects include repairing or minimal reconstruction of the storm sewer. It is proposed to maintain the existing alley widths and that all work will be within the City Council Minutes, April 9, 2018, Page 4 existing alley right of way. A new 12-foot wide, 6-inch thick concrete pavement will replace the old bituminous pavement on both alleys. Mr. Gustafson explained the total project cost for Alley #1 is estimated at $198,064.63 and includes all proposed alley paving components and storm sewer improvements as well as all engineering and administrative costs. Financing the 2018 Alley Reconstruction Projects will be based on the City's special assessment policy which calls for 80% of the proposed improvements to be specially assessed. The remaining 20% and 100% of the storm sewer costs will be financed by the City. Mr. Gustafson commented a final assessment roll was prepared based on the lowest bid and individual assessment notices were mailed to each property owner. The residential assessments are determined to be $4,233.31 per unit. Staff recommended the Council approve the assessment roll for Alley #1. Johnson encouraged residents that live on these alleys to complete any driveway work they were planning after the alleyways were complete. A motion was made by Schulz, seconded by Stelmach, to open the Assessment Hearing at 7:25 p.m. The motion carried 5-0. No public input was offered. A motion was made by Stelmach, seconded by Schulz, to close the Assessment Hearing at 7:25 p.m. The motion carried 5-0. A motion was made by Johnson, seconded by Zelenak to adopt Resolution No. 2018- 23 approving the proposed assessments for the 2018 Alley #1 Reconstruction Project. The motion carried 5-0. C. ALLEY #2 PROJECT ASSESSMENT HEARING (Resolution) Lee Gustafson, WSB, stated the 2018 alley project consists of reconstructing two alleys. Alley #1 is between 5th and 6th Avenues NE from 4th Street NE to 93rd Avenue North. Alley #2 is between 2nd and 3rd Avenues NE from 4th Street NE to 93rd Avenue North. Both alley projects include repairing or minimal reconstruction of the storm sewer. It is proposed to maintain the existing alley widths and that all work will be within the existing alley right of way. A new 12-foot wide, 6-inch thick concrete pavement will replace the old bituminous pavement on both alleys. Mr. Gustafson explained the total cost for Alley #2 is estimated at $128,540.23, and includes all proposed alley paving components and storm sewer improvements as well as all engineering and administrative costs. Financing the 2018 Alley Reconstruction Projects will be based on the City's special assessment policy which calls for 80% of the proposed improvements to be specially assessed. The remaining 20% and 100% of the storm sewer costs will be financed by the City. Mr. Gustafson commented a final assessment roll was prepared based on the lowest bid and individual assessment notices were mailed to each property owner. The residential assessments are determined to be $3,521.43 per unit. A motion was made by Stelmach, seconded by Schulz, to open the Assessment Hearing at 7:26 p.m. The motion carried 5-0. City Council Minutes, April 9, 2018, Page 5 No public input was offered. A motion was made by Johnson, seconded by Schulz, to close the Assessment Hearing at 7:27 p.m. The motion carried 5-0. A motion was made by Schulz, seconded by Zelenak, to adopt Resolution No. 2018- 24 approving the proposed assessments for the 2018 Alley #2 Reconstruction Project. The motion carried 5-0. 9. OLD BUSINESS A. APPROVE GATEWAY SIGN POLICY CHANGES City Planner Nancy Abts stated since the gateway sign has been in operation, staff has received a few requests from local groups to waive fees associated with the placing ads on the sign. Currently, the gateway sign policy makes no mention of approving requests to waive fees. Other policies, however, do explain how groups can submit a request to waive fees-for use of the Community Center, for example. Those requests are put onto the next available City Council agenda for consideration. Abts commented the proposed policy changes remove the charge for administrative appeals for applicants who disagree with a decision by city staff about whether a message meets the criteria to be posted on the sign. They also explain the procedures for requesting a fee waiver. Following discussion at the March 12 meeting, the proposed changes also include language allowing messages from government agencies or elected or appointed officials serving Osseo. Johnson asked if City Council, EDA, and Planning Commission meetings could be posted on the gateway sign. Abts reported City messages are allowed within the policy. Johnson suggested the League of Women Voters events and Night to Unite be posted on the gateway sign. Abts commented all City sponsored events could be posted on the gateway sign. Zelenak commented on the elected official language within the policy and requested several typographical changes for consistency purposes. City Attorney Tietjen supported the proposed changes. A motion was made by Zelenak, seconded by Stelmach, to approve the Gateway Sign Policy Changes as amended. The motion carried 5-0. B. APPROVE GATEWAY SIGN SURVEY AND INCENTIVE Abts stated the Hennepin County Business District Initiative grant that helped fund the gateway sign construction also requires an evaluation survey. Staff has worked with program administrators to create a survey. As an incentive for completing the survey, an offer for a single future $25 discount on a future gateway sign posting is recommended. The incentive will be available for the rest of the calendar year (until December 31, 2018). City Council Minutes, April 9, 2018, Page 6 Abts reported the survey will be available through the city's website at www.discoverosseo.com/survey. Information will be distributed to past users of the gateway sign, the local Chamber of Commerce, and the Explore Osseo group, and through the City's social media accounts. It will also be promoted on the gateway sign itself. If approved, the survey will be open for two weeks, from April 10 to April 24. Stelmach asked if this was a one-time incentive for businesses. Abts reported this was the case. Johnson questioned how many different users the City had advertising on the gateway sign in 2017. Abts explained the City had 11 different users last year. Schulz stated he was excited to see how the gateway sign would be utilized by local businesses in 2018. A motion was made by Stelmach, seconded by Schulz, to approve the gateway sign survey and incentive. The motion carried 5-0. 10. NEW BUSINESS A. CONFIRM EDA ACTIONS OF APRIL 9, 2018 Grams discussed the actions of the EDA. He noted the EDA approved accounts payable, received an update on a potential redevelopment opportunity, received an update on the City's TIF districts, and received an update on the 5 Central property tax value appeal process. A motion was made by Schulz, seconded by Johnson, to confirm the EDA actions of April 9, 2018. The motion carried 5-0. B. CALL FOR SALE OF $1,015,000 GENERAL OBLIGATION BONDS, SERIES 2018A - Rebecca Kurtz, Ehlers &amp; Associates Rebecca Kurtz, Ehlers &amp; Associates, requested the Council call for the sale of $1,015,000 in General Obligation Bonds, Series 2018A. She reported these bonds would be used for the 2018 street improvement projects. She explained the bonds would be issued for a 15-year term starting in 2020 and running through 2034. She recommended the water project have a term of 11 years and the storm project have a term of 10 years. She noted this would save the City $28,000 in interest. It was noted at this time the City had no bond refunding opportunities. She stated this bond obligation would be issued under the City's new bond rating. She recommended the Council call for the sale of the bonds as directed by staff and noted the bonds would be available to the City on June 7. Johnson questioned why the City was bonding for the water expenses versus paying this small amount out of the Water Fund. Grams reported this was discussed by staff and staff was recommending the amount be bonded. He stated he was hesitant to use cash for these expenses because he was uncertain what an appropriate fund balance should be. He indicated the City would have a fund balance policy in place after the Utility Rate study was complete. Johnson stated he did not know what was proper either, but he recommended the Council address this issue at this time. City Council Minutes, April 9, 2018, Page 7 Schulz questioned what the penalty was if the City were to prepay on the bonds issued for the water expenses. Ms. Kurtz explained the bonds could be called and prepayments could be made. She noted the interest rate on the bonds may be impacted and, for this reason, the City may benefit by waiting. Gram commented the Council could move forward with the bonds without the water expenses included. He noted a cash payment could be made for these expenses. Johnson asked if the bonding amount could be adjusted if the City were to receive cash payments from residents for their assessments. Ms. Kurtz indicated the City could make adjustments to the bonding amount prior to the sale date based on the amount of payments that were made by residents. Johnson inquired if the Council could make a motion to pay the water expenses out of cash in order to reduce the bonds. Ms. Kurtz stated the Council could take this action and noted she could update the numbers and would forward this information to staff. Grams questioned if it would look bad to potential buyers if the City were to reduce the size of the bond request. Ms. Kurtz explained this would not be an issue because the reduction was quite small. A motion was made by Johnson, seconded by Stelmach, to adopt Resolution No. 2018-25 providing for the sale of $965,000 General Obligation Bonds, Series 2018A, using $50,000 in the Water Fund to pay for the water expenses. Schulz commented he was struggling with this and noted he was anxious about making a last-minute decision. However, because Ms. Kurtz was certain the marketability of the bond sale would not be harmed by reducing the overall amount, he stated he could offer his support. He stated in the future he would like the Council to discuss these types of matters at a Council worksession. Schulz asked what the current balance of the Water Fund was. Grams stated the balance of the Water Fund was currently $685,000. The motion carried 5-0. C. APPROVE PROPOSAL FOR UTILITY RATE STUDY - Rebecca Kurtz, Ehlers &amp; Associates Grams stated staff completed a proposal for a Utility Rate Study (URS). He noted there are several reasons why cities choose to complete a utility rate analysis:  Review and establish utility rates. Appropriately established rates position the City to efficiently and effectively deliver water, sanitary sewer, and storm water services. A URS will establish an equity between user classes and an explanation as to why rates may differ between users. With utility expenses being largely fixed, a URS also assists with developing a response to address the declining revenues as consumption declines.  Maintain an appropriate level of positive cash balances in the utility funds. Utility revenues can be volatile depending on the weather, and adequate cash balances are needed to provide funding through the unexpected. A URS assists with determining the appropriate level of cash balance and establishes a strategy for maintaining that level. City Council Minutes, April 9, 2018, Page 8  Develop a plan for funding future capital improvements. Through its Capital Improvement and Street Reconstruction Plans the City has identified the street and utility projects to be completed and the timeline. A URS will ensure the utility revenues are sufficient to pay for their portion of the utility projects in full and relieve the pressure on the potential need to levy for any shortfalls.  Implement customized water conservation rates. While conservation pricing incents conservation and the protection of natural resources, it can also produce revenue volatility. A URS will develop a plan to maintain the revenues and ensure the reserves are adequate during times of volatility. Rebecca Kurtz explained Ehlers was willing to perform the Water, Sewer, and Storm Water Rate Study for the following cost: Water Rate Study $ 8,500 Sewer Rate Study $ 7,000 Storm Water Study $ 4,000 Total $19,500 Ms. Kurtz explained that upon completion, the City will have:  Rate recommendations for all three funds for the next ten years;  The Utility Rate Study in either an Executive Summary or Power Point format;  Financial projections in Excel format that the City can update in the future;  Established priorities developed with staff and Council for utility capital spending;  A framework for the timing and amount of future debt issues; and  A transparent decision-making process. A motion was made by Zelenak, seconded by Schulz, to direct staff to proceed with the Utility Rate Study. The motion carried 5-0. D. APPROVE POLICE PART-TIME TRAFFIC ENFORCEMENT POSITION Police Chief Shane Mikkelson stated "traffic complaints" is one of the highest complained about items in Osseo. The residents complain about speed in residential areas, stop sign violations, and all around traffic problems. He reported the department was running one officer on a shift and trying to assign that one officer to a detail for any length of time was becoming very difficult with the increased call load and investigative duties of officers. He explained he has found a way to increase traffic enforcement, problem solve traffic type crimes, and assist our residents with their complaints by adding a part-time traffic car. This car will have a traffic-only focus, with the ability to problem solve the issues as they arise. He noted he had funds available within his part-time budget to cover this expense and anticipated he could fill this position from within. Stelmach asked if TZD funding could be used for this. Chief Mikkelson stated the City would have to receive a grant in order to utilize TZD funds. Schulz thanked Chief Mikkelson for bringing this item before the Council. He agreed traffic complaints were a concern in Osseo and he liked the idea of this officer having a flexible schedule. He stated he wanted to be sure the department was completing statistical analysis on their calls and stops. He indicated he liked that this position would City Council Minutes, April 9, 2018, Page 9 improve the visibility of the Police Department. He was of the opinion this part-time officer would improve safety in the community. Johnson requested the department address crosswalk violations. Grams thanked Chief Mikkelson for bringing this item to the City. He noted the Chief was filling some of the regular shifts and thanked him for his dedicated service to the community. A motion was made by Schulz, seconded by Stelmach, to approve the part-time traffic enforcement officer. The motion carried 5-0. E. APPROVE POLICE USING NARCAN Police Chief Mikkelson stated the opioid crisis is in full effect in this community. The Police Department has come into contact with persons that are experiencing an opioid overdose. One way to save lives during an event of this nature is for the Police Department to carry Narcan in its squad cars. This drug will reverse the effects of an opioid overdose for enough time to get the person to a hospital. He reported a policy could be drafted for the Osseo Police Department. Stelmach thanked Chief Mikkelson for bringing this item forward. He stated he believed this was a great opportunity for the community and noted he would support this request. Schulz commented he appreciated the Chief's recommendation and requested good statistics be kept on the Narcan program. A motion was made by Johnson, seconded by Stelmach, to approve the Osseo Police Department to carry Narcan. The motion carried 5-0. F. APPROVE VARIANCE AND SITE-BUILDING PLAN FOR 617 NORTH OAKS DRIVE (Resolution) Abts reported the new owner of 617 North Oaks Drive seeks a variance and site plan approval to construct a 12-foot tall, 980-square-foot freestanding accessory structure to use as an office building and workout space for the adjacent apartment complex. She reviewed the standards for granting a variance along with the analysis for the site plan approval. She explained the Planning Commission held a public hearing on the application at its March 19 meeting. Following the hearing, the Commission voted unanimously to recommend approval of the application. Johnson requested further information regarding the variance standards. Abts discussed the variances standards in further detail with the Council. Poppe asked if there were any comments from the public. Raymond Boeser, 616 6th Avenue NE, stated he has been a resident of Osseo for the past ten years. He commented on February 28 he received a notice that his lease would not be renewed and that he had 30 days to vacate the premises. He reported on March 23 QT Property Management sent him a letter stating he received mis-information and that he now had 30 days to vacate the premises or could reapply for an apartment. He indicated he was fortunate enough to find new housing, but noted it would now cost him an additional $180 a month and he would have to move out of the Osseo area. He expressed City Council Minutes, April 9, 2018, Page 10 frustration with QT Property Management for being so inconsiderate and for not properly maintaining their buildings. He stated he understood the apartment management intended to not renew leases back in September 2017, but did not notify residents until February 2018. He encouraged the City to more closely monitor its rental properties and not support the proposed requests. Tonya Simpson, 616 6th Avenue NE, reported she spoke to the Planning Commission and noted she sent in additional documentation to the Council. She discussed how people's lives were being impacted by the changes at her apartment complex. She encouraged the City to better research the companies that were coming into the community. She explained that she moved into Osseo six years ago from California with her son and reported she was being forced out. She indicated she had a child with special needs and noted this has been very hard on him. She stated she doesn't know if she would be able to come back to her current unit after the renovations were completed or what the rental rate would be. Schulz asked how the new building would be used by the apartment complex. Matthew Mock, general manager of the apartment complex, explained the building would be used as an office and workout space. Schulz questioned if the apartment complex would have onsite management once the building was complete. Mr. Mock reported this would be the case. Schulz commented he has been getting emails and calls from residents. He stated he sympathized with the tenants of this apartment complex and hoped that the property manager (QT Property Management) would be making great strides to improve communication. He explained he was happy improvements would be made to these properties and thanked the property manager for putting a priority on the applications from existing tenants. He stated he was saddened by the fact some tenants would not be able to remain in Osseo. He commented the struggle to make Osseo financially self- sufficient was to embrace the change while not losing who we are. It was his hope the positive momentum from this project would move forward. Mr. Mock thanked the Council for his comments. He explained as a rental company he was bound as a landlord by the lease. He understood that the changes he was proposing would impact lives. He stated he was proposing to improve a property that has not been maintained for quite some time. In order to bring this property up to code, he felt it was best to do the work without the tenants in the building. He reported he has worked through this process as graciously as possible, noting all of his actions were legal within the terms of the lease. He apologized for impacting the tenants and stated he appreciated the support of the Council. Johnson commented on a letter he received from the property owner after the Planning Commission meeting and expressed frustration with the inaccuracies in the letter. He believed the City needed better representation from the owners of this property than what the City has received up to this point. He stated he wanted to see the Council take a long hard look at the City's rental property regulations to ensure this type of situation did not occur again. Stelmach indicated he attended the Planning Commission meeting. He stated after hearing both sides, he understood the business perspective along with the stress that was caused to the tenants. He reported tonight the Council was being asked to approve a variance and site-plan. City Council Minutes, April 9, 2018, Page 11 Zelenak thanked the residents that came forward and expressed their concerns. A motion was made by Schulz, seconded by Stelmach, to adopt Resolution No. 2018- 26 approving a variance for an accessory building with a height of 12 feet and an area of approximately 980 square feet at 617 North Oaks Drive. Johnson stated he would not be supporting the variance to prove the point he believes the residents at this property were treated unfairly. The motion carried 4-1 (Johnson opposed). A motion was made by Schulz, seconded by Stelmach, to approve the site-building plan, subject to the following conditions: 1. The improvements shall match the site plan submitted for approval by the City Council; 2. If not included in the City Council approval, an updated lighting plan shall be submitted and approved by staff prior to issuance of any building or grading permits; 3. If not included in the City Council approval, an updated landscaping plan shall be submitted and approved by staff and may include two deciduous trees in lieu of the infiltration basin; 4. Any necessary payment for SAC charges must be made prior to issuance of any building permits; 5. The applicant shall obtain all necessary building and sign permits and pay all fees related to the proposed improvements; 6. Weeds and other vegetation shall be maintained at all times in accordance with Chapter 93.38 of the City Code; 7. All trash shall be stored within a properly-screened enclosure. The motion carried 4-1 (Johnson opposed). Poppe stated he hoped both the City and the property manager could use this as a learning experience and move forward in a positive manner for the future. G. APPROVE SITE-BUILDING PLAN FOR 340 CENTRAL AVENUE Abts stated the new owners of 340 Central Avenue seek a site plan approval for proposed renovations to their building. The property is in the Central Business District (CBD), just south of Boerboom Park. Jesse Dickinson and Jordan Dickinson are owners of the property. They intend to move their custom coachbuilding business, Union Speed and Style, to 340 Central Avenue once renovations are complete. Staff reviewed the analysis for Site Plan approval and noted the Planning Commission held a public hearing on the application at its March 19 meeting. Following the hearing, the Commission voted unanimously to recommend approval of the application. Schulz asked if the Council was considering future plans for the 332 Central Avenue property. Abts stated the request before the Council was only for 340 Central Avenue. She reported staff was recommending these two lots be combined for utility purposes and noted a lot combination request would have to come before the Planning Commission and Council in order for this to occur. City Council Minutes, April 9, 2018, Page 12 Poppe questioned why the City was proposing to combine utilities when this would be a multi-tenant space. Schulz agreed and recommended the two properties not be combined. Grams commented the Finance Department recommended the two parcels be combined in order to save on storm utility fees. He indicated this lot combination would be up to the property owners and was not required by the City. Schulz stated he was looking forward to the property owners moving forward with the proposed improvements. He asked if any of the proposed building materials would negatively impact the building and its ability to be restored to its former glory. Abts reported there were no building materials that would adversely impact the building. Schulz encouraged the property owners to participate in the Vintage Foreign Car Show that would be held in May. Zelenak asked if the property owners would be completing any exterior improvements to the 332 Central Avenue property in conjunction with the proposed improvements to 340 Central Avenue. Mr. Quin reported the façade would be sand blasted and painted. Stelmach stated he was happy to have this business moving into Osseo. A motion was made by Schulz, seconded by Stelmach, to approve the site-building plan, subject to the listed conditions of approval: 1. The improvements shall match the site plan submitted for approval by the City Council; 2. Any necessary payment for SAC charges must be made prior to issuance of any building permits; 3. The applicant shall obtain all necessary building and sign permits and pay all fees related to the proposed improvements; 4. Weeds and other vegetation shall be maintained at all times in accordance with Chapter 93.38 of the City Code; 5. All trash shall be stored within a properly-screened enclosure. 6. The site plan will be valid for one year following the date of approval, unless work begins toward completion within one year or the approval is renewed for a period of one year by the City Council. The motion carried 5-0. H. APPROVE LANDSCAPE PLAN MODIFICATIONS FOR 108 BROADWAY STREET WEST Abts stated the property owner of 108 Broadway Street West has requested the landscape bond collected in 2009 be returned. The landscape plan approved in 2009 has not been satisfactorily completed. Instead, the property owner requests approval of a new, modified landscape plan. Abts commented the landscape plan submitted with the 2009 application indicated a total of 30 trees on the property: 3 Basswood, 22 Boxelder, 4 Juneberry, and 1 Elm. Landscaping requirements for the Manufacturing District include one tree for every 1,000 square feet of building. The 2009 project required 20 trees, and the plan at that time gave credit for several of the large Boxelders in meeting that requirement. However, City Council Minutes, April 9, 2018, Page 13 Boxelders are among a handful of species that the City Code indicates cannot be used to meet landscaping requirements. In this updated plan, the City may consider whether to include or exclude Boxelders in the final tree calculations. Abts explained the revised landscaping plan shows a total of 11 added trees: 6 Blue Spruce, 1 Armstrong Maple, 2 Red Maple, 1 Cherry, and 1 Crabapple. With the exception of the Red Maple, the indicated diameters for the Armstrong Maple, Cherry, and Crabapple are smaller than the 2 ½ inches in diameter required by Code. Some of the blue spruce indicated on the updated plan are located in a drainage easement along the northwest side of the driveway. Moving trees out of the easement was discussed during the 2009 approval. Public Works Director Rick Hass suggests that the trees be allowed to remain in the easement if the property owner signs an acknowledgement agreeing to be fully responsible for replacing them if work must be done in the easement area in the future. Abts reported some areas previously identified on the landscape plan as being covered in sod have been replaced with gravel beds. The applicant has also provided numerous ornamental shrubs. Staff recommended approval of the request with conditions. Johnson asked if this property was located on a private drive. Grams stated this was the case. Johnson questioned why a curb was noted installed on this private drive. Howard Hornibrook, in Plymouth, reported the curb that was installed was per City approved plans. He noted the rock that was installed to keep the curb from eroding. A motion was made by Schulz, seconded by Stelmach, to approve the Landscape Plan Modifications subject to the conditions of approval: 1. The property owner shall agree to be fully responsible for replacing items located in the easement along the west side of the driveway, if those items are affected by future utility work in the easement. 2. Weeds and other vegetation shall be maintained at all times in accordance with Chapter 93.38 of the City Code. 3. If further modifications to the site plan result in significant alterations, the applicant shall apply for an amended site plan, including a public hearing. The motion carried 5-0. I. APPROVE 2ND READING AND ADOPTION OF ORDINANCE AMENDMENT FOR SPECIAL EVENTS Abts stated the proposed ordinance is a comprehensive document. It reflects many of the discussion items covered at past meetings. She noted a few changes have been made since the first reading. Definition of "special event" The definition of a special event has been clarified following discussion during the first reading of the ordinance. The following words, terms, and phrases, when used in this Chapter, will have the following meanings: City Council Minutes, April 9, 2018, Page 14 SPECIAL EVENT. Any [event] held in whole or in part upon publicly owned property or public right-of-way, or any event, if held either in wholly or in partly upon private property, if such event will require the use of Special Services. SPECIAL SERVICES. The exclusive allocation of city resources, including, but not limited to, city personnel, equipment, rights-of-way, property, or facilities … Special Services shall include, but not be limited to, any of the following: street closures; requiring police officers to stop or reroute traffic; special police protection; stationing emergency vehicles at or in the immediate vicinity of the event; exclusive use of city streets or property as a staging area or for event parking; additional street cleaning and garbage removal services; special signage, such as temporary no parking signs; the use of any city building, equipment, or other property for any purpose other than the normal operations of the facilities; or the city otherwise providing exclusive services. Abts reviewed the proposed changes in further detail with the Council and recommended adoption of the Ordinance. Grams commented on the process that would be followed if a group or individual wanted to apply for a fee waiver. Johnson asked if residents applying for a Night to Unite road closure would have to pay the permit fee. Grams reported at this time the residents would be charged a permit fee. He explained the Council would have the right to waive these fees. Abts stated Officer Tony Mortinson could fill out the special event permit for all Night to Unite events and have this reviewed by the Council. Grams supported this recommendation. A motion was made by Zelenak, seconded by Schulz, to approve the 2nd Reading and Adoption of Ordinance No. 2018-1 Amendment Title XI, Business Regulations, by Adding a New Chapter 118 to the Code of Ordinances relating to Special Events and Repealing Sections 114.01 and 114.02 relating to Licensing of Public Dances and Entertainments, Shows, Carnivals and the like. The motion carried 5-0. J. APPROVE SPECIAL EVENTS PERMIT APPLICATION Grams stated with the change to the City's ordinance creating the Special Events Permit process, the Council should consider approving the actual application itself. The permit will be used anytime a special event will take place here in Osseo. The permit will be required if one or more of the following apply to the event: 1. 200 or more individuals will be in attendance; 2. A temporary alcohol license is required for the event (for sale of liquor); 3. Admission or fees will be charged to attendees, or donations requested while using City property; 4. Special services will be required (such as closed streets, traffic control, additional security, or use of City property). Grams explained the applicant should complete the application and submit it to City staff. The application allows staff to review the plans and details of the event, and will suggest which special services may be needed for the event. The application is also a checklist of sorts, making sure the applicant submits all the necessary licenses, permits, or proof of insurance. After the application is submitted, staff will review the information and determine the fee amount for the event. The proposed fees for the permit are: Special Events Permit Application Review Fee $50 City Council Minutes, April 9, 2018, Page 15 City Staff - Professional (Administrator, Planning) $75 per hour (time &amp; half for OT) City Staff - Administrative Support $50 per hour (time &amp; half for OT) City Staff - Public Works Director $75 per hour (time &amp; half for OT) City Staff - Public Works Maintenance $50 per hour (time &amp; half for OT) Police Services - Additional Police Officers (per current Police Services contract) Grams explained the proposed fees associated with this permit will be included in the City's Fee Schedule. When an applicant comes in and submits an application, staff will go through the proposed fees with the applicant at that time. Grams stated the application would be placed on the next Council meeting for review and approval. Most of the larger events within the City do already have separate approval components through the Council. This permit and process would replace that. The applicant would be invited to the Council meeting prior to the event, and asked to describe the event and what services are requested from the City. The Council would then review the event and approve or deny the event and permit at that time. Grams indicated the applicant also has the ability to seek a waiver of any of the associated fees by attending the Council meeting and making that request. The ordinance includes that language (under §117.14 of the Special Event Permit Ordinance). The Council would then consider that request and make a decision to waive part of the fees, all of the fees, or none of the fees associated with that event. Johnson questioned when these new changes would take effect. City Attorney Tietjen reported the new requirements would take effect after the Ordinance was published. A motion was made by Johnson, seconded by Stelmach, to approve the Special Events Permit Application. The motion carried 5-0. K. APPROVE AMENDED FEE SCHEDULE (Resolution) Grams stated with the City Council approval of the Special Events Ordinance and application, the final step would be to add the associated permit fees to the Fee Schedule. The new Special Event Permit fees have been added under the Administration section of the 2018 Fee Schedule. Anytime the City Council amends the Fee Schedule, a resolution must be passed in order for the changes to be effective. A motion was made by Schulz, seconded by Stelmach, to adopt Resolution No. 2018- 27 amending the Fee Schedule for 2018. The motion carried 5-0. L. APPROVE 2018 MUSIC AND MOVIES IN THE PARK SCHEDULE Abts stated events are recommended for Tuesday nights, beginning June 12 and continuing through August 28. There are eight concerts and presentations, starting at 7 p.m. Six movies are planned for every 2nd and 4th Tuesday, starting at dusk. Concession vendors whose proceeds will support local nonprofits operating in Osseo could be allowed. Abts suggested one Tuesday is reserved at the end of the season as a rain date for concerts rescheduled in case of inclement weather. Movies can be re-shown at no additional cost for up to one year. City Council Minutes, April 9, 2018, Page 16 Abts stated performers include local favorites as well as new acts. Groups like The Teddy Bear Band, Snake Discovery, and the Classic Big Band are returning. New acts include Bluedog, a blues group comprised of Native American artists; the Wildlife Science Center of Stacy, MN; the Capri Big Band, a diverse Twin Cities group that has played throughout the north metro; Danielle Daniel, an actress and author who combines music and storytelling in an all-ages presentation; and Patchouli, a husband and wife duo from Maiden Rock, Wisconsin. Abts stated St. Paul's Lutheran Church has asked to sponsor Patchouli's performance. Band member Bruce Hecksel is an Osseo High School graduate and the son of former St. Paul's Lutheran Church pastor Stan Hecksel. Since the group will be performing in Europe and China this spring and summer, their Osseo performance will need to be in August. Given other performers' limited availability, they are scheduled August 28 and an earlier rain date is set for August 14. St. Paul's Lutheran Church can likely serve as a rain location for Patchouli. Schulz commented while donations were much appreciated for the movies and music in the park, he noted the success of this program was not solely dependent upon being fully funded by donations. He reported the City could use park and recreation appropriations. A motion was made by Schulz, seconded by Johnson, to approve the proposed schedule and authorize City staff to enter into contracts with selected performers. Zelenak thanked staff for arranging all of the entertainment for this summer and noted she was looking forward to having the snake people back. Schulz thanked the parks and recreation members for volunteering their time to make this program a great success. The motion carried 5-0. M. APPROVE POLICY FOR DONATION OF SURPLUS EQUIPMENT TO A NONPROFIT ORGANIZATION Grams stated cities often find themselves in possession of property or equipment it no longer requires. The equipment may be in working condition and may have value to someone else. Cities have had the choice of selling excess materials from construction jobs, excess inventories, obsolete or outgrown equipment, and real property that does not fit the city's current or future needs. The City of Osseo has used the option to sell surplus items in the past via the adoption of resolutions. Grams explained donations of surplus equipment to a nonprofit is a new option for cities. A model policy is offered by the League of MN Cities. It establishes the ability of the City to donate surplus equipment to a nonprofit organization under state law and defines important terms associated with this donation. The model policy provides procedural steps and safeguards such as a disclaimer of warranties and a form to be completed by the receiving organization to verify compliance with terms of the policy. Grams reported cities could donate used fire or police equipment to other cities in this example. In an upcoming event promoted by the League of MN Cities, the City could recycle excess/unused computer equipment to the nonprofit organization PCs for People. This collection event is being held in Brooklyn Park in April. PCs for People uses NAID certification to wipe data from city-owned equipment, and then recycles or refurbishes City Council Minutes, April 9, 2018, Page 17 the equipment for reuse. Rather than discarding this equipment, it could be recycled/reused. Schulz expressed concern that the City's hard drives would be cleaned by an outside third party. He stated he would rather see the hard drives destroyed versus being cleaned. Stelmach agreed with this recommendation. Grams commented he could seek further information on how the hard drives would be handled from the League of Minnesota Cities. A motion was made by Schulz, seconded by Zelenak, to approve the model policy for Donation of Surplus Equipment to a Nonprofit Organization as presented. The motion carried 5-0. N. APPROVE RESOLUTION SUPPORTING LOCAL DECISION MAKING AUTHORITY (Resolution) Grams explained the League of Minnesota Cities recently published and drafted model resolutions for City Councils concerned about the proliferation of 2017 and 2018 legislative initiatives aimed at restricting local decision-making authority. The League has historically supported the principle of local control, and opposed threats to local control at federal and state levels. One of the core values of the League is that locally elected decision-makers are in the best position to determine what health, safety, and welfare regulations best serve their constituents. So far, nearly 100 MN cities have passed similar resolutions supporting local decision-making. Johnson supported the City adopting this resolution. A motion was made by Johnson, seconded by Stelmach, to adopt Resolution No. 2018-28 Supporting Local Decision-Making Authority. The motion carried 5-0. O. APPROVE ACCOUNTS PAYABLE Grams reviewed the Accounts Payable with the Council. A motion was made by Johnson, seconded by Zelenak, to approve the Accounts Payable as presented. The motion carried 5-0. 11. ADMINISTRATOR REPORT - None. 12. COUNCIL AND ATTORNEY REPORTS Stelmach stated he looked forward to meeting the new Traffic Safety Officer. Poppe congratulated the City Council and City staff for their efforts in moving the City's bond rating up. Poppe stated the Hennepin County Open Book Meeting would be held on Tuesday, April 17, at 5:00 p.m. at City Hall. Poppe reported the Public Safety Advisory Committee was seeking a volunteer from the business community to serve with this board. City Council Minutes, April 9, 2018, Page 18 Poppe encouraged Osseo residents to register for the Step To It Challenge. He reported this challenge would take place from May 1 to 28. 13. ADJOURNMENT A motion was made by Schulz, seconded by Johnson, to adjourn the City Council meeting at 9:56 p.m. The motion carried 5-0. Respectfully submitted, Heidi Guenther TimeSaver Off Site Secretarial, Inc.</t>
  </si>
  <si>
    <t>['https://assets.nationbuilder.com/cuapb/pages/1472/attachments/original/1669315180/18.04.09__Council_Minutes_Hemminger_Resignation.pdf?1669315180']</t>
  </si>
  <si>
    <t>['https://d3n8a8pro7vhmx.cloudfront.net/cuapb/pages/270/attachments/original/1632315976/2019-Jason_Christensen-_City_of_Owatonna.pdf?1632315976']</t>
  </si>
  <si>
    <t>['Jason Christensen, badge #None']</t>
  </si>
  <si>
    <t>['https://d3n8a8pro7vhmx.cloudfront.net/cuapb/pages/270/attachments/original/1614285311/2020_The_Bad_Cops__How_Minneapolis_protects_its_worst_police_officers_until_it%E2%80%99s_too_late_-_Minnesota_Reformer.pdf?1614285311']</t>
  </si>
  <si>
    <t>['Alexander Brown, badge #820', 'Blayne Lehner, badge #4073', 'Christie L. Nelson, badge #4959', 'Christopher Guelcher, badge #2513', 'Derek M. Chauvin, badge #1087', 'Heather Sterzinger, badge #4241', 'John Haugland, badge #2813', 'Kent Warnberg, badge #7570', 'Medaria Arradondo, badge #231', 'Michael R. Sauro, badge #6313', 'Peter Brazeau, badge #750', 'Richard Altonen, badge #2287', 'Richard C. Altonen, badge #66', 'Robert J. Kroll, badge #3874', 'Steve Wuorinen, badge #7876', 'Troy Carlson, badge #998', 'Tyrone Barze, badge #330', 'William Palmer, badge #5429']</t>
  </si>
  <si>
    <t>['https://assets.nationbuilder.com/cuapb/pages/1509/attachments/original/1753851981/17-18625_Luke_Eckert-Investigative_Report.pdf?1753851981']</t>
  </si>
  <si>
    <t>['https://d3n8a8pro7vhmx.cloudfront.net/cuapb/pages/270/attachments/original/1616264837/JOSEPH_v._DONAHUE.pdf?1616264837']</t>
  </si>
  <si>
    <t>['https://d3n8a8pro7vhmx.cloudfront.net/cuapb/pages/270/attachments/original/1615680763/2018_RCAO_Decision_Memo_on_Death_of_William_J._Hughes.pdf?1615680763']</t>
  </si>
  <si>
    <t>['https://d3n8a8pro7vhmx.cloudfront.net/cuapb/pages/270/attachments/original/1618091572/Peter_P_Bydzovsky.pdf?1618091572']</t>
  </si>
  <si>
    <t>['https://assets.nationbuilder.com/cuapb/pages/1509/attachments/original/1753848028/19-02291_Patrick_Tinsley.pdf?1753848028']</t>
  </si>
  <si>
    <t>['Patrick Tinsley, badge #7242']</t>
  </si>
  <si>
    <t>['https://d3n8a8pro7vhmx.cloudfront.net/cuapb/pages/270/attachments/original/1614985536/2016DavidTEmbaye.pdf?1614985536']</t>
  </si>
  <si>
    <t>['https://d3n8a8pro7vhmx.cloudfront.net/cuapb/pages/270/attachments/original/1632228459/2020-Laura_Gould-Golden_Valley.pdf?1632228459']</t>
  </si>
  <si>
    <t>['Laura  Gould, badge #None']</t>
  </si>
  <si>
    <t>['Department:Golden Valley Police Department']</t>
  </si>
  <si>
    <t>['https://d3n8a8pro7vhmx.cloudfront.net/cuapb/pages/270/attachments/original/1613776255/Duane_Mumm_Lawsuit.pdf?1613776255']</t>
  </si>
  <si>
    <t>['James K. Brickley, badge #771', 'Lance D. DuPaul, badge #1623', 'Todd L. Lappegaard, badge #3968']</t>
  </si>
  <si>
    <t>['https://assets.nationbuilder.com/cuapb/pages/1509/attachments/original/1753851707/17-10527_Shannon_Barnette-Investigative_Report.pdf?1753851707']</t>
  </si>
  <si>
    <t>['https://d3n8a8pro7vhmx.cloudfront.net/cuapb/pages/270/attachments/original/1618167029/KREKELBERG_v._Anoka_County__439_F._Supp._3d_1143_-_Dist._Court__Minnesota_2020_-_Google_Scholar.pdf?1618167029']</t>
  </si>
  <si>
    <t>['https://d3n8a8pro7vhmx.cloudfront.net/cuapb/pages/270/attachments/original/1626548059/BARIBEAU_v._CITY_OF_MINNEAPOLIS___FindLaw.pdf?1626548059']</t>
  </si>
  <si>
    <t>['Daniel Pommerenke, badge #5774', 'Edward T. Nelson, badge #4970', 'Erika Christensen, badge #1097', 'Jeanine Brudenell, badge #845', 'John A. Billington, badge #556', 'Robert Greer, badge #2441', 'Roderick Weber, badge #7612', 'Sherry R. Appledorn, badge #214', 'Timothy J. Hoeppner, badge #3051', 'Timothy J. Merkel, badge #4744']</t>
  </si>
  <si>
    <t>None of the below</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</si>
</sst>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12" max="12" width="15.75"/>
    <col customWidth="1" min="15" max="15" width="24.38"/>
    <col customWidth="1" min="16" max="16" width="28.75"/>
    <col customWidth="1" min="19" max="19" width="17.5"/>
    <col customWidth="1" min="20" max="20" width="15.0"/>
    <col customWidth="1" min="22" max="22" width="15.5"/>
    <col customWidth="1" min="23" max="23" width="25.13"/>
    <col customWidth="1" min="24" max="24" width="23.38"/>
  </cols>
  <sheetData>
    <row r="1">
      <c r="A1" s="1"/>
      <c r="B1" s="1" t="s">
        <v>0</v>
      </c>
      <c r="C1" s="1"/>
      <c r="D1" s="1"/>
      <c r="E1" s="1"/>
      <c r="F1" s="1"/>
      <c r="G1" s="1"/>
      <c r="J1" s="1">
        <v>1.0</v>
      </c>
      <c r="L1" s="1">
        <v>2.0</v>
      </c>
      <c r="M1" s="1">
        <v>3.0</v>
      </c>
      <c r="O1" s="1">
        <v>4.0</v>
      </c>
      <c r="P1" s="1">
        <v>5.0</v>
      </c>
      <c r="Q1" s="1">
        <v>6.0</v>
      </c>
      <c r="R1" s="1">
        <v>7.0</v>
      </c>
      <c r="S1" s="1">
        <v>8.0</v>
      </c>
      <c r="T1" s="1">
        <v>9.0</v>
      </c>
    </row>
    <row r="2">
      <c r="A2" s="1" t="s">
        <v>1</v>
      </c>
      <c r="B2" s="1" t="s">
        <v>2</v>
      </c>
      <c r="C2" s="1" t="s">
        <v>3</v>
      </c>
      <c r="D2" s="1" t="s">
        <v>4</v>
      </c>
      <c r="E2" s="1" t="s">
        <v>5</v>
      </c>
      <c r="F2" s="1" t="s">
        <v>6</v>
      </c>
      <c r="G2" s="1" t="s">
        <v>7</v>
      </c>
      <c r="H2" s="1" t="s">
        <v>8</v>
      </c>
      <c r="I2" s="1" t="s">
        <v>9</v>
      </c>
      <c r="J2" s="1" t="s">
        <v>10</v>
      </c>
      <c r="L2" s="1" t="s">
        <v>11</v>
      </c>
      <c r="M2" s="1" t="s">
        <v>12</v>
      </c>
      <c r="O2" s="1" t="s">
        <v>13</v>
      </c>
      <c r="P2" s="1" t="s">
        <v>14</v>
      </c>
      <c r="Q2" s="1" t="s">
        <v>15</v>
      </c>
      <c r="R2" s="1" t="s">
        <v>16</v>
      </c>
      <c r="S2" s="1" t="s">
        <v>17</v>
      </c>
      <c r="T2" s="1" t="s">
        <v>18</v>
      </c>
      <c r="U2" s="1" t="s">
        <v>19</v>
      </c>
      <c r="V2" s="1" t="s">
        <v>20</v>
      </c>
      <c r="W2" s="1" t="s">
        <v>21</v>
      </c>
      <c r="X2" s="1" t="s">
        <v>22</v>
      </c>
      <c r="Y2" s="1" t="s">
        <v>23</v>
      </c>
    </row>
    <row r="3">
      <c r="A3" s="1">
        <v>82.0</v>
      </c>
      <c r="B3" s="1" t="s">
        <v>24</v>
      </c>
      <c r="C3" s="1" t="s">
        <v>25</v>
      </c>
      <c r="D3" s="1" t="s">
        <v>26</v>
      </c>
      <c r="E3" s="1" t="s">
        <v>27</v>
      </c>
      <c r="F3" s="1">
        <v>698.0</v>
      </c>
      <c r="H3" s="2"/>
      <c r="I3" s="2"/>
      <c r="J3" s="2"/>
      <c r="K3" s="2" t="str">
        <f>IF(Final_Cleaned_Data_V2!J3="Other", "Please specify here", "")</f>
        <v/>
      </c>
      <c r="L3" s="2"/>
      <c r="M3" s="3"/>
      <c r="N3" s="2" t="str">
        <f>IF(Final_Cleaned_Data_V2!M3="Other", "Please specify here", "")</f>
        <v/>
      </c>
      <c r="O3" s="2"/>
      <c r="P3" s="2"/>
      <c r="Q3" s="2"/>
      <c r="R3" s="2"/>
      <c r="S3" s="2"/>
      <c r="T3" s="2"/>
      <c r="U3" s="2"/>
      <c r="W3" s="2"/>
      <c r="X3" s="1"/>
    </row>
    <row r="4">
      <c r="A4" s="1">
        <v>83.0</v>
      </c>
      <c r="B4" s="1" t="s">
        <v>28</v>
      </c>
      <c r="C4" s="1" t="s">
        <v>29</v>
      </c>
      <c r="D4" s="1" t="s">
        <v>30</v>
      </c>
      <c r="E4" s="1" t="s">
        <v>27</v>
      </c>
      <c r="F4" s="1">
        <v>711.0</v>
      </c>
      <c r="G4" s="1" t="b">
        <v>1</v>
      </c>
      <c r="H4" s="2"/>
      <c r="I4" s="2"/>
      <c r="J4" s="2"/>
      <c r="K4" s="2" t="str">
        <f>IF(Final_Cleaned_Data_V2!J4="Other", "Please specify here", "")</f>
        <v/>
      </c>
      <c r="L4" s="2"/>
      <c r="M4" s="3"/>
      <c r="N4" s="2" t="str">
        <f>IF(Final_Cleaned_Data_V2!M4="Other", "Please specify here", "")</f>
        <v/>
      </c>
      <c r="O4" s="2"/>
      <c r="P4" s="2"/>
      <c r="Q4" s="2"/>
      <c r="R4" s="2"/>
      <c r="S4" s="2"/>
      <c r="T4" s="2"/>
      <c r="U4" s="2"/>
      <c r="W4" s="2"/>
      <c r="X4" s="2"/>
    </row>
    <row r="5">
      <c r="A5" s="1">
        <v>84.0</v>
      </c>
      <c r="B5" s="1" t="s">
        <v>31</v>
      </c>
      <c r="C5" s="1" t="s">
        <v>32</v>
      </c>
      <c r="D5" s="1" t="s">
        <v>33</v>
      </c>
      <c r="E5" s="1" t="s">
        <v>34</v>
      </c>
      <c r="F5" s="1">
        <v>750.0</v>
      </c>
      <c r="H5" s="2"/>
      <c r="I5" s="2"/>
      <c r="J5" s="2"/>
      <c r="K5" s="2" t="str">
        <f>IF(Final_Cleaned_Data_V2!J5="Other", "Please specify here", "")</f>
        <v/>
      </c>
      <c r="L5" s="2"/>
      <c r="M5" s="2"/>
      <c r="N5" s="2" t="str">
        <f>IF(Final_Cleaned_Data_V2!M5="Other", "Please specify here", "")</f>
        <v/>
      </c>
      <c r="O5" s="2"/>
      <c r="P5" s="2"/>
      <c r="Q5" s="2"/>
      <c r="R5" s="2"/>
      <c r="S5" s="2"/>
      <c r="T5" s="2"/>
      <c r="U5" s="2"/>
      <c r="W5" s="2"/>
      <c r="X5" s="2"/>
    </row>
    <row r="6">
      <c r="A6" s="1">
        <v>85.0</v>
      </c>
      <c r="B6" s="1" t="s">
        <v>35</v>
      </c>
      <c r="C6" s="1" t="s">
        <v>36</v>
      </c>
      <c r="D6" s="1" t="s">
        <v>37</v>
      </c>
      <c r="E6" s="1" t="s">
        <v>27</v>
      </c>
      <c r="F6" s="1">
        <v>777.0</v>
      </c>
      <c r="H6" s="2"/>
      <c r="I6" s="2"/>
      <c r="J6" s="2"/>
      <c r="K6" s="2" t="str">
        <f>IF(Final_Cleaned_Data_V2!J6="Other", "Please specify here", "")</f>
        <v/>
      </c>
      <c r="L6" s="2"/>
      <c r="M6" s="2"/>
      <c r="N6" s="2" t="str">
        <f>IF(Final_Cleaned_Data_V2!M6="Other", "Please specify here", "")</f>
        <v/>
      </c>
      <c r="O6" s="2"/>
      <c r="P6" s="2"/>
      <c r="Q6" s="2"/>
      <c r="R6" s="2"/>
      <c r="S6" s="2"/>
      <c r="T6" s="2"/>
      <c r="U6" s="2"/>
      <c r="W6" s="2"/>
      <c r="X6" s="2"/>
    </row>
    <row r="7">
      <c r="A7" s="1">
        <v>86.0</v>
      </c>
      <c r="B7" s="1" t="s">
        <v>38</v>
      </c>
      <c r="C7" s="1" t="s">
        <v>39</v>
      </c>
      <c r="D7" s="1" t="s">
        <v>37</v>
      </c>
      <c r="E7" s="1" t="s">
        <v>27</v>
      </c>
      <c r="F7" s="1">
        <v>783.0</v>
      </c>
      <c r="H7" s="2"/>
      <c r="I7" s="2"/>
      <c r="J7" s="2"/>
      <c r="K7" s="2" t="str">
        <f>IF(Final_Cleaned_Data_V2!J7="Other", "Please specify here", "")</f>
        <v/>
      </c>
      <c r="L7" s="2"/>
      <c r="M7" s="2"/>
      <c r="N7" s="2" t="str">
        <f>IF(Final_Cleaned_Data_V2!M7="Other", "Please specify here", "")</f>
        <v/>
      </c>
      <c r="O7" s="2"/>
      <c r="P7" s="2"/>
      <c r="Q7" s="2"/>
      <c r="R7" s="2"/>
      <c r="S7" s="2"/>
      <c r="T7" s="2"/>
      <c r="U7" s="2"/>
      <c r="W7" s="2"/>
      <c r="X7" s="2"/>
    </row>
    <row r="8">
      <c r="A8" s="1">
        <v>87.0</v>
      </c>
      <c r="B8" s="1" t="s">
        <v>40</v>
      </c>
      <c r="C8" s="1" t="s">
        <v>41</v>
      </c>
      <c r="D8" s="1" t="s">
        <v>42</v>
      </c>
      <c r="E8" s="1" t="s">
        <v>27</v>
      </c>
      <c r="F8" s="1">
        <v>794.0</v>
      </c>
      <c r="H8" s="2"/>
      <c r="I8" s="2"/>
      <c r="J8" s="2"/>
      <c r="K8" s="2" t="str">
        <f>IF(Final_Cleaned_Data_V2!J8="Other", "Please specify here", "")</f>
        <v/>
      </c>
      <c r="L8" s="2"/>
      <c r="M8" s="2"/>
      <c r="N8" s="2" t="str">
        <f>IF(Final_Cleaned_Data_V2!M8="Other", "Please specify here", "")</f>
        <v/>
      </c>
      <c r="O8" s="2"/>
      <c r="P8" s="2"/>
      <c r="Q8" s="2"/>
      <c r="R8" s="2"/>
      <c r="S8" s="2"/>
      <c r="T8" s="2"/>
      <c r="U8" s="2"/>
      <c r="W8" s="2"/>
      <c r="X8" s="2"/>
    </row>
    <row r="9">
      <c r="A9" s="1">
        <v>88.0</v>
      </c>
      <c r="B9" s="1" t="s">
        <v>43</v>
      </c>
      <c r="C9" s="1" t="s">
        <v>44</v>
      </c>
      <c r="D9" s="1" t="s">
        <v>45</v>
      </c>
      <c r="E9" s="1" t="s">
        <v>27</v>
      </c>
      <c r="F9" s="1">
        <v>830.0</v>
      </c>
      <c r="H9" s="2"/>
      <c r="I9" s="2"/>
      <c r="J9" s="2"/>
      <c r="K9" s="2" t="str">
        <f>IF(Final_Cleaned_Data_V2!J9="Other", "Please specify here", "")</f>
        <v/>
      </c>
      <c r="L9" s="2"/>
      <c r="M9" s="2"/>
      <c r="N9" s="2" t="str">
        <f>IF(Final_Cleaned_Data_V2!M9="Other", "Please specify here", "")</f>
        <v/>
      </c>
      <c r="O9" s="2"/>
      <c r="P9" s="2"/>
      <c r="Q9" s="2"/>
      <c r="R9" s="2"/>
      <c r="S9" s="2"/>
      <c r="T9" s="2"/>
      <c r="U9" s="2"/>
      <c r="W9" s="2"/>
      <c r="X9" s="2"/>
    </row>
    <row r="10">
      <c r="A10" s="1">
        <v>89.0</v>
      </c>
      <c r="B10" s="1" t="s">
        <v>46</v>
      </c>
      <c r="C10" s="1" t="s">
        <v>47</v>
      </c>
      <c r="D10" s="1" t="s">
        <v>48</v>
      </c>
      <c r="E10" s="1" t="s">
        <v>49</v>
      </c>
      <c r="F10" s="1">
        <v>880.0</v>
      </c>
      <c r="H10" s="2"/>
      <c r="I10" s="2"/>
      <c r="J10" s="2"/>
      <c r="K10" s="2" t="str">
        <f>IF(Final_Cleaned_Data_V2!J10="Other", "Please specify here", "")</f>
        <v/>
      </c>
      <c r="L10" s="2"/>
      <c r="M10" s="2"/>
      <c r="N10" s="2" t="str">
        <f>IF(Final_Cleaned_Data_V2!M10="Other", "Please specify here", "")</f>
        <v/>
      </c>
      <c r="O10" s="2"/>
      <c r="P10" s="2"/>
      <c r="Q10" s="2"/>
      <c r="R10" s="2"/>
      <c r="S10" s="2"/>
      <c r="T10" s="2"/>
      <c r="U10" s="2"/>
      <c r="W10" s="2"/>
      <c r="X10" s="2"/>
    </row>
    <row r="11">
      <c r="A11" s="1">
        <v>90.0</v>
      </c>
      <c r="B11" s="1" t="s">
        <v>50</v>
      </c>
      <c r="C11" s="1" t="s">
        <v>51</v>
      </c>
      <c r="D11" s="1" t="s">
        <v>52</v>
      </c>
      <c r="E11" s="1" t="s">
        <v>53</v>
      </c>
      <c r="F11" s="1">
        <v>881.0</v>
      </c>
      <c r="H11" s="2"/>
      <c r="I11" s="2"/>
      <c r="J11" s="2"/>
      <c r="K11" s="2" t="str">
        <f>IF(Final_Cleaned_Data_V2!J11="Other", "Please specify here", "")</f>
        <v/>
      </c>
      <c r="L11" s="2"/>
      <c r="M11" s="2"/>
      <c r="N11" s="2" t="str">
        <f>IF(Final_Cleaned_Data_V2!M11="Other", "Please specify here", "")</f>
        <v/>
      </c>
      <c r="O11" s="2"/>
      <c r="P11" s="2"/>
      <c r="Q11" s="2"/>
      <c r="R11" s="2"/>
      <c r="S11" s="2"/>
      <c r="T11" s="2"/>
      <c r="U11" s="2"/>
      <c r="W11" s="2"/>
      <c r="X11" s="2"/>
    </row>
    <row r="12">
      <c r="A12" s="1">
        <v>91.0</v>
      </c>
      <c r="B12" s="1" t="s">
        <v>54</v>
      </c>
      <c r="C12" s="1" t="s">
        <v>55</v>
      </c>
      <c r="D12" s="1" t="s">
        <v>42</v>
      </c>
      <c r="E12" s="1" t="s">
        <v>27</v>
      </c>
      <c r="F12" s="1">
        <v>881.0</v>
      </c>
      <c r="H12" s="2"/>
      <c r="I12" s="2"/>
      <c r="J12" s="2"/>
      <c r="K12" s="2" t="str">
        <f>IF(Final_Cleaned_Data_V2!J12="Other", "Please specify here", "")</f>
        <v/>
      </c>
      <c r="L12" s="2"/>
      <c r="M12" s="2"/>
      <c r="N12" s="2" t="str">
        <f>IF(Final_Cleaned_Data_V2!M12="Other", "Please specify here", "")</f>
        <v/>
      </c>
      <c r="O12" s="2"/>
      <c r="P12" s="2"/>
      <c r="Q12" s="2"/>
      <c r="R12" s="2"/>
      <c r="S12" s="2"/>
      <c r="T12" s="2"/>
      <c r="U12" s="2"/>
      <c r="W12" s="2"/>
      <c r="X12" s="2"/>
    </row>
    <row r="13">
      <c r="A13" s="1">
        <v>92.0</v>
      </c>
      <c r="B13" s="1" t="s">
        <v>56</v>
      </c>
      <c r="C13" s="1" t="s">
        <v>57</v>
      </c>
      <c r="D13" s="1" t="s">
        <v>58</v>
      </c>
      <c r="E13" s="1" t="s">
        <v>27</v>
      </c>
      <c r="F13" s="1">
        <v>890.0</v>
      </c>
      <c r="H13" s="2"/>
      <c r="I13" s="2"/>
      <c r="J13" s="2"/>
      <c r="K13" s="2" t="str">
        <f>IF(Final_Cleaned_Data_V2!J13="Other", "Please specify here", "")</f>
        <v/>
      </c>
      <c r="L13" s="2"/>
      <c r="M13" s="2"/>
      <c r="N13" s="2" t="str">
        <f>IF(Final_Cleaned_Data_V2!M13="Other", "Please specify here", "")</f>
        <v/>
      </c>
      <c r="O13" s="2"/>
      <c r="P13" s="2"/>
      <c r="Q13" s="2"/>
      <c r="R13" s="2"/>
      <c r="S13" s="2"/>
      <c r="T13" s="2"/>
      <c r="U13" s="2"/>
      <c r="W13" s="2"/>
      <c r="X13" s="2"/>
    </row>
    <row r="14">
      <c r="A14" s="1">
        <v>93.0</v>
      </c>
      <c r="B14" s="1" t="s">
        <v>59</v>
      </c>
      <c r="C14" s="1" t="s">
        <v>60</v>
      </c>
      <c r="D14" s="1" t="s">
        <v>61</v>
      </c>
      <c r="E14" s="1" t="s">
        <v>27</v>
      </c>
      <c r="F14" s="1">
        <v>893.0</v>
      </c>
      <c r="H14" s="2"/>
      <c r="I14" s="2"/>
      <c r="J14" s="2"/>
      <c r="K14" s="2" t="str">
        <f>IF(Final_Cleaned_Data_V2!J14="Other", "Please specify here", "")</f>
        <v/>
      </c>
      <c r="L14" s="2"/>
      <c r="M14" s="2"/>
      <c r="N14" s="2" t="str">
        <f>IF(Final_Cleaned_Data_V2!M14="Other", "Please specify here", "")</f>
        <v/>
      </c>
      <c r="O14" s="2"/>
      <c r="P14" s="2"/>
      <c r="Q14" s="2"/>
      <c r="R14" s="2"/>
      <c r="S14" s="2"/>
      <c r="T14" s="2"/>
      <c r="U14" s="2"/>
      <c r="W14" s="2"/>
      <c r="X14" s="2"/>
    </row>
    <row r="15">
      <c r="A15" s="1">
        <v>94.0</v>
      </c>
      <c r="B15" s="1" t="s">
        <v>62</v>
      </c>
      <c r="C15" s="1" t="s">
        <v>63</v>
      </c>
      <c r="D15" s="1" t="s">
        <v>64</v>
      </c>
      <c r="E15" s="1" t="s">
        <v>65</v>
      </c>
      <c r="F15" s="1">
        <v>895.0</v>
      </c>
      <c r="H15" s="2"/>
      <c r="I15" s="2"/>
      <c r="J15" s="2"/>
      <c r="K15" s="2" t="str">
        <f>IF(Final_Cleaned_Data_V2!J15="Other", "Please specify here", "")</f>
        <v/>
      </c>
      <c r="L15" s="2"/>
      <c r="M15" s="2"/>
      <c r="N15" s="2" t="str">
        <f>IF(Final_Cleaned_Data_V2!M15="Other", "Please specify here", "")</f>
        <v/>
      </c>
      <c r="O15" s="2"/>
      <c r="P15" s="2"/>
      <c r="Q15" s="2"/>
      <c r="R15" s="2"/>
      <c r="S15" s="2"/>
      <c r="T15" s="2"/>
      <c r="U15" s="2"/>
      <c r="W15" s="2"/>
      <c r="X15" s="2"/>
    </row>
    <row r="16">
      <c r="A16" s="1">
        <v>95.0</v>
      </c>
      <c r="B16" s="1" t="s">
        <v>66</v>
      </c>
      <c r="C16" s="1" t="s">
        <v>67</v>
      </c>
      <c r="D16" s="1" t="s">
        <v>68</v>
      </c>
      <c r="E16" s="1" t="s">
        <v>69</v>
      </c>
      <c r="F16" s="1">
        <v>898.0</v>
      </c>
      <c r="H16" s="2"/>
      <c r="I16" s="2"/>
      <c r="J16" s="2"/>
      <c r="K16" s="2" t="str">
        <f>IF(Final_Cleaned_Data_V2!J16="Other", "Please specify here", "")</f>
        <v/>
      </c>
      <c r="L16" s="2"/>
      <c r="M16" s="2"/>
      <c r="N16" s="2" t="str">
        <f>IF(Final_Cleaned_Data_V2!M16="Other", "Please specify here", "")</f>
        <v/>
      </c>
      <c r="O16" s="2"/>
      <c r="P16" s="2"/>
      <c r="Q16" s="2"/>
      <c r="R16" s="2"/>
      <c r="S16" s="2"/>
      <c r="T16" s="2"/>
      <c r="U16" s="2"/>
      <c r="W16" s="2"/>
      <c r="X16" s="2"/>
    </row>
    <row r="17">
      <c r="A17" s="1">
        <v>96.0</v>
      </c>
      <c r="B17" s="1" t="s">
        <v>70</v>
      </c>
      <c r="C17" s="1" t="s">
        <v>71</v>
      </c>
      <c r="D17" s="1" t="s">
        <v>72</v>
      </c>
      <c r="E17" s="1" t="s">
        <v>27</v>
      </c>
      <c r="F17" s="1">
        <v>899.0</v>
      </c>
      <c r="H17" s="2"/>
      <c r="I17" s="2"/>
      <c r="J17" s="2"/>
      <c r="K17" s="2" t="str">
        <f>IF(Final_Cleaned_Data_V2!J17="Other", "Please specify here", "")</f>
        <v/>
      </c>
      <c r="L17" s="2"/>
      <c r="M17" s="2"/>
      <c r="N17" s="2" t="str">
        <f>IF(Final_Cleaned_Data_V2!M17="Other", "Please specify here", "")</f>
        <v/>
      </c>
      <c r="O17" s="2"/>
      <c r="P17" s="2"/>
      <c r="Q17" s="2"/>
      <c r="R17" s="2"/>
      <c r="S17" s="2"/>
      <c r="T17" s="2"/>
      <c r="U17" s="2"/>
      <c r="W17" s="2"/>
      <c r="X17" s="2"/>
    </row>
    <row r="18">
      <c r="A18" s="1">
        <v>97.0</v>
      </c>
      <c r="B18" s="1" t="s">
        <v>73</v>
      </c>
      <c r="C18" s="1" t="s">
        <v>74</v>
      </c>
      <c r="D18" s="1" t="s">
        <v>75</v>
      </c>
      <c r="E18" s="1" t="s">
        <v>27</v>
      </c>
      <c r="F18" s="1">
        <v>914.0</v>
      </c>
      <c r="H18" s="2"/>
      <c r="I18" s="2"/>
      <c r="J18" s="2"/>
      <c r="K18" s="2" t="str">
        <f>IF(Final_Cleaned_Data_V2!J18="Other", "Please specify here", "")</f>
        <v/>
      </c>
      <c r="L18" s="2"/>
      <c r="M18" s="2"/>
      <c r="N18" s="2" t="str">
        <f>IF(Final_Cleaned_Data_V2!M18="Other", "Please specify here", "")</f>
        <v/>
      </c>
      <c r="O18" s="2"/>
      <c r="P18" s="2"/>
      <c r="Q18" s="2"/>
      <c r="R18" s="2"/>
      <c r="S18" s="2"/>
      <c r="T18" s="2"/>
      <c r="U18" s="2"/>
      <c r="W18" s="2"/>
      <c r="X18" s="2"/>
    </row>
    <row r="19">
      <c r="A19" s="1">
        <v>98.0</v>
      </c>
      <c r="B19" s="1" t="s">
        <v>76</v>
      </c>
      <c r="C19" s="1" t="s">
        <v>77</v>
      </c>
      <c r="D19" s="1" t="s">
        <v>78</v>
      </c>
      <c r="E19" s="1" t="s">
        <v>79</v>
      </c>
      <c r="F19" s="1">
        <v>923.0</v>
      </c>
      <c r="H19" s="2"/>
      <c r="I19" s="2"/>
      <c r="J19" s="2"/>
      <c r="K19" s="2" t="str">
        <f>IF(Final_Cleaned_Data_V2!J19="Other", "Please specify here", "")</f>
        <v/>
      </c>
      <c r="L19" s="2"/>
      <c r="M19" s="2"/>
      <c r="N19" s="2" t="str">
        <f>IF(Final_Cleaned_Data_V2!M19="Other", "Please specify here", "")</f>
        <v/>
      </c>
      <c r="O19" s="2"/>
      <c r="P19" s="2"/>
      <c r="Q19" s="2"/>
      <c r="R19" s="2"/>
      <c r="S19" s="2"/>
      <c r="T19" s="2"/>
      <c r="U19" s="2"/>
      <c r="W19" s="2"/>
      <c r="X19" s="2"/>
    </row>
    <row r="20">
      <c r="A20" s="1">
        <v>99.0</v>
      </c>
      <c r="B20" s="1" t="s">
        <v>80</v>
      </c>
      <c r="C20" s="1" t="s">
        <v>81</v>
      </c>
      <c r="D20" s="1" t="s">
        <v>82</v>
      </c>
      <c r="E20" s="1" t="s">
        <v>27</v>
      </c>
      <c r="F20" s="1">
        <v>959.0</v>
      </c>
      <c r="H20" s="2"/>
      <c r="I20" s="2"/>
      <c r="J20" s="2"/>
      <c r="K20" s="2" t="str">
        <f>IF(Final_Cleaned_Data_V2!J20="Other", "Please specify here", "")</f>
        <v/>
      </c>
      <c r="L20" s="2"/>
      <c r="M20" s="2"/>
      <c r="N20" s="2" t="str">
        <f>IF(Final_Cleaned_Data_V2!M20="Other", "Please specify here", "")</f>
        <v/>
      </c>
      <c r="O20" s="2"/>
      <c r="P20" s="2"/>
      <c r="Q20" s="2"/>
      <c r="R20" s="2"/>
      <c r="S20" s="2"/>
      <c r="T20" s="2"/>
      <c r="U20" s="2"/>
      <c r="W20" s="2"/>
      <c r="X20" s="2"/>
    </row>
    <row r="21">
      <c r="A21" s="1">
        <v>100.0</v>
      </c>
      <c r="B21" s="1" t="s">
        <v>83</v>
      </c>
      <c r="C21" s="1" t="s">
        <v>84</v>
      </c>
      <c r="D21" s="1" t="s">
        <v>85</v>
      </c>
      <c r="E21" s="1" t="s">
        <v>27</v>
      </c>
      <c r="F21" s="1">
        <v>975.0</v>
      </c>
      <c r="H21" s="2"/>
      <c r="I21" s="2"/>
      <c r="J21" s="2"/>
      <c r="K21" s="2" t="str">
        <f>IF(Final_Cleaned_Data_V2!J21="Other", "Please specify here", "")</f>
        <v/>
      </c>
      <c r="L21" s="2"/>
      <c r="M21" s="2"/>
      <c r="N21" s="2" t="str">
        <f>IF(Final_Cleaned_Data_V2!M21="Other", "Please specify here", "")</f>
        <v/>
      </c>
      <c r="O21" s="2"/>
      <c r="P21" s="2"/>
      <c r="Q21" s="2"/>
      <c r="R21" s="2"/>
      <c r="S21" s="2"/>
      <c r="T21" s="2"/>
      <c r="U21" s="2"/>
      <c r="W21" s="2"/>
      <c r="X21" s="2"/>
    </row>
    <row r="22">
      <c r="A22" s="1">
        <v>101.0</v>
      </c>
      <c r="B22" s="1" t="s">
        <v>86</v>
      </c>
      <c r="C22" s="1" t="s">
        <v>87</v>
      </c>
      <c r="D22" s="1" t="s">
        <v>42</v>
      </c>
      <c r="E22" s="1" t="s">
        <v>27</v>
      </c>
      <c r="F22" s="1">
        <v>982.0</v>
      </c>
      <c r="H22" s="2"/>
      <c r="I22" s="2"/>
      <c r="J22" s="2"/>
      <c r="K22" s="2" t="str">
        <f>IF(Final_Cleaned_Data_V2!J22="Other", "Please specify here", "")</f>
        <v/>
      </c>
      <c r="L22" s="2"/>
      <c r="M22" s="2"/>
      <c r="N22" s="2" t="str">
        <f>IF(Final_Cleaned_Data_V2!M22="Other", "Please specify here", "")</f>
        <v/>
      </c>
      <c r="O22" s="2"/>
      <c r="P22" s="2"/>
      <c r="Q22" s="2"/>
      <c r="R22" s="2"/>
      <c r="S22" s="2"/>
      <c r="T22" s="2"/>
      <c r="U22" s="2"/>
      <c r="W22" s="2"/>
      <c r="X22" s="2"/>
    </row>
    <row r="23">
      <c r="A23" s="1">
        <v>102.0</v>
      </c>
      <c r="B23" s="1" t="s">
        <v>88</v>
      </c>
      <c r="C23" s="1" t="s">
        <v>89</v>
      </c>
      <c r="D23" s="1" t="s">
        <v>90</v>
      </c>
      <c r="E23" s="1" t="s">
        <v>27</v>
      </c>
      <c r="F23" s="1">
        <v>999.0</v>
      </c>
      <c r="H23" s="2"/>
      <c r="I23" s="2"/>
      <c r="J23" s="2"/>
      <c r="K23" s="2" t="str">
        <f>IF(Final_Cleaned_Data_V2!J23="Other", "Please specify here", "")</f>
        <v/>
      </c>
      <c r="L23" s="2"/>
      <c r="M23" s="2"/>
      <c r="N23" s="2" t="str">
        <f>IF(Final_Cleaned_Data_V2!M23="Other", "Please specify here", "")</f>
        <v/>
      </c>
      <c r="O23" s="2"/>
      <c r="P23" s="2"/>
      <c r="Q23" s="2"/>
      <c r="R23" s="2"/>
      <c r="S23" s="2"/>
      <c r="T23" s="2"/>
      <c r="U23" s="2"/>
      <c r="W23" s="2"/>
      <c r="X23" s="2"/>
    </row>
    <row r="24">
      <c r="A24" s="1">
        <v>103.0</v>
      </c>
      <c r="B24" s="1" t="s">
        <v>91</v>
      </c>
      <c r="C24" s="1" t="s">
        <v>92</v>
      </c>
      <c r="D24" s="1" t="s">
        <v>52</v>
      </c>
      <c r="E24" s="1" t="s">
        <v>53</v>
      </c>
      <c r="F24" s="1">
        <v>1010.0</v>
      </c>
      <c r="H24" s="2"/>
      <c r="I24" s="2"/>
      <c r="J24" s="2"/>
      <c r="K24" s="2" t="str">
        <f>IF(Final_Cleaned_Data_V2!J24="Other", "Please specify here", "")</f>
        <v/>
      </c>
      <c r="L24" s="2"/>
      <c r="M24" s="2"/>
      <c r="N24" s="2" t="str">
        <f>IF(Final_Cleaned_Data_V2!M24="Other", "Please specify here", "")</f>
        <v/>
      </c>
      <c r="O24" s="2"/>
      <c r="P24" s="2"/>
      <c r="Q24" s="2"/>
      <c r="R24" s="2"/>
      <c r="S24" s="2"/>
      <c r="T24" s="2"/>
      <c r="U24" s="2"/>
      <c r="W24" s="2"/>
      <c r="X24" s="2"/>
    </row>
    <row r="25">
      <c r="A25" s="1">
        <v>104.0</v>
      </c>
      <c r="B25" s="1" t="s">
        <v>93</v>
      </c>
      <c r="C25" s="1" t="s">
        <v>94</v>
      </c>
      <c r="D25" s="1" t="s">
        <v>95</v>
      </c>
      <c r="E25" s="1" t="s">
        <v>27</v>
      </c>
      <c r="F25" s="1">
        <v>1027.0</v>
      </c>
      <c r="H25" s="2"/>
      <c r="I25" s="2"/>
      <c r="J25" s="2"/>
      <c r="K25" s="2" t="str">
        <f>IF(Final_Cleaned_Data_V2!J25="Other", "Please specify here", "")</f>
        <v/>
      </c>
      <c r="L25" s="2"/>
      <c r="M25" s="2"/>
      <c r="N25" s="2" t="str">
        <f>IF(Final_Cleaned_Data_V2!M25="Other", "Please specify here", "")</f>
        <v/>
      </c>
      <c r="O25" s="2"/>
      <c r="P25" s="2"/>
      <c r="Q25" s="2"/>
      <c r="R25" s="2"/>
      <c r="S25" s="2"/>
      <c r="T25" s="2"/>
      <c r="U25" s="2"/>
      <c r="W25" s="2"/>
      <c r="X25" s="2"/>
    </row>
    <row r="26">
      <c r="A26" s="1">
        <v>105.0</v>
      </c>
      <c r="B26" s="1" t="s">
        <v>96</v>
      </c>
      <c r="C26" s="1" t="s">
        <v>97</v>
      </c>
      <c r="D26" s="1" t="s">
        <v>98</v>
      </c>
      <c r="E26" s="1" t="s">
        <v>27</v>
      </c>
      <c r="F26" s="1">
        <v>1028.0</v>
      </c>
      <c r="H26" s="2"/>
      <c r="I26" s="2"/>
      <c r="J26" s="2"/>
      <c r="K26" s="2" t="str">
        <f>IF(Final_Cleaned_Data_V2!J26="Other", "Please specify here", "")</f>
        <v/>
      </c>
      <c r="L26" s="2"/>
      <c r="M26" s="2"/>
      <c r="N26" s="2" t="str">
        <f>IF(Final_Cleaned_Data_V2!M26="Other", "Please specify here", "")</f>
        <v/>
      </c>
      <c r="O26" s="2"/>
      <c r="P26" s="2"/>
      <c r="Q26" s="2"/>
      <c r="R26" s="2"/>
      <c r="S26" s="2"/>
      <c r="T26" s="2"/>
      <c r="U26" s="2"/>
      <c r="W26" s="2"/>
      <c r="X26" s="2"/>
    </row>
    <row r="27">
      <c r="A27" s="1">
        <v>106.0</v>
      </c>
      <c r="B27" s="1" t="s">
        <v>99</v>
      </c>
      <c r="C27" s="1" t="s">
        <v>100</v>
      </c>
      <c r="D27" s="1" t="s">
        <v>101</v>
      </c>
      <c r="E27" s="1" t="s">
        <v>34</v>
      </c>
      <c r="F27" s="1">
        <v>1038.0</v>
      </c>
      <c r="H27" s="2"/>
      <c r="I27" s="2"/>
      <c r="J27" s="2"/>
      <c r="K27" s="2" t="str">
        <f>IF(Final_Cleaned_Data_V2!J27="Other", "Please specify here", "")</f>
        <v/>
      </c>
      <c r="L27" s="2"/>
      <c r="M27" s="2"/>
      <c r="N27" s="2" t="str">
        <f>IF(Final_Cleaned_Data_V2!M27="Other", "Please specify here", "")</f>
        <v/>
      </c>
      <c r="O27" s="2"/>
      <c r="P27" s="2"/>
      <c r="Q27" s="2"/>
      <c r="R27" s="2"/>
      <c r="S27" s="2"/>
      <c r="T27" s="2"/>
      <c r="U27" s="2"/>
      <c r="W27" s="2"/>
      <c r="X27" s="2"/>
    </row>
    <row r="28">
      <c r="A28" s="1">
        <v>107.0</v>
      </c>
      <c r="B28" s="1" t="s">
        <v>102</v>
      </c>
      <c r="C28" s="1" t="s">
        <v>103</v>
      </c>
      <c r="D28" s="1" t="s">
        <v>104</v>
      </c>
      <c r="E28" s="1" t="s">
        <v>105</v>
      </c>
      <c r="F28" s="1">
        <v>1077.0</v>
      </c>
      <c r="H28" s="2"/>
      <c r="I28" s="2"/>
      <c r="J28" s="2"/>
      <c r="K28" s="2" t="str">
        <f>IF(Final_Cleaned_Data_V2!J28="Other", "Please specify here", "")</f>
        <v/>
      </c>
      <c r="L28" s="2"/>
      <c r="M28" s="2"/>
      <c r="N28" s="2" t="str">
        <f>IF(Final_Cleaned_Data_V2!M28="Other", "Please specify here", "")</f>
        <v/>
      </c>
      <c r="O28" s="2"/>
      <c r="P28" s="2"/>
      <c r="Q28" s="2"/>
      <c r="R28" s="2"/>
      <c r="S28" s="2"/>
      <c r="T28" s="2"/>
      <c r="U28" s="2"/>
      <c r="W28" s="2"/>
      <c r="X28" s="2"/>
    </row>
    <row r="29">
      <c r="A29" s="1">
        <v>108.0</v>
      </c>
      <c r="B29" s="1" t="s">
        <v>106</v>
      </c>
      <c r="C29" s="1" t="s">
        <v>107</v>
      </c>
      <c r="D29" s="1" t="s">
        <v>108</v>
      </c>
      <c r="E29" s="1" t="s">
        <v>27</v>
      </c>
      <c r="F29" s="1">
        <v>1079.0</v>
      </c>
      <c r="H29" s="2"/>
      <c r="I29" s="2"/>
      <c r="J29" s="2"/>
      <c r="K29" s="2" t="str">
        <f>IF(Final_Cleaned_Data_V2!J29="Other", "Please specify here", "")</f>
        <v/>
      </c>
      <c r="L29" s="2"/>
      <c r="M29" s="2"/>
      <c r="N29" s="2" t="str">
        <f>IF(Final_Cleaned_Data_V2!M29="Other", "Please specify here", "")</f>
        <v/>
      </c>
      <c r="O29" s="2"/>
      <c r="P29" s="2"/>
      <c r="Q29" s="2"/>
      <c r="R29" s="2"/>
      <c r="S29" s="2"/>
      <c r="T29" s="2"/>
      <c r="U29" s="2"/>
      <c r="W29" s="2"/>
      <c r="X29" s="2"/>
    </row>
    <row r="30">
      <c r="A30" s="1">
        <v>109.0</v>
      </c>
      <c r="B30" s="1" t="s">
        <v>109</v>
      </c>
      <c r="C30" s="1" t="s">
        <v>110</v>
      </c>
      <c r="D30" s="1" t="s">
        <v>111</v>
      </c>
      <c r="E30" s="1" t="s">
        <v>27</v>
      </c>
      <c r="F30" s="1">
        <v>1089.0</v>
      </c>
      <c r="H30" s="2"/>
      <c r="I30" s="2"/>
      <c r="J30" s="2"/>
      <c r="K30" s="2" t="str">
        <f>IF(Final_Cleaned_Data_V2!J30="Other", "Please specify here", "")</f>
        <v/>
      </c>
      <c r="L30" s="2"/>
      <c r="M30" s="2"/>
      <c r="N30" s="2" t="str">
        <f>IF(Final_Cleaned_Data_V2!M30="Other", "Please specify here", "")</f>
        <v/>
      </c>
      <c r="O30" s="2"/>
      <c r="P30" s="2"/>
      <c r="Q30" s="2"/>
      <c r="R30" s="2"/>
      <c r="S30" s="2"/>
      <c r="T30" s="2"/>
      <c r="U30" s="2"/>
      <c r="W30" s="2"/>
      <c r="X30" s="2"/>
    </row>
    <row r="31">
      <c r="A31" s="1">
        <v>110.0</v>
      </c>
      <c r="B31" s="1" t="s">
        <v>112</v>
      </c>
      <c r="C31" s="1" t="s">
        <v>113</v>
      </c>
      <c r="D31" s="1" t="s">
        <v>114</v>
      </c>
      <c r="E31" s="1" t="s">
        <v>115</v>
      </c>
      <c r="F31" s="1">
        <v>1093.0</v>
      </c>
      <c r="H31" s="2"/>
      <c r="I31" s="2"/>
      <c r="J31" s="2"/>
      <c r="K31" s="2" t="str">
        <f>IF(Final_Cleaned_Data_V2!J31="Other", "Please specify here", "")</f>
        <v/>
      </c>
      <c r="L31" s="2"/>
      <c r="M31" s="2"/>
      <c r="N31" s="2" t="str">
        <f>IF(Final_Cleaned_Data_V2!M31="Other", "Please specify here", "")</f>
        <v/>
      </c>
      <c r="O31" s="2"/>
      <c r="P31" s="2"/>
      <c r="Q31" s="2"/>
      <c r="R31" s="2"/>
      <c r="S31" s="2"/>
      <c r="T31" s="2"/>
      <c r="U31" s="2"/>
      <c r="W31" s="2"/>
      <c r="X31" s="2"/>
    </row>
    <row r="32">
      <c r="A32" s="1">
        <v>111.0</v>
      </c>
      <c r="B32" s="1" t="s">
        <v>116</v>
      </c>
      <c r="C32" s="1" t="s">
        <v>117</v>
      </c>
      <c r="D32" s="1" t="s">
        <v>118</v>
      </c>
      <c r="E32" s="1" t="s">
        <v>119</v>
      </c>
      <c r="F32" s="1">
        <v>1099.0</v>
      </c>
      <c r="H32" s="2"/>
      <c r="I32" s="2"/>
      <c r="J32" s="2"/>
      <c r="K32" s="2" t="str">
        <f>IF(Final_Cleaned_Data_V2!J32="Other", "Please specify here", "")</f>
        <v/>
      </c>
      <c r="L32" s="2"/>
      <c r="M32" s="2"/>
      <c r="N32" s="2" t="str">
        <f>IF(Final_Cleaned_Data_V2!M32="Other", "Please specify here", "")</f>
        <v/>
      </c>
      <c r="O32" s="2"/>
      <c r="P32" s="2"/>
      <c r="Q32" s="2"/>
      <c r="R32" s="2"/>
      <c r="S32" s="2"/>
      <c r="T32" s="2"/>
      <c r="U32" s="2"/>
      <c r="W32" s="2"/>
      <c r="X32" s="2"/>
    </row>
    <row r="33">
      <c r="A33" s="1">
        <v>112.0</v>
      </c>
      <c r="B33" s="1" t="s">
        <v>120</v>
      </c>
      <c r="C33" s="1" t="s">
        <v>121</v>
      </c>
      <c r="D33" s="1" t="s">
        <v>122</v>
      </c>
      <c r="E33" s="1" t="s">
        <v>27</v>
      </c>
      <c r="F33" s="1">
        <v>1104.0</v>
      </c>
      <c r="H33" s="2"/>
      <c r="I33" s="2"/>
      <c r="J33" s="2"/>
      <c r="K33" s="2" t="str">
        <f>IF(Final_Cleaned_Data_V2!J33="Other", "Please specify here", "")</f>
        <v/>
      </c>
      <c r="L33" s="2"/>
      <c r="M33" s="2"/>
      <c r="N33" s="2" t="str">
        <f>IF(Final_Cleaned_Data_V2!M33="Other", "Please specify here", "")</f>
        <v/>
      </c>
      <c r="O33" s="2"/>
      <c r="P33" s="2"/>
      <c r="Q33" s="2"/>
      <c r="R33" s="2"/>
      <c r="S33" s="2"/>
      <c r="T33" s="2"/>
      <c r="U33" s="2"/>
      <c r="W33" s="2"/>
      <c r="X33" s="2"/>
    </row>
    <row r="34">
      <c r="A34" s="1">
        <v>113.0</v>
      </c>
      <c r="B34" s="1" t="s">
        <v>123</v>
      </c>
      <c r="C34" s="1" t="s">
        <v>124</v>
      </c>
      <c r="D34" s="1" t="s">
        <v>125</v>
      </c>
      <c r="E34" s="1" t="s">
        <v>27</v>
      </c>
      <c r="F34" s="1">
        <v>1108.0</v>
      </c>
      <c r="H34" s="2"/>
      <c r="I34" s="2"/>
      <c r="J34" s="2"/>
      <c r="K34" s="2" t="str">
        <f>IF(Final_Cleaned_Data_V2!J34="Other", "Please specify here", "")</f>
        <v/>
      </c>
      <c r="L34" s="2"/>
      <c r="M34" s="2"/>
      <c r="N34" s="2" t="str">
        <f>IF(Final_Cleaned_Data_V2!M34="Other", "Please specify here", "")</f>
        <v/>
      </c>
      <c r="O34" s="2"/>
      <c r="P34" s="2"/>
      <c r="Q34" s="2"/>
      <c r="R34" s="2"/>
      <c r="S34" s="2"/>
      <c r="T34" s="2"/>
      <c r="U34" s="2"/>
      <c r="W34" s="2"/>
      <c r="X34" s="2"/>
    </row>
    <row r="35">
      <c r="A35" s="1">
        <v>114.0</v>
      </c>
      <c r="B35" s="1" t="s">
        <v>126</v>
      </c>
      <c r="C35" s="1" t="s">
        <v>127</v>
      </c>
      <c r="D35" s="1" t="s">
        <v>128</v>
      </c>
      <c r="E35" s="1" t="s">
        <v>27</v>
      </c>
      <c r="F35" s="1">
        <v>1115.0</v>
      </c>
      <c r="H35" s="2"/>
      <c r="I35" s="2"/>
      <c r="J35" s="2"/>
      <c r="K35" s="2" t="str">
        <f>IF(Final_Cleaned_Data_V2!J35="Other", "Please specify here", "")</f>
        <v/>
      </c>
      <c r="L35" s="2"/>
      <c r="M35" s="2"/>
      <c r="N35" s="2" t="str">
        <f>IF(Final_Cleaned_Data_V2!M35="Other", "Please specify here", "")</f>
        <v/>
      </c>
      <c r="O35" s="2"/>
      <c r="P35" s="2"/>
      <c r="Q35" s="2"/>
      <c r="R35" s="2"/>
      <c r="S35" s="2"/>
      <c r="T35" s="2"/>
      <c r="U35" s="2"/>
      <c r="W35" s="2"/>
      <c r="X35" s="2"/>
    </row>
    <row r="36">
      <c r="A36" s="1">
        <v>115.0</v>
      </c>
      <c r="B36" s="1" t="s">
        <v>129</v>
      </c>
      <c r="C36" s="1" t="s">
        <v>130</v>
      </c>
      <c r="D36" s="1" t="s">
        <v>131</v>
      </c>
      <c r="E36" s="1" t="s">
        <v>132</v>
      </c>
      <c r="F36" s="1">
        <v>1117.0</v>
      </c>
      <c r="H36" s="2"/>
      <c r="I36" s="2"/>
      <c r="J36" s="2"/>
      <c r="K36" s="2" t="str">
        <f>IF(Final_Cleaned_Data_V2!J36="Other", "Please specify here", "")</f>
        <v/>
      </c>
      <c r="L36" s="2"/>
      <c r="M36" s="2"/>
      <c r="N36" s="2" t="str">
        <f>IF(Final_Cleaned_Data_V2!M36="Other", "Please specify here", "")</f>
        <v/>
      </c>
      <c r="O36" s="2"/>
      <c r="P36" s="2"/>
      <c r="Q36" s="2"/>
      <c r="R36" s="2"/>
      <c r="S36" s="2"/>
      <c r="T36" s="2"/>
      <c r="U36" s="2"/>
      <c r="W36" s="2"/>
      <c r="X36" s="2"/>
    </row>
    <row r="37">
      <c r="A37" s="1">
        <v>116.0</v>
      </c>
      <c r="B37" s="1" t="s">
        <v>133</v>
      </c>
      <c r="C37" s="1" t="s">
        <v>134</v>
      </c>
      <c r="D37" s="1" t="s">
        <v>135</v>
      </c>
      <c r="E37" s="1" t="s">
        <v>27</v>
      </c>
      <c r="F37" s="1">
        <v>1117.0</v>
      </c>
      <c r="H37" s="2"/>
      <c r="I37" s="2"/>
      <c r="J37" s="2"/>
      <c r="K37" s="2" t="str">
        <f>IF(Final_Cleaned_Data_V2!J37="Other", "Please specify here", "")</f>
        <v/>
      </c>
      <c r="L37" s="2"/>
      <c r="M37" s="2"/>
      <c r="N37" s="2" t="str">
        <f>IF(Final_Cleaned_Data_V2!M37="Other", "Please specify here", "")</f>
        <v/>
      </c>
      <c r="O37" s="2"/>
      <c r="P37" s="2"/>
      <c r="Q37" s="2"/>
      <c r="R37" s="2"/>
      <c r="S37" s="2"/>
      <c r="T37" s="2"/>
      <c r="U37" s="2"/>
      <c r="W37" s="2"/>
      <c r="X37" s="2"/>
    </row>
    <row r="38">
      <c r="A38" s="1">
        <v>117.0</v>
      </c>
      <c r="B38" s="1" t="s">
        <v>136</v>
      </c>
      <c r="C38" s="1" t="s">
        <v>137</v>
      </c>
      <c r="D38" s="1" t="s">
        <v>138</v>
      </c>
      <c r="E38" s="1" t="s">
        <v>34</v>
      </c>
      <c r="F38" s="1">
        <v>1120.0</v>
      </c>
      <c r="H38" s="2"/>
      <c r="I38" s="2"/>
      <c r="J38" s="2"/>
      <c r="K38" s="2" t="str">
        <f>IF(Final_Cleaned_Data_V2!J38="Other", "Please specify here", "")</f>
        <v/>
      </c>
      <c r="L38" s="2"/>
      <c r="M38" s="2"/>
      <c r="N38" s="2" t="str">
        <f>IF(Final_Cleaned_Data_V2!M38="Other", "Please specify here", "")</f>
        <v/>
      </c>
      <c r="O38" s="2"/>
      <c r="P38" s="2"/>
      <c r="Q38" s="2"/>
      <c r="R38" s="2"/>
      <c r="S38" s="2"/>
      <c r="T38" s="2"/>
      <c r="U38" s="2"/>
      <c r="W38" s="2"/>
      <c r="X38" s="2"/>
    </row>
    <row r="39">
      <c r="A39" s="1">
        <v>118.0</v>
      </c>
      <c r="B39" s="1" t="s">
        <v>139</v>
      </c>
      <c r="C39" s="1" t="s">
        <v>140</v>
      </c>
      <c r="D39" s="1" t="s">
        <v>26</v>
      </c>
      <c r="E39" s="1" t="s">
        <v>27</v>
      </c>
      <c r="F39" s="1">
        <v>1127.0</v>
      </c>
      <c r="H39" s="2"/>
      <c r="I39" s="2"/>
      <c r="J39" s="2"/>
      <c r="K39" s="2" t="str">
        <f>IF(Final_Cleaned_Data_V2!J39="Other", "Please specify here", "")</f>
        <v/>
      </c>
      <c r="L39" s="2"/>
      <c r="M39" s="2"/>
      <c r="N39" s="2" t="str">
        <f>IF(Final_Cleaned_Data_V2!M39="Other", "Please specify here", "")</f>
        <v/>
      </c>
      <c r="O39" s="2"/>
      <c r="P39" s="2"/>
      <c r="Q39" s="2"/>
      <c r="R39" s="2"/>
      <c r="S39" s="2"/>
      <c r="T39" s="2"/>
      <c r="U39" s="2"/>
      <c r="W39" s="2"/>
      <c r="X39" s="2"/>
    </row>
    <row r="40">
      <c r="A40" s="1">
        <v>119.0</v>
      </c>
      <c r="B40" s="1" t="s">
        <v>141</v>
      </c>
      <c r="C40" s="1" t="s">
        <v>142</v>
      </c>
      <c r="D40" s="1" t="s">
        <v>143</v>
      </c>
      <c r="E40" s="1" t="s">
        <v>27</v>
      </c>
      <c r="F40" s="1">
        <v>1136.0</v>
      </c>
      <c r="H40" s="2"/>
      <c r="I40" s="2"/>
      <c r="J40" s="2"/>
      <c r="K40" s="2" t="str">
        <f>IF(Final_Cleaned_Data_V2!J40="Other", "Please specify here", "")</f>
        <v/>
      </c>
      <c r="L40" s="2"/>
      <c r="M40" s="2"/>
      <c r="N40" s="2" t="str">
        <f>IF(Final_Cleaned_Data_V2!M40="Other", "Please specify here", "")</f>
        <v/>
      </c>
      <c r="O40" s="2"/>
      <c r="P40" s="2"/>
      <c r="Q40" s="2"/>
      <c r="R40" s="2"/>
      <c r="S40" s="2"/>
      <c r="T40" s="2"/>
      <c r="U40" s="2"/>
      <c r="W40" s="2"/>
      <c r="X40" s="2"/>
    </row>
    <row r="41">
      <c r="A41" s="1">
        <v>120.0</v>
      </c>
      <c r="B41" s="1" t="s">
        <v>144</v>
      </c>
      <c r="C41" s="1" t="s">
        <v>145</v>
      </c>
      <c r="D41" s="1" t="s">
        <v>146</v>
      </c>
      <c r="E41" s="1" t="s">
        <v>27</v>
      </c>
      <c r="F41" s="1">
        <v>1151.0</v>
      </c>
      <c r="H41" s="2"/>
      <c r="I41" s="2"/>
      <c r="J41" s="2"/>
      <c r="K41" s="2" t="str">
        <f>IF(Final_Cleaned_Data_V2!J41="Other", "Please specify here", "")</f>
        <v/>
      </c>
      <c r="L41" s="2"/>
      <c r="M41" s="2"/>
      <c r="N41" s="2" t="str">
        <f>IF(Final_Cleaned_Data_V2!M41="Other", "Please specify here", "")</f>
        <v/>
      </c>
      <c r="O41" s="2"/>
      <c r="P41" s="2"/>
      <c r="Q41" s="2"/>
      <c r="R41" s="2"/>
      <c r="S41" s="2"/>
      <c r="T41" s="2"/>
      <c r="U41" s="2"/>
      <c r="W41" s="2"/>
      <c r="X41" s="2"/>
    </row>
    <row r="42">
      <c r="A42" s="1">
        <v>121.0</v>
      </c>
      <c r="B42" s="1" t="s">
        <v>147</v>
      </c>
      <c r="C42" s="1" t="s">
        <v>148</v>
      </c>
      <c r="D42" s="1" t="s">
        <v>149</v>
      </c>
      <c r="E42" s="1" t="s">
        <v>27</v>
      </c>
      <c r="F42" s="1">
        <v>1161.0</v>
      </c>
      <c r="H42" s="2"/>
      <c r="I42" s="2"/>
      <c r="J42" s="2"/>
      <c r="K42" s="2" t="str">
        <f>IF(Final_Cleaned_Data_V2!J42="Other", "Please specify here", "")</f>
        <v/>
      </c>
      <c r="L42" s="2"/>
      <c r="M42" s="2"/>
      <c r="N42" s="2" t="str">
        <f>IF(Final_Cleaned_Data_V2!M42="Other", "Please specify here", "")</f>
        <v/>
      </c>
      <c r="O42" s="2"/>
      <c r="P42" s="2"/>
      <c r="Q42" s="2"/>
      <c r="R42" s="2"/>
      <c r="S42" s="2"/>
      <c r="T42" s="2"/>
      <c r="U42" s="2"/>
      <c r="W42" s="2"/>
      <c r="X42" s="2"/>
    </row>
    <row r="43">
      <c r="A43" s="1">
        <v>122.0</v>
      </c>
      <c r="B43" s="1" t="s">
        <v>150</v>
      </c>
      <c r="C43" s="1" t="s">
        <v>151</v>
      </c>
      <c r="D43" s="1" t="s">
        <v>152</v>
      </c>
      <c r="E43" s="1" t="s">
        <v>153</v>
      </c>
      <c r="F43" s="1">
        <v>1173.0</v>
      </c>
      <c r="H43" s="2"/>
      <c r="I43" s="2"/>
      <c r="J43" s="2"/>
      <c r="K43" s="2" t="str">
        <f>IF(Final_Cleaned_Data_V2!J43="Other", "Please specify here", "")</f>
        <v/>
      </c>
      <c r="L43" s="2"/>
      <c r="M43" s="2"/>
      <c r="N43" s="2" t="str">
        <f>IF(Final_Cleaned_Data_V2!M43="Other", "Please specify here", "")</f>
        <v/>
      </c>
      <c r="O43" s="2"/>
      <c r="P43" s="2"/>
      <c r="Q43" s="2"/>
      <c r="R43" s="2"/>
      <c r="S43" s="2"/>
      <c r="T43" s="2"/>
      <c r="U43" s="2"/>
      <c r="W43" s="2"/>
      <c r="X43" s="2"/>
    </row>
    <row r="44">
      <c r="A44" s="1">
        <v>123.0</v>
      </c>
      <c r="B44" s="1" t="s">
        <v>154</v>
      </c>
      <c r="C44" s="1" t="s">
        <v>155</v>
      </c>
      <c r="D44" s="1" t="s">
        <v>156</v>
      </c>
      <c r="E44" s="1" t="s">
        <v>27</v>
      </c>
      <c r="F44" s="1">
        <v>1180.0</v>
      </c>
      <c r="H44" s="2"/>
      <c r="I44" s="2"/>
      <c r="J44" s="2"/>
      <c r="K44" s="2" t="str">
        <f>IF(Final_Cleaned_Data_V2!J44="Other", "Please specify here", "")</f>
        <v/>
      </c>
      <c r="L44" s="2"/>
      <c r="M44" s="2"/>
      <c r="N44" s="2" t="str">
        <f>IF(Final_Cleaned_Data_V2!M44="Other", "Please specify here", "")</f>
        <v/>
      </c>
      <c r="O44" s="2"/>
      <c r="P44" s="2"/>
      <c r="Q44" s="2"/>
      <c r="R44" s="2"/>
      <c r="S44" s="2"/>
      <c r="T44" s="2"/>
      <c r="U44" s="2"/>
      <c r="W44" s="2"/>
      <c r="X44" s="2"/>
    </row>
    <row r="45">
      <c r="A45" s="1">
        <v>124.0</v>
      </c>
      <c r="B45" s="1" t="s">
        <v>157</v>
      </c>
      <c r="C45" s="1" t="s">
        <v>158</v>
      </c>
      <c r="D45" s="1" t="s">
        <v>128</v>
      </c>
      <c r="E45" s="1" t="s">
        <v>27</v>
      </c>
      <c r="F45" s="1">
        <v>1198.0</v>
      </c>
      <c r="H45" s="2"/>
      <c r="I45" s="2"/>
      <c r="J45" s="2"/>
      <c r="K45" s="2" t="str">
        <f>IF(Final_Cleaned_Data_V2!J45="Other", "Please specify here", "")</f>
        <v/>
      </c>
      <c r="L45" s="2"/>
      <c r="M45" s="2"/>
      <c r="N45" s="2" t="str">
        <f>IF(Final_Cleaned_Data_V2!M45="Other", "Please specify here", "")</f>
        <v/>
      </c>
      <c r="O45" s="2"/>
      <c r="P45" s="2"/>
      <c r="Q45" s="2"/>
      <c r="R45" s="2"/>
      <c r="S45" s="2"/>
      <c r="T45" s="2"/>
      <c r="U45" s="2"/>
      <c r="W45" s="2"/>
      <c r="X45" s="2"/>
    </row>
    <row r="46">
      <c r="A46" s="1">
        <v>125.0</v>
      </c>
      <c r="B46" s="1" t="s">
        <v>159</v>
      </c>
      <c r="C46" s="1" t="s">
        <v>160</v>
      </c>
      <c r="D46" s="1" t="s">
        <v>72</v>
      </c>
      <c r="E46" s="1" t="s">
        <v>27</v>
      </c>
      <c r="F46" s="1">
        <v>1207.0</v>
      </c>
      <c r="H46" s="2"/>
      <c r="I46" s="2"/>
      <c r="J46" s="2"/>
      <c r="K46" s="2" t="str">
        <f>IF(Final_Cleaned_Data_V2!J46="Other", "Please specify here", "")</f>
        <v/>
      </c>
      <c r="L46" s="2"/>
      <c r="M46" s="2"/>
      <c r="N46" s="2" t="str">
        <f>IF(Final_Cleaned_Data_V2!M46="Other", "Please specify here", "")</f>
        <v/>
      </c>
      <c r="O46" s="2"/>
      <c r="P46" s="2"/>
      <c r="Q46" s="2"/>
      <c r="R46" s="2"/>
      <c r="S46" s="2"/>
      <c r="T46" s="2"/>
      <c r="U46" s="2"/>
      <c r="W46" s="2"/>
      <c r="X46" s="2"/>
    </row>
    <row r="47">
      <c r="A47" s="1">
        <v>126.0</v>
      </c>
      <c r="B47" s="1" t="s">
        <v>161</v>
      </c>
      <c r="C47" s="1" t="s">
        <v>162</v>
      </c>
      <c r="D47" s="1" t="s">
        <v>163</v>
      </c>
      <c r="E47" s="1" t="s">
        <v>164</v>
      </c>
      <c r="F47" s="1">
        <v>1218.0</v>
      </c>
      <c r="H47" s="2"/>
      <c r="I47" s="2"/>
      <c r="J47" s="2"/>
      <c r="K47" s="2" t="str">
        <f>IF(Final_Cleaned_Data_V2!J47="Other", "Please specify here", "")</f>
        <v/>
      </c>
      <c r="L47" s="2"/>
      <c r="M47" s="2"/>
      <c r="N47" s="2" t="str">
        <f>IF(Final_Cleaned_Data_V2!M47="Other", "Please specify here", "")</f>
        <v/>
      </c>
      <c r="O47" s="2"/>
      <c r="P47" s="2"/>
      <c r="Q47" s="2"/>
      <c r="R47" s="2"/>
      <c r="S47" s="2"/>
      <c r="T47" s="2"/>
      <c r="U47" s="2"/>
      <c r="W47" s="2"/>
      <c r="X47" s="2"/>
    </row>
    <row r="48">
      <c r="A48" s="1">
        <v>127.0</v>
      </c>
      <c r="B48" s="1" t="s">
        <v>165</v>
      </c>
      <c r="C48" s="1" t="s">
        <v>166</v>
      </c>
      <c r="D48" s="1" t="s">
        <v>167</v>
      </c>
      <c r="E48" s="1" t="s">
        <v>168</v>
      </c>
      <c r="F48" s="1">
        <v>1238.0</v>
      </c>
      <c r="H48" s="2"/>
      <c r="I48" s="2"/>
      <c r="J48" s="2"/>
      <c r="K48" s="2" t="str">
        <f>IF(Final_Cleaned_Data_V2!J48="Other", "Please specify here", "")</f>
        <v/>
      </c>
      <c r="L48" s="2"/>
      <c r="M48" s="2"/>
      <c r="N48" s="2" t="str">
        <f>IF(Final_Cleaned_Data_V2!M48="Other", "Please specify here", "")</f>
        <v/>
      </c>
      <c r="O48" s="2"/>
      <c r="P48" s="2"/>
      <c r="Q48" s="2"/>
      <c r="R48" s="2"/>
      <c r="S48" s="2"/>
      <c r="T48" s="2"/>
      <c r="U48" s="2"/>
      <c r="W48" s="2"/>
      <c r="X48" s="2"/>
    </row>
    <row r="49">
      <c r="A49" s="1">
        <v>128.0</v>
      </c>
      <c r="B49" s="1" t="s">
        <v>169</v>
      </c>
      <c r="C49" s="1" t="s">
        <v>170</v>
      </c>
      <c r="D49" s="1" t="s">
        <v>171</v>
      </c>
      <c r="E49" s="1" t="s">
        <v>172</v>
      </c>
      <c r="F49" s="1">
        <v>1248.0</v>
      </c>
      <c r="H49" s="2"/>
      <c r="I49" s="2"/>
      <c r="J49" s="2"/>
      <c r="K49" s="2" t="str">
        <f>IF(Final_Cleaned_Data_V2!J49="Other", "Please specify here", "")</f>
        <v/>
      </c>
      <c r="L49" s="2"/>
      <c r="M49" s="2"/>
      <c r="N49" s="2" t="str">
        <f>IF(Final_Cleaned_Data_V2!M49="Other", "Please specify here", "")</f>
        <v/>
      </c>
      <c r="O49" s="2"/>
      <c r="P49" s="2"/>
      <c r="Q49" s="2"/>
      <c r="R49" s="2"/>
      <c r="S49" s="2"/>
      <c r="T49" s="2"/>
      <c r="U49" s="2"/>
      <c r="W49" s="2"/>
      <c r="X49" s="2"/>
    </row>
    <row r="50">
      <c r="A50" s="1">
        <v>129.0</v>
      </c>
      <c r="B50" s="1" t="s">
        <v>173</v>
      </c>
      <c r="C50" s="1" t="s">
        <v>174</v>
      </c>
      <c r="D50" s="1" t="s">
        <v>175</v>
      </c>
      <c r="E50" s="1" t="s">
        <v>27</v>
      </c>
      <c r="F50" s="1">
        <v>1250.0</v>
      </c>
      <c r="H50" s="2"/>
      <c r="I50" s="2"/>
      <c r="J50" s="2"/>
      <c r="K50" s="2" t="str">
        <f>IF(Final_Cleaned_Data_V2!J50="Other", "Please specify here", "")</f>
        <v/>
      </c>
      <c r="L50" s="2"/>
      <c r="M50" s="2"/>
      <c r="N50" s="2" t="str">
        <f>IF(Final_Cleaned_Data_V2!M50="Other", "Please specify here", "")</f>
        <v/>
      </c>
      <c r="O50" s="2"/>
      <c r="P50" s="2"/>
      <c r="Q50" s="2"/>
      <c r="R50" s="2"/>
      <c r="S50" s="2"/>
      <c r="T50" s="2"/>
      <c r="U50" s="2"/>
      <c r="W50" s="2"/>
      <c r="X50" s="2"/>
    </row>
    <row r="51">
      <c r="A51" s="1">
        <v>130.0</v>
      </c>
      <c r="B51" s="1" t="s">
        <v>176</v>
      </c>
      <c r="C51" s="1" t="s">
        <v>177</v>
      </c>
      <c r="D51" s="1" t="s">
        <v>178</v>
      </c>
      <c r="E51" s="1" t="s">
        <v>27</v>
      </c>
      <c r="F51" s="1">
        <v>1250.0</v>
      </c>
      <c r="H51" s="2"/>
      <c r="I51" s="2"/>
      <c r="J51" s="2"/>
      <c r="K51" s="2" t="str">
        <f>IF(Final_Cleaned_Data_V2!J51="Other", "Please specify here", "")</f>
        <v/>
      </c>
      <c r="L51" s="2"/>
      <c r="M51" s="2"/>
      <c r="N51" s="2" t="str">
        <f>IF(Final_Cleaned_Data_V2!M51="Other", "Please specify here", "")</f>
        <v/>
      </c>
      <c r="O51" s="2"/>
      <c r="P51" s="2"/>
      <c r="Q51" s="2"/>
      <c r="R51" s="2"/>
      <c r="S51" s="2"/>
      <c r="T51" s="2"/>
      <c r="U51" s="2"/>
      <c r="W51" s="2"/>
      <c r="X51" s="2"/>
    </row>
    <row r="52">
      <c r="A52" s="1">
        <v>131.0</v>
      </c>
      <c r="B52" s="1" t="s">
        <v>179</v>
      </c>
      <c r="C52" s="1" t="s">
        <v>180</v>
      </c>
      <c r="D52" s="1" t="s">
        <v>181</v>
      </c>
      <c r="E52" s="1" t="s">
        <v>27</v>
      </c>
      <c r="F52" s="1">
        <v>1251.0</v>
      </c>
      <c r="H52" s="2"/>
      <c r="I52" s="2"/>
      <c r="J52" s="2"/>
      <c r="K52" s="2" t="str">
        <f>IF(Final_Cleaned_Data_V2!J52="Other", "Please specify here", "")</f>
        <v/>
      </c>
      <c r="L52" s="2"/>
      <c r="M52" s="2"/>
      <c r="N52" s="2" t="str">
        <f>IF(Final_Cleaned_Data_V2!M52="Other", "Please specify here", "")</f>
        <v/>
      </c>
      <c r="O52" s="2"/>
      <c r="P52" s="2"/>
      <c r="Q52" s="2"/>
      <c r="R52" s="2"/>
      <c r="S52" s="2"/>
      <c r="T52" s="2"/>
      <c r="U52" s="2"/>
      <c r="W52" s="2"/>
      <c r="X52" s="2"/>
    </row>
    <row r="53">
      <c r="A53" s="1">
        <v>132.0</v>
      </c>
      <c r="B53" s="1" t="s">
        <v>182</v>
      </c>
      <c r="C53" s="1" t="s">
        <v>183</v>
      </c>
      <c r="D53" s="1" t="s">
        <v>98</v>
      </c>
      <c r="E53" s="1" t="s">
        <v>27</v>
      </c>
      <c r="F53" s="1">
        <v>1254.0</v>
      </c>
      <c r="H53" s="2"/>
      <c r="I53" s="2"/>
      <c r="J53" s="2"/>
      <c r="K53" s="2" t="str">
        <f>IF(Final_Cleaned_Data_V2!J53="Other", "Please specify here", "")</f>
        <v/>
      </c>
      <c r="L53" s="2"/>
      <c r="M53" s="2"/>
      <c r="N53" s="2" t="str">
        <f>IF(Final_Cleaned_Data_V2!M53="Other", "Please specify here", "")</f>
        <v/>
      </c>
      <c r="O53" s="2"/>
      <c r="P53" s="2"/>
      <c r="Q53" s="2"/>
      <c r="R53" s="2"/>
      <c r="S53" s="2"/>
      <c r="T53" s="2"/>
      <c r="U53" s="2"/>
      <c r="W53" s="2"/>
      <c r="X53" s="2"/>
    </row>
    <row r="54">
      <c r="A54" s="1">
        <v>133.0</v>
      </c>
      <c r="B54" s="1" t="s">
        <v>184</v>
      </c>
      <c r="C54" s="1" t="s">
        <v>185</v>
      </c>
      <c r="D54" s="1" t="s">
        <v>186</v>
      </c>
      <c r="E54" s="1" t="s">
        <v>27</v>
      </c>
      <c r="F54" s="1">
        <v>1255.0</v>
      </c>
      <c r="H54" s="2"/>
      <c r="I54" s="2"/>
      <c r="J54" s="2"/>
      <c r="K54" s="2" t="str">
        <f>IF(Final_Cleaned_Data_V2!J54="Other", "Please specify here", "")</f>
        <v/>
      </c>
      <c r="L54" s="2"/>
      <c r="M54" s="2"/>
      <c r="N54" s="2" t="str">
        <f>IF(Final_Cleaned_Data_V2!M54="Other", "Please specify here", "")</f>
        <v/>
      </c>
      <c r="O54" s="2"/>
      <c r="P54" s="2"/>
      <c r="Q54" s="2"/>
      <c r="R54" s="2"/>
      <c r="S54" s="2"/>
      <c r="T54" s="2"/>
      <c r="U54" s="2"/>
      <c r="W54" s="2"/>
      <c r="X54" s="2"/>
    </row>
    <row r="55">
      <c r="A55" s="1">
        <v>134.0</v>
      </c>
      <c r="B55" s="1" t="s">
        <v>187</v>
      </c>
      <c r="C55" s="1" t="s">
        <v>188</v>
      </c>
      <c r="D55" s="1" t="s">
        <v>189</v>
      </c>
      <c r="E55" s="1" t="s">
        <v>27</v>
      </c>
      <c r="F55" s="1">
        <v>1258.0</v>
      </c>
      <c r="H55" s="2"/>
      <c r="I55" s="2"/>
      <c r="J55" s="2"/>
      <c r="K55" s="2" t="str">
        <f>IF(Final_Cleaned_Data_V2!J55="Other", "Please specify here", "")</f>
        <v/>
      </c>
      <c r="L55" s="2"/>
      <c r="M55" s="2"/>
      <c r="N55" s="2" t="str">
        <f>IF(Final_Cleaned_Data_V2!M55="Other", "Please specify here", "")</f>
        <v/>
      </c>
      <c r="O55" s="2"/>
      <c r="P55" s="2"/>
      <c r="Q55" s="2"/>
      <c r="R55" s="2"/>
      <c r="S55" s="2"/>
      <c r="T55" s="2"/>
      <c r="U55" s="2"/>
      <c r="W55" s="2"/>
      <c r="X55" s="2"/>
    </row>
    <row r="56">
      <c r="A56" s="1">
        <v>135.0</v>
      </c>
      <c r="B56" s="1" t="s">
        <v>190</v>
      </c>
      <c r="C56" s="1" t="s">
        <v>191</v>
      </c>
      <c r="D56" s="1" t="s">
        <v>192</v>
      </c>
      <c r="E56" s="1" t="s">
        <v>27</v>
      </c>
      <c r="F56" s="1">
        <v>1261.0</v>
      </c>
      <c r="H56" s="2"/>
      <c r="I56" s="2"/>
      <c r="J56" s="2"/>
      <c r="K56" s="2" t="str">
        <f>IF(Final_Cleaned_Data_V2!J56="Other", "Please specify here", "")</f>
        <v/>
      </c>
      <c r="L56" s="2"/>
      <c r="M56" s="2"/>
      <c r="N56" s="2" t="str">
        <f>IF(Final_Cleaned_Data_V2!M56="Other", "Please specify here", "")</f>
        <v/>
      </c>
      <c r="O56" s="2"/>
      <c r="P56" s="2"/>
      <c r="Q56" s="2"/>
      <c r="R56" s="2"/>
      <c r="S56" s="2"/>
      <c r="T56" s="2"/>
      <c r="U56" s="2"/>
      <c r="W56" s="2"/>
      <c r="X56" s="2"/>
    </row>
    <row r="57">
      <c r="A57" s="1">
        <v>136.0</v>
      </c>
      <c r="B57" s="1" t="s">
        <v>193</v>
      </c>
      <c r="C57" s="1" t="s">
        <v>194</v>
      </c>
      <c r="D57" s="1" t="s">
        <v>195</v>
      </c>
      <c r="E57" s="1" t="s">
        <v>27</v>
      </c>
      <c r="F57" s="1">
        <v>1262.0</v>
      </c>
      <c r="H57" s="2"/>
      <c r="I57" s="2"/>
      <c r="J57" s="2"/>
      <c r="K57" s="2" t="str">
        <f>IF(Final_Cleaned_Data_V2!J57="Other", "Please specify here", "")</f>
        <v/>
      </c>
      <c r="L57" s="2"/>
      <c r="M57" s="2"/>
      <c r="N57" s="2" t="str">
        <f>IF(Final_Cleaned_Data_V2!M57="Other", "Please specify here", "")</f>
        <v/>
      </c>
      <c r="O57" s="2"/>
      <c r="P57" s="2"/>
      <c r="Q57" s="2"/>
      <c r="R57" s="2"/>
      <c r="S57" s="2"/>
      <c r="T57" s="2"/>
      <c r="U57" s="2"/>
      <c r="W57" s="2"/>
      <c r="X57" s="2"/>
    </row>
    <row r="58">
      <c r="A58" s="1">
        <v>137.0</v>
      </c>
      <c r="B58" s="1" t="s">
        <v>196</v>
      </c>
      <c r="C58" s="1" t="s">
        <v>197</v>
      </c>
      <c r="D58" s="1" t="s">
        <v>198</v>
      </c>
      <c r="E58" s="1" t="s">
        <v>27</v>
      </c>
      <c r="F58" s="1">
        <v>1271.0</v>
      </c>
      <c r="H58" s="2"/>
      <c r="I58" s="2"/>
      <c r="J58" s="2"/>
      <c r="K58" s="2" t="str">
        <f>IF(Final_Cleaned_Data_V2!J58="Other", "Please specify here", "")</f>
        <v/>
      </c>
      <c r="L58" s="2"/>
      <c r="M58" s="2"/>
      <c r="N58" s="2" t="str">
        <f>IF(Final_Cleaned_Data_V2!M58="Other", "Please specify here", "")</f>
        <v/>
      </c>
      <c r="O58" s="2"/>
      <c r="P58" s="2"/>
      <c r="Q58" s="2"/>
      <c r="R58" s="2"/>
      <c r="S58" s="2"/>
      <c r="T58" s="2"/>
      <c r="U58" s="2"/>
      <c r="W58" s="2"/>
      <c r="X58" s="2"/>
    </row>
    <row r="59">
      <c r="A59" s="1">
        <v>138.0</v>
      </c>
      <c r="B59" s="1" t="s">
        <v>199</v>
      </c>
      <c r="C59" s="1" t="s">
        <v>200</v>
      </c>
      <c r="D59" s="1" t="s">
        <v>201</v>
      </c>
      <c r="E59" s="1" t="s">
        <v>27</v>
      </c>
      <c r="F59" s="1">
        <v>1271.0</v>
      </c>
      <c r="H59" s="2"/>
      <c r="I59" s="2"/>
      <c r="J59" s="2"/>
      <c r="K59" s="2" t="str">
        <f>IF(Final_Cleaned_Data_V2!J59="Other", "Please specify here", "")</f>
        <v/>
      </c>
      <c r="L59" s="2"/>
      <c r="M59" s="2"/>
      <c r="N59" s="2" t="str">
        <f>IF(Final_Cleaned_Data_V2!M59="Other", "Please specify here", "")</f>
        <v/>
      </c>
      <c r="O59" s="2"/>
      <c r="P59" s="2"/>
      <c r="Q59" s="2"/>
      <c r="R59" s="2"/>
      <c r="S59" s="2"/>
      <c r="T59" s="2"/>
      <c r="U59" s="2"/>
      <c r="W59" s="2"/>
      <c r="X59" s="2"/>
    </row>
    <row r="60">
      <c r="A60" s="1">
        <v>139.0</v>
      </c>
      <c r="B60" s="1" t="s">
        <v>202</v>
      </c>
      <c r="C60" s="1" t="s">
        <v>203</v>
      </c>
      <c r="D60" s="1" t="s">
        <v>204</v>
      </c>
      <c r="E60" s="1" t="s">
        <v>27</v>
      </c>
      <c r="F60" s="1">
        <v>1272.0</v>
      </c>
      <c r="H60" s="2"/>
      <c r="I60" s="2"/>
      <c r="J60" s="2"/>
      <c r="K60" s="2" t="str">
        <f>IF(Final_Cleaned_Data_V2!J60="Other", "Please specify here", "")</f>
        <v/>
      </c>
      <c r="L60" s="2"/>
      <c r="M60" s="2"/>
      <c r="N60" s="2" t="str">
        <f>IF(Final_Cleaned_Data_V2!M60="Other", "Please specify here", "")</f>
        <v/>
      </c>
      <c r="O60" s="2"/>
      <c r="P60" s="2"/>
      <c r="Q60" s="2"/>
      <c r="R60" s="2"/>
      <c r="S60" s="2"/>
      <c r="T60" s="2"/>
      <c r="U60" s="2"/>
      <c r="W60" s="2"/>
      <c r="X60" s="2"/>
    </row>
    <row r="61">
      <c r="A61" s="1">
        <v>140.0</v>
      </c>
      <c r="B61" s="1" t="s">
        <v>205</v>
      </c>
      <c r="C61" s="1" t="s">
        <v>206</v>
      </c>
      <c r="D61" s="1" t="s">
        <v>207</v>
      </c>
      <c r="E61" s="1" t="s">
        <v>27</v>
      </c>
      <c r="F61" s="1">
        <v>1272.0</v>
      </c>
      <c r="H61" s="2"/>
      <c r="I61" s="2"/>
      <c r="J61" s="2"/>
      <c r="K61" s="2" t="str">
        <f>IF(Final_Cleaned_Data_V2!J61="Other", "Please specify here", "")</f>
        <v/>
      </c>
      <c r="L61" s="2"/>
      <c r="M61" s="2"/>
      <c r="N61" s="2" t="str">
        <f>IF(Final_Cleaned_Data_V2!M61="Other", "Please specify here", "")</f>
        <v/>
      </c>
      <c r="O61" s="2"/>
      <c r="P61" s="2"/>
      <c r="Q61" s="2"/>
      <c r="R61" s="2"/>
      <c r="S61" s="2"/>
      <c r="T61" s="2"/>
      <c r="U61" s="2"/>
      <c r="W61" s="2"/>
      <c r="X61" s="2"/>
    </row>
    <row r="62">
      <c r="A62" s="1">
        <v>141.0</v>
      </c>
      <c r="B62" s="1" t="s">
        <v>208</v>
      </c>
      <c r="C62" s="1" t="s">
        <v>209</v>
      </c>
      <c r="D62" s="1" t="s">
        <v>210</v>
      </c>
      <c r="E62" s="1" t="s">
        <v>27</v>
      </c>
      <c r="F62" s="1">
        <v>1274.0</v>
      </c>
      <c r="H62" s="2"/>
      <c r="I62" s="2"/>
      <c r="J62" s="2"/>
      <c r="K62" s="2" t="str">
        <f>IF(Final_Cleaned_Data_V2!J62="Other", "Please specify here", "")</f>
        <v/>
      </c>
      <c r="L62" s="2"/>
      <c r="M62" s="2"/>
      <c r="N62" s="2" t="str">
        <f>IF(Final_Cleaned_Data_V2!M62="Other", "Please specify here", "")</f>
        <v/>
      </c>
      <c r="O62" s="2"/>
      <c r="P62" s="2"/>
      <c r="Q62" s="2"/>
      <c r="R62" s="2"/>
      <c r="S62" s="2"/>
      <c r="T62" s="2"/>
      <c r="U62" s="2"/>
      <c r="W62" s="2"/>
      <c r="X62" s="2"/>
    </row>
    <row r="63">
      <c r="A63" s="1">
        <v>142.0</v>
      </c>
      <c r="B63" s="1" t="s">
        <v>211</v>
      </c>
      <c r="C63" s="1" t="s">
        <v>212</v>
      </c>
      <c r="D63" s="1" t="s">
        <v>213</v>
      </c>
      <c r="E63" s="1" t="s">
        <v>27</v>
      </c>
      <c r="F63" s="1">
        <v>1274.0</v>
      </c>
      <c r="H63" s="2"/>
      <c r="I63" s="2"/>
      <c r="J63" s="2"/>
      <c r="K63" s="2" t="str">
        <f>IF(Final_Cleaned_Data_V2!J63="Other", "Please specify here", "")</f>
        <v/>
      </c>
      <c r="L63" s="2"/>
      <c r="M63" s="2"/>
      <c r="N63" s="2" t="str">
        <f>IF(Final_Cleaned_Data_V2!M63="Other", "Please specify here", "")</f>
        <v/>
      </c>
      <c r="O63" s="2"/>
      <c r="P63" s="2"/>
      <c r="Q63" s="2"/>
      <c r="R63" s="2"/>
      <c r="S63" s="2"/>
      <c r="T63" s="2"/>
      <c r="U63" s="2"/>
      <c r="W63" s="2"/>
      <c r="X63" s="2"/>
    </row>
    <row r="64">
      <c r="A64" s="1">
        <v>143.0</v>
      </c>
      <c r="B64" s="1" t="s">
        <v>214</v>
      </c>
      <c r="C64" s="1" t="s">
        <v>215</v>
      </c>
      <c r="D64" s="1" t="s">
        <v>216</v>
      </c>
      <c r="E64" s="1" t="s">
        <v>27</v>
      </c>
      <c r="F64" s="1">
        <v>1277.0</v>
      </c>
      <c r="H64" s="2"/>
      <c r="I64" s="2"/>
      <c r="J64" s="2"/>
      <c r="K64" s="2" t="str">
        <f>IF(Final_Cleaned_Data_V2!J64="Other", "Please specify here", "")</f>
        <v/>
      </c>
      <c r="L64" s="2"/>
      <c r="M64" s="2"/>
      <c r="N64" s="2" t="str">
        <f>IF(Final_Cleaned_Data_V2!M64="Other", "Please specify here", "")</f>
        <v/>
      </c>
      <c r="O64" s="2"/>
      <c r="P64" s="2"/>
      <c r="Q64" s="2"/>
      <c r="R64" s="2"/>
      <c r="S64" s="2"/>
      <c r="T64" s="2"/>
      <c r="U64" s="2"/>
      <c r="W64" s="2"/>
      <c r="X64" s="2"/>
    </row>
    <row r="65">
      <c r="A65" s="1">
        <v>144.0</v>
      </c>
      <c r="B65" s="1" t="s">
        <v>217</v>
      </c>
      <c r="C65" s="1" t="s">
        <v>218</v>
      </c>
      <c r="D65" s="1" t="s">
        <v>143</v>
      </c>
      <c r="E65" s="1" t="s">
        <v>27</v>
      </c>
      <c r="F65" s="1">
        <v>1277.0</v>
      </c>
      <c r="H65" s="2"/>
      <c r="I65" s="2"/>
      <c r="J65" s="2"/>
      <c r="K65" s="2" t="str">
        <f>IF(Final_Cleaned_Data_V2!J65="Other", "Please specify here", "")</f>
        <v/>
      </c>
      <c r="L65" s="2"/>
      <c r="M65" s="2"/>
      <c r="N65" s="2" t="str">
        <f>IF(Final_Cleaned_Data_V2!M65="Other", "Please specify here", "")</f>
        <v/>
      </c>
      <c r="O65" s="2"/>
      <c r="P65" s="2"/>
      <c r="Q65" s="2"/>
      <c r="R65" s="2"/>
      <c r="S65" s="2"/>
      <c r="T65" s="2"/>
      <c r="U65" s="2"/>
      <c r="W65" s="2"/>
      <c r="X65" s="2"/>
    </row>
    <row r="66">
      <c r="A66" s="1">
        <v>145.0</v>
      </c>
      <c r="B66" s="1" t="s">
        <v>219</v>
      </c>
      <c r="C66" s="1" t="s">
        <v>220</v>
      </c>
      <c r="D66" s="1" t="s">
        <v>221</v>
      </c>
      <c r="E66" s="1" t="s">
        <v>27</v>
      </c>
      <c r="F66" s="1">
        <v>1277.0</v>
      </c>
      <c r="H66" s="2"/>
      <c r="I66" s="2"/>
      <c r="J66" s="2"/>
      <c r="K66" s="2" t="str">
        <f>IF(Final_Cleaned_Data_V2!J66="Other", "Please specify here", "")</f>
        <v/>
      </c>
      <c r="L66" s="2"/>
      <c r="M66" s="2"/>
      <c r="N66" s="2" t="str">
        <f>IF(Final_Cleaned_Data_V2!M66="Other", "Please specify here", "")</f>
        <v/>
      </c>
      <c r="O66" s="2"/>
      <c r="P66" s="2"/>
      <c r="Q66" s="2"/>
      <c r="R66" s="2"/>
      <c r="S66" s="2"/>
      <c r="T66" s="2"/>
      <c r="U66" s="2"/>
      <c r="W66" s="2"/>
      <c r="X66" s="2"/>
    </row>
    <row r="67">
      <c r="A67" s="1">
        <v>146.0</v>
      </c>
      <c r="B67" s="1" t="s">
        <v>222</v>
      </c>
      <c r="C67" s="1" t="s">
        <v>223</v>
      </c>
      <c r="D67" s="1" t="s">
        <v>224</v>
      </c>
      <c r="E67" s="1" t="s">
        <v>27</v>
      </c>
      <c r="F67" s="1">
        <v>1278.0</v>
      </c>
      <c r="H67" s="2"/>
      <c r="I67" s="2"/>
      <c r="J67" s="2"/>
      <c r="K67" s="2" t="str">
        <f>IF(Final_Cleaned_Data_V2!J67="Other", "Please specify here", "")</f>
        <v/>
      </c>
      <c r="L67" s="2"/>
      <c r="M67" s="2"/>
      <c r="N67" s="2" t="str">
        <f>IF(Final_Cleaned_Data_V2!M67="Other", "Please specify here", "")</f>
        <v/>
      </c>
      <c r="O67" s="2"/>
      <c r="P67" s="2"/>
      <c r="Q67" s="2"/>
      <c r="R67" s="2"/>
      <c r="S67" s="2"/>
      <c r="T67" s="2"/>
      <c r="U67" s="2"/>
      <c r="W67" s="2"/>
      <c r="X67" s="2"/>
    </row>
    <row r="68">
      <c r="A68" s="1">
        <v>147.0</v>
      </c>
      <c r="B68" s="1" t="s">
        <v>225</v>
      </c>
      <c r="C68" s="1" t="s">
        <v>226</v>
      </c>
      <c r="D68" s="1" t="s">
        <v>227</v>
      </c>
      <c r="E68" s="1" t="s">
        <v>27</v>
      </c>
      <c r="F68" s="1">
        <v>1279.0</v>
      </c>
      <c r="H68" s="2"/>
      <c r="I68" s="2"/>
      <c r="J68" s="2"/>
      <c r="K68" s="2" t="str">
        <f>IF(Final_Cleaned_Data_V2!J68="Other", "Please specify here", "")</f>
        <v/>
      </c>
      <c r="L68" s="2"/>
      <c r="M68" s="2"/>
      <c r="N68" s="2" t="str">
        <f>IF(Final_Cleaned_Data_V2!M68="Other", "Please specify here", "")</f>
        <v/>
      </c>
      <c r="O68" s="2"/>
      <c r="P68" s="2"/>
      <c r="Q68" s="2"/>
      <c r="R68" s="2"/>
      <c r="S68" s="2"/>
      <c r="T68" s="2"/>
      <c r="U68" s="2"/>
      <c r="W68" s="2"/>
      <c r="X68" s="2"/>
    </row>
    <row r="69">
      <c r="A69" s="1">
        <v>148.0</v>
      </c>
      <c r="B69" s="1" t="s">
        <v>228</v>
      </c>
      <c r="C69" s="1" t="s">
        <v>229</v>
      </c>
      <c r="D69" s="1" t="s">
        <v>230</v>
      </c>
      <c r="E69" s="1" t="s">
        <v>27</v>
      </c>
      <c r="F69" s="1">
        <v>1280.0</v>
      </c>
      <c r="H69" s="2"/>
      <c r="I69" s="2"/>
      <c r="J69" s="2"/>
      <c r="K69" s="2" t="str">
        <f>IF(Final_Cleaned_Data_V2!J69="Other", "Please specify here", "")</f>
        <v/>
      </c>
      <c r="L69" s="2"/>
      <c r="M69" s="2"/>
      <c r="N69" s="2" t="str">
        <f>IF(Final_Cleaned_Data_V2!M69="Other", "Please specify here", "")</f>
        <v/>
      </c>
      <c r="O69" s="2"/>
      <c r="P69" s="2"/>
      <c r="Q69" s="2"/>
      <c r="R69" s="2"/>
      <c r="S69" s="2"/>
      <c r="T69" s="2"/>
      <c r="U69" s="2"/>
      <c r="W69" s="2"/>
      <c r="X69" s="2"/>
    </row>
    <row r="70">
      <c r="A70" s="1">
        <v>149.0</v>
      </c>
      <c r="B70" s="1" t="s">
        <v>231</v>
      </c>
      <c r="C70" s="1" t="s">
        <v>232</v>
      </c>
      <c r="D70" s="1" t="s">
        <v>233</v>
      </c>
      <c r="E70" s="1" t="s">
        <v>27</v>
      </c>
      <c r="F70" s="1">
        <v>1280.0</v>
      </c>
      <c r="H70" s="2"/>
      <c r="I70" s="2"/>
      <c r="J70" s="2"/>
      <c r="K70" s="2" t="str">
        <f>IF(Final_Cleaned_Data_V2!J70="Other", "Please specify here", "")</f>
        <v/>
      </c>
      <c r="L70" s="2"/>
      <c r="M70" s="2"/>
      <c r="N70" s="2" t="str">
        <f>IF(Final_Cleaned_Data_V2!M70="Other", "Please specify here", "")</f>
        <v/>
      </c>
      <c r="O70" s="2"/>
      <c r="P70" s="2"/>
      <c r="Q70" s="2"/>
      <c r="R70" s="2"/>
      <c r="S70" s="2"/>
      <c r="T70" s="2"/>
      <c r="U70" s="2"/>
      <c r="W70" s="2"/>
      <c r="X70" s="2"/>
    </row>
    <row r="71">
      <c r="A71" s="1">
        <v>150.0</v>
      </c>
      <c r="B71" s="1" t="s">
        <v>234</v>
      </c>
      <c r="C71" s="1" t="s">
        <v>235</v>
      </c>
      <c r="D71" s="1" t="s">
        <v>236</v>
      </c>
      <c r="E71" s="1" t="s">
        <v>27</v>
      </c>
      <c r="F71" s="1">
        <v>1281.0</v>
      </c>
      <c r="H71" s="2"/>
      <c r="I71" s="2"/>
      <c r="J71" s="2"/>
      <c r="K71" s="2" t="str">
        <f>IF(Final_Cleaned_Data_V2!J71="Other", "Please specify here", "")</f>
        <v/>
      </c>
      <c r="L71" s="2"/>
      <c r="M71" s="2"/>
      <c r="N71" s="2" t="str">
        <f>IF(Final_Cleaned_Data_V2!M71="Other", "Please specify here", "")</f>
        <v/>
      </c>
      <c r="O71" s="2"/>
      <c r="P71" s="2"/>
      <c r="Q71" s="2"/>
      <c r="R71" s="2"/>
      <c r="S71" s="2"/>
      <c r="T71" s="2"/>
      <c r="U71" s="2"/>
      <c r="W71" s="2"/>
      <c r="X71" s="2"/>
    </row>
    <row r="72">
      <c r="A72" s="1">
        <v>151.0</v>
      </c>
      <c r="B72" s="1" t="s">
        <v>237</v>
      </c>
      <c r="C72" s="1" t="s">
        <v>238</v>
      </c>
      <c r="D72" s="1" t="s">
        <v>239</v>
      </c>
      <c r="E72" s="1" t="s">
        <v>27</v>
      </c>
      <c r="F72" s="1">
        <v>1281.0</v>
      </c>
      <c r="H72" s="2"/>
      <c r="I72" s="2"/>
      <c r="J72" s="2"/>
      <c r="K72" s="2" t="str">
        <f>IF(Final_Cleaned_Data_V2!J72="Other", "Please specify here", "")</f>
        <v/>
      </c>
      <c r="L72" s="2"/>
      <c r="M72" s="2"/>
      <c r="N72" s="2" t="str">
        <f>IF(Final_Cleaned_Data_V2!M72="Other", "Please specify here", "")</f>
        <v/>
      </c>
      <c r="O72" s="2"/>
      <c r="P72" s="2"/>
      <c r="Q72" s="2"/>
      <c r="R72" s="2"/>
      <c r="S72" s="2"/>
      <c r="T72" s="2"/>
      <c r="U72" s="2"/>
      <c r="W72" s="2"/>
      <c r="X72" s="2"/>
    </row>
    <row r="73">
      <c r="A73" s="1">
        <v>152.0</v>
      </c>
      <c r="B73" s="1" t="s">
        <v>240</v>
      </c>
      <c r="C73" s="1" t="s">
        <v>241</v>
      </c>
      <c r="D73" s="1" t="s">
        <v>242</v>
      </c>
      <c r="E73" s="1" t="s">
        <v>27</v>
      </c>
      <c r="F73" s="1">
        <v>1282.0</v>
      </c>
      <c r="H73" s="2"/>
      <c r="I73" s="2"/>
      <c r="J73" s="2"/>
      <c r="K73" s="2" t="str">
        <f>IF(Final_Cleaned_Data_V2!J73="Other", "Please specify here", "")</f>
        <v/>
      </c>
      <c r="L73" s="2"/>
      <c r="M73" s="2"/>
      <c r="N73" s="2" t="str">
        <f>IF(Final_Cleaned_Data_V2!M73="Other", "Please specify here", "")</f>
        <v/>
      </c>
      <c r="O73" s="2"/>
      <c r="P73" s="2"/>
      <c r="Q73" s="2"/>
      <c r="R73" s="2"/>
      <c r="S73" s="2"/>
      <c r="T73" s="2"/>
      <c r="U73" s="2"/>
      <c r="W73" s="2"/>
      <c r="X73" s="2"/>
    </row>
    <row r="74">
      <c r="A74" s="1">
        <v>153.0</v>
      </c>
      <c r="B74" s="1" t="s">
        <v>243</v>
      </c>
      <c r="C74" s="1" t="s">
        <v>244</v>
      </c>
      <c r="D74" s="1" t="s">
        <v>245</v>
      </c>
      <c r="E74" s="1" t="s">
        <v>27</v>
      </c>
      <c r="F74" s="1">
        <v>1285.0</v>
      </c>
      <c r="H74" s="2"/>
      <c r="I74" s="2"/>
      <c r="J74" s="2"/>
      <c r="K74" s="2" t="str">
        <f>IF(Final_Cleaned_Data_V2!J74="Other", "Please specify here", "")</f>
        <v/>
      </c>
      <c r="L74" s="2"/>
      <c r="M74" s="2"/>
      <c r="N74" s="2" t="str">
        <f>IF(Final_Cleaned_Data_V2!M74="Other", "Please specify here", "")</f>
        <v/>
      </c>
      <c r="O74" s="2"/>
      <c r="P74" s="2"/>
      <c r="Q74" s="2"/>
      <c r="R74" s="2"/>
      <c r="S74" s="2"/>
      <c r="T74" s="2"/>
      <c r="U74" s="2"/>
      <c r="W74" s="2"/>
      <c r="X74" s="2"/>
    </row>
    <row r="75">
      <c r="A75" s="1">
        <v>154.0</v>
      </c>
      <c r="B75" s="1" t="s">
        <v>246</v>
      </c>
      <c r="C75" s="1" t="s">
        <v>247</v>
      </c>
      <c r="D75" s="1" t="s">
        <v>248</v>
      </c>
      <c r="E75" s="1" t="s">
        <v>27</v>
      </c>
      <c r="F75" s="1">
        <v>1285.0</v>
      </c>
      <c r="H75" s="2"/>
      <c r="I75" s="2"/>
      <c r="J75" s="2"/>
      <c r="K75" s="2" t="str">
        <f>IF(Final_Cleaned_Data_V2!J75="Other", "Please specify here", "")</f>
        <v/>
      </c>
      <c r="L75" s="2"/>
      <c r="M75" s="2"/>
      <c r="N75" s="2" t="str">
        <f>IF(Final_Cleaned_Data_V2!M75="Other", "Please specify here", "")</f>
        <v/>
      </c>
      <c r="O75" s="2"/>
      <c r="P75" s="2"/>
      <c r="Q75" s="2"/>
      <c r="R75" s="2"/>
      <c r="S75" s="2"/>
      <c r="T75" s="2"/>
      <c r="U75" s="2"/>
      <c r="W75" s="2"/>
      <c r="X75" s="2"/>
    </row>
    <row r="76">
      <c r="A76" s="1">
        <v>155.0</v>
      </c>
      <c r="B76" s="1" t="s">
        <v>249</v>
      </c>
      <c r="C76" s="1" t="s">
        <v>250</v>
      </c>
      <c r="D76" s="1" t="s">
        <v>251</v>
      </c>
      <c r="E76" s="1" t="s">
        <v>27</v>
      </c>
      <c r="F76" s="1">
        <v>1286.0</v>
      </c>
      <c r="H76" s="2"/>
      <c r="I76" s="2"/>
      <c r="J76" s="2"/>
      <c r="K76" s="2" t="str">
        <f>IF(Final_Cleaned_Data_V2!J76="Other", "Please specify here", "")</f>
        <v/>
      </c>
      <c r="L76" s="2"/>
      <c r="M76" s="2"/>
      <c r="N76" s="2" t="str">
        <f>IF(Final_Cleaned_Data_V2!M76="Other", "Please specify here", "")</f>
        <v/>
      </c>
      <c r="O76" s="2"/>
      <c r="P76" s="2"/>
      <c r="Q76" s="2"/>
      <c r="R76" s="2"/>
      <c r="S76" s="2"/>
      <c r="T76" s="2"/>
      <c r="U76" s="2"/>
      <c r="W76" s="2"/>
      <c r="X76" s="2"/>
    </row>
    <row r="77">
      <c r="A77" s="1">
        <v>156.0</v>
      </c>
      <c r="B77" s="1" t="s">
        <v>252</v>
      </c>
      <c r="C77" s="1" t="s">
        <v>253</v>
      </c>
      <c r="D77" s="1" t="s">
        <v>254</v>
      </c>
      <c r="E77" s="1" t="s">
        <v>27</v>
      </c>
      <c r="F77" s="1">
        <v>1287.0</v>
      </c>
      <c r="H77" s="2"/>
      <c r="I77" s="2"/>
      <c r="J77" s="2"/>
      <c r="K77" s="2" t="str">
        <f>IF(Final_Cleaned_Data_V2!J77="Other", "Please specify here", "")</f>
        <v/>
      </c>
      <c r="L77" s="2"/>
      <c r="M77" s="2"/>
      <c r="N77" s="2" t="str">
        <f>IF(Final_Cleaned_Data_V2!M77="Other", "Please specify here", "")</f>
        <v/>
      </c>
      <c r="O77" s="2"/>
      <c r="P77" s="2"/>
      <c r="Q77" s="2"/>
      <c r="R77" s="2"/>
      <c r="S77" s="2"/>
      <c r="T77" s="2"/>
      <c r="U77" s="2"/>
      <c r="W77" s="2"/>
      <c r="X77" s="2"/>
    </row>
    <row r="78">
      <c r="A78" s="1">
        <v>157.0</v>
      </c>
      <c r="B78" s="1" t="s">
        <v>255</v>
      </c>
      <c r="C78" s="1" t="s">
        <v>256</v>
      </c>
      <c r="D78" s="1" t="s">
        <v>257</v>
      </c>
      <c r="E78" s="1" t="s">
        <v>27</v>
      </c>
      <c r="F78" s="1">
        <v>1287.0</v>
      </c>
      <c r="H78" s="2"/>
      <c r="I78" s="2"/>
      <c r="J78" s="2"/>
      <c r="K78" s="2" t="str">
        <f>IF(Final_Cleaned_Data_V2!J78="Other", "Please specify here", "")</f>
        <v/>
      </c>
      <c r="L78" s="2"/>
      <c r="M78" s="2"/>
      <c r="N78" s="2" t="str">
        <f>IF(Final_Cleaned_Data_V2!M78="Other", "Please specify here", "")</f>
        <v/>
      </c>
      <c r="O78" s="2"/>
      <c r="P78" s="2"/>
      <c r="Q78" s="2"/>
      <c r="R78" s="2"/>
      <c r="S78" s="2"/>
      <c r="T78" s="2"/>
      <c r="U78" s="2"/>
      <c r="W78" s="2"/>
      <c r="X78" s="2"/>
    </row>
    <row r="79">
      <c r="A79" s="1">
        <v>158.0</v>
      </c>
      <c r="B79" s="1" t="s">
        <v>258</v>
      </c>
      <c r="C79" s="1" t="s">
        <v>259</v>
      </c>
      <c r="D79" s="1" t="s">
        <v>260</v>
      </c>
      <c r="E79" s="1" t="s">
        <v>261</v>
      </c>
      <c r="F79" s="1">
        <v>1289.0</v>
      </c>
      <c r="H79" s="2"/>
      <c r="I79" s="2"/>
      <c r="J79" s="2"/>
      <c r="K79" s="2" t="str">
        <f>IF(Final_Cleaned_Data_V2!J79="Other", "Please specify here", "")</f>
        <v/>
      </c>
      <c r="L79" s="2"/>
      <c r="M79" s="2"/>
      <c r="N79" s="2" t="str">
        <f>IF(Final_Cleaned_Data_V2!M79="Other", "Please specify here", "")</f>
        <v/>
      </c>
      <c r="O79" s="2"/>
      <c r="P79" s="2"/>
      <c r="Q79" s="2"/>
      <c r="R79" s="2"/>
      <c r="S79" s="2"/>
      <c r="T79" s="2"/>
      <c r="U79" s="2"/>
      <c r="W79" s="2"/>
      <c r="X79" s="2"/>
    </row>
    <row r="80">
      <c r="A80" s="1">
        <v>159.0</v>
      </c>
      <c r="B80" s="1" t="s">
        <v>262</v>
      </c>
      <c r="C80" s="1" t="s">
        <v>263</v>
      </c>
      <c r="D80" s="1" t="s">
        <v>264</v>
      </c>
      <c r="E80" s="1" t="s">
        <v>27</v>
      </c>
      <c r="F80" s="1">
        <v>1291.0</v>
      </c>
      <c r="H80" s="2"/>
      <c r="I80" s="2"/>
      <c r="J80" s="2"/>
      <c r="K80" s="2" t="str">
        <f>IF(Final_Cleaned_Data_V2!J80="Other", "Please specify here", "")</f>
        <v/>
      </c>
      <c r="L80" s="2"/>
      <c r="M80" s="2"/>
      <c r="N80" s="2" t="str">
        <f>IF(Final_Cleaned_Data_V2!M80="Other", "Please specify here", "")</f>
        <v/>
      </c>
      <c r="O80" s="2"/>
      <c r="P80" s="2"/>
      <c r="Q80" s="2"/>
      <c r="R80" s="2"/>
      <c r="S80" s="2"/>
      <c r="T80" s="2"/>
      <c r="U80" s="2"/>
      <c r="W80" s="2"/>
      <c r="X80" s="2"/>
    </row>
    <row r="81">
      <c r="A81" s="1">
        <v>160.0</v>
      </c>
      <c r="B81" s="1" t="s">
        <v>265</v>
      </c>
      <c r="C81" s="1" t="s">
        <v>266</v>
      </c>
      <c r="D81" s="1" t="s">
        <v>267</v>
      </c>
      <c r="E81" s="1" t="s">
        <v>27</v>
      </c>
      <c r="F81" s="1">
        <v>1291.0</v>
      </c>
      <c r="H81" s="2"/>
      <c r="I81" s="2"/>
      <c r="J81" s="2"/>
      <c r="K81" s="2" t="str">
        <f>IF(Final_Cleaned_Data_V2!J81="Other", "Please specify here", "")</f>
        <v/>
      </c>
      <c r="L81" s="2"/>
      <c r="M81" s="2"/>
      <c r="N81" s="2" t="str">
        <f>IF(Final_Cleaned_Data_V2!M81="Other", "Please specify here", "")</f>
        <v/>
      </c>
      <c r="O81" s="2"/>
      <c r="P81" s="2"/>
      <c r="Q81" s="2"/>
      <c r="R81" s="2"/>
      <c r="S81" s="2"/>
      <c r="T81" s="2"/>
      <c r="U81" s="2"/>
      <c r="W81" s="2"/>
      <c r="X81" s="2"/>
    </row>
    <row r="82">
      <c r="A82" s="1">
        <v>161.0</v>
      </c>
      <c r="B82" s="1" t="s">
        <v>268</v>
      </c>
      <c r="C82" s="1" t="s">
        <v>269</v>
      </c>
      <c r="D82" s="1" t="s">
        <v>270</v>
      </c>
      <c r="E82" s="1" t="s">
        <v>27</v>
      </c>
      <c r="F82" s="1">
        <v>1292.0</v>
      </c>
      <c r="H82" s="2"/>
      <c r="I82" s="2"/>
      <c r="J82" s="2"/>
      <c r="K82" s="2" t="str">
        <f>IF(Final_Cleaned_Data_V2!J82="Other", "Please specify here", "")</f>
        <v/>
      </c>
      <c r="L82" s="2"/>
      <c r="M82" s="2"/>
      <c r="N82" s="2" t="str">
        <f>IF(Final_Cleaned_Data_V2!M82="Other", "Please specify here", "")</f>
        <v/>
      </c>
      <c r="O82" s="2"/>
      <c r="P82" s="2"/>
      <c r="Q82" s="2"/>
      <c r="R82" s="2"/>
      <c r="S82" s="2"/>
      <c r="T82" s="2"/>
      <c r="U82" s="2"/>
      <c r="W82" s="2"/>
      <c r="X82" s="2"/>
    </row>
    <row r="83">
      <c r="A83" s="1">
        <v>162.0</v>
      </c>
      <c r="B83" s="1" t="s">
        <v>271</v>
      </c>
      <c r="C83" s="1" t="s">
        <v>272</v>
      </c>
      <c r="D83" s="1" t="s">
        <v>273</v>
      </c>
      <c r="E83" s="1" t="s">
        <v>27</v>
      </c>
      <c r="F83" s="1">
        <v>1293.0</v>
      </c>
      <c r="H83" s="2"/>
      <c r="I83" s="2"/>
      <c r="J83" s="2"/>
      <c r="K83" s="2" t="str">
        <f>IF(Final_Cleaned_Data_V2!J83="Other", "Please specify here", "")</f>
        <v/>
      </c>
      <c r="L83" s="2"/>
      <c r="M83" s="2"/>
      <c r="N83" s="2" t="str">
        <f>IF(Final_Cleaned_Data_V2!M83="Other", "Please specify here", "")</f>
        <v/>
      </c>
      <c r="O83" s="2"/>
      <c r="P83" s="2"/>
      <c r="Q83" s="2"/>
      <c r="R83" s="2"/>
      <c r="S83" s="2"/>
      <c r="T83" s="2"/>
      <c r="U83" s="2"/>
      <c r="W83" s="2"/>
      <c r="X83" s="2"/>
    </row>
    <row r="84">
      <c r="A84" s="1">
        <v>163.0</v>
      </c>
      <c r="B84" s="1" t="s">
        <v>274</v>
      </c>
      <c r="C84" s="1" t="s">
        <v>275</v>
      </c>
      <c r="D84" s="1" t="s">
        <v>276</v>
      </c>
      <c r="E84" s="1" t="s">
        <v>27</v>
      </c>
      <c r="F84" s="1">
        <v>1295.0</v>
      </c>
      <c r="H84" s="2"/>
      <c r="I84" s="2"/>
      <c r="J84" s="2"/>
      <c r="K84" s="2" t="str">
        <f>IF(Final_Cleaned_Data_V2!J84="Other", "Please specify here", "")</f>
        <v/>
      </c>
      <c r="L84" s="2"/>
      <c r="M84" s="2"/>
      <c r="N84" s="2" t="str">
        <f>IF(Final_Cleaned_Data_V2!M84="Other", "Please specify here", "")</f>
        <v/>
      </c>
      <c r="O84" s="2"/>
      <c r="P84" s="2"/>
      <c r="Q84" s="2"/>
      <c r="R84" s="2"/>
      <c r="S84" s="2"/>
      <c r="T84" s="2"/>
      <c r="U84" s="2"/>
      <c r="W84" s="2"/>
      <c r="X84" s="2"/>
    </row>
    <row r="85">
      <c r="A85" s="1">
        <v>164.0</v>
      </c>
      <c r="B85" s="1" t="s">
        <v>277</v>
      </c>
      <c r="C85" s="1" t="s">
        <v>278</v>
      </c>
      <c r="D85" s="1" t="s">
        <v>279</v>
      </c>
      <c r="E85" s="1" t="s">
        <v>27</v>
      </c>
      <c r="F85" s="1">
        <v>1296.0</v>
      </c>
      <c r="H85" s="2"/>
      <c r="I85" s="2"/>
      <c r="J85" s="2"/>
      <c r="K85" s="2" t="str">
        <f>IF(Final_Cleaned_Data_V2!J85="Other", "Please specify here", "")</f>
        <v/>
      </c>
      <c r="L85" s="2"/>
      <c r="M85" s="2"/>
      <c r="N85" s="2" t="str">
        <f>IF(Final_Cleaned_Data_V2!M85="Other", "Please specify here", "")</f>
        <v/>
      </c>
      <c r="O85" s="2"/>
      <c r="P85" s="2"/>
      <c r="Q85" s="2"/>
      <c r="R85" s="2"/>
      <c r="S85" s="2"/>
      <c r="T85" s="2"/>
      <c r="U85" s="2"/>
      <c r="W85" s="2"/>
      <c r="X85" s="2"/>
    </row>
    <row r="86">
      <c r="A86" s="1">
        <v>165.0</v>
      </c>
      <c r="B86" s="1" t="s">
        <v>280</v>
      </c>
      <c r="C86" s="1" t="s">
        <v>281</v>
      </c>
      <c r="D86" s="1" t="s">
        <v>282</v>
      </c>
      <c r="E86" s="1" t="s">
        <v>27</v>
      </c>
      <c r="F86" s="1">
        <v>1297.0</v>
      </c>
      <c r="H86" s="2"/>
      <c r="I86" s="2"/>
      <c r="J86" s="2"/>
      <c r="K86" s="2" t="str">
        <f>IF(Final_Cleaned_Data_V2!J86="Other", "Please specify here", "")</f>
        <v/>
      </c>
      <c r="L86" s="2"/>
      <c r="M86" s="2"/>
      <c r="N86" s="2" t="str">
        <f>IF(Final_Cleaned_Data_V2!M86="Other", "Please specify here", "")</f>
        <v/>
      </c>
      <c r="O86" s="2"/>
      <c r="P86" s="2"/>
      <c r="Q86" s="2"/>
      <c r="R86" s="2"/>
      <c r="S86" s="2"/>
      <c r="T86" s="2"/>
      <c r="U86" s="2"/>
      <c r="W86" s="2"/>
      <c r="X86" s="2"/>
    </row>
    <row r="87">
      <c r="A87" s="1">
        <v>166.0</v>
      </c>
      <c r="B87" s="1" t="s">
        <v>283</v>
      </c>
      <c r="C87" s="1" t="s">
        <v>284</v>
      </c>
      <c r="D87" s="1" t="s">
        <v>285</v>
      </c>
      <c r="E87" s="1" t="s">
        <v>27</v>
      </c>
      <c r="F87" s="1">
        <v>1298.0</v>
      </c>
      <c r="H87" s="2"/>
      <c r="I87" s="2"/>
      <c r="J87" s="2"/>
      <c r="K87" s="2" t="str">
        <f>IF(Final_Cleaned_Data_V2!J87="Other", "Please specify here", "")</f>
        <v/>
      </c>
      <c r="L87" s="2"/>
      <c r="M87" s="2"/>
      <c r="N87" s="2" t="str">
        <f>IF(Final_Cleaned_Data_V2!M87="Other", "Please specify here", "")</f>
        <v/>
      </c>
      <c r="O87" s="2"/>
      <c r="P87" s="2"/>
      <c r="Q87" s="2"/>
      <c r="R87" s="2"/>
      <c r="S87" s="2"/>
      <c r="T87" s="2"/>
      <c r="U87" s="2"/>
      <c r="W87" s="2"/>
      <c r="X87" s="2"/>
    </row>
    <row r="88">
      <c r="A88" s="1">
        <v>167.0</v>
      </c>
      <c r="B88" s="1" t="s">
        <v>286</v>
      </c>
      <c r="C88" s="1" t="s">
        <v>287</v>
      </c>
      <c r="D88" s="1" t="s">
        <v>288</v>
      </c>
      <c r="E88" s="1" t="s">
        <v>27</v>
      </c>
      <c r="F88" s="1">
        <v>1299.0</v>
      </c>
      <c r="H88" s="2"/>
      <c r="I88" s="2"/>
      <c r="J88" s="2"/>
      <c r="K88" s="2" t="str">
        <f>IF(Final_Cleaned_Data_V2!J88="Other", "Please specify here", "")</f>
        <v/>
      </c>
      <c r="L88" s="2"/>
      <c r="M88" s="2"/>
      <c r="N88" s="2" t="str">
        <f>IF(Final_Cleaned_Data_V2!M88="Other", "Please specify here", "")</f>
        <v/>
      </c>
      <c r="O88" s="2"/>
      <c r="P88" s="2"/>
      <c r="Q88" s="2"/>
      <c r="R88" s="2"/>
      <c r="S88" s="2"/>
      <c r="T88" s="2"/>
      <c r="U88" s="2"/>
      <c r="W88" s="2"/>
      <c r="X88" s="2"/>
    </row>
    <row r="89">
      <c r="A89" s="1">
        <v>168.0</v>
      </c>
      <c r="B89" s="1" t="s">
        <v>289</v>
      </c>
      <c r="C89" s="1" t="s">
        <v>290</v>
      </c>
      <c r="D89" s="1" t="s">
        <v>291</v>
      </c>
      <c r="E89" s="1" t="s">
        <v>292</v>
      </c>
      <c r="F89" s="1">
        <v>1300.0</v>
      </c>
      <c r="H89" s="2"/>
      <c r="I89" s="2"/>
      <c r="J89" s="2"/>
      <c r="K89" s="2" t="str">
        <f>IF(Final_Cleaned_Data_V2!J89="Other", "Please specify here", "")</f>
        <v/>
      </c>
      <c r="L89" s="2"/>
      <c r="M89" s="2"/>
      <c r="N89" s="2" t="str">
        <f>IF(Final_Cleaned_Data_V2!M89="Other", "Please specify here", "")</f>
        <v/>
      </c>
      <c r="O89" s="2"/>
      <c r="P89" s="2"/>
      <c r="Q89" s="2"/>
      <c r="R89" s="2"/>
      <c r="S89" s="2"/>
      <c r="T89" s="2"/>
      <c r="U89" s="2"/>
      <c r="W89" s="2"/>
      <c r="X89" s="2"/>
    </row>
    <row r="90">
      <c r="A90" s="1">
        <v>169.0</v>
      </c>
      <c r="B90" s="1" t="s">
        <v>293</v>
      </c>
      <c r="C90" s="1" t="s">
        <v>294</v>
      </c>
      <c r="D90" s="1" t="s">
        <v>295</v>
      </c>
      <c r="E90" s="1" t="s">
        <v>27</v>
      </c>
      <c r="F90" s="1">
        <v>1300.0</v>
      </c>
      <c r="H90" s="2"/>
      <c r="I90" s="2"/>
      <c r="J90" s="2"/>
      <c r="K90" s="2" t="str">
        <f>IF(Final_Cleaned_Data_V2!J90="Other", "Please specify here", "")</f>
        <v/>
      </c>
      <c r="L90" s="2"/>
      <c r="M90" s="2"/>
      <c r="N90" s="2" t="str">
        <f>IF(Final_Cleaned_Data_V2!M90="Other", "Please specify here", "")</f>
        <v/>
      </c>
      <c r="O90" s="2"/>
      <c r="P90" s="2"/>
      <c r="Q90" s="2"/>
      <c r="R90" s="2"/>
      <c r="S90" s="2"/>
      <c r="T90" s="2"/>
      <c r="U90" s="2"/>
      <c r="W90" s="2"/>
      <c r="X90" s="2"/>
    </row>
    <row r="91">
      <c r="A91" s="1">
        <v>170.0</v>
      </c>
      <c r="B91" s="1" t="s">
        <v>296</v>
      </c>
      <c r="C91" s="1" t="s">
        <v>297</v>
      </c>
      <c r="D91" s="1" t="s">
        <v>298</v>
      </c>
      <c r="E91" s="1" t="s">
        <v>27</v>
      </c>
      <c r="F91" s="1">
        <v>1300.0</v>
      </c>
      <c r="H91" s="2"/>
      <c r="I91" s="2"/>
      <c r="J91" s="2"/>
      <c r="K91" s="2" t="str">
        <f>IF(Final_Cleaned_Data_V2!J91="Other", "Please specify here", "")</f>
        <v/>
      </c>
      <c r="L91" s="2"/>
      <c r="M91" s="2"/>
      <c r="N91" s="2" t="str">
        <f>IF(Final_Cleaned_Data_V2!M91="Other", "Please specify here", "")</f>
        <v/>
      </c>
      <c r="O91" s="2"/>
      <c r="P91" s="2"/>
      <c r="Q91" s="2"/>
      <c r="R91" s="2"/>
      <c r="S91" s="2"/>
      <c r="T91" s="2"/>
      <c r="U91" s="2"/>
      <c r="W91" s="2"/>
      <c r="X91" s="2"/>
    </row>
    <row r="92">
      <c r="A92" s="1">
        <v>171.0</v>
      </c>
      <c r="B92" s="1" t="s">
        <v>299</v>
      </c>
      <c r="C92" s="1" t="s">
        <v>300</v>
      </c>
      <c r="D92" s="1" t="s">
        <v>301</v>
      </c>
      <c r="E92" s="1" t="s">
        <v>302</v>
      </c>
      <c r="F92" s="1">
        <v>1304.0</v>
      </c>
      <c r="H92" s="2"/>
      <c r="I92" s="2"/>
      <c r="J92" s="2"/>
      <c r="K92" s="2" t="str">
        <f>IF(Final_Cleaned_Data_V2!J92="Other", "Please specify here", "")</f>
        <v/>
      </c>
      <c r="L92" s="2"/>
      <c r="M92" s="2"/>
      <c r="N92" s="2" t="str">
        <f>IF(Final_Cleaned_Data_V2!M92="Other", "Please specify here", "")</f>
        <v/>
      </c>
      <c r="O92" s="2"/>
      <c r="P92" s="2"/>
      <c r="Q92" s="2"/>
      <c r="R92" s="2"/>
      <c r="S92" s="2"/>
      <c r="T92" s="2"/>
      <c r="U92" s="2"/>
      <c r="W92" s="2"/>
      <c r="X92" s="2"/>
    </row>
    <row r="93">
      <c r="A93" s="1">
        <v>172.0</v>
      </c>
      <c r="B93" s="1" t="s">
        <v>303</v>
      </c>
      <c r="C93" s="1" t="s">
        <v>304</v>
      </c>
      <c r="D93" s="1" t="s">
        <v>305</v>
      </c>
      <c r="E93" s="1" t="s">
        <v>27</v>
      </c>
      <c r="F93" s="1">
        <v>1311.0</v>
      </c>
      <c r="H93" s="2"/>
      <c r="I93" s="2"/>
      <c r="J93" s="2"/>
      <c r="K93" s="2" t="str">
        <f>IF(Final_Cleaned_Data_V2!J93="Other", "Please specify here", "")</f>
        <v/>
      </c>
      <c r="L93" s="2"/>
      <c r="M93" s="2"/>
      <c r="N93" s="2" t="str">
        <f>IF(Final_Cleaned_Data_V2!M93="Other", "Please specify here", "")</f>
        <v/>
      </c>
      <c r="O93" s="2"/>
      <c r="P93" s="2"/>
      <c r="Q93" s="2"/>
      <c r="R93" s="2"/>
      <c r="S93" s="2"/>
      <c r="T93" s="2"/>
      <c r="U93" s="2"/>
      <c r="W93" s="2"/>
      <c r="X93" s="2"/>
    </row>
    <row r="94">
      <c r="A94" s="1">
        <v>173.0</v>
      </c>
      <c r="B94" s="1" t="s">
        <v>306</v>
      </c>
      <c r="C94" s="1" t="s">
        <v>307</v>
      </c>
      <c r="D94" s="1" t="s">
        <v>308</v>
      </c>
      <c r="E94" s="1" t="s">
        <v>27</v>
      </c>
      <c r="F94" s="1">
        <v>1312.0</v>
      </c>
      <c r="H94" s="2"/>
      <c r="I94" s="2"/>
      <c r="J94" s="2"/>
      <c r="K94" s="2" t="str">
        <f>IF(Final_Cleaned_Data_V2!J94="Other", "Please specify here", "")</f>
        <v/>
      </c>
      <c r="L94" s="2"/>
      <c r="M94" s="2"/>
      <c r="N94" s="2" t="str">
        <f>IF(Final_Cleaned_Data_V2!M94="Other", "Please specify here", "")</f>
        <v/>
      </c>
      <c r="O94" s="2"/>
      <c r="P94" s="2"/>
      <c r="Q94" s="2"/>
      <c r="R94" s="2"/>
      <c r="S94" s="2"/>
      <c r="T94" s="2"/>
      <c r="U94" s="2"/>
      <c r="W94" s="2"/>
      <c r="X94" s="2"/>
    </row>
    <row r="95">
      <c r="A95" s="1">
        <v>174.0</v>
      </c>
      <c r="B95" s="1" t="s">
        <v>309</v>
      </c>
      <c r="C95" s="1" t="s">
        <v>310</v>
      </c>
      <c r="D95" s="1" t="s">
        <v>311</v>
      </c>
      <c r="E95" s="1" t="s">
        <v>27</v>
      </c>
      <c r="F95" s="1">
        <v>1320.0</v>
      </c>
      <c r="H95" s="2"/>
      <c r="I95" s="2"/>
      <c r="J95" s="2"/>
      <c r="K95" s="2" t="str">
        <f>IF(Final_Cleaned_Data_V2!J95="Other", "Please specify here", "")</f>
        <v/>
      </c>
      <c r="L95" s="2"/>
      <c r="M95" s="2"/>
      <c r="N95" s="2" t="str">
        <f>IF(Final_Cleaned_Data_V2!M95="Other", "Please specify here", "")</f>
        <v/>
      </c>
      <c r="O95" s="2"/>
      <c r="P95" s="2"/>
      <c r="Q95" s="2"/>
      <c r="R95" s="2"/>
      <c r="S95" s="2"/>
      <c r="T95" s="2"/>
      <c r="U95" s="2"/>
      <c r="W95" s="2"/>
      <c r="X95" s="2"/>
    </row>
    <row r="96">
      <c r="A96" s="1">
        <v>175.0</v>
      </c>
      <c r="B96" s="1" t="s">
        <v>312</v>
      </c>
      <c r="C96" s="1" t="s">
        <v>313</v>
      </c>
      <c r="D96" s="1" t="s">
        <v>131</v>
      </c>
      <c r="E96" s="1" t="s">
        <v>132</v>
      </c>
      <c r="F96" s="1">
        <v>1321.0</v>
      </c>
      <c r="H96" s="2"/>
      <c r="I96" s="2"/>
      <c r="J96" s="2"/>
      <c r="K96" s="2" t="str">
        <f>IF(Final_Cleaned_Data_V2!J96="Other", "Please specify here", "")</f>
        <v/>
      </c>
      <c r="L96" s="2"/>
      <c r="M96" s="2"/>
      <c r="N96" s="2" t="str">
        <f>IF(Final_Cleaned_Data_V2!M96="Other", "Please specify here", "")</f>
        <v/>
      </c>
      <c r="O96" s="2"/>
      <c r="P96" s="2"/>
      <c r="Q96" s="2"/>
      <c r="R96" s="2"/>
      <c r="S96" s="2"/>
      <c r="T96" s="2"/>
      <c r="U96" s="2"/>
      <c r="W96" s="2"/>
      <c r="X96" s="2"/>
    </row>
    <row r="97">
      <c r="A97" s="1">
        <v>176.0</v>
      </c>
      <c r="B97" s="1" t="s">
        <v>314</v>
      </c>
      <c r="C97" s="1" t="s">
        <v>315</v>
      </c>
      <c r="D97" s="1" t="s">
        <v>52</v>
      </c>
      <c r="E97" s="1" t="s">
        <v>53</v>
      </c>
      <c r="F97" s="1">
        <v>1332.0</v>
      </c>
      <c r="H97" s="2"/>
      <c r="I97" s="2"/>
      <c r="J97" s="2"/>
      <c r="K97" s="2" t="str">
        <f>IF(Final_Cleaned_Data_V2!J97="Other", "Please specify here", "")</f>
        <v/>
      </c>
      <c r="L97" s="2"/>
      <c r="M97" s="2"/>
      <c r="N97" s="2" t="str">
        <f>IF(Final_Cleaned_Data_V2!M97="Other", "Please specify here", "")</f>
        <v/>
      </c>
      <c r="O97" s="2"/>
      <c r="P97" s="2"/>
      <c r="Q97" s="2"/>
      <c r="R97" s="2"/>
      <c r="S97" s="2"/>
      <c r="T97" s="2"/>
      <c r="U97" s="2"/>
      <c r="W97" s="2"/>
      <c r="X97" s="2"/>
    </row>
    <row r="98">
      <c r="A98" s="1">
        <v>177.0</v>
      </c>
      <c r="B98" s="1" t="s">
        <v>316</v>
      </c>
      <c r="C98" s="1" t="s">
        <v>317</v>
      </c>
      <c r="D98" s="1" t="s">
        <v>318</v>
      </c>
      <c r="E98" s="1" t="s">
        <v>27</v>
      </c>
      <c r="F98" s="1">
        <v>1332.0</v>
      </c>
      <c r="H98" s="2"/>
      <c r="I98" s="2"/>
      <c r="J98" s="2"/>
      <c r="K98" s="2" t="str">
        <f>IF(Final_Cleaned_Data_V2!J98="Other", "Please specify here", "")</f>
        <v/>
      </c>
      <c r="L98" s="2"/>
      <c r="M98" s="2"/>
      <c r="N98" s="2" t="str">
        <f>IF(Final_Cleaned_Data_V2!M98="Other", "Please specify here", "")</f>
        <v/>
      </c>
      <c r="O98" s="2"/>
      <c r="P98" s="2"/>
      <c r="Q98" s="2"/>
      <c r="R98" s="2"/>
      <c r="S98" s="2"/>
      <c r="T98" s="2"/>
      <c r="U98" s="2"/>
      <c r="W98" s="2"/>
      <c r="X98" s="2"/>
    </row>
    <row r="99">
      <c r="A99" s="1">
        <v>178.0</v>
      </c>
      <c r="B99" s="1" t="s">
        <v>319</v>
      </c>
      <c r="C99" s="1" t="s">
        <v>320</v>
      </c>
      <c r="D99" s="1" t="s">
        <v>321</v>
      </c>
      <c r="E99" s="1" t="s">
        <v>27</v>
      </c>
      <c r="F99" s="1">
        <v>1340.0</v>
      </c>
      <c r="H99" s="2"/>
      <c r="I99" s="2"/>
      <c r="J99" s="2"/>
      <c r="K99" s="2" t="str">
        <f>IF(Final_Cleaned_Data_V2!J99="Other", "Please specify here", "")</f>
        <v/>
      </c>
      <c r="L99" s="2"/>
      <c r="M99" s="2"/>
      <c r="N99" s="2" t="str">
        <f>IF(Final_Cleaned_Data_V2!M99="Other", "Please specify here", "")</f>
        <v/>
      </c>
      <c r="O99" s="2"/>
      <c r="P99" s="2"/>
      <c r="Q99" s="2"/>
      <c r="R99" s="2"/>
      <c r="S99" s="2"/>
      <c r="T99" s="2"/>
      <c r="U99" s="2"/>
      <c r="W99" s="2"/>
      <c r="X99" s="2"/>
    </row>
    <row r="100">
      <c r="A100" s="1">
        <v>179.0</v>
      </c>
      <c r="B100" s="1" t="s">
        <v>322</v>
      </c>
      <c r="C100" s="1" t="s">
        <v>323</v>
      </c>
      <c r="D100" s="1" t="s">
        <v>324</v>
      </c>
      <c r="E100" s="1" t="s">
        <v>27</v>
      </c>
      <c r="F100" s="1">
        <v>1350.0</v>
      </c>
      <c r="H100" s="2"/>
      <c r="I100" s="2"/>
      <c r="J100" s="2"/>
      <c r="K100" s="2" t="str">
        <f>IF(Final_Cleaned_Data_V2!J100="Other", "Please specify here", "")</f>
        <v/>
      </c>
      <c r="L100" s="2"/>
      <c r="M100" s="2"/>
      <c r="N100" s="2" t="str">
        <f>IF(Final_Cleaned_Data_V2!M100="Other", "Please specify here", "")</f>
        <v/>
      </c>
      <c r="O100" s="2"/>
      <c r="P100" s="2"/>
      <c r="Q100" s="2"/>
      <c r="R100" s="2"/>
      <c r="S100" s="2"/>
      <c r="T100" s="2"/>
      <c r="U100" s="2"/>
      <c r="W100" s="2"/>
      <c r="X100" s="2"/>
    </row>
    <row r="101">
      <c r="A101" s="1">
        <v>180.0</v>
      </c>
      <c r="B101" s="1" t="s">
        <v>325</v>
      </c>
      <c r="C101" s="1" t="s">
        <v>326</v>
      </c>
      <c r="D101" s="1" t="s">
        <v>78</v>
      </c>
      <c r="E101" s="1" t="s">
        <v>79</v>
      </c>
      <c r="F101" s="1">
        <v>1354.0</v>
      </c>
      <c r="H101" s="2"/>
      <c r="I101" s="2"/>
      <c r="J101" s="2"/>
      <c r="K101" s="2" t="str">
        <f>IF(Final_Cleaned_Data_V2!J101="Other", "Please specify here", "")</f>
        <v/>
      </c>
      <c r="L101" s="2"/>
      <c r="M101" s="2"/>
      <c r="N101" s="2" t="str">
        <f>IF(Final_Cleaned_Data_V2!M101="Other", "Please specify here", "")</f>
        <v/>
      </c>
      <c r="O101" s="2"/>
      <c r="P101" s="2"/>
      <c r="Q101" s="2"/>
      <c r="R101" s="2"/>
      <c r="S101" s="2"/>
      <c r="T101" s="2"/>
      <c r="U101" s="2"/>
      <c r="W101" s="2"/>
      <c r="X101" s="2"/>
    </row>
    <row r="102">
      <c r="A102" s="1">
        <v>181.0</v>
      </c>
      <c r="B102" s="1" t="s">
        <v>327</v>
      </c>
      <c r="C102" s="1" t="s">
        <v>328</v>
      </c>
      <c r="D102" s="1" t="s">
        <v>305</v>
      </c>
      <c r="E102" s="1" t="s">
        <v>27</v>
      </c>
      <c r="F102" s="1">
        <v>1361.0</v>
      </c>
      <c r="H102" s="2"/>
      <c r="I102" s="2"/>
      <c r="J102" s="2"/>
      <c r="K102" s="2" t="str">
        <f>IF(Final_Cleaned_Data_V2!J102="Other", "Please specify here", "")</f>
        <v/>
      </c>
      <c r="L102" s="2"/>
      <c r="M102" s="2"/>
      <c r="N102" s="2" t="str">
        <f>IF(Final_Cleaned_Data_V2!M102="Other", "Please specify here", "")</f>
        <v/>
      </c>
      <c r="O102" s="2"/>
      <c r="P102" s="2"/>
      <c r="Q102" s="2"/>
      <c r="R102" s="2"/>
      <c r="S102" s="2"/>
      <c r="T102" s="2"/>
      <c r="U102" s="2"/>
      <c r="W102" s="2"/>
      <c r="X102" s="2"/>
    </row>
    <row r="103">
      <c r="A103" s="1">
        <v>182.0</v>
      </c>
      <c r="B103" s="1" t="s">
        <v>329</v>
      </c>
      <c r="C103" s="1" t="s">
        <v>330</v>
      </c>
      <c r="D103" s="1" t="s">
        <v>331</v>
      </c>
      <c r="E103" s="1" t="s">
        <v>27</v>
      </c>
      <c r="F103" s="1">
        <v>1379.0</v>
      </c>
      <c r="H103" s="2"/>
      <c r="I103" s="2"/>
      <c r="J103" s="2"/>
      <c r="K103" s="2" t="str">
        <f>IF(Final_Cleaned_Data_V2!J103="Other", "Please specify here", "")</f>
        <v/>
      </c>
      <c r="L103" s="2"/>
      <c r="M103" s="2"/>
      <c r="N103" s="2" t="str">
        <f>IF(Final_Cleaned_Data_V2!M103="Other", "Please specify here", "")</f>
        <v/>
      </c>
      <c r="O103" s="2"/>
      <c r="P103" s="2"/>
      <c r="Q103" s="2"/>
      <c r="R103" s="2"/>
      <c r="S103" s="2"/>
      <c r="T103" s="2"/>
      <c r="U103" s="2"/>
      <c r="W103" s="2"/>
      <c r="X103" s="2"/>
    </row>
    <row r="104">
      <c r="A104" s="1">
        <v>183.0</v>
      </c>
      <c r="B104" s="1" t="s">
        <v>332</v>
      </c>
      <c r="C104" s="1" t="s">
        <v>333</v>
      </c>
      <c r="D104" s="1" t="s">
        <v>334</v>
      </c>
      <c r="E104" s="1" t="s">
        <v>27</v>
      </c>
      <c r="F104" s="1">
        <v>1380.0</v>
      </c>
      <c r="H104" s="2"/>
      <c r="I104" s="2"/>
      <c r="J104" s="2"/>
      <c r="K104" s="2" t="str">
        <f>IF(Final_Cleaned_Data_V2!J104="Other", "Please specify here", "")</f>
        <v/>
      </c>
      <c r="L104" s="2"/>
      <c r="M104" s="2"/>
      <c r="N104" s="2" t="str">
        <f>IF(Final_Cleaned_Data_V2!M104="Other", "Please specify here", "")</f>
        <v/>
      </c>
      <c r="O104" s="2"/>
      <c r="P104" s="2"/>
      <c r="Q104" s="2"/>
      <c r="R104" s="2"/>
      <c r="S104" s="2"/>
      <c r="T104" s="2"/>
      <c r="U104" s="2"/>
      <c r="W104" s="2"/>
      <c r="X104" s="2"/>
    </row>
    <row r="105">
      <c r="A105" s="1">
        <v>184.0</v>
      </c>
      <c r="B105" s="1" t="s">
        <v>335</v>
      </c>
      <c r="C105" s="1" t="s">
        <v>336</v>
      </c>
      <c r="D105" s="1" t="s">
        <v>58</v>
      </c>
      <c r="E105" s="1" t="s">
        <v>27</v>
      </c>
      <c r="F105" s="1">
        <v>1392.0</v>
      </c>
      <c r="G105" s="1" t="b">
        <v>1</v>
      </c>
      <c r="H105" s="2"/>
      <c r="I105" s="2"/>
      <c r="J105" s="2"/>
      <c r="K105" s="2" t="str">
        <f>IF(Final_Cleaned_Data_V2!J105="Other", "Please specify here", "")</f>
        <v/>
      </c>
      <c r="L105" s="2"/>
      <c r="M105" s="2"/>
      <c r="N105" s="2" t="str">
        <f>IF(Final_Cleaned_Data_V2!M105="Other", "Please specify here", "")</f>
        <v/>
      </c>
      <c r="O105" s="2"/>
      <c r="P105" s="2"/>
      <c r="Q105" s="2"/>
      <c r="R105" s="2"/>
      <c r="S105" s="2"/>
      <c r="T105" s="2"/>
      <c r="U105" s="2"/>
      <c r="W105" s="2"/>
      <c r="X105" s="2"/>
    </row>
    <row r="106">
      <c r="A106" s="1">
        <v>185.0</v>
      </c>
      <c r="B106" s="1" t="s">
        <v>337</v>
      </c>
      <c r="C106" s="1" t="s">
        <v>338</v>
      </c>
      <c r="D106" s="1" t="s">
        <v>339</v>
      </c>
      <c r="E106" s="1" t="s">
        <v>340</v>
      </c>
      <c r="F106" s="1">
        <v>1398.0</v>
      </c>
      <c r="H106" s="2"/>
      <c r="I106" s="2"/>
      <c r="J106" s="2"/>
      <c r="K106" s="2" t="str">
        <f>IF(Final_Cleaned_Data_V2!J106="Other", "Please specify here", "")</f>
        <v/>
      </c>
      <c r="L106" s="2"/>
      <c r="M106" s="2"/>
      <c r="N106" s="2" t="str">
        <f>IF(Final_Cleaned_Data_V2!M106="Other", "Please specify here", "")</f>
        <v/>
      </c>
      <c r="O106" s="2"/>
      <c r="P106" s="2"/>
      <c r="Q106" s="2"/>
      <c r="R106" s="2"/>
      <c r="S106" s="2"/>
      <c r="T106" s="2"/>
      <c r="U106" s="2"/>
      <c r="W106" s="2"/>
      <c r="X106" s="2"/>
    </row>
    <row r="107">
      <c r="A107" s="1">
        <v>186.0</v>
      </c>
      <c r="B107" s="1" t="s">
        <v>341</v>
      </c>
      <c r="C107" s="1" t="s">
        <v>342</v>
      </c>
      <c r="D107" s="1" t="s">
        <v>343</v>
      </c>
      <c r="E107" s="1" t="s">
        <v>27</v>
      </c>
      <c r="F107" s="1">
        <v>1404.0</v>
      </c>
      <c r="H107" s="2"/>
      <c r="I107" s="2"/>
      <c r="J107" s="2"/>
      <c r="K107" s="2" t="str">
        <f>IF(Final_Cleaned_Data_V2!J107="Other", "Please specify here", "")</f>
        <v/>
      </c>
      <c r="L107" s="2"/>
      <c r="M107" s="2"/>
      <c r="N107" s="2" t="str">
        <f>IF(Final_Cleaned_Data_V2!M107="Other", "Please specify here", "")</f>
        <v/>
      </c>
      <c r="O107" s="2"/>
      <c r="P107" s="2"/>
      <c r="Q107" s="2"/>
      <c r="R107" s="2"/>
      <c r="S107" s="2"/>
      <c r="T107" s="2"/>
      <c r="U107" s="2"/>
      <c r="W107" s="2"/>
      <c r="X107" s="2"/>
    </row>
    <row r="108">
      <c r="A108" s="1">
        <v>187.0</v>
      </c>
      <c r="B108" s="1" t="s">
        <v>344</v>
      </c>
      <c r="C108" s="1" t="s">
        <v>345</v>
      </c>
      <c r="D108" s="1" t="s">
        <v>346</v>
      </c>
      <c r="E108" s="1" t="s">
        <v>27</v>
      </c>
      <c r="F108" s="1">
        <v>1406.0</v>
      </c>
      <c r="H108" s="2"/>
      <c r="I108" s="2"/>
      <c r="J108" s="2"/>
      <c r="K108" s="2" t="str">
        <f>IF(Final_Cleaned_Data_V2!J108="Other", "Please specify here", "")</f>
        <v/>
      </c>
      <c r="L108" s="2"/>
      <c r="M108" s="2"/>
      <c r="N108" s="2" t="str">
        <f>IF(Final_Cleaned_Data_V2!M108="Other", "Please specify here", "")</f>
        <v/>
      </c>
      <c r="O108" s="2"/>
      <c r="P108" s="2"/>
      <c r="Q108" s="2"/>
      <c r="R108" s="2"/>
      <c r="S108" s="2"/>
      <c r="T108" s="2"/>
      <c r="U108" s="2"/>
      <c r="W108" s="2"/>
      <c r="X108" s="2"/>
    </row>
    <row r="109">
      <c r="A109" s="1">
        <v>188.0</v>
      </c>
      <c r="B109" s="1" t="s">
        <v>347</v>
      </c>
      <c r="C109" s="1" t="s">
        <v>348</v>
      </c>
      <c r="D109" s="1" t="s">
        <v>349</v>
      </c>
      <c r="E109" s="1" t="s">
        <v>27</v>
      </c>
      <c r="F109" s="1">
        <v>1406.0</v>
      </c>
      <c r="H109" s="2"/>
      <c r="I109" s="2"/>
      <c r="J109" s="2"/>
      <c r="K109" s="2" t="str">
        <f>IF(Final_Cleaned_Data_V2!J109="Other", "Please specify here", "")</f>
        <v/>
      </c>
      <c r="L109" s="2"/>
      <c r="M109" s="2"/>
      <c r="N109" s="2" t="str">
        <f>IF(Final_Cleaned_Data_V2!M109="Other", "Please specify here", "")</f>
        <v/>
      </c>
      <c r="O109" s="2"/>
      <c r="P109" s="2"/>
      <c r="Q109" s="2"/>
      <c r="R109" s="2"/>
      <c r="S109" s="2"/>
      <c r="T109" s="2"/>
      <c r="U109" s="2"/>
      <c r="W109" s="2"/>
      <c r="X109" s="2"/>
    </row>
    <row r="110">
      <c r="A110" s="1">
        <v>189.0</v>
      </c>
      <c r="B110" s="1" t="s">
        <v>350</v>
      </c>
      <c r="C110" s="1" t="s">
        <v>351</v>
      </c>
      <c r="D110" s="1" t="s">
        <v>352</v>
      </c>
      <c r="E110" s="1" t="s">
        <v>27</v>
      </c>
      <c r="F110" s="1">
        <v>1407.0</v>
      </c>
      <c r="H110" s="2"/>
      <c r="I110" s="2"/>
      <c r="J110" s="2"/>
      <c r="K110" s="2" t="str">
        <f>IF(Final_Cleaned_Data_V2!J110="Other", "Please specify here", "")</f>
        <v/>
      </c>
      <c r="L110" s="2"/>
      <c r="M110" s="2"/>
      <c r="N110" s="2" t="str">
        <f>IF(Final_Cleaned_Data_V2!M110="Other", "Please specify here", "")</f>
        <v/>
      </c>
      <c r="O110" s="2"/>
      <c r="P110" s="2"/>
      <c r="Q110" s="2"/>
      <c r="R110" s="2"/>
      <c r="S110" s="2"/>
      <c r="T110" s="2"/>
      <c r="U110" s="2"/>
      <c r="W110" s="2"/>
      <c r="X110" s="2"/>
    </row>
    <row r="111">
      <c r="A111" s="1">
        <v>190.0</v>
      </c>
      <c r="B111" s="1" t="s">
        <v>353</v>
      </c>
      <c r="C111" s="1" t="s">
        <v>354</v>
      </c>
      <c r="D111" s="1" t="s">
        <v>355</v>
      </c>
      <c r="E111" s="1" t="s">
        <v>27</v>
      </c>
      <c r="F111" s="1">
        <v>1408.0</v>
      </c>
      <c r="H111" s="2"/>
      <c r="I111" s="2"/>
      <c r="J111" s="2"/>
      <c r="K111" s="2" t="str">
        <f>IF(Final_Cleaned_Data_V2!J111="Other", "Please specify here", "")</f>
        <v/>
      </c>
      <c r="L111" s="2"/>
      <c r="M111" s="2"/>
      <c r="N111" s="2" t="str">
        <f>IF(Final_Cleaned_Data_V2!M111="Other", "Please specify here", "")</f>
        <v/>
      </c>
      <c r="O111" s="2"/>
      <c r="P111" s="2"/>
      <c r="Q111" s="2"/>
      <c r="R111" s="2"/>
      <c r="S111" s="2"/>
      <c r="T111" s="2"/>
      <c r="U111" s="2"/>
      <c r="W111" s="2"/>
      <c r="X111" s="2"/>
    </row>
    <row r="112">
      <c r="A112" s="1">
        <v>191.0</v>
      </c>
      <c r="B112" s="1" t="s">
        <v>356</v>
      </c>
      <c r="C112" s="1" t="s">
        <v>357</v>
      </c>
      <c r="D112" s="1" t="s">
        <v>358</v>
      </c>
      <c r="E112" s="1" t="s">
        <v>27</v>
      </c>
      <c r="F112" s="1">
        <v>1408.0</v>
      </c>
      <c r="H112" s="2"/>
      <c r="I112" s="2"/>
      <c r="J112" s="2"/>
      <c r="K112" s="2" t="str">
        <f>IF(Final_Cleaned_Data_V2!J112="Other", "Please specify here", "")</f>
        <v/>
      </c>
      <c r="L112" s="2"/>
      <c r="M112" s="2"/>
      <c r="N112" s="2" t="str">
        <f>IF(Final_Cleaned_Data_V2!M112="Other", "Please specify here", "")</f>
        <v/>
      </c>
      <c r="O112" s="2"/>
      <c r="P112" s="2"/>
      <c r="Q112" s="2"/>
      <c r="R112" s="2"/>
      <c r="S112" s="2"/>
      <c r="T112" s="2"/>
      <c r="U112" s="2"/>
      <c r="W112" s="2"/>
      <c r="X112" s="2"/>
    </row>
    <row r="113">
      <c r="A113" s="1">
        <v>192.0</v>
      </c>
      <c r="B113" s="1" t="s">
        <v>359</v>
      </c>
      <c r="C113" s="1" t="s">
        <v>360</v>
      </c>
      <c r="D113" s="1" t="s">
        <v>361</v>
      </c>
      <c r="E113" s="1" t="s">
        <v>362</v>
      </c>
      <c r="F113" s="1">
        <v>1409.0</v>
      </c>
      <c r="H113" s="2"/>
      <c r="I113" s="2"/>
      <c r="J113" s="2"/>
      <c r="K113" s="2" t="str">
        <f>IF(Final_Cleaned_Data_V2!J113="Other", "Please specify here", "")</f>
        <v/>
      </c>
      <c r="L113" s="2"/>
      <c r="M113" s="2"/>
      <c r="N113" s="2" t="str">
        <f>IF(Final_Cleaned_Data_V2!M113="Other", "Please specify here", "")</f>
        <v/>
      </c>
      <c r="O113" s="2"/>
      <c r="P113" s="2"/>
      <c r="Q113" s="2"/>
      <c r="R113" s="2"/>
      <c r="S113" s="2"/>
      <c r="T113" s="2"/>
      <c r="U113" s="2"/>
      <c r="W113" s="2"/>
      <c r="X113" s="2"/>
    </row>
    <row r="114">
      <c r="A114" s="1">
        <v>193.0</v>
      </c>
      <c r="B114" s="1" t="s">
        <v>363</v>
      </c>
      <c r="C114" s="1" t="s">
        <v>364</v>
      </c>
      <c r="D114" s="1" t="s">
        <v>365</v>
      </c>
      <c r="E114" s="1" t="s">
        <v>27</v>
      </c>
      <c r="F114" s="1">
        <v>1411.0</v>
      </c>
      <c r="H114" s="2"/>
      <c r="I114" s="2"/>
      <c r="J114" s="2"/>
      <c r="K114" s="2" t="str">
        <f>IF(Final_Cleaned_Data_V2!J114="Other", "Please specify here", "")</f>
        <v/>
      </c>
      <c r="L114" s="2"/>
      <c r="M114" s="2"/>
      <c r="N114" s="2" t="str">
        <f>IF(Final_Cleaned_Data_V2!M114="Other", "Please specify here", "")</f>
        <v/>
      </c>
      <c r="O114" s="2"/>
      <c r="P114" s="2"/>
      <c r="Q114" s="2"/>
      <c r="R114" s="2"/>
      <c r="S114" s="2"/>
      <c r="T114" s="2"/>
      <c r="U114" s="2"/>
      <c r="W114" s="2"/>
      <c r="X114" s="2"/>
    </row>
    <row r="115">
      <c r="A115" s="1">
        <v>194.0</v>
      </c>
      <c r="B115" s="1" t="s">
        <v>366</v>
      </c>
      <c r="C115" s="1" t="s">
        <v>367</v>
      </c>
      <c r="D115" s="1" t="s">
        <v>368</v>
      </c>
      <c r="E115" s="1" t="s">
        <v>27</v>
      </c>
      <c r="F115" s="1">
        <v>1413.0</v>
      </c>
      <c r="H115" s="2"/>
      <c r="I115" s="2"/>
      <c r="J115" s="2"/>
      <c r="K115" s="2" t="str">
        <f>IF(Final_Cleaned_Data_V2!J115="Other", "Please specify here", "")</f>
        <v/>
      </c>
      <c r="L115" s="2"/>
      <c r="M115" s="2"/>
      <c r="N115" s="2" t="str">
        <f>IF(Final_Cleaned_Data_V2!M115="Other", "Please specify here", "")</f>
        <v/>
      </c>
      <c r="O115" s="2"/>
      <c r="P115" s="2"/>
      <c r="Q115" s="2"/>
      <c r="R115" s="2"/>
      <c r="S115" s="2"/>
      <c r="T115" s="2"/>
      <c r="U115" s="2"/>
      <c r="W115" s="2"/>
      <c r="X115" s="2"/>
    </row>
    <row r="116">
      <c r="A116" s="1">
        <v>195.0</v>
      </c>
      <c r="B116" s="1" t="s">
        <v>369</v>
      </c>
      <c r="C116" s="1" t="s">
        <v>370</v>
      </c>
      <c r="D116" s="1" t="s">
        <v>371</v>
      </c>
      <c r="E116" s="1" t="s">
        <v>27</v>
      </c>
      <c r="F116" s="1">
        <v>1413.0</v>
      </c>
      <c r="H116" s="2"/>
      <c r="I116" s="2"/>
      <c r="J116" s="2"/>
      <c r="K116" s="2" t="str">
        <f>IF(Final_Cleaned_Data_V2!J116="Other", "Please specify here", "")</f>
        <v/>
      </c>
      <c r="L116" s="2"/>
      <c r="M116" s="2"/>
      <c r="N116" s="2" t="str">
        <f>IF(Final_Cleaned_Data_V2!M116="Other", "Please specify here", "")</f>
        <v/>
      </c>
      <c r="O116" s="2"/>
      <c r="P116" s="2"/>
      <c r="Q116" s="2"/>
      <c r="R116" s="2"/>
      <c r="S116" s="2"/>
      <c r="T116" s="2"/>
      <c r="U116" s="2"/>
      <c r="W116" s="2"/>
      <c r="X116" s="2"/>
    </row>
    <row r="117">
      <c r="A117" s="1">
        <v>196.0</v>
      </c>
      <c r="B117" s="1" t="s">
        <v>372</v>
      </c>
      <c r="C117" s="1" t="s">
        <v>373</v>
      </c>
      <c r="D117" s="1" t="s">
        <v>374</v>
      </c>
      <c r="E117" s="1" t="s">
        <v>27</v>
      </c>
      <c r="F117" s="1">
        <v>1414.0</v>
      </c>
      <c r="H117" s="2"/>
      <c r="I117" s="2"/>
      <c r="J117" s="2"/>
      <c r="K117" s="2" t="str">
        <f>IF(Final_Cleaned_Data_V2!J117="Other", "Please specify here", "")</f>
        <v/>
      </c>
      <c r="L117" s="2"/>
      <c r="M117" s="2"/>
      <c r="N117" s="2" t="str">
        <f>IF(Final_Cleaned_Data_V2!M117="Other", "Please specify here", "")</f>
        <v/>
      </c>
      <c r="O117" s="2"/>
      <c r="P117" s="2"/>
      <c r="Q117" s="2"/>
      <c r="R117" s="2"/>
      <c r="S117" s="2"/>
      <c r="T117" s="2"/>
      <c r="U117" s="2"/>
      <c r="W117" s="2"/>
      <c r="X117" s="2"/>
    </row>
    <row r="118">
      <c r="A118" s="1">
        <v>197.0</v>
      </c>
      <c r="B118" s="1" t="s">
        <v>375</v>
      </c>
      <c r="C118" s="1" t="s">
        <v>376</v>
      </c>
      <c r="D118" s="1" t="s">
        <v>377</v>
      </c>
      <c r="E118" s="1" t="s">
        <v>27</v>
      </c>
      <c r="F118" s="1">
        <v>1416.0</v>
      </c>
      <c r="H118" s="2"/>
      <c r="I118" s="2"/>
      <c r="J118" s="2"/>
      <c r="K118" s="2" t="str">
        <f>IF(Final_Cleaned_Data_V2!J118="Other", "Please specify here", "")</f>
        <v/>
      </c>
      <c r="L118" s="2"/>
      <c r="M118" s="2"/>
      <c r="N118" s="2" t="str">
        <f>IF(Final_Cleaned_Data_V2!M118="Other", "Please specify here", "")</f>
        <v/>
      </c>
      <c r="O118" s="2"/>
      <c r="P118" s="2"/>
      <c r="Q118" s="2"/>
      <c r="R118" s="2"/>
      <c r="S118" s="2"/>
      <c r="T118" s="2"/>
      <c r="U118" s="2"/>
      <c r="W118" s="2"/>
      <c r="X118" s="2"/>
    </row>
    <row r="119">
      <c r="A119" s="1">
        <v>198.0</v>
      </c>
      <c r="B119" s="1" t="s">
        <v>378</v>
      </c>
      <c r="C119" s="1" t="s">
        <v>379</v>
      </c>
      <c r="D119" s="1" t="s">
        <v>380</v>
      </c>
      <c r="E119" s="1" t="s">
        <v>27</v>
      </c>
      <c r="F119" s="1">
        <v>1418.0</v>
      </c>
      <c r="H119" s="2"/>
      <c r="I119" s="2"/>
      <c r="J119" s="2"/>
      <c r="K119" s="2" t="str">
        <f>IF(Final_Cleaned_Data_V2!J119="Other", "Please specify here", "")</f>
        <v/>
      </c>
      <c r="L119" s="2"/>
      <c r="M119" s="2"/>
      <c r="N119" s="2" t="str">
        <f>IF(Final_Cleaned_Data_V2!M119="Other", "Please specify here", "")</f>
        <v/>
      </c>
      <c r="O119" s="2"/>
      <c r="P119" s="2"/>
      <c r="Q119" s="2"/>
      <c r="R119" s="2"/>
      <c r="S119" s="2"/>
      <c r="T119" s="2"/>
      <c r="U119" s="2"/>
      <c r="W119" s="2"/>
      <c r="X119" s="2"/>
    </row>
    <row r="120">
      <c r="A120" s="1">
        <v>199.0</v>
      </c>
      <c r="B120" s="1" t="s">
        <v>381</v>
      </c>
      <c r="C120" s="1" t="s">
        <v>382</v>
      </c>
      <c r="D120" s="1" t="s">
        <v>383</v>
      </c>
      <c r="E120" s="1" t="s">
        <v>27</v>
      </c>
      <c r="F120" s="1">
        <v>1418.0</v>
      </c>
      <c r="H120" s="2"/>
      <c r="I120" s="2"/>
      <c r="J120" s="2"/>
      <c r="K120" s="2" t="str">
        <f>IF(Final_Cleaned_Data_V2!J120="Other", "Please specify here", "")</f>
        <v/>
      </c>
      <c r="L120" s="2"/>
      <c r="M120" s="2"/>
      <c r="N120" s="2" t="str">
        <f>IF(Final_Cleaned_Data_V2!M120="Other", "Please specify here", "")</f>
        <v/>
      </c>
      <c r="O120" s="2"/>
      <c r="P120" s="2"/>
      <c r="Q120" s="2"/>
      <c r="R120" s="2"/>
      <c r="S120" s="2"/>
      <c r="T120" s="2"/>
      <c r="U120" s="2"/>
      <c r="W120" s="2"/>
      <c r="X120" s="2"/>
    </row>
    <row r="121">
      <c r="A121" s="1">
        <v>200.0</v>
      </c>
      <c r="B121" s="1" t="s">
        <v>384</v>
      </c>
      <c r="C121" s="1" t="s">
        <v>385</v>
      </c>
      <c r="D121" s="1" t="s">
        <v>386</v>
      </c>
      <c r="E121" s="1" t="s">
        <v>27</v>
      </c>
      <c r="F121" s="1">
        <v>1418.0</v>
      </c>
      <c r="H121" s="2"/>
      <c r="I121" s="2"/>
      <c r="J121" s="2"/>
      <c r="K121" s="2" t="str">
        <f>IF(Final_Cleaned_Data_V2!J121="Other", "Please specify here", "")</f>
        <v/>
      </c>
      <c r="L121" s="2"/>
      <c r="M121" s="2"/>
      <c r="N121" s="2" t="str">
        <f>IF(Final_Cleaned_Data_V2!M121="Other", "Please specify here", "")</f>
        <v/>
      </c>
      <c r="O121" s="2"/>
      <c r="P121" s="2"/>
      <c r="Q121" s="2"/>
      <c r="R121" s="2"/>
      <c r="S121" s="2"/>
      <c r="T121" s="2"/>
      <c r="U121" s="2"/>
      <c r="W121" s="2"/>
      <c r="X121" s="2"/>
    </row>
    <row r="122">
      <c r="A122" s="1">
        <v>201.0</v>
      </c>
      <c r="B122" s="1" t="s">
        <v>387</v>
      </c>
      <c r="C122" s="1" t="s">
        <v>388</v>
      </c>
      <c r="D122" s="1" t="s">
        <v>389</v>
      </c>
      <c r="E122" s="1" t="s">
        <v>27</v>
      </c>
      <c r="F122" s="1">
        <v>1419.0</v>
      </c>
      <c r="H122" s="2"/>
      <c r="I122" s="2"/>
      <c r="J122" s="2"/>
      <c r="K122" s="2" t="str">
        <f>IF(Final_Cleaned_Data_V2!J122="Other", "Please specify here", "")</f>
        <v/>
      </c>
      <c r="L122" s="2"/>
      <c r="M122" s="2"/>
      <c r="N122" s="2" t="str">
        <f>IF(Final_Cleaned_Data_V2!M122="Other", "Please specify here", "")</f>
        <v/>
      </c>
      <c r="O122" s="2"/>
      <c r="P122" s="2"/>
      <c r="Q122" s="2"/>
      <c r="R122" s="2"/>
      <c r="S122" s="2"/>
      <c r="T122" s="2"/>
      <c r="U122" s="2"/>
      <c r="W122" s="2"/>
      <c r="X122" s="2"/>
    </row>
    <row r="123">
      <c r="A123" s="1">
        <v>202.0</v>
      </c>
      <c r="B123" s="1" t="s">
        <v>390</v>
      </c>
      <c r="C123" s="1" t="s">
        <v>391</v>
      </c>
      <c r="D123" s="1" t="s">
        <v>392</v>
      </c>
      <c r="E123" s="1" t="s">
        <v>27</v>
      </c>
      <c r="F123" s="1">
        <v>1419.0</v>
      </c>
      <c r="H123" s="2"/>
      <c r="I123" s="2"/>
      <c r="J123" s="2"/>
      <c r="K123" s="2" t="str">
        <f>IF(Final_Cleaned_Data_V2!J123="Other", "Please specify here", "")</f>
        <v/>
      </c>
      <c r="L123" s="2"/>
      <c r="M123" s="2"/>
      <c r="N123" s="2" t="str">
        <f>IF(Final_Cleaned_Data_V2!M123="Other", "Please specify here", "")</f>
        <v/>
      </c>
      <c r="O123" s="2"/>
      <c r="P123" s="2"/>
      <c r="Q123" s="2"/>
      <c r="R123" s="2"/>
      <c r="S123" s="2"/>
      <c r="T123" s="2"/>
      <c r="U123" s="2"/>
      <c r="W123" s="2"/>
      <c r="X123" s="2"/>
    </row>
    <row r="124">
      <c r="A124" s="1">
        <v>203.0</v>
      </c>
      <c r="B124" s="1" t="s">
        <v>393</v>
      </c>
      <c r="C124" s="1" t="s">
        <v>394</v>
      </c>
      <c r="D124" s="1" t="s">
        <v>395</v>
      </c>
      <c r="E124" s="1" t="s">
        <v>27</v>
      </c>
      <c r="F124" s="1">
        <v>1421.0</v>
      </c>
      <c r="H124" s="2"/>
      <c r="I124" s="2"/>
      <c r="J124" s="2"/>
      <c r="K124" s="2" t="str">
        <f>IF(Final_Cleaned_Data_V2!J124="Other", "Please specify here", "")</f>
        <v/>
      </c>
      <c r="L124" s="2"/>
      <c r="M124" s="2"/>
      <c r="N124" s="2" t="str">
        <f>IF(Final_Cleaned_Data_V2!M124="Other", "Please specify here", "")</f>
        <v/>
      </c>
      <c r="O124" s="2"/>
      <c r="P124" s="2"/>
      <c r="Q124" s="2"/>
      <c r="R124" s="2"/>
      <c r="S124" s="2"/>
      <c r="T124" s="2"/>
      <c r="U124" s="2"/>
      <c r="W124" s="2"/>
      <c r="X124" s="2"/>
    </row>
    <row r="125">
      <c r="A125" s="1">
        <v>204.0</v>
      </c>
      <c r="B125" s="1" t="s">
        <v>396</v>
      </c>
      <c r="C125" s="1" t="s">
        <v>397</v>
      </c>
      <c r="D125" s="1" t="s">
        <v>398</v>
      </c>
      <c r="E125" s="1" t="s">
        <v>27</v>
      </c>
      <c r="F125" s="1">
        <v>1421.0</v>
      </c>
      <c r="H125" s="2"/>
      <c r="I125" s="2"/>
      <c r="J125" s="2"/>
      <c r="K125" s="2" t="str">
        <f>IF(Final_Cleaned_Data_V2!J125="Other", "Please specify here", "")</f>
        <v/>
      </c>
      <c r="L125" s="2"/>
      <c r="M125" s="2"/>
      <c r="N125" s="2" t="str">
        <f>IF(Final_Cleaned_Data_V2!M125="Other", "Please specify here", "")</f>
        <v/>
      </c>
      <c r="O125" s="2"/>
      <c r="P125" s="2"/>
      <c r="Q125" s="2"/>
      <c r="R125" s="2"/>
      <c r="S125" s="2"/>
      <c r="T125" s="2"/>
      <c r="U125" s="2"/>
      <c r="W125" s="2"/>
      <c r="X125" s="2"/>
    </row>
    <row r="126">
      <c r="A126" s="1">
        <v>205.0</v>
      </c>
      <c r="B126" s="1" t="s">
        <v>399</v>
      </c>
      <c r="C126" s="1" t="s">
        <v>400</v>
      </c>
      <c r="D126" s="1" t="s">
        <v>401</v>
      </c>
      <c r="E126" s="1" t="s">
        <v>27</v>
      </c>
      <c r="F126" s="1">
        <v>1422.0</v>
      </c>
      <c r="H126" s="2"/>
      <c r="I126" s="2"/>
      <c r="J126" s="2"/>
      <c r="K126" s="2" t="str">
        <f>IF(Final_Cleaned_Data_V2!J126="Other", "Please specify here", "")</f>
        <v/>
      </c>
      <c r="L126" s="2"/>
      <c r="M126" s="2"/>
      <c r="N126" s="2" t="str">
        <f>IF(Final_Cleaned_Data_V2!M126="Other", "Please specify here", "")</f>
        <v/>
      </c>
      <c r="O126" s="2"/>
      <c r="P126" s="2"/>
      <c r="Q126" s="2"/>
      <c r="R126" s="2"/>
      <c r="S126" s="2"/>
      <c r="T126" s="2"/>
      <c r="U126" s="2"/>
      <c r="W126" s="2"/>
      <c r="X126" s="2"/>
    </row>
    <row r="127">
      <c r="A127" s="1">
        <v>206.0</v>
      </c>
      <c r="B127" s="1" t="s">
        <v>402</v>
      </c>
      <c r="C127" s="1" t="s">
        <v>403</v>
      </c>
      <c r="D127" s="1" t="s">
        <v>404</v>
      </c>
      <c r="E127" s="1" t="s">
        <v>27</v>
      </c>
      <c r="F127" s="1">
        <v>1422.0</v>
      </c>
      <c r="H127" s="2"/>
      <c r="I127" s="2"/>
      <c r="J127" s="2"/>
      <c r="K127" s="2" t="str">
        <f>IF(Final_Cleaned_Data_V2!J127="Other", "Please specify here", "")</f>
        <v/>
      </c>
      <c r="L127" s="2"/>
      <c r="M127" s="2"/>
      <c r="N127" s="2" t="str">
        <f>IF(Final_Cleaned_Data_V2!M127="Other", "Please specify here", "")</f>
        <v/>
      </c>
      <c r="O127" s="2"/>
      <c r="P127" s="2"/>
      <c r="Q127" s="2"/>
      <c r="R127" s="2"/>
      <c r="S127" s="2"/>
      <c r="T127" s="2"/>
      <c r="U127" s="2"/>
      <c r="W127" s="2"/>
      <c r="X127" s="2"/>
    </row>
    <row r="128">
      <c r="A128" s="1">
        <v>207.0</v>
      </c>
      <c r="B128" s="1" t="s">
        <v>405</v>
      </c>
      <c r="C128" s="1" t="s">
        <v>406</v>
      </c>
      <c r="D128" s="1" t="s">
        <v>407</v>
      </c>
      <c r="E128" s="1" t="s">
        <v>27</v>
      </c>
      <c r="F128" s="1">
        <v>1422.0</v>
      </c>
      <c r="H128" s="2"/>
      <c r="I128" s="2"/>
      <c r="J128" s="2"/>
      <c r="K128" s="2" t="str">
        <f>IF(Final_Cleaned_Data_V2!J128="Other", "Please specify here", "")</f>
        <v/>
      </c>
      <c r="L128" s="2"/>
      <c r="M128" s="2"/>
      <c r="N128" s="2" t="str">
        <f>IF(Final_Cleaned_Data_V2!M128="Other", "Please specify here", "")</f>
        <v/>
      </c>
      <c r="O128" s="2"/>
      <c r="P128" s="2"/>
      <c r="Q128" s="2"/>
      <c r="R128" s="2"/>
      <c r="S128" s="2"/>
      <c r="T128" s="2"/>
      <c r="U128" s="2"/>
      <c r="W128" s="2"/>
      <c r="X128" s="2"/>
    </row>
    <row r="129">
      <c r="A129" s="1">
        <v>208.0</v>
      </c>
      <c r="B129" s="1" t="s">
        <v>408</v>
      </c>
      <c r="C129" s="1" t="s">
        <v>409</v>
      </c>
      <c r="D129" s="1" t="s">
        <v>410</v>
      </c>
      <c r="E129" s="1" t="s">
        <v>27</v>
      </c>
      <c r="F129" s="1">
        <v>1423.0</v>
      </c>
      <c r="H129" s="2"/>
      <c r="I129" s="2"/>
      <c r="J129" s="2"/>
      <c r="K129" s="2" t="str">
        <f>IF(Final_Cleaned_Data_V2!J129="Other", "Please specify here", "")</f>
        <v/>
      </c>
      <c r="L129" s="2"/>
      <c r="M129" s="2"/>
      <c r="N129" s="2" t="str">
        <f>IF(Final_Cleaned_Data_V2!M129="Other", "Please specify here", "")</f>
        <v/>
      </c>
      <c r="O129" s="2"/>
      <c r="P129" s="2"/>
      <c r="Q129" s="2"/>
      <c r="R129" s="2"/>
      <c r="S129" s="2"/>
      <c r="T129" s="2"/>
      <c r="U129" s="2"/>
      <c r="W129" s="2"/>
      <c r="X129" s="2"/>
    </row>
    <row r="130">
      <c r="A130" s="1">
        <v>209.0</v>
      </c>
      <c r="B130" s="1" t="s">
        <v>411</v>
      </c>
      <c r="C130" s="1" t="s">
        <v>412</v>
      </c>
      <c r="D130" s="1" t="s">
        <v>413</v>
      </c>
      <c r="E130" s="1" t="s">
        <v>27</v>
      </c>
      <c r="F130" s="1">
        <v>1424.0</v>
      </c>
      <c r="H130" s="2"/>
      <c r="I130" s="2"/>
      <c r="J130" s="2"/>
      <c r="K130" s="2" t="str">
        <f>IF(Final_Cleaned_Data_V2!J130="Other", "Please specify here", "")</f>
        <v/>
      </c>
      <c r="L130" s="2"/>
      <c r="M130" s="2"/>
      <c r="N130" s="2" t="str">
        <f>IF(Final_Cleaned_Data_V2!M130="Other", "Please specify here", "")</f>
        <v/>
      </c>
      <c r="O130" s="2"/>
      <c r="P130" s="2"/>
      <c r="Q130" s="2"/>
      <c r="R130" s="2"/>
      <c r="S130" s="2"/>
      <c r="T130" s="2"/>
      <c r="U130" s="2"/>
      <c r="W130" s="2"/>
      <c r="X130" s="2"/>
    </row>
    <row r="131">
      <c r="A131" s="1">
        <v>210.0</v>
      </c>
      <c r="B131" s="1" t="s">
        <v>414</v>
      </c>
      <c r="C131" s="1" t="s">
        <v>415</v>
      </c>
      <c r="D131" s="1" t="s">
        <v>416</v>
      </c>
      <c r="E131" s="1" t="s">
        <v>27</v>
      </c>
      <c r="F131" s="1">
        <v>1425.0</v>
      </c>
      <c r="H131" s="2"/>
      <c r="I131" s="2"/>
      <c r="J131" s="2"/>
      <c r="K131" s="2" t="str">
        <f>IF(Final_Cleaned_Data_V2!J131="Other", "Please specify here", "")</f>
        <v/>
      </c>
      <c r="L131" s="2"/>
      <c r="M131" s="2"/>
      <c r="N131" s="2" t="str">
        <f>IF(Final_Cleaned_Data_V2!M131="Other", "Please specify here", "")</f>
        <v/>
      </c>
      <c r="O131" s="2"/>
      <c r="P131" s="2"/>
      <c r="Q131" s="2"/>
      <c r="R131" s="2"/>
      <c r="S131" s="2"/>
      <c r="T131" s="2"/>
      <c r="U131" s="2"/>
      <c r="W131" s="2"/>
      <c r="X131" s="2"/>
    </row>
    <row r="132">
      <c r="A132" s="1">
        <v>211.0</v>
      </c>
      <c r="B132" s="1" t="s">
        <v>417</v>
      </c>
      <c r="C132" s="1" t="s">
        <v>418</v>
      </c>
      <c r="D132" s="1" t="s">
        <v>419</v>
      </c>
      <c r="E132" s="1" t="s">
        <v>27</v>
      </c>
      <c r="F132" s="1">
        <v>1426.0</v>
      </c>
      <c r="H132" s="2"/>
      <c r="I132" s="2"/>
      <c r="J132" s="2"/>
      <c r="K132" s="2" t="str">
        <f>IF(Final_Cleaned_Data_V2!J132="Other", "Please specify here", "")</f>
        <v/>
      </c>
      <c r="L132" s="2"/>
      <c r="M132" s="2"/>
      <c r="N132" s="2" t="str">
        <f>IF(Final_Cleaned_Data_V2!M132="Other", "Please specify here", "")</f>
        <v/>
      </c>
      <c r="O132" s="2"/>
      <c r="P132" s="2"/>
      <c r="Q132" s="2"/>
      <c r="R132" s="2"/>
      <c r="S132" s="2"/>
      <c r="T132" s="2"/>
      <c r="U132" s="2"/>
      <c r="W132" s="2"/>
      <c r="X132" s="2"/>
    </row>
    <row r="133">
      <c r="A133" s="1">
        <v>212.0</v>
      </c>
      <c r="B133" s="1" t="s">
        <v>420</v>
      </c>
      <c r="C133" s="1" t="s">
        <v>421</v>
      </c>
      <c r="D133" s="1" t="s">
        <v>422</v>
      </c>
      <c r="E133" s="1" t="s">
        <v>27</v>
      </c>
      <c r="F133" s="1">
        <v>1426.0</v>
      </c>
      <c r="H133" s="2"/>
      <c r="I133" s="2"/>
      <c r="J133" s="2"/>
      <c r="K133" s="2" t="str">
        <f>IF(Final_Cleaned_Data_V2!J133="Other", "Please specify here", "")</f>
        <v/>
      </c>
      <c r="L133" s="2"/>
      <c r="M133" s="2"/>
      <c r="N133" s="2" t="str">
        <f>IF(Final_Cleaned_Data_V2!M133="Other", "Please specify here", "")</f>
        <v/>
      </c>
      <c r="O133" s="2"/>
      <c r="P133" s="2"/>
      <c r="Q133" s="2"/>
      <c r="R133" s="2"/>
      <c r="S133" s="2"/>
      <c r="T133" s="2"/>
      <c r="U133" s="2"/>
      <c r="W133" s="2"/>
      <c r="X133" s="2"/>
    </row>
    <row r="134">
      <c r="A134" s="1">
        <v>213.0</v>
      </c>
      <c r="B134" s="1" t="s">
        <v>423</v>
      </c>
      <c r="C134" s="1" t="s">
        <v>424</v>
      </c>
      <c r="D134" s="1" t="s">
        <v>425</v>
      </c>
      <c r="E134" s="1" t="s">
        <v>27</v>
      </c>
      <c r="F134" s="1">
        <v>1427.0</v>
      </c>
      <c r="H134" s="2"/>
      <c r="I134" s="2"/>
      <c r="J134" s="2"/>
      <c r="K134" s="2" t="str">
        <f>IF(Final_Cleaned_Data_V2!J134="Other", "Please specify here", "")</f>
        <v/>
      </c>
      <c r="L134" s="2"/>
      <c r="M134" s="2"/>
      <c r="N134" s="2" t="str">
        <f>IF(Final_Cleaned_Data_V2!M134="Other", "Please specify here", "")</f>
        <v/>
      </c>
      <c r="O134" s="2"/>
      <c r="P134" s="2"/>
      <c r="Q134" s="2"/>
      <c r="R134" s="2"/>
      <c r="S134" s="2"/>
      <c r="T134" s="2"/>
      <c r="U134" s="2"/>
      <c r="W134" s="2"/>
      <c r="X134" s="2"/>
    </row>
    <row r="135">
      <c r="A135" s="1">
        <v>214.0</v>
      </c>
      <c r="B135" s="1" t="s">
        <v>426</v>
      </c>
      <c r="C135" s="1" t="s">
        <v>427</v>
      </c>
      <c r="D135" s="1" t="s">
        <v>428</v>
      </c>
      <c r="E135" s="1" t="s">
        <v>27</v>
      </c>
      <c r="F135" s="1">
        <v>1427.0</v>
      </c>
      <c r="H135" s="2"/>
      <c r="I135" s="2"/>
      <c r="J135" s="2"/>
      <c r="K135" s="2" t="str">
        <f>IF(Final_Cleaned_Data_V2!J135="Other", "Please specify here", "")</f>
        <v/>
      </c>
      <c r="L135" s="2"/>
      <c r="M135" s="2"/>
      <c r="N135" s="2" t="str">
        <f>IF(Final_Cleaned_Data_V2!M135="Other", "Please specify here", "")</f>
        <v/>
      </c>
      <c r="O135" s="2"/>
      <c r="P135" s="2"/>
      <c r="Q135" s="2"/>
      <c r="R135" s="2"/>
      <c r="S135" s="2"/>
      <c r="T135" s="2"/>
      <c r="U135" s="2"/>
      <c r="W135" s="2"/>
      <c r="X135" s="2"/>
    </row>
    <row r="136">
      <c r="A136" s="1">
        <v>215.0</v>
      </c>
      <c r="B136" s="1" t="s">
        <v>429</v>
      </c>
      <c r="C136" s="1" t="s">
        <v>430</v>
      </c>
      <c r="D136" s="1" t="s">
        <v>431</v>
      </c>
      <c r="E136" s="1" t="s">
        <v>27</v>
      </c>
      <c r="F136" s="1">
        <v>1428.0</v>
      </c>
      <c r="H136" s="2"/>
      <c r="I136" s="2"/>
      <c r="J136" s="2"/>
      <c r="K136" s="2" t="str">
        <f>IF(Final_Cleaned_Data_V2!J136="Other", "Please specify here", "")</f>
        <v/>
      </c>
      <c r="L136" s="2"/>
      <c r="M136" s="2"/>
      <c r="N136" s="2" t="str">
        <f>IF(Final_Cleaned_Data_V2!M136="Other", "Please specify here", "")</f>
        <v/>
      </c>
      <c r="O136" s="2"/>
      <c r="P136" s="2"/>
      <c r="Q136" s="2"/>
      <c r="R136" s="2"/>
      <c r="S136" s="2"/>
      <c r="T136" s="2"/>
      <c r="U136" s="2"/>
      <c r="W136" s="2"/>
      <c r="X136" s="2"/>
    </row>
    <row r="137">
      <c r="A137" s="1">
        <v>216.0</v>
      </c>
      <c r="B137" s="1" t="s">
        <v>432</v>
      </c>
      <c r="C137" s="1" t="s">
        <v>433</v>
      </c>
      <c r="D137" s="1" t="s">
        <v>434</v>
      </c>
      <c r="E137" s="1" t="s">
        <v>27</v>
      </c>
      <c r="F137" s="1">
        <v>1429.0</v>
      </c>
      <c r="H137" s="2"/>
      <c r="I137" s="2"/>
      <c r="J137" s="2"/>
      <c r="K137" s="2" t="str">
        <f>IF(Final_Cleaned_Data_V2!J137="Other", "Please specify here", "")</f>
        <v/>
      </c>
      <c r="L137" s="2"/>
      <c r="M137" s="2"/>
      <c r="N137" s="2" t="str">
        <f>IF(Final_Cleaned_Data_V2!M137="Other", "Please specify here", "")</f>
        <v/>
      </c>
      <c r="O137" s="2"/>
      <c r="P137" s="2"/>
      <c r="Q137" s="2"/>
      <c r="R137" s="2"/>
      <c r="S137" s="2"/>
      <c r="T137" s="2"/>
      <c r="U137" s="2"/>
      <c r="W137" s="2"/>
      <c r="X137" s="2"/>
    </row>
    <row r="138">
      <c r="A138" s="1">
        <v>217.0</v>
      </c>
      <c r="B138" s="1" t="s">
        <v>435</v>
      </c>
      <c r="C138" s="1" t="s">
        <v>436</v>
      </c>
      <c r="D138" s="1" t="s">
        <v>437</v>
      </c>
      <c r="E138" s="1" t="s">
        <v>27</v>
      </c>
      <c r="F138" s="1">
        <v>1429.0</v>
      </c>
      <c r="H138" s="2"/>
      <c r="I138" s="2"/>
      <c r="J138" s="2"/>
      <c r="K138" s="2" t="str">
        <f>IF(Final_Cleaned_Data_V2!J138="Other", "Please specify here", "")</f>
        <v/>
      </c>
      <c r="L138" s="2"/>
      <c r="M138" s="2"/>
      <c r="N138" s="2" t="str">
        <f>IF(Final_Cleaned_Data_V2!M138="Other", "Please specify here", "")</f>
        <v/>
      </c>
      <c r="O138" s="2"/>
      <c r="P138" s="2"/>
      <c r="Q138" s="2"/>
      <c r="R138" s="2"/>
      <c r="S138" s="2"/>
      <c r="T138" s="2"/>
      <c r="U138" s="2"/>
      <c r="W138" s="2"/>
      <c r="X138" s="2"/>
    </row>
    <row r="139">
      <c r="A139" s="1">
        <v>218.0</v>
      </c>
      <c r="B139" s="1" t="s">
        <v>438</v>
      </c>
      <c r="C139" s="1" t="s">
        <v>439</v>
      </c>
      <c r="D139" s="1" t="s">
        <v>440</v>
      </c>
      <c r="E139" s="1" t="s">
        <v>27</v>
      </c>
      <c r="F139" s="1">
        <v>1429.0</v>
      </c>
      <c r="H139" s="2"/>
      <c r="I139" s="2"/>
      <c r="J139" s="2"/>
      <c r="K139" s="2" t="str">
        <f>IF(Final_Cleaned_Data_V2!J139="Other", "Please specify here", "")</f>
        <v/>
      </c>
      <c r="L139" s="2"/>
      <c r="M139" s="2"/>
      <c r="N139" s="2" t="str">
        <f>IF(Final_Cleaned_Data_V2!M139="Other", "Please specify here", "")</f>
        <v/>
      </c>
      <c r="O139" s="2"/>
      <c r="P139" s="2"/>
      <c r="Q139" s="2"/>
      <c r="R139" s="2"/>
      <c r="S139" s="2"/>
      <c r="T139" s="2"/>
      <c r="U139" s="2"/>
      <c r="W139" s="2"/>
      <c r="X139" s="2"/>
    </row>
    <row r="140">
      <c r="A140" s="1">
        <v>219.0</v>
      </c>
      <c r="B140" s="1" t="s">
        <v>441</v>
      </c>
      <c r="C140" s="1" t="s">
        <v>442</v>
      </c>
      <c r="D140" s="1" t="s">
        <v>443</v>
      </c>
      <c r="E140" s="1" t="s">
        <v>27</v>
      </c>
      <c r="F140" s="1">
        <v>1430.0</v>
      </c>
      <c r="H140" s="2"/>
      <c r="I140" s="2"/>
      <c r="J140" s="2"/>
      <c r="K140" s="2" t="str">
        <f>IF(Final_Cleaned_Data_V2!J140="Other", "Please specify here", "")</f>
        <v/>
      </c>
      <c r="L140" s="2"/>
      <c r="M140" s="2"/>
      <c r="N140" s="2" t="str">
        <f>IF(Final_Cleaned_Data_V2!M140="Other", "Please specify here", "")</f>
        <v/>
      </c>
      <c r="O140" s="2"/>
      <c r="P140" s="2"/>
      <c r="Q140" s="2"/>
      <c r="R140" s="2"/>
      <c r="S140" s="2"/>
      <c r="T140" s="2"/>
      <c r="U140" s="2"/>
      <c r="W140" s="2"/>
      <c r="X140" s="2"/>
    </row>
    <row r="141">
      <c r="A141" s="1">
        <v>220.0</v>
      </c>
      <c r="B141" s="1" t="s">
        <v>444</v>
      </c>
      <c r="C141" s="1" t="s">
        <v>445</v>
      </c>
      <c r="D141" s="1" t="s">
        <v>446</v>
      </c>
      <c r="E141" s="1" t="s">
        <v>447</v>
      </c>
      <c r="F141" s="1">
        <v>1432.0</v>
      </c>
      <c r="H141" s="2"/>
      <c r="I141" s="2"/>
      <c r="J141" s="2"/>
      <c r="K141" s="2" t="str">
        <f>IF(Final_Cleaned_Data_V2!J141="Other", "Please specify here", "")</f>
        <v/>
      </c>
      <c r="L141" s="2"/>
      <c r="M141" s="2"/>
      <c r="N141" s="2" t="str">
        <f>IF(Final_Cleaned_Data_V2!M141="Other", "Please specify here", "")</f>
        <v/>
      </c>
      <c r="O141" s="2"/>
      <c r="P141" s="2"/>
      <c r="Q141" s="2"/>
      <c r="R141" s="2"/>
      <c r="S141" s="2"/>
      <c r="T141" s="2"/>
      <c r="U141" s="2"/>
      <c r="W141" s="2"/>
      <c r="X141" s="2"/>
    </row>
    <row r="142">
      <c r="A142" s="1">
        <v>221.0</v>
      </c>
      <c r="B142" s="1" t="s">
        <v>448</v>
      </c>
      <c r="C142" s="1" t="s">
        <v>449</v>
      </c>
      <c r="D142" s="1" t="s">
        <v>450</v>
      </c>
      <c r="E142" s="1" t="s">
        <v>27</v>
      </c>
      <c r="F142" s="1">
        <v>1432.0</v>
      </c>
      <c r="H142" s="2"/>
      <c r="I142" s="2"/>
      <c r="J142" s="2"/>
      <c r="K142" s="2" t="str">
        <f>IF(Final_Cleaned_Data_V2!J142="Other", "Please specify here", "")</f>
        <v/>
      </c>
      <c r="L142" s="2"/>
      <c r="M142" s="2"/>
      <c r="N142" s="2" t="str">
        <f>IF(Final_Cleaned_Data_V2!M142="Other", "Please specify here", "")</f>
        <v/>
      </c>
      <c r="O142" s="2"/>
      <c r="P142" s="2"/>
      <c r="Q142" s="2"/>
      <c r="R142" s="2"/>
      <c r="S142" s="2"/>
      <c r="T142" s="2"/>
      <c r="U142" s="2"/>
      <c r="W142" s="2"/>
      <c r="X142" s="2"/>
    </row>
    <row r="143">
      <c r="A143" s="1">
        <v>222.0</v>
      </c>
      <c r="B143" s="1" t="s">
        <v>451</v>
      </c>
      <c r="C143" s="1" t="s">
        <v>452</v>
      </c>
      <c r="D143" s="1" t="s">
        <v>453</v>
      </c>
      <c r="E143" s="1" t="s">
        <v>27</v>
      </c>
      <c r="F143" s="1">
        <v>1432.0</v>
      </c>
      <c r="H143" s="2"/>
      <c r="I143" s="2"/>
      <c r="J143" s="2"/>
      <c r="K143" s="2" t="str">
        <f>IF(Final_Cleaned_Data_V2!J143="Other", "Please specify here", "")</f>
        <v/>
      </c>
      <c r="L143" s="2"/>
      <c r="M143" s="2"/>
      <c r="N143" s="2" t="str">
        <f>IF(Final_Cleaned_Data_V2!M143="Other", "Please specify here", "")</f>
        <v/>
      </c>
      <c r="O143" s="2"/>
      <c r="P143" s="2"/>
      <c r="Q143" s="2"/>
      <c r="R143" s="2"/>
      <c r="S143" s="2"/>
      <c r="T143" s="2"/>
      <c r="U143" s="2"/>
      <c r="W143" s="2"/>
      <c r="X143" s="2"/>
    </row>
    <row r="144">
      <c r="A144" s="1">
        <v>223.0</v>
      </c>
      <c r="B144" s="1" t="s">
        <v>454</v>
      </c>
      <c r="C144" s="1" t="s">
        <v>455</v>
      </c>
      <c r="D144" s="1" t="s">
        <v>456</v>
      </c>
      <c r="E144" s="1" t="s">
        <v>27</v>
      </c>
      <c r="F144" s="1">
        <v>1432.0</v>
      </c>
      <c r="H144" s="2"/>
      <c r="I144" s="2"/>
      <c r="J144" s="2"/>
      <c r="K144" s="2" t="str">
        <f>IF(Final_Cleaned_Data_V2!J144="Other", "Please specify here", "")</f>
        <v/>
      </c>
      <c r="L144" s="2"/>
      <c r="M144" s="2"/>
      <c r="N144" s="2" t="str">
        <f>IF(Final_Cleaned_Data_V2!M144="Other", "Please specify here", "")</f>
        <v/>
      </c>
      <c r="O144" s="2"/>
      <c r="P144" s="2"/>
      <c r="Q144" s="2"/>
      <c r="R144" s="2"/>
      <c r="S144" s="2"/>
      <c r="T144" s="2"/>
      <c r="U144" s="2"/>
      <c r="W144" s="2"/>
      <c r="X144" s="2"/>
    </row>
    <row r="145">
      <c r="A145" s="1">
        <v>224.0</v>
      </c>
      <c r="B145" s="1" t="s">
        <v>457</v>
      </c>
      <c r="C145" s="1" t="s">
        <v>458</v>
      </c>
      <c r="D145" s="1" t="s">
        <v>459</v>
      </c>
      <c r="E145" s="1" t="s">
        <v>27</v>
      </c>
      <c r="F145" s="1">
        <v>1433.0</v>
      </c>
      <c r="H145" s="2"/>
      <c r="I145" s="2"/>
      <c r="J145" s="2"/>
      <c r="K145" s="2" t="str">
        <f>IF(Final_Cleaned_Data_V2!J145="Other", "Please specify here", "")</f>
        <v/>
      </c>
      <c r="L145" s="2"/>
      <c r="M145" s="2"/>
      <c r="N145" s="2" t="str">
        <f>IF(Final_Cleaned_Data_V2!M145="Other", "Please specify here", "")</f>
        <v/>
      </c>
      <c r="O145" s="2"/>
      <c r="P145" s="2"/>
      <c r="Q145" s="2"/>
      <c r="R145" s="2"/>
      <c r="S145" s="2"/>
      <c r="T145" s="2"/>
      <c r="U145" s="2"/>
      <c r="W145" s="2"/>
      <c r="X145" s="2"/>
    </row>
    <row r="146">
      <c r="A146" s="1">
        <v>225.0</v>
      </c>
      <c r="B146" s="1" t="s">
        <v>460</v>
      </c>
      <c r="C146" s="1" t="s">
        <v>461</v>
      </c>
      <c r="D146" s="1" t="s">
        <v>462</v>
      </c>
      <c r="E146" s="1" t="s">
        <v>27</v>
      </c>
      <c r="F146" s="1">
        <v>1433.0</v>
      </c>
      <c r="H146" s="2"/>
      <c r="I146" s="2"/>
      <c r="J146" s="2"/>
      <c r="K146" s="2" t="str">
        <f>IF(Final_Cleaned_Data_V2!J146="Other", "Please specify here", "")</f>
        <v/>
      </c>
      <c r="L146" s="2"/>
      <c r="M146" s="2"/>
      <c r="N146" s="2" t="str">
        <f>IF(Final_Cleaned_Data_V2!M146="Other", "Please specify here", "")</f>
        <v/>
      </c>
      <c r="O146" s="2"/>
      <c r="P146" s="2"/>
      <c r="Q146" s="2"/>
      <c r="R146" s="2"/>
      <c r="S146" s="2"/>
      <c r="T146" s="2"/>
      <c r="U146" s="2"/>
      <c r="W146" s="2"/>
      <c r="X146" s="2"/>
    </row>
    <row r="147">
      <c r="A147" s="1">
        <v>226.0</v>
      </c>
      <c r="B147" s="1" t="s">
        <v>463</v>
      </c>
      <c r="C147" s="1" t="s">
        <v>464</v>
      </c>
      <c r="D147" s="1" t="s">
        <v>465</v>
      </c>
      <c r="E147" s="1" t="s">
        <v>27</v>
      </c>
      <c r="F147" s="1">
        <v>1433.0</v>
      </c>
      <c r="H147" s="2"/>
      <c r="I147" s="2"/>
      <c r="J147" s="2"/>
      <c r="K147" s="2" t="str">
        <f>IF(Final_Cleaned_Data_V2!J147="Other", "Please specify here", "")</f>
        <v/>
      </c>
      <c r="L147" s="2"/>
      <c r="M147" s="2"/>
      <c r="N147" s="2" t="str">
        <f>IF(Final_Cleaned_Data_V2!M147="Other", "Please specify here", "")</f>
        <v/>
      </c>
      <c r="O147" s="2"/>
      <c r="P147" s="2"/>
      <c r="Q147" s="2"/>
      <c r="R147" s="2"/>
      <c r="S147" s="2"/>
      <c r="T147" s="2"/>
      <c r="U147" s="2"/>
      <c r="W147" s="2"/>
      <c r="X147" s="2"/>
    </row>
    <row r="148">
      <c r="A148" s="1">
        <v>227.0</v>
      </c>
      <c r="B148" s="1" t="s">
        <v>466</v>
      </c>
      <c r="C148" s="1" t="s">
        <v>467</v>
      </c>
      <c r="D148" s="1" t="s">
        <v>468</v>
      </c>
      <c r="E148" s="1" t="s">
        <v>27</v>
      </c>
      <c r="F148" s="1">
        <v>1433.0</v>
      </c>
      <c r="H148" s="2"/>
      <c r="I148" s="2"/>
      <c r="J148" s="2"/>
      <c r="K148" s="2" t="str">
        <f>IF(Final_Cleaned_Data_V2!J148="Other", "Please specify here", "")</f>
        <v/>
      </c>
      <c r="L148" s="2"/>
      <c r="M148" s="2"/>
      <c r="N148" s="2" t="str">
        <f>IF(Final_Cleaned_Data_V2!M148="Other", "Please specify here", "")</f>
        <v/>
      </c>
      <c r="O148" s="2"/>
      <c r="P148" s="2"/>
      <c r="Q148" s="2"/>
      <c r="R148" s="2"/>
      <c r="S148" s="2"/>
      <c r="T148" s="2"/>
      <c r="U148" s="2"/>
      <c r="W148" s="2"/>
      <c r="X148" s="2"/>
    </row>
    <row r="149">
      <c r="A149" s="1">
        <v>228.0</v>
      </c>
      <c r="B149" s="1" t="s">
        <v>469</v>
      </c>
      <c r="C149" s="1" t="s">
        <v>470</v>
      </c>
      <c r="D149" s="1" t="s">
        <v>471</v>
      </c>
      <c r="E149" s="1" t="s">
        <v>27</v>
      </c>
      <c r="F149" s="1">
        <v>1434.0</v>
      </c>
      <c r="H149" s="2"/>
      <c r="I149" s="2"/>
      <c r="J149" s="2"/>
      <c r="K149" s="2" t="str">
        <f>IF(Final_Cleaned_Data_V2!J149="Other", "Please specify here", "")</f>
        <v/>
      </c>
      <c r="L149" s="2"/>
      <c r="M149" s="2"/>
      <c r="N149" s="2" t="str">
        <f>IF(Final_Cleaned_Data_V2!M149="Other", "Please specify here", "")</f>
        <v/>
      </c>
      <c r="O149" s="2"/>
      <c r="P149" s="2"/>
      <c r="Q149" s="2"/>
      <c r="R149" s="2"/>
      <c r="S149" s="2"/>
      <c r="T149" s="2"/>
      <c r="U149" s="2"/>
      <c r="W149" s="2"/>
      <c r="X149" s="2"/>
    </row>
    <row r="150">
      <c r="A150" s="1">
        <v>229.0</v>
      </c>
      <c r="B150" s="1" t="s">
        <v>472</v>
      </c>
      <c r="C150" s="1" t="s">
        <v>473</v>
      </c>
      <c r="D150" s="1" t="s">
        <v>474</v>
      </c>
      <c r="E150" s="1" t="s">
        <v>27</v>
      </c>
      <c r="F150" s="1">
        <v>1434.0</v>
      </c>
      <c r="H150" s="2"/>
      <c r="I150" s="2"/>
      <c r="J150" s="2"/>
      <c r="K150" s="2" t="str">
        <f>IF(Final_Cleaned_Data_V2!J150="Other", "Please specify here", "")</f>
        <v/>
      </c>
      <c r="L150" s="2"/>
      <c r="M150" s="2"/>
      <c r="N150" s="2" t="str">
        <f>IF(Final_Cleaned_Data_V2!M150="Other", "Please specify here", "")</f>
        <v/>
      </c>
      <c r="O150" s="2"/>
      <c r="P150" s="2"/>
      <c r="Q150" s="2"/>
      <c r="R150" s="2"/>
      <c r="S150" s="2"/>
      <c r="T150" s="2"/>
      <c r="U150" s="2"/>
      <c r="W150" s="2"/>
      <c r="X150" s="2"/>
    </row>
    <row r="151">
      <c r="A151" s="1">
        <v>230.0</v>
      </c>
      <c r="B151" s="1" t="s">
        <v>475</v>
      </c>
      <c r="C151" s="1" t="s">
        <v>476</v>
      </c>
      <c r="D151" s="1" t="s">
        <v>477</v>
      </c>
      <c r="E151" s="1" t="s">
        <v>478</v>
      </c>
      <c r="F151" s="1">
        <v>1434.0</v>
      </c>
      <c r="H151" s="2"/>
      <c r="I151" s="2"/>
      <c r="J151" s="2"/>
      <c r="K151" s="2" t="str">
        <f>IF(Final_Cleaned_Data_V2!J151="Other", "Please specify here", "")</f>
        <v/>
      </c>
      <c r="L151" s="2"/>
      <c r="M151" s="2"/>
      <c r="N151" s="2" t="str">
        <f>IF(Final_Cleaned_Data_V2!M151="Other", "Please specify here", "")</f>
        <v/>
      </c>
      <c r="O151" s="2"/>
      <c r="P151" s="2"/>
      <c r="Q151" s="2"/>
      <c r="R151" s="2"/>
      <c r="S151" s="2"/>
      <c r="T151" s="2"/>
      <c r="U151" s="2"/>
      <c r="W151" s="2"/>
      <c r="X151" s="2"/>
    </row>
    <row r="152">
      <c r="A152" s="1">
        <v>231.0</v>
      </c>
      <c r="B152" s="1" t="s">
        <v>479</v>
      </c>
      <c r="C152" s="1" t="s">
        <v>480</v>
      </c>
      <c r="D152" s="1" t="s">
        <v>481</v>
      </c>
      <c r="E152" s="1" t="s">
        <v>27</v>
      </c>
      <c r="F152" s="1">
        <v>1435.0</v>
      </c>
      <c r="H152" s="2"/>
      <c r="I152" s="2"/>
      <c r="J152" s="2"/>
      <c r="K152" s="2" t="str">
        <f>IF(Final_Cleaned_Data_V2!J152="Other", "Please specify here", "")</f>
        <v/>
      </c>
      <c r="L152" s="2"/>
      <c r="M152" s="2"/>
      <c r="N152" s="2" t="str">
        <f>IF(Final_Cleaned_Data_V2!M152="Other", "Please specify here", "")</f>
        <v/>
      </c>
      <c r="O152" s="2"/>
      <c r="P152" s="2"/>
      <c r="Q152" s="2"/>
      <c r="R152" s="2"/>
      <c r="S152" s="2"/>
      <c r="T152" s="2"/>
      <c r="U152" s="2"/>
      <c r="W152" s="2"/>
      <c r="X152" s="2"/>
    </row>
    <row r="153">
      <c r="A153" s="1">
        <v>232.0</v>
      </c>
      <c r="B153" s="1" t="s">
        <v>482</v>
      </c>
      <c r="C153" s="1" t="s">
        <v>483</v>
      </c>
      <c r="D153" s="1" t="s">
        <v>484</v>
      </c>
      <c r="E153" s="1" t="s">
        <v>27</v>
      </c>
      <c r="F153" s="1">
        <v>1436.0</v>
      </c>
      <c r="H153" s="2"/>
      <c r="I153" s="2"/>
      <c r="J153" s="2"/>
      <c r="K153" s="2" t="str">
        <f>IF(Final_Cleaned_Data_V2!J153="Other", "Please specify here", "")</f>
        <v/>
      </c>
      <c r="L153" s="2"/>
      <c r="M153" s="2"/>
      <c r="N153" s="2" t="str">
        <f>IF(Final_Cleaned_Data_V2!M153="Other", "Please specify here", "")</f>
        <v/>
      </c>
      <c r="O153" s="2"/>
      <c r="P153" s="2"/>
      <c r="Q153" s="2"/>
      <c r="R153" s="2"/>
      <c r="S153" s="2"/>
      <c r="T153" s="2"/>
      <c r="U153" s="2"/>
      <c r="W153" s="2"/>
      <c r="X153" s="2"/>
    </row>
    <row r="154">
      <c r="A154" s="1">
        <v>233.0</v>
      </c>
      <c r="B154" s="1" t="s">
        <v>485</v>
      </c>
      <c r="C154" s="1" t="s">
        <v>486</v>
      </c>
      <c r="D154" s="1" t="s">
        <v>487</v>
      </c>
      <c r="E154" s="1" t="s">
        <v>27</v>
      </c>
      <c r="F154" s="1">
        <v>1437.0</v>
      </c>
      <c r="H154" s="2"/>
      <c r="I154" s="2"/>
      <c r="J154" s="2"/>
      <c r="K154" s="2" t="str">
        <f>IF(Final_Cleaned_Data_V2!J154="Other", "Please specify here", "")</f>
        <v/>
      </c>
      <c r="L154" s="2"/>
      <c r="M154" s="2"/>
      <c r="N154" s="2" t="str">
        <f>IF(Final_Cleaned_Data_V2!M154="Other", "Please specify here", "")</f>
        <v/>
      </c>
      <c r="O154" s="2"/>
      <c r="P154" s="2"/>
      <c r="Q154" s="2"/>
      <c r="R154" s="2"/>
      <c r="S154" s="2"/>
      <c r="T154" s="2"/>
      <c r="U154" s="2"/>
      <c r="W154" s="2"/>
      <c r="X154" s="2"/>
    </row>
    <row r="155">
      <c r="A155" s="1">
        <v>234.0</v>
      </c>
      <c r="B155" s="1" t="s">
        <v>488</v>
      </c>
      <c r="C155" s="1" t="s">
        <v>489</v>
      </c>
      <c r="D155" s="1" t="s">
        <v>490</v>
      </c>
      <c r="E155" s="1" t="s">
        <v>478</v>
      </c>
      <c r="F155" s="1">
        <v>1438.0</v>
      </c>
      <c r="H155" s="2"/>
      <c r="I155" s="2"/>
      <c r="J155" s="2"/>
      <c r="K155" s="2" t="str">
        <f>IF(Final_Cleaned_Data_V2!J155="Other", "Please specify here", "")</f>
        <v/>
      </c>
      <c r="L155" s="2"/>
      <c r="M155" s="2"/>
      <c r="N155" s="2" t="str">
        <f>IF(Final_Cleaned_Data_V2!M155="Other", "Please specify here", "")</f>
        <v/>
      </c>
      <c r="O155" s="2"/>
      <c r="P155" s="2"/>
      <c r="Q155" s="2"/>
      <c r="R155" s="2"/>
      <c r="S155" s="2"/>
      <c r="T155" s="2"/>
      <c r="U155" s="2"/>
      <c r="W155" s="2"/>
      <c r="X155" s="2"/>
    </row>
    <row r="156">
      <c r="A156" s="1">
        <v>235.0</v>
      </c>
      <c r="B156" s="1" t="s">
        <v>491</v>
      </c>
      <c r="C156" s="1" t="s">
        <v>492</v>
      </c>
      <c r="D156" s="1" t="s">
        <v>493</v>
      </c>
      <c r="E156" s="1" t="s">
        <v>27</v>
      </c>
      <c r="F156" s="1">
        <v>1438.0</v>
      </c>
      <c r="H156" s="2"/>
      <c r="I156" s="2"/>
      <c r="J156" s="2"/>
      <c r="K156" s="2" t="str">
        <f>IF(Final_Cleaned_Data_V2!J156="Other", "Please specify here", "")</f>
        <v/>
      </c>
      <c r="L156" s="2"/>
      <c r="M156" s="2"/>
      <c r="N156" s="2" t="str">
        <f>IF(Final_Cleaned_Data_V2!M156="Other", "Please specify here", "")</f>
        <v/>
      </c>
      <c r="O156" s="2"/>
      <c r="P156" s="2"/>
      <c r="Q156" s="2"/>
      <c r="R156" s="2"/>
      <c r="S156" s="2"/>
      <c r="T156" s="2"/>
      <c r="U156" s="2"/>
      <c r="W156" s="2"/>
      <c r="X156" s="2"/>
    </row>
    <row r="157">
      <c r="A157" s="1">
        <v>236.0</v>
      </c>
      <c r="B157" s="1" t="s">
        <v>494</v>
      </c>
      <c r="C157" s="1" t="s">
        <v>495</v>
      </c>
      <c r="D157" s="1" t="s">
        <v>61</v>
      </c>
      <c r="E157" s="1" t="s">
        <v>27</v>
      </c>
      <c r="F157" s="1">
        <v>1439.0</v>
      </c>
      <c r="H157" s="2"/>
      <c r="I157" s="2"/>
      <c r="J157" s="2"/>
      <c r="K157" s="2" t="str">
        <f>IF(Final_Cleaned_Data_V2!J157="Other", "Please specify here", "")</f>
        <v/>
      </c>
      <c r="L157" s="2"/>
      <c r="M157" s="2"/>
      <c r="N157" s="2" t="str">
        <f>IF(Final_Cleaned_Data_V2!M157="Other", "Please specify here", "")</f>
        <v/>
      </c>
      <c r="O157" s="2"/>
      <c r="P157" s="2"/>
      <c r="Q157" s="2"/>
      <c r="R157" s="2"/>
      <c r="S157" s="2"/>
      <c r="T157" s="2"/>
      <c r="U157" s="2"/>
      <c r="W157" s="2"/>
      <c r="X157" s="2"/>
    </row>
    <row r="158">
      <c r="A158" s="1">
        <v>237.0</v>
      </c>
      <c r="B158" s="1" t="s">
        <v>496</v>
      </c>
      <c r="C158" s="1" t="s">
        <v>497</v>
      </c>
      <c r="D158" s="1" t="s">
        <v>498</v>
      </c>
      <c r="E158" s="1" t="s">
        <v>27</v>
      </c>
      <c r="F158" s="1">
        <v>1440.0</v>
      </c>
      <c r="H158" s="2"/>
      <c r="I158" s="2"/>
      <c r="J158" s="2"/>
      <c r="K158" s="2" t="str">
        <f>IF(Final_Cleaned_Data_V2!J158="Other", "Please specify here", "")</f>
        <v/>
      </c>
      <c r="L158" s="2"/>
      <c r="M158" s="2"/>
      <c r="N158" s="2" t="str">
        <f>IF(Final_Cleaned_Data_V2!M158="Other", "Please specify here", "")</f>
        <v/>
      </c>
      <c r="O158" s="2"/>
      <c r="P158" s="2"/>
      <c r="Q158" s="2"/>
      <c r="R158" s="2"/>
      <c r="S158" s="2"/>
      <c r="T158" s="2"/>
      <c r="U158" s="2"/>
      <c r="W158" s="2"/>
      <c r="X158" s="2"/>
    </row>
    <row r="159">
      <c r="A159" s="1">
        <v>238.0</v>
      </c>
      <c r="B159" s="1" t="s">
        <v>499</v>
      </c>
      <c r="C159" s="1" t="s">
        <v>500</v>
      </c>
      <c r="D159" s="1" t="s">
        <v>501</v>
      </c>
      <c r="E159" s="1" t="s">
        <v>27</v>
      </c>
      <c r="F159" s="1">
        <v>1440.0</v>
      </c>
      <c r="H159" s="2"/>
      <c r="I159" s="2"/>
      <c r="J159" s="2"/>
      <c r="K159" s="2" t="str">
        <f>IF(Final_Cleaned_Data_V2!J159="Other", "Please specify here", "")</f>
        <v/>
      </c>
      <c r="L159" s="2"/>
      <c r="M159" s="2"/>
      <c r="N159" s="2" t="str">
        <f>IF(Final_Cleaned_Data_V2!M159="Other", "Please specify here", "")</f>
        <v/>
      </c>
      <c r="O159" s="2"/>
      <c r="P159" s="2"/>
      <c r="Q159" s="2"/>
      <c r="R159" s="2"/>
      <c r="S159" s="2"/>
      <c r="T159" s="2"/>
      <c r="U159" s="2"/>
      <c r="W159" s="2"/>
      <c r="X159" s="2"/>
    </row>
    <row r="160">
      <c r="A160" s="1">
        <v>239.0</v>
      </c>
      <c r="B160" s="1" t="s">
        <v>502</v>
      </c>
      <c r="C160" s="1" t="s">
        <v>503</v>
      </c>
      <c r="D160" s="1" t="s">
        <v>504</v>
      </c>
      <c r="E160" s="1" t="s">
        <v>27</v>
      </c>
      <c r="F160" s="1">
        <v>1441.0</v>
      </c>
      <c r="H160" s="2"/>
      <c r="I160" s="2"/>
      <c r="J160" s="2"/>
      <c r="K160" s="2" t="str">
        <f>IF(Final_Cleaned_Data_V2!J160="Other", "Please specify here", "")</f>
        <v/>
      </c>
      <c r="L160" s="2"/>
      <c r="M160" s="2"/>
      <c r="N160" s="2" t="str">
        <f>IF(Final_Cleaned_Data_V2!M160="Other", "Please specify here", "")</f>
        <v/>
      </c>
      <c r="O160" s="2"/>
      <c r="P160" s="2"/>
      <c r="Q160" s="2"/>
      <c r="R160" s="2"/>
      <c r="S160" s="2"/>
      <c r="T160" s="2"/>
      <c r="U160" s="2"/>
      <c r="W160" s="2"/>
      <c r="X160" s="2"/>
    </row>
    <row r="161">
      <c r="A161" s="1">
        <v>240.0</v>
      </c>
      <c r="B161" s="1" t="s">
        <v>505</v>
      </c>
      <c r="C161" s="1" t="s">
        <v>506</v>
      </c>
      <c r="D161" s="1" t="s">
        <v>507</v>
      </c>
      <c r="E161" s="1" t="s">
        <v>27</v>
      </c>
      <c r="F161" s="1">
        <v>1441.0</v>
      </c>
      <c r="H161" s="2"/>
      <c r="I161" s="2"/>
      <c r="J161" s="2"/>
      <c r="K161" s="2" t="str">
        <f>IF(Final_Cleaned_Data_V2!J161="Other", "Please specify here", "")</f>
        <v/>
      </c>
      <c r="L161" s="2"/>
      <c r="M161" s="2"/>
      <c r="N161" s="2" t="str">
        <f>IF(Final_Cleaned_Data_V2!M161="Other", "Please specify here", "")</f>
        <v/>
      </c>
      <c r="O161" s="2"/>
      <c r="P161" s="2"/>
      <c r="Q161" s="2"/>
      <c r="R161" s="2"/>
      <c r="S161" s="2"/>
      <c r="T161" s="2"/>
      <c r="U161" s="2"/>
      <c r="W161" s="2"/>
      <c r="X161" s="2"/>
    </row>
    <row r="162">
      <c r="A162" s="1">
        <v>241.0</v>
      </c>
      <c r="B162" s="1" t="s">
        <v>508</v>
      </c>
      <c r="C162" s="1" t="s">
        <v>509</v>
      </c>
      <c r="D162" s="1" t="s">
        <v>510</v>
      </c>
      <c r="E162" s="1" t="s">
        <v>27</v>
      </c>
      <c r="F162" s="1">
        <v>1442.0</v>
      </c>
      <c r="H162" s="2"/>
      <c r="I162" s="2"/>
      <c r="J162" s="2"/>
      <c r="K162" s="2" t="str">
        <f>IF(Final_Cleaned_Data_V2!J162="Other", "Please specify here", "")</f>
        <v/>
      </c>
      <c r="L162" s="2"/>
      <c r="M162" s="2"/>
      <c r="N162" s="2" t="str">
        <f>IF(Final_Cleaned_Data_V2!M162="Other", "Please specify here", "")</f>
        <v/>
      </c>
      <c r="O162" s="2"/>
      <c r="P162" s="2"/>
      <c r="Q162" s="2"/>
      <c r="R162" s="2"/>
      <c r="S162" s="2"/>
      <c r="T162" s="2"/>
      <c r="U162" s="2"/>
      <c r="W162" s="2"/>
      <c r="X162" s="2"/>
    </row>
    <row r="163">
      <c r="A163" s="1">
        <v>242.0</v>
      </c>
      <c r="B163" s="1" t="s">
        <v>511</v>
      </c>
      <c r="C163" s="1" t="s">
        <v>512</v>
      </c>
      <c r="D163" s="1" t="s">
        <v>513</v>
      </c>
      <c r="E163" s="1" t="s">
        <v>27</v>
      </c>
      <c r="F163" s="1">
        <v>1442.0</v>
      </c>
      <c r="H163" s="2"/>
      <c r="I163" s="2"/>
      <c r="J163" s="2"/>
      <c r="K163" s="2" t="str">
        <f>IF(Final_Cleaned_Data_V2!J163="Other", "Please specify here", "")</f>
        <v/>
      </c>
      <c r="L163" s="2"/>
      <c r="M163" s="2"/>
      <c r="N163" s="2" t="str">
        <f>IF(Final_Cleaned_Data_V2!M163="Other", "Please specify here", "")</f>
        <v/>
      </c>
      <c r="O163" s="2"/>
      <c r="P163" s="2"/>
      <c r="Q163" s="2"/>
      <c r="R163" s="2"/>
      <c r="S163" s="2"/>
      <c r="T163" s="2"/>
      <c r="U163" s="2"/>
      <c r="W163" s="2"/>
      <c r="X163" s="2"/>
    </row>
    <row r="164">
      <c r="A164" s="1">
        <v>243.0</v>
      </c>
      <c r="B164" s="1" t="s">
        <v>514</v>
      </c>
      <c r="C164" s="1" t="s">
        <v>515</v>
      </c>
      <c r="D164" s="1" t="s">
        <v>516</v>
      </c>
      <c r="E164" s="1" t="s">
        <v>27</v>
      </c>
      <c r="F164" s="1">
        <v>1443.0</v>
      </c>
      <c r="H164" s="2"/>
      <c r="I164" s="2"/>
      <c r="J164" s="2"/>
      <c r="K164" s="2" t="str">
        <f>IF(Final_Cleaned_Data_V2!J164="Other", "Please specify here", "")</f>
        <v/>
      </c>
      <c r="L164" s="2"/>
      <c r="M164" s="2"/>
      <c r="N164" s="2" t="str">
        <f>IF(Final_Cleaned_Data_V2!M164="Other", "Please specify here", "")</f>
        <v/>
      </c>
      <c r="O164" s="2"/>
      <c r="P164" s="2"/>
      <c r="Q164" s="2"/>
      <c r="R164" s="2"/>
      <c r="S164" s="2"/>
      <c r="T164" s="2"/>
      <c r="U164" s="2"/>
      <c r="W164" s="2"/>
      <c r="X164" s="2"/>
    </row>
    <row r="165">
      <c r="A165" s="1">
        <v>244.0</v>
      </c>
      <c r="B165" s="1" t="s">
        <v>517</v>
      </c>
      <c r="C165" s="1" t="s">
        <v>518</v>
      </c>
      <c r="D165" s="1" t="s">
        <v>519</v>
      </c>
      <c r="E165" s="1" t="s">
        <v>27</v>
      </c>
      <c r="F165" s="1">
        <v>1443.0</v>
      </c>
      <c r="H165" s="2"/>
      <c r="I165" s="2"/>
      <c r="J165" s="2"/>
      <c r="K165" s="2" t="str">
        <f>IF(Final_Cleaned_Data_V2!J165="Other", "Please specify here", "")</f>
        <v/>
      </c>
      <c r="L165" s="2"/>
      <c r="M165" s="2"/>
      <c r="N165" s="2" t="str">
        <f>IF(Final_Cleaned_Data_V2!M165="Other", "Please specify here", "")</f>
        <v/>
      </c>
      <c r="O165" s="2"/>
      <c r="P165" s="2"/>
      <c r="Q165" s="2"/>
      <c r="R165" s="2"/>
      <c r="S165" s="2"/>
      <c r="T165" s="2"/>
      <c r="U165" s="2"/>
      <c r="W165" s="2"/>
      <c r="X165" s="2"/>
    </row>
    <row r="166">
      <c r="A166" s="1">
        <v>245.0</v>
      </c>
      <c r="B166" s="1" t="s">
        <v>520</v>
      </c>
      <c r="C166" s="1" t="s">
        <v>521</v>
      </c>
      <c r="D166" s="1" t="s">
        <v>522</v>
      </c>
      <c r="E166" s="1" t="s">
        <v>27</v>
      </c>
      <c r="F166" s="1">
        <v>1444.0</v>
      </c>
      <c r="H166" s="2"/>
      <c r="I166" s="2"/>
      <c r="J166" s="2"/>
      <c r="K166" s="2" t="str">
        <f>IF(Final_Cleaned_Data_V2!J166="Other", "Please specify here", "")</f>
        <v/>
      </c>
      <c r="L166" s="2"/>
      <c r="M166" s="2"/>
      <c r="N166" s="2" t="str">
        <f>IF(Final_Cleaned_Data_V2!M166="Other", "Please specify here", "")</f>
        <v/>
      </c>
      <c r="O166" s="2"/>
      <c r="P166" s="2"/>
      <c r="Q166" s="2"/>
      <c r="R166" s="2"/>
      <c r="S166" s="2"/>
      <c r="T166" s="2"/>
      <c r="U166" s="2"/>
      <c r="W166" s="2"/>
      <c r="X166" s="2"/>
    </row>
    <row r="167">
      <c r="A167" s="1">
        <v>246.0</v>
      </c>
      <c r="B167" s="1" t="s">
        <v>523</v>
      </c>
      <c r="C167" s="1" t="s">
        <v>524</v>
      </c>
      <c r="D167" s="1" t="s">
        <v>525</v>
      </c>
      <c r="E167" s="1" t="s">
        <v>27</v>
      </c>
      <c r="F167" s="1">
        <v>1444.0</v>
      </c>
      <c r="H167" s="2"/>
      <c r="I167" s="2"/>
      <c r="J167" s="2"/>
      <c r="K167" s="2" t="str">
        <f>IF(Final_Cleaned_Data_V2!J167="Other", "Please specify here", "")</f>
        <v/>
      </c>
      <c r="L167" s="2"/>
      <c r="M167" s="2"/>
      <c r="N167" s="2" t="str">
        <f>IF(Final_Cleaned_Data_V2!M167="Other", "Please specify here", "")</f>
        <v/>
      </c>
      <c r="O167" s="2"/>
      <c r="P167" s="2"/>
      <c r="Q167" s="2"/>
      <c r="R167" s="2"/>
      <c r="S167" s="2"/>
      <c r="T167" s="2"/>
      <c r="U167" s="2"/>
      <c r="W167" s="2"/>
      <c r="X167" s="2"/>
    </row>
    <row r="168">
      <c r="A168" s="1">
        <v>247.0</v>
      </c>
      <c r="B168" s="1" t="s">
        <v>526</v>
      </c>
      <c r="C168" s="1" t="s">
        <v>527</v>
      </c>
      <c r="D168" s="1" t="s">
        <v>528</v>
      </c>
      <c r="E168" s="1" t="s">
        <v>27</v>
      </c>
      <c r="F168" s="1">
        <v>1445.0</v>
      </c>
      <c r="H168" s="2"/>
      <c r="I168" s="2"/>
      <c r="J168" s="2"/>
      <c r="K168" s="2" t="str">
        <f>IF(Final_Cleaned_Data_V2!J168="Other", "Please specify here", "")</f>
        <v/>
      </c>
      <c r="L168" s="2"/>
      <c r="M168" s="2"/>
      <c r="N168" s="2" t="str">
        <f>IF(Final_Cleaned_Data_V2!M168="Other", "Please specify here", "")</f>
        <v/>
      </c>
      <c r="O168" s="2"/>
      <c r="P168" s="2"/>
      <c r="Q168" s="2"/>
      <c r="R168" s="2"/>
      <c r="S168" s="2"/>
      <c r="T168" s="2"/>
      <c r="U168" s="2"/>
      <c r="W168" s="2"/>
      <c r="X168" s="2"/>
    </row>
    <row r="169">
      <c r="A169" s="1">
        <v>248.0</v>
      </c>
      <c r="B169" s="1" t="s">
        <v>529</v>
      </c>
      <c r="C169" s="1" t="s">
        <v>530</v>
      </c>
      <c r="D169" s="1" t="s">
        <v>531</v>
      </c>
      <c r="E169" s="1" t="s">
        <v>27</v>
      </c>
      <c r="F169" s="1">
        <v>1446.0</v>
      </c>
      <c r="H169" s="2"/>
      <c r="I169" s="2"/>
      <c r="J169" s="2"/>
      <c r="K169" s="2" t="str">
        <f>IF(Final_Cleaned_Data_V2!J169="Other", "Please specify here", "")</f>
        <v/>
      </c>
      <c r="L169" s="2"/>
      <c r="M169" s="2"/>
      <c r="N169" s="2" t="str">
        <f>IF(Final_Cleaned_Data_V2!M169="Other", "Please specify here", "")</f>
        <v/>
      </c>
      <c r="O169" s="2"/>
      <c r="P169" s="2"/>
      <c r="Q169" s="2"/>
      <c r="R169" s="2"/>
      <c r="S169" s="2"/>
      <c r="T169" s="2"/>
      <c r="U169" s="2"/>
      <c r="W169" s="2"/>
      <c r="X169" s="2"/>
    </row>
    <row r="170">
      <c r="A170" s="1">
        <v>249.0</v>
      </c>
      <c r="B170" s="1" t="s">
        <v>532</v>
      </c>
      <c r="C170" s="1" t="s">
        <v>533</v>
      </c>
      <c r="D170" s="1" t="s">
        <v>534</v>
      </c>
      <c r="E170" s="1" t="s">
        <v>27</v>
      </c>
      <c r="F170" s="1">
        <v>1446.0</v>
      </c>
      <c r="H170" s="2"/>
      <c r="I170" s="2"/>
      <c r="J170" s="2"/>
      <c r="K170" s="2" t="str">
        <f>IF(Final_Cleaned_Data_V2!J170="Other", "Please specify here", "")</f>
        <v/>
      </c>
      <c r="L170" s="2"/>
      <c r="M170" s="2"/>
      <c r="N170" s="2" t="str">
        <f>IF(Final_Cleaned_Data_V2!M170="Other", "Please specify here", "")</f>
        <v/>
      </c>
      <c r="O170" s="2"/>
      <c r="P170" s="2"/>
      <c r="Q170" s="2"/>
      <c r="R170" s="2"/>
      <c r="S170" s="2"/>
      <c r="T170" s="2"/>
      <c r="U170" s="2"/>
      <c r="W170" s="2"/>
      <c r="X170" s="2"/>
    </row>
    <row r="171">
      <c r="A171" s="1">
        <v>250.0</v>
      </c>
      <c r="B171" s="1" t="s">
        <v>535</v>
      </c>
      <c r="C171" s="1" t="s">
        <v>536</v>
      </c>
      <c r="D171" s="1" t="s">
        <v>537</v>
      </c>
      <c r="E171" s="1" t="s">
        <v>27</v>
      </c>
      <c r="F171" s="1">
        <v>1446.0</v>
      </c>
      <c r="H171" s="2"/>
      <c r="I171" s="2"/>
      <c r="J171" s="2"/>
      <c r="K171" s="2" t="str">
        <f>IF(Final_Cleaned_Data_V2!J171="Other", "Please specify here", "")</f>
        <v/>
      </c>
      <c r="L171" s="2"/>
      <c r="M171" s="2"/>
      <c r="N171" s="2" t="str">
        <f>IF(Final_Cleaned_Data_V2!M171="Other", "Please specify here", "")</f>
        <v/>
      </c>
      <c r="O171" s="2"/>
      <c r="P171" s="2"/>
      <c r="Q171" s="2"/>
      <c r="R171" s="2"/>
      <c r="S171" s="2"/>
      <c r="T171" s="2"/>
      <c r="U171" s="2"/>
      <c r="W171" s="2"/>
      <c r="X171" s="2"/>
    </row>
    <row r="172">
      <c r="A172" s="1">
        <v>251.0</v>
      </c>
      <c r="B172" s="1" t="s">
        <v>538</v>
      </c>
      <c r="C172" s="1" t="s">
        <v>539</v>
      </c>
      <c r="D172" s="1" t="s">
        <v>540</v>
      </c>
      <c r="E172" s="1" t="s">
        <v>27</v>
      </c>
      <c r="F172" s="1">
        <v>1446.0</v>
      </c>
      <c r="H172" s="2"/>
      <c r="I172" s="2"/>
      <c r="J172" s="2"/>
      <c r="K172" s="2" t="str">
        <f>IF(Final_Cleaned_Data_V2!J172="Other", "Please specify here", "")</f>
        <v/>
      </c>
      <c r="L172" s="2"/>
      <c r="M172" s="2"/>
      <c r="N172" s="2" t="str">
        <f>IF(Final_Cleaned_Data_V2!M172="Other", "Please specify here", "")</f>
        <v/>
      </c>
      <c r="O172" s="2"/>
      <c r="P172" s="2"/>
      <c r="Q172" s="2"/>
      <c r="R172" s="2"/>
      <c r="S172" s="2"/>
      <c r="T172" s="2"/>
      <c r="U172" s="2"/>
      <c r="W172" s="2"/>
      <c r="X172" s="2"/>
    </row>
    <row r="173">
      <c r="A173" s="1">
        <v>252.0</v>
      </c>
      <c r="B173" s="1" t="s">
        <v>541</v>
      </c>
      <c r="C173" s="1" t="s">
        <v>542</v>
      </c>
      <c r="D173" s="1" t="s">
        <v>543</v>
      </c>
      <c r="E173" s="1" t="s">
        <v>478</v>
      </c>
      <c r="F173" s="1">
        <v>1446.0</v>
      </c>
      <c r="H173" s="2"/>
      <c r="I173" s="2"/>
      <c r="J173" s="2"/>
      <c r="K173" s="2" t="str">
        <f>IF(Final_Cleaned_Data_V2!J173="Other", "Please specify here", "")</f>
        <v/>
      </c>
      <c r="L173" s="2"/>
      <c r="M173" s="2"/>
      <c r="N173" s="2" t="str">
        <f>IF(Final_Cleaned_Data_V2!M173="Other", "Please specify here", "")</f>
        <v/>
      </c>
      <c r="O173" s="2"/>
      <c r="P173" s="2"/>
      <c r="Q173" s="2"/>
      <c r="R173" s="2"/>
      <c r="S173" s="2"/>
      <c r="T173" s="2"/>
      <c r="U173" s="2"/>
      <c r="W173" s="2"/>
      <c r="X173" s="2"/>
    </row>
    <row r="174">
      <c r="A174" s="1">
        <v>253.0</v>
      </c>
      <c r="B174" s="1" t="s">
        <v>544</v>
      </c>
      <c r="C174" s="1" t="s">
        <v>545</v>
      </c>
      <c r="D174" s="1" t="s">
        <v>546</v>
      </c>
      <c r="E174" s="1" t="s">
        <v>27</v>
      </c>
      <c r="F174" s="1">
        <v>1446.0</v>
      </c>
      <c r="G174" s="1" t="b">
        <v>1</v>
      </c>
      <c r="H174" s="2"/>
      <c r="I174" s="2"/>
      <c r="J174" s="2"/>
      <c r="K174" s="2" t="str">
        <f>IF(Final_Cleaned_Data_V2!J174="Other", "Please specify here", "")</f>
        <v/>
      </c>
      <c r="L174" s="2"/>
      <c r="M174" s="2"/>
      <c r="N174" s="2" t="str">
        <f>IF(Final_Cleaned_Data_V2!M174="Other", "Please specify here", "")</f>
        <v/>
      </c>
      <c r="O174" s="2"/>
      <c r="P174" s="2"/>
      <c r="Q174" s="2"/>
      <c r="R174" s="2"/>
      <c r="S174" s="2"/>
      <c r="T174" s="2"/>
      <c r="U174" s="2"/>
      <c r="W174" s="2"/>
      <c r="X174" s="2"/>
    </row>
    <row r="175">
      <c r="A175" s="1">
        <v>254.0</v>
      </c>
      <c r="B175" s="1" t="s">
        <v>547</v>
      </c>
      <c r="C175" s="1" t="s">
        <v>548</v>
      </c>
      <c r="D175" s="1" t="s">
        <v>549</v>
      </c>
      <c r="E175" s="1" t="s">
        <v>27</v>
      </c>
      <c r="F175" s="1">
        <v>1446.0</v>
      </c>
      <c r="H175" s="2"/>
      <c r="I175" s="2"/>
      <c r="J175" s="2"/>
      <c r="K175" s="2" t="str">
        <f>IF(Final_Cleaned_Data_V2!J175="Other", "Please specify here", "")</f>
        <v/>
      </c>
      <c r="L175" s="2"/>
      <c r="M175" s="2"/>
      <c r="N175" s="2" t="str">
        <f>IF(Final_Cleaned_Data_V2!M175="Other", "Please specify here", "")</f>
        <v/>
      </c>
      <c r="O175" s="2"/>
      <c r="P175" s="2"/>
      <c r="Q175" s="2"/>
      <c r="R175" s="2"/>
      <c r="S175" s="2"/>
      <c r="T175" s="2"/>
      <c r="U175" s="2"/>
      <c r="W175" s="2"/>
      <c r="X175" s="2"/>
    </row>
    <row r="176">
      <c r="A176" s="1">
        <v>255.0</v>
      </c>
      <c r="B176" s="1" t="s">
        <v>550</v>
      </c>
      <c r="C176" s="1" t="s">
        <v>551</v>
      </c>
      <c r="D176" s="1" t="s">
        <v>552</v>
      </c>
      <c r="E176" s="1" t="s">
        <v>34</v>
      </c>
      <c r="F176" s="1">
        <v>1446.0</v>
      </c>
      <c r="H176" s="2"/>
      <c r="I176" s="2"/>
      <c r="J176" s="2"/>
      <c r="K176" s="2" t="str">
        <f>IF(Final_Cleaned_Data_V2!J176="Other", "Please specify here", "")</f>
        <v/>
      </c>
      <c r="L176" s="2"/>
      <c r="M176" s="2"/>
      <c r="N176" s="2" t="str">
        <f>IF(Final_Cleaned_Data_V2!M176="Other", "Please specify here", "")</f>
        <v/>
      </c>
      <c r="O176" s="2"/>
      <c r="P176" s="2"/>
      <c r="Q176" s="2"/>
      <c r="R176" s="2"/>
      <c r="S176" s="2"/>
      <c r="T176" s="2"/>
      <c r="U176" s="2"/>
      <c r="W176" s="2"/>
      <c r="X176" s="2"/>
    </row>
    <row r="177">
      <c r="A177" s="1">
        <v>256.0</v>
      </c>
      <c r="B177" s="1" t="s">
        <v>553</v>
      </c>
      <c r="C177" s="1" t="s">
        <v>554</v>
      </c>
      <c r="D177" s="1" t="s">
        <v>555</v>
      </c>
      <c r="E177" s="1" t="s">
        <v>478</v>
      </c>
      <c r="F177" s="1">
        <v>1446.0</v>
      </c>
      <c r="H177" s="2"/>
      <c r="I177" s="2"/>
      <c r="J177" s="2"/>
      <c r="K177" s="2" t="str">
        <f>IF(Final_Cleaned_Data_V2!J177="Other", "Please specify here", "")</f>
        <v/>
      </c>
      <c r="L177" s="2"/>
      <c r="M177" s="2"/>
      <c r="N177" s="2" t="str">
        <f>IF(Final_Cleaned_Data_V2!M177="Other", "Please specify here", "")</f>
        <v/>
      </c>
      <c r="O177" s="2"/>
      <c r="P177" s="2"/>
      <c r="Q177" s="2"/>
      <c r="R177" s="2"/>
      <c r="S177" s="2"/>
      <c r="T177" s="2"/>
      <c r="U177" s="2"/>
      <c r="W177" s="2"/>
      <c r="X177" s="2"/>
    </row>
    <row r="178">
      <c r="A178" s="1">
        <v>257.0</v>
      </c>
      <c r="B178" s="1" t="s">
        <v>556</v>
      </c>
      <c r="C178" s="1" t="s">
        <v>557</v>
      </c>
      <c r="D178" s="1" t="s">
        <v>558</v>
      </c>
      <c r="E178" s="1" t="s">
        <v>27</v>
      </c>
      <c r="F178" s="1">
        <v>1448.0</v>
      </c>
      <c r="H178" s="2"/>
      <c r="I178" s="2"/>
      <c r="J178" s="2"/>
      <c r="K178" s="2" t="str">
        <f>IF(Final_Cleaned_Data_V2!J178="Other", "Please specify here", "")</f>
        <v/>
      </c>
      <c r="L178" s="2"/>
      <c r="M178" s="2"/>
      <c r="N178" s="2" t="str">
        <f>IF(Final_Cleaned_Data_V2!M178="Other", "Please specify here", "")</f>
        <v/>
      </c>
      <c r="O178" s="2"/>
      <c r="P178" s="2"/>
      <c r="Q178" s="2"/>
      <c r="R178" s="2"/>
      <c r="S178" s="2"/>
      <c r="T178" s="2"/>
      <c r="U178" s="2"/>
      <c r="W178" s="2"/>
      <c r="X178" s="2"/>
    </row>
    <row r="179">
      <c r="A179" s="1">
        <v>258.0</v>
      </c>
      <c r="B179" s="1" t="s">
        <v>559</v>
      </c>
      <c r="C179" s="1" t="s">
        <v>560</v>
      </c>
      <c r="D179" s="1" t="s">
        <v>561</v>
      </c>
      <c r="E179" s="1" t="s">
        <v>478</v>
      </c>
      <c r="F179" s="1">
        <v>1448.0</v>
      </c>
      <c r="H179" s="2"/>
      <c r="I179" s="2"/>
      <c r="J179" s="2"/>
      <c r="K179" s="2" t="str">
        <f>IF(Final_Cleaned_Data_V2!J179="Other", "Please specify here", "")</f>
        <v/>
      </c>
      <c r="L179" s="2"/>
      <c r="M179" s="2"/>
      <c r="N179" s="2" t="str">
        <f>IF(Final_Cleaned_Data_V2!M179="Other", "Please specify here", "")</f>
        <v/>
      </c>
      <c r="O179" s="2"/>
      <c r="P179" s="2"/>
      <c r="Q179" s="2"/>
      <c r="R179" s="2"/>
      <c r="S179" s="2"/>
      <c r="T179" s="2"/>
      <c r="U179" s="2"/>
      <c r="W179" s="2"/>
      <c r="X179" s="2"/>
    </row>
    <row r="180">
      <c r="A180" s="1">
        <v>259.0</v>
      </c>
      <c r="B180" s="1" t="s">
        <v>562</v>
      </c>
      <c r="C180" s="1" t="s">
        <v>563</v>
      </c>
      <c r="D180" s="1" t="s">
        <v>564</v>
      </c>
      <c r="E180" s="1" t="s">
        <v>27</v>
      </c>
      <c r="F180" s="1">
        <v>1448.0</v>
      </c>
      <c r="H180" s="2"/>
      <c r="I180" s="2"/>
      <c r="J180" s="2"/>
      <c r="K180" s="2" t="str">
        <f>IF(Final_Cleaned_Data_V2!J180="Other", "Please specify here", "")</f>
        <v/>
      </c>
      <c r="L180" s="2"/>
      <c r="M180" s="2"/>
      <c r="N180" s="2" t="str">
        <f>IF(Final_Cleaned_Data_V2!M180="Other", "Please specify here", "")</f>
        <v/>
      </c>
      <c r="O180" s="2"/>
      <c r="P180" s="2"/>
      <c r="Q180" s="2"/>
      <c r="R180" s="2"/>
      <c r="S180" s="2"/>
      <c r="T180" s="2"/>
      <c r="U180" s="2"/>
      <c r="W180" s="2"/>
      <c r="X180" s="2"/>
    </row>
    <row r="181">
      <c r="A181" s="1">
        <v>260.0</v>
      </c>
      <c r="B181" s="1" t="s">
        <v>565</v>
      </c>
      <c r="C181" s="1" t="s">
        <v>566</v>
      </c>
      <c r="D181" s="1" t="s">
        <v>567</v>
      </c>
      <c r="E181" s="1" t="s">
        <v>27</v>
      </c>
      <c r="F181" s="1">
        <v>1449.0</v>
      </c>
      <c r="H181" s="2"/>
      <c r="I181" s="2"/>
      <c r="J181" s="2"/>
      <c r="K181" s="2" t="str">
        <f>IF(Final_Cleaned_Data_V2!J181="Other", "Please specify here", "")</f>
        <v/>
      </c>
      <c r="L181" s="2"/>
      <c r="M181" s="2"/>
      <c r="N181" s="2" t="str">
        <f>IF(Final_Cleaned_Data_V2!M181="Other", "Please specify here", "")</f>
        <v/>
      </c>
      <c r="O181" s="2"/>
      <c r="P181" s="2"/>
      <c r="Q181" s="2"/>
      <c r="R181" s="2"/>
      <c r="S181" s="2"/>
      <c r="T181" s="2"/>
      <c r="U181" s="2"/>
      <c r="W181" s="2"/>
      <c r="X181" s="2"/>
    </row>
    <row r="182">
      <c r="A182" s="1">
        <v>261.0</v>
      </c>
      <c r="B182" s="1" t="s">
        <v>568</v>
      </c>
      <c r="C182" s="1" t="s">
        <v>569</v>
      </c>
      <c r="D182" s="1" t="s">
        <v>570</v>
      </c>
      <c r="E182" s="1" t="s">
        <v>27</v>
      </c>
      <c r="F182" s="1">
        <v>1449.0</v>
      </c>
      <c r="H182" s="2"/>
      <c r="I182" s="2"/>
      <c r="J182" s="2"/>
      <c r="K182" s="2" t="str">
        <f>IF(Final_Cleaned_Data_V2!J182="Other", "Please specify here", "")</f>
        <v/>
      </c>
      <c r="L182" s="2"/>
      <c r="M182" s="2"/>
      <c r="N182" s="2" t="str">
        <f>IF(Final_Cleaned_Data_V2!M182="Other", "Please specify here", "")</f>
        <v/>
      </c>
      <c r="O182" s="2"/>
      <c r="P182" s="2"/>
      <c r="Q182" s="2"/>
      <c r="R182" s="2"/>
      <c r="S182" s="2"/>
      <c r="T182" s="2"/>
      <c r="U182" s="2"/>
      <c r="W182" s="2"/>
      <c r="X182" s="2"/>
    </row>
    <row r="183">
      <c r="A183" s="1">
        <v>262.0</v>
      </c>
      <c r="B183" s="1" t="s">
        <v>571</v>
      </c>
      <c r="C183" s="1" t="s">
        <v>572</v>
      </c>
      <c r="D183" s="1" t="s">
        <v>573</v>
      </c>
      <c r="E183" s="1" t="s">
        <v>27</v>
      </c>
      <c r="F183" s="1">
        <v>1449.0</v>
      </c>
      <c r="H183" s="2"/>
      <c r="I183" s="2"/>
      <c r="J183" s="2"/>
      <c r="K183" s="2" t="str">
        <f>IF(Final_Cleaned_Data_V2!J183="Other", "Please specify here", "")</f>
        <v/>
      </c>
      <c r="L183" s="2"/>
      <c r="M183" s="2"/>
      <c r="N183" s="2" t="str">
        <f>IF(Final_Cleaned_Data_V2!M183="Other", "Please specify here", "")</f>
        <v/>
      </c>
      <c r="O183" s="2"/>
      <c r="P183" s="2"/>
      <c r="Q183" s="2"/>
      <c r="R183" s="2"/>
      <c r="S183" s="2"/>
      <c r="T183" s="2"/>
      <c r="U183" s="2"/>
      <c r="W183" s="2"/>
      <c r="X183" s="2"/>
    </row>
    <row r="184">
      <c r="A184" s="1">
        <v>263.0</v>
      </c>
      <c r="B184" s="1" t="s">
        <v>574</v>
      </c>
      <c r="C184" s="1" t="s">
        <v>575</v>
      </c>
      <c r="D184" s="1" t="s">
        <v>576</v>
      </c>
      <c r="E184" s="1" t="s">
        <v>27</v>
      </c>
      <c r="F184" s="1">
        <v>1449.0</v>
      </c>
      <c r="H184" s="2"/>
      <c r="I184" s="2"/>
      <c r="J184" s="2"/>
      <c r="K184" s="2" t="str">
        <f>IF(Final_Cleaned_Data_V2!J184="Other", "Please specify here", "")</f>
        <v/>
      </c>
      <c r="L184" s="2"/>
      <c r="M184" s="2"/>
      <c r="N184" s="2" t="str">
        <f>IF(Final_Cleaned_Data_V2!M184="Other", "Please specify here", "")</f>
        <v/>
      </c>
      <c r="O184" s="2"/>
      <c r="P184" s="2"/>
      <c r="Q184" s="2"/>
      <c r="R184" s="2"/>
      <c r="S184" s="2"/>
      <c r="T184" s="2"/>
      <c r="U184" s="2"/>
      <c r="W184" s="2"/>
      <c r="X184" s="2"/>
    </row>
    <row r="185">
      <c r="A185" s="1">
        <v>264.0</v>
      </c>
      <c r="B185" s="1" t="s">
        <v>577</v>
      </c>
      <c r="C185" s="1" t="s">
        <v>578</v>
      </c>
      <c r="D185" s="1" t="s">
        <v>579</v>
      </c>
      <c r="E185" s="1" t="s">
        <v>478</v>
      </c>
      <c r="F185" s="1">
        <v>1450.0</v>
      </c>
      <c r="H185" s="2"/>
      <c r="I185" s="2"/>
      <c r="J185" s="2"/>
      <c r="K185" s="2" t="str">
        <f>IF(Final_Cleaned_Data_V2!J185="Other", "Please specify here", "")</f>
        <v/>
      </c>
      <c r="L185" s="2"/>
      <c r="M185" s="2"/>
      <c r="N185" s="2" t="str">
        <f>IF(Final_Cleaned_Data_V2!M185="Other", "Please specify here", "")</f>
        <v/>
      </c>
      <c r="O185" s="2"/>
      <c r="P185" s="2"/>
      <c r="Q185" s="2"/>
      <c r="R185" s="2"/>
      <c r="S185" s="2"/>
      <c r="T185" s="2"/>
      <c r="U185" s="2"/>
      <c r="W185" s="2"/>
      <c r="X185" s="2"/>
    </row>
    <row r="186">
      <c r="A186" s="1">
        <v>265.0</v>
      </c>
      <c r="B186" s="1" t="s">
        <v>580</v>
      </c>
      <c r="C186" s="1" t="s">
        <v>581</v>
      </c>
      <c r="D186" s="1" t="s">
        <v>582</v>
      </c>
      <c r="E186" s="1" t="s">
        <v>27</v>
      </c>
      <c r="F186" s="1">
        <v>1450.0</v>
      </c>
      <c r="H186" s="2"/>
      <c r="I186" s="2"/>
      <c r="J186" s="2"/>
      <c r="K186" s="2" t="str">
        <f>IF(Final_Cleaned_Data_V2!J186="Other", "Please specify here", "")</f>
        <v/>
      </c>
      <c r="L186" s="2"/>
      <c r="M186" s="2"/>
      <c r="N186" s="2" t="str">
        <f>IF(Final_Cleaned_Data_V2!M186="Other", "Please specify here", "")</f>
        <v/>
      </c>
      <c r="O186" s="2"/>
      <c r="P186" s="2"/>
      <c r="Q186" s="2"/>
      <c r="R186" s="2"/>
      <c r="S186" s="2"/>
      <c r="T186" s="2"/>
      <c r="U186" s="2"/>
      <c r="W186" s="2"/>
      <c r="X186" s="2"/>
    </row>
    <row r="187">
      <c r="A187" s="1">
        <v>266.0</v>
      </c>
      <c r="B187" s="1" t="s">
        <v>583</v>
      </c>
      <c r="C187" s="1" t="s">
        <v>584</v>
      </c>
      <c r="D187" s="1" t="s">
        <v>585</v>
      </c>
      <c r="E187" s="1" t="s">
        <v>27</v>
      </c>
      <c r="F187" s="1">
        <v>1451.0</v>
      </c>
      <c r="H187" s="2"/>
      <c r="I187" s="2"/>
      <c r="J187" s="2"/>
      <c r="K187" s="2" t="str">
        <f>IF(Final_Cleaned_Data_V2!J187="Other", "Please specify here", "")</f>
        <v/>
      </c>
      <c r="L187" s="2"/>
      <c r="M187" s="2"/>
      <c r="N187" s="2" t="str">
        <f>IF(Final_Cleaned_Data_V2!M187="Other", "Please specify here", "")</f>
        <v/>
      </c>
      <c r="O187" s="2"/>
      <c r="P187" s="2"/>
      <c r="Q187" s="2"/>
      <c r="R187" s="2"/>
      <c r="S187" s="2"/>
      <c r="T187" s="2"/>
      <c r="U187" s="2"/>
      <c r="W187" s="2"/>
      <c r="X187" s="2"/>
    </row>
    <row r="188">
      <c r="A188" s="1">
        <v>267.0</v>
      </c>
      <c r="B188" s="1" t="s">
        <v>586</v>
      </c>
      <c r="C188" s="1" t="s">
        <v>587</v>
      </c>
      <c r="D188" s="1" t="s">
        <v>588</v>
      </c>
      <c r="E188" s="1" t="s">
        <v>27</v>
      </c>
      <c r="F188" s="1">
        <v>1451.0</v>
      </c>
      <c r="H188" s="2"/>
      <c r="I188" s="2"/>
      <c r="J188" s="2"/>
      <c r="K188" s="2" t="str">
        <f>IF(Final_Cleaned_Data_V2!J188="Other", "Please specify here", "")</f>
        <v/>
      </c>
      <c r="L188" s="2"/>
      <c r="M188" s="2"/>
      <c r="N188" s="2" t="str">
        <f>IF(Final_Cleaned_Data_V2!M188="Other", "Please specify here", "")</f>
        <v/>
      </c>
      <c r="O188" s="2"/>
      <c r="P188" s="2"/>
      <c r="Q188" s="2"/>
      <c r="R188" s="2"/>
      <c r="S188" s="2"/>
      <c r="T188" s="2"/>
      <c r="U188" s="2"/>
      <c r="W188" s="2"/>
      <c r="X188" s="2"/>
    </row>
    <row r="189">
      <c r="A189" s="1">
        <v>268.0</v>
      </c>
      <c r="B189" s="1" t="s">
        <v>589</v>
      </c>
      <c r="C189" s="1" t="s">
        <v>590</v>
      </c>
      <c r="D189" s="1" t="s">
        <v>591</v>
      </c>
      <c r="E189" s="1" t="s">
        <v>27</v>
      </c>
      <c r="F189" s="1">
        <v>1452.0</v>
      </c>
      <c r="H189" s="2"/>
      <c r="I189" s="2"/>
      <c r="J189" s="2"/>
      <c r="K189" s="2" t="str">
        <f>IF(Final_Cleaned_Data_V2!J189="Other", "Please specify here", "")</f>
        <v/>
      </c>
      <c r="L189" s="2"/>
      <c r="M189" s="2"/>
      <c r="N189" s="2" t="str">
        <f>IF(Final_Cleaned_Data_V2!M189="Other", "Please specify here", "")</f>
        <v/>
      </c>
      <c r="O189" s="2"/>
      <c r="P189" s="2"/>
      <c r="Q189" s="2"/>
      <c r="R189" s="2"/>
      <c r="S189" s="2"/>
      <c r="T189" s="2"/>
      <c r="U189" s="2"/>
      <c r="W189" s="2"/>
      <c r="X189" s="2"/>
    </row>
    <row r="190">
      <c r="A190" s="1">
        <v>269.0</v>
      </c>
      <c r="B190" s="1" t="s">
        <v>592</v>
      </c>
      <c r="C190" s="1" t="s">
        <v>593</v>
      </c>
      <c r="D190" s="1" t="s">
        <v>42</v>
      </c>
      <c r="E190" s="1" t="s">
        <v>27</v>
      </c>
      <c r="F190" s="1">
        <v>1452.0</v>
      </c>
      <c r="H190" s="2"/>
      <c r="I190" s="2"/>
      <c r="J190" s="2"/>
      <c r="K190" s="2" t="str">
        <f>IF(Final_Cleaned_Data_V2!J190="Other", "Please specify here", "")</f>
        <v/>
      </c>
      <c r="L190" s="2"/>
      <c r="M190" s="2"/>
      <c r="N190" s="2" t="str">
        <f>IF(Final_Cleaned_Data_V2!M190="Other", "Please specify here", "")</f>
        <v/>
      </c>
      <c r="O190" s="2"/>
      <c r="P190" s="2"/>
      <c r="Q190" s="2"/>
      <c r="R190" s="2"/>
      <c r="S190" s="2"/>
      <c r="T190" s="2"/>
      <c r="U190" s="2"/>
      <c r="W190" s="2"/>
      <c r="X190" s="2"/>
    </row>
    <row r="191">
      <c r="A191" s="1">
        <v>270.0</v>
      </c>
      <c r="B191" s="1" t="s">
        <v>594</v>
      </c>
      <c r="C191" s="1" t="s">
        <v>595</v>
      </c>
      <c r="D191" s="1" t="s">
        <v>596</v>
      </c>
      <c r="E191" s="1" t="s">
        <v>27</v>
      </c>
      <c r="F191" s="1">
        <v>1452.0</v>
      </c>
      <c r="H191" s="2"/>
      <c r="I191" s="2"/>
      <c r="J191" s="2"/>
      <c r="K191" s="2" t="str">
        <f>IF(Final_Cleaned_Data_V2!J191="Other", "Please specify here", "")</f>
        <v/>
      </c>
      <c r="L191" s="2"/>
      <c r="M191" s="2"/>
      <c r="N191" s="2" t="str">
        <f>IF(Final_Cleaned_Data_V2!M191="Other", "Please specify here", "")</f>
        <v/>
      </c>
      <c r="O191" s="2"/>
      <c r="P191" s="2"/>
      <c r="Q191" s="2"/>
      <c r="R191" s="2"/>
      <c r="S191" s="2"/>
      <c r="T191" s="2"/>
      <c r="U191" s="2"/>
      <c r="W191" s="2"/>
      <c r="X191" s="2"/>
    </row>
    <row r="192">
      <c r="A192" s="1">
        <v>271.0</v>
      </c>
      <c r="B192" s="1" t="s">
        <v>597</v>
      </c>
      <c r="C192" s="1" t="s">
        <v>598</v>
      </c>
      <c r="D192" s="1" t="s">
        <v>599</v>
      </c>
      <c r="E192" s="1" t="s">
        <v>27</v>
      </c>
      <c r="F192" s="1">
        <v>1453.0</v>
      </c>
      <c r="H192" s="2"/>
      <c r="I192" s="2"/>
      <c r="J192" s="2"/>
      <c r="K192" s="2" t="str">
        <f>IF(Final_Cleaned_Data_V2!J192="Other", "Please specify here", "")</f>
        <v/>
      </c>
      <c r="L192" s="2"/>
      <c r="M192" s="2"/>
      <c r="N192" s="2" t="str">
        <f>IF(Final_Cleaned_Data_V2!M192="Other", "Please specify here", "")</f>
        <v/>
      </c>
      <c r="O192" s="2"/>
      <c r="P192" s="2"/>
      <c r="Q192" s="2"/>
      <c r="R192" s="2"/>
      <c r="S192" s="2"/>
      <c r="T192" s="2"/>
      <c r="U192" s="2"/>
      <c r="W192" s="2"/>
      <c r="X192" s="2"/>
    </row>
    <row r="193">
      <c r="A193" s="1">
        <v>272.0</v>
      </c>
      <c r="B193" s="1" t="s">
        <v>600</v>
      </c>
      <c r="C193" s="1" t="s">
        <v>601</v>
      </c>
      <c r="D193" s="1" t="s">
        <v>602</v>
      </c>
      <c r="E193" s="1" t="s">
        <v>27</v>
      </c>
      <c r="F193" s="1">
        <v>1454.0</v>
      </c>
      <c r="H193" s="2"/>
      <c r="I193" s="2"/>
      <c r="J193" s="2"/>
      <c r="K193" s="2" t="str">
        <f>IF(Final_Cleaned_Data_V2!J193="Other", "Please specify here", "")</f>
        <v/>
      </c>
      <c r="L193" s="2"/>
      <c r="M193" s="2"/>
      <c r="N193" s="2" t="str">
        <f>IF(Final_Cleaned_Data_V2!M193="Other", "Please specify here", "")</f>
        <v/>
      </c>
      <c r="O193" s="2"/>
      <c r="P193" s="2"/>
      <c r="Q193" s="2"/>
      <c r="R193" s="2"/>
      <c r="S193" s="2"/>
      <c r="T193" s="2"/>
      <c r="U193" s="2"/>
      <c r="W193" s="2"/>
      <c r="X193" s="2"/>
    </row>
    <row r="194">
      <c r="A194" s="1">
        <v>273.0</v>
      </c>
      <c r="B194" s="1" t="s">
        <v>603</v>
      </c>
      <c r="C194" s="1" t="s">
        <v>604</v>
      </c>
      <c r="D194" s="1" t="s">
        <v>605</v>
      </c>
      <c r="E194" s="1" t="s">
        <v>27</v>
      </c>
      <c r="F194" s="1">
        <v>1454.0</v>
      </c>
      <c r="H194" s="2"/>
      <c r="I194" s="2"/>
      <c r="J194" s="2"/>
      <c r="K194" s="2" t="str">
        <f>IF(Final_Cleaned_Data_V2!J194="Other", "Please specify here", "")</f>
        <v/>
      </c>
      <c r="L194" s="2"/>
      <c r="M194" s="2"/>
      <c r="N194" s="2" t="str">
        <f>IF(Final_Cleaned_Data_V2!M194="Other", "Please specify here", "")</f>
        <v/>
      </c>
      <c r="O194" s="2"/>
      <c r="P194" s="2"/>
      <c r="Q194" s="2"/>
      <c r="R194" s="2"/>
      <c r="S194" s="2"/>
      <c r="T194" s="2"/>
      <c r="U194" s="2"/>
      <c r="W194" s="2"/>
      <c r="X194" s="2"/>
    </row>
    <row r="195">
      <c r="A195" s="1">
        <v>274.0</v>
      </c>
      <c r="B195" s="1" t="s">
        <v>606</v>
      </c>
      <c r="C195" s="1" t="s">
        <v>607</v>
      </c>
      <c r="D195" s="1" t="s">
        <v>608</v>
      </c>
      <c r="E195" s="1" t="s">
        <v>119</v>
      </c>
      <c r="F195" s="1">
        <v>1455.0</v>
      </c>
      <c r="H195" s="2"/>
      <c r="I195" s="2"/>
      <c r="J195" s="2"/>
      <c r="K195" s="2" t="str">
        <f>IF(Final_Cleaned_Data_V2!J195="Other", "Please specify here", "")</f>
        <v/>
      </c>
      <c r="L195" s="2"/>
      <c r="M195" s="2"/>
      <c r="N195" s="2" t="str">
        <f>IF(Final_Cleaned_Data_V2!M195="Other", "Please specify here", "")</f>
        <v/>
      </c>
      <c r="O195" s="2"/>
      <c r="P195" s="2"/>
      <c r="Q195" s="2"/>
      <c r="R195" s="2"/>
      <c r="S195" s="2"/>
      <c r="T195" s="2"/>
      <c r="U195" s="2"/>
      <c r="W195" s="2"/>
      <c r="X195" s="2"/>
    </row>
    <row r="196">
      <c r="A196" s="1">
        <v>275.0</v>
      </c>
      <c r="B196" s="1" t="s">
        <v>609</v>
      </c>
      <c r="C196" s="1" t="s">
        <v>610</v>
      </c>
      <c r="D196" s="1" t="s">
        <v>611</v>
      </c>
      <c r="E196" s="1" t="s">
        <v>27</v>
      </c>
      <c r="F196" s="1">
        <v>1456.0</v>
      </c>
      <c r="H196" s="2"/>
      <c r="I196" s="2"/>
      <c r="J196" s="2"/>
      <c r="K196" s="2" t="str">
        <f>IF(Final_Cleaned_Data_V2!J196="Other", "Please specify here", "")</f>
        <v/>
      </c>
      <c r="L196" s="2"/>
      <c r="M196" s="2"/>
      <c r="N196" s="2" t="str">
        <f>IF(Final_Cleaned_Data_V2!M196="Other", "Please specify here", "")</f>
        <v/>
      </c>
      <c r="O196" s="2"/>
      <c r="P196" s="2"/>
      <c r="Q196" s="2"/>
      <c r="R196" s="2"/>
      <c r="S196" s="2"/>
      <c r="T196" s="2"/>
      <c r="U196" s="2"/>
      <c r="W196" s="2"/>
      <c r="X196" s="2"/>
    </row>
    <row r="197">
      <c r="A197" s="1">
        <v>276.0</v>
      </c>
      <c r="B197" s="1" t="s">
        <v>612</v>
      </c>
      <c r="C197" s="1" t="s">
        <v>613</v>
      </c>
      <c r="D197" s="1" t="s">
        <v>42</v>
      </c>
      <c r="E197" s="1" t="s">
        <v>27</v>
      </c>
      <c r="F197" s="1">
        <v>1456.0</v>
      </c>
      <c r="H197" s="2"/>
      <c r="I197" s="2"/>
      <c r="J197" s="2"/>
      <c r="K197" s="2" t="str">
        <f>IF(Final_Cleaned_Data_V2!J197="Other", "Please specify here", "")</f>
        <v/>
      </c>
      <c r="L197" s="2"/>
      <c r="M197" s="2"/>
      <c r="N197" s="2" t="str">
        <f>IF(Final_Cleaned_Data_V2!M197="Other", "Please specify here", "")</f>
        <v/>
      </c>
      <c r="O197" s="2"/>
      <c r="P197" s="2"/>
      <c r="Q197" s="2"/>
      <c r="R197" s="2"/>
      <c r="S197" s="2"/>
      <c r="T197" s="2"/>
      <c r="U197" s="2"/>
      <c r="W197" s="2"/>
      <c r="X197" s="2"/>
    </row>
    <row r="198">
      <c r="A198" s="1">
        <v>277.0</v>
      </c>
      <c r="B198" s="1" t="s">
        <v>614</v>
      </c>
      <c r="C198" s="1" t="s">
        <v>615</v>
      </c>
      <c r="D198" s="1" t="s">
        <v>616</v>
      </c>
      <c r="E198" s="1" t="s">
        <v>27</v>
      </c>
      <c r="F198" s="1">
        <v>1457.0</v>
      </c>
      <c r="H198" s="2"/>
      <c r="I198" s="2"/>
      <c r="J198" s="2"/>
      <c r="K198" s="2" t="str">
        <f>IF(Final_Cleaned_Data_V2!J198="Other", "Please specify here", "")</f>
        <v/>
      </c>
      <c r="L198" s="2"/>
      <c r="M198" s="2"/>
      <c r="N198" s="2" t="str">
        <f>IF(Final_Cleaned_Data_V2!M198="Other", "Please specify here", "")</f>
        <v/>
      </c>
      <c r="O198" s="2"/>
      <c r="P198" s="2"/>
      <c r="Q198" s="2"/>
      <c r="R198" s="2"/>
      <c r="S198" s="2"/>
      <c r="T198" s="2"/>
      <c r="U198" s="2"/>
      <c r="W198" s="2"/>
      <c r="X198" s="2"/>
    </row>
    <row r="199">
      <c r="A199" s="1">
        <v>278.0</v>
      </c>
      <c r="B199" s="1" t="s">
        <v>617</v>
      </c>
      <c r="C199" s="1" t="s">
        <v>618</v>
      </c>
      <c r="D199" s="1" t="s">
        <v>619</v>
      </c>
      <c r="E199" s="1" t="s">
        <v>27</v>
      </c>
      <c r="F199" s="1">
        <v>1458.0</v>
      </c>
      <c r="H199" s="2"/>
      <c r="I199" s="2"/>
      <c r="J199" s="2"/>
      <c r="K199" s="2" t="str">
        <f>IF(Final_Cleaned_Data_V2!J199="Other", "Please specify here", "")</f>
        <v/>
      </c>
      <c r="L199" s="2"/>
      <c r="M199" s="2"/>
      <c r="N199" s="2" t="str">
        <f>IF(Final_Cleaned_Data_V2!M199="Other", "Please specify here", "")</f>
        <v/>
      </c>
      <c r="O199" s="2"/>
      <c r="P199" s="2"/>
      <c r="Q199" s="2"/>
      <c r="R199" s="2"/>
      <c r="S199" s="2"/>
      <c r="T199" s="2"/>
      <c r="U199" s="2"/>
      <c r="W199" s="2"/>
      <c r="X199" s="2"/>
    </row>
    <row r="200">
      <c r="A200" s="1">
        <v>279.0</v>
      </c>
      <c r="B200" s="1" t="s">
        <v>620</v>
      </c>
      <c r="C200" s="1" t="s">
        <v>621</v>
      </c>
      <c r="D200" s="1" t="s">
        <v>622</v>
      </c>
      <c r="E200" s="1" t="s">
        <v>478</v>
      </c>
      <c r="F200" s="1">
        <v>1459.0</v>
      </c>
      <c r="H200" s="2"/>
      <c r="I200" s="2"/>
      <c r="J200" s="2"/>
      <c r="K200" s="2" t="str">
        <f>IF(Final_Cleaned_Data_V2!J200="Other", "Please specify here", "")</f>
        <v/>
      </c>
      <c r="L200" s="2"/>
      <c r="M200" s="2"/>
      <c r="N200" s="2" t="str">
        <f>IF(Final_Cleaned_Data_V2!M200="Other", "Please specify here", "")</f>
        <v/>
      </c>
      <c r="O200" s="2"/>
      <c r="P200" s="2"/>
      <c r="Q200" s="2"/>
      <c r="R200" s="2"/>
      <c r="S200" s="2"/>
      <c r="T200" s="2"/>
      <c r="U200" s="2"/>
      <c r="W200" s="2"/>
      <c r="X200" s="2"/>
    </row>
    <row r="201">
      <c r="A201" s="1">
        <v>280.0</v>
      </c>
      <c r="B201" s="1" t="s">
        <v>623</v>
      </c>
      <c r="C201" s="1" t="s">
        <v>624</v>
      </c>
      <c r="D201" s="1" t="s">
        <v>625</v>
      </c>
      <c r="E201" s="1" t="s">
        <v>478</v>
      </c>
      <c r="F201" s="1">
        <v>1459.0</v>
      </c>
      <c r="H201" s="2"/>
      <c r="I201" s="2"/>
      <c r="J201" s="2"/>
      <c r="K201" s="2" t="str">
        <f>IF(Final_Cleaned_Data_V2!J201="Other", "Please specify here", "")</f>
        <v/>
      </c>
      <c r="L201" s="2"/>
      <c r="M201" s="2"/>
      <c r="N201" s="2" t="str">
        <f>IF(Final_Cleaned_Data_V2!M201="Other", "Please specify here", "")</f>
        <v/>
      </c>
      <c r="O201" s="2"/>
      <c r="P201" s="2"/>
      <c r="Q201" s="2"/>
      <c r="R201" s="2"/>
      <c r="S201" s="2"/>
      <c r="T201" s="2"/>
      <c r="U201" s="2"/>
      <c r="W201" s="2"/>
      <c r="X201" s="2"/>
    </row>
    <row r="202">
      <c r="A202" s="1">
        <v>281.0</v>
      </c>
      <c r="B202" s="1" t="s">
        <v>626</v>
      </c>
      <c r="C202" s="1" t="s">
        <v>627</v>
      </c>
      <c r="D202" s="1" t="s">
        <v>628</v>
      </c>
      <c r="E202" s="1" t="s">
        <v>27</v>
      </c>
      <c r="F202" s="1">
        <v>1459.0</v>
      </c>
      <c r="H202" s="2"/>
      <c r="I202" s="2"/>
      <c r="J202" s="2"/>
      <c r="K202" s="2" t="str">
        <f>IF(Final_Cleaned_Data_V2!J202="Other", "Please specify here", "")</f>
        <v/>
      </c>
      <c r="L202" s="2"/>
      <c r="M202" s="2"/>
      <c r="N202" s="2" t="str">
        <f>IF(Final_Cleaned_Data_V2!M202="Other", "Please specify here", "")</f>
        <v/>
      </c>
      <c r="O202" s="2"/>
      <c r="P202" s="2"/>
      <c r="Q202" s="2"/>
      <c r="R202" s="2"/>
      <c r="S202" s="2"/>
      <c r="T202" s="2"/>
      <c r="U202" s="2"/>
      <c r="W202" s="2"/>
      <c r="X202" s="2"/>
    </row>
    <row r="203">
      <c r="A203" s="1">
        <v>282.0</v>
      </c>
      <c r="B203" s="1" t="s">
        <v>629</v>
      </c>
      <c r="C203" s="1" t="s">
        <v>630</v>
      </c>
      <c r="D203" s="1" t="s">
        <v>631</v>
      </c>
      <c r="E203" s="1" t="s">
        <v>478</v>
      </c>
      <c r="F203" s="1">
        <v>1460.0</v>
      </c>
      <c r="H203" s="2"/>
      <c r="I203" s="2"/>
      <c r="J203" s="2"/>
      <c r="K203" s="2" t="str">
        <f>IF(Final_Cleaned_Data_V2!J203="Other", "Please specify here", "")</f>
        <v/>
      </c>
      <c r="L203" s="2"/>
      <c r="M203" s="2"/>
      <c r="N203" s="2" t="str">
        <f>IF(Final_Cleaned_Data_V2!M203="Other", "Please specify here", "")</f>
        <v/>
      </c>
      <c r="O203" s="2"/>
      <c r="P203" s="2"/>
      <c r="Q203" s="2"/>
      <c r="R203" s="2"/>
      <c r="S203" s="2"/>
      <c r="T203" s="2"/>
      <c r="U203" s="2"/>
      <c r="W203" s="2"/>
      <c r="X203" s="2"/>
    </row>
    <row r="204">
      <c r="A204" s="1">
        <v>283.0</v>
      </c>
      <c r="B204" s="1" t="s">
        <v>632</v>
      </c>
      <c r="C204" s="1" t="s">
        <v>633</v>
      </c>
      <c r="D204" s="1" t="s">
        <v>634</v>
      </c>
      <c r="E204" s="1" t="s">
        <v>478</v>
      </c>
      <c r="F204" s="1">
        <v>1460.0</v>
      </c>
      <c r="H204" s="2"/>
      <c r="I204" s="2"/>
      <c r="J204" s="2"/>
      <c r="K204" s="2" t="str">
        <f>IF(Final_Cleaned_Data_V2!J204="Other", "Please specify here", "")</f>
        <v/>
      </c>
      <c r="L204" s="2"/>
      <c r="M204" s="2"/>
      <c r="N204" s="2" t="str">
        <f>IF(Final_Cleaned_Data_V2!M204="Other", "Please specify here", "")</f>
        <v/>
      </c>
      <c r="O204" s="2"/>
      <c r="P204" s="2"/>
      <c r="Q204" s="2"/>
      <c r="R204" s="2"/>
      <c r="S204" s="2"/>
      <c r="T204" s="2"/>
      <c r="U204" s="2"/>
      <c r="W204" s="2"/>
      <c r="X204" s="2"/>
    </row>
    <row r="205">
      <c r="A205" s="1">
        <v>284.0</v>
      </c>
      <c r="B205" s="1" t="s">
        <v>635</v>
      </c>
      <c r="C205" s="1" t="s">
        <v>636</v>
      </c>
      <c r="D205" s="1" t="s">
        <v>637</v>
      </c>
      <c r="E205" s="1" t="s">
        <v>27</v>
      </c>
      <c r="F205" s="1">
        <v>1462.0</v>
      </c>
      <c r="H205" s="2"/>
      <c r="I205" s="2"/>
      <c r="J205" s="2"/>
      <c r="K205" s="2" t="str">
        <f>IF(Final_Cleaned_Data_V2!J205="Other", "Please specify here", "")</f>
        <v/>
      </c>
      <c r="L205" s="2"/>
      <c r="M205" s="2"/>
      <c r="N205" s="2" t="str">
        <f>IF(Final_Cleaned_Data_V2!M205="Other", "Please specify here", "")</f>
        <v/>
      </c>
      <c r="O205" s="2"/>
      <c r="P205" s="2"/>
      <c r="Q205" s="2"/>
      <c r="R205" s="2"/>
      <c r="S205" s="2"/>
      <c r="T205" s="2"/>
      <c r="U205" s="2"/>
      <c r="W205" s="2"/>
      <c r="X205" s="2"/>
    </row>
    <row r="206">
      <c r="A206" s="1">
        <v>285.0</v>
      </c>
      <c r="B206" s="1" t="s">
        <v>638</v>
      </c>
      <c r="C206" s="1" t="s">
        <v>639</v>
      </c>
      <c r="D206" s="1" t="s">
        <v>640</v>
      </c>
      <c r="E206" s="1" t="s">
        <v>27</v>
      </c>
      <c r="F206" s="1">
        <v>1462.0</v>
      </c>
      <c r="H206" s="2"/>
      <c r="I206" s="2"/>
      <c r="J206" s="2"/>
      <c r="K206" s="2" t="str">
        <f>IF(Final_Cleaned_Data_V2!J206="Other", "Please specify here", "")</f>
        <v/>
      </c>
      <c r="L206" s="2"/>
      <c r="M206" s="2"/>
      <c r="N206" s="2" t="str">
        <f>IF(Final_Cleaned_Data_V2!M206="Other", "Please specify here", "")</f>
        <v/>
      </c>
      <c r="O206" s="2"/>
      <c r="P206" s="2"/>
      <c r="Q206" s="2"/>
      <c r="R206" s="2"/>
      <c r="S206" s="2"/>
      <c r="T206" s="2"/>
      <c r="U206" s="2"/>
      <c r="W206" s="2"/>
      <c r="X206" s="2"/>
    </row>
    <row r="207">
      <c r="A207" s="1">
        <v>286.0</v>
      </c>
      <c r="B207" s="1" t="s">
        <v>641</v>
      </c>
      <c r="C207" s="1" t="s">
        <v>642</v>
      </c>
      <c r="D207" s="1" t="s">
        <v>643</v>
      </c>
      <c r="E207" s="1" t="s">
        <v>478</v>
      </c>
      <c r="F207" s="1">
        <v>1463.0</v>
      </c>
      <c r="H207" s="2"/>
      <c r="I207" s="2"/>
      <c r="J207" s="2"/>
      <c r="K207" s="2" t="str">
        <f>IF(Final_Cleaned_Data_V2!J207="Other", "Please specify here", "")</f>
        <v/>
      </c>
      <c r="L207" s="2"/>
      <c r="M207" s="2"/>
      <c r="N207" s="2" t="str">
        <f>IF(Final_Cleaned_Data_V2!M207="Other", "Please specify here", "")</f>
        <v/>
      </c>
      <c r="O207" s="2"/>
      <c r="P207" s="2"/>
      <c r="Q207" s="2"/>
      <c r="R207" s="2"/>
      <c r="S207" s="2"/>
      <c r="T207" s="2"/>
      <c r="U207" s="2"/>
      <c r="W207" s="2"/>
      <c r="X207" s="2"/>
    </row>
    <row r="208">
      <c r="A208" s="1">
        <v>287.0</v>
      </c>
      <c r="B208" s="1" t="s">
        <v>644</v>
      </c>
      <c r="C208" s="1" t="s">
        <v>645</v>
      </c>
      <c r="D208" s="1" t="s">
        <v>646</v>
      </c>
      <c r="E208" s="1" t="s">
        <v>478</v>
      </c>
      <c r="F208" s="1">
        <v>1463.0</v>
      </c>
      <c r="H208" s="2"/>
      <c r="I208" s="2"/>
      <c r="J208" s="2"/>
      <c r="K208" s="2" t="str">
        <f>IF(Final_Cleaned_Data_V2!J208="Other", "Please specify here", "")</f>
        <v/>
      </c>
      <c r="L208" s="2"/>
      <c r="M208" s="2"/>
      <c r="N208" s="2" t="str">
        <f>IF(Final_Cleaned_Data_V2!M208="Other", "Please specify here", "")</f>
        <v/>
      </c>
      <c r="O208" s="2"/>
      <c r="P208" s="2"/>
      <c r="Q208" s="2"/>
      <c r="R208" s="2"/>
      <c r="S208" s="2"/>
      <c r="T208" s="2"/>
      <c r="U208" s="2"/>
      <c r="W208" s="2"/>
      <c r="X208" s="2"/>
    </row>
    <row r="209">
      <c r="A209" s="1">
        <v>288.0</v>
      </c>
      <c r="B209" s="1" t="s">
        <v>647</v>
      </c>
      <c r="C209" s="1" t="s">
        <v>648</v>
      </c>
      <c r="D209" s="1" t="s">
        <v>649</v>
      </c>
      <c r="E209" s="1" t="s">
        <v>478</v>
      </c>
      <c r="F209" s="1">
        <v>1463.0</v>
      </c>
      <c r="H209" s="2"/>
      <c r="I209" s="2"/>
      <c r="J209" s="2"/>
      <c r="K209" s="2" t="str">
        <f>IF(Final_Cleaned_Data_V2!J209="Other", "Please specify here", "")</f>
        <v/>
      </c>
      <c r="L209" s="2"/>
      <c r="M209" s="2"/>
      <c r="N209" s="2" t="str">
        <f>IF(Final_Cleaned_Data_V2!M209="Other", "Please specify here", "")</f>
        <v/>
      </c>
      <c r="O209" s="2"/>
      <c r="P209" s="2"/>
      <c r="Q209" s="2"/>
      <c r="R209" s="2"/>
      <c r="S209" s="2"/>
      <c r="T209" s="2"/>
      <c r="U209" s="2"/>
      <c r="W209" s="2"/>
      <c r="X209" s="2"/>
    </row>
    <row r="210">
      <c r="A210" s="1">
        <v>289.0</v>
      </c>
      <c r="B210" s="1" t="s">
        <v>650</v>
      </c>
      <c r="C210" s="1" t="s">
        <v>651</v>
      </c>
      <c r="D210" s="1" t="s">
        <v>652</v>
      </c>
      <c r="E210" s="1" t="s">
        <v>478</v>
      </c>
      <c r="F210" s="1">
        <v>1463.0</v>
      </c>
      <c r="H210" s="2"/>
      <c r="I210" s="2"/>
      <c r="J210" s="2"/>
      <c r="K210" s="2" t="str">
        <f>IF(Final_Cleaned_Data_V2!J210="Other", "Please specify here", "")</f>
        <v/>
      </c>
      <c r="L210" s="2"/>
      <c r="M210" s="2"/>
      <c r="N210" s="2" t="str">
        <f>IF(Final_Cleaned_Data_V2!M210="Other", "Please specify here", "")</f>
        <v/>
      </c>
      <c r="O210" s="2"/>
      <c r="P210" s="2"/>
      <c r="Q210" s="2"/>
      <c r="R210" s="2"/>
      <c r="S210" s="2"/>
      <c r="T210" s="2"/>
      <c r="U210" s="2"/>
      <c r="W210" s="2"/>
      <c r="X210" s="2"/>
    </row>
    <row r="211">
      <c r="A211" s="1">
        <v>290.0</v>
      </c>
      <c r="B211" s="1" t="s">
        <v>653</v>
      </c>
      <c r="C211" s="1" t="s">
        <v>654</v>
      </c>
      <c r="D211" s="1" t="s">
        <v>655</v>
      </c>
      <c r="E211" s="1" t="s">
        <v>478</v>
      </c>
      <c r="F211" s="1">
        <v>1464.0</v>
      </c>
      <c r="H211" s="2"/>
      <c r="I211" s="2"/>
      <c r="J211" s="2"/>
      <c r="K211" s="2" t="str">
        <f>IF(Final_Cleaned_Data_V2!J211="Other", "Please specify here", "")</f>
        <v/>
      </c>
      <c r="L211" s="2"/>
      <c r="M211" s="2"/>
      <c r="N211" s="2" t="str">
        <f>IF(Final_Cleaned_Data_V2!M211="Other", "Please specify here", "")</f>
        <v/>
      </c>
      <c r="O211" s="2"/>
      <c r="P211" s="2"/>
      <c r="Q211" s="2"/>
      <c r="R211" s="2"/>
      <c r="S211" s="2"/>
      <c r="T211" s="2"/>
      <c r="U211" s="2"/>
      <c r="W211" s="2"/>
      <c r="X211" s="2"/>
    </row>
    <row r="212">
      <c r="A212" s="1">
        <v>291.0</v>
      </c>
      <c r="B212" s="1" t="s">
        <v>656</v>
      </c>
      <c r="C212" s="1" t="s">
        <v>657</v>
      </c>
      <c r="D212" s="1" t="s">
        <v>658</v>
      </c>
      <c r="E212" s="1" t="s">
        <v>27</v>
      </c>
      <c r="F212" s="1">
        <v>1464.0</v>
      </c>
      <c r="H212" s="2"/>
      <c r="I212" s="2"/>
      <c r="J212" s="2"/>
      <c r="K212" s="2" t="str">
        <f>IF(Final_Cleaned_Data_V2!J212="Other", "Please specify here", "")</f>
        <v/>
      </c>
      <c r="L212" s="2"/>
      <c r="M212" s="2"/>
      <c r="N212" s="2" t="str">
        <f>IF(Final_Cleaned_Data_V2!M212="Other", "Please specify here", "")</f>
        <v/>
      </c>
      <c r="O212" s="2"/>
      <c r="P212" s="2"/>
      <c r="Q212" s="2"/>
      <c r="R212" s="2"/>
      <c r="S212" s="2"/>
      <c r="T212" s="2"/>
      <c r="U212" s="2"/>
      <c r="W212" s="2"/>
      <c r="X212" s="2"/>
    </row>
    <row r="213">
      <c r="A213" s="1">
        <v>292.0</v>
      </c>
      <c r="B213" s="1" t="s">
        <v>659</v>
      </c>
      <c r="C213" s="1" t="s">
        <v>660</v>
      </c>
      <c r="D213" s="1" t="s">
        <v>661</v>
      </c>
      <c r="E213" s="1" t="s">
        <v>478</v>
      </c>
      <c r="F213" s="1">
        <v>1465.0</v>
      </c>
      <c r="H213" s="2"/>
      <c r="I213" s="2"/>
      <c r="J213" s="2"/>
      <c r="K213" s="2" t="str">
        <f>IF(Final_Cleaned_Data_V2!J213="Other", "Please specify here", "")</f>
        <v/>
      </c>
      <c r="L213" s="2"/>
      <c r="M213" s="2"/>
      <c r="N213" s="2" t="str">
        <f>IF(Final_Cleaned_Data_V2!M213="Other", "Please specify here", "")</f>
        <v/>
      </c>
      <c r="O213" s="2"/>
      <c r="P213" s="2"/>
      <c r="Q213" s="2"/>
      <c r="R213" s="2"/>
      <c r="S213" s="2"/>
      <c r="T213" s="2"/>
      <c r="U213" s="2"/>
      <c r="W213" s="2"/>
      <c r="X213" s="2"/>
    </row>
    <row r="214">
      <c r="A214" s="1">
        <v>293.0</v>
      </c>
      <c r="B214" s="1" t="s">
        <v>662</v>
      </c>
      <c r="C214" s="1" t="s">
        <v>663</v>
      </c>
      <c r="D214" s="1" t="s">
        <v>664</v>
      </c>
      <c r="E214" s="1" t="s">
        <v>27</v>
      </c>
      <c r="F214" s="1">
        <v>1466.0</v>
      </c>
      <c r="H214" s="2"/>
      <c r="I214" s="2"/>
      <c r="J214" s="2"/>
      <c r="K214" s="2" t="str">
        <f>IF(Final_Cleaned_Data_V2!J214="Other", "Please specify here", "")</f>
        <v/>
      </c>
      <c r="L214" s="2"/>
      <c r="M214" s="2"/>
      <c r="N214" s="2" t="str">
        <f>IF(Final_Cleaned_Data_V2!M214="Other", "Please specify here", "")</f>
        <v/>
      </c>
      <c r="O214" s="2"/>
      <c r="P214" s="2"/>
      <c r="Q214" s="2"/>
      <c r="R214" s="2"/>
      <c r="S214" s="2"/>
      <c r="T214" s="2"/>
      <c r="U214" s="2"/>
      <c r="W214" s="2"/>
      <c r="X214" s="2"/>
    </row>
    <row r="215">
      <c r="A215" s="1">
        <v>294.0</v>
      </c>
      <c r="B215" s="1" t="s">
        <v>665</v>
      </c>
      <c r="C215" s="1" t="s">
        <v>666</v>
      </c>
      <c r="D215" s="1" t="s">
        <v>667</v>
      </c>
      <c r="E215" s="1" t="s">
        <v>478</v>
      </c>
      <c r="F215" s="1">
        <v>1466.0</v>
      </c>
      <c r="H215" s="2"/>
      <c r="I215" s="2"/>
      <c r="J215" s="2"/>
      <c r="K215" s="2" t="str">
        <f>IF(Final_Cleaned_Data_V2!J215="Other", "Please specify here", "")</f>
        <v/>
      </c>
      <c r="L215" s="2"/>
      <c r="M215" s="2"/>
      <c r="N215" s="2" t="str">
        <f>IF(Final_Cleaned_Data_V2!M215="Other", "Please specify here", "")</f>
        <v/>
      </c>
      <c r="O215" s="2"/>
      <c r="P215" s="2"/>
      <c r="Q215" s="2"/>
      <c r="R215" s="2"/>
      <c r="S215" s="2"/>
      <c r="T215" s="2"/>
      <c r="U215" s="2"/>
      <c r="W215" s="2"/>
      <c r="X215" s="2"/>
    </row>
    <row r="216">
      <c r="A216" s="1">
        <v>295.0</v>
      </c>
      <c r="B216" s="1" t="s">
        <v>668</v>
      </c>
      <c r="C216" s="1" t="s">
        <v>669</v>
      </c>
      <c r="D216" s="1" t="s">
        <v>670</v>
      </c>
      <c r="E216" s="1" t="s">
        <v>27</v>
      </c>
      <c r="F216" s="1">
        <v>1467.0</v>
      </c>
      <c r="H216" s="2"/>
      <c r="I216" s="2"/>
      <c r="J216" s="2"/>
      <c r="K216" s="2" t="str">
        <f>IF(Final_Cleaned_Data_V2!J216="Other", "Please specify here", "")</f>
        <v/>
      </c>
      <c r="L216" s="2"/>
      <c r="M216" s="2"/>
      <c r="N216" s="2" t="str">
        <f>IF(Final_Cleaned_Data_V2!M216="Other", "Please specify here", "")</f>
        <v/>
      </c>
      <c r="O216" s="2"/>
      <c r="P216" s="2"/>
      <c r="Q216" s="2"/>
      <c r="R216" s="2"/>
      <c r="S216" s="2"/>
      <c r="T216" s="2"/>
      <c r="U216" s="2"/>
      <c r="W216" s="2"/>
      <c r="X216" s="2"/>
    </row>
    <row r="217">
      <c r="A217" s="1">
        <v>296.0</v>
      </c>
      <c r="B217" s="1" t="s">
        <v>671</v>
      </c>
      <c r="C217" s="1" t="s">
        <v>672</v>
      </c>
      <c r="D217" s="1" t="s">
        <v>673</v>
      </c>
      <c r="E217" s="1" t="s">
        <v>478</v>
      </c>
      <c r="F217" s="1">
        <v>1467.0</v>
      </c>
      <c r="H217" s="2"/>
      <c r="I217" s="2"/>
      <c r="J217" s="2"/>
      <c r="K217" s="2" t="str">
        <f>IF(Final_Cleaned_Data_V2!J217="Other", "Please specify here", "")</f>
        <v/>
      </c>
      <c r="L217" s="2"/>
      <c r="M217" s="2"/>
      <c r="N217" s="2" t="str">
        <f>IF(Final_Cleaned_Data_V2!M217="Other", "Please specify here", "")</f>
        <v/>
      </c>
      <c r="O217" s="2"/>
      <c r="P217" s="2"/>
      <c r="Q217" s="2"/>
      <c r="R217" s="2"/>
      <c r="S217" s="2"/>
      <c r="T217" s="2"/>
      <c r="U217" s="2"/>
      <c r="W217" s="2"/>
      <c r="X217" s="2"/>
    </row>
    <row r="218">
      <c r="A218" s="1">
        <v>297.0</v>
      </c>
      <c r="B218" s="1" t="s">
        <v>674</v>
      </c>
      <c r="C218" s="1" t="s">
        <v>675</v>
      </c>
      <c r="D218" s="1" t="s">
        <v>676</v>
      </c>
      <c r="E218" s="1" t="s">
        <v>27</v>
      </c>
      <c r="F218" s="1">
        <v>1467.0</v>
      </c>
      <c r="H218" s="2"/>
      <c r="I218" s="2"/>
      <c r="J218" s="2"/>
      <c r="K218" s="2" t="str">
        <f>IF(Final_Cleaned_Data_V2!J218="Other", "Please specify here", "")</f>
        <v/>
      </c>
      <c r="L218" s="2"/>
      <c r="M218" s="2"/>
      <c r="N218" s="2" t="str">
        <f>IF(Final_Cleaned_Data_V2!M218="Other", "Please specify here", "")</f>
        <v/>
      </c>
      <c r="O218" s="2"/>
      <c r="P218" s="2"/>
      <c r="Q218" s="2"/>
      <c r="R218" s="2"/>
      <c r="S218" s="2"/>
      <c r="T218" s="2"/>
      <c r="U218" s="2"/>
      <c r="W218" s="2"/>
      <c r="X218" s="2"/>
    </row>
    <row r="219">
      <c r="A219" s="1">
        <v>298.0</v>
      </c>
      <c r="B219" s="1" t="s">
        <v>677</v>
      </c>
      <c r="C219" s="1" t="s">
        <v>678</v>
      </c>
      <c r="D219" s="1" t="s">
        <v>679</v>
      </c>
      <c r="E219" s="1" t="s">
        <v>27</v>
      </c>
      <c r="F219" s="1">
        <v>1469.0</v>
      </c>
      <c r="H219" s="2"/>
      <c r="I219" s="2"/>
      <c r="J219" s="2"/>
      <c r="K219" s="2" t="str">
        <f>IF(Final_Cleaned_Data_V2!J219="Other", "Please specify here", "")</f>
        <v/>
      </c>
      <c r="L219" s="2"/>
      <c r="M219" s="2"/>
      <c r="N219" s="2" t="str">
        <f>IF(Final_Cleaned_Data_V2!M219="Other", "Please specify here", "")</f>
        <v/>
      </c>
      <c r="O219" s="2"/>
      <c r="P219" s="2"/>
      <c r="Q219" s="2"/>
      <c r="R219" s="2"/>
      <c r="S219" s="2"/>
      <c r="T219" s="2"/>
      <c r="U219" s="2"/>
      <c r="W219" s="2"/>
      <c r="X219" s="2"/>
    </row>
    <row r="220">
      <c r="A220" s="1">
        <v>299.0</v>
      </c>
      <c r="B220" s="1" t="s">
        <v>680</v>
      </c>
      <c r="C220" s="1" t="s">
        <v>681</v>
      </c>
      <c r="D220" s="1" t="s">
        <v>682</v>
      </c>
      <c r="E220" s="1" t="s">
        <v>478</v>
      </c>
      <c r="F220" s="1">
        <v>1469.0</v>
      </c>
      <c r="H220" s="2"/>
      <c r="I220" s="2"/>
      <c r="J220" s="2"/>
      <c r="K220" s="2" t="str">
        <f>IF(Final_Cleaned_Data_V2!J220="Other", "Please specify here", "")</f>
        <v/>
      </c>
      <c r="L220" s="2"/>
      <c r="M220" s="2"/>
      <c r="N220" s="2" t="str">
        <f>IF(Final_Cleaned_Data_V2!M220="Other", "Please specify here", "")</f>
        <v/>
      </c>
      <c r="O220" s="2"/>
      <c r="P220" s="2"/>
      <c r="Q220" s="2"/>
      <c r="R220" s="2"/>
      <c r="S220" s="2"/>
      <c r="T220" s="2"/>
      <c r="U220" s="2"/>
      <c r="W220" s="2"/>
      <c r="X220" s="2"/>
    </row>
    <row r="221">
      <c r="A221" s="1">
        <v>300.0</v>
      </c>
      <c r="B221" s="1" t="s">
        <v>683</v>
      </c>
      <c r="C221" s="1" t="s">
        <v>684</v>
      </c>
      <c r="D221" s="1" t="s">
        <v>685</v>
      </c>
      <c r="E221" s="1" t="s">
        <v>478</v>
      </c>
      <c r="F221" s="1">
        <v>1471.0</v>
      </c>
      <c r="H221" s="2"/>
      <c r="I221" s="2"/>
      <c r="J221" s="2"/>
      <c r="K221" s="2" t="str">
        <f>IF(Final_Cleaned_Data_V2!J221="Other", "Please specify here", "")</f>
        <v/>
      </c>
      <c r="L221" s="2"/>
      <c r="M221" s="2"/>
      <c r="N221" s="2" t="str">
        <f>IF(Final_Cleaned_Data_V2!M221="Other", "Please specify here", "")</f>
        <v/>
      </c>
      <c r="O221" s="2"/>
      <c r="P221" s="2"/>
      <c r="Q221" s="2"/>
      <c r="R221" s="2"/>
      <c r="S221" s="2"/>
      <c r="T221" s="2"/>
      <c r="U221" s="2"/>
      <c r="W221" s="2"/>
      <c r="X221" s="2"/>
    </row>
    <row r="222">
      <c r="A222" s="1">
        <v>301.0</v>
      </c>
      <c r="B222" s="1" t="s">
        <v>686</v>
      </c>
      <c r="C222" s="1" t="s">
        <v>687</v>
      </c>
      <c r="D222" s="1" t="s">
        <v>688</v>
      </c>
      <c r="E222" s="1" t="s">
        <v>27</v>
      </c>
      <c r="F222" s="1">
        <v>1471.0</v>
      </c>
      <c r="H222" s="2"/>
      <c r="I222" s="2"/>
      <c r="J222" s="2"/>
      <c r="K222" s="2" t="str">
        <f>IF(Final_Cleaned_Data_V2!J222="Other", "Please specify here", "")</f>
        <v/>
      </c>
      <c r="L222" s="2"/>
      <c r="M222" s="2"/>
      <c r="N222" s="2" t="str">
        <f>IF(Final_Cleaned_Data_V2!M222="Other", "Please specify here", "")</f>
        <v/>
      </c>
      <c r="O222" s="2"/>
      <c r="P222" s="2"/>
      <c r="Q222" s="2"/>
      <c r="R222" s="2"/>
      <c r="S222" s="2"/>
      <c r="T222" s="2"/>
      <c r="U222" s="2"/>
      <c r="W222" s="2"/>
      <c r="X222" s="2"/>
    </row>
    <row r="223">
      <c r="A223" s="1">
        <v>302.0</v>
      </c>
      <c r="B223" s="1" t="s">
        <v>689</v>
      </c>
      <c r="C223" s="1" t="s">
        <v>690</v>
      </c>
      <c r="D223" s="1" t="s">
        <v>691</v>
      </c>
      <c r="E223" s="1" t="s">
        <v>27</v>
      </c>
      <c r="F223" s="1">
        <v>1471.0</v>
      </c>
      <c r="H223" s="2"/>
      <c r="I223" s="2"/>
      <c r="J223" s="2"/>
      <c r="K223" s="2" t="str">
        <f>IF(Final_Cleaned_Data_V2!J223="Other", "Please specify here", "")</f>
        <v/>
      </c>
      <c r="L223" s="2"/>
      <c r="M223" s="2"/>
      <c r="N223" s="2" t="str">
        <f>IF(Final_Cleaned_Data_V2!M223="Other", "Please specify here", "")</f>
        <v/>
      </c>
      <c r="O223" s="2"/>
      <c r="P223" s="2"/>
      <c r="Q223" s="2"/>
      <c r="R223" s="2"/>
      <c r="S223" s="2"/>
      <c r="T223" s="2"/>
      <c r="U223" s="2"/>
      <c r="W223" s="2"/>
      <c r="X223" s="2"/>
    </row>
    <row r="224">
      <c r="A224" s="1">
        <v>303.0</v>
      </c>
      <c r="B224" s="1" t="s">
        <v>692</v>
      </c>
      <c r="C224" s="1" t="s">
        <v>693</v>
      </c>
      <c r="D224" s="1" t="s">
        <v>694</v>
      </c>
      <c r="E224" s="1" t="s">
        <v>478</v>
      </c>
      <c r="F224" s="1">
        <v>1471.0</v>
      </c>
      <c r="H224" s="2"/>
      <c r="I224" s="2"/>
      <c r="J224" s="2"/>
      <c r="K224" s="2" t="str">
        <f>IF(Final_Cleaned_Data_V2!J224="Other", "Please specify here", "")</f>
        <v/>
      </c>
      <c r="L224" s="2"/>
      <c r="M224" s="2"/>
      <c r="N224" s="2" t="str">
        <f>IF(Final_Cleaned_Data_V2!M224="Other", "Please specify here", "")</f>
        <v/>
      </c>
      <c r="O224" s="2"/>
      <c r="P224" s="2"/>
      <c r="Q224" s="2"/>
      <c r="R224" s="2"/>
      <c r="S224" s="2"/>
      <c r="T224" s="2"/>
      <c r="U224" s="2"/>
      <c r="W224" s="2"/>
      <c r="X224" s="2"/>
    </row>
    <row r="225">
      <c r="A225" s="1">
        <v>304.0</v>
      </c>
      <c r="B225" s="1" t="s">
        <v>695</v>
      </c>
      <c r="C225" s="1" t="s">
        <v>696</v>
      </c>
      <c r="D225" s="1" t="s">
        <v>697</v>
      </c>
      <c r="E225" s="1" t="s">
        <v>27</v>
      </c>
      <c r="F225" s="1">
        <v>1472.0</v>
      </c>
      <c r="G225" s="1" t="b">
        <v>1</v>
      </c>
      <c r="H225" s="2"/>
      <c r="I225" s="2"/>
      <c r="J225" s="2"/>
      <c r="K225" s="2" t="str">
        <f>IF(Final_Cleaned_Data_V2!J225="Other", "Please specify here", "")</f>
        <v/>
      </c>
      <c r="L225" s="2"/>
      <c r="M225" s="2"/>
      <c r="N225" s="2" t="str">
        <f>IF(Final_Cleaned_Data_V2!M225="Other", "Please specify here", "")</f>
        <v/>
      </c>
      <c r="O225" s="2"/>
      <c r="P225" s="2"/>
      <c r="Q225" s="2"/>
      <c r="R225" s="2"/>
      <c r="S225" s="2"/>
      <c r="T225" s="2"/>
      <c r="U225" s="2"/>
      <c r="W225" s="2"/>
      <c r="X225" s="2"/>
    </row>
    <row r="226">
      <c r="A226" s="1">
        <v>305.0</v>
      </c>
      <c r="B226" s="1" t="s">
        <v>698</v>
      </c>
      <c r="C226" s="1" t="s">
        <v>699</v>
      </c>
      <c r="D226" s="1" t="s">
        <v>700</v>
      </c>
      <c r="E226" s="1" t="s">
        <v>478</v>
      </c>
      <c r="F226" s="1">
        <v>1472.0</v>
      </c>
      <c r="H226" s="2"/>
      <c r="I226" s="2"/>
      <c r="J226" s="2"/>
      <c r="K226" s="2" t="str">
        <f>IF(Final_Cleaned_Data_V2!J226="Other", "Please specify here", "")</f>
        <v/>
      </c>
      <c r="L226" s="2"/>
      <c r="M226" s="2"/>
      <c r="N226" s="2" t="str">
        <f>IF(Final_Cleaned_Data_V2!M226="Other", "Please specify here", "")</f>
        <v/>
      </c>
      <c r="O226" s="2"/>
      <c r="P226" s="2"/>
      <c r="Q226" s="2"/>
      <c r="R226" s="2"/>
      <c r="S226" s="2"/>
      <c r="T226" s="2"/>
      <c r="U226" s="2"/>
      <c r="W226" s="2"/>
      <c r="X226" s="2"/>
    </row>
    <row r="227">
      <c r="A227" s="1">
        <v>306.0</v>
      </c>
      <c r="B227" s="1" t="s">
        <v>701</v>
      </c>
      <c r="C227" s="1" t="s">
        <v>702</v>
      </c>
      <c r="D227" s="1" t="s">
        <v>703</v>
      </c>
      <c r="E227" s="1" t="s">
        <v>478</v>
      </c>
      <c r="F227" s="1">
        <v>1472.0</v>
      </c>
      <c r="H227" s="2"/>
      <c r="I227" s="2"/>
      <c r="J227" s="2"/>
      <c r="K227" s="2" t="str">
        <f>IF(Final_Cleaned_Data_V2!J227="Other", "Please specify here", "")</f>
        <v/>
      </c>
      <c r="L227" s="2"/>
      <c r="M227" s="2"/>
      <c r="N227" s="2" t="str">
        <f>IF(Final_Cleaned_Data_V2!M227="Other", "Please specify here", "")</f>
        <v/>
      </c>
      <c r="O227" s="2"/>
      <c r="P227" s="2"/>
      <c r="Q227" s="2"/>
      <c r="R227" s="2"/>
      <c r="S227" s="2"/>
      <c r="T227" s="2"/>
      <c r="U227" s="2"/>
      <c r="W227" s="2"/>
      <c r="X227" s="2"/>
    </row>
    <row r="228">
      <c r="A228" s="1">
        <v>307.0</v>
      </c>
      <c r="B228" s="1" t="s">
        <v>704</v>
      </c>
      <c r="C228" s="1" t="s">
        <v>705</v>
      </c>
      <c r="D228" s="1" t="s">
        <v>706</v>
      </c>
      <c r="E228" s="1" t="s">
        <v>478</v>
      </c>
      <c r="F228" s="1">
        <v>1473.0</v>
      </c>
      <c r="H228" s="2"/>
      <c r="I228" s="2"/>
      <c r="J228" s="2"/>
      <c r="K228" s="2" t="str">
        <f>IF(Final_Cleaned_Data_V2!J228="Other", "Please specify here", "")</f>
        <v/>
      </c>
      <c r="L228" s="2"/>
      <c r="M228" s="2"/>
      <c r="N228" s="2" t="str">
        <f>IF(Final_Cleaned_Data_V2!M228="Other", "Please specify here", "")</f>
        <v/>
      </c>
      <c r="O228" s="2"/>
      <c r="P228" s="2"/>
      <c r="Q228" s="2"/>
      <c r="R228" s="2"/>
      <c r="S228" s="2"/>
      <c r="T228" s="2"/>
      <c r="U228" s="2"/>
      <c r="W228" s="2"/>
      <c r="X228" s="2"/>
    </row>
    <row r="229">
      <c r="A229" s="1">
        <v>308.0</v>
      </c>
      <c r="B229" s="1" t="s">
        <v>707</v>
      </c>
      <c r="C229" s="1" t="s">
        <v>708</v>
      </c>
      <c r="D229" s="1" t="s">
        <v>709</v>
      </c>
      <c r="E229" s="1" t="s">
        <v>27</v>
      </c>
      <c r="F229" s="1">
        <v>1473.0</v>
      </c>
      <c r="H229" s="2"/>
      <c r="I229" s="2"/>
      <c r="J229" s="2"/>
      <c r="K229" s="2" t="str">
        <f>IF(Final_Cleaned_Data_V2!J229="Other", "Please specify here", "")</f>
        <v/>
      </c>
      <c r="L229" s="2"/>
      <c r="M229" s="2"/>
      <c r="N229" s="2" t="str">
        <f>IF(Final_Cleaned_Data_V2!M229="Other", "Please specify here", "")</f>
        <v/>
      </c>
      <c r="O229" s="2"/>
      <c r="P229" s="2"/>
      <c r="Q229" s="2"/>
      <c r="R229" s="2"/>
      <c r="S229" s="2"/>
      <c r="T229" s="2"/>
      <c r="U229" s="2"/>
      <c r="W229" s="2"/>
      <c r="X229" s="2"/>
    </row>
    <row r="230">
      <c r="A230" s="1">
        <v>309.0</v>
      </c>
      <c r="B230" s="1" t="s">
        <v>710</v>
      </c>
      <c r="C230" s="1" t="s">
        <v>711</v>
      </c>
      <c r="D230" s="1" t="s">
        <v>712</v>
      </c>
      <c r="E230" s="1" t="s">
        <v>478</v>
      </c>
      <c r="F230" s="1">
        <v>1474.0</v>
      </c>
      <c r="H230" s="2"/>
      <c r="I230" s="2"/>
      <c r="J230" s="2"/>
      <c r="K230" s="2" t="str">
        <f>IF(Final_Cleaned_Data_V2!J230="Other", "Please specify here", "")</f>
        <v/>
      </c>
      <c r="L230" s="2"/>
      <c r="M230" s="2"/>
      <c r="N230" s="2" t="str">
        <f>IF(Final_Cleaned_Data_V2!M230="Other", "Please specify here", "")</f>
        <v/>
      </c>
      <c r="O230" s="2"/>
      <c r="P230" s="2"/>
      <c r="Q230" s="2"/>
      <c r="R230" s="2"/>
      <c r="S230" s="2"/>
      <c r="T230" s="2"/>
      <c r="U230" s="2"/>
      <c r="W230" s="2"/>
      <c r="X230" s="2"/>
    </row>
    <row r="231">
      <c r="A231" s="1">
        <v>310.0</v>
      </c>
      <c r="B231" s="1" t="s">
        <v>713</v>
      </c>
      <c r="C231" s="1" t="s">
        <v>714</v>
      </c>
      <c r="D231" s="1" t="s">
        <v>715</v>
      </c>
      <c r="E231" s="1" t="s">
        <v>478</v>
      </c>
      <c r="F231" s="1">
        <v>1474.0</v>
      </c>
      <c r="H231" s="2"/>
      <c r="I231" s="2"/>
      <c r="J231" s="2"/>
      <c r="K231" s="2" t="str">
        <f>IF(Final_Cleaned_Data_V2!J231="Other", "Please specify here", "")</f>
        <v/>
      </c>
      <c r="L231" s="2"/>
      <c r="M231" s="2"/>
      <c r="N231" s="2" t="str">
        <f>IF(Final_Cleaned_Data_V2!M231="Other", "Please specify here", "")</f>
        <v/>
      </c>
      <c r="O231" s="2"/>
      <c r="P231" s="2"/>
      <c r="Q231" s="2"/>
      <c r="R231" s="2"/>
      <c r="S231" s="2"/>
      <c r="T231" s="2"/>
      <c r="U231" s="2"/>
      <c r="W231" s="2"/>
      <c r="X231" s="2"/>
    </row>
    <row r="232">
      <c r="A232" s="1">
        <v>311.0</v>
      </c>
      <c r="B232" s="1" t="s">
        <v>716</v>
      </c>
      <c r="C232" s="1" t="s">
        <v>717</v>
      </c>
      <c r="D232" s="1" t="s">
        <v>718</v>
      </c>
      <c r="E232" s="1" t="s">
        <v>478</v>
      </c>
      <c r="F232" s="1">
        <v>1474.0</v>
      </c>
      <c r="H232" s="2"/>
      <c r="I232" s="2"/>
      <c r="J232" s="2"/>
      <c r="K232" s="2" t="str">
        <f>IF(Final_Cleaned_Data_V2!J232="Other", "Please specify here", "")</f>
        <v/>
      </c>
      <c r="L232" s="2"/>
      <c r="M232" s="2"/>
      <c r="N232" s="2" t="str">
        <f>IF(Final_Cleaned_Data_V2!M232="Other", "Please specify here", "")</f>
        <v/>
      </c>
      <c r="O232" s="2"/>
      <c r="P232" s="2"/>
      <c r="Q232" s="2"/>
      <c r="R232" s="2"/>
      <c r="S232" s="2"/>
      <c r="T232" s="2"/>
      <c r="U232" s="2"/>
      <c r="W232" s="2"/>
      <c r="X232" s="2"/>
    </row>
    <row r="233">
      <c r="A233" s="1">
        <v>312.0</v>
      </c>
      <c r="B233" s="1" t="s">
        <v>719</v>
      </c>
      <c r="C233" s="1" t="s">
        <v>720</v>
      </c>
      <c r="D233" s="1" t="s">
        <v>721</v>
      </c>
      <c r="E233" s="1" t="s">
        <v>478</v>
      </c>
      <c r="F233" s="1">
        <v>1475.0</v>
      </c>
      <c r="H233" s="2"/>
      <c r="I233" s="2"/>
      <c r="J233" s="2"/>
      <c r="K233" s="2" t="str">
        <f>IF(Final_Cleaned_Data_V2!J233="Other", "Please specify here", "")</f>
        <v/>
      </c>
      <c r="L233" s="2"/>
      <c r="M233" s="2"/>
      <c r="N233" s="2" t="str">
        <f>IF(Final_Cleaned_Data_V2!M233="Other", "Please specify here", "")</f>
        <v/>
      </c>
      <c r="O233" s="2"/>
      <c r="P233" s="2"/>
      <c r="Q233" s="2"/>
      <c r="R233" s="2"/>
      <c r="S233" s="2"/>
      <c r="T233" s="2"/>
      <c r="U233" s="2"/>
      <c r="W233" s="2"/>
      <c r="X233" s="2"/>
    </row>
    <row r="234">
      <c r="A234" s="1">
        <v>313.0</v>
      </c>
      <c r="B234" s="1" t="s">
        <v>722</v>
      </c>
      <c r="C234" s="1" t="s">
        <v>723</v>
      </c>
      <c r="D234" s="1" t="s">
        <v>724</v>
      </c>
      <c r="E234" s="1" t="s">
        <v>478</v>
      </c>
      <c r="F234" s="1">
        <v>1475.0</v>
      </c>
      <c r="H234" s="2"/>
      <c r="I234" s="2"/>
      <c r="J234" s="2"/>
      <c r="K234" s="2" t="str">
        <f>IF(Final_Cleaned_Data_V2!J234="Other", "Please specify here", "")</f>
        <v/>
      </c>
      <c r="L234" s="2"/>
      <c r="M234" s="2"/>
      <c r="N234" s="2" t="str">
        <f>IF(Final_Cleaned_Data_V2!M234="Other", "Please specify here", "")</f>
        <v/>
      </c>
      <c r="O234" s="2"/>
      <c r="P234" s="2"/>
      <c r="Q234" s="2"/>
      <c r="R234" s="2"/>
      <c r="S234" s="2"/>
      <c r="T234" s="2"/>
      <c r="U234" s="2"/>
      <c r="W234" s="2"/>
      <c r="X234" s="2"/>
    </row>
    <row r="235">
      <c r="A235" s="1">
        <v>314.0</v>
      </c>
      <c r="B235" s="1" t="s">
        <v>725</v>
      </c>
      <c r="C235" s="1" t="s">
        <v>726</v>
      </c>
      <c r="D235" s="1" t="s">
        <v>727</v>
      </c>
      <c r="E235" s="1" t="s">
        <v>728</v>
      </c>
      <c r="F235" s="1">
        <v>1475.0</v>
      </c>
      <c r="H235" s="2"/>
      <c r="I235" s="2"/>
      <c r="J235" s="2"/>
      <c r="K235" s="2" t="str">
        <f>IF(Final_Cleaned_Data_V2!J235="Other", "Please specify here", "")</f>
        <v/>
      </c>
      <c r="L235" s="2"/>
      <c r="M235" s="2"/>
      <c r="N235" s="2" t="str">
        <f>IF(Final_Cleaned_Data_V2!M235="Other", "Please specify here", "")</f>
        <v/>
      </c>
      <c r="O235" s="2"/>
      <c r="P235" s="2"/>
      <c r="Q235" s="2"/>
      <c r="R235" s="2"/>
      <c r="S235" s="2"/>
      <c r="T235" s="2"/>
      <c r="U235" s="2"/>
      <c r="W235" s="2"/>
      <c r="X235" s="2"/>
    </row>
    <row r="236">
      <c r="A236" s="1">
        <v>315.0</v>
      </c>
      <c r="B236" s="1" t="s">
        <v>729</v>
      </c>
      <c r="C236" s="1" t="s">
        <v>730</v>
      </c>
      <c r="D236" s="1" t="s">
        <v>731</v>
      </c>
      <c r="E236" s="1" t="s">
        <v>478</v>
      </c>
      <c r="F236" s="1">
        <v>1475.0</v>
      </c>
      <c r="H236" s="2"/>
      <c r="I236" s="2"/>
      <c r="J236" s="2"/>
      <c r="K236" s="2" t="str">
        <f>IF(Final_Cleaned_Data_V2!J236="Other", "Please specify here", "")</f>
        <v/>
      </c>
      <c r="L236" s="2"/>
      <c r="M236" s="2"/>
      <c r="N236" s="2" t="str">
        <f>IF(Final_Cleaned_Data_V2!M236="Other", "Please specify here", "")</f>
        <v/>
      </c>
      <c r="O236" s="2"/>
      <c r="P236" s="2"/>
      <c r="Q236" s="2"/>
      <c r="R236" s="2"/>
      <c r="S236" s="2"/>
      <c r="T236" s="2"/>
      <c r="U236" s="2"/>
      <c r="W236" s="2"/>
      <c r="X236" s="2"/>
    </row>
    <row r="237">
      <c r="A237" s="1">
        <v>316.0</v>
      </c>
      <c r="B237" s="1" t="s">
        <v>732</v>
      </c>
      <c r="C237" s="1" t="s">
        <v>733</v>
      </c>
      <c r="D237" s="1" t="s">
        <v>734</v>
      </c>
      <c r="E237" s="1" t="s">
        <v>478</v>
      </c>
      <c r="F237" s="1">
        <v>1476.0</v>
      </c>
      <c r="H237" s="2"/>
      <c r="I237" s="2"/>
      <c r="J237" s="2"/>
      <c r="K237" s="2" t="str">
        <f>IF(Final_Cleaned_Data_V2!J237="Other", "Please specify here", "")</f>
        <v/>
      </c>
      <c r="L237" s="2"/>
      <c r="M237" s="2"/>
      <c r="N237" s="2" t="str">
        <f>IF(Final_Cleaned_Data_V2!M237="Other", "Please specify here", "")</f>
        <v/>
      </c>
      <c r="O237" s="2"/>
      <c r="P237" s="2"/>
      <c r="Q237" s="2"/>
      <c r="R237" s="2"/>
      <c r="S237" s="2"/>
      <c r="T237" s="2"/>
      <c r="U237" s="2"/>
      <c r="W237" s="2"/>
      <c r="X237" s="2"/>
    </row>
    <row r="238">
      <c r="A238" s="1">
        <v>317.0</v>
      </c>
      <c r="B238" s="1" t="s">
        <v>735</v>
      </c>
      <c r="C238" s="1" t="s">
        <v>736</v>
      </c>
      <c r="D238" s="1" t="s">
        <v>737</v>
      </c>
      <c r="E238" s="1" t="s">
        <v>478</v>
      </c>
      <c r="F238" s="1">
        <v>1476.0</v>
      </c>
      <c r="H238" s="2"/>
      <c r="I238" s="2"/>
      <c r="J238" s="2"/>
      <c r="K238" s="2" t="str">
        <f>IF(Final_Cleaned_Data_V2!J238="Other", "Please specify here", "")</f>
        <v/>
      </c>
      <c r="L238" s="2"/>
      <c r="M238" s="2"/>
      <c r="N238" s="2" t="str">
        <f>IF(Final_Cleaned_Data_V2!M238="Other", "Please specify here", "")</f>
        <v/>
      </c>
      <c r="O238" s="2"/>
      <c r="P238" s="2"/>
      <c r="Q238" s="2"/>
      <c r="R238" s="2"/>
      <c r="S238" s="2"/>
      <c r="T238" s="2"/>
      <c r="U238" s="2"/>
      <c r="W238" s="2"/>
      <c r="X238" s="2"/>
    </row>
    <row r="239">
      <c r="A239" s="1">
        <v>318.0</v>
      </c>
      <c r="B239" s="1" t="s">
        <v>738</v>
      </c>
      <c r="C239" s="1" t="s">
        <v>739</v>
      </c>
      <c r="D239" s="1" t="s">
        <v>740</v>
      </c>
      <c r="E239" s="1" t="s">
        <v>478</v>
      </c>
      <c r="F239" s="1">
        <v>1477.0</v>
      </c>
      <c r="H239" s="2"/>
      <c r="I239" s="2"/>
      <c r="J239" s="2"/>
      <c r="K239" s="2" t="str">
        <f>IF(Final_Cleaned_Data_V2!J239="Other", "Please specify here", "")</f>
        <v/>
      </c>
      <c r="L239" s="2"/>
      <c r="M239" s="2"/>
      <c r="N239" s="2" t="str">
        <f>IF(Final_Cleaned_Data_V2!M239="Other", "Please specify here", "")</f>
        <v/>
      </c>
      <c r="O239" s="2"/>
      <c r="P239" s="2"/>
      <c r="Q239" s="2"/>
      <c r="R239" s="2"/>
      <c r="S239" s="2"/>
      <c r="T239" s="2"/>
      <c r="U239" s="2"/>
      <c r="W239" s="2"/>
      <c r="X239" s="2"/>
    </row>
    <row r="240">
      <c r="A240" s="1">
        <v>319.0</v>
      </c>
      <c r="B240" s="1" t="s">
        <v>741</v>
      </c>
      <c r="C240" s="1" t="s">
        <v>742</v>
      </c>
      <c r="D240" s="1" t="s">
        <v>743</v>
      </c>
      <c r="E240" s="1" t="s">
        <v>478</v>
      </c>
      <c r="F240" s="1">
        <v>1477.0</v>
      </c>
      <c r="H240" s="2"/>
      <c r="I240" s="2"/>
      <c r="J240" s="2"/>
      <c r="K240" s="2" t="str">
        <f>IF(Final_Cleaned_Data_V2!J240="Other", "Please specify here", "")</f>
        <v/>
      </c>
      <c r="L240" s="2"/>
      <c r="M240" s="2"/>
      <c r="N240" s="2" t="str">
        <f>IF(Final_Cleaned_Data_V2!M240="Other", "Please specify here", "")</f>
        <v/>
      </c>
      <c r="O240" s="2"/>
      <c r="P240" s="2"/>
      <c r="Q240" s="2"/>
      <c r="R240" s="2"/>
      <c r="S240" s="2"/>
      <c r="T240" s="2"/>
      <c r="U240" s="2"/>
      <c r="W240" s="2"/>
      <c r="X240" s="2"/>
    </row>
    <row r="241">
      <c r="A241" s="1">
        <v>320.0</v>
      </c>
      <c r="B241" s="1" t="s">
        <v>744</v>
      </c>
      <c r="C241" s="1" t="s">
        <v>745</v>
      </c>
      <c r="D241" s="1" t="s">
        <v>746</v>
      </c>
      <c r="E241" s="1" t="s">
        <v>478</v>
      </c>
      <c r="F241" s="1">
        <v>1477.0</v>
      </c>
      <c r="H241" s="2"/>
      <c r="I241" s="2"/>
      <c r="J241" s="2"/>
      <c r="K241" s="2" t="str">
        <f>IF(Final_Cleaned_Data_V2!J241="Other", "Please specify here", "")</f>
        <v/>
      </c>
      <c r="L241" s="2"/>
      <c r="M241" s="2"/>
      <c r="N241" s="2" t="str">
        <f>IF(Final_Cleaned_Data_V2!M241="Other", "Please specify here", "")</f>
        <v/>
      </c>
      <c r="O241" s="2"/>
      <c r="P241" s="2"/>
      <c r="Q241" s="2"/>
      <c r="R241" s="2"/>
      <c r="S241" s="2"/>
      <c r="T241" s="2"/>
      <c r="U241" s="2"/>
      <c r="W241" s="2"/>
      <c r="X241" s="2"/>
    </row>
    <row r="242">
      <c r="A242" s="1">
        <v>321.0</v>
      </c>
      <c r="B242" s="1" t="s">
        <v>747</v>
      </c>
      <c r="C242" s="1" t="s">
        <v>748</v>
      </c>
      <c r="D242" s="1" t="s">
        <v>749</v>
      </c>
      <c r="E242" s="1" t="s">
        <v>478</v>
      </c>
      <c r="F242" s="1">
        <v>1477.0</v>
      </c>
      <c r="H242" s="2"/>
      <c r="I242" s="2"/>
      <c r="J242" s="2"/>
      <c r="K242" s="2" t="str">
        <f>IF(Final_Cleaned_Data_V2!J242="Other", "Please specify here", "")</f>
        <v/>
      </c>
      <c r="L242" s="2"/>
      <c r="M242" s="2"/>
      <c r="N242" s="2" t="str">
        <f>IF(Final_Cleaned_Data_V2!M242="Other", "Please specify here", "")</f>
        <v/>
      </c>
      <c r="O242" s="2"/>
      <c r="P242" s="2"/>
      <c r="Q242" s="2"/>
      <c r="R242" s="2"/>
      <c r="S242" s="2"/>
      <c r="T242" s="2"/>
      <c r="U242" s="2"/>
      <c r="W242" s="2"/>
      <c r="X242" s="2"/>
    </row>
    <row r="243">
      <c r="A243" s="1">
        <v>322.0</v>
      </c>
      <c r="B243" s="1" t="s">
        <v>750</v>
      </c>
      <c r="C243" s="1" t="s">
        <v>751</v>
      </c>
      <c r="D243" s="1" t="s">
        <v>752</v>
      </c>
      <c r="E243" s="1" t="s">
        <v>753</v>
      </c>
      <c r="F243" s="1">
        <v>1477.0</v>
      </c>
      <c r="H243" s="2"/>
      <c r="I243" s="2"/>
      <c r="J243" s="2"/>
      <c r="K243" s="2" t="str">
        <f>IF(Final_Cleaned_Data_V2!J243="Other", "Please specify here", "")</f>
        <v/>
      </c>
      <c r="L243" s="2"/>
      <c r="M243" s="2"/>
      <c r="N243" s="2" t="str">
        <f>IF(Final_Cleaned_Data_V2!M243="Other", "Please specify here", "")</f>
        <v/>
      </c>
      <c r="O243" s="2"/>
      <c r="P243" s="2"/>
      <c r="Q243" s="2"/>
      <c r="R243" s="2"/>
      <c r="S243" s="2"/>
      <c r="T243" s="2"/>
      <c r="U243" s="2"/>
      <c r="W243" s="2"/>
      <c r="X243" s="2"/>
    </row>
    <row r="244">
      <c r="A244" s="1">
        <v>323.0</v>
      </c>
      <c r="B244" s="1" t="s">
        <v>754</v>
      </c>
      <c r="C244" s="1" t="s">
        <v>755</v>
      </c>
      <c r="D244" s="1" t="s">
        <v>756</v>
      </c>
      <c r="E244" s="1" t="s">
        <v>478</v>
      </c>
      <c r="F244" s="1">
        <v>1479.0</v>
      </c>
      <c r="H244" s="2"/>
      <c r="I244" s="2"/>
      <c r="J244" s="2"/>
      <c r="K244" s="2" t="str">
        <f>IF(Final_Cleaned_Data_V2!J244="Other", "Please specify here", "")</f>
        <v/>
      </c>
      <c r="L244" s="2"/>
      <c r="M244" s="2"/>
      <c r="N244" s="2" t="str">
        <f>IF(Final_Cleaned_Data_V2!M244="Other", "Please specify here", "")</f>
        <v/>
      </c>
      <c r="O244" s="2"/>
      <c r="P244" s="2"/>
      <c r="Q244" s="2"/>
      <c r="R244" s="2"/>
      <c r="S244" s="2"/>
      <c r="T244" s="2"/>
      <c r="U244" s="2"/>
      <c r="W244" s="2"/>
      <c r="X244" s="2"/>
    </row>
    <row r="245">
      <c r="A245" s="1">
        <v>324.0</v>
      </c>
      <c r="B245" s="1" t="s">
        <v>757</v>
      </c>
      <c r="C245" s="1" t="s">
        <v>758</v>
      </c>
      <c r="D245" s="1" t="s">
        <v>759</v>
      </c>
      <c r="E245" s="1" t="s">
        <v>478</v>
      </c>
      <c r="F245" s="1">
        <v>1479.0</v>
      </c>
      <c r="H245" s="2"/>
      <c r="I245" s="2"/>
      <c r="J245" s="2"/>
      <c r="K245" s="2" t="str">
        <f>IF(Final_Cleaned_Data_V2!J245="Other", "Please specify here", "")</f>
        <v/>
      </c>
      <c r="L245" s="2"/>
      <c r="M245" s="2"/>
      <c r="N245" s="2" t="str">
        <f>IF(Final_Cleaned_Data_V2!M245="Other", "Please specify here", "")</f>
        <v/>
      </c>
      <c r="O245" s="2"/>
      <c r="P245" s="2"/>
      <c r="Q245" s="2"/>
      <c r="R245" s="2"/>
      <c r="S245" s="2"/>
      <c r="T245" s="2"/>
      <c r="U245" s="2"/>
      <c r="W245" s="2"/>
      <c r="X245" s="2"/>
    </row>
    <row r="246">
      <c r="A246" s="1">
        <v>325.0</v>
      </c>
      <c r="B246" s="1" t="s">
        <v>760</v>
      </c>
      <c r="C246" s="1" t="s">
        <v>761</v>
      </c>
      <c r="D246" s="1" t="s">
        <v>762</v>
      </c>
      <c r="E246" s="1" t="s">
        <v>478</v>
      </c>
      <c r="F246" s="1">
        <v>1479.0</v>
      </c>
      <c r="H246" s="2"/>
      <c r="I246" s="2"/>
      <c r="J246" s="2"/>
      <c r="K246" s="2" t="str">
        <f>IF(Final_Cleaned_Data_V2!J246="Other", "Please specify here", "")</f>
        <v/>
      </c>
      <c r="L246" s="2"/>
      <c r="M246" s="2"/>
      <c r="N246" s="2" t="str">
        <f>IF(Final_Cleaned_Data_V2!M246="Other", "Please specify here", "")</f>
        <v/>
      </c>
      <c r="O246" s="2"/>
      <c r="P246" s="2"/>
      <c r="Q246" s="2"/>
      <c r="R246" s="2"/>
      <c r="S246" s="2"/>
      <c r="T246" s="2"/>
      <c r="U246" s="2"/>
      <c r="W246" s="2"/>
      <c r="X246" s="2"/>
    </row>
    <row r="247">
      <c r="A247" s="1">
        <v>326.0</v>
      </c>
      <c r="B247" s="1" t="s">
        <v>763</v>
      </c>
      <c r="C247" s="1" t="s">
        <v>764</v>
      </c>
      <c r="D247" s="1" t="s">
        <v>765</v>
      </c>
      <c r="E247" s="1" t="s">
        <v>478</v>
      </c>
      <c r="F247" s="1">
        <v>1480.0</v>
      </c>
      <c r="H247" s="2"/>
      <c r="I247" s="2"/>
      <c r="J247" s="2"/>
      <c r="K247" s="2" t="str">
        <f>IF(Final_Cleaned_Data_V2!J247="Other", "Please specify here", "")</f>
        <v/>
      </c>
      <c r="L247" s="2"/>
      <c r="M247" s="2"/>
      <c r="N247" s="2" t="str">
        <f>IF(Final_Cleaned_Data_V2!M247="Other", "Please specify here", "")</f>
        <v/>
      </c>
      <c r="O247" s="2"/>
      <c r="P247" s="2"/>
      <c r="Q247" s="2"/>
      <c r="R247" s="2"/>
      <c r="S247" s="2"/>
      <c r="T247" s="2"/>
      <c r="U247" s="2"/>
      <c r="W247" s="2"/>
      <c r="X247" s="2"/>
    </row>
    <row r="248">
      <c r="A248" s="1">
        <v>327.0</v>
      </c>
      <c r="B248" s="1" t="s">
        <v>766</v>
      </c>
      <c r="C248" s="1" t="s">
        <v>767</v>
      </c>
      <c r="D248" s="1" t="s">
        <v>768</v>
      </c>
      <c r="E248" s="1" t="s">
        <v>27</v>
      </c>
      <c r="F248" s="1">
        <v>1481.0</v>
      </c>
      <c r="H248" s="2"/>
      <c r="I248" s="2"/>
      <c r="J248" s="2"/>
      <c r="K248" s="2" t="str">
        <f>IF(Final_Cleaned_Data_V2!J248="Other", "Please specify here", "")</f>
        <v/>
      </c>
      <c r="L248" s="2"/>
      <c r="M248" s="2"/>
      <c r="N248" s="2" t="str">
        <f>IF(Final_Cleaned_Data_V2!M248="Other", "Please specify here", "")</f>
        <v/>
      </c>
      <c r="O248" s="2"/>
      <c r="P248" s="2"/>
      <c r="Q248" s="2"/>
      <c r="R248" s="2"/>
      <c r="S248" s="2"/>
      <c r="T248" s="2"/>
      <c r="U248" s="2"/>
      <c r="W248" s="2"/>
      <c r="X248" s="2"/>
    </row>
    <row r="249">
      <c r="A249" s="1">
        <v>328.0</v>
      </c>
      <c r="B249" s="1" t="s">
        <v>769</v>
      </c>
      <c r="C249" s="1" t="s">
        <v>770</v>
      </c>
      <c r="D249" s="1" t="s">
        <v>771</v>
      </c>
      <c r="E249" s="1" t="s">
        <v>478</v>
      </c>
      <c r="F249" s="1">
        <v>1482.0</v>
      </c>
      <c r="H249" s="2"/>
      <c r="I249" s="2"/>
      <c r="J249" s="2"/>
      <c r="K249" s="2" t="str">
        <f>IF(Final_Cleaned_Data_V2!J249="Other", "Please specify here", "")</f>
        <v/>
      </c>
      <c r="L249" s="2"/>
      <c r="M249" s="2"/>
      <c r="N249" s="2" t="str">
        <f>IF(Final_Cleaned_Data_V2!M249="Other", "Please specify here", "")</f>
        <v/>
      </c>
      <c r="O249" s="2"/>
      <c r="P249" s="2"/>
      <c r="Q249" s="2"/>
      <c r="R249" s="2"/>
      <c r="S249" s="2"/>
      <c r="T249" s="2"/>
      <c r="U249" s="2"/>
      <c r="W249" s="2"/>
      <c r="X249" s="2"/>
    </row>
    <row r="250">
      <c r="A250" s="1">
        <v>329.0</v>
      </c>
      <c r="B250" s="1" t="s">
        <v>772</v>
      </c>
      <c r="C250" s="1" t="s">
        <v>773</v>
      </c>
      <c r="D250" s="1" t="s">
        <v>207</v>
      </c>
      <c r="E250" s="1" t="s">
        <v>27</v>
      </c>
      <c r="F250" s="1">
        <v>1482.0</v>
      </c>
      <c r="H250" s="2"/>
      <c r="I250" s="2"/>
      <c r="J250" s="2"/>
      <c r="K250" s="2" t="str">
        <f>IF(Final_Cleaned_Data_V2!J250="Other", "Please specify here", "")</f>
        <v/>
      </c>
      <c r="L250" s="2"/>
      <c r="M250" s="2"/>
      <c r="N250" s="2" t="str">
        <f>IF(Final_Cleaned_Data_V2!M250="Other", "Please specify here", "")</f>
        <v/>
      </c>
      <c r="O250" s="2"/>
      <c r="P250" s="2"/>
      <c r="Q250" s="2"/>
      <c r="R250" s="2"/>
      <c r="S250" s="2"/>
      <c r="T250" s="2"/>
      <c r="U250" s="2"/>
      <c r="W250" s="2"/>
      <c r="X250" s="2"/>
    </row>
    <row r="251">
      <c r="A251" s="1">
        <v>330.0</v>
      </c>
      <c r="B251" s="1" t="s">
        <v>774</v>
      </c>
      <c r="C251" s="1" t="s">
        <v>775</v>
      </c>
      <c r="D251" s="1" t="s">
        <v>776</v>
      </c>
      <c r="E251" s="1" t="s">
        <v>777</v>
      </c>
      <c r="F251" s="1">
        <v>1494.0</v>
      </c>
      <c r="H251" s="2"/>
      <c r="I251" s="2"/>
      <c r="J251" s="2"/>
      <c r="K251" s="2" t="str">
        <f>IF(Final_Cleaned_Data_V2!J251="Other", "Please specify here", "")</f>
        <v/>
      </c>
      <c r="L251" s="2"/>
      <c r="M251" s="2"/>
      <c r="N251" s="2" t="str">
        <f>IF(Final_Cleaned_Data_V2!M251="Other", "Please specify here", "")</f>
        <v/>
      </c>
      <c r="O251" s="2"/>
      <c r="P251" s="2"/>
      <c r="Q251" s="2"/>
      <c r="R251" s="2"/>
      <c r="S251" s="2"/>
      <c r="T251" s="2"/>
      <c r="U251" s="2"/>
      <c r="W251" s="2"/>
      <c r="X251" s="2"/>
    </row>
    <row r="252">
      <c r="A252" s="1">
        <v>331.0</v>
      </c>
      <c r="B252" s="1" t="s">
        <v>778</v>
      </c>
      <c r="C252" s="1" t="s">
        <v>779</v>
      </c>
      <c r="D252" s="1" t="s">
        <v>42</v>
      </c>
      <c r="E252" s="1" t="s">
        <v>27</v>
      </c>
      <c r="F252" s="1">
        <v>1512.0</v>
      </c>
      <c r="H252" s="2"/>
      <c r="I252" s="2"/>
      <c r="J252" s="2"/>
      <c r="K252" s="2" t="str">
        <f>IF(Final_Cleaned_Data_V2!J252="Other", "Please specify here", "")</f>
        <v/>
      </c>
      <c r="L252" s="2"/>
      <c r="M252" s="2"/>
      <c r="N252" s="2" t="str">
        <f>IF(Final_Cleaned_Data_V2!M252="Other", "Please specify here", "")</f>
        <v/>
      </c>
      <c r="O252" s="2"/>
      <c r="P252" s="2"/>
      <c r="Q252" s="2"/>
      <c r="R252" s="2"/>
      <c r="S252" s="2"/>
      <c r="T252" s="2"/>
      <c r="U252" s="2"/>
      <c r="W252" s="2"/>
      <c r="X252" s="2"/>
    </row>
    <row r="253">
      <c r="A253" s="1">
        <v>332.0</v>
      </c>
      <c r="B253" s="1" t="s">
        <v>780</v>
      </c>
      <c r="C253" s="1" t="s">
        <v>781</v>
      </c>
      <c r="D253" s="1" t="s">
        <v>782</v>
      </c>
      <c r="E253" s="1" t="s">
        <v>27</v>
      </c>
      <c r="F253" s="1">
        <v>1533.0</v>
      </c>
      <c r="H253" s="2"/>
      <c r="I253" s="2"/>
      <c r="J253" s="2"/>
      <c r="K253" s="2" t="str">
        <f>IF(Final_Cleaned_Data_V2!J253="Other", "Please specify here", "")</f>
        <v/>
      </c>
      <c r="L253" s="2"/>
      <c r="M253" s="2"/>
      <c r="N253" s="2" t="str">
        <f>IF(Final_Cleaned_Data_V2!M253="Other", "Please specify here", "")</f>
        <v/>
      </c>
      <c r="O253" s="2"/>
      <c r="P253" s="2"/>
      <c r="Q253" s="2"/>
      <c r="R253" s="2"/>
      <c r="S253" s="2"/>
      <c r="T253" s="2"/>
      <c r="U253" s="2"/>
      <c r="W253" s="2"/>
      <c r="X253" s="2"/>
    </row>
    <row r="254">
      <c r="A254" s="1">
        <v>333.0</v>
      </c>
      <c r="B254" s="1" t="s">
        <v>783</v>
      </c>
      <c r="C254" s="1" t="s">
        <v>784</v>
      </c>
      <c r="D254" s="1" t="s">
        <v>785</v>
      </c>
      <c r="E254" s="1" t="s">
        <v>34</v>
      </c>
      <c r="F254" s="1">
        <v>1537.0</v>
      </c>
      <c r="H254" s="2"/>
      <c r="I254" s="2"/>
      <c r="J254" s="2"/>
      <c r="K254" s="2" t="str">
        <f>IF(Final_Cleaned_Data_V2!J254="Other", "Please specify here", "")</f>
        <v/>
      </c>
      <c r="L254" s="2"/>
      <c r="M254" s="2"/>
      <c r="N254" s="2" t="str">
        <f>IF(Final_Cleaned_Data_V2!M254="Other", "Please specify here", "")</f>
        <v/>
      </c>
      <c r="O254" s="2"/>
      <c r="P254" s="2"/>
      <c r="Q254" s="2"/>
      <c r="R254" s="2"/>
      <c r="S254" s="2"/>
      <c r="T254" s="2"/>
      <c r="U254" s="2"/>
      <c r="W254" s="2"/>
      <c r="X254" s="2"/>
    </row>
    <row r="255">
      <c r="A255" s="1">
        <v>334.0</v>
      </c>
      <c r="B255" s="1" t="s">
        <v>786</v>
      </c>
      <c r="C255" s="1" t="s">
        <v>787</v>
      </c>
      <c r="D255" s="1" t="s">
        <v>788</v>
      </c>
      <c r="E255" s="1" t="s">
        <v>27</v>
      </c>
      <c r="F255" s="1">
        <v>1543.0</v>
      </c>
      <c r="H255" s="2"/>
      <c r="I255" s="2"/>
      <c r="J255" s="2"/>
      <c r="K255" s="2" t="str">
        <f>IF(Final_Cleaned_Data_V2!J255="Other", "Please specify here", "")</f>
        <v/>
      </c>
      <c r="L255" s="2"/>
      <c r="M255" s="2"/>
      <c r="N255" s="2" t="str">
        <f>IF(Final_Cleaned_Data_V2!M255="Other", "Please specify here", "")</f>
        <v/>
      </c>
      <c r="O255" s="2"/>
      <c r="P255" s="2"/>
      <c r="Q255" s="2"/>
      <c r="R255" s="2"/>
      <c r="S255" s="2"/>
      <c r="T255" s="2"/>
      <c r="U255" s="2"/>
      <c r="W255" s="2"/>
      <c r="X255" s="2"/>
    </row>
    <row r="256">
      <c r="A256" s="1">
        <v>335.0</v>
      </c>
      <c r="B256" s="1" t="s">
        <v>789</v>
      </c>
      <c r="C256" s="1" t="s">
        <v>790</v>
      </c>
      <c r="D256" s="1" t="s">
        <v>791</v>
      </c>
      <c r="E256" s="1" t="s">
        <v>27</v>
      </c>
      <c r="F256" s="1">
        <v>1551.0</v>
      </c>
      <c r="H256" s="2"/>
      <c r="I256" s="2"/>
      <c r="J256" s="2"/>
      <c r="K256" s="2" t="str">
        <f>IF(Final_Cleaned_Data_V2!J256="Other", "Please specify here", "")</f>
        <v/>
      </c>
      <c r="L256" s="2"/>
      <c r="M256" s="2"/>
      <c r="N256" s="2" t="str">
        <f>IF(Final_Cleaned_Data_V2!M256="Other", "Please specify here", "")</f>
        <v/>
      </c>
      <c r="O256" s="2"/>
      <c r="P256" s="2"/>
      <c r="Q256" s="2"/>
      <c r="R256" s="2"/>
      <c r="S256" s="2"/>
      <c r="T256" s="2"/>
      <c r="U256" s="2"/>
      <c r="W256" s="2"/>
      <c r="X256" s="2"/>
    </row>
    <row r="257">
      <c r="A257" s="1">
        <v>336.0</v>
      </c>
      <c r="B257" s="1" t="s">
        <v>792</v>
      </c>
      <c r="C257" s="1" t="s">
        <v>793</v>
      </c>
      <c r="D257" s="1" t="s">
        <v>794</v>
      </c>
      <c r="E257" s="1" t="s">
        <v>27</v>
      </c>
      <c r="F257" s="1">
        <v>1558.0</v>
      </c>
      <c r="H257" s="2"/>
      <c r="I257" s="2"/>
      <c r="J257" s="2"/>
      <c r="K257" s="2" t="str">
        <f>IF(Final_Cleaned_Data_V2!J257="Other", "Please specify here", "")</f>
        <v/>
      </c>
      <c r="L257" s="2"/>
      <c r="M257" s="2"/>
      <c r="N257" s="2" t="str">
        <f>IF(Final_Cleaned_Data_V2!M257="Other", "Please specify here", "")</f>
        <v/>
      </c>
      <c r="O257" s="2"/>
      <c r="P257" s="2"/>
      <c r="Q257" s="2"/>
      <c r="R257" s="2"/>
      <c r="S257" s="2"/>
      <c r="T257" s="2"/>
      <c r="U257" s="2"/>
      <c r="W257" s="2"/>
      <c r="X257" s="2"/>
    </row>
    <row r="258">
      <c r="A258" s="1">
        <v>337.0</v>
      </c>
      <c r="B258" s="1" t="s">
        <v>795</v>
      </c>
      <c r="C258" s="1" t="s">
        <v>796</v>
      </c>
      <c r="D258" s="1" t="s">
        <v>167</v>
      </c>
      <c r="E258" s="1" t="s">
        <v>168</v>
      </c>
      <c r="F258" s="1">
        <v>1574.0</v>
      </c>
      <c r="H258" s="2"/>
      <c r="I258" s="2"/>
      <c r="J258" s="2"/>
      <c r="K258" s="2" t="str">
        <f>IF(Final_Cleaned_Data_V2!J258="Other", "Please specify here", "")</f>
        <v/>
      </c>
      <c r="L258" s="2"/>
      <c r="M258" s="2"/>
      <c r="N258" s="2" t="str">
        <f>IF(Final_Cleaned_Data_V2!M258="Other", "Please specify here", "")</f>
        <v/>
      </c>
      <c r="O258" s="2"/>
      <c r="P258" s="2"/>
      <c r="Q258" s="2"/>
      <c r="R258" s="2"/>
      <c r="S258" s="2"/>
      <c r="T258" s="2"/>
      <c r="U258" s="2"/>
      <c r="W258" s="2"/>
      <c r="X258" s="2"/>
    </row>
    <row r="259">
      <c r="A259" s="1">
        <v>338.0</v>
      </c>
      <c r="B259" s="1" t="s">
        <v>797</v>
      </c>
      <c r="C259" s="1" t="s">
        <v>798</v>
      </c>
      <c r="D259" s="1" t="s">
        <v>799</v>
      </c>
      <c r="E259" s="1" t="s">
        <v>34</v>
      </c>
      <c r="F259" s="1">
        <v>1587.0</v>
      </c>
      <c r="H259" s="2"/>
      <c r="I259" s="2"/>
      <c r="J259" s="2"/>
      <c r="K259" s="2" t="str">
        <f>IF(Final_Cleaned_Data_V2!J259="Other", "Please specify here", "")</f>
        <v/>
      </c>
      <c r="L259" s="2"/>
      <c r="M259" s="2"/>
      <c r="N259" s="2" t="str">
        <f>IF(Final_Cleaned_Data_V2!M259="Other", "Please specify here", "")</f>
        <v/>
      </c>
      <c r="O259" s="2"/>
      <c r="P259" s="2"/>
      <c r="Q259" s="2"/>
      <c r="R259" s="2"/>
      <c r="S259" s="2"/>
      <c r="T259" s="2"/>
      <c r="U259" s="2"/>
      <c r="W259" s="2"/>
      <c r="X259" s="2"/>
    </row>
    <row r="260">
      <c r="A260" s="1">
        <v>339.0</v>
      </c>
      <c r="B260" s="1" t="s">
        <v>800</v>
      </c>
      <c r="C260" s="1" t="s">
        <v>801</v>
      </c>
      <c r="D260" s="1" t="s">
        <v>802</v>
      </c>
      <c r="E260" s="1" t="s">
        <v>27</v>
      </c>
      <c r="F260" s="1">
        <v>1588.0</v>
      </c>
      <c r="H260" s="2"/>
      <c r="I260" s="2"/>
      <c r="J260" s="2"/>
      <c r="K260" s="2" t="str">
        <f>IF(Final_Cleaned_Data_V2!J260="Other", "Please specify here", "")</f>
        <v/>
      </c>
      <c r="L260" s="2"/>
      <c r="M260" s="2"/>
      <c r="N260" s="2" t="str">
        <f>IF(Final_Cleaned_Data_V2!M260="Other", "Please specify here", "")</f>
        <v/>
      </c>
      <c r="O260" s="2"/>
      <c r="P260" s="2"/>
      <c r="Q260" s="2"/>
      <c r="R260" s="2"/>
      <c r="S260" s="2"/>
      <c r="T260" s="2"/>
      <c r="U260" s="2"/>
      <c r="W260" s="2"/>
      <c r="X260" s="2"/>
    </row>
    <row r="261">
      <c r="A261" s="1">
        <v>340.0</v>
      </c>
      <c r="B261" s="1" t="s">
        <v>803</v>
      </c>
      <c r="C261" s="1" t="s">
        <v>804</v>
      </c>
      <c r="D261" s="1" t="s">
        <v>805</v>
      </c>
      <c r="E261" s="1" t="s">
        <v>27</v>
      </c>
      <c r="F261" s="1">
        <v>1588.0</v>
      </c>
      <c r="H261" s="2"/>
      <c r="I261" s="2"/>
      <c r="J261" s="2"/>
      <c r="K261" s="2" t="str">
        <f>IF(Final_Cleaned_Data_V2!J261="Other", "Please specify here", "")</f>
        <v/>
      </c>
      <c r="L261" s="2"/>
      <c r="M261" s="2"/>
      <c r="N261" s="2" t="str">
        <f>IF(Final_Cleaned_Data_V2!M261="Other", "Please specify here", "")</f>
        <v/>
      </c>
      <c r="O261" s="2"/>
      <c r="P261" s="2"/>
      <c r="Q261" s="2"/>
      <c r="R261" s="2"/>
      <c r="S261" s="2"/>
      <c r="T261" s="2"/>
      <c r="U261" s="2"/>
      <c r="W261" s="2"/>
      <c r="X261" s="2"/>
    </row>
    <row r="262">
      <c r="A262" s="1">
        <v>341.0</v>
      </c>
      <c r="B262" s="1" t="s">
        <v>806</v>
      </c>
      <c r="C262" s="1" t="s">
        <v>807</v>
      </c>
      <c r="D262" s="1" t="s">
        <v>808</v>
      </c>
      <c r="E262" s="1" t="s">
        <v>27</v>
      </c>
      <c r="F262" s="1">
        <v>1623.0</v>
      </c>
      <c r="H262" s="2"/>
      <c r="I262" s="2"/>
      <c r="J262" s="2"/>
      <c r="K262" s="2" t="str">
        <f>IF(Final_Cleaned_Data_V2!J262="Other", "Please specify here", "")</f>
        <v/>
      </c>
      <c r="L262" s="2"/>
      <c r="M262" s="2"/>
      <c r="N262" s="2" t="str">
        <f>IF(Final_Cleaned_Data_V2!M262="Other", "Please specify here", "")</f>
        <v/>
      </c>
      <c r="O262" s="2"/>
      <c r="P262" s="2"/>
      <c r="Q262" s="2"/>
      <c r="R262" s="2"/>
      <c r="S262" s="2"/>
      <c r="T262" s="2"/>
      <c r="U262" s="2"/>
      <c r="W262" s="2"/>
      <c r="X262" s="2"/>
    </row>
    <row r="263">
      <c r="A263" s="1">
        <v>342.0</v>
      </c>
      <c r="B263" s="1" t="s">
        <v>809</v>
      </c>
      <c r="C263" s="1" t="s">
        <v>810</v>
      </c>
      <c r="D263" s="1" t="s">
        <v>811</v>
      </c>
      <c r="E263" s="1" t="s">
        <v>27</v>
      </c>
      <c r="F263" s="1">
        <v>1636.0</v>
      </c>
      <c r="H263" s="2"/>
      <c r="I263" s="2"/>
      <c r="J263" s="2"/>
      <c r="K263" s="2" t="str">
        <f>IF(Final_Cleaned_Data_V2!J263="Other", "Please specify here", "")</f>
        <v/>
      </c>
      <c r="L263" s="2"/>
      <c r="M263" s="2"/>
      <c r="N263" s="2" t="str">
        <f>IF(Final_Cleaned_Data_V2!M263="Other", "Please specify here", "")</f>
        <v/>
      </c>
      <c r="O263" s="2"/>
      <c r="P263" s="2"/>
      <c r="Q263" s="2"/>
      <c r="R263" s="2"/>
      <c r="S263" s="2"/>
      <c r="T263" s="2"/>
      <c r="U263" s="2"/>
      <c r="W263" s="2"/>
      <c r="X263" s="2"/>
    </row>
    <row r="264">
      <c r="A264" s="1">
        <v>343.0</v>
      </c>
      <c r="B264" s="1" t="s">
        <v>812</v>
      </c>
      <c r="C264" s="1" t="s">
        <v>813</v>
      </c>
      <c r="D264" s="1" t="s">
        <v>814</v>
      </c>
      <c r="E264" s="1" t="s">
        <v>27</v>
      </c>
      <c r="F264" s="1">
        <v>1643.0</v>
      </c>
      <c r="H264" s="2"/>
      <c r="I264" s="2"/>
      <c r="J264" s="2"/>
      <c r="K264" s="2" t="str">
        <f>IF(Final_Cleaned_Data_V2!J264="Other", "Please specify here", "")</f>
        <v/>
      </c>
      <c r="L264" s="2"/>
      <c r="M264" s="2"/>
      <c r="N264" s="2" t="str">
        <f>IF(Final_Cleaned_Data_V2!M264="Other", "Please specify here", "")</f>
        <v/>
      </c>
      <c r="O264" s="2"/>
      <c r="P264" s="2"/>
      <c r="Q264" s="2"/>
      <c r="R264" s="2"/>
      <c r="S264" s="2"/>
      <c r="T264" s="2"/>
      <c r="U264" s="2"/>
      <c r="W264" s="2"/>
      <c r="X264" s="2"/>
    </row>
    <row r="265">
      <c r="A265" s="1">
        <v>344.0</v>
      </c>
      <c r="B265" s="1" t="s">
        <v>815</v>
      </c>
      <c r="C265" s="1" t="s">
        <v>816</v>
      </c>
      <c r="D265" s="1" t="s">
        <v>817</v>
      </c>
      <c r="E265" s="1" t="s">
        <v>27</v>
      </c>
      <c r="F265" s="1">
        <v>1655.0</v>
      </c>
      <c r="H265" s="2"/>
      <c r="I265" s="2"/>
      <c r="J265" s="2"/>
      <c r="K265" s="2" t="str">
        <f>IF(Final_Cleaned_Data_V2!J265="Other", "Please specify here", "")</f>
        <v/>
      </c>
      <c r="L265" s="2"/>
      <c r="M265" s="2"/>
      <c r="N265" s="2" t="str">
        <f>IF(Final_Cleaned_Data_V2!M265="Other", "Please specify here", "")</f>
        <v/>
      </c>
      <c r="O265" s="2"/>
      <c r="P265" s="2"/>
      <c r="Q265" s="2"/>
      <c r="R265" s="2"/>
      <c r="S265" s="2"/>
      <c r="T265" s="2"/>
      <c r="U265" s="2"/>
      <c r="W265" s="2"/>
      <c r="X265" s="2"/>
    </row>
    <row r="266">
      <c r="A266" s="1">
        <v>345.0</v>
      </c>
      <c r="B266" s="1" t="s">
        <v>818</v>
      </c>
      <c r="C266" s="1" t="s">
        <v>819</v>
      </c>
      <c r="D266" s="1" t="s">
        <v>820</v>
      </c>
      <c r="E266" s="1" t="s">
        <v>27</v>
      </c>
      <c r="F266" s="1">
        <v>1659.0</v>
      </c>
      <c r="H266" s="2"/>
      <c r="I266" s="2"/>
      <c r="J266" s="2"/>
      <c r="K266" s="2" t="str">
        <f>IF(Final_Cleaned_Data_V2!J266="Other", "Please specify here", "")</f>
        <v/>
      </c>
      <c r="L266" s="2"/>
      <c r="M266" s="2"/>
      <c r="N266" s="2" t="str">
        <f>IF(Final_Cleaned_Data_V2!M266="Other", "Please specify here", "")</f>
        <v/>
      </c>
      <c r="O266" s="2"/>
      <c r="P266" s="2"/>
      <c r="Q266" s="2"/>
      <c r="R266" s="2"/>
      <c r="S266" s="2"/>
      <c r="T266" s="2"/>
      <c r="U266" s="2"/>
      <c r="W266" s="2"/>
      <c r="X266" s="2"/>
    </row>
    <row r="267">
      <c r="A267" s="1">
        <v>346.0</v>
      </c>
      <c r="B267" s="1" t="s">
        <v>821</v>
      </c>
      <c r="C267" s="1" t="s">
        <v>822</v>
      </c>
      <c r="D267" s="1" t="s">
        <v>823</v>
      </c>
      <c r="E267" s="1" t="s">
        <v>27</v>
      </c>
      <c r="F267" s="1">
        <v>1673.0</v>
      </c>
      <c r="H267" s="2"/>
      <c r="I267" s="2"/>
      <c r="J267" s="2"/>
      <c r="K267" s="2" t="str">
        <f>IF(Final_Cleaned_Data_V2!J267="Other", "Please specify here", "")</f>
        <v/>
      </c>
      <c r="L267" s="2"/>
      <c r="M267" s="2"/>
      <c r="N267" s="2" t="str">
        <f>IF(Final_Cleaned_Data_V2!M267="Other", "Please specify here", "")</f>
        <v/>
      </c>
      <c r="O267" s="2"/>
      <c r="P267" s="2"/>
      <c r="Q267" s="2"/>
      <c r="R267" s="2"/>
      <c r="S267" s="2"/>
      <c r="T267" s="2"/>
      <c r="U267" s="2"/>
      <c r="W267" s="2"/>
      <c r="X267" s="2"/>
    </row>
    <row r="268">
      <c r="A268" s="1">
        <v>347.0</v>
      </c>
      <c r="B268" s="1" t="s">
        <v>824</v>
      </c>
      <c r="C268" s="1" t="s">
        <v>825</v>
      </c>
      <c r="D268" s="1" t="s">
        <v>826</v>
      </c>
      <c r="E268" s="1" t="s">
        <v>27</v>
      </c>
      <c r="F268" s="1">
        <v>1674.0</v>
      </c>
      <c r="H268" s="2"/>
      <c r="I268" s="2"/>
      <c r="J268" s="2"/>
      <c r="K268" s="2" t="str">
        <f>IF(Final_Cleaned_Data_V2!J268="Other", "Please specify here", "")</f>
        <v/>
      </c>
      <c r="L268" s="2"/>
      <c r="M268" s="2"/>
      <c r="N268" s="2" t="str">
        <f>IF(Final_Cleaned_Data_V2!M268="Other", "Please specify here", "")</f>
        <v/>
      </c>
      <c r="O268" s="2"/>
      <c r="P268" s="2"/>
      <c r="Q268" s="2"/>
      <c r="R268" s="2"/>
      <c r="S268" s="2"/>
      <c r="T268" s="2"/>
      <c r="U268" s="2"/>
      <c r="W268" s="2"/>
      <c r="X268" s="2"/>
    </row>
    <row r="269">
      <c r="A269" s="1">
        <v>348.0</v>
      </c>
      <c r="B269" s="1" t="s">
        <v>827</v>
      </c>
      <c r="C269" s="1" t="s">
        <v>828</v>
      </c>
      <c r="D269" s="1" t="s">
        <v>167</v>
      </c>
      <c r="E269" s="1" t="s">
        <v>168</v>
      </c>
      <c r="F269" s="1">
        <v>1690.0</v>
      </c>
      <c r="H269" s="2"/>
      <c r="I269" s="2"/>
      <c r="J269" s="2"/>
      <c r="K269" s="2" t="str">
        <f>IF(Final_Cleaned_Data_V2!J269="Other", "Please specify here", "")</f>
        <v/>
      </c>
      <c r="L269" s="2"/>
      <c r="M269" s="2"/>
      <c r="N269" s="2" t="str">
        <f>IF(Final_Cleaned_Data_V2!M269="Other", "Please specify here", "")</f>
        <v/>
      </c>
      <c r="O269" s="2"/>
      <c r="P269" s="2"/>
      <c r="Q269" s="2"/>
      <c r="R269" s="2"/>
      <c r="S269" s="2"/>
      <c r="T269" s="2"/>
      <c r="U269" s="2"/>
      <c r="W269" s="2"/>
      <c r="X269" s="2"/>
    </row>
    <row r="270">
      <c r="A270" s="1">
        <v>349.0</v>
      </c>
      <c r="B270" s="1" t="s">
        <v>829</v>
      </c>
      <c r="C270" s="1" t="s">
        <v>830</v>
      </c>
      <c r="D270" s="1" t="s">
        <v>831</v>
      </c>
      <c r="E270" s="1" t="s">
        <v>832</v>
      </c>
      <c r="F270" s="1">
        <v>1719.0</v>
      </c>
      <c r="H270" s="2"/>
      <c r="I270" s="2"/>
      <c r="J270" s="2"/>
      <c r="K270" s="2" t="str">
        <f>IF(Final_Cleaned_Data_V2!J270="Other", "Please specify here", "")</f>
        <v/>
      </c>
      <c r="L270" s="2"/>
      <c r="M270" s="2"/>
      <c r="N270" s="2" t="str">
        <f>IF(Final_Cleaned_Data_V2!M270="Other", "Please specify here", "")</f>
        <v/>
      </c>
      <c r="O270" s="2"/>
      <c r="P270" s="2"/>
      <c r="Q270" s="2"/>
      <c r="R270" s="2"/>
      <c r="S270" s="2"/>
      <c r="T270" s="2"/>
      <c r="U270" s="2"/>
      <c r="W270" s="2"/>
      <c r="X270" s="2"/>
    </row>
    <row r="271">
      <c r="A271" s="1">
        <v>350.0</v>
      </c>
      <c r="B271" s="1" t="s">
        <v>833</v>
      </c>
      <c r="C271" s="1" t="s">
        <v>834</v>
      </c>
      <c r="D271" s="1" t="s">
        <v>295</v>
      </c>
      <c r="E271" s="1" t="s">
        <v>27</v>
      </c>
      <c r="F271" s="1">
        <v>1725.0</v>
      </c>
      <c r="H271" s="2"/>
      <c r="I271" s="2"/>
      <c r="J271" s="2"/>
      <c r="K271" s="2" t="str">
        <f>IF(Final_Cleaned_Data_V2!J271="Other", "Please specify here", "")</f>
        <v/>
      </c>
      <c r="L271" s="2"/>
      <c r="M271" s="2"/>
      <c r="N271" s="2" t="str">
        <f>IF(Final_Cleaned_Data_V2!M271="Other", "Please specify here", "")</f>
        <v/>
      </c>
      <c r="O271" s="2"/>
      <c r="P271" s="2"/>
      <c r="Q271" s="2"/>
      <c r="R271" s="2"/>
      <c r="S271" s="2"/>
      <c r="T271" s="2"/>
      <c r="U271" s="2"/>
      <c r="W271" s="2"/>
      <c r="X271" s="2"/>
    </row>
    <row r="272">
      <c r="A272" s="1">
        <v>351.0</v>
      </c>
      <c r="B272" s="1" t="s">
        <v>835</v>
      </c>
      <c r="C272" s="1" t="s">
        <v>836</v>
      </c>
      <c r="D272" s="1" t="s">
        <v>837</v>
      </c>
      <c r="E272" s="1" t="s">
        <v>838</v>
      </c>
      <c r="F272" s="1">
        <v>1736.0</v>
      </c>
      <c r="H272" s="2"/>
      <c r="I272" s="2"/>
      <c r="J272" s="2"/>
      <c r="K272" s="2" t="str">
        <f>IF(Final_Cleaned_Data_V2!J272="Other", "Please specify here", "")</f>
        <v/>
      </c>
      <c r="L272" s="2"/>
      <c r="M272" s="2"/>
      <c r="N272" s="2" t="str">
        <f>IF(Final_Cleaned_Data_V2!M272="Other", "Please specify here", "")</f>
        <v/>
      </c>
      <c r="O272" s="2"/>
      <c r="P272" s="2"/>
      <c r="Q272" s="2"/>
      <c r="R272" s="2"/>
      <c r="S272" s="2"/>
      <c r="T272" s="2"/>
      <c r="U272" s="2"/>
      <c r="W272" s="2"/>
      <c r="X272" s="2"/>
    </row>
    <row r="273">
      <c r="A273" s="1">
        <v>352.0</v>
      </c>
      <c r="B273" s="1" t="s">
        <v>839</v>
      </c>
      <c r="C273" s="1" t="s">
        <v>840</v>
      </c>
      <c r="D273" s="1" t="s">
        <v>841</v>
      </c>
      <c r="E273" s="1" t="s">
        <v>34</v>
      </c>
      <c r="F273" s="1">
        <v>1753.0</v>
      </c>
      <c r="H273" s="2"/>
      <c r="I273" s="2"/>
      <c r="J273" s="2"/>
      <c r="K273" s="2" t="str">
        <f>IF(Final_Cleaned_Data_V2!J273="Other", "Please specify here", "")</f>
        <v/>
      </c>
      <c r="L273" s="2"/>
      <c r="M273" s="2"/>
      <c r="N273" s="2" t="str">
        <f>IF(Final_Cleaned_Data_V2!M273="Other", "Please specify here", "")</f>
        <v/>
      </c>
      <c r="O273" s="2"/>
      <c r="P273" s="2"/>
      <c r="Q273" s="2"/>
      <c r="R273" s="2"/>
      <c r="S273" s="2"/>
      <c r="T273" s="2"/>
      <c r="U273" s="2"/>
      <c r="W273" s="2"/>
      <c r="X273" s="2"/>
    </row>
    <row r="274">
      <c r="A274" s="1">
        <v>353.0</v>
      </c>
      <c r="B274" s="1" t="s">
        <v>842</v>
      </c>
      <c r="C274" s="1" t="s">
        <v>843</v>
      </c>
      <c r="D274" s="1" t="s">
        <v>844</v>
      </c>
      <c r="E274" s="1" t="s">
        <v>27</v>
      </c>
      <c r="F274" s="1">
        <v>1775.0</v>
      </c>
      <c r="H274" s="2"/>
      <c r="I274" s="2"/>
      <c r="J274" s="2"/>
      <c r="K274" s="2" t="str">
        <f>IF(Final_Cleaned_Data_V2!J274="Other", "Please specify here", "")</f>
        <v/>
      </c>
      <c r="L274" s="2"/>
      <c r="M274" s="2"/>
      <c r="N274" s="2" t="str">
        <f>IF(Final_Cleaned_Data_V2!M274="Other", "Please specify here", "")</f>
        <v/>
      </c>
      <c r="O274" s="2"/>
      <c r="P274" s="2"/>
      <c r="Q274" s="2"/>
      <c r="R274" s="2"/>
      <c r="S274" s="2"/>
      <c r="T274" s="2"/>
      <c r="U274" s="2"/>
      <c r="W274" s="2"/>
      <c r="X274" s="2"/>
    </row>
    <row r="275">
      <c r="A275" s="1">
        <v>354.0</v>
      </c>
      <c r="B275" s="1" t="s">
        <v>845</v>
      </c>
      <c r="C275" s="1" t="s">
        <v>846</v>
      </c>
      <c r="D275" s="1" t="s">
        <v>847</v>
      </c>
      <c r="E275" s="1" t="s">
        <v>27</v>
      </c>
      <c r="F275" s="1">
        <v>1775.0</v>
      </c>
      <c r="H275" s="2"/>
      <c r="I275" s="2"/>
      <c r="J275" s="2"/>
      <c r="K275" s="2" t="str">
        <f>IF(Final_Cleaned_Data_V2!J275="Other", "Please specify here", "")</f>
        <v/>
      </c>
      <c r="L275" s="2"/>
      <c r="M275" s="2"/>
      <c r="N275" s="2" t="str">
        <f>IF(Final_Cleaned_Data_V2!M275="Other", "Please specify here", "")</f>
        <v/>
      </c>
      <c r="O275" s="2"/>
      <c r="P275" s="2"/>
      <c r="Q275" s="2"/>
      <c r="R275" s="2"/>
      <c r="S275" s="2"/>
      <c r="T275" s="2"/>
      <c r="U275" s="2"/>
      <c r="W275" s="2"/>
      <c r="X275" s="2"/>
    </row>
    <row r="276">
      <c r="A276" s="1">
        <v>355.0</v>
      </c>
      <c r="B276" s="1" t="s">
        <v>848</v>
      </c>
      <c r="C276" s="1" t="s">
        <v>849</v>
      </c>
      <c r="D276" s="1" t="s">
        <v>850</v>
      </c>
      <c r="E276" s="1" t="s">
        <v>851</v>
      </c>
      <c r="F276" s="1">
        <v>1786.0</v>
      </c>
      <c r="H276" s="2"/>
      <c r="I276" s="2"/>
      <c r="J276" s="2"/>
      <c r="K276" s="2" t="str">
        <f>IF(Final_Cleaned_Data_V2!J276="Other", "Please specify here", "")</f>
        <v/>
      </c>
      <c r="L276" s="2"/>
      <c r="M276" s="2"/>
      <c r="N276" s="2" t="str">
        <f>IF(Final_Cleaned_Data_V2!M276="Other", "Please specify here", "")</f>
        <v/>
      </c>
      <c r="O276" s="2"/>
      <c r="P276" s="2"/>
      <c r="Q276" s="2"/>
      <c r="R276" s="2"/>
      <c r="S276" s="2"/>
      <c r="T276" s="2"/>
      <c r="U276" s="2"/>
      <c r="W276" s="2"/>
      <c r="X276" s="2"/>
    </row>
    <row r="277">
      <c r="A277" s="1">
        <v>356.0</v>
      </c>
      <c r="B277" s="1" t="s">
        <v>852</v>
      </c>
      <c r="C277" s="1" t="s">
        <v>853</v>
      </c>
      <c r="D277" s="1" t="s">
        <v>163</v>
      </c>
      <c r="E277" s="1" t="s">
        <v>164</v>
      </c>
      <c r="F277" s="1">
        <v>1804.0</v>
      </c>
      <c r="H277" s="2"/>
      <c r="I277" s="2"/>
      <c r="J277" s="2"/>
      <c r="K277" s="2" t="str">
        <f>IF(Final_Cleaned_Data_V2!J277="Other", "Please specify here", "")</f>
        <v/>
      </c>
      <c r="L277" s="2"/>
      <c r="M277" s="2"/>
      <c r="N277" s="2" t="str">
        <f>IF(Final_Cleaned_Data_V2!M277="Other", "Please specify here", "")</f>
        <v/>
      </c>
      <c r="O277" s="2"/>
      <c r="P277" s="2"/>
      <c r="Q277" s="2"/>
      <c r="R277" s="2"/>
      <c r="S277" s="2"/>
      <c r="T277" s="2"/>
      <c r="U277" s="2"/>
      <c r="W277" s="2"/>
      <c r="X277" s="2"/>
    </row>
    <row r="278">
      <c r="A278" s="1">
        <v>357.0</v>
      </c>
      <c r="B278" s="1" t="s">
        <v>854</v>
      </c>
      <c r="C278" s="1" t="s">
        <v>855</v>
      </c>
      <c r="D278" s="1" t="s">
        <v>856</v>
      </c>
      <c r="E278" s="1" t="s">
        <v>27</v>
      </c>
      <c r="F278" s="1">
        <v>1809.0</v>
      </c>
      <c r="H278" s="2"/>
      <c r="I278" s="2"/>
      <c r="J278" s="2"/>
      <c r="K278" s="2" t="str">
        <f>IF(Final_Cleaned_Data_V2!J278="Other", "Please specify here", "")</f>
        <v/>
      </c>
      <c r="L278" s="2"/>
      <c r="M278" s="2"/>
      <c r="N278" s="2" t="str">
        <f>IF(Final_Cleaned_Data_V2!M278="Other", "Please specify here", "")</f>
        <v/>
      </c>
      <c r="O278" s="2"/>
      <c r="P278" s="2"/>
      <c r="Q278" s="2"/>
      <c r="R278" s="2"/>
      <c r="S278" s="2"/>
      <c r="T278" s="2"/>
      <c r="U278" s="2"/>
      <c r="W278" s="2"/>
      <c r="X278" s="2"/>
    </row>
    <row r="279">
      <c r="A279" s="1">
        <v>358.0</v>
      </c>
      <c r="B279" s="1" t="s">
        <v>857</v>
      </c>
      <c r="C279" s="1" t="s">
        <v>858</v>
      </c>
      <c r="D279" s="1" t="s">
        <v>859</v>
      </c>
      <c r="E279" s="1" t="s">
        <v>34</v>
      </c>
      <c r="F279" s="1">
        <v>1820.0</v>
      </c>
      <c r="H279" s="2"/>
      <c r="I279" s="2"/>
      <c r="J279" s="2"/>
      <c r="K279" s="2" t="str">
        <f>IF(Final_Cleaned_Data_V2!J279="Other", "Please specify here", "")</f>
        <v/>
      </c>
      <c r="L279" s="2"/>
      <c r="M279" s="2"/>
      <c r="N279" s="2" t="str">
        <f>IF(Final_Cleaned_Data_V2!M279="Other", "Please specify here", "")</f>
        <v/>
      </c>
      <c r="O279" s="2"/>
      <c r="P279" s="2"/>
      <c r="Q279" s="2"/>
      <c r="R279" s="2"/>
      <c r="S279" s="2"/>
      <c r="T279" s="2"/>
      <c r="U279" s="2"/>
      <c r="W279" s="2"/>
      <c r="X279" s="2"/>
    </row>
    <row r="280">
      <c r="A280" s="1">
        <v>359.0</v>
      </c>
      <c r="B280" s="1" t="s">
        <v>860</v>
      </c>
      <c r="C280" s="1" t="s">
        <v>861</v>
      </c>
      <c r="D280" s="1" t="s">
        <v>862</v>
      </c>
      <c r="E280" s="1" t="s">
        <v>27</v>
      </c>
      <c r="F280" s="1">
        <v>1833.0</v>
      </c>
      <c r="H280" s="2"/>
      <c r="I280" s="2"/>
      <c r="J280" s="2"/>
      <c r="K280" s="2" t="str">
        <f>IF(Final_Cleaned_Data_V2!J280="Other", "Please specify here", "")</f>
        <v/>
      </c>
      <c r="L280" s="2"/>
      <c r="M280" s="2"/>
      <c r="N280" s="2" t="str">
        <f>IF(Final_Cleaned_Data_V2!M280="Other", "Please specify here", "")</f>
        <v/>
      </c>
      <c r="O280" s="2"/>
      <c r="P280" s="2"/>
      <c r="Q280" s="2"/>
      <c r="R280" s="2"/>
      <c r="S280" s="2"/>
      <c r="T280" s="2"/>
      <c r="U280" s="2"/>
      <c r="W280" s="2"/>
      <c r="X280" s="2"/>
    </row>
    <row r="281">
      <c r="A281" s="1">
        <v>360.0</v>
      </c>
      <c r="B281" s="1" t="s">
        <v>863</v>
      </c>
      <c r="C281" s="1" t="s">
        <v>864</v>
      </c>
      <c r="D281" s="1" t="s">
        <v>865</v>
      </c>
      <c r="E281" s="1" t="s">
        <v>27</v>
      </c>
      <c r="F281" s="1">
        <v>1839.0</v>
      </c>
      <c r="H281" s="2"/>
      <c r="I281" s="2"/>
      <c r="J281" s="2"/>
      <c r="K281" s="2" t="str">
        <f>IF(Final_Cleaned_Data_V2!J281="Other", "Please specify here", "")</f>
        <v/>
      </c>
      <c r="L281" s="2"/>
      <c r="M281" s="2"/>
      <c r="N281" s="2" t="str">
        <f>IF(Final_Cleaned_Data_V2!M281="Other", "Please specify here", "")</f>
        <v/>
      </c>
      <c r="O281" s="2"/>
      <c r="P281" s="2"/>
      <c r="Q281" s="2"/>
      <c r="R281" s="2"/>
      <c r="S281" s="2"/>
      <c r="T281" s="2"/>
      <c r="U281" s="2"/>
      <c r="W281" s="2"/>
      <c r="X281" s="2"/>
    </row>
    <row r="282">
      <c r="A282" s="1">
        <v>361.0</v>
      </c>
      <c r="B282" s="1" t="s">
        <v>866</v>
      </c>
      <c r="C282" s="1" t="s">
        <v>867</v>
      </c>
      <c r="D282" s="1" t="s">
        <v>72</v>
      </c>
      <c r="E282" s="1" t="s">
        <v>27</v>
      </c>
      <c r="F282" s="1">
        <v>1850.0</v>
      </c>
      <c r="H282" s="2"/>
      <c r="I282" s="2"/>
      <c r="J282" s="2"/>
      <c r="K282" s="2" t="str">
        <f>IF(Final_Cleaned_Data_V2!J282="Other", "Please specify here", "")</f>
        <v/>
      </c>
      <c r="L282" s="2"/>
      <c r="M282" s="2"/>
      <c r="N282" s="2" t="str">
        <f>IF(Final_Cleaned_Data_V2!M282="Other", "Please specify here", "")</f>
        <v/>
      </c>
      <c r="O282" s="2"/>
      <c r="P282" s="2"/>
      <c r="Q282" s="2"/>
      <c r="R282" s="2"/>
      <c r="S282" s="2"/>
      <c r="T282" s="2"/>
      <c r="U282" s="2"/>
      <c r="W282" s="2"/>
      <c r="X282" s="2"/>
    </row>
    <row r="283">
      <c r="A283" s="1">
        <v>362.0</v>
      </c>
      <c r="B283" s="1" t="s">
        <v>868</v>
      </c>
      <c r="C283" s="1" t="s">
        <v>869</v>
      </c>
      <c r="D283" s="1" t="s">
        <v>856</v>
      </c>
      <c r="E283" s="1" t="s">
        <v>27</v>
      </c>
      <c r="F283" s="1">
        <v>1850.0</v>
      </c>
      <c r="H283" s="2"/>
      <c r="I283" s="2"/>
      <c r="J283" s="2"/>
      <c r="K283" s="2" t="str">
        <f>IF(Final_Cleaned_Data_V2!J283="Other", "Please specify here", "")</f>
        <v/>
      </c>
      <c r="L283" s="2"/>
      <c r="M283" s="2"/>
      <c r="N283" s="2" t="str">
        <f>IF(Final_Cleaned_Data_V2!M283="Other", "Please specify here", "")</f>
        <v/>
      </c>
      <c r="O283" s="2"/>
      <c r="P283" s="2"/>
      <c r="Q283" s="2"/>
      <c r="R283" s="2"/>
      <c r="S283" s="2"/>
      <c r="T283" s="2"/>
      <c r="U283" s="2"/>
      <c r="W283" s="2"/>
      <c r="X283" s="2"/>
    </row>
    <row r="284">
      <c r="A284" s="1">
        <v>363.0</v>
      </c>
      <c r="B284" s="1" t="s">
        <v>870</v>
      </c>
      <c r="C284" s="1" t="s">
        <v>871</v>
      </c>
      <c r="D284" s="1" t="s">
        <v>872</v>
      </c>
      <c r="E284" s="1" t="s">
        <v>873</v>
      </c>
      <c r="F284" s="1">
        <v>1854.0</v>
      </c>
      <c r="H284" s="2"/>
      <c r="I284" s="2"/>
      <c r="J284" s="2"/>
      <c r="K284" s="2" t="str">
        <f>IF(Final_Cleaned_Data_V2!J284="Other", "Please specify here", "")</f>
        <v/>
      </c>
      <c r="L284" s="2"/>
      <c r="M284" s="2"/>
      <c r="N284" s="2" t="str">
        <f>IF(Final_Cleaned_Data_V2!M284="Other", "Please specify here", "")</f>
        <v/>
      </c>
      <c r="O284" s="2"/>
      <c r="P284" s="2"/>
      <c r="Q284" s="2"/>
      <c r="R284" s="2"/>
      <c r="S284" s="2"/>
      <c r="T284" s="2"/>
      <c r="U284" s="2"/>
      <c r="W284" s="2"/>
      <c r="X284" s="2"/>
    </row>
    <row r="285">
      <c r="A285" s="1">
        <v>364.0</v>
      </c>
      <c r="B285" s="1" t="s">
        <v>874</v>
      </c>
      <c r="C285" s="1" t="s">
        <v>875</v>
      </c>
      <c r="D285" s="1" t="s">
        <v>876</v>
      </c>
      <c r="E285" s="1" t="s">
        <v>34</v>
      </c>
      <c r="F285" s="1">
        <v>1855.0</v>
      </c>
      <c r="H285" s="2"/>
      <c r="I285" s="2"/>
      <c r="J285" s="2"/>
      <c r="K285" s="2" t="str">
        <f>IF(Final_Cleaned_Data_V2!J285="Other", "Please specify here", "")</f>
        <v/>
      </c>
      <c r="L285" s="2"/>
      <c r="M285" s="2"/>
      <c r="N285" s="2" t="str">
        <f>IF(Final_Cleaned_Data_V2!M285="Other", "Please specify here", "")</f>
        <v/>
      </c>
      <c r="O285" s="2"/>
      <c r="P285" s="2"/>
      <c r="Q285" s="2"/>
      <c r="R285" s="2"/>
      <c r="S285" s="2"/>
      <c r="T285" s="2"/>
      <c r="U285" s="2"/>
      <c r="W285" s="2"/>
      <c r="X285" s="2"/>
    </row>
    <row r="286">
      <c r="A286" s="1">
        <v>365.0</v>
      </c>
      <c r="B286" s="1" t="s">
        <v>877</v>
      </c>
      <c r="C286" s="1" t="s">
        <v>878</v>
      </c>
      <c r="D286" s="1" t="s">
        <v>78</v>
      </c>
      <c r="E286" s="1" t="s">
        <v>79</v>
      </c>
      <c r="F286" s="1">
        <v>1856.0</v>
      </c>
      <c r="H286" s="2"/>
      <c r="I286" s="2"/>
      <c r="J286" s="2"/>
      <c r="K286" s="2" t="str">
        <f>IF(Final_Cleaned_Data_V2!J286="Other", "Please specify here", "")</f>
        <v/>
      </c>
      <c r="L286" s="2"/>
      <c r="M286" s="2"/>
      <c r="N286" s="2" t="str">
        <f>IF(Final_Cleaned_Data_V2!M286="Other", "Please specify here", "")</f>
        <v/>
      </c>
      <c r="O286" s="2"/>
      <c r="P286" s="2"/>
      <c r="Q286" s="2"/>
      <c r="R286" s="2"/>
      <c r="S286" s="2"/>
      <c r="T286" s="2"/>
      <c r="U286" s="2"/>
      <c r="W286" s="2"/>
      <c r="X286" s="2"/>
    </row>
    <row r="287">
      <c r="A287" s="1">
        <v>366.0</v>
      </c>
      <c r="B287" s="1" t="s">
        <v>879</v>
      </c>
      <c r="C287" s="1" t="s">
        <v>880</v>
      </c>
      <c r="D287" s="1" t="s">
        <v>881</v>
      </c>
      <c r="E287" s="1" t="s">
        <v>34</v>
      </c>
      <c r="F287" s="1">
        <v>1868.0</v>
      </c>
      <c r="H287" s="2"/>
      <c r="I287" s="2"/>
      <c r="J287" s="2"/>
      <c r="K287" s="2" t="str">
        <f>IF(Final_Cleaned_Data_V2!J287="Other", "Please specify here", "")</f>
        <v/>
      </c>
      <c r="L287" s="2"/>
      <c r="M287" s="2"/>
      <c r="N287" s="2" t="str">
        <f>IF(Final_Cleaned_Data_V2!M287="Other", "Please specify here", "")</f>
        <v/>
      </c>
      <c r="O287" s="2"/>
      <c r="P287" s="2"/>
      <c r="Q287" s="2"/>
      <c r="R287" s="2"/>
      <c r="S287" s="2"/>
      <c r="T287" s="2"/>
      <c r="U287" s="2"/>
      <c r="W287" s="2"/>
      <c r="X287" s="2"/>
    </row>
    <row r="288">
      <c r="A288" s="1">
        <v>367.0</v>
      </c>
      <c r="B288" s="1" t="s">
        <v>882</v>
      </c>
      <c r="C288" s="1" t="s">
        <v>883</v>
      </c>
      <c r="D288" s="1" t="s">
        <v>884</v>
      </c>
      <c r="E288" s="1" t="s">
        <v>27</v>
      </c>
      <c r="F288" s="1">
        <v>1869.0</v>
      </c>
      <c r="H288" s="2"/>
      <c r="I288" s="2"/>
      <c r="J288" s="2"/>
      <c r="K288" s="2" t="str">
        <f>IF(Final_Cleaned_Data_V2!J288="Other", "Please specify here", "")</f>
        <v/>
      </c>
      <c r="L288" s="2"/>
      <c r="M288" s="2"/>
      <c r="N288" s="2" t="str">
        <f>IF(Final_Cleaned_Data_V2!M288="Other", "Please specify here", "")</f>
        <v/>
      </c>
      <c r="O288" s="2"/>
      <c r="P288" s="2"/>
      <c r="Q288" s="2"/>
      <c r="R288" s="2"/>
      <c r="S288" s="2"/>
      <c r="T288" s="2"/>
      <c r="U288" s="2"/>
      <c r="W288" s="2"/>
      <c r="X288" s="2"/>
    </row>
    <row r="289">
      <c r="A289" s="1">
        <v>368.0</v>
      </c>
      <c r="B289" s="1" t="s">
        <v>885</v>
      </c>
      <c r="C289" s="1" t="s">
        <v>886</v>
      </c>
      <c r="D289" s="1" t="s">
        <v>820</v>
      </c>
      <c r="E289" s="1" t="s">
        <v>27</v>
      </c>
      <c r="F289" s="1">
        <v>1879.0</v>
      </c>
      <c r="H289" s="2"/>
      <c r="I289" s="2"/>
      <c r="J289" s="2"/>
      <c r="K289" s="2" t="str">
        <f>IF(Final_Cleaned_Data_V2!J289="Other", "Please specify here", "")</f>
        <v/>
      </c>
      <c r="L289" s="2"/>
      <c r="M289" s="2"/>
      <c r="N289" s="2" t="str">
        <f>IF(Final_Cleaned_Data_V2!M289="Other", "Please specify here", "")</f>
        <v/>
      </c>
      <c r="O289" s="2"/>
      <c r="P289" s="2"/>
      <c r="Q289" s="2"/>
      <c r="R289" s="2"/>
      <c r="S289" s="2"/>
      <c r="T289" s="2"/>
      <c r="U289" s="2"/>
      <c r="W289" s="2"/>
      <c r="X289" s="2"/>
    </row>
    <row r="290">
      <c r="A290" s="1">
        <v>369.0</v>
      </c>
      <c r="B290" s="1" t="s">
        <v>887</v>
      </c>
      <c r="C290" s="1" t="s">
        <v>888</v>
      </c>
      <c r="D290" s="1" t="s">
        <v>889</v>
      </c>
      <c r="E290" s="1" t="s">
        <v>27</v>
      </c>
      <c r="F290" s="1">
        <v>1882.0</v>
      </c>
      <c r="H290" s="2"/>
      <c r="I290" s="2"/>
      <c r="J290" s="2"/>
      <c r="K290" s="2" t="str">
        <f>IF(Final_Cleaned_Data_V2!J290="Other", "Please specify here", "")</f>
        <v/>
      </c>
      <c r="L290" s="2"/>
      <c r="M290" s="2"/>
      <c r="N290" s="2" t="str">
        <f>IF(Final_Cleaned_Data_V2!M290="Other", "Please specify here", "")</f>
        <v/>
      </c>
      <c r="O290" s="2"/>
      <c r="P290" s="2"/>
      <c r="Q290" s="2"/>
      <c r="R290" s="2"/>
      <c r="S290" s="2"/>
      <c r="T290" s="2"/>
      <c r="U290" s="2"/>
      <c r="W290" s="2"/>
      <c r="X290" s="2"/>
    </row>
    <row r="291">
      <c r="A291" s="1">
        <v>370.0</v>
      </c>
      <c r="B291" s="1" t="s">
        <v>890</v>
      </c>
      <c r="C291" s="1" t="s">
        <v>891</v>
      </c>
      <c r="D291" s="1" t="s">
        <v>152</v>
      </c>
      <c r="E291" s="1" t="s">
        <v>153</v>
      </c>
      <c r="F291" s="1">
        <v>1887.0</v>
      </c>
      <c r="H291" s="2"/>
      <c r="I291" s="2"/>
      <c r="J291" s="2"/>
      <c r="K291" s="2" t="str">
        <f>IF(Final_Cleaned_Data_V2!J291="Other", "Please specify here", "")</f>
        <v/>
      </c>
      <c r="L291" s="2"/>
      <c r="M291" s="2"/>
      <c r="N291" s="2" t="str">
        <f>IF(Final_Cleaned_Data_V2!M291="Other", "Please specify here", "")</f>
        <v/>
      </c>
      <c r="O291" s="2"/>
      <c r="P291" s="2"/>
      <c r="Q291" s="2"/>
      <c r="R291" s="2"/>
      <c r="S291" s="2"/>
      <c r="T291" s="2"/>
      <c r="U291" s="2"/>
      <c r="W291" s="2"/>
      <c r="X291" s="2"/>
    </row>
    <row r="292">
      <c r="A292" s="1">
        <v>371.0</v>
      </c>
      <c r="B292" s="1" t="s">
        <v>892</v>
      </c>
      <c r="C292" s="1" t="s">
        <v>893</v>
      </c>
      <c r="D292" s="1" t="s">
        <v>894</v>
      </c>
      <c r="E292" s="1" t="s">
        <v>27</v>
      </c>
      <c r="F292" s="1">
        <v>1894.0</v>
      </c>
      <c r="H292" s="2"/>
      <c r="I292" s="2"/>
      <c r="J292" s="2"/>
      <c r="K292" s="2" t="str">
        <f>IF(Final_Cleaned_Data_V2!J292="Other", "Please specify here", "")</f>
        <v/>
      </c>
      <c r="L292" s="2"/>
      <c r="M292" s="2"/>
      <c r="N292" s="2" t="str">
        <f>IF(Final_Cleaned_Data_V2!M292="Other", "Please specify here", "")</f>
        <v/>
      </c>
      <c r="O292" s="2"/>
      <c r="P292" s="2"/>
      <c r="Q292" s="2"/>
      <c r="R292" s="2"/>
      <c r="S292" s="2"/>
      <c r="T292" s="2"/>
      <c r="U292" s="2"/>
      <c r="W292" s="2"/>
      <c r="X292" s="2"/>
    </row>
    <row r="293">
      <c r="A293" s="1">
        <v>372.0</v>
      </c>
      <c r="B293" s="1" t="s">
        <v>895</v>
      </c>
      <c r="C293" s="1" t="s">
        <v>896</v>
      </c>
      <c r="D293" s="1" t="s">
        <v>897</v>
      </c>
      <c r="E293" s="1" t="s">
        <v>898</v>
      </c>
      <c r="F293" s="1">
        <v>1894.0</v>
      </c>
      <c r="H293" s="2"/>
      <c r="I293" s="2"/>
      <c r="J293" s="2"/>
      <c r="K293" s="2" t="str">
        <f>IF(Final_Cleaned_Data_V2!J293="Other", "Please specify here", "")</f>
        <v/>
      </c>
      <c r="L293" s="2"/>
      <c r="M293" s="2"/>
      <c r="N293" s="2" t="str">
        <f>IF(Final_Cleaned_Data_V2!M293="Other", "Please specify here", "")</f>
        <v/>
      </c>
      <c r="O293" s="2"/>
      <c r="P293" s="2"/>
      <c r="Q293" s="2"/>
      <c r="R293" s="2"/>
      <c r="S293" s="2"/>
      <c r="T293" s="2"/>
      <c r="U293" s="2"/>
      <c r="W293" s="2"/>
      <c r="X293" s="2"/>
    </row>
    <row r="294">
      <c r="A294" s="1">
        <v>373.0</v>
      </c>
      <c r="B294" s="1" t="s">
        <v>899</v>
      </c>
      <c r="C294" s="1" t="s">
        <v>900</v>
      </c>
      <c r="D294" s="1" t="s">
        <v>901</v>
      </c>
      <c r="E294" s="1" t="s">
        <v>34</v>
      </c>
      <c r="F294" s="1">
        <v>1903.0</v>
      </c>
      <c r="H294" s="2"/>
      <c r="I294" s="2"/>
      <c r="J294" s="2"/>
      <c r="K294" s="2" t="str">
        <f>IF(Final_Cleaned_Data_V2!J294="Other", "Please specify here", "")</f>
        <v/>
      </c>
      <c r="L294" s="2"/>
      <c r="M294" s="2"/>
      <c r="N294" s="2" t="str">
        <f>IF(Final_Cleaned_Data_V2!M294="Other", "Please specify here", "")</f>
        <v/>
      </c>
      <c r="O294" s="2"/>
      <c r="P294" s="2"/>
      <c r="Q294" s="2"/>
      <c r="R294" s="2"/>
      <c r="S294" s="2"/>
      <c r="T294" s="2"/>
      <c r="U294" s="2"/>
      <c r="W294" s="2"/>
      <c r="X294" s="2"/>
    </row>
    <row r="295">
      <c r="A295" s="1">
        <v>374.0</v>
      </c>
      <c r="B295" s="1" t="s">
        <v>902</v>
      </c>
      <c r="C295" s="1" t="s">
        <v>903</v>
      </c>
      <c r="D295" s="1" t="s">
        <v>904</v>
      </c>
      <c r="E295" s="1" t="s">
        <v>27</v>
      </c>
      <c r="F295" s="1">
        <v>1911.0</v>
      </c>
      <c r="H295" s="2"/>
      <c r="I295" s="2"/>
      <c r="J295" s="2"/>
      <c r="K295" s="2" t="str">
        <f>IF(Final_Cleaned_Data_V2!J295="Other", "Please specify here", "")</f>
        <v/>
      </c>
      <c r="L295" s="2"/>
      <c r="M295" s="2"/>
      <c r="N295" s="2" t="str">
        <f>IF(Final_Cleaned_Data_V2!M295="Other", "Please specify here", "")</f>
        <v/>
      </c>
      <c r="O295" s="2"/>
      <c r="P295" s="2"/>
      <c r="Q295" s="2"/>
      <c r="R295" s="2"/>
      <c r="S295" s="2"/>
      <c r="T295" s="2"/>
      <c r="U295" s="2"/>
      <c r="W295" s="2"/>
      <c r="X295" s="2"/>
    </row>
    <row r="296">
      <c r="A296" s="1">
        <v>375.0</v>
      </c>
      <c r="B296" s="1" t="s">
        <v>905</v>
      </c>
      <c r="C296" s="1" t="s">
        <v>906</v>
      </c>
      <c r="D296" s="1" t="s">
        <v>907</v>
      </c>
      <c r="E296" s="1" t="s">
        <v>34</v>
      </c>
      <c r="F296" s="1">
        <v>1912.0</v>
      </c>
      <c r="H296" s="2"/>
      <c r="I296" s="2"/>
      <c r="J296" s="2"/>
      <c r="K296" s="2" t="str">
        <f>IF(Final_Cleaned_Data_V2!J296="Other", "Please specify here", "")</f>
        <v/>
      </c>
      <c r="L296" s="2"/>
      <c r="M296" s="2"/>
      <c r="N296" s="2" t="str">
        <f>IF(Final_Cleaned_Data_V2!M296="Other", "Please specify here", "")</f>
        <v/>
      </c>
      <c r="O296" s="2"/>
      <c r="P296" s="2"/>
      <c r="Q296" s="2"/>
      <c r="R296" s="2"/>
      <c r="S296" s="2"/>
      <c r="T296" s="2"/>
      <c r="U296" s="2"/>
      <c r="W296" s="2"/>
      <c r="X296" s="2"/>
    </row>
    <row r="297">
      <c r="A297" s="1">
        <v>376.0</v>
      </c>
      <c r="B297" s="1" t="s">
        <v>908</v>
      </c>
      <c r="C297" s="1" t="s">
        <v>909</v>
      </c>
      <c r="D297" s="1" t="s">
        <v>910</v>
      </c>
      <c r="E297" s="1" t="s">
        <v>34</v>
      </c>
      <c r="F297" s="1">
        <v>1923.0</v>
      </c>
      <c r="H297" s="2"/>
      <c r="I297" s="2"/>
      <c r="J297" s="2"/>
      <c r="K297" s="2" t="str">
        <f>IF(Final_Cleaned_Data_V2!J297="Other", "Please specify here", "")</f>
        <v/>
      </c>
      <c r="L297" s="2"/>
      <c r="M297" s="2"/>
      <c r="N297" s="2" t="str">
        <f>IF(Final_Cleaned_Data_V2!M297="Other", "Please specify here", "")</f>
        <v/>
      </c>
      <c r="O297" s="2"/>
      <c r="P297" s="2"/>
      <c r="Q297" s="2"/>
      <c r="R297" s="2"/>
      <c r="S297" s="2"/>
      <c r="T297" s="2"/>
      <c r="U297" s="2"/>
      <c r="W297" s="2"/>
      <c r="X297" s="2"/>
    </row>
    <row r="298">
      <c r="A298" s="1">
        <v>377.0</v>
      </c>
      <c r="B298" s="1" t="s">
        <v>911</v>
      </c>
      <c r="C298" s="1" t="s">
        <v>912</v>
      </c>
      <c r="D298" s="1" t="s">
        <v>913</v>
      </c>
      <c r="E298" s="1" t="s">
        <v>27</v>
      </c>
      <c r="F298" s="1">
        <v>1931.0</v>
      </c>
      <c r="H298" s="2"/>
      <c r="I298" s="2"/>
      <c r="J298" s="2"/>
      <c r="K298" s="2" t="str">
        <f>IF(Final_Cleaned_Data_V2!J298="Other", "Please specify here", "")</f>
        <v/>
      </c>
      <c r="L298" s="2"/>
      <c r="M298" s="2"/>
      <c r="N298" s="2" t="str">
        <f>IF(Final_Cleaned_Data_V2!M298="Other", "Please specify here", "")</f>
        <v/>
      </c>
      <c r="O298" s="2"/>
      <c r="P298" s="2"/>
      <c r="Q298" s="2"/>
      <c r="R298" s="2"/>
      <c r="S298" s="2"/>
      <c r="T298" s="2"/>
      <c r="U298" s="2"/>
      <c r="W298" s="2"/>
      <c r="X298" s="2"/>
    </row>
    <row r="299">
      <c r="A299" s="1">
        <v>378.0</v>
      </c>
      <c r="B299" s="1" t="s">
        <v>914</v>
      </c>
      <c r="C299" s="1" t="s">
        <v>915</v>
      </c>
      <c r="D299" s="1" t="s">
        <v>916</v>
      </c>
      <c r="E299" s="1" t="s">
        <v>27</v>
      </c>
      <c r="F299" s="1">
        <v>1951.0</v>
      </c>
      <c r="H299" s="2"/>
      <c r="I299" s="2"/>
      <c r="J299" s="2"/>
      <c r="K299" s="2" t="str">
        <f>IF(Final_Cleaned_Data_V2!J299="Other", "Please specify here", "")</f>
        <v/>
      </c>
      <c r="L299" s="2"/>
      <c r="M299" s="2"/>
      <c r="N299" s="2" t="str">
        <f>IF(Final_Cleaned_Data_V2!M299="Other", "Please specify here", "")</f>
        <v/>
      </c>
      <c r="O299" s="2"/>
      <c r="P299" s="2"/>
      <c r="Q299" s="2"/>
      <c r="R299" s="2"/>
      <c r="S299" s="2"/>
      <c r="T299" s="2"/>
      <c r="U299" s="2"/>
      <c r="W299" s="2"/>
      <c r="X299" s="2"/>
    </row>
    <row r="300">
      <c r="A300" s="1">
        <v>379.0</v>
      </c>
      <c r="B300" s="1" t="s">
        <v>917</v>
      </c>
      <c r="C300" s="1" t="s">
        <v>918</v>
      </c>
      <c r="D300" s="1" t="s">
        <v>844</v>
      </c>
      <c r="E300" s="1" t="s">
        <v>27</v>
      </c>
      <c r="F300" s="1">
        <v>1964.0</v>
      </c>
      <c r="H300" s="2"/>
      <c r="I300" s="2"/>
      <c r="J300" s="2"/>
      <c r="K300" s="2" t="str">
        <f>IF(Final_Cleaned_Data_V2!J300="Other", "Please specify here", "")</f>
        <v/>
      </c>
      <c r="L300" s="2"/>
      <c r="M300" s="2"/>
      <c r="N300" s="2" t="str">
        <f>IF(Final_Cleaned_Data_V2!M300="Other", "Please specify here", "")</f>
        <v/>
      </c>
      <c r="O300" s="2"/>
      <c r="P300" s="2"/>
      <c r="Q300" s="2"/>
      <c r="R300" s="2"/>
      <c r="S300" s="2"/>
      <c r="T300" s="2"/>
      <c r="U300" s="2"/>
      <c r="W300" s="2"/>
      <c r="X300" s="2"/>
    </row>
    <row r="301">
      <c r="A301" s="1">
        <v>380.0</v>
      </c>
      <c r="B301" s="1" t="s">
        <v>919</v>
      </c>
      <c r="C301" s="1" t="s">
        <v>920</v>
      </c>
      <c r="D301" s="1" t="s">
        <v>841</v>
      </c>
      <c r="E301" s="1" t="s">
        <v>34</v>
      </c>
      <c r="F301" s="1">
        <v>1975.0</v>
      </c>
      <c r="H301" s="2"/>
      <c r="I301" s="2"/>
      <c r="J301" s="2"/>
      <c r="K301" s="2" t="str">
        <f>IF(Final_Cleaned_Data_V2!J301="Other", "Please specify here", "")</f>
        <v/>
      </c>
      <c r="L301" s="2"/>
      <c r="M301" s="2"/>
      <c r="N301" s="2" t="str">
        <f>IF(Final_Cleaned_Data_V2!M301="Other", "Please specify here", "")</f>
        <v/>
      </c>
      <c r="O301" s="2"/>
      <c r="P301" s="2"/>
      <c r="Q301" s="2"/>
      <c r="R301" s="2"/>
      <c r="S301" s="2"/>
      <c r="T301" s="2"/>
      <c r="U301" s="2"/>
      <c r="W301" s="2"/>
      <c r="X301" s="2"/>
    </row>
    <row r="302">
      <c r="A302" s="1">
        <v>381.0</v>
      </c>
      <c r="B302" s="1" t="s">
        <v>921</v>
      </c>
      <c r="C302" s="1" t="s">
        <v>922</v>
      </c>
      <c r="D302" s="1" t="s">
        <v>923</v>
      </c>
      <c r="E302" s="1" t="s">
        <v>164</v>
      </c>
      <c r="F302" s="1">
        <v>1980.0</v>
      </c>
      <c r="H302" s="2"/>
      <c r="I302" s="2"/>
      <c r="J302" s="2"/>
      <c r="K302" s="2" t="str">
        <f>IF(Final_Cleaned_Data_V2!J302="Other", "Please specify here", "")</f>
        <v/>
      </c>
      <c r="L302" s="2"/>
      <c r="M302" s="2"/>
      <c r="N302" s="2" t="str">
        <f>IF(Final_Cleaned_Data_V2!M302="Other", "Please specify here", "")</f>
        <v/>
      </c>
      <c r="O302" s="2"/>
      <c r="P302" s="2"/>
      <c r="Q302" s="2"/>
      <c r="R302" s="2"/>
      <c r="S302" s="2"/>
      <c r="T302" s="2"/>
      <c r="U302" s="2"/>
      <c r="W302" s="2"/>
      <c r="X302" s="2"/>
    </row>
    <row r="303">
      <c r="A303" s="1">
        <v>382.0</v>
      </c>
      <c r="B303" s="1" t="s">
        <v>924</v>
      </c>
      <c r="C303" s="1" t="s">
        <v>925</v>
      </c>
      <c r="D303" s="1" t="s">
        <v>926</v>
      </c>
      <c r="E303" s="1" t="s">
        <v>34</v>
      </c>
      <c r="F303" s="1">
        <v>1989.0</v>
      </c>
      <c r="H303" s="2"/>
      <c r="I303" s="2"/>
      <c r="J303" s="2"/>
      <c r="K303" s="2" t="str">
        <f>IF(Final_Cleaned_Data_V2!J303="Other", "Please specify here", "")</f>
        <v/>
      </c>
      <c r="L303" s="2"/>
      <c r="M303" s="2"/>
      <c r="N303" s="2" t="str">
        <f>IF(Final_Cleaned_Data_V2!M303="Other", "Please specify here", "")</f>
        <v/>
      </c>
      <c r="O303" s="2"/>
      <c r="P303" s="2"/>
      <c r="Q303" s="2"/>
      <c r="R303" s="2"/>
      <c r="S303" s="2"/>
      <c r="T303" s="2"/>
      <c r="U303" s="2"/>
      <c r="W303" s="2"/>
      <c r="X303" s="2"/>
    </row>
    <row r="304">
      <c r="A304" s="1">
        <v>383.0</v>
      </c>
      <c r="B304" s="1" t="s">
        <v>927</v>
      </c>
      <c r="C304" s="1" t="s">
        <v>928</v>
      </c>
      <c r="D304" s="1" t="s">
        <v>929</v>
      </c>
      <c r="E304" s="1" t="s">
        <v>27</v>
      </c>
      <c r="F304" s="1">
        <v>1997.0</v>
      </c>
      <c r="H304" s="2"/>
      <c r="I304" s="2"/>
      <c r="J304" s="2"/>
      <c r="K304" s="2" t="str">
        <f>IF(Final_Cleaned_Data_V2!J304="Other", "Please specify here", "")</f>
        <v/>
      </c>
      <c r="L304" s="2"/>
      <c r="M304" s="2"/>
      <c r="N304" s="2" t="str">
        <f>IF(Final_Cleaned_Data_V2!M304="Other", "Please specify here", "")</f>
        <v/>
      </c>
      <c r="O304" s="2"/>
      <c r="P304" s="2"/>
      <c r="Q304" s="2"/>
      <c r="R304" s="2"/>
      <c r="S304" s="2"/>
      <c r="T304" s="2"/>
      <c r="U304" s="2"/>
      <c r="W304" s="2"/>
      <c r="X304" s="2"/>
    </row>
    <row r="305">
      <c r="A305" s="1">
        <v>384.0</v>
      </c>
      <c r="B305" s="1" t="s">
        <v>930</v>
      </c>
      <c r="C305" s="1" t="s">
        <v>931</v>
      </c>
      <c r="D305" s="1" t="s">
        <v>305</v>
      </c>
      <c r="E305" s="1" t="s">
        <v>27</v>
      </c>
      <c r="F305" s="1">
        <v>2008.0</v>
      </c>
      <c r="H305" s="2"/>
      <c r="I305" s="2"/>
      <c r="J305" s="2"/>
      <c r="K305" s="2" t="str">
        <f>IF(Final_Cleaned_Data_V2!J305="Other", "Please specify here", "")</f>
        <v/>
      </c>
      <c r="L305" s="2"/>
      <c r="M305" s="2"/>
      <c r="N305" s="2" t="str">
        <f>IF(Final_Cleaned_Data_V2!M305="Other", "Please specify here", "")</f>
        <v/>
      </c>
      <c r="O305" s="2"/>
      <c r="P305" s="2"/>
      <c r="Q305" s="2"/>
      <c r="R305" s="2"/>
      <c r="S305" s="2"/>
      <c r="T305" s="2"/>
      <c r="U305" s="2"/>
      <c r="W305" s="2"/>
      <c r="X305" s="2"/>
    </row>
    <row r="306">
      <c r="A306" s="1">
        <v>385.0</v>
      </c>
      <c r="B306" s="1" t="s">
        <v>932</v>
      </c>
      <c r="C306" s="1" t="s">
        <v>933</v>
      </c>
      <c r="D306" s="1" t="s">
        <v>143</v>
      </c>
      <c r="E306" s="1" t="s">
        <v>27</v>
      </c>
      <c r="F306" s="1">
        <v>2010.0</v>
      </c>
      <c r="H306" s="2"/>
      <c r="I306" s="2"/>
      <c r="J306" s="2"/>
      <c r="K306" s="2" t="str">
        <f>IF(Final_Cleaned_Data_V2!J306="Other", "Please specify here", "")</f>
        <v/>
      </c>
      <c r="L306" s="2"/>
      <c r="M306" s="2"/>
      <c r="N306" s="2" t="str">
        <f>IF(Final_Cleaned_Data_V2!M306="Other", "Please specify here", "")</f>
        <v/>
      </c>
      <c r="O306" s="2"/>
      <c r="P306" s="2"/>
      <c r="Q306" s="2"/>
      <c r="R306" s="2"/>
      <c r="S306" s="2"/>
      <c r="T306" s="2"/>
      <c r="U306" s="2"/>
      <c r="W306" s="2"/>
      <c r="X306" s="2"/>
    </row>
    <row r="307">
      <c r="A307" s="1">
        <v>386.0</v>
      </c>
      <c r="B307" s="1" t="s">
        <v>934</v>
      </c>
      <c r="C307" s="1" t="s">
        <v>935</v>
      </c>
      <c r="D307" s="1" t="s">
        <v>936</v>
      </c>
      <c r="E307" s="1" t="s">
        <v>937</v>
      </c>
      <c r="F307" s="1">
        <v>2010.0</v>
      </c>
      <c r="H307" s="2"/>
      <c r="I307" s="2"/>
      <c r="J307" s="2"/>
      <c r="K307" s="2" t="str">
        <f>IF(Final_Cleaned_Data_V2!J307="Other", "Please specify here", "")</f>
        <v/>
      </c>
      <c r="L307" s="2"/>
      <c r="M307" s="2"/>
      <c r="N307" s="2" t="str">
        <f>IF(Final_Cleaned_Data_V2!M307="Other", "Please specify here", "")</f>
        <v/>
      </c>
      <c r="O307" s="2"/>
      <c r="P307" s="2"/>
      <c r="Q307" s="2"/>
      <c r="R307" s="2"/>
      <c r="S307" s="2"/>
      <c r="T307" s="2"/>
      <c r="U307" s="2"/>
      <c r="W307" s="2"/>
      <c r="X307" s="2"/>
    </row>
    <row r="308">
      <c r="A308" s="1">
        <v>387.0</v>
      </c>
      <c r="B308" s="1" t="s">
        <v>938</v>
      </c>
      <c r="C308" s="1" t="s">
        <v>939</v>
      </c>
      <c r="D308" s="1" t="s">
        <v>42</v>
      </c>
      <c r="E308" s="1" t="s">
        <v>27</v>
      </c>
      <c r="F308" s="1">
        <v>2044.0</v>
      </c>
      <c r="H308" s="2"/>
      <c r="I308" s="2"/>
      <c r="J308" s="2"/>
      <c r="K308" s="2" t="str">
        <f>IF(Final_Cleaned_Data_V2!J308="Other", "Please specify here", "")</f>
        <v/>
      </c>
      <c r="L308" s="2"/>
      <c r="M308" s="2"/>
      <c r="N308" s="2" t="str">
        <f>IF(Final_Cleaned_Data_V2!M308="Other", "Please specify here", "")</f>
        <v/>
      </c>
      <c r="O308" s="2"/>
      <c r="P308" s="2"/>
      <c r="Q308" s="2"/>
      <c r="R308" s="2"/>
      <c r="S308" s="2"/>
      <c r="T308" s="2"/>
      <c r="U308" s="2"/>
      <c r="W308" s="2"/>
      <c r="X308" s="2"/>
    </row>
    <row r="309">
      <c r="A309" s="1">
        <v>388.0</v>
      </c>
      <c r="B309" s="1" t="s">
        <v>940</v>
      </c>
      <c r="C309" s="1" t="s">
        <v>941</v>
      </c>
      <c r="D309" s="1" t="s">
        <v>163</v>
      </c>
      <c r="E309" s="1" t="s">
        <v>164</v>
      </c>
      <c r="F309" s="1">
        <v>2049.0</v>
      </c>
      <c r="H309" s="2"/>
      <c r="I309" s="2"/>
      <c r="J309" s="2"/>
      <c r="K309" s="2" t="str">
        <f>IF(Final_Cleaned_Data_V2!J309="Other", "Please specify here", "")</f>
        <v/>
      </c>
      <c r="L309" s="2"/>
      <c r="M309" s="2"/>
      <c r="N309" s="2" t="str">
        <f>IF(Final_Cleaned_Data_V2!M309="Other", "Please specify here", "")</f>
        <v/>
      </c>
      <c r="O309" s="2"/>
      <c r="P309" s="2"/>
      <c r="Q309" s="2"/>
      <c r="R309" s="2"/>
      <c r="S309" s="2"/>
      <c r="T309" s="2"/>
      <c r="U309" s="2"/>
      <c r="W309" s="2"/>
      <c r="X309" s="2"/>
    </row>
    <row r="310">
      <c r="A310" s="1">
        <v>389.0</v>
      </c>
      <c r="B310" s="1" t="s">
        <v>942</v>
      </c>
      <c r="C310" s="1" t="s">
        <v>943</v>
      </c>
      <c r="D310" s="1" t="s">
        <v>944</v>
      </c>
      <c r="E310" s="1" t="s">
        <v>27</v>
      </c>
      <c r="F310" s="1">
        <v>2052.0</v>
      </c>
      <c r="H310" s="2"/>
      <c r="I310" s="2"/>
      <c r="J310" s="2"/>
      <c r="K310" s="2" t="str">
        <f>IF(Final_Cleaned_Data_V2!J310="Other", "Please specify here", "")</f>
        <v/>
      </c>
      <c r="L310" s="2"/>
      <c r="M310" s="2"/>
      <c r="N310" s="2" t="str">
        <f>IF(Final_Cleaned_Data_V2!M310="Other", "Please specify here", "")</f>
        <v/>
      </c>
      <c r="O310" s="2"/>
      <c r="P310" s="2"/>
      <c r="Q310" s="2"/>
      <c r="R310" s="2"/>
      <c r="S310" s="2"/>
      <c r="T310" s="2"/>
      <c r="U310" s="2"/>
      <c r="W310" s="2"/>
      <c r="X310" s="2"/>
    </row>
    <row r="311">
      <c r="A311" s="1">
        <v>390.0</v>
      </c>
      <c r="B311" s="1" t="s">
        <v>945</v>
      </c>
      <c r="C311" s="1" t="s">
        <v>946</v>
      </c>
      <c r="D311" s="1" t="s">
        <v>947</v>
      </c>
      <c r="E311" s="1" t="s">
        <v>948</v>
      </c>
      <c r="F311" s="1">
        <v>2054.0</v>
      </c>
      <c r="H311" s="2"/>
      <c r="I311" s="2"/>
      <c r="J311" s="2"/>
      <c r="K311" s="2" t="str">
        <f>IF(Final_Cleaned_Data_V2!J311="Other", "Please specify here", "")</f>
        <v/>
      </c>
      <c r="L311" s="2"/>
      <c r="M311" s="2"/>
      <c r="N311" s="2" t="str">
        <f>IF(Final_Cleaned_Data_V2!M311="Other", "Please specify here", "")</f>
        <v/>
      </c>
      <c r="O311" s="2"/>
      <c r="P311" s="2"/>
      <c r="Q311" s="2"/>
      <c r="R311" s="2"/>
      <c r="S311" s="2"/>
      <c r="T311" s="2"/>
      <c r="U311" s="2"/>
      <c r="W311" s="2"/>
      <c r="X311" s="2"/>
    </row>
    <row r="312">
      <c r="A312" s="1">
        <v>391.0</v>
      </c>
      <c r="B312" s="1" t="s">
        <v>949</v>
      </c>
      <c r="C312" s="1" t="s">
        <v>950</v>
      </c>
      <c r="D312" s="1" t="s">
        <v>951</v>
      </c>
      <c r="E312" s="1" t="s">
        <v>27</v>
      </c>
      <c r="F312" s="1">
        <v>2066.0</v>
      </c>
      <c r="H312" s="2"/>
      <c r="I312" s="2"/>
      <c r="J312" s="2"/>
      <c r="K312" s="2" t="str">
        <f>IF(Final_Cleaned_Data_V2!J312="Other", "Please specify here", "")</f>
        <v/>
      </c>
      <c r="L312" s="2"/>
      <c r="M312" s="2"/>
      <c r="N312" s="2" t="str">
        <f>IF(Final_Cleaned_Data_V2!M312="Other", "Please specify here", "")</f>
        <v/>
      </c>
      <c r="O312" s="2"/>
      <c r="P312" s="2"/>
      <c r="Q312" s="2"/>
      <c r="R312" s="2"/>
      <c r="S312" s="2"/>
      <c r="T312" s="2"/>
      <c r="U312" s="2"/>
      <c r="W312" s="2"/>
      <c r="X312" s="2"/>
    </row>
    <row r="313">
      <c r="A313" s="1">
        <v>392.0</v>
      </c>
      <c r="B313" s="1" t="s">
        <v>952</v>
      </c>
      <c r="C313" s="1" t="s">
        <v>953</v>
      </c>
      <c r="D313" s="1" t="s">
        <v>954</v>
      </c>
      <c r="E313" s="1" t="s">
        <v>955</v>
      </c>
      <c r="F313" s="1">
        <v>2100.0</v>
      </c>
      <c r="H313" s="2"/>
      <c r="I313" s="2"/>
      <c r="J313" s="2"/>
      <c r="K313" s="2" t="str">
        <f>IF(Final_Cleaned_Data_V2!J313="Other", "Please specify here", "")</f>
        <v/>
      </c>
      <c r="L313" s="2"/>
      <c r="M313" s="2"/>
      <c r="N313" s="2" t="str">
        <f>IF(Final_Cleaned_Data_V2!M313="Other", "Please specify here", "")</f>
        <v/>
      </c>
      <c r="O313" s="2"/>
      <c r="P313" s="2"/>
      <c r="Q313" s="2"/>
      <c r="R313" s="2"/>
      <c r="S313" s="2"/>
      <c r="T313" s="2"/>
      <c r="U313" s="2"/>
      <c r="W313" s="2"/>
      <c r="X313" s="2"/>
    </row>
    <row r="314">
      <c r="A314" s="1">
        <v>393.0</v>
      </c>
      <c r="B314" s="1" t="s">
        <v>956</v>
      </c>
      <c r="C314" s="1" t="s">
        <v>957</v>
      </c>
      <c r="D314" s="1" t="s">
        <v>958</v>
      </c>
      <c r="E314" s="1" t="s">
        <v>27</v>
      </c>
      <c r="F314" s="1">
        <v>2148.0</v>
      </c>
      <c r="H314" s="2"/>
      <c r="I314" s="2"/>
      <c r="J314" s="2"/>
      <c r="K314" s="2" t="str">
        <f>IF(Final_Cleaned_Data_V2!J314="Other", "Please specify here", "")</f>
        <v/>
      </c>
      <c r="L314" s="2"/>
      <c r="M314" s="2"/>
      <c r="N314" s="2" t="str">
        <f>IF(Final_Cleaned_Data_V2!M314="Other", "Please specify here", "")</f>
        <v/>
      </c>
      <c r="O314" s="2"/>
      <c r="P314" s="2"/>
      <c r="Q314" s="2"/>
      <c r="R314" s="2"/>
      <c r="S314" s="2"/>
      <c r="T314" s="2"/>
      <c r="U314" s="2"/>
      <c r="W314" s="2"/>
      <c r="X314" s="2"/>
    </row>
    <row r="315">
      <c r="A315" s="1">
        <v>394.0</v>
      </c>
      <c r="B315" s="1" t="s">
        <v>959</v>
      </c>
      <c r="C315" s="1" t="s">
        <v>960</v>
      </c>
      <c r="D315" s="1" t="s">
        <v>872</v>
      </c>
      <c r="E315" s="1" t="s">
        <v>873</v>
      </c>
      <c r="F315" s="1">
        <v>2158.0</v>
      </c>
      <c r="H315" s="2"/>
      <c r="I315" s="2"/>
      <c r="J315" s="2"/>
      <c r="K315" s="2" t="str">
        <f>IF(Final_Cleaned_Data_V2!J315="Other", "Please specify here", "")</f>
        <v/>
      </c>
      <c r="L315" s="2"/>
      <c r="M315" s="2"/>
      <c r="N315" s="2" t="str">
        <f>IF(Final_Cleaned_Data_V2!M315="Other", "Please specify here", "")</f>
        <v/>
      </c>
      <c r="O315" s="2"/>
      <c r="P315" s="2"/>
      <c r="Q315" s="2"/>
      <c r="R315" s="2"/>
      <c r="S315" s="2"/>
      <c r="T315" s="2"/>
      <c r="U315" s="2"/>
      <c r="W315" s="2"/>
      <c r="X315" s="2"/>
    </row>
    <row r="316">
      <c r="A316" s="1">
        <v>395.0</v>
      </c>
      <c r="B316" s="1" t="s">
        <v>961</v>
      </c>
      <c r="C316" s="1" t="s">
        <v>962</v>
      </c>
      <c r="D316" s="1" t="s">
        <v>963</v>
      </c>
      <c r="E316" s="1" t="s">
        <v>27</v>
      </c>
      <c r="F316" s="1">
        <v>2168.0</v>
      </c>
      <c r="H316" s="2"/>
      <c r="I316" s="2"/>
      <c r="J316" s="2"/>
      <c r="K316" s="2" t="str">
        <f>IF(Final_Cleaned_Data_V2!J316="Other", "Please specify here", "")</f>
        <v/>
      </c>
      <c r="L316" s="2"/>
      <c r="M316" s="2"/>
      <c r="N316" s="2" t="str">
        <f>IF(Final_Cleaned_Data_V2!M316="Other", "Please specify here", "")</f>
        <v/>
      </c>
      <c r="O316" s="2"/>
      <c r="P316" s="2"/>
      <c r="Q316" s="2"/>
      <c r="R316" s="2"/>
      <c r="S316" s="2"/>
      <c r="T316" s="2"/>
      <c r="U316" s="2"/>
      <c r="W316" s="2"/>
      <c r="X316" s="2"/>
    </row>
    <row r="317">
      <c r="A317" s="1">
        <v>396.0</v>
      </c>
      <c r="B317" s="1" t="s">
        <v>964</v>
      </c>
      <c r="C317" s="1" t="s">
        <v>965</v>
      </c>
      <c r="D317" s="1" t="s">
        <v>966</v>
      </c>
      <c r="E317" s="1" t="s">
        <v>27</v>
      </c>
      <c r="F317" s="1">
        <v>2172.0</v>
      </c>
      <c r="H317" s="2"/>
      <c r="I317" s="2"/>
      <c r="J317" s="2"/>
      <c r="K317" s="2" t="str">
        <f>IF(Final_Cleaned_Data_V2!J317="Other", "Please specify here", "")</f>
        <v/>
      </c>
      <c r="L317" s="2"/>
      <c r="M317" s="2"/>
      <c r="N317" s="2" t="str">
        <f>IF(Final_Cleaned_Data_V2!M317="Other", "Please specify here", "")</f>
        <v/>
      </c>
      <c r="O317" s="2"/>
      <c r="P317" s="2"/>
      <c r="Q317" s="2"/>
      <c r="R317" s="2"/>
      <c r="S317" s="2"/>
      <c r="T317" s="2"/>
      <c r="U317" s="2"/>
      <c r="W317" s="2"/>
      <c r="X317" s="2"/>
    </row>
    <row r="318">
      <c r="A318" s="1">
        <v>397.0</v>
      </c>
      <c r="B318" s="1" t="s">
        <v>967</v>
      </c>
      <c r="C318" s="1" t="s">
        <v>968</v>
      </c>
      <c r="D318" s="1" t="s">
        <v>831</v>
      </c>
      <c r="E318" s="1" t="s">
        <v>832</v>
      </c>
      <c r="F318" s="1">
        <v>2173.0</v>
      </c>
      <c r="H318" s="2"/>
      <c r="I318" s="2"/>
      <c r="J318" s="2"/>
      <c r="K318" s="2" t="str">
        <f>IF(Final_Cleaned_Data_V2!J318="Other", "Please specify here", "")</f>
        <v/>
      </c>
      <c r="L318" s="2"/>
      <c r="M318" s="2"/>
      <c r="N318" s="2" t="str">
        <f>IF(Final_Cleaned_Data_V2!M318="Other", "Please specify here", "")</f>
        <v/>
      </c>
      <c r="O318" s="2"/>
      <c r="P318" s="2"/>
      <c r="Q318" s="2"/>
      <c r="R318" s="2"/>
      <c r="S318" s="2"/>
      <c r="T318" s="2"/>
      <c r="U318" s="2"/>
      <c r="W318" s="2"/>
      <c r="X318" s="2"/>
    </row>
    <row r="319">
      <c r="A319" s="1">
        <v>398.0</v>
      </c>
      <c r="B319" s="1" t="s">
        <v>969</v>
      </c>
      <c r="C319" s="1" t="s">
        <v>970</v>
      </c>
      <c r="D319" s="1" t="s">
        <v>971</v>
      </c>
      <c r="E319" s="1" t="s">
        <v>27</v>
      </c>
      <c r="F319" s="1">
        <v>2182.0</v>
      </c>
      <c r="H319" s="2"/>
      <c r="I319" s="2"/>
      <c r="J319" s="2"/>
      <c r="K319" s="2" t="str">
        <f>IF(Final_Cleaned_Data_V2!J319="Other", "Please specify here", "")</f>
        <v/>
      </c>
      <c r="L319" s="2"/>
      <c r="M319" s="2"/>
      <c r="N319" s="2" t="str">
        <f>IF(Final_Cleaned_Data_V2!M319="Other", "Please specify here", "")</f>
        <v/>
      </c>
      <c r="O319" s="2"/>
      <c r="P319" s="2"/>
      <c r="Q319" s="2"/>
      <c r="R319" s="2"/>
      <c r="S319" s="2"/>
      <c r="T319" s="2"/>
      <c r="U319" s="2"/>
      <c r="W319" s="2"/>
      <c r="X319" s="2"/>
    </row>
    <row r="320">
      <c r="A320" s="1">
        <v>399.0</v>
      </c>
      <c r="B320" s="1" t="s">
        <v>972</v>
      </c>
      <c r="C320" s="1" t="s">
        <v>973</v>
      </c>
      <c r="D320" s="1" t="s">
        <v>974</v>
      </c>
      <c r="E320" s="1" t="s">
        <v>27</v>
      </c>
      <c r="F320" s="1">
        <v>2182.0</v>
      </c>
      <c r="H320" s="2"/>
      <c r="I320" s="2"/>
      <c r="J320" s="2"/>
      <c r="K320" s="2" t="str">
        <f>IF(Final_Cleaned_Data_V2!J320="Other", "Please specify here", "")</f>
        <v/>
      </c>
      <c r="L320" s="2"/>
      <c r="M320" s="2"/>
      <c r="N320" s="2" t="str">
        <f>IF(Final_Cleaned_Data_V2!M320="Other", "Please specify here", "")</f>
        <v/>
      </c>
      <c r="O320" s="2"/>
      <c r="P320" s="2"/>
      <c r="Q320" s="2"/>
      <c r="R320" s="2"/>
      <c r="S320" s="2"/>
      <c r="T320" s="2"/>
      <c r="U320" s="2"/>
      <c r="W320" s="2"/>
      <c r="X320" s="2"/>
    </row>
    <row r="321">
      <c r="A321" s="1">
        <v>400.0</v>
      </c>
      <c r="B321" s="1" t="s">
        <v>975</v>
      </c>
      <c r="C321" s="1" t="s">
        <v>976</v>
      </c>
      <c r="D321" s="1" t="s">
        <v>42</v>
      </c>
      <c r="E321" s="1" t="s">
        <v>27</v>
      </c>
      <c r="F321" s="1">
        <v>2187.0</v>
      </c>
      <c r="H321" s="2"/>
      <c r="I321" s="2"/>
      <c r="J321" s="2"/>
      <c r="K321" s="2" t="str">
        <f>IF(Final_Cleaned_Data_V2!J321="Other", "Please specify here", "")</f>
        <v/>
      </c>
      <c r="L321" s="2"/>
      <c r="M321" s="2"/>
      <c r="N321" s="2" t="str">
        <f>IF(Final_Cleaned_Data_V2!M321="Other", "Please specify here", "")</f>
        <v/>
      </c>
      <c r="O321" s="2"/>
      <c r="P321" s="2"/>
      <c r="Q321" s="2"/>
      <c r="R321" s="2"/>
      <c r="S321" s="2"/>
      <c r="T321" s="2"/>
      <c r="U321" s="2"/>
      <c r="W321" s="2"/>
      <c r="X321" s="2"/>
    </row>
    <row r="322">
      <c r="A322" s="1">
        <v>401.0</v>
      </c>
      <c r="B322" s="1" t="s">
        <v>977</v>
      </c>
      <c r="C322" s="1" t="s">
        <v>978</v>
      </c>
      <c r="D322" s="1" t="s">
        <v>944</v>
      </c>
      <c r="E322" s="1" t="s">
        <v>27</v>
      </c>
      <c r="F322" s="1">
        <v>2212.0</v>
      </c>
      <c r="H322" s="2"/>
      <c r="I322" s="2"/>
      <c r="J322" s="2"/>
      <c r="K322" s="2" t="str">
        <f>IF(Final_Cleaned_Data_V2!J322="Other", "Please specify here", "")</f>
        <v/>
      </c>
      <c r="L322" s="2"/>
      <c r="M322" s="2"/>
      <c r="N322" s="2" t="str">
        <f>IF(Final_Cleaned_Data_V2!M322="Other", "Please specify here", "")</f>
        <v/>
      </c>
      <c r="O322" s="2"/>
      <c r="P322" s="2"/>
      <c r="Q322" s="2"/>
      <c r="R322" s="2"/>
      <c r="S322" s="2"/>
      <c r="T322" s="2"/>
      <c r="U322" s="2"/>
      <c r="W322" s="2"/>
      <c r="X322" s="2"/>
    </row>
    <row r="323">
      <c r="A323" s="1">
        <v>402.0</v>
      </c>
      <c r="B323" s="1" t="s">
        <v>979</v>
      </c>
      <c r="C323" s="1" t="s">
        <v>980</v>
      </c>
      <c r="D323" s="1" t="s">
        <v>981</v>
      </c>
      <c r="E323" s="1" t="s">
        <v>982</v>
      </c>
      <c r="F323" s="1">
        <v>2215.0</v>
      </c>
      <c r="H323" s="2"/>
      <c r="I323" s="2"/>
      <c r="J323" s="2"/>
      <c r="K323" s="2" t="str">
        <f>IF(Final_Cleaned_Data_V2!J323="Other", "Please specify here", "")</f>
        <v/>
      </c>
      <c r="L323" s="2"/>
      <c r="M323" s="2"/>
      <c r="N323" s="2" t="str">
        <f>IF(Final_Cleaned_Data_V2!M323="Other", "Please specify here", "")</f>
        <v/>
      </c>
      <c r="O323" s="2"/>
      <c r="P323" s="2"/>
      <c r="Q323" s="2"/>
      <c r="R323" s="2"/>
      <c r="S323" s="2"/>
      <c r="T323" s="2"/>
      <c r="U323" s="2"/>
      <c r="W323" s="2"/>
      <c r="X323" s="2"/>
    </row>
    <row r="324">
      <c r="A324" s="1">
        <v>403.0</v>
      </c>
      <c r="B324" s="1" t="s">
        <v>983</v>
      </c>
      <c r="C324" s="1" t="s">
        <v>984</v>
      </c>
      <c r="D324" s="1" t="s">
        <v>985</v>
      </c>
      <c r="E324" s="1" t="s">
        <v>27</v>
      </c>
      <c r="F324" s="1">
        <v>2227.0</v>
      </c>
      <c r="H324" s="2"/>
      <c r="I324" s="2"/>
      <c r="J324" s="2"/>
      <c r="K324" s="2" t="str">
        <f>IF(Final_Cleaned_Data_V2!J324="Other", "Please specify here", "")</f>
        <v/>
      </c>
      <c r="L324" s="2"/>
      <c r="M324" s="2"/>
      <c r="N324" s="2" t="str">
        <f>IF(Final_Cleaned_Data_V2!M324="Other", "Please specify here", "")</f>
        <v/>
      </c>
      <c r="O324" s="2"/>
      <c r="P324" s="2"/>
      <c r="Q324" s="2"/>
      <c r="R324" s="2"/>
      <c r="S324" s="2"/>
      <c r="T324" s="2"/>
      <c r="U324" s="2"/>
      <c r="W324" s="2"/>
      <c r="X324" s="2"/>
    </row>
    <row r="325">
      <c r="A325" s="1">
        <v>404.0</v>
      </c>
      <c r="B325" s="1" t="s">
        <v>986</v>
      </c>
      <c r="C325" s="1" t="s">
        <v>987</v>
      </c>
      <c r="D325" s="1" t="s">
        <v>118</v>
      </c>
      <c r="E325" s="1" t="s">
        <v>119</v>
      </c>
      <c r="F325" s="1">
        <v>2230.0</v>
      </c>
      <c r="H325" s="2"/>
      <c r="I325" s="2"/>
      <c r="J325" s="2"/>
      <c r="K325" s="2" t="str">
        <f>IF(Final_Cleaned_Data_V2!J325="Other", "Please specify here", "")</f>
        <v/>
      </c>
      <c r="L325" s="2"/>
      <c r="M325" s="2"/>
      <c r="N325" s="2" t="str">
        <f>IF(Final_Cleaned_Data_V2!M325="Other", "Please specify here", "")</f>
        <v/>
      </c>
      <c r="O325" s="2"/>
      <c r="P325" s="2"/>
      <c r="Q325" s="2"/>
      <c r="R325" s="2"/>
      <c r="S325" s="2"/>
      <c r="T325" s="2"/>
      <c r="U325" s="2"/>
      <c r="W325" s="2"/>
      <c r="X325" s="2"/>
    </row>
    <row r="326">
      <c r="A326" s="1">
        <v>405.0</v>
      </c>
      <c r="B326" s="1" t="s">
        <v>988</v>
      </c>
      <c r="C326" s="1" t="s">
        <v>989</v>
      </c>
      <c r="D326" s="1" t="s">
        <v>380</v>
      </c>
      <c r="E326" s="1" t="s">
        <v>27</v>
      </c>
      <c r="F326" s="1">
        <v>2240.0</v>
      </c>
      <c r="H326" s="2"/>
      <c r="I326" s="2"/>
      <c r="J326" s="2"/>
      <c r="K326" s="2" t="str">
        <f>IF(Final_Cleaned_Data_V2!J326="Other", "Please specify here", "")</f>
        <v/>
      </c>
      <c r="L326" s="2"/>
      <c r="M326" s="2"/>
      <c r="N326" s="2" t="str">
        <f>IF(Final_Cleaned_Data_V2!M326="Other", "Please specify here", "")</f>
        <v/>
      </c>
      <c r="O326" s="2"/>
      <c r="P326" s="2"/>
      <c r="Q326" s="2"/>
      <c r="R326" s="2"/>
      <c r="S326" s="2"/>
      <c r="T326" s="2"/>
      <c r="U326" s="2"/>
      <c r="W326" s="2"/>
      <c r="X326" s="2"/>
    </row>
    <row r="327">
      <c r="A327" s="1">
        <v>406.0</v>
      </c>
      <c r="B327" s="1" t="s">
        <v>990</v>
      </c>
      <c r="C327" s="1" t="s">
        <v>991</v>
      </c>
      <c r="D327" s="1" t="s">
        <v>128</v>
      </c>
      <c r="E327" s="1" t="s">
        <v>27</v>
      </c>
      <c r="F327" s="1">
        <v>2242.0</v>
      </c>
      <c r="H327" s="2"/>
      <c r="I327" s="2"/>
      <c r="J327" s="2"/>
      <c r="K327" s="2" t="str">
        <f>IF(Final_Cleaned_Data_V2!J327="Other", "Please specify here", "")</f>
        <v/>
      </c>
      <c r="L327" s="2"/>
      <c r="M327" s="2"/>
      <c r="N327" s="2" t="str">
        <f>IF(Final_Cleaned_Data_V2!M327="Other", "Please specify here", "")</f>
        <v/>
      </c>
      <c r="O327" s="2"/>
      <c r="P327" s="2"/>
      <c r="Q327" s="2"/>
      <c r="R327" s="2"/>
      <c r="S327" s="2"/>
      <c r="T327" s="2"/>
      <c r="U327" s="2"/>
      <c r="W327" s="2"/>
      <c r="X327" s="2"/>
    </row>
    <row r="328">
      <c r="A328" s="1">
        <v>407.0</v>
      </c>
      <c r="B328" s="1" t="s">
        <v>992</v>
      </c>
      <c r="C328" s="1" t="s">
        <v>993</v>
      </c>
      <c r="D328" s="1" t="s">
        <v>872</v>
      </c>
      <c r="E328" s="1" t="s">
        <v>873</v>
      </c>
      <c r="F328" s="1">
        <v>2246.0</v>
      </c>
      <c r="H328" s="2"/>
      <c r="I328" s="2"/>
      <c r="J328" s="2"/>
      <c r="K328" s="2" t="str">
        <f>IF(Final_Cleaned_Data_V2!J328="Other", "Please specify here", "")</f>
        <v/>
      </c>
      <c r="L328" s="2"/>
      <c r="M328" s="2"/>
      <c r="N328" s="2" t="str">
        <f>IF(Final_Cleaned_Data_V2!M328="Other", "Please specify here", "")</f>
        <v/>
      </c>
      <c r="O328" s="2"/>
      <c r="P328" s="2"/>
      <c r="Q328" s="2"/>
      <c r="R328" s="2"/>
      <c r="S328" s="2"/>
      <c r="T328" s="2"/>
      <c r="U328" s="2"/>
      <c r="W328" s="2"/>
      <c r="X328" s="2"/>
    </row>
    <row r="329">
      <c r="A329" s="1">
        <v>408.0</v>
      </c>
      <c r="B329" s="1" t="s">
        <v>994</v>
      </c>
      <c r="C329" s="1" t="s">
        <v>995</v>
      </c>
      <c r="D329" s="1" t="s">
        <v>996</v>
      </c>
      <c r="E329" s="1" t="s">
        <v>27</v>
      </c>
      <c r="F329" s="1">
        <v>2268.0</v>
      </c>
      <c r="H329" s="2"/>
      <c r="I329" s="2"/>
      <c r="J329" s="2"/>
      <c r="K329" s="2" t="str">
        <f>IF(Final_Cleaned_Data_V2!J329="Other", "Please specify here", "")</f>
        <v/>
      </c>
      <c r="L329" s="2"/>
      <c r="M329" s="2"/>
      <c r="N329" s="2" t="str">
        <f>IF(Final_Cleaned_Data_V2!M329="Other", "Please specify here", "")</f>
        <v/>
      </c>
      <c r="O329" s="2"/>
      <c r="P329" s="2"/>
      <c r="Q329" s="2"/>
      <c r="R329" s="2"/>
      <c r="S329" s="2"/>
      <c r="T329" s="2"/>
      <c r="U329" s="2"/>
      <c r="W329" s="2"/>
      <c r="X329" s="2"/>
    </row>
    <row r="330">
      <c r="A330" s="1">
        <v>409.0</v>
      </c>
      <c r="B330" s="1" t="s">
        <v>997</v>
      </c>
      <c r="C330" s="1" t="s">
        <v>998</v>
      </c>
      <c r="D330" s="1" t="s">
        <v>999</v>
      </c>
      <c r="E330" s="1" t="s">
        <v>27</v>
      </c>
      <c r="F330" s="1">
        <v>2272.0</v>
      </c>
      <c r="H330" s="2"/>
      <c r="I330" s="2"/>
      <c r="J330" s="2"/>
      <c r="K330" s="2" t="str">
        <f>IF(Final_Cleaned_Data_V2!J330="Other", "Please specify here", "")</f>
        <v/>
      </c>
      <c r="L330" s="2"/>
      <c r="M330" s="2"/>
      <c r="N330" s="2" t="str">
        <f>IF(Final_Cleaned_Data_V2!M330="Other", "Please specify here", "")</f>
        <v/>
      </c>
      <c r="O330" s="2"/>
      <c r="P330" s="2"/>
      <c r="Q330" s="2"/>
      <c r="R330" s="2"/>
      <c r="S330" s="2"/>
      <c r="T330" s="2"/>
      <c r="U330" s="2"/>
      <c r="W330" s="2"/>
      <c r="X330" s="2"/>
    </row>
    <row r="331">
      <c r="A331" s="1">
        <v>410.0</v>
      </c>
      <c r="B331" s="1" t="s">
        <v>1000</v>
      </c>
      <c r="C331" s="1" t="s">
        <v>1001</v>
      </c>
      <c r="D331" s="1" t="s">
        <v>1002</v>
      </c>
      <c r="E331" s="1" t="s">
        <v>838</v>
      </c>
      <c r="F331" s="1">
        <v>2278.0</v>
      </c>
      <c r="H331" s="2"/>
      <c r="I331" s="2"/>
      <c r="J331" s="2"/>
      <c r="K331" s="2" t="str">
        <f>IF(Final_Cleaned_Data_V2!J331="Other", "Please specify here", "")</f>
        <v/>
      </c>
      <c r="L331" s="2"/>
      <c r="M331" s="2"/>
      <c r="N331" s="2" t="str">
        <f>IF(Final_Cleaned_Data_V2!M331="Other", "Please specify here", "")</f>
        <v/>
      </c>
      <c r="O331" s="2"/>
      <c r="P331" s="2"/>
      <c r="Q331" s="2"/>
      <c r="R331" s="2"/>
      <c r="S331" s="2"/>
      <c r="T331" s="2"/>
      <c r="U331" s="2"/>
      <c r="W331" s="2"/>
      <c r="X331" s="2"/>
    </row>
    <row r="332">
      <c r="A332" s="1">
        <v>411.0</v>
      </c>
      <c r="B332" s="1" t="s">
        <v>1003</v>
      </c>
      <c r="C332" s="1" t="s">
        <v>1004</v>
      </c>
      <c r="D332" s="1" t="s">
        <v>26</v>
      </c>
      <c r="E332" s="1" t="s">
        <v>27</v>
      </c>
      <c r="F332" s="1">
        <v>2309.0</v>
      </c>
      <c r="H332" s="2"/>
      <c r="I332" s="2"/>
      <c r="J332" s="2"/>
      <c r="K332" s="2" t="str">
        <f>IF(Final_Cleaned_Data_V2!J332="Other", "Please specify here", "")</f>
        <v/>
      </c>
      <c r="L332" s="2"/>
      <c r="M332" s="2"/>
      <c r="N332" s="2" t="str">
        <f>IF(Final_Cleaned_Data_V2!M332="Other", "Please specify here", "")</f>
        <v/>
      </c>
      <c r="O332" s="2"/>
      <c r="P332" s="2"/>
      <c r="Q332" s="2"/>
      <c r="R332" s="2"/>
      <c r="S332" s="2"/>
      <c r="T332" s="2"/>
      <c r="U332" s="2"/>
      <c r="W332" s="2"/>
      <c r="X332" s="2"/>
    </row>
    <row r="333">
      <c r="A333" s="1">
        <v>412.0</v>
      </c>
      <c r="B333" s="1" t="s">
        <v>1005</v>
      </c>
      <c r="C333" s="1" t="s">
        <v>1006</v>
      </c>
      <c r="D333" s="1" t="s">
        <v>1007</v>
      </c>
      <c r="E333" s="1" t="s">
        <v>27</v>
      </c>
      <c r="F333" s="1">
        <v>2310.0</v>
      </c>
      <c r="H333" s="2"/>
      <c r="I333" s="2"/>
      <c r="J333" s="2"/>
      <c r="K333" s="2" t="str">
        <f>IF(Final_Cleaned_Data_V2!J333="Other", "Please specify here", "")</f>
        <v/>
      </c>
      <c r="L333" s="2"/>
      <c r="M333" s="2"/>
      <c r="N333" s="2" t="str">
        <f>IF(Final_Cleaned_Data_V2!M333="Other", "Please specify here", "")</f>
        <v/>
      </c>
      <c r="O333" s="2"/>
      <c r="P333" s="2"/>
      <c r="Q333" s="2"/>
      <c r="R333" s="2"/>
      <c r="S333" s="2"/>
      <c r="T333" s="2"/>
      <c r="U333" s="2"/>
      <c r="W333" s="2"/>
      <c r="X333" s="2"/>
    </row>
    <row r="334">
      <c r="A334" s="1">
        <v>413.0</v>
      </c>
      <c r="B334" s="1" t="s">
        <v>1008</v>
      </c>
      <c r="C334" s="1" t="s">
        <v>1009</v>
      </c>
      <c r="D334" s="1" t="s">
        <v>1010</v>
      </c>
      <c r="E334" s="1" t="s">
        <v>27</v>
      </c>
      <c r="F334" s="1">
        <v>2319.0</v>
      </c>
      <c r="H334" s="2"/>
      <c r="I334" s="2"/>
      <c r="J334" s="2"/>
      <c r="K334" s="2" t="str">
        <f>IF(Final_Cleaned_Data_V2!J334="Other", "Please specify here", "")</f>
        <v/>
      </c>
      <c r="L334" s="2"/>
      <c r="M334" s="2"/>
      <c r="N334" s="2" t="str">
        <f>IF(Final_Cleaned_Data_V2!M334="Other", "Please specify here", "")</f>
        <v/>
      </c>
      <c r="O334" s="2"/>
      <c r="P334" s="2"/>
      <c r="Q334" s="2"/>
      <c r="R334" s="2"/>
      <c r="S334" s="2"/>
      <c r="T334" s="2"/>
      <c r="U334" s="2"/>
      <c r="W334" s="2"/>
      <c r="X334" s="2"/>
    </row>
    <row r="335">
      <c r="A335" s="1">
        <v>414.0</v>
      </c>
      <c r="B335" s="1" t="s">
        <v>1011</v>
      </c>
      <c r="C335" s="1" t="s">
        <v>1012</v>
      </c>
      <c r="D335" s="1" t="s">
        <v>1013</v>
      </c>
      <c r="E335" s="1" t="s">
        <v>27</v>
      </c>
      <c r="F335" s="1">
        <v>2333.0</v>
      </c>
      <c r="H335" s="2"/>
      <c r="I335" s="2"/>
      <c r="J335" s="2"/>
      <c r="K335" s="2" t="str">
        <f>IF(Final_Cleaned_Data_V2!J335="Other", "Please specify here", "")</f>
        <v/>
      </c>
      <c r="L335" s="2"/>
      <c r="M335" s="2"/>
      <c r="N335" s="2" t="str">
        <f>IF(Final_Cleaned_Data_V2!M335="Other", "Please specify here", "")</f>
        <v/>
      </c>
      <c r="O335" s="2"/>
      <c r="P335" s="2"/>
      <c r="Q335" s="2"/>
      <c r="R335" s="2"/>
      <c r="S335" s="2"/>
      <c r="T335" s="2"/>
      <c r="U335" s="2"/>
      <c r="W335" s="2"/>
      <c r="X335" s="2"/>
    </row>
    <row r="336">
      <c r="A336" s="1">
        <v>415.0</v>
      </c>
      <c r="B336" s="1" t="s">
        <v>1014</v>
      </c>
      <c r="C336" s="1" t="s">
        <v>1015</v>
      </c>
      <c r="D336" s="1" t="s">
        <v>1016</v>
      </c>
      <c r="E336" s="1" t="s">
        <v>1017</v>
      </c>
      <c r="F336" s="1">
        <v>2339.0</v>
      </c>
      <c r="H336" s="2"/>
      <c r="I336" s="2"/>
      <c r="J336" s="2"/>
      <c r="K336" s="2" t="str">
        <f>IF(Final_Cleaned_Data_V2!J336="Other", "Please specify here", "")</f>
        <v/>
      </c>
      <c r="L336" s="2"/>
      <c r="M336" s="2"/>
      <c r="N336" s="2" t="str">
        <f>IF(Final_Cleaned_Data_V2!M336="Other", "Please specify here", "")</f>
        <v/>
      </c>
      <c r="O336" s="2"/>
      <c r="P336" s="2"/>
      <c r="Q336" s="2"/>
      <c r="R336" s="2"/>
      <c r="S336" s="2"/>
      <c r="T336" s="2"/>
      <c r="U336" s="2"/>
      <c r="W336" s="2"/>
      <c r="X336" s="2"/>
    </row>
    <row r="337">
      <c r="A337" s="1">
        <v>416.0</v>
      </c>
      <c r="B337" s="1" t="s">
        <v>1018</v>
      </c>
      <c r="C337" s="1" t="s">
        <v>1019</v>
      </c>
      <c r="D337" s="1" t="s">
        <v>64</v>
      </c>
      <c r="E337" s="1" t="s">
        <v>65</v>
      </c>
      <c r="F337" s="1">
        <v>2350.0</v>
      </c>
      <c r="H337" s="2"/>
      <c r="I337" s="2"/>
      <c r="J337" s="2"/>
      <c r="K337" s="2" t="str">
        <f>IF(Final_Cleaned_Data_V2!J337="Other", "Please specify here", "")</f>
        <v/>
      </c>
      <c r="L337" s="2"/>
      <c r="M337" s="2"/>
      <c r="N337" s="2" t="str">
        <f>IF(Final_Cleaned_Data_V2!M337="Other", "Please specify here", "")</f>
        <v/>
      </c>
      <c r="O337" s="2"/>
      <c r="P337" s="2"/>
      <c r="Q337" s="2"/>
      <c r="R337" s="2"/>
      <c r="S337" s="2"/>
      <c r="T337" s="2"/>
      <c r="U337" s="2"/>
      <c r="W337" s="2"/>
      <c r="X337" s="2"/>
    </row>
    <row r="338">
      <c r="A338" s="1">
        <v>417.0</v>
      </c>
      <c r="B338" s="1" t="s">
        <v>1020</v>
      </c>
      <c r="C338" s="1" t="s">
        <v>1021</v>
      </c>
      <c r="D338" s="1" t="s">
        <v>1022</v>
      </c>
      <c r="E338" s="1" t="s">
        <v>27</v>
      </c>
      <c r="F338" s="1">
        <v>2356.0</v>
      </c>
      <c r="H338" s="2"/>
      <c r="I338" s="2"/>
      <c r="J338" s="2"/>
      <c r="K338" s="2" t="str">
        <f>IF(Final_Cleaned_Data_V2!J338="Other", "Please specify here", "")</f>
        <v/>
      </c>
      <c r="L338" s="2"/>
      <c r="M338" s="2"/>
      <c r="N338" s="2" t="str">
        <f>IF(Final_Cleaned_Data_V2!M338="Other", "Please specify here", "")</f>
        <v/>
      </c>
      <c r="O338" s="2"/>
      <c r="P338" s="2"/>
      <c r="Q338" s="2"/>
      <c r="R338" s="2"/>
      <c r="S338" s="2"/>
      <c r="T338" s="2"/>
      <c r="U338" s="2"/>
      <c r="W338" s="2"/>
      <c r="X338" s="2"/>
    </row>
    <row r="339">
      <c r="A339" s="1">
        <v>418.0</v>
      </c>
      <c r="B339" s="1" t="s">
        <v>1023</v>
      </c>
      <c r="C339" s="1" t="s">
        <v>1024</v>
      </c>
      <c r="D339" s="1" t="s">
        <v>1025</v>
      </c>
      <c r="E339" s="1" t="s">
        <v>65</v>
      </c>
      <c r="F339" s="1">
        <v>2357.0</v>
      </c>
      <c r="H339" s="2"/>
      <c r="I339" s="2"/>
      <c r="J339" s="2"/>
      <c r="K339" s="2" t="str">
        <f>IF(Final_Cleaned_Data_V2!J339="Other", "Please specify here", "")</f>
        <v/>
      </c>
      <c r="L339" s="2"/>
      <c r="M339" s="2"/>
      <c r="N339" s="2" t="str">
        <f>IF(Final_Cleaned_Data_V2!M339="Other", "Please specify here", "")</f>
        <v/>
      </c>
      <c r="O339" s="2"/>
      <c r="P339" s="2"/>
      <c r="Q339" s="2"/>
      <c r="R339" s="2"/>
      <c r="S339" s="2"/>
      <c r="T339" s="2"/>
      <c r="U339" s="2"/>
      <c r="W339" s="2"/>
      <c r="X339" s="2"/>
    </row>
    <row r="340">
      <c r="A340" s="1">
        <v>419.0</v>
      </c>
      <c r="B340" s="1" t="s">
        <v>1026</v>
      </c>
      <c r="C340" s="1" t="s">
        <v>1027</v>
      </c>
      <c r="D340" s="1" t="s">
        <v>118</v>
      </c>
      <c r="E340" s="1" t="s">
        <v>119</v>
      </c>
      <c r="F340" s="1">
        <v>2361.0</v>
      </c>
      <c r="H340" s="2"/>
      <c r="I340" s="2"/>
      <c r="J340" s="2"/>
      <c r="K340" s="2" t="str">
        <f>IF(Final_Cleaned_Data_V2!J340="Other", "Please specify here", "")</f>
        <v/>
      </c>
      <c r="L340" s="2"/>
      <c r="M340" s="2"/>
      <c r="N340" s="2" t="str">
        <f>IF(Final_Cleaned_Data_V2!M340="Other", "Please specify here", "")</f>
        <v/>
      </c>
      <c r="O340" s="2"/>
      <c r="P340" s="2"/>
      <c r="Q340" s="2"/>
      <c r="R340" s="2"/>
      <c r="S340" s="2"/>
      <c r="T340" s="2"/>
      <c r="U340" s="2"/>
      <c r="W340" s="2"/>
      <c r="X340" s="2"/>
    </row>
    <row r="341">
      <c r="A341" s="1">
        <v>420.0</v>
      </c>
      <c r="B341" s="1" t="s">
        <v>1028</v>
      </c>
      <c r="C341" s="1" t="s">
        <v>1029</v>
      </c>
      <c r="D341" s="1" t="s">
        <v>1030</v>
      </c>
      <c r="E341" s="1" t="s">
        <v>27</v>
      </c>
      <c r="F341" s="1">
        <v>2361.0</v>
      </c>
      <c r="H341" s="2"/>
      <c r="I341" s="2"/>
      <c r="J341" s="2"/>
      <c r="K341" s="2" t="str">
        <f>IF(Final_Cleaned_Data_V2!J341="Other", "Please specify here", "")</f>
        <v/>
      </c>
      <c r="L341" s="2"/>
      <c r="M341" s="2"/>
      <c r="N341" s="2" t="str">
        <f>IF(Final_Cleaned_Data_V2!M341="Other", "Please specify here", "")</f>
        <v/>
      </c>
      <c r="O341" s="2"/>
      <c r="P341" s="2"/>
      <c r="Q341" s="2"/>
      <c r="R341" s="2"/>
      <c r="S341" s="2"/>
      <c r="T341" s="2"/>
      <c r="U341" s="2"/>
      <c r="W341" s="2"/>
      <c r="X341" s="2"/>
    </row>
    <row r="342">
      <c r="A342" s="1">
        <v>421.0</v>
      </c>
      <c r="B342" s="1" t="s">
        <v>1031</v>
      </c>
      <c r="C342" s="1" t="s">
        <v>1032</v>
      </c>
      <c r="D342" s="1" t="s">
        <v>152</v>
      </c>
      <c r="E342" s="1" t="s">
        <v>153</v>
      </c>
      <c r="F342" s="1">
        <v>2369.0</v>
      </c>
      <c r="H342" s="2"/>
      <c r="I342" s="2"/>
      <c r="J342" s="2"/>
      <c r="K342" s="2" t="str">
        <f>IF(Final_Cleaned_Data_V2!J342="Other", "Please specify here", "")</f>
        <v/>
      </c>
      <c r="L342" s="2"/>
      <c r="M342" s="2"/>
      <c r="N342" s="2" t="str">
        <f>IF(Final_Cleaned_Data_V2!M342="Other", "Please specify here", "")</f>
        <v/>
      </c>
      <c r="O342" s="2"/>
      <c r="P342" s="2"/>
      <c r="Q342" s="2"/>
      <c r="R342" s="2"/>
      <c r="S342" s="2"/>
      <c r="T342" s="2"/>
      <c r="U342" s="2"/>
      <c r="W342" s="2"/>
      <c r="X342" s="2"/>
    </row>
    <row r="343">
      <c r="A343" s="1">
        <v>422.0</v>
      </c>
      <c r="B343" s="1" t="s">
        <v>1033</v>
      </c>
      <c r="C343" s="1" t="s">
        <v>1034</v>
      </c>
      <c r="D343" s="1" t="s">
        <v>1035</v>
      </c>
      <c r="E343" s="1" t="s">
        <v>27</v>
      </c>
      <c r="F343" s="1">
        <v>2369.0</v>
      </c>
      <c r="H343" s="2"/>
      <c r="I343" s="2"/>
      <c r="J343" s="2"/>
      <c r="K343" s="2" t="str">
        <f>IF(Final_Cleaned_Data_V2!J343="Other", "Please specify here", "")</f>
        <v/>
      </c>
      <c r="L343" s="2"/>
      <c r="M343" s="2"/>
      <c r="N343" s="2" t="str">
        <f>IF(Final_Cleaned_Data_V2!M343="Other", "Please specify here", "")</f>
        <v/>
      </c>
      <c r="O343" s="2"/>
      <c r="P343" s="2"/>
      <c r="Q343" s="2"/>
      <c r="R343" s="2"/>
      <c r="S343" s="2"/>
      <c r="T343" s="2"/>
      <c r="U343" s="2"/>
      <c r="W343" s="2"/>
      <c r="X343" s="2"/>
    </row>
    <row r="344">
      <c r="A344" s="1">
        <v>423.0</v>
      </c>
      <c r="B344" s="1" t="s">
        <v>1036</v>
      </c>
      <c r="C344" s="1" t="s">
        <v>1037</v>
      </c>
      <c r="D344" s="1" t="s">
        <v>1038</v>
      </c>
      <c r="E344" s="1" t="s">
        <v>1039</v>
      </c>
      <c r="F344" s="1">
        <v>2372.0</v>
      </c>
      <c r="H344" s="2"/>
      <c r="I344" s="2"/>
      <c r="J344" s="2"/>
      <c r="K344" s="2" t="str">
        <f>IF(Final_Cleaned_Data_V2!J344="Other", "Please specify here", "")</f>
        <v/>
      </c>
      <c r="L344" s="2"/>
      <c r="M344" s="2"/>
      <c r="N344" s="2" t="str">
        <f>IF(Final_Cleaned_Data_V2!M344="Other", "Please specify here", "")</f>
        <v/>
      </c>
      <c r="O344" s="2"/>
      <c r="P344" s="2"/>
      <c r="Q344" s="2"/>
      <c r="R344" s="2"/>
      <c r="S344" s="2"/>
      <c r="T344" s="2"/>
      <c r="U344" s="2"/>
      <c r="W344" s="2"/>
      <c r="X344" s="2"/>
    </row>
    <row r="345">
      <c r="A345" s="1">
        <v>424.0</v>
      </c>
      <c r="B345" s="1" t="s">
        <v>1040</v>
      </c>
      <c r="C345" s="1" t="s">
        <v>1041</v>
      </c>
      <c r="D345" s="1" t="s">
        <v>1042</v>
      </c>
      <c r="E345" s="1" t="s">
        <v>1043</v>
      </c>
      <c r="F345" s="1">
        <v>2373.0</v>
      </c>
      <c r="H345" s="2"/>
      <c r="I345" s="2"/>
      <c r="J345" s="2"/>
      <c r="K345" s="2" t="str">
        <f>IF(Final_Cleaned_Data_V2!J345="Other", "Please specify here", "")</f>
        <v/>
      </c>
      <c r="L345" s="2"/>
      <c r="M345" s="2"/>
      <c r="N345" s="2" t="str">
        <f>IF(Final_Cleaned_Data_V2!M345="Other", "Please specify here", "")</f>
        <v/>
      </c>
      <c r="O345" s="2"/>
      <c r="P345" s="2"/>
      <c r="Q345" s="2"/>
      <c r="R345" s="2"/>
      <c r="S345" s="2"/>
      <c r="T345" s="2"/>
      <c r="U345" s="2"/>
      <c r="W345" s="2"/>
      <c r="X345" s="2"/>
    </row>
    <row r="346">
      <c r="A346" s="1">
        <v>425.0</v>
      </c>
      <c r="B346" s="1" t="s">
        <v>1044</v>
      </c>
      <c r="C346" s="1" t="s">
        <v>1045</v>
      </c>
      <c r="D346" s="1" t="s">
        <v>1046</v>
      </c>
      <c r="E346" s="1" t="s">
        <v>1047</v>
      </c>
      <c r="F346" s="1">
        <v>2373.0</v>
      </c>
      <c r="H346" s="2"/>
      <c r="I346" s="2"/>
      <c r="J346" s="2"/>
      <c r="K346" s="2" t="str">
        <f>IF(Final_Cleaned_Data_V2!J346="Other", "Please specify here", "")</f>
        <v/>
      </c>
      <c r="L346" s="2"/>
      <c r="M346" s="2"/>
      <c r="N346" s="2" t="str">
        <f>IF(Final_Cleaned_Data_V2!M346="Other", "Please specify here", "")</f>
        <v/>
      </c>
      <c r="O346" s="2"/>
      <c r="P346" s="2"/>
      <c r="Q346" s="2"/>
      <c r="R346" s="2"/>
      <c r="S346" s="2"/>
      <c r="T346" s="2"/>
      <c r="U346" s="2"/>
      <c r="W346" s="2"/>
      <c r="X346" s="2"/>
    </row>
    <row r="347">
      <c r="A347" s="1">
        <v>426.0</v>
      </c>
      <c r="B347" s="1" t="s">
        <v>1048</v>
      </c>
      <c r="C347" s="1" t="s">
        <v>1049</v>
      </c>
      <c r="D347" s="1" t="s">
        <v>68</v>
      </c>
      <c r="E347" s="1" t="s">
        <v>69</v>
      </c>
      <c r="F347" s="1">
        <v>2375.0</v>
      </c>
      <c r="H347" s="2"/>
      <c r="I347" s="2"/>
      <c r="J347" s="2"/>
      <c r="K347" s="2" t="str">
        <f>IF(Final_Cleaned_Data_V2!J347="Other", "Please specify here", "")</f>
        <v/>
      </c>
      <c r="L347" s="2"/>
      <c r="M347" s="2"/>
      <c r="N347" s="2" t="str">
        <f>IF(Final_Cleaned_Data_V2!M347="Other", "Please specify here", "")</f>
        <v/>
      </c>
      <c r="O347" s="2"/>
      <c r="P347" s="2"/>
      <c r="Q347" s="2"/>
      <c r="R347" s="2"/>
      <c r="S347" s="2"/>
      <c r="T347" s="2"/>
      <c r="U347" s="2"/>
      <c r="W347" s="2"/>
      <c r="X347" s="2"/>
    </row>
    <row r="348">
      <c r="A348" s="1">
        <v>427.0</v>
      </c>
      <c r="B348" s="1" t="s">
        <v>1050</v>
      </c>
      <c r="C348" s="1" t="s">
        <v>1051</v>
      </c>
      <c r="D348" s="1" t="s">
        <v>1052</v>
      </c>
      <c r="E348" s="1" t="s">
        <v>27</v>
      </c>
      <c r="F348" s="1">
        <v>2378.0</v>
      </c>
      <c r="H348" s="2"/>
      <c r="I348" s="2"/>
      <c r="J348" s="2"/>
      <c r="K348" s="2" t="str">
        <f>IF(Final_Cleaned_Data_V2!J348="Other", "Please specify here", "")</f>
        <v/>
      </c>
      <c r="L348" s="2"/>
      <c r="M348" s="2"/>
      <c r="N348" s="2" t="str">
        <f>IF(Final_Cleaned_Data_V2!M348="Other", "Please specify here", "")</f>
        <v/>
      </c>
      <c r="O348" s="2"/>
      <c r="P348" s="2"/>
      <c r="Q348" s="2"/>
      <c r="R348" s="2"/>
      <c r="S348" s="2"/>
      <c r="T348" s="2"/>
      <c r="U348" s="2"/>
      <c r="W348" s="2"/>
      <c r="X348" s="2"/>
    </row>
    <row r="349">
      <c r="A349" s="1">
        <v>428.0</v>
      </c>
      <c r="B349" s="1" t="s">
        <v>1053</v>
      </c>
      <c r="C349" s="1" t="s">
        <v>1054</v>
      </c>
      <c r="D349" s="1" t="s">
        <v>42</v>
      </c>
      <c r="E349" s="1" t="s">
        <v>27</v>
      </c>
      <c r="F349" s="1">
        <v>2385.0</v>
      </c>
      <c r="H349" s="2"/>
      <c r="I349" s="2"/>
      <c r="J349" s="2"/>
      <c r="K349" s="2" t="str">
        <f>IF(Final_Cleaned_Data_V2!J349="Other", "Please specify here", "")</f>
        <v/>
      </c>
      <c r="L349" s="2"/>
      <c r="M349" s="2"/>
      <c r="N349" s="2" t="str">
        <f>IF(Final_Cleaned_Data_V2!M349="Other", "Please specify here", "")</f>
        <v/>
      </c>
      <c r="O349" s="2"/>
      <c r="P349" s="2"/>
      <c r="Q349" s="2"/>
      <c r="R349" s="2"/>
      <c r="S349" s="2"/>
      <c r="T349" s="2"/>
      <c r="U349" s="2"/>
      <c r="W349" s="2"/>
      <c r="X349" s="2"/>
    </row>
    <row r="350">
      <c r="A350" s="1">
        <v>429.0</v>
      </c>
      <c r="B350" s="1" t="s">
        <v>1055</v>
      </c>
      <c r="C350" s="1" t="s">
        <v>1056</v>
      </c>
      <c r="D350" s="1" t="s">
        <v>1057</v>
      </c>
      <c r="E350" s="1" t="s">
        <v>1058</v>
      </c>
      <c r="F350" s="1">
        <v>2388.0</v>
      </c>
      <c r="H350" s="2"/>
      <c r="I350" s="2"/>
      <c r="J350" s="2"/>
      <c r="K350" s="2" t="str">
        <f>IF(Final_Cleaned_Data_V2!J350="Other", "Please specify here", "")</f>
        <v/>
      </c>
      <c r="L350" s="2"/>
      <c r="M350" s="2"/>
      <c r="N350" s="2" t="str">
        <f>IF(Final_Cleaned_Data_V2!M350="Other", "Please specify here", "")</f>
        <v/>
      </c>
      <c r="O350" s="2"/>
      <c r="P350" s="2"/>
      <c r="Q350" s="2"/>
      <c r="R350" s="2"/>
      <c r="S350" s="2"/>
      <c r="T350" s="2"/>
      <c r="U350" s="2"/>
      <c r="W350" s="2"/>
      <c r="X350" s="2"/>
    </row>
    <row r="351">
      <c r="A351" s="1">
        <v>430.0</v>
      </c>
      <c r="B351" s="1" t="s">
        <v>1059</v>
      </c>
      <c r="C351" s="1" t="s">
        <v>1060</v>
      </c>
      <c r="D351" s="1" t="s">
        <v>1061</v>
      </c>
      <c r="E351" s="1" t="s">
        <v>1062</v>
      </c>
      <c r="F351" s="1">
        <v>2393.0</v>
      </c>
      <c r="H351" s="2"/>
      <c r="I351" s="2"/>
      <c r="J351" s="2"/>
      <c r="K351" s="2" t="str">
        <f>IF(Final_Cleaned_Data_V2!J351="Other", "Please specify here", "")</f>
        <v/>
      </c>
      <c r="L351" s="2"/>
      <c r="M351" s="2"/>
      <c r="N351" s="2" t="str">
        <f>IF(Final_Cleaned_Data_V2!M351="Other", "Please specify here", "")</f>
        <v/>
      </c>
      <c r="O351" s="2"/>
      <c r="P351" s="2"/>
      <c r="Q351" s="2"/>
      <c r="R351" s="2"/>
      <c r="S351" s="2"/>
      <c r="T351" s="2"/>
      <c r="U351" s="2"/>
      <c r="W351" s="2"/>
      <c r="X351" s="2"/>
    </row>
    <row r="352">
      <c r="A352" s="1">
        <v>431.0</v>
      </c>
      <c r="B352" s="1" t="s">
        <v>1063</v>
      </c>
      <c r="C352" s="1" t="s">
        <v>1064</v>
      </c>
      <c r="D352" s="1" t="s">
        <v>1065</v>
      </c>
      <c r="E352" s="1" t="s">
        <v>34</v>
      </c>
      <c r="F352" s="1">
        <v>2398.0</v>
      </c>
      <c r="H352" s="2"/>
      <c r="I352" s="2"/>
      <c r="J352" s="2"/>
      <c r="K352" s="2" t="str">
        <f>IF(Final_Cleaned_Data_V2!J352="Other", "Please specify here", "")</f>
        <v/>
      </c>
      <c r="L352" s="2"/>
      <c r="M352" s="2"/>
      <c r="N352" s="2" t="str">
        <f>IF(Final_Cleaned_Data_V2!M352="Other", "Please specify here", "")</f>
        <v/>
      </c>
      <c r="O352" s="2"/>
      <c r="P352" s="2"/>
      <c r="Q352" s="2"/>
      <c r="R352" s="2"/>
      <c r="S352" s="2"/>
      <c r="T352" s="2"/>
      <c r="U352" s="2"/>
      <c r="W352" s="2"/>
      <c r="X352" s="2"/>
    </row>
    <row r="353">
      <c r="A353" s="1">
        <v>432.0</v>
      </c>
      <c r="B353" s="1" t="s">
        <v>1066</v>
      </c>
      <c r="C353" s="1" t="s">
        <v>1067</v>
      </c>
      <c r="D353" s="1" t="s">
        <v>1068</v>
      </c>
      <c r="E353" s="1" t="s">
        <v>1069</v>
      </c>
      <c r="F353" s="1">
        <v>2400.0</v>
      </c>
      <c r="H353" s="2"/>
      <c r="I353" s="2"/>
      <c r="J353" s="2"/>
      <c r="K353" s="2" t="str">
        <f>IF(Final_Cleaned_Data_V2!J353="Other", "Please specify here", "")</f>
        <v/>
      </c>
      <c r="L353" s="2"/>
      <c r="M353" s="2"/>
      <c r="N353" s="2" t="str">
        <f>IF(Final_Cleaned_Data_V2!M353="Other", "Please specify here", "")</f>
        <v/>
      </c>
      <c r="O353" s="2"/>
      <c r="P353" s="2"/>
      <c r="Q353" s="2"/>
      <c r="R353" s="2"/>
      <c r="S353" s="2"/>
      <c r="T353" s="2"/>
      <c r="U353" s="2"/>
      <c r="W353" s="2"/>
      <c r="X353" s="2"/>
    </row>
    <row r="354">
      <c r="A354" s="1">
        <v>433.0</v>
      </c>
      <c r="B354" s="1" t="s">
        <v>1070</v>
      </c>
      <c r="C354" s="1" t="s">
        <v>1071</v>
      </c>
      <c r="D354" s="1" t="s">
        <v>947</v>
      </c>
      <c r="E354" s="1" t="s">
        <v>948</v>
      </c>
      <c r="F354" s="1">
        <v>2404.0</v>
      </c>
      <c r="H354" s="2"/>
      <c r="I354" s="2"/>
      <c r="J354" s="2"/>
      <c r="K354" s="2" t="str">
        <f>IF(Final_Cleaned_Data_V2!J354="Other", "Please specify here", "")</f>
        <v/>
      </c>
      <c r="L354" s="2"/>
      <c r="M354" s="2"/>
      <c r="N354" s="2" t="str">
        <f>IF(Final_Cleaned_Data_V2!M354="Other", "Please specify here", "")</f>
        <v/>
      </c>
      <c r="O354" s="2"/>
      <c r="P354" s="2"/>
      <c r="Q354" s="2"/>
      <c r="R354" s="2"/>
      <c r="S354" s="2"/>
      <c r="T354" s="2"/>
      <c r="U354" s="2"/>
      <c r="W354" s="2"/>
      <c r="X354" s="2"/>
    </row>
    <row r="355">
      <c r="A355" s="1">
        <v>434.0</v>
      </c>
      <c r="B355" s="1" t="s">
        <v>1072</v>
      </c>
      <c r="C355" s="1" t="s">
        <v>1073</v>
      </c>
      <c r="D355" s="1" t="s">
        <v>1065</v>
      </c>
      <c r="E355" s="1" t="s">
        <v>34</v>
      </c>
      <c r="F355" s="1">
        <v>2407.0</v>
      </c>
      <c r="H355" s="2"/>
      <c r="I355" s="2"/>
      <c r="J355" s="2"/>
      <c r="K355" s="2" t="str">
        <f>IF(Final_Cleaned_Data_V2!J355="Other", "Please specify here", "")</f>
        <v/>
      </c>
      <c r="L355" s="2"/>
      <c r="M355" s="2"/>
      <c r="N355" s="2" t="str">
        <f>IF(Final_Cleaned_Data_V2!M355="Other", "Please specify here", "")</f>
        <v/>
      </c>
      <c r="O355" s="2"/>
      <c r="P355" s="2"/>
      <c r="Q355" s="2"/>
      <c r="R355" s="2"/>
      <c r="S355" s="2"/>
      <c r="T355" s="2"/>
      <c r="U355" s="2"/>
      <c r="W355" s="2"/>
      <c r="X355" s="2"/>
    </row>
    <row r="356">
      <c r="A356" s="1">
        <v>435.0</v>
      </c>
      <c r="B356" s="1" t="s">
        <v>1074</v>
      </c>
      <c r="C356" s="1" t="s">
        <v>1075</v>
      </c>
      <c r="D356" s="1" t="s">
        <v>1076</v>
      </c>
      <c r="E356" s="1" t="s">
        <v>1077</v>
      </c>
      <c r="F356" s="1">
        <v>2409.0</v>
      </c>
      <c r="H356" s="2"/>
      <c r="I356" s="2"/>
      <c r="J356" s="2"/>
      <c r="K356" s="2" t="str">
        <f>IF(Final_Cleaned_Data_V2!J356="Other", "Please specify here", "")</f>
        <v/>
      </c>
      <c r="L356" s="2"/>
      <c r="M356" s="2"/>
      <c r="N356" s="2" t="str">
        <f>IF(Final_Cleaned_Data_V2!M356="Other", "Please specify here", "")</f>
        <v/>
      </c>
      <c r="O356" s="2"/>
      <c r="P356" s="2"/>
      <c r="Q356" s="2"/>
      <c r="R356" s="2"/>
      <c r="S356" s="2"/>
      <c r="T356" s="2"/>
      <c r="U356" s="2"/>
      <c r="W356" s="2"/>
      <c r="X356" s="2"/>
    </row>
    <row r="357">
      <c r="A357" s="1">
        <v>436.0</v>
      </c>
      <c r="B357" s="1" t="s">
        <v>1078</v>
      </c>
      <c r="C357" s="1" t="s">
        <v>1079</v>
      </c>
      <c r="D357" s="1" t="s">
        <v>776</v>
      </c>
      <c r="E357" s="1" t="s">
        <v>777</v>
      </c>
      <c r="F357" s="1">
        <v>2411.0</v>
      </c>
      <c r="H357" s="2"/>
      <c r="I357" s="2"/>
      <c r="J357" s="2"/>
      <c r="K357" s="2" t="str">
        <f>IF(Final_Cleaned_Data_V2!J357="Other", "Please specify here", "")</f>
        <v/>
      </c>
      <c r="L357" s="2"/>
      <c r="M357" s="2"/>
      <c r="N357" s="2" t="str">
        <f>IF(Final_Cleaned_Data_V2!M357="Other", "Please specify here", "")</f>
        <v/>
      </c>
      <c r="O357" s="2"/>
      <c r="P357" s="2"/>
      <c r="Q357" s="2"/>
      <c r="R357" s="2"/>
      <c r="S357" s="2"/>
      <c r="T357" s="2"/>
      <c r="U357" s="2"/>
      <c r="W357" s="2"/>
      <c r="X357" s="2"/>
    </row>
    <row r="358">
      <c r="A358" s="1">
        <v>437.0</v>
      </c>
      <c r="B358" s="1" t="s">
        <v>1080</v>
      </c>
      <c r="C358" s="1" t="s">
        <v>1081</v>
      </c>
      <c r="D358" s="1" t="s">
        <v>1082</v>
      </c>
      <c r="E358" s="1" t="s">
        <v>1083</v>
      </c>
      <c r="F358" s="1">
        <v>2412.0</v>
      </c>
      <c r="H358" s="2"/>
      <c r="I358" s="2"/>
      <c r="J358" s="2"/>
      <c r="K358" s="2" t="str">
        <f>IF(Final_Cleaned_Data_V2!J358="Other", "Please specify here", "")</f>
        <v/>
      </c>
      <c r="L358" s="2"/>
      <c r="M358" s="2"/>
      <c r="N358" s="2" t="str">
        <f>IF(Final_Cleaned_Data_V2!M358="Other", "Please specify here", "")</f>
        <v/>
      </c>
      <c r="O358" s="2"/>
      <c r="P358" s="2"/>
      <c r="Q358" s="2"/>
      <c r="R358" s="2"/>
      <c r="S358" s="2"/>
      <c r="T358" s="2"/>
      <c r="U358" s="2"/>
      <c r="W358" s="2"/>
      <c r="X358" s="2"/>
    </row>
    <row r="359">
      <c r="A359" s="1">
        <v>438.0</v>
      </c>
      <c r="B359" s="1" t="s">
        <v>1084</v>
      </c>
      <c r="C359" s="1" t="s">
        <v>1085</v>
      </c>
      <c r="D359" s="1" t="s">
        <v>1086</v>
      </c>
      <c r="E359" s="1" t="s">
        <v>1087</v>
      </c>
      <c r="F359" s="1">
        <v>2412.0</v>
      </c>
      <c r="H359" s="2"/>
      <c r="I359" s="2"/>
      <c r="J359" s="2"/>
      <c r="K359" s="2" t="str">
        <f>IF(Final_Cleaned_Data_V2!J359="Other", "Please specify here", "")</f>
        <v/>
      </c>
      <c r="L359" s="2"/>
      <c r="M359" s="2"/>
      <c r="N359" s="2" t="str">
        <f>IF(Final_Cleaned_Data_V2!M359="Other", "Please specify here", "")</f>
        <v/>
      </c>
      <c r="O359" s="2"/>
      <c r="P359" s="2"/>
      <c r="Q359" s="2"/>
      <c r="R359" s="2"/>
      <c r="S359" s="2"/>
      <c r="T359" s="2"/>
      <c r="U359" s="2"/>
      <c r="W359" s="2"/>
      <c r="X359" s="2"/>
    </row>
    <row r="360">
      <c r="A360" s="1">
        <v>439.0</v>
      </c>
      <c r="B360" s="1" t="s">
        <v>1088</v>
      </c>
      <c r="C360" s="1" t="s">
        <v>1089</v>
      </c>
      <c r="D360" s="1" t="s">
        <v>872</v>
      </c>
      <c r="E360" s="1" t="s">
        <v>873</v>
      </c>
      <c r="F360" s="1">
        <v>2413.0</v>
      </c>
      <c r="H360" s="2"/>
      <c r="I360" s="2"/>
      <c r="J360" s="2"/>
      <c r="K360" s="2" t="str">
        <f>IF(Final_Cleaned_Data_V2!J360="Other", "Please specify here", "")</f>
        <v/>
      </c>
      <c r="L360" s="2"/>
      <c r="M360" s="2"/>
      <c r="N360" s="2" t="str">
        <f>IF(Final_Cleaned_Data_V2!M360="Other", "Please specify here", "")</f>
        <v/>
      </c>
      <c r="O360" s="2"/>
      <c r="P360" s="2"/>
      <c r="Q360" s="2"/>
      <c r="R360" s="2"/>
      <c r="S360" s="2"/>
      <c r="T360" s="2"/>
      <c r="U360" s="2"/>
      <c r="W360" s="2"/>
      <c r="X360" s="2"/>
    </row>
    <row r="361">
      <c r="A361" s="1">
        <v>440.0</v>
      </c>
      <c r="B361" s="1" t="s">
        <v>1090</v>
      </c>
      <c r="C361" s="1" t="s">
        <v>1091</v>
      </c>
      <c r="D361" s="1" t="s">
        <v>167</v>
      </c>
      <c r="E361" s="1" t="s">
        <v>168</v>
      </c>
      <c r="F361" s="1">
        <v>2413.0</v>
      </c>
      <c r="H361" s="2"/>
      <c r="I361" s="2"/>
      <c r="J361" s="2"/>
      <c r="K361" s="2" t="str">
        <f>IF(Final_Cleaned_Data_V2!J361="Other", "Please specify here", "")</f>
        <v/>
      </c>
      <c r="L361" s="2"/>
      <c r="M361" s="2"/>
      <c r="N361" s="2" t="str">
        <f>IF(Final_Cleaned_Data_V2!M361="Other", "Please specify here", "")</f>
        <v/>
      </c>
      <c r="O361" s="2"/>
      <c r="P361" s="2"/>
      <c r="Q361" s="2"/>
      <c r="R361" s="2"/>
      <c r="S361" s="2"/>
      <c r="T361" s="2"/>
      <c r="U361" s="2"/>
      <c r="W361" s="2"/>
      <c r="X361" s="2"/>
    </row>
    <row r="362">
      <c r="A362" s="1">
        <v>441.0</v>
      </c>
      <c r="B362" s="1" t="s">
        <v>1092</v>
      </c>
      <c r="C362" s="1" t="s">
        <v>1093</v>
      </c>
      <c r="D362" s="1" t="s">
        <v>1094</v>
      </c>
      <c r="E362" s="1" t="s">
        <v>1058</v>
      </c>
      <c r="F362" s="1">
        <v>2416.0</v>
      </c>
      <c r="H362" s="2"/>
      <c r="I362" s="2"/>
      <c r="J362" s="2"/>
      <c r="K362" s="2" t="str">
        <f>IF(Final_Cleaned_Data_V2!J362="Other", "Please specify here", "")</f>
        <v/>
      </c>
      <c r="L362" s="2"/>
      <c r="M362" s="2"/>
      <c r="N362" s="2" t="str">
        <f>IF(Final_Cleaned_Data_V2!M362="Other", "Please specify here", "")</f>
        <v/>
      </c>
      <c r="O362" s="2"/>
      <c r="P362" s="2"/>
      <c r="Q362" s="2"/>
      <c r="R362" s="2"/>
      <c r="S362" s="2"/>
      <c r="T362" s="2"/>
      <c r="U362" s="2"/>
      <c r="W362" s="2"/>
      <c r="X362" s="2"/>
    </row>
    <row r="363">
      <c r="A363" s="1">
        <v>442.0</v>
      </c>
      <c r="B363" s="1" t="s">
        <v>1095</v>
      </c>
      <c r="C363" s="1" t="s">
        <v>1096</v>
      </c>
      <c r="D363" s="1" t="s">
        <v>1097</v>
      </c>
      <c r="E363" s="1" t="s">
        <v>1098</v>
      </c>
      <c r="F363" s="1">
        <v>2419.0</v>
      </c>
      <c r="H363" s="2"/>
      <c r="I363" s="2"/>
      <c r="J363" s="2"/>
      <c r="K363" s="2" t="str">
        <f>IF(Final_Cleaned_Data_V2!J363="Other", "Please specify here", "")</f>
        <v/>
      </c>
      <c r="L363" s="2"/>
      <c r="M363" s="2"/>
      <c r="N363" s="2" t="str">
        <f>IF(Final_Cleaned_Data_V2!M363="Other", "Please specify here", "")</f>
        <v/>
      </c>
      <c r="O363" s="2"/>
      <c r="P363" s="2"/>
      <c r="Q363" s="2"/>
      <c r="R363" s="2"/>
      <c r="S363" s="2"/>
      <c r="T363" s="2"/>
      <c r="U363" s="2"/>
      <c r="W363" s="2"/>
      <c r="X363" s="2"/>
    </row>
    <row r="364">
      <c r="A364" s="1">
        <v>443.0</v>
      </c>
      <c r="B364" s="1" t="s">
        <v>1099</v>
      </c>
      <c r="C364" s="1" t="s">
        <v>1100</v>
      </c>
      <c r="D364" s="1" t="s">
        <v>1101</v>
      </c>
      <c r="E364" s="1" t="s">
        <v>1102</v>
      </c>
      <c r="F364" s="1">
        <v>2419.0</v>
      </c>
      <c r="H364" s="2"/>
      <c r="I364" s="2"/>
      <c r="J364" s="2"/>
      <c r="K364" s="2" t="str">
        <f>IF(Final_Cleaned_Data_V2!J364="Other", "Please specify here", "")</f>
        <v/>
      </c>
      <c r="L364" s="2"/>
      <c r="M364" s="2"/>
      <c r="N364" s="2" t="str">
        <f>IF(Final_Cleaned_Data_V2!M364="Other", "Please specify here", "")</f>
        <v/>
      </c>
      <c r="O364" s="2"/>
      <c r="P364" s="2"/>
      <c r="Q364" s="2"/>
      <c r="R364" s="2"/>
      <c r="S364" s="2"/>
      <c r="T364" s="2"/>
      <c r="U364" s="2"/>
      <c r="W364" s="2"/>
      <c r="X364" s="2"/>
    </row>
    <row r="365">
      <c r="A365" s="1">
        <v>444.0</v>
      </c>
      <c r="B365" s="1" t="s">
        <v>1103</v>
      </c>
      <c r="C365" s="1" t="s">
        <v>1104</v>
      </c>
      <c r="D365" s="1" t="s">
        <v>1105</v>
      </c>
      <c r="E365" s="1" t="s">
        <v>898</v>
      </c>
      <c r="F365" s="1">
        <v>2421.0</v>
      </c>
      <c r="H365" s="2"/>
      <c r="I365" s="2"/>
      <c r="J365" s="2"/>
      <c r="K365" s="2" t="str">
        <f>IF(Final_Cleaned_Data_V2!J365="Other", "Please specify here", "")</f>
        <v/>
      </c>
      <c r="L365" s="2"/>
      <c r="M365" s="2"/>
      <c r="N365" s="2" t="str">
        <f>IF(Final_Cleaned_Data_V2!M365="Other", "Please specify here", "")</f>
        <v/>
      </c>
      <c r="O365" s="2"/>
      <c r="P365" s="2"/>
      <c r="Q365" s="2"/>
      <c r="R365" s="2"/>
      <c r="S365" s="2"/>
      <c r="T365" s="2"/>
      <c r="U365" s="2"/>
      <c r="W365" s="2"/>
      <c r="X365" s="2"/>
    </row>
    <row r="366">
      <c r="A366" s="1">
        <v>445.0</v>
      </c>
      <c r="B366" s="1" t="s">
        <v>1106</v>
      </c>
      <c r="C366" s="1" t="s">
        <v>1107</v>
      </c>
      <c r="D366" s="1" t="s">
        <v>78</v>
      </c>
      <c r="E366" s="1" t="s">
        <v>79</v>
      </c>
      <c r="F366" s="1">
        <v>2425.0</v>
      </c>
      <c r="H366" s="2"/>
      <c r="I366" s="2"/>
      <c r="J366" s="2"/>
      <c r="K366" s="2" t="str">
        <f>IF(Final_Cleaned_Data_V2!J366="Other", "Please specify here", "")</f>
        <v/>
      </c>
      <c r="L366" s="2"/>
      <c r="M366" s="2"/>
      <c r="N366" s="2" t="str">
        <f>IF(Final_Cleaned_Data_V2!M366="Other", "Please specify here", "")</f>
        <v/>
      </c>
      <c r="O366" s="2"/>
      <c r="P366" s="2"/>
      <c r="Q366" s="2"/>
      <c r="R366" s="2"/>
      <c r="S366" s="2"/>
      <c r="T366" s="2"/>
      <c r="U366" s="2"/>
      <c r="W366" s="2"/>
      <c r="X366" s="2"/>
    </row>
    <row r="367">
      <c r="A367" s="1">
        <v>446.0</v>
      </c>
      <c r="B367" s="1" t="s">
        <v>1108</v>
      </c>
      <c r="C367" s="1" t="s">
        <v>1109</v>
      </c>
      <c r="D367" s="1" t="s">
        <v>936</v>
      </c>
      <c r="E367" s="1" t="s">
        <v>937</v>
      </c>
      <c r="F367" s="1">
        <v>2426.0</v>
      </c>
      <c r="H367" s="2"/>
      <c r="I367" s="2"/>
      <c r="J367" s="2"/>
      <c r="K367" s="2" t="str">
        <f>IF(Final_Cleaned_Data_V2!J367="Other", "Please specify here", "")</f>
        <v/>
      </c>
      <c r="L367" s="2"/>
      <c r="M367" s="2"/>
      <c r="N367" s="2" t="str">
        <f>IF(Final_Cleaned_Data_V2!M367="Other", "Please specify here", "")</f>
        <v/>
      </c>
      <c r="O367" s="2"/>
      <c r="P367" s="2"/>
      <c r="Q367" s="2"/>
      <c r="R367" s="2"/>
      <c r="S367" s="2"/>
      <c r="T367" s="2"/>
      <c r="U367" s="2"/>
      <c r="W367" s="2"/>
      <c r="X367" s="2"/>
    </row>
    <row r="368">
      <c r="A368" s="1">
        <v>447.0</v>
      </c>
      <c r="B368" s="1" t="s">
        <v>1110</v>
      </c>
      <c r="C368" s="1" t="s">
        <v>1111</v>
      </c>
      <c r="D368" s="1" t="s">
        <v>163</v>
      </c>
      <c r="E368" s="1" t="s">
        <v>164</v>
      </c>
      <c r="F368" s="1">
        <v>2426.0</v>
      </c>
      <c r="H368" s="2"/>
      <c r="I368" s="2"/>
      <c r="J368" s="2"/>
      <c r="K368" s="2" t="str">
        <f>IF(Final_Cleaned_Data_V2!J368="Other", "Please specify here", "")</f>
        <v/>
      </c>
      <c r="L368" s="2"/>
      <c r="M368" s="2"/>
      <c r="N368" s="2" t="str">
        <f>IF(Final_Cleaned_Data_V2!M368="Other", "Please specify here", "")</f>
        <v/>
      </c>
      <c r="O368" s="2"/>
      <c r="P368" s="2"/>
      <c r="Q368" s="2"/>
      <c r="R368" s="2"/>
      <c r="S368" s="2"/>
      <c r="T368" s="2"/>
      <c r="U368" s="2"/>
      <c r="W368" s="2"/>
      <c r="X368" s="2"/>
    </row>
    <row r="369">
      <c r="A369" s="1">
        <v>448.0</v>
      </c>
      <c r="B369" s="1" t="s">
        <v>1112</v>
      </c>
      <c r="C369" s="1" t="s">
        <v>1113</v>
      </c>
      <c r="D369" s="1" t="s">
        <v>301</v>
      </c>
      <c r="E369" s="1" t="s">
        <v>302</v>
      </c>
      <c r="F369" s="1">
        <v>2431.0</v>
      </c>
      <c r="H369" s="2"/>
      <c r="I369" s="2"/>
      <c r="J369" s="2"/>
      <c r="K369" s="2" t="str">
        <f>IF(Final_Cleaned_Data_V2!J369="Other", "Please specify here", "")</f>
        <v/>
      </c>
      <c r="L369" s="2"/>
      <c r="M369" s="2"/>
      <c r="N369" s="2" t="str">
        <f>IF(Final_Cleaned_Data_V2!M369="Other", "Please specify here", "")</f>
        <v/>
      </c>
      <c r="O369" s="2"/>
      <c r="P369" s="2"/>
      <c r="Q369" s="2"/>
      <c r="R369" s="2"/>
      <c r="S369" s="2"/>
      <c r="T369" s="2"/>
      <c r="U369" s="2"/>
      <c r="W369" s="2"/>
      <c r="X369" s="2"/>
    </row>
    <row r="370">
      <c r="A370" s="1">
        <v>449.0</v>
      </c>
      <c r="B370" s="1" t="s">
        <v>1114</v>
      </c>
      <c r="C370" s="1" t="s">
        <v>1115</v>
      </c>
      <c r="D370" s="1" t="s">
        <v>1116</v>
      </c>
      <c r="E370" s="1" t="s">
        <v>1117</v>
      </c>
      <c r="F370" s="1">
        <v>2433.0</v>
      </c>
      <c r="H370" s="2"/>
      <c r="I370" s="2"/>
      <c r="J370" s="2"/>
      <c r="K370" s="2" t="str">
        <f>IF(Final_Cleaned_Data_V2!J370="Other", "Please specify here", "")</f>
        <v/>
      </c>
      <c r="L370" s="2"/>
      <c r="M370" s="2"/>
      <c r="N370" s="2" t="str">
        <f>IF(Final_Cleaned_Data_V2!M370="Other", "Please specify here", "")</f>
        <v/>
      </c>
      <c r="O370" s="2"/>
      <c r="P370" s="2"/>
      <c r="Q370" s="2"/>
      <c r="R370" s="2"/>
      <c r="S370" s="2"/>
      <c r="T370" s="2"/>
      <c r="U370" s="2"/>
      <c r="W370" s="2"/>
      <c r="X370" s="2"/>
    </row>
    <row r="371">
      <c r="A371" s="1">
        <v>450.0</v>
      </c>
      <c r="B371" s="1" t="s">
        <v>1118</v>
      </c>
      <c r="C371" s="1" t="s">
        <v>1119</v>
      </c>
      <c r="D371" s="1" t="s">
        <v>966</v>
      </c>
      <c r="E371" s="1" t="s">
        <v>27</v>
      </c>
      <c r="F371" s="1">
        <v>2434.0</v>
      </c>
      <c r="H371" s="2"/>
      <c r="I371" s="2"/>
      <c r="J371" s="2"/>
      <c r="K371" s="2" t="str">
        <f>IF(Final_Cleaned_Data_V2!J371="Other", "Please specify here", "")</f>
        <v/>
      </c>
      <c r="L371" s="2"/>
      <c r="M371" s="2"/>
      <c r="N371" s="2" t="str">
        <f>IF(Final_Cleaned_Data_V2!M371="Other", "Please specify here", "")</f>
        <v/>
      </c>
      <c r="O371" s="2"/>
      <c r="P371" s="2"/>
      <c r="Q371" s="2"/>
      <c r="R371" s="2"/>
      <c r="S371" s="2"/>
      <c r="T371" s="2"/>
      <c r="U371" s="2"/>
      <c r="W371" s="2"/>
      <c r="X371" s="2"/>
    </row>
    <row r="372">
      <c r="A372" s="1">
        <v>451.0</v>
      </c>
      <c r="B372" s="1" t="s">
        <v>1120</v>
      </c>
      <c r="C372" s="1" t="s">
        <v>1121</v>
      </c>
      <c r="D372" s="1" t="s">
        <v>1122</v>
      </c>
      <c r="E372" s="1" t="s">
        <v>1123</v>
      </c>
      <c r="F372" s="1">
        <v>2436.0</v>
      </c>
      <c r="H372" s="2"/>
      <c r="I372" s="2"/>
      <c r="J372" s="2"/>
      <c r="K372" s="2" t="str">
        <f>IF(Final_Cleaned_Data_V2!J372="Other", "Please specify here", "")</f>
        <v/>
      </c>
      <c r="L372" s="2"/>
      <c r="M372" s="2"/>
      <c r="N372" s="2" t="str">
        <f>IF(Final_Cleaned_Data_V2!M372="Other", "Please specify here", "")</f>
        <v/>
      </c>
      <c r="O372" s="2"/>
      <c r="P372" s="2"/>
      <c r="Q372" s="2"/>
      <c r="R372" s="2"/>
      <c r="S372" s="2"/>
      <c r="T372" s="2"/>
      <c r="U372" s="2"/>
      <c r="W372" s="2"/>
      <c r="X372" s="2"/>
    </row>
    <row r="373">
      <c r="A373" s="1">
        <v>452.0</v>
      </c>
      <c r="B373" s="1" t="s">
        <v>1124</v>
      </c>
      <c r="C373" s="1" t="s">
        <v>1125</v>
      </c>
      <c r="D373" s="1" t="s">
        <v>305</v>
      </c>
      <c r="E373" s="1" t="s">
        <v>27</v>
      </c>
      <c r="F373" s="1">
        <v>2443.0</v>
      </c>
      <c r="H373" s="2"/>
      <c r="I373" s="2"/>
      <c r="J373" s="2"/>
      <c r="K373" s="2" t="str">
        <f>IF(Final_Cleaned_Data_V2!J373="Other", "Please specify here", "")</f>
        <v/>
      </c>
      <c r="L373" s="2"/>
      <c r="M373" s="2"/>
      <c r="N373" s="2" t="str">
        <f>IF(Final_Cleaned_Data_V2!M373="Other", "Please specify here", "")</f>
        <v/>
      </c>
      <c r="O373" s="2"/>
      <c r="P373" s="2"/>
      <c r="Q373" s="2"/>
      <c r="R373" s="2"/>
      <c r="S373" s="2"/>
      <c r="T373" s="2"/>
      <c r="U373" s="2"/>
      <c r="W373" s="2"/>
      <c r="X373" s="2"/>
    </row>
    <row r="374">
      <c r="A374" s="1">
        <v>453.0</v>
      </c>
      <c r="B374" s="1" t="s">
        <v>1126</v>
      </c>
      <c r="C374" s="1" t="s">
        <v>1127</v>
      </c>
      <c r="D374" s="1" t="s">
        <v>1128</v>
      </c>
      <c r="E374" s="1" t="s">
        <v>27</v>
      </c>
      <c r="F374" s="1">
        <v>2448.0</v>
      </c>
      <c r="H374" s="2"/>
      <c r="I374" s="2"/>
      <c r="J374" s="2"/>
      <c r="K374" s="2" t="str">
        <f>IF(Final_Cleaned_Data_V2!J374="Other", "Please specify here", "")</f>
        <v/>
      </c>
      <c r="L374" s="2"/>
      <c r="M374" s="2"/>
      <c r="N374" s="2" t="str">
        <f>IF(Final_Cleaned_Data_V2!M374="Other", "Please specify here", "")</f>
        <v/>
      </c>
      <c r="O374" s="2"/>
      <c r="P374" s="2"/>
      <c r="Q374" s="2"/>
      <c r="R374" s="2"/>
      <c r="S374" s="2"/>
      <c r="T374" s="2"/>
      <c r="U374" s="2"/>
      <c r="W374" s="2"/>
      <c r="X374" s="2"/>
    </row>
    <row r="375">
      <c r="A375" s="1">
        <v>454.0</v>
      </c>
      <c r="B375" s="1" t="s">
        <v>1129</v>
      </c>
      <c r="C375" s="1" t="s">
        <v>1130</v>
      </c>
      <c r="D375" s="1" t="s">
        <v>910</v>
      </c>
      <c r="E375" s="1" t="s">
        <v>34</v>
      </c>
      <c r="F375" s="1">
        <v>2451.0</v>
      </c>
      <c r="H375" s="2"/>
      <c r="I375" s="2"/>
      <c r="J375" s="2"/>
      <c r="K375" s="2" t="str">
        <f>IF(Final_Cleaned_Data_V2!J375="Other", "Please specify here", "")</f>
        <v/>
      </c>
      <c r="L375" s="2"/>
      <c r="M375" s="2"/>
      <c r="N375" s="2" t="str">
        <f>IF(Final_Cleaned_Data_V2!M375="Other", "Please specify here", "")</f>
        <v/>
      </c>
      <c r="O375" s="2"/>
      <c r="P375" s="2"/>
      <c r="Q375" s="2"/>
      <c r="R375" s="2"/>
      <c r="S375" s="2"/>
      <c r="T375" s="2"/>
      <c r="U375" s="2"/>
      <c r="W375" s="2"/>
      <c r="X375" s="2"/>
    </row>
    <row r="376">
      <c r="A376" s="1">
        <v>455.0</v>
      </c>
      <c r="B376" s="1" t="s">
        <v>1131</v>
      </c>
      <c r="C376" s="1" t="s">
        <v>1132</v>
      </c>
      <c r="D376" s="1" t="s">
        <v>1133</v>
      </c>
      <c r="E376" s="1" t="s">
        <v>478</v>
      </c>
      <c r="F376" s="1">
        <v>2455.0</v>
      </c>
      <c r="H376" s="2"/>
      <c r="I376" s="2"/>
      <c r="J376" s="2"/>
      <c r="K376" s="2" t="str">
        <f>IF(Final_Cleaned_Data_V2!J376="Other", "Please specify here", "")</f>
        <v/>
      </c>
      <c r="L376" s="2"/>
      <c r="M376" s="2"/>
      <c r="N376" s="2" t="str">
        <f>IF(Final_Cleaned_Data_V2!M376="Other", "Please specify here", "")</f>
        <v/>
      </c>
      <c r="O376" s="2"/>
      <c r="P376" s="2"/>
      <c r="Q376" s="2"/>
      <c r="R376" s="2"/>
      <c r="S376" s="2"/>
      <c r="T376" s="2"/>
      <c r="U376" s="2"/>
      <c r="W376" s="2"/>
      <c r="X376" s="2"/>
    </row>
    <row r="377">
      <c r="A377" s="1">
        <v>456.0</v>
      </c>
      <c r="B377" s="1" t="s">
        <v>1134</v>
      </c>
      <c r="C377" s="1" t="s">
        <v>1135</v>
      </c>
      <c r="D377" s="1" t="s">
        <v>1136</v>
      </c>
      <c r="E377" s="1" t="s">
        <v>27</v>
      </c>
      <c r="F377" s="1">
        <v>2459.0</v>
      </c>
      <c r="H377" s="2"/>
      <c r="I377" s="2"/>
      <c r="J377" s="2"/>
      <c r="K377" s="2" t="str">
        <f>IF(Final_Cleaned_Data_V2!J377="Other", "Please specify here", "")</f>
        <v/>
      </c>
      <c r="L377" s="2"/>
      <c r="M377" s="2"/>
      <c r="N377" s="2" t="str">
        <f>IF(Final_Cleaned_Data_V2!M377="Other", "Please specify here", "")</f>
        <v/>
      </c>
      <c r="O377" s="2"/>
      <c r="P377" s="2"/>
      <c r="Q377" s="2"/>
      <c r="R377" s="2"/>
      <c r="S377" s="2"/>
      <c r="T377" s="2"/>
      <c r="U377" s="2"/>
      <c r="W377" s="2"/>
      <c r="X377" s="2"/>
    </row>
    <row r="378">
      <c r="A378" s="1">
        <v>457.0</v>
      </c>
      <c r="B378" s="1" t="s">
        <v>1137</v>
      </c>
      <c r="C378" s="1" t="s">
        <v>1138</v>
      </c>
      <c r="D378" s="1" t="s">
        <v>1116</v>
      </c>
      <c r="E378" s="1" t="s">
        <v>1117</v>
      </c>
      <c r="F378" s="1">
        <v>2466.0</v>
      </c>
      <c r="H378" s="2"/>
      <c r="I378" s="2"/>
      <c r="J378" s="2"/>
      <c r="K378" s="2" t="str">
        <f>IF(Final_Cleaned_Data_V2!J378="Other", "Please specify here", "")</f>
        <v/>
      </c>
      <c r="L378" s="2"/>
      <c r="M378" s="2"/>
      <c r="N378" s="2" t="str">
        <f>IF(Final_Cleaned_Data_V2!M378="Other", "Please specify here", "")</f>
        <v/>
      </c>
      <c r="O378" s="2"/>
      <c r="P378" s="2"/>
      <c r="Q378" s="2"/>
      <c r="R378" s="2"/>
      <c r="S378" s="2"/>
      <c r="T378" s="2"/>
      <c r="U378" s="2"/>
      <c r="W378" s="2"/>
      <c r="X378" s="2"/>
    </row>
    <row r="379">
      <c r="A379" s="1">
        <v>458.0</v>
      </c>
      <c r="B379" s="1" t="s">
        <v>1139</v>
      </c>
      <c r="C379" s="1" t="s">
        <v>1140</v>
      </c>
      <c r="D379" s="1" t="s">
        <v>33</v>
      </c>
      <c r="E379" s="1" t="s">
        <v>34</v>
      </c>
      <c r="F379" s="1">
        <v>2472.0</v>
      </c>
      <c r="H379" s="2"/>
      <c r="I379" s="2"/>
      <c r="J379" s="2"/>
      <c r="K379" s="2" t="str">
        <f>IF(Final_Cleaned_Data_V2!J379="Other", "Please specify here", "")</f>
        <v/>
      </c>
      <c r="L379" s="2"/>
      <c r="M379" s="2"/>
      <c r="N379" s="2" t="str">
        <f>IF(Final_Cleaned_Data_V2!M379="Other", "Please specify here", "")</f>
        <v/>
      </c>
      <c r="O379" s="2"/>
      <c r="P379" s="2"/>
      <c r="Q379" s="2"/>
      <c r="R379" s="2"/>
      <c r="S379" s="2"/>
      <c r="T379" s="2"/>
      <c r="U379" s="2"/>
      <c r="W379" s="2"/>
      <c r="X379" s="2"/>
    </row>
    <row r="380">
      <c r="A380" s="1">
        <v>459.0</v>
      </c>
      <c r="B380" s="1" t="s">
        <v>1141</v>
      </c>
      <c r="C380" s="1" t="s">
        <v>1142</v>
      </c>
      <c r="D380" s="1" t="s">
        <v>1143</v>
      </c>
      <c r="E380" s="1" t="s">
        <v>1144</v>
      </c>
      <c r="F380" s="1">
        <v>2478.0</v>
      </c>
      <c r="H380" s="2"/>
      <c r="I380" s="2"/>
      <c r="J380" s="2"/>
      <c r="K380" s="2" t="str">
        <f>IF(Final_Cleaned_Data_V2!J380="Other", "Please specify here", "")</f>
        <v/>
      </c>
      <c r="L380" s="2"/>
      <c r="M380" s="2"/>
      <c r="N380" s="2" t="str">
        <f>IF(Final_Cleaned_Data_V2!M380="Other", "Please specify here", "")</f>
        <v/>
      </c>
      <c r="O380" s="2"/>
      <c r="P380" s="2"/>
      <c r="Q380" s="2"/>
      <c r="R380" s="2"/>
      <c r="S380" s="2"/>
      <c r="T380" s="2"/>
      <c r="U380" s="2"/>
      <c r="W380" s="2"/>
      <c r="X380" s="2"/>
    </row>
    <row r="381">
      <c r="A381" s="1">
        <v>460.0</v>
      </c>
      <c r="B381" s="1" t="s">
        <v>1145</v>
      </c>
      <c r="C381" s="1" t="s">
        <v>1146</v>
      </c>
      <c r="D381" s="1" t="s">
        <v>954</v>
      </c>
      <c r="E381" s="1" t="s">
        <v>955</v>
      </c>
      <c r="F381" s="1">
        <v>2484.0</v>
      </c>
      <c r="H381" s="2"/>
      <c r="I381" s="2"/>
      <c r="J381" s="2"/>
      <c r="K381" s="2" t="str">
        <f>IF(Final_Cleaned_Data_V2!J381="Other", "Please specify here", "")</f>
        <v/>
      </c>
      <c r="L381" s="2"/>
      <c r="M381" s="2"/>
      <c r="N381" s="2" t="str">
        <f>IF(Final_Cleaned_Data_V2!M381="Other", "Please specify here", "")</f>
        <v/>
      </c>
      <c r="O381" s="2"/>
      <c r="P381" s="2"/>
      <c r="Q381" s="2"/>
      <c r="R381" s="2"/>
      <c r="S381" s="2"/>
      <c r="T381" s="2"/>
      <c r="U381" s="2"/>
      <c r="W381" s="2"/>
      <c r="X381" s="2"/>
    </row>
    <row r="382">
      <c r="A382" s="1">
        <v>461.0</v>
      </c>
      <c r="B382" s="1" t="s">
        <v>1147</v>
      </c>
      <c r="C382" s="1" t="s">
        <v>1148</v>
      </c>
      <c r="D382" s="1" t="s">
        <v>831</v>
      </c>
      <c r="E382" s="1" t="s">
        <v>832</v>
      </c>
      <c r="F382" s="1">
        <v>2484.0</v>
      </c>
      <c r="H382" s="2"/>
      <c r="I382" s="2"/>
      <c r="J382" s="2"/>
      <c r="K382" s="2" t="str">
        <f>IF(Final_Cleaned_Data_V2!J382="Other", "Please specify here", "")</f>
        <v/>
      </c>
      <c r="L382" s="2"/>
      <c r="M382" s="2"/>
      <c r="N382" s="2" t="str">
        <f>IF(Final_Cleaned_Data_V2!M382="Other", "Please specify here", "")</f>
        <v/>
      </c>
      <c r="O382" s="2"/>
      <c r="P382" s="2"/>
      <c r="Q382" s="2"/>
      <c r="R382" s="2"/>
      <c r="S382" s="2"/>
      <c r="T382" s="2"/>
      <c r="U382" s="2"/>
      <c r="W382" s="2"/>
      <c r="X382" s="2"/>
    </row>
    <row r="383">
      <c r="A383" s="1">
        <v>462.0</v>
      </c>
      <c r="B383" s="1" t="s">
        <v>1149</v>
      </c>
      <c r="C383" s="1" t="s">
        <v>1150</v>
      </c>
      <c r="D383" s="1" t="s">
        <v>339</v>
      </c>
      <c r="E383" s="1" t="s">
        <v>340</v>
      </c>
      <c r="F383" s="1">
        <v>2484.0</v>
      </c>
      <c r="H383" s="2"/>
      <c r="I383" s="2"/>
      <c r="J383" s="2"/>
      <c r="K383" s="2" t="str">
        <f>IF(Final_Cleaned_Data_V2!J383="Other", "Please specify here", "")</f>
        <v/>
      </c>
      <c r="L383" s="2"/>
      <c r="M383" s="2"/>
      <c r="N383" s="2" t="str">
        <f>IF(Final_Cleaned_Data_V2!M383="Other", "Please specify here", "")</f>
        <v/>
      </c>
      <c r="O383" s="2"/>
      <c r="P383" s="2"/>
      <c r="Q383" s="2"/>
      <c r="R383" s="2"/>
      <c r="S383" s="2"/>
      <c r="T383" s="2"/>
      <c r="U383" s="2"/>
      <c r="W383" s="2"/>
      <c r="X383" s="2"/>
    </row>
    <row r="384">
      <c r="A384" s="1">
        <v>463.0</v>
      </c>
      <c r="B384" s="1" t="s">
        <v>1151</v>
      </c>
      <c r="C384" s="1" t="s">
        <v>1152</v>
      </c>
      <c r="D384" s="1" t="s">
        <v>1153</v>
      </c>
      <c r="E384" s="1" t="s">
        <v>1154</v>
      </c>
      <c r="F384" s="1">
        <v>2514.0</v>
      </c>
      <c r="H384" s="2"/>
      <c r="I384" s="2"/>
      <c r="J384" s="2"/>
      <c r="K384" s="2" t="str">
        <f>IF(Final_Cleaned_Data_V2!J384="Other", "Please specify here", "")</f>
        <v/>
      </c>
      <c r="L384" s="2"/>
      <c r="M384" s="2"/>
      <c r="N384" s="2" t="str">
        <f>IF(Final_Cleaned_Data_V2!M384="Other", "Please specify here", "")</f>
        <v/>
      </c>
      <c r="O384" s="2"/>
      <c r="P384" s="2"/>
      <c r="Q384" s="2"/>
      <c r="R384" s="2"/>
      <c r="S384" s="2"/>
      <c r="T384" s="2"/>
      <c r="U384" s="2"/>
      <c r="W384" s="2"/>
      <c r="X384" s="2"/>
    </row>
    <row r="385">
      <c r="A385" s="1">
        <v>464.0</v>
      </c>
      <c r="B385" s="1" t="s">
        <v>1155</v>
      </c>
      <c r="C385" s="1" t="s">
        <v>1156</v>
      </c>
      <c r="D385" s="1" t="s">
        <v>1157</v>
      </c>
      <c r="E385" s="1" t="s">
        <v>34</v>
      </c>
      <c r="F385" s="1">
        <v>2517.0</v>
      </c>
      <c r="H385" s="2"/>
      <c r="I385" s="2"/>
      <c r="J385" s="2"/>
      <c r="K385" s="2" t="str">
        <f>IF(Final_Cleaned_Data_V2!J385="Other", "Please specify here", "")</f>
        <v/>
      </c>
      <c r="L385" s="2"/>
      <c r="M385" s="2"/>
      <c r="N385" s="2" t="str">
        <f>IF(Final_Cleaned_Data_V2!M385="Other", "Please specify here", "")</f>
        <v/>
      </c>
      <c r="O385" s="2"/>
      <c r="P385" s="2"/>
      <c r="Q385" s="2"/>
      <c r="R385" s="2"/>
      <c r="S385" s="2"/>
      <c r="T385" s="2"/>
      <c r="U385" s="2"/>
      <c r="W385" s="2"/>
      <c r="X385" s="2"/>
    </row>
    <row r="386">
      <c r="A386" s="1">
        <v>465.0</v>
      </c>
      <c r="B386" s="1" t="s">
        <v>1158</v>
      </c>
      <c r="C386" s="1" t="s">
        <v>1159</v>
      </c>
      <c r="D386" s="1" t="s">
        <v>1160</v>
      </c>
      <c r="E386" s="1" t="s">
        <v>1161</v>
      </c>
      <c r="F386" s="1">
        <v>2522.0</v>
      </c>
      <c r="H386" s="2"/>
      <c r="I386" s="2"/>
      <c r="J386" s="2"/>
      <c r="K386" s="2" t="str">
        <f>IF(Final_Cleaned_Data_V2!J386="Other", "Please specify here", "")</f>
        <v/>
      </c>
      <c r="L386" s="2"/>
      <c r="M386" s="2"/>
      <c r="N386" s="2" t="str">
        <f>IF(Final_Cleaned_Data_V2!M386="Other", "Please specify here", "")</f>
        <v/>
      </c>
      <c r="O386" s="2"/>
      <c r="P386" s="2"/>
      <c r="Q386" s="2"/>
      <c r="R386" s="2"/>
      <c r="S386" s="2"/>
      <c r="T386" s="2"/>
      <c r="U386" s="2"/>
      <c r="W386" s="2"/>
      <c r="X386" s="2"/>
    </row>
    <row r="387">
      <c r="A387" s="1">
        <v>466.0</v>
      </c>
      <c r="B387" s="1" t="s">
        <v>1162</v>
      </c>
      <c r="C387" s="1" t="s">
        <v>1163</v>
      </c>
      <c r="D387" s="1" t="s">
        <v>1164</v>
      </c>
      <c r="E387" s="1" t="s">
        <v>27</v>
      </c>
      <c r="F387" s="1">
        <v>2524.0</v>
      </c>
      <c r="H387" s="2"/>
      <c r="I387" s="2"/>
      <c r="J387" s="2"/>
      <c r="K387" s="2" t="str">
        <f>IF(Final_Cleaned_Data_V2!J387="Other", "Please specify here", "")</f>
        <v/>
      </c>
      <c r="L387" s="2"/>
      <c r="M387" s="2"/>
      <c r="N387" s="2" t="str">
        <f>IF(Final_Cleaned_Data_V2!M387="Other", "Please specify here", "")</f>
        <v/>
      </c>
      <c r="O387" s="2"/>
      <c r="P387" s="2"/>
      <c r="Q387" s="2"/>
      <c r="R387" s="2"/>
      <c r="S387" s="2"/>
      <c r="T387" s="2"/>
      <c r="U387" s="2"/>
      <c r="W387" s="2"/>
      <c r="X387" s="2"/>
    </row>
    <row r="388">
      <c r="A388" s="1">
        <v>467.0</v>
      </c>
      <c r="B388" s="1" t="s">
        <v>1165</v>
      </c>
      <c r="C388" s="1" t="s">
        <v>1166</v>
      </c>
      <c r="D388" s="1" t="s">
        <v>1167</v>
      </c>
      <c r="E388" s="1" t="s">
        <v>27</v>
      </c>
      <c r="F388" s="1">
        <v>2525.0</v>
      </c>
      <c r="H388" s="2"/>
      <c r="I388" s="2"/>
      <c r="J388" s="2"/>
      <c r="K388" s="2" t="str">
        <f>IF(Final_Cleaned_Data_V2!J388="Other", "Please specify here", "")</f>
        <v/>
      </c>
      <c r="L388" s="2"/>
      <c r="M388" s="2"/>
      <c r="N388" s="2" t="str">
        <f>IF(Final_Cleaned_Data_V2!M388="Other", "Please specify here", "")</f>
        <v/>
      </c>
      <c r="O388" s="2"/>
      <c r="P388" s="2"/>
      <c r="Q388" s="2"/>
      <c r="R388" s="2"/>
      <c r="S388" s="2"/>
      <c r="T388" s="2"/>
      <c r="U388" s="2"/>
      <c r="W388" s="2"/>
      <c r="X388" s="2"/>
    </row>
    <row r="389">
      <c r="A389" s="1">
        <v>468.0</v>
      </c>
      <c r="B389" s="1" t="s">
        <v>1168</v>
      </c>
      <c r="C389" s="1" t="s">
        <v>1169</v>
      </c>
      <c r="D389" s="1" t="s">
        <v>42</v>
      </c>
      <c r="E389" s="1" t="s">
        <v>27</v>
      </c>
      <c r="F389" s="1">
        <v>2530.0</v>
      </c>
      <c r="H389" s="2"/>
      <c r="I389" s="2"/>
      <c r="J389" s="2"/>
      <c r="K389" s="2" t="str">
        <f>IF(Final_Cleaned_Data_V2!J389="Other", "Please specify here", "")</f>
        <v/>
      </c>
      <c r="L389" s="2"/>
      <c r="M389" s="2"/>
      <c r="N389" s="2" t="str">
        <f>IF(Final_Cleaned_Data_V2!M389="Other", "Please specify here", "")</f>
        <v/>
      </c>
      <c r="O389" s="2"/>
      <c r="P389" s="2"/>
      <c r="Q389" s="2"/>
      <c r="R389" s="2"/>
      <c r="S389" s="2"/>
      <c r="T389" s="2"/>
      <c r="U389" s="2"/>
      <c r="W389" s="2"/>
      <c r="X389" s="2"/>
    </row>
    <row r="390">
      <c r="A390" s="1">
        <v>469.0</v>
      </c>
      <c r="B390" s="1" t="s">
        <v>1170</v>
      </c>
      <c r="C390" s="1" t="s">
        <v>1171</v>
      </c>
      <c r="D390" s="1" t="s">
        <v>1172</v>
      </c>
      <c r="E390" s="1" t="s">
        <v>34</v>
      </c>
      <c r="F390" s="1">
        <v>2538.0</v>
      </c>
      <c r="H390" s="2"/>
      <c r="I390" s="2"/>
      <c r="J390" s="2"/>
      <c r="K390" s="2" t="str">
        <f>IF(Final_Cleaned_Data_V2!J390="Other", "Please specify here", "")</f>
        <v/>
      </c>
      <c r="L390" s="2"/>
      <c r="M390" s="2"/>
      <c r="N390" s="2" t="str">
        <f>IF(Final_Cleaned_Data_V2!M390="Other", "Please specify here", "")</f>
        <v/>
      </c>
      <c r="O390" s="2"/>
      <c r="P390" s="2"/>
      <c r="Q390" s="2"/>
      <c r="R390" s="2"/>
      <c r="S390" s="2"/>
      <c r="T390" s="2"/>
      <c r="U390" s="2"/>
      <c r="W390" s="2"/>
      <c r="X390" s="2"/>
    </row>
    <row r="391">
      <c r="A391" s="1">
        <v>470.0</v>
      </c>
      <c r="B391" s="1" t="s">
        <v>1173</v>
      </c>
      <c r="C391" s="1" t="s">
        <v>1174</v>
      </c>
      <c r="D391" s="1" t="s">
        <v>1175</v>
      </c>
      <c r="E391" s="1" t="s">
        <v>27</v>
      </c>
      <c r="F391" s="1">
        <v>2542.0</v>
      </c>
      <c r="H391" s="2"/>
      <c r="I391" s="2"/>
      <c r="J391" s="2"/>
      <c r="K391" s="2" t="str">
        <f>IF(Final_Cleaned_Data_V2!J391="Other", "Please specify here", "")</f>
        <v/>
      </c>
      <c r="L391" s="2"/>
      <c r="M391" s="2"/>
      <c r="N391" s="2" t="str">
        <f>IF(Final_Cleaned_Data_V2!M391="Other", "Please specify here", "")</f>
        <v/>
      </c>
      <c r="O391" s="2"/>
      <c r="P391" s="2"/>
      <c r="Q391" s="2"/>
      <c r="R391" s="2"/>
      <c r="S391" s="2"/>
      <c r="T391" s="2"/>
      <c r="U391" s="2"/>
      <c r="W391" s="2"/>
      <c r="X391" s="2"/>
    </row>
    <row r="392">
      <c r="A392" s="1">
        <v>471.0</v>
      </c>
      <c r="B392" s="1" t="s">
        <v>1176</v>
      </c>
      <c r="C392" s="1" t="s">
        <v>1177</v>
      </c>
      <c r="D392" s="1" t="s">
        <v>811</v>
      </c>
      <c r="E392" s="1" t="s">
        <v>27</v>
      </c>
      <c r="F392" s="1">
        <v>2543.0</v>
      </c>
      <c r="H392" s="2"/>
      <c r="I392" s="2"/>
      <c r="J392" s="2"/>
      <c r="K392" s="2" t="str">
        <f>IF(Final_Cleaned_Data_V2!J392="Other", "Please specify here", "")</f>
        <v/>
      </c>
      <c r="L392" s="2"/>
      <c r="M392" s="2"/>
      <c r="N392" s="2" t="str">
        <f>IF(Final_Cleaned_Data_V2!M392="Other", "Please specify here", "")</f>
        <v/>
      </c>
      <c r="O392" s="2"/>
      <c r="P392" s="2"/>
      <c r="Q392" s="2"/>
      <c r="R392" s="2"/>
      <c r="S392" s="2"/>
      <c r="T392" s="2"/>
      <c r="U392" s="2"/>
      <c r="W392" s="2"/>
      <c r="X392" s="2"/>
    </row>
    <row r="393">
      <c r="A393" s="1">
        <v>472.0</v>
      </c>
      <c r="B393" s="1" t="s">
        <v>1178</v>
      </c>
      <c r="C393" s="1" t="s">
        <v>1179</v>
      </c>
      <c r="D393" s="1" t="s">
        <v>999</v>
      </c>
      <c r="E393" s="1" t="s">
        <v>27</v>
      </c>
      <c r="F393" s="1">
        <v>2544.0</v>
      </c>
      <c r="H393" s="2"/>
      <c r="I393" s="2"/>
      <c r="J393" s="2"/>
      <c r="K393" s="2" t="str">
        <f>IF(Final_Cleaned_Data_V2!J393="Other", "Please specify here", "")</f>
        <v/>
      </c>
      <c r="L393" s="2"/>
      <c r="M393" s="2"/>
      <c r="N393" s="2" t="str">
        <f>IF(Final_Cleaned_Data_V2!M393="Other", "Please specify here", "")</f>
        <v/>
      </c>
      <c r="O393" s="2"/>
      <c r="P393" s="2"/>
      <c r="Q393" s="2"/>
      <c r="R393" s="2"/>
      <c r="S393" s="2"/>
      <c r="T393" s="2"/>
      <c r="U393" s="2"/>
      <c r="W393" s="2"/>
      <c r="X393" s="2"/>
    </row>
    <row r="394">
      <c r="A394" s="1">
        <v>473.0</v>
      </c>
      <c r="B394" s="1" t="s">
        <v>1180</v>
      </c>
      <c r="C394" s="1" t="s">
        <v>1181</v>
      </c>
      <c r="D394" s="1" t="s">
        <v>1182</v>
      </c>
      <c r="E394" s="1" t="s">
        <v>1183</v>
      </c>
      <c r="F394" s="1">
        <v>2551.0</v>
      </c>
      <c r="H394" s="2"/>
      <c r="I394" s="2"/>
      <c r="J394" s="2"/>
      <c r="K394" s="2" t="str">
        <f>IF(Final_Cleaned_Data_V2!J394="Other", "Please specify here", "")</f>
        <v/>
      </c>
      <c r="L394" s="2"/>
      <c r="M394" s="2"/>
      <c r="N394" s="2" t="str">
        <f>IF(Final_Cleaned_Data_V2!M394="Other", "Please specify here", "")</f>
        <v/>
      </c>
      <c r="O394" s="2"/>
      <c r="P394" s="2"/>
      <c r="Q394" s="2"/>
      <c r="R394" s="2"/>
      <c r="S394" s="2"/>
      <c r="T394" s="2"/>
      <c r="U394" s="2"/>
      <c r="W394" s="2"/>
      <c r="X394" s="2"/>
    </row>
    <row r="395">
      <c r="A395" s="1">
        <v>474.0</v>
      </c>
      <c r="B395" s="1" t="s">
        <v>1184</v>
      </c>
      <c r="C395" s="1" t="s">
        <v>1185</v>
      </c>
      <c r="D395" s="1" t="s">
        <v>58</v>
      </c>
      <c r="E395" s="1" t="s">
        <v>27</v>
      </c>
      <c r="F395" s="1">
        <v>2583.0</v>
      </c>
      <c r="H395" s="2"/>
      <c r="I395" s="2"/>
      <c r="J395" s="2"/>
      <c r="K395" s="2" t="str">
        <f>IF(Final_Cleaned_Data_V2!J395="Other", "Please specify here", "")</f>
        <v/>
      </c>
      <c r="L395" s="2"/>
      <c r="M395" s="2"/>
      <c r="N395" s="2" t="str">
        <f>IF(Final_Cleaned_Data_V2!M395="Other", "Please specify here", "")</f>
        <v/>
      </c>
      <c r="O395" s="2"/>
      <c r="P395" s="2"/>
      <c r="Q395" s="2"/>
      <c r="R395" s="2"/>
      <c r="S395" s="2"/>
      <c r="T395" s="2"/>
      <c r="U395" s="2"/>
      <c r="W395" s="2"/>
      <c r="X395" s="2"/>
    </row>
    <row r="396">
      <c r="A396" s="1">
        <v>475.0</v>
      </c>
      <c r="B396" s="1" t="s">
        <v>1186</v>
      </c>
      <c r="C396" s="1" t="s">
        <v>1187</v>
      </c>
      <c r="D396" s="1" t="s">
        <v>1188</v>
      </c>
      <c r="E396" s="1" t="s">
        <v>1058</v>
      </c>
      <c r="F396" s="1">
        <v>2584.0</v>
      </c>
      <c r="H396" s="2"/>
      <c r="I396" s="2"/>
      <c r="J396" s="2"/>
      <c r="K396" s="2" t="str">
        <f>IF(Final_Cleaned_Data_V2!J396="Other", "Please specify here", "")</f>
        <v/>
      </c>
      <c r="L396" s="2"/>
      <c r="M396" s="2"/>
      <c r="N396" s="2" t="str">
        <f>IF(Final_Cleaned_Data_V2!M396="Other", "Please specify here", "")</f>
        <v/>
      </c>
      <c r="O396" s="2"/>
      <c r="P396" s="2"/>
      <c r="Q396" s="2"/>
      <c r="R396" s="2"/>
      <c r="S396" s="2"/>
      <c r="T396" s="2"/>
      <c r="U396" s="2"/>
      <c r="W396" s="2"/>
      <c r="X396" s="2"/>
    </row>
    <row r="397">
      <c r="A397" s="1">
        <v>476.0</v>
      </c>
      <c r="B397" s="1" t="s">
        <v>1189</v>
      </c>
      <c r="C397" s="1" t="s">
        <v>1190</v>
      </c>
      <c r="D397" s="1" t="s">
        <v>1191</v>
      </c>
      <c r="E397" s="1" t="s">
        <v>27</v>
      </c>
      <c r="F397" s="1">
        <v>2597.0</v>
      </c>
      <c r="H397" s="2"/>
      <c r="I397" s="2"/>
      <c r="J397" s="2"/>
      <c r="K397" s="2" t="str">
        <f>IF(Final_Cleaned_Data_V2!J397="Other", "Please specify here", "")</f>
        <v/>
      </c>
      <c r="L397" s="2"/>
      <c r="M397" s="2"/>
      <c r="N397" s="2" t="str">
        <f>IF(Final_Cleaned_Data_V2!M397="Other", "Please specify here", "")</f>
        <v/>
      </c>
      <c r="O397" s="2"/>
      <c r="P397" s="2"/>
      <c r="Q397" s="2"/>
      <c r="R397" s="2"/>
      <c r="S397" s="2"/>
      <c r="T397" s="2"/>
      <c r="U397" s="2"/>
      <c r="W397" s="2"/>
      <c r="X397" s="2"/>
    </row>
    <row r="398">
      <c r="A398" s="1">
        <v>477.0</v>
      </c>
      <c r="B398" s="1" t="s">
        <v>1192</v>
      </c>
      <c r="C398" s="1" t="s">
        <v>1193</v>
      </c>
      <c r="D398" s="1" t="s">
        <v>1194</v>
      </c>
      <c r="E398" s="1" t="s">
        <v>1195</v>
      </c>
      <c r="F398" s="1">
        <v>2602.0</v>
      </c>
      <c r="H398" s="2"/>
      <c r="I398" s="2"/>
      <c r="J398" s="2"/>
      <c r="K398" s="2" t="str">
        <f>IF(Final_Cleaned_Data_V2!J398="Other", "Please specify here", "")</f>
        <v/>
      </c>
      <c r="L398" s="2"/>
      <c r="M398" s="2"/>
      <c r="N398" s="2" t="str">
        <f>IF(Final_Cleaned_Data_V2!M398="Other", "Please specify here", "")</f>
        <v/>
      </c>
      <c r="O398" s="2"/>
      <c r="P398" s="2"/>
      <c r="Q398" s="2"/>
      <c r="R398" s="2"/>
      <c r="S398" s="2"/>
      <c r="T398" s="2"/>
      <c r="U398" s="2"/>
      <c r="W398" s="2"/>
      <c r="X398" s="2"/>
    </row>
    <row r="399">
      <c r="A399" s="1">
        <v>478.0</v>
      </c>
      <c r="B399" s="1" t="s">
        <v>1196</v>
      </c>
      <c r="C399" s="1" t="s">
        <v>1197</v>
      </c>
      <c r="D399" s="1" t="s">
        <v>1198</v>
      </c>
      <c r="E399" s="1" t="s">
        <v>753</v>
      </c>
      <c r="F399" s="1">
        <v>2615.0</v>
      </c>
      <c r="H399" s="2"/>
      <c r="I399" s="2"/>
      <c r="J399" s="2"/>
      <c r="K399" s="2" t="str">
        <f>IF(Final_Cleaned_Data_V2!J399="Other", "Please specify here", "")</f>
        <v/>
      </c>
      <c r="L399" s="2"/>
      <c r="M399" s="2"/>
      <c r="N399" s="2" t="str">
        <f>IF(Final_Cleaned_Data_V2!M399="Other", "Please specify here", "")</f>
        <v/>
      </c>
      <c r="O399" s="2"/>
      <c r="P399" s="2"/>
      <c r="Q399" s="2"/>
      <c r="R399" s="2"/>
      <c r="S399" s="2"/>
      <c r="T399" s="2"/>
      <c r="U399" s="2"/>
      <c r="W399" s="2"/>
      <c r="X399" s="2"/>
    </row>
    <row r="400">
      <c r="A400" s="1">
        <v>479.0</v>
      </c>
      <c r="B400" s="1" t="s">
        <v>1199</v>
      </c>
      <c r="C400" s="1" t="s">
        <v>1200</v>
      </c>
      <c r="D400" s="1" t="s">
        <v>1201</v>
      </c>
      <c r="E400" s="1" t="s">
        <v>27</v>
      </c>
      <c r="F400" s="1">
        <v>2623.0</v>
      </c>
      <c r="H400" s="2"/>
      <c r="I400" s="2"/>
      <c r="J400" s="2"/>
      <c r="K400" s="2" t="str">
        <f>IF(Final_Cleaned_Data_V2!J400="Other", "Please specify here", "")</f>
        <v/>
      </c>
      <c r="L400" s="2"/>
      <c r="M400" s="2"/>
      <c r="N400" s="2" t="str">
        <f>IF(Final_Cleaned_Data_V2!M400="Other", "Please specify here", "")</f>
        <v/>
      </c>
      <c r="O400" s="2"/>
      <c r="P400" s="2"/>
      <c r="Q400" s="2"/>
      <c r="R400" s="2"/>
      <c r="S400" s="2"/>
      <c r="T400" s="2"/>
      <c r="U400" s="2"/>
      <c r="W400" s="2"/>
      <c r="X400" s="2"/>
    </row>
    <row r="401">
      <c r="A401" s="1">
        <v>480.0</v>
      </c>
      <c r="B401" s="1" t="s">
        <v>1202</v>
      </c>
      <c r="C401" s="1" t="s">
        <v>1203</v>
      </c>
      <c r="D401" s="1" t="s">
        <v>1204</v>
      </c>
      <c r="E401" s="1" t="s">
        <v>27</v>
      </c>
      <c r="F401" s="1">
        <v>2629.0</v>
      </c>
      <c r="H401" s="2"/>
      <c r="I401" s="2"/>
      <c r="J401" s="2"/>
      <c r="K401" s="2" t="str">
        <f>IF(Final_Cleaned_Data_V2!J401="Other", "Please specify here", "")</f>
        <v/>
      </c>
      <c r="L401" s="2"/>
      <c r="M401" s="2"/>
      <c r="N401" s="2" t="str">
        <f>IF(Final_Cleaned_Data_V2!M401="Other", "Please specify here", "")</f>
        <v/>
      </c>
      <c r="O401" s="2"/>
      <c r="P401" s="2"/>
      <c r="Q401" s="2"/>
      <c r="R401" s="2"/>
      <c r="S401" s="2"/>
      <c r="T401" s="2"/>
      <c r="U401" s="2"/>
      <c r="W401" s="2"/>
      <c r="X401" s="2"/>
    </row>
    <row r="402">
      <c r="A402" s="1">
        <v>481.0</v>
      </c>
      <c r="B402" s="1" t="s">
        <v>1205</v>
      </c>
      <c r="C402" s="1" t="s">
        <v>1206</v>
      </c>
      <c r="D402" s="1" t="s">
        <v>1061</v>
      </c>
      <c r="E402" s="1" t="s">
        <v>1062</v>
      </c>
      <c r="F402" s="1">
        <v>2641.0</v>
      </c>
      <c r="H402" s="2"/>
      <c r="I402" s="2"/>
      <c r="J402" s="2"/>
      <c r="K402" s="2" t="str">
        <f>IF(Final_Cleaned_Data_V2!J402="Other", "Please specify here", "")</f>
        <v/>
      </c>
      <c r="L402" s="2"/>
      <c r="M402" s="2"/>
      <c r="N402" s="2" t="str">
        <f>IF(Final_Cleaned_Data_V2!M402="Other", "Please specify here", "")</f>
        <v/>
      </c>
      <c r="O402" s="2"/>
      <c r="P402" s="2"/>
      <c r="Q402" s="2"/>
      <c r="R402" s="2"/>
      <c r="S402" s="2"/>
      <c r="T402" s="2"/>
      <c r="U402" s="2"/>
      <c r="W402" s="2"/>
      <c r="X402" s="2"/>
    </row>
    <row r="403">
      <c r="A403" s="1">
        <v>482.0</v>
      </c>
      <c r="B403" s="1" t="s">
        <v>1207</v>
      </c>
      <c r="C403" s="1" t="s">
        <v>1208</v>
      </c>
      <c r="D403" s="1" t="s">
        <v>531</v>
      </c>
      <c r="E403" s="1" t="s">
        <v>27</v>
      </c>
      <c r="F403" s="1">
        <v>2656.0</v>
      </c>
      <c r="H403" s="2"/>
      <c r="I403" s="2"/>
      <c r="J403" s="2"/>
      <c r="K403" s="2" t="str">
        <f>IF(Final_Cleaned_Data_V2!J403="Other", "Please specify here", "")</f>
        <v/>
      </c>
      <c r="L403" s="2"/>
      <c r="M403" s="2"/>
      <c r="N403" s="2" t="str">
        <f>IF(Final_Cleaned_Data_V2!M403="Other", "Please specify here", "")</f>
        <v/>
      </c>
      <c r="O403" s="2"/>
      <c r="P403" s="2"/>
      <c r="Q403" s="2"/>
      <c r="R403" s="2"/>
      <c r="S403" s="2"/>
      <c r="T403" s="2"/>
      <c r="U403" s="2"/>
      <c r="W403" s="2"/>
      <c r="X403" s="2"/>
    </row>
    <row r="404">
      <c r="A404" s="1">
        <v>483.0</v>
      </c>
      <c r="B404" s="1" t="s">
        <v>1209</v>
      </c>
      <c r="C404" s="1" t="s">
        <v>1210</v>
      </c>
      <c r="D404" s="1" t="s">
        <v>1057</v>
      </c>
      <c r="E404" s="1" t="s">
        <v>1058</v>
      </c>
      <c r="F404" s="1">
        <v>2669.0</v>
      </c>
      <c r="H404" s="2"/>
      <c r="I404" s="2"/>
      <c r="J404" s="2"/>
      <c r="K404" s="2" t="str">
        <f>IF(Final_Cleaned_Data_V2!J404="Other", "Please specify here", "")</f>
        <v/>
      </c>
      <c r="L404" s="2"/>
      <c r="M404" s="2"/>
      <c r="N404" s="2" t="str">
        <f>IF(Final_Cleaned_Data_V2!M404="Other", "Please specify here", "")</f>
        <v/>
      </c>
      <c r="O404" s="2"/>
      <c r="P404" s="2"/>
      <c r="Q404" s="2"/>
      <c r="R404" s="2"/>
      <c r="S404" s="2"/>
      <c r="T404" s="2"/>
      <c r="U404" s="2"/>
      <c r="W404" s="2"/>
      <c r="X404" s="2"/>
    </row>
    <row r="405">
      <c r="A405" s="1">
        <v>484.0</v>
      </c>
      <c r="B405" s="1" t="s">
        <v>1211</v>
      </c>
      <c r="C405" s="1" t="s">
        <v>1212</v>
      </c>
      <c r="D405" s="1" t="s">
        <v>1213</v>
      </c>
      <c r="E405" s="1" t="s">
        <v>34</v>
      </c>
      <c r="F405" s="1">
        <v>2675.0</v>
      </c>
      <c r="H405" s="2"/>
      <c r="I405" s="2"/>
      <c r="J405" s="2"/>
      <c r="K405" s="2" t="str">
        <f>IF(Final_Cleaned_Data_V2!J405="Other", "Please specify here", "")</f>
        <v/>
      </c>
      <c r="L405" s="2"/>
      <c r="M405" s="2"/>
      <c r="N405" s="2" t="str">
        <f>IF(Final_Cleaned_Data_V2!M405="Other", "Please specify here", "")</f>
        <v/>
      </c>
      <c r="O405" s="2"/>
      <c r="P405" s="2"/>
      <c r="Q405" s="2"/>
      <c r="R405" s="2"/>
      <c r="S405" s="2"/>
      <c r="T405" s="2"/>
      <c r="U405" s="2"/>
      <c r="W405" s="2"/>
      <c r="X405" s="2"/>
    </row>
    <row r="406">
      <c r="A406" s="1">
        <v>485.0</v>
      </c>
      <c r="B406" s="1" t="s">
        <v>1214</v>
      </c>
      <c r="C406" s="1" t="s">
        <v>1215</v>
      </c>
      <c r="D406" s="1" t="s">
        <v>1216</v>
      </c>
      <c r="E406" s="1" t="s">
        <v>34</v>
      </c>
      <c r="F406" s="1">
        <v>2678.0</v>
      </c>
      <c r="H406" s="2"/>
      <c r="I406" s="2"/>
      <c r="J406" s="2"/>
      <c r="K406" s="2" t="str">
        <f>IF(Final_Cleaned_Data_V2!J406="Other", "Please specify here", "")</f>
        <v/>
      </c>
      <c r="L406" s="2"/>
      <c r="M406" s="2"/>
      <c r="N406" s="2" t="str">
        <f>IF(Final_Cleaned_Data_V2!M406="Other", "Please specify here", "")</f>
        <v/>
      </c>
      <c r="O406" s="2"/>
      <c r="P406" s="2"/>
      <c r="Q406" s="2"/>
      <c r="R406" s="2"/>
      <c r="S406" s="2"/>
      <c r="T406" s="2"/>
      <c r="U406" s="2"/>
      <c r="W406" s="2"/>
      <c r="X406" s="2"/>
    </row>
    <row r="407">
      <c r="A407" s="1">
        <v>486.0</v>
      </c>
      <c r="B407" s="1" t="s">
        <v>1217</v>
      </c>
      <c r="C407" s="1" t="s">
        <v>1218</v>
      </c>
      <c r="D407" s="1" t="s">
        <v>1038</v>
      </c>
      <c r="E407" s="1" t="s">
        <v>1039</v>
      </c>
      <c r="F407" s="1">
        <v>2689.0</v>
      </c>
      <c r="H407" s="2"/>
      <c r="I407" s="2"/>
      <c r="J407" s="2"/>
      <c r="K407" s="2" t="str">
        <f>IF(Final_Cleaned_Data_V2!J407="Other", "Please specify here", "")</f>
        <v/>
      </c>
      <c r="L407" s="2"/>
      <c r="M407" s="2"/>
      <c r="N407" s="2" t="str">
        <f>IF(Final_Cleaned_Data_V2!M407="Other", "Please specify here", "")</f>
        <v/>
      </c>
      <c r="O407" s="2"/>
      <c r="P407" s="2"/>
      <c r="Q407" s="2"/>
      <c r="R407" s="2"/>
      <c r="S407" s="2"/>
      <c r="T407" s="2"/>
      <c r="U407" s="2"/>
      <c r="W407" s="2"/>
      <c r="X407" s="2"/>
    </row>
    <row r="408">
      <c r="A408" s="1">
        <v>487.0</v>
      </c>
      <c r="B408" s="1" t="s">
        <v>1219</v>
      </c>
      <c r="C408" s="1" t="s">
        <v>1220</v>
      </c>
      <c r="D408" s="1" t="s">
        <v>295</v>
      </c>
      <c r="E408" s="1" t="s">
        <v>27</v>
      </c>
      <c r="F408" s="1">
        <v>2706.0</v>
      </c>
      <c r="H408" s="2"/>
      <c r="I408" s="2"/>
      <c r="J408" s="2"/>
      <c r="K408" s="2" t="str">
        <f>IF(Final_Cleaned_Data_V2!J408="Other", "Please specify here", "")</f>
        <v/>
      </c>
      <c r="L408" s="2"/>
      <c r="M408" s="2"/>
      <c r="N408" s="2" t="str">
        <f>IF(Final_Cleaned_Data_V2!M408="Other", "Please specify here", "")</f>
        <v/>
      </c>
      <c r="O408" s="2"/>
      <c r="P408" s="2"/>
      <c r="Q408" s="2"/>
      <c r="R408" s="2"/>
      <c r="S408" s="2"/>
      <c r="T408" s="2"/>
      <c r="U408" s="2"/>
      <c r="W408" s="2"/>
      <c r="X408" s="2"/>
    </row>
    <row r="409">
      <c r="A409" s="1">
        <v>488.0</v>
      </c>
      <c r="B409" s="1" t="s">
        <v>1221</v>
      </c>
      <c r="C409" s="1" t="s">
        <v>1222</v>
      </c>
      <c r="D409" s="1" t="s">
        <v>936</v>
      </c>
      <c r="E409" s="1" t="s">
        <v>937</v>
      </c>
      <c r="F409" s="1">
        <v>2713.0</v>
      </c>
      <c r="H409" s="2"/>
      <c r="I409" s="2"/>
      <c r="J409" s="2"/>
      <c r="K409" s="2" t="str">
        <f>IF(Final_Cleaned_Data_V2!J409="Other", "Please specify here", "")</f>
        <v/>
      </c>
      <c r="L409" s="2"/>
      <c r="M409" s="2"/>
      <c r="N409" s="2" t="str">
        <f>IF(Final_Cleaned_Data_V2!M409="Other", "Please specify here", "")</f>
        <v/>
      </c>
      <c r="O409" s="2"/>
      <c r="P409" s="2"/>
      <c r="Q409" s="2"/>
      <c r="R409" s="2"/>
      <c r="S409" s="2"/>
      <c r="T409" s="2"/>
      <c r="U409" s="2"/>
      <c r="W409" s="2"/>
      <c r="X409" s="2"/>
    </row>
    <row r="410">
      <c r="A410" s="1">
        <v>489.0</v>
      </c>
      <c r="B410" s="1" t="s">
        <v>1223</v>
      </c>
      <c r="C410" s="1" t="s">
        <v>1224</v>
      </c>
      <c r="D410" s="1" t="s">
        <v>1225</v>
      </c>
      <c r="E410" s="1" t="s">
        <v>27</v>
      </c>
      <c r="F410" s="1">
        <v>2737.0</v>
      </c>
      <c r="H410" s="2"/>
      <c r="I410" s="2"/>
      <c r="J410" s="2"/>
      <c r="K410" s="2" t="str">
        <f>IF(Final_Cleaned_Data_V2!J410="Other", "Please specify here", "")</f>
        <v/>
      </c>
      <c r="L410" s="2"/>
      <c r="M410" s="2"/>
      <c r="N410" s="2" t="str">
        <f>IF(Final_Cleaned_Data_V2!M410="Other", "Please specify here", "")</f>
        <v/>
      </c>
      <c r="O410" s="2"/>
      <c r="P410" s="2"/>
      <c r="Q410" s="2"/>
      <c r="R410" s="2"/>
      <c r="S410" s="2"/>
      <c r="T410" s="2"/>
      <c r="U410" s="2"/>
      <c r="W410" s="2"/>
      <c r="X410" s="2"/>
    </row>
    <row r="411">
      <c r="A411" s="1">
        <v>490.0</v>
      </c>
      <c r="B411" s="1" t="s">
        <v>1226</v>
      </c>
      <c r="C411" s="1" t="s">
        <v>1227</v>
      </c>
      <c r="D411" s="1" t="s">
        <v>1228</v>
      </c>
      <c r="E411" s="1" t="s">
        <v>27</v>
      </c>
      <c r="F411" s="1">
        <v>2744.0</v>
      </c>
      <c r="H411" s="2"/>
      <c r="I411" s="2"/>
      <c r="J411" s="2"/>
      <c r="K411" s="2" t="str">
        <f>IF(Final_Cleaned_Data_V2!J411="Other", "Please specify here", "")</f>
        <v/>
      </c>
      <c r="L411" s="2"/>
      <c r="M411" s="2"/>
      <c r="N411" s="2" t="str">
        <f>IF(Final_Cleaned_Data_V2!M411="Other", "Please specify here", "")</f>
        <v/>
      </c>
      <c r="O411" s="2"/>
      <c r="P411" s="2"/>
      <c r="Q411" s="2"/>
      <c r="R411" s="2"/>
      <c r="S411" s="2"/>
      <c r="T411" s="2"/>
      <c r="U411" s="2"/>
      <c r="W411" s="2"/>
      <c r="X411" s="2"/>
    </row>
    <row r="412">
      <c r="A412" s="1">
        <v>491.0</v>
      </c>
      <c r="B412" s="1" t="s">
        <v>1229</v>
      </c>
      <c r="C412" s="1" t="s">
        <v>1230</v>
      </c>
      <c r="D412" s="1" t="s">
        <v>1231</v>
      </c>
      <c r="E412" s="1" t="s">
        <v>27</v>
      </c>
      <c r="F412" s="1">
        <v>2751.0</v>
      </c>
      <c r="H412" s="2"/>
      <c r="I412" s="2"/>
      <c r="J412" s="2"/>
      <c r="K412" s="2" t="str">
        <f>IF(Final_Cleaned_Data_V2!J412="Other", "Please specify here", "")</f>
        <v/>
      </c>
      <c r="L412" s="2"/>
      <c r="M412" s="2"/>
      <c r="N412" s="2" t="str">
        <f>IF(Final_Cleaned_Data_V2!M412="Other", "Please specify here", "")</f>
        <v/>
      </c>
      <c r="O412" s="2"/>
      <c r="P412" s="2"/>
      <c r="Q412" s="2"/>
      <c r="R412" s="2"/>
      <c r="S412" s="2"/>
      <c r="T412" s="2"/>
      <c r="U412" s="2"/>
      <c r="W412" s="2"/>
      <c r="X412" s="2"/>
    </row>
    <row r="413">
      <c r="A413" s="1">
        <v>492.0</v>
      </c>
      <c r="B413" s="1" t="s">
        <v>1232</v>
      </c>
      <c r="C413" s="1" t="s">
        <v>1233</v>
      </c>
      <c r="D413" s="1" t="s">
        <v>1234</v>
      </c>
      <c r="E413" s="1" t="s">
        <v>27</v>
      </c>
      <c r="F413" s="1">
        <v>2757.0</v>
      </c>
      <c r="H413" s="2"/>
      <c r="I413" s="2"/>
      <c r="J413" s="2"/>
      <c r="K413" s="2" t="str">
        <f>IF(Final_Cleaned_Data_V2!J413="Other", "Please specify here", "")</f>
        <v/>
      </c>
      <c r="L413" s="2"/>
      <c r="M413" s="2"/>
      <c r="N413" s="2" t="str">
        <f>IF(Final_Cleaned_Data_V2!M413="Other", "Please specify here", "")</f>
        <v/>
      </c>
      <c r="O413" s="2"/>
      <c r="P413" s="2"/>
      <c r="Q413" s="2"/>
      <c r="R413" s="2"/>
      <c r="S413" s="2"/>
      <c r="T413" s="2"/>
      <c r="U413" s="2"/>
      <c r="W413" s="2"/>
      <c r="X413" s="2"/>
    </row>
    <row r="414">
      <c r="A414" s="1">
        <v>493.0</v>
      </c>
      <c r="B414" s="1" t="s">
        <v>1235</v>
      </c>
      <c r="C414" s="1" t="s">
        <v>1236</v>
      </c>
      <c r="D414" s="1" t="s">
        <v>26</v>
      </c>
      <c r="E414" s="1" t="s">
        <v>27</v>
      </c>
      <c r="F414" s="1">
        <v>2771.0</v>
      </c>
      <c r="H414" s="2"/>
      <c r="I414" s="2"/>
      <c r="J414" s="2"/>
      <c r="K414" s="2" t="str">
        <f>IF(Final_Cleaned_Data_V2!J414="Other", "Please specify here", "")</f>
        <v/>
      </c>
      <c r="L414" s="2"/>
      <c r="M414" s="2"/>
      <c r="N414" s="2" t="str">
        <f>IF(Final_Cleaned_Data_V2!M414="Other", "Please specify here", "")</f>
        <v/>
      </c>
      <c r="O414" s="2"/>
      <c r="P414" s="2"/>
      <c r="Q414" s="2"/>
      <c r="R414" s="2"/>
      <c r="S414" s="2"/>
      <c r="T414" s="2"/>
      <c r="U414" s="2"/>
      <c r="W414" s="2"/>
      <c r="X414" s="2"/>
    </row>
    <row r="415">
      <c r="A415" s="1">
        <v>494.0</v>
      </c>
      <c r="B415" s="1" t="s">
        <v>1237</v>
      </c>
      <c r="C415" s="1" t="s">
        <v>1238</v>
      </c>
      <c r="D415" s="1" t="s">
        <v>1239</v>
      </c>
      <c r="E415" s="1" t="s">
        <v>1240</v>
      </c>
      <c r="F415" s="1">
        <v>2788.0</v>
      </c>
      <c r="H415" s="2"/>
      <c r="I415" s="2"/>
      <c r="J415" s="2"/>
      <c r="K415" s="2" t="str">
        <f>IF(Final_Cleaned_Data_V2!J415="Other", "Please specify here", "")</f>
        <v/>
      </c>
      <c r="L415" s="2"/>
      <c r="M415" s="2"/>
      <c r="N415" s="2" t="str">
        <f>IF(Final_Cleaned_Data_V2!M415="Other", "Please specify here", "")</f>
        <v/>
      </c>
      <c r="O415" s="2"/>
      <c r="P415" s="2"/>
      <c r="Q415" s="2"/>
      <c r="R415" s="2"/>
      <c r="S415" s="2"/>
      <c r="T415" s="2"/>
      <c r="U415" s="2"/>
      <c r="W415" s="2"/>
      <c r="X415" s="2"/>
    </row>
    <row r="416">
      <c r="A416" s="1">
        <v>495.0</v>
      </c>
      <c r="B416" s="1" t="s">
        <v>1241</v>
      </c>
      <c r="C416" s="1" t="s">
        <v>1242</v>
      </c>
      <c r="D416" s="1" t="s">
        <v>1243</v>
      </c>
      <c r="E416" s="1" t="s">
        <v>753</v>
      </c>
      <c r="F416" s="1">
        <v>2792.0</v>
      </c>
      <c r="H416" s="2"/>
      <c r="I416" s="2"/>
      <c r="J416" s="2"/>
      <c r="K416" s="2" t="str">
        <f>IF(Final_Cleaned_Data_V2!J416="Other", "Please specify here", "")</f>
        <v/>
      </c>
      <c r="L416" s="2"/>
      <c r="M416" s="2"/>
      <c r="N416" s="2" t="str">
        <f>IF(Final_Cleaned_Data_V2!M416="Other", "Please specify here", "")</f>
        <v/>
      </c>
      <c r="O416" s="2"/>
      <c r="P416" s="2"/>
      <c r="Q416" s="2"/>
      <c r="R416" s="2"/>
      <c r="S416" s="2"/>
      <c r="T416" s="2"/>
      <c r="U416" s="2"/>
      <c r="W416" s="2"/>
      <c r="X416" s="2"/>
    </row>
    <row r="417">
      <c r="A417" s="1">
        <v>496.0</v>
      </c>
      <c r="B417" s="1" t="s">
        <v>1244</v>
      </c>
      <c r="C417" s="1" t="s">
        <v>1245</v>
      </c>
      <c r="D417" s="1" t="s">
        <v>1105</v>
      </c>
      <c r="E417" s="1" t="s">
        <v>898</v>
      </c>
      <c r="F417" s="1">
        <v>2805.0</v>
      </c>
      <c r="H417" s="2"/>
      <c r="I417" s="2"/>
      <c r="J417" s="2"/>
      <c r="K417" s="2" t="str">
        <f>IF(Final_Cleaned_Data_V2!J417="Other", "Please specify here", "")</f>
        <v/>
      </c>
      <c r="L417" s="2"/>
      <c r="M417" s="2"/>
      <c r="N417" s="2" t="str">
        <f>IF(Final_Cleaned_Data_V2!M417="Other", "Please specify here", "")</f>
        <v/>
      </c>
      <c r="O417" s="2"/>
      <c r="P417" s="2"/>
      <c r="Q417" s="2"/>
      <c r="R417" s="2"/>
      <c r="S417" s="2"/>
      <c r="T417" s="2"/>
      <c r="U417" s="2"/>
      <c r="W417" s="2"/>
      <c r="X417" s="2"/>
    </row>
    <row r="418">
      <c r="A418" s="1">
        <v>497.0</v>
      </c>
      <c r="B418" s="1" t="s">
        <v>1246</v>
      </c>
      <c r="C418" s="1" t="s">
        <v>1247</v>
      </c>
      <c r="D418" s="1" t="s">
        <v>1057</v>
      </c>
      <c r="E418" s="1" t="s">
        <v>1058</v>
      </c>
      <c r="F418" s="1">
        <v>2810.0</v>
      </c>
      <c r="H418" s="2"/>
      <c r="I418" s="2"/>
      <c r="J418" s="2"/>
      <c r="K418" s="2" t="str">
        <f>IF(Final_Cleaned_Data_V2!J418="Other", "Please specify here", "")</f>
        <v/>
      </c>
      <c r="L418" s="2"/>
      <c r="M418" s="2"/>
      <c r="N418" s="2" t="str">
        <f>IF(Final_Cleaned_Data_V2!M418="Other", "Please specify here", "")</f>
        <v/>
      </c>
      <c r="O418" s="2"/>
      <c r="P418" s="2"/>
      <c r="Q418" s="2"/>
      <c r="R418" s="2"/>
      <c r="S418" s="2"/>
      <c r="T418" s="2"/>
      <c r="U418" s="2"/>
      <c r="W418" s="2"/>
      <c r="X418" s="2"/>
    </row>
    <row r="419">
      <c r="A419" s="1">
        <v>498.0</v>
      </c>
      <c r="B419" s="1" t="s">
        <v>1248</v>
      </c>
      <c r="C419" s="1" t="s">
        <v>1249</v>
      </c>
      <c r="D419" s="1" t="s">
        <v>1101</v>
      </c>
      <c r="E419" s="1" t="s">
        <v>1102</v>
      </c>
      <c r="F419" s="1">
        <v>2836.0</v>
      </c>
      <c r="H419" s="2"/>
      <c r="I419" s="2"/>
      <c r="J419" s="2"/>
      <c r="K419" s="2" t="str">
        <f>IF(Final_Cleaned_Data_V2!J419="Other", "Please specify here", "")</f>
        <v/>
      </c>
      <c r="L419" s="2"/>
      <c r="M419" s="2"/>
      <c r="N419" s="2" t="str">
        <f>IF(Final_Cleaned_Data_V2!M419="Other", "Please specify here", "")</f>
        <v/>
      </c>
      <c r="O419" s="2"/>
      <c r="P419" s="2"/>
      <c r="Q419" s="2"/>
      <c r="R419" s="2"/>
      <c r="S419" s="2"/>
      <c r="T419" s="2"/>
      <c r="U419" s="2"/>
      <c r="W419" s="2"/>
      <c r="X419" s="2"/>
    </row>
    <row r="420">
      <c r="A420" s="1">
        <v>499.0</v>
      </c>
      <c r="B420" s="1" t="s">
        <v>1250</v>
      </c>
      <c r="C420" s="1" t="s">
        <v>1251</v>
      </c>
      <c r="D420" s="1" t="s">
        <v>1252</v>
      </c>
      <c r="E420" s="1" t="s">
        <v>1253</v>
      </c>
      <c r="F420" s="1">
        <v>2850.0</v>
      </c>
      <c r="H420" s="2"/>
      <c r="I420" s="2"/>
      <c r="J420" s="2"/>
      <c r="K420" s="2" t="str">
        <f>IF(Final_Cleaned_Data_V2!J420="Other", "Please specify here", "")</f>
        <v/>
      </c>
      <c r="L420" s="2"/>
      <c r="M420" s="2"/>
      <c r="N420" s="2" t="str">
        <f>IF(Final_Cleaned_Data_V2!M420="Other", "Please specify here", "")</f>
        <v/>
      </c>
      <c r="O420" s="2"/>
      <c r="P420" s="2"/>
      <c r="Q420" s="2"/>
      <c r="R420" s="2"/>
      <c r="S420" s="2"/>
      <c r="T420" s="2"/>
      <c r="U420" s="2"/>
      <c r="W420" s="2"/>
      <c r="X420" s="2"/>
    </row>
    <row r="421">
      <c r="A421" s="1">
        <v>500.0</v>
      </c>
      <c r="B421" s="1" t="s">
        <v>1254</v>
      </c>
      <c r="C421" s="1" t="s">
        <v>1255</v>
      </c>
      <c r="D421" s="1" t="s">
        <v>1256</v>
      </c>
      <c r="E421" s="1" t="s">
        <v>34</v>
      </c>
      <c r="F421" s="1">
        <v>2850.0</v>
      </c>
      <c r="H421" s="2"/>
      <c r="I421" s="2"/>
      <c r="J421" s="2"/>
      <c r="K421" s="2" t="str">
        <f>IF(Final_Cleaned_Data_V2!J421="Other", "Please specify here", "")</f>
        <v/>
      </c>
      <c r="L421" s="2"/>
      <c r="M421" s="2"/>
      <c r="N421" s="2" t="str">
        <f>IF(Final_Cleaned_Data_V2!M421="Other", "Please specify here", "")</f>
        <v/>
      </c>
      <c r="O421" s="2"/>
      <c r="P421" s="2"/>
      <c r="Q421" s="2"/>
      <c r="R421" s="2"/>
      <c r="S421" s="2"/>
      <c r="T421" s="2"/>
      <c r="U421" s="2"/>
      <c r="W421" s="2"/>
      <c r="X421" s="2"/>
    </row>
    <row r="422">
      <c r="A422" s="1">
        <v>501.0</v>
      </c>
      <c r="B422" s="1" t="s">
        <v>1257</v>
      </c>
      <c r="C422" s="1" t="s">
        <v>1258</v>
      </c>
      <c r="D422" s="1" t="s">
        <v>1259</v>
      </c>
      <c r="E422" s="1" t="s">
        <v>27</v>
      </c>
      <c r="F422" s="1">
        <v>2851.0</v>
      </c>
      <c r="H422" s="2"/>
      <c r="I422" s="2"/>
      <c r="J422" s="2"/>
      <c r="K422" s="2" t="str">
        <f>IF(Final_Cleaned_Data_V2!J422="Other", "Please specify here", "")</f>
        <v/>
      </c>
      <c r="L422" s="2"/>
      <c r="M422" s="2"/>
      <c r="N422" s="2" t="str">
        <f>IF(Final_Cleaned_Data_V2!M422="Other", "Please specify here", "")</f>
        <v/>
      </c>
      <c r="O422" s="2"/>
      <c r="P422" s="2"/>
      <c r="Q422" s="2"/>
      <c r="R422" s="2"/>
      <c r="S422" s="2"/>
      <c r="T422" s="2"/>
      <c r="U422" s="2"/>
      <c r="W422" s="2"/>
      <c r="X422" s="2"/>
    </row>
    <row r="423">
      <c r="A423" s="1">
        <v>502.0</v>
      </c>
      <c r="B423" s="1" t="s">
        <v>1260</v>
      </c>
      <c r="C423" s="1" t="s">
        <v>1261</v>
      </c>
      <c r="D423" s="1" t="s">
        <v>75</v>
      </c>
      <c r="E423" s="1" t="s">
        <v>27</v>
      </c>
      <c r="F423" s="1">
        <v>2852.0</v>
      </c>
      <c r="H423" s="2"/>
      <c r="I423" s="2"/>
      <c r="J423" s="2"/>
      <c r="K423" s="2" t="str">
        <f>IF(Final_Cleaned_Data_V2!J423="Other", "Please specify here", "")</f>
        <v/>
      </c>
      <c r="L423" s="2"/>
      <c r="M423" s="2"/>
      <c r="N423" s="2" t="str">
        <f>IF(Final_Cleaned_Data_V2!M423="Other", "Please specify here", "")</f>
        <v/>
      </c>
      <c r="O423" s="2"/>
      <c r="P423" s="2"/>
      <c r="Q423" s="2"/>
      <c r="R423" s="2"/>
      <c r="S423" s="2"/>
      <c r="T423" s="2"/>
      <c r="U423" s="2"/>
      <c r="W423" s="2"/>
      <c r="X423" s="2"/>
    </row>
    <row r="424">
      <c r="A424" s="1">
        <v>503.0</v>
      </c>
      <c r="B424" s="1" t="s">
        <v>1262</v>
      </c>
      <c r="C424" s="1" t="s">
        <v>1263</v>
      </c>
      <c r="D424" s="1" t="s">
        <v>1188</v>
      </c>
      <c r="E424" s="1" t="s">
        <v>1058</v>
      </c>
      <c r="F424" s="1">
        <v>2855.0</v>
      </c>
      <c r="H424" s="2"/>
      <c r="I424" s="2"/>
      <c r="J424" s="2"/>
      <c r="K424" s="2" t="str">
        <f>IF(Final_Cleaned_Data_V2!J424="Other", "Please specify here", "")</f>
        <v/>
      </c>
      <c r="L424" s="2"/>
      <c r="M424" s="2"/>
      <c r="N424" s="2" t="str">
        <f>IF(Final_Cleaned_Data_V2!M424="Other", "Please specify here", "")</f>
        <v/>
      </c>
      <c r="O424" s="2"/>
      <c r="P424" s="2"/>
      <c r="Q424" s="2"/>
      <c r="R424" s="2"/>
      <c r="S424" s="2"/>
      <c r="T424" s="2"/>
      <c r="U424" s="2"/>
      <c r="W424" s="2"/>
      <c r="X424" s="2"/>
    </row>
    <row r="425">
      <c r="A425" s="1">
        <v>504.0</v>
      </c>
      <c r="B425" s="1" t="s">
        <v>1264</v>
      </c>
      <c r="C425" s="1" t="s">
        <v>1265</v>
      </c>
      <c r="D425" s="1" t="s">
        <v>1266</v>
      </c>
      <c r="E425" s="1" t="s">
        <v>27</v>
      </c>
      <c r="F425" s="1">
        <v>2856.0</v>
      </c>
      <c r="H425" s="2"/>
      <c r="I425" s="2"/>
      <c r="J425" s="2"/>
      <c r="K425" s="2" t="str">
        <f>IF(Final_Cleaned_Data_V2!J425="Other", "Please specify here", "")</f>
        <v/>
      </c>
      <c r="L425" s="2"/>
      <c r="M425" s="2"/>
      <c r="N425" s="2" t="str">
        <f>IF(Final_Cleaned_Data_V2!M425="Other", "Please specify here", "")</f>
        <v/>
      </c>
      <c r="O425" s="2"/>
      <c r="P425" s="2"/>
      <c r="Q425" s="2"/>
      <c r="R425" s="2"/>
      <c r="S425" s="2"/>
      <c r="T425" s="2"/>
      <c r="U425" s="2"/>
      <c r="W425" s="2"/>
      <c r="X425" s="2"/>
    </row>
    <row r="426">
      <c r="A426" s="1">
        <v>505.0</v>
      </c>
      <c r="B426" s="1" t="s">
        <v>1267</v>
      </c>
      <c r="C426" s="1" t="s">
        <v>1268</v>
      </c>
      <c r="D426" s="1" t="s">
        <v>1269</v>
      </c>
      <c r="E426" s="1" t="s">
        <v>27</v>
      </c>
      <c r="F426" s="1">
        <v>2864.0</v>
      </c>
      <c r="H426" s="2"/>
      <c r="I426" s="2"/>
      <c r="J426" s="2"/>
      <c r="K426" s="2" t="str">
        <f>IF(Final_Cleaned_Data_V2!J426="Other", "Please specify here", "")</f>
        <v/>
      </c>
      <c r="L426" s="2"/>
      <c r="M426" s="2"/>
      <c r="N426" s="2" t="str">
        <f>IF(Final_Cleaned_Data_V2!M426="Other", "Please specify here", "")</f>
        <v/>
      </c>
      <c r="O426" s="2"/>
      <c r="P426" s="2"/>
      <c r="Q426" s="2"/>
      <c r="R426" s="2"/>
      <c r="S426" s="2"/>
      <c r="T426" s="2"/>
      <c r="U426" s="2"/>
      <c r="W426" s="2"/>
      <c r="X426" s="2"/>
    </row>
    <row r="427">
      <c r="A427" s="1">
        <v>506.0</v>
      </c>
      <c r="B427" s="1" t="s">
        <v>1270</v>
      </c>
      <c r="C427" s="1" t="s">
        <v>1271</v>
      </c>
      <c r="D427" s="1" t="s">
        <v>1272</v>
      </c>
      <c r="E427" s="1" t="s">
        <v>27</v>
      </c>
      <c r="F427" s="1">
        <v>2878.0</v>
      </c>
      <c r="H427" s="2"/>
      <c r="I427" s="2"/>
      <c r="J427" s="2"/>
      <c r="K427" s="2" t="str">
        <f>IF(Final_Cleaned_Data_V2!J427="Other", "Please specify here", "")</f>
        <v/>
      </c>
      <c r="L427" s="2"/>
      <c r="M427" s="2"/>
      <c r="N427" s="2" t="str">
        <f>IF(Final_Cleaned_Data_V2!M427="Other", "Please specify here", "")</f>
        <v/>
      </c>
      <c r="O427" s="2"/>
      <c r="P427" s="2"/>
      <c r="Q427" s="2"/>
      <c r="R427" s="2"/>
      <c r="S427" s="2"/>
      <c r="T427" s="2"/>
      <c r="U427" s="2"/>
      <c r="W427" s="2"/>
      <c r="X427" s="2"/>
    </row>
    <row r="428">
      <c r="A428" s="1">
        <v>507.0</v>
      </c>
      <c r="B428" s="1" t="s">
        <v>1273</v>
      </c>
      <c r="C428" s="1" t="s">
        <v>1274</v>
      </c>
      <c r="D428" s="1" t="s">
        <v>78</v>
      </c>
      <c r="E428" s="1" t="s">
        <v>79</v>
      </c>
      <c r="F428" s="1">
        <v>2890.0</v>
      </c>
      <c r="H428" s="2"/>
      <c r="I428" s="2"/>
      <c r="J428" s="2"/>
      <c r="K428" s="2" t="str">
        <f>IF(Final_Cleaned_Data_V2!J428="Other", "Please specify here", "")</f>
        <v/>
      </c>
      <c r="L428" s="2"/>
      <c r="M428" s="2"/>
      <c r="N428" s="2" t="str">
        <f>IF(Final_Cleaned_Data_V2!M428="Other", "Please specify here", "")</f>
        <v/>
      </c>
      <c r="O428" s="2"/>
      <c r="P428" s="2"/>
      <c r="Q428" s="2"/>
      <c r="R428" s="2"/>
      <c r="S428" s="2"/>
      <c r="T428" s="2"/>
      <c r="U428" s="2"/>
      <c r="W428" s="2"/>
      <c r="X428" s="2"/>
    </row>
    <row r="429">
      <c r="A429" s="1">
        <v>508.0</v>
      </c>
      <c r="B429" s="1" t="s">
        <v>1275</v>
      </c>
      <c r="C429" s="1" t="s">
        <v>1276</v>
      </c>
      <c r="D429" s="1" t="s">
        <v>1277</v>
      </c>
      <c r="E429" s="1" t="s">
        <v>1278</v>
      </c>
      <c r="F429" s="1">
        <v>2891.0</v>
      </c>
      <c r="H429" s="2"/>
      <c r="I429" s="2"/>
      <c r="J429" s="2"/>
      <c r="K429" s="2" t="str">
        <f>IF(Final_Cleaned_Data_V2!J429="Other", "Please specify here", "")</f>
        <v/>
      </c>
      <c r="L429" s="2"/>
      <c r="M429" s="2"/>
      <c r="N429" s="2" t="str">
        <f>IF(Final_Cleaned_Data_V2!M429="Other", "Please specify here", "")</f>
        <v/>
      </c>
      <c r="O429" s="2"/>
      <c r="P429" s="2"/>
      <c r="Q429" s="2"/>
      <c r="R429" s="2"/>
      <c r="S429" s="2"/>
      <c r="T429" s="2"/>
      <c r="U429" s="2"/>
      <c r="W429" s="2"/>
      <c r="X429" s="2"/>
    </row>
    <row r="430">
      <c r="A430" s="1">
        <v>509.0</v>
      </c>
      <c r="B430" s="1" t="s">
        <v>1279</v>
      </c>
      <c r="C430" s="1" t="s">
        <v>1280</v>
      </c>
      <c r="D430" s="1" t="s">
        <v>1281</v>
      </c>
      <c r="E430" s="1" t="s">
        <v>27</v>
      </c>
      <c r="F430" s="1">
        <v>2893.0</v>
      </c>
      <c r="H430" s="2"/>
      <c r="I430" s="2"/>
      <c r="J430" s="2"/>
      <c r="K430" s="2" t="str">
        <f>IF(Final_Cleaned_Data_V2!J430="Other", "Please specify here", "")</f>
        <v/>
      </c>
      <c r="L430" s="2"/>
      <c r="M430" s="2"/>
      <c r="N430" s="2" t="str">
        <f>IF(Final_Cleaned_Data_V2!M430="Other", "Please specify here", "")</f>
        <v/>
      </c>
      <c r="O430" s="2"/>
      <c r="P430" s="2"/>
      <c r="Q430" s="2"/>
      <c r="R430" s="2"/>
      <c r="S430" s="2"/>
      <c r="T430" s="2"/>
      <c r="U430" s="2"/>
      <c r="W430" s="2"/>
      <c r="X430" s="2"/>
    </row>
    <row r="431">
      <c r="A431" s="1">
        <v>510.0</v>
      </c>
      <c r="B431" s="1" t="s">
        <v>1282</v>
      </c>
      <c r="C431" s="1" t="s">
        <v>1283</v>
      </c>
      <c r="D431" s="1" t="s">
        <v>1284</v>
      </c>
      <c r="E431" s="1" t="s">
        <v>34</v>
      </c>
      <c r="F431" s="1">
        <v>2894.0</v>
      </c>
      <c r="H431" s="2"/>
      <c r="I431" s="2"/>
      <c r="J431" s="2"/>
      <c r="K431" s="2" t="str">
        <f>IF(Final_Cleaned_Data_V2!J431="Other", "Please specify here", "")</f>
        <v/>
      </c>
      <c r="L431" s="2"/>
      <c r="M431" s="2"/>
      <c r="N431" s="2" t="str">
        <f>IF(Final_Cleaned_Data_V2!M431="Other", "Please specify here", "")</f>
        <v/>
      </c>
      <c r="O431" s="2"/>
      <c r="P431" s="2"/>
      <c r="Q431" s="2"/>
      <c r="R431" s="2"/>
      <c r="S431" s="2"/>
      <c r="T431" s="2"/>
      <c r="U431" s="2"/>
      <c r="W431" s="2"/>
      <c r="X431" s="2"/>
    </row>
    <row r="432">
      <c r="A432" s="1">
        <v>511.0</v>
      </c>
      <c r="B432" s="1" t="s">
        <v>1285</v>
      </c>
      <c r="C432" s="1" t="s">
        <v>1286</v>
      </c>
      <c r="D432" s="1" t="s">
        <v>1287</v>
      </c>
      <c r="E432" s="1" t="s">
        <v>27</v>
      </c>
      <c r="F432" s="1">
        <v>2902.0</v>
      </c>
      <c r="H432" s="2"/>
      <c r="I432" s="2"/>
      <c r="J432" s="2"/>
      <c r="K432" s="2" t="str">
        <f>IF(Final_Cleaned_Data_V2!J432="Other", "Please specify here", "")</f>
        <v/>
      </c>
      <c r="L432" s="2"/>
      <c r="M432" s="2"/>
      <c r="N432" s="2" t="str">
        <f>IF(Final_Cleaned_Data_V2!M432="Other", "Please specify here", "")</f>
        <v/>
      </c>
      <c r="O432" s="2"/>
      <c r="P432" s="2"/>
      <c r="Q432" s="2"/>
      <c r="R432" s="2"/>
      <c r="S432" s="2"/>
      <c r="T432" s="2"/>
      <c r="U432" s="2"/>
      <c r="W432" s="2"/>
      <c r="X432" s="2"/>
    </row>
    <row r="433">
      <c r="A433" s="1">
        <v>512.0</v>
      </c>
      <c r="B433" s="1" t="s">
        <v>1288</v>
      </c>
      <c r="C433" s="1" t="s">
        <v>1289</v>
      </c>
      <c r="D433" s="1" t="s">
        <v>1266</v>
      </c>
      <c r="E433" s="1" t="s">
        <v>27</v>
      </c>
      <c r="F433" s="1">
        <v>2904.0</v>
      </c>
      <c r="H433" s="2"/>
      <c r="I433" s="2"/>
      <c r="J433" s="2"/>
      <c r="K433" s="2" t="str">
        <f>IF(Final_Cleaned_Data_V2!J433="Other", "Please specify here", "")</f>
        <v/>
      </c>
      <c r="L433" s="2"/>
      <c r="M433" s="2"/>
      <c r="N433" s="2" t="str">
        <f>IF(Final_Cleaned_Data_V2!M433="Other", "Please specify here", "")</f>
        <v/>
      </c>
      <c r="O433" s="2"/>
      <c r="P433" s="2"/>
      <c r="Q433" s="2"/>
      <c r="R433" s="2"/>
      <c r="S433" s="2"/>
      <c r="T433" s="2"/>
      <c r="U433" s="2"/>
      <c r="W433" s="2"/>
      <c r="X433" s="2"/>
    </row>
    <row r="434">
      <c r="A434" s="1">
        <v>513.0</v>
      </c>
      <c r="B434" s="1" t="s">
        <v>1290</v>
      </c>
      <c r="C434" s="1" t="s">
        <v>1291</v>
      </c>
      <c r="D434" s="1" t="s">
        <v>1292</v>
      </c>
      <c r="E434" s="1" t="s">
        <v>27</v>
      </c>
      <c r="F434" s="1">
        <v>2905.0</v>
      </c>
      <c r="H434" s="2"/>
      <c r="I434" s="2"/>
      <c r="J434" s="2"/>
      <c r="K434" s="2" t="str">
        <f>IF(Final_Cleaned_Data_V2!J434="Other", "Please specify here", "")</f>
        <v/>
      </c>
      <c r="L434" s="2"/>
      <c r="M434" s="2"/>
      <c r="N434" s="2" t="str">
        <f>IF(Final_Cleaned_Data_V2!M434="Other", "Please specify here", "")</f>
        <v/>
      </c>
      <c r="O434" s="2"/>
      <c r="P434" s="2"/>
      <c r="Q434" s="2"/>
      <c r="R434" s="2"/>
      <c r="S434" s="2"/>
      <c r="T434" s="2"/>
      <c r="U434" s="2"/>
      <c r="W434" s="2"/>
      <c r="X434" s="2"/>
    </row>
    <row r="435">
      <c r="A435" s="1">
        <v>514.0</v>
      </c>
      <c r="B435" s="1" t="s">
        <v>1293</v>
      </c>
      <c r="C435" s="1" t="s">
        <v>1294</v>
      </c>
      <c r="D435" s="1" t="s">
        <v>1295</v>
      </c>
      <c r="E435" s="1" t="s">
        <v>34</v>
      </c>
      <c r="F435" s="1">
        <v>2922.0</v>
      </c>
      <c r="H435" s="2"/>
      <c r="I435" s="2"/>
      <c r="J435" s="2"/>
      <c r="K435" s="2" t="str">
        <f>IF(Final_Cleaned_Data_V2!J435="Other", "Please specify here", "")</f>
        <v/>
      </c>
      <c r="L435" s="2"/>
      <c r="M435" s="2"/>
      <c r="N435" s="2" t="str">
        <f>IF(Final_Cleaned_Data_V2!M435="Other", "Please specify here", "")</f>
        <v/>
      </c>
      <c r="O435" s="2"/>
      <c r="P435" s="2"/>
      <c r="Q435" s="2"/>
      <c r="R435" s="2"/>
      <c r="S435" s="2"/>
      <c r="T435" s="2"/>
      <c r="U435" s="2"/>
      <c r="W435" s="2"/>
      <c r="X435" s="2"/>
    </row>
    <row r="436">
      <c r="A436" s="1">
        <v>515.0</v>
      </c>
      <c r="B436" s="1" t="s">
        <v>1296</v>
      </c>
      <c r="C436" s="1" t="s">
        <v>1297</v>
      </c>
      <c r="D436" s="1" t="s">
        <v>1298</v>
      </c>
      <c r="E436" s="1" t="s">
        <v>1299</v>
      </c>
      <c r="F436" s="1">
        <v>2923.0</v>
      </c>
      <c r="H436" s="2"/>
      <c r="I436" s="2"/>
      <c r="J436" s="2"/>
      <c r="K436" s="2" t="str">
        <f>IF(Final_Cleaned_Data_V2!J436="Other", "Please specify here", "")</f>
        <v/>
      </c>
      <c r="L436" s="2"/>
      <c r="M436" s="2"/>
      <c r="N436" s="2" t="str">
        <f>IF(Final_Cleaned_Data_V2!M436="Other", "Please specify here", "")</f>
        <v/>
      </c>
      <c r="O436" s="2"/>
      <c r="P436" s="2"/>
      <c r="Q436" s="2"/>
      <c r="R436" s="2"/>
      <c r="S436" s="2"/>
      <c r="T436" s="2"/>
      <c r="U436" s="2"/>
      <c r="W436" s="2"/>
      <c r="X436" s="2"/>
    </row>
    <row r="437">
      <c r="A437" s="1">
        <v>516.0</v>
      </c>
      <c r="B437" s="1" t="s">
        <v>1300</v>
      </c>
      <c r="C437" s="1" t="s">
        <v>1301</v>
      </c>
      <c r="D437" s="1" t="s">
        <v>78</v>
      </c>
      <c r="E437" s="1" t="s">
        <v>79</v>
      </c>
      <c r="F437" s="1">
        <v>2958.0</v>
      </c>
      <c r="H437" s="2"/>
      <c r="I437" s="2"/>
      <c r="J437" s="2"/>
      <c r="K437" s="2" t="str">
        <f>IF(Final_Cleaned_Data_V2!J437="Other", "Please specify here", "")</f>
        <v/>
      </c>
      <c r="L437" s="2"/>
      <c r="M437" s="2"/>
      <c r="N437" s="2" t="str">
        <f>IF(Final_Cleaned_Data_V2!M437="Other", "Please specify here", "")</f>
        <v/>
      </c>
      <c r="O437" s="2"/>
      <c r="P437" s="2"/>
      <c r="Q437" s="2"/>
      <c r="R437" s="2"/>
      <c r="S437" s="2"/>
      <c r="T437" s="2"/>
      <c r="U437" s="2"/>
      <c r="W437" s="2"/>
      <c r="X437" s="2"/>
    </row>
    <row r="438">
      <c r="A438" s="1">
        <v>517.0</v>
      </c>
      <c r="B438" s="1" t="s">
        <v>1302</v>
      </c>
      <c r="C438" s="1" t="s">
        <v>1303</v>
      </c>
      <c r="D438" s="1" t="s">
        <v>1105</v>
      </c>
      <c r="E438" s="1" t="s">
        <v>898</v>
      </c>
      <c r="F438" s="1">
        <v>2985.0</v>
      </c>
      <c r="H438" s="2"/>
      <c r="I438" s="2"/>
      <c r="J438" s="2"/>
      <c r="K438" s="2" t="str">
        <f>IF(Final_Cleaned_Data_V2!J438="Other", "Please specify here", "")</f>
        <v/>
      </c>
      <c r="L438" s="2"/>
      <c r="M438" s="2"/>
      <c r="N438" s="2" t="str">
        <f>IF(Final_Cleaned_Data_V2!M438="Other", "Please specify here", "")</f>
        <v/>
      </c>
      <c r="O438" s="2"/>
      <c r="P438" s="2"/>
      <c r="Q438" s="2"/>
      <c r="R438" s="2"/>
      <c r="S438" s="2"/>
      <c r="T438" s="2"/>
      <c r="U438" s="2"/>
      <c r="W438" s="2"/>
      <c r="X438" s="2"/>
    </row>
    <row r="439">
      <c r="A439" s="1">
        <v>518.0</v>
      </c>
      <c r="B439" s="1" t="s">
        <v>1304</v>
      </c>
      <c r="C439" s="1" t="s">
        <v>1305</v>
      </c>
      <c r="D439" s="1" t="s">
        <v>894</v>
      </c>
      <c r="E439" s="1" t="s">
        <v>27</v>
      </c>
      <c r="F439" s="1">
        <v>2987.0</v>
      </c>
      <c r="H439" s="2"/>
      <c r="I439" s="2"/>
      <c r="J439" s="2"/>
      <c r="K439" s="2" t="str">
        <f>IF(Final_Cleaned_Data_V2!J439="Other", "Please specify here", "")</f>
        <v/>
      </c>
      <c r="L439" s="2"/>
      <c r="M439" s="2"/>
      <c r="N439" s="2" t="str">
        <f>IF(Final_Cleaned_Data_V2!M439="Other", "Please specify here", "")</f>
        <v/>
      </c>
      <c r="O439" s="2"/>
      <c r="P439" s="2"/>
      <c r="Q439" s="2"/>
      <c r="R439" s="2"/>
      <c r="S439" s="2"/>
      <c r="T439" s="2"/>
      <c r="U439" s="2"/>
      <c r="W439" s="2"/>
      <c r="X439" s="2"/>
    </row>
    <row r="440">
      <c r="A440" s="1">
        <v>519.0</v>
      </c>
      <c r="B440" s="1" t="s">
        <v>1306</v>
      </c>
      <c r="C440" s="1" t="s">
        <v>1307</v>
      </c>
      <c r="D440" s="1" t="s">
        <v>1308</v>
      </c>
      <c r="E440" s="1" t="s">
        <v>27</v>
      </c>
      <c r="F440" s="1">
        <v>2993.0</v>
      </c>
      <c r="H440" s="2"/>
      <c r="I440" s="2"/>
      <c r="J440" s="2"/>
      <c r="K440" s="2" t="str">
        <f>IF(Final_Cleaned_Data_V2!J440="Other", "Please specify here", "")</f>
        <v/>
      </c>
      <c r="L440" s="2"/>
      <c r="M440" s="2"/>
      <c r="N440" s="2" t="str">
        <f>IF(Final_Cleaned_Data_V2!M440="Other", "Please specify here", "")</f>
        <v/>
      </c>
      <c r="O440" s="2"/>
      <c r="P440" s="2"/>
      <c r="Q440" s="2"/>
      <c r="R440" s="2"/>
      <c r="S440" s="2"/>
      <c r="T440" s="2"/>
      <c r="U440" s="2"/>
      <c r="W440" s="2"/>
      <c r="X440" s="2"/>
    </row>
    <row r="441">
      <c r="A441" s="1">
        <v>520.0</v>
      </c>
      <c r="B441" s="1" t="s">
        <v>1309</v>
      </c>
      <c r="C441" s="1" t="s">
        <v>1310</v>
      </c>
      <c r="D441" s="1" t="s">
        <v>996</v>
      </c>
      <c r="E441" s="1" t="s">
        <v>27</v>
      </c>
      <c r="F441" s="1">
        <v>2993.0</v>
      </c>
      <c r="H441" s="2"/>
      <c r="I441" s="2"/>
      <c r="J441" s="2"/>
      <c r="K441" s="2" t="str">
        <f>IF(Final_Cleaned_Data_V2!J441="Other", "Please specify here", "")</f>
        <v/>
      </c>
      <c r="L441" s="2"/>
      <c r="M441" s="2"/>
      <c r="N441" s="2" t="str">
        <f>IF(Final_Cleaned_Data_V2!M441="Other", "Please specify here", "")</f>
        <v/>
      </c>
      <c r="O441" s="2"/>
      <c r="P441" s="2"/>
      <c r="Q441" s="2"/>
      <c r="R441" s="2"/>
      <c r="S441" s="2"/>
      <c r="T441" s="2"/>
      <c r="U441" s="2"/>
      <c r="W441" s="2"/>
      <c r="X441" s="2"/>
    </row>
    <row r="442">
      <c r="A442" s="1">
        <v>521.0</v>
      </c>
      <c r="B442" s="1" t="s">
        <v>1311</v>
      </c>
      <c r="C442" s="1" t="s">
        <v>1312</v>
      </c>
      <c r="D442" s="1" t="s">
        <v>301</v>
      </c>
      <c r="E442" s="1" t="s">
        <v>302</v>
      </c>
      <c r="F442" s="1">
        <v>3025.0</v>
      </c>
      <c r="H442" s="2"/>
      <c r="I442" s="2"/>
      <c r="J442" s="2"/>
      <c r="K442" s="2" t="str">
        <f>IF(Final_Cleaned_Data_V2!J442="Other", "Please specify here", "")</f>
        <v/>
      </c>
      <c r="L442" s="2"/>
      <c r="M442" s="2"/>
      <c r="N442" s="2" t="str">
        <f>IF(Final_Cleaned_Data_V2!M442="Other", "Please specify here", "")</f>
        <v/>
      </c>
      <c r="O442" s="2"/>
      <c r="P442" s="2"/>
      <c r="Q442" s="2"/>
      <c r="R442" s="2"/>
      <c r="S442" s="2"/>
      <c r="T442" s="2"/>
      <c r="U442" s="2"/>
      <c r="W442" s="2"/>
      <c r="X442" s="2"/>
    </row>
    <row r="443">
      <c r="A443" s="1">
        <v>522.0</v>
      </c>
      <c r="B443" s="1" t="s">
        <v>1313</v>
      </c>
      <c r="C443" s="1" t="s">
        <v>1314</v>
      </c>
      <c r="D443" s="1" t="s">
        <v>301</v>
      </c>
      <c r="E443" s="1" t="s">
        <v>302</v>
      </c>
      <c r="F443" s="1">
        <v>3026.0</v>
      </c>
      <c r="H443" s="2"/>
      <c r="I443" s="2"/>
      <c r="J443" s="2"/>
      <c r="K443" s="2" t="str">
        <f>IF(Final_Cleaned_Data_V2!J443="Other", "Please specify here", "")</f>
        <v/>
      </c>
      <c r="L443" s="2"/>
      <c r="M443" s="2"/>
      <c r="N443" s="2" t="str">
        <f>IF(Final_Cleaned_Data_V2!M443="Other", "Please specify here", "")</f>
        <v/>
      </c>
      <c r="O443" s="2"/>
      <c r="P443" s="2"/>
      <c r="Q443" s="2"/>
      <c r="R443" s="2"/>
      <c r="S443" s="2"/>
      <c r="T443" s="2"/>
      <c r="U443" s="2"/>
      <c r="W443" s="2"/>
      <c r="X443" s="2"/>
    </row>
    <row r="444">
      <c r="A444" s="1">
        <v>523.0</v>
      </c>
      <c r="B444" s="1" t="s">
        <v>1315</v>
      </c>
      <c r="C444" s="1" t="s">
        <v>1316</v>
      </c>
      <c r="D444" s="1" t="s">
        <v>1317</v>
      </c>
      <c r="E444" s="1" t="s">
        <v>1318</v>
      </c>
      <c r="F444" s="1">
        <v>3026.0</v>
      </c>
      <c r="H444" s="2"/>
      <c r="I444" s="2"/>
      <c r="J444" s="2"/>
      <c r="K444" s="2" t="str">
        <f>IF(Final_Cleaned_Data_V2!J444="Other", "Please specify here", "")</f>
        <v/>
      </c>
      <c r="L444" s="2"/>
      <c r="M444" s="2"/>
      <c r="N444" s="2" t="str">
        <f>IF(Final_Cleaned_Data_V2!M444="Other", "Please specify here", "")</f>
        <v/>
      </c>
      <c r="O444" s="2"/>
      <c r="P444" s="2"/>
      <c r="Q444" s="2"/>
      <c r="R444" s="2"/>
      <c r="S444" s="2"/>
      <c r="T444" s="2"/>
      <c r="U444" s="2"/>
      <c r="W444" s="2"/>
      <c r="X444" s="2"/>
    </row>
    <row r="445">
      <c r="A445" s="1">
        <v>524.0</v>
      </c>
      <c r="B445" s="1" t="s">
        <v>1319</v>
      </c>
      <c r="C445" s="1" t="s">
        <v>1320</v>
      </c>
      <c r="D445" s="1" t="s">
        <v>971</v>
      </c>
      <c r="E445" s="1" t="s">
        <v>27</v>
      </c>
      <c r="F445" s="1">
        <v>3036.0</v>
      </c>
      <c r="H445" s="2"/>
      <c r="I445" s="2"/>
      <c r="J445" s="2"/>
      <c r="K445" s="2" t="str">
        <f>IF(Final_Cleaned_Data_V2!J445="Other", "Please specify here", "")</f>
        <v/>
      </c>
      <c r="L445" s="2"/>
      <c r="M445" s="2"/>
      <c r="N445" s="2" t="str">
        <f>IF(Final_Cleaned_Data_V2!M445="Other", "Please specify here", "")</f>
        <v/>
      </c>
      <c r="O445" s="2"/>
      <c r="P445" s="2"/>
      <c r="Q445" s="2"/>
      <c r="R445" s="2"/>
      <c r="S445" s="2"/>
      <c r="T445" s="2"/>
      <c r="U445" s="2"/>
      <c r="W445" s="2"/>
      <c r="X445" s="2"/>
    </row>
    <row r="446">
      <c r="A446" s="1">
        <v>525.0</v>
      </c>
      <c r="B446" s="1" t="s">
        <v>1321</v>
      </c>
      <c r="C446" s="1" t="s">
        <v>1322</v>
      </c>
      <c r="D446" s="1" t="s">
        <v>245</v>
      </c>
      <c r="E446" s="1" t="s">
        <v>27</v>
      </c>
      <c r="F446" s="1">
        <v>3053.0</v>
      </c>
      <c r="H446" s="2"/>
      <c r="I446" s="2"/>
      <c r="J446" s="2"/>
      <c r="K446" s="2" t="str">
        <f>IF(Final_Cleaned_Data_V2!J446="Other", "Please specify here", "")</f>
        <v/>
      </c>
      <c r="L446" s="2"/>
      <c r="M446" s="2"/>
      <c r="N446" s="2" t="str">
        <f>IF(Final_Cleaned_Data_V2!M446="Other", "Please specify here", "")</f>
        <v/>
      </c>
      <c r="O446" s="2"/>
      <c r="P446" s="2"/>
      <c r="Q446" s="2"/>
      <c r="R446" s="2"/>
      <c r="S446" s="2"/>
      <c r="T446" s="2"/>
      <c r="U446" s="2"/>
      <c r="W446" s="2"/>
      <c r="X446" s="2"/>
    </row>
    <row r="447">
      <c r="A447" s="1">
        <v>526.0</v>
      </c>
      <c r="B447" s="1" t="s">
        <v>1323</v>
      </c>
      <c r="C447" s="1" t="s">
        <v>1324</v>
      </c>
      <c r="D447" s="1" t="s">
        <v>1325</v>
      </c>
      <c r="E447" s="1" t="s">
        <v>27</v>
      </c>
      <c r="F447" s="1">
        <v>3082.0</v>
      </c>
      <c r="H447" s="2"/>
      <c r="I447" s="2"/>
      <c r="J447" s="2"/>
      <c r="K447" s="2" t="str">
        <f>IF(Final_Cleaned_Data_V2!J447="Other", "Please specify here", "")</f>
        <v/>
      </c>
      <c r="L447" s="2"/>
      <c r="M447" s="2"/>
      <c r="N447" s="2" t="str">
        <f>IF(Final_Cleaned_Data_V2!M447="Other", "Please specify here", "")</f>
        <v/>
      </c>
      <c r="O447" s="2"/>
      <c r="P447" s="2"/>
      <c r="Q447" s="2"/>
      <c r="R447" s="2"/>
      <c r="S447" s="2"/>
      <c r="T447" s="2"/>
      <c r="U447" s="2"/>
      <c r="W447" s="2"/>
      <c r="X447" s="2"/>
    </row>
    <row r="448">
      <c r="A448" s="1">
        <v>527.0</v>
      </c>
      <c r="B448" s="1" t="s">
        <v>1326</v>
      </c>
      <c r="C448" s="1" t="s">
        <v>1327</v>
      </c>
      <c r="D448" s="1" t="s">
        <v>1328</v>
      </c>
      <c r="E448" s="1" t="s">
        <v>27</v>
      </c>
      <c r="F448" s="1">
        <v>3085.0</v>
      </c>
      <c r="H448" s="2"/>
      <c r="I448" s="2"/>
      <c r="J448" s="2"/>
      <c r="K448" s="2" t="str">
        <f>IF(Final_Cleaned_Data_V2!J448="Other", "Please specify here", "")</f>
        <v/>
      </c>
      <c r="L448" s="2"/>
      <c r="M448" s="2"/>
      <c r="N448" s="2" t="str">
        <f>IF(Final_Cleaned_Data_V2!M448="Other", "Please specify here", "")</f>
        <v/>
      </c>
      <c r="O448" s="2"/>
      <c r="P448" s="2"/>
      <c r="Q448" s="2"/>
      <c r="R448" s="2"/>
      <c r="S448" s="2"/>
      <c r="T448" s="2"/>
      <c r="U448" s="2"/>
      <c r="W448" s="2"/>
      <c r="X448" s="2"/>
    </row>
    <row r="449">
      <c r="A449" s="1">
        <v>528.0</v>
      </c>
      <c r="B449" s="1" t="s">
        <v>1329</v>
      </c>
      <c r="C449" s="1" t="s">
        <v>1330</v>
      </c>
      <c r="D449" s="1" t="s">
        <v>1331</v>
      </c>
      <c r="E449" s="1" t="s">
        <v>34</v>
      </c>
      <c r="F449" s="1">
        <v>3093.0</v>
      </c>
      <c r="H449" s="2"/>
      <c r="I449" s="2"/>
      <c r="J449" s="2"/>
      <c r="K449" s="2" t="str">
        <f>IF(Final_Cleaned_Data_V2!J449="Other", "Please specify here", "")</f>
        <v/>
      </c>
      <c r="L449" s="2"/>
      <c r="M449" s="2"/>
      <c r="N449" s="2" t="str">
        <f>IF(Final_Cleaned_Data_V2!M449="Other", "Please specify here", "")</f>
        <v/>
      </c>
      <c r="O449" s="2"/>
      <c r="P449" s="2"/>
      <c r="Q449" s="2"/>
      <c r="R449" s="2"/>
      <c r="S449" s="2"/>
      <c r="T449" s="2"/>
      <c r="U449" s="2"/>
      <c r="W449" s="2"/>
      <c r="X449" s="2"/>
    </row>
    <row r="450">
      <c r="A450" s="1">
        <v>529.0</v>
      </c>
      <c r="B450" s="1" t="s">
        <v>1332</v>
      </c>
      <c r="C450" s="1" t="s">
        <v>1333</v>
      </c>
      <c r="D450" s="1" t="s">
        <v>1334</v>
      </c>
      <c r="E450" s="1" t="s">
        <v>1058</v>
      </c>
      <c r="F450" s="1">
        <v>3095.0</v>
      </c>
      <c r="H450" s="2"/>
      <c r="I450" s="2"/>
      <c r="J450" s="2"/>
      <c r="K450" s="2" t="str">
        <f>IF(Final_Cleaned_Data_V2!J450="Other", "Please specify here", "")</f>
        <v/>
      </c>
      <c r="L450" s="2"/>
      <c r="M450" s="2"/>
      <c r="N450" s="2" t="str">
        <f>IF(Final_Cleaned_Data_V2!M450="Other", "Please specify here", "")</f>
        <v/>
      </c>
      <c r="O450" s="2"/>
      <c r="P450" s="2"/>
      <c r="Q450" s="2"/>
      <c r="R450" s="2"/>
      <c r="S450" s="2"/>
      <c r="T450" s="2"/>
      <c r="U450" s="2"/>
      <c r="W450" s="2"/>
      <c r="X450" s="2"/>
    </row>
    <row r="451">
      <c r="A451" s="1">
        <v>530.0</v>
      </c>
      <c r="B451" s="1" t="s">
        <v>1335</v>
      </c>
      <c r="C451" s="1" t="s">
        <v>1336</v>
      </c>
      <c r="D451" s="1" t="s">
        <v>971</v>
      </c>
      <c r="E451" s="1" t="s">
        <v>27</v>
      </c>
      <c r="F451" s="1">
        <v>3104.0</v>
      </c>
      <c r="H451" s="2"/>
      <c r="I451" s="2"/>
      <c r="J451" s="2"/>
      <c r="K451" s="2" t="str">
        <f>IF(Final_Cleaned_Data_V2!J451="Other", "Please specify here", "")</f>
        <v/>
      </c>
      <c r="L451" s="2"/>
      <c r="M451" s="2"/>
      <c r="N451" s="2" t="str">
        <f>IF(Final_Cleaned_Data_V2!M451="Other", "Please specify here", "")</f>
        <v/>
      </c>
      <c r="O451" s="2"/>
      <c r="P451" s="2"/>
      <c r="Q451" s="2"/>
      <c r="R451" s="2"/>
      <c r="S451" s="2"/>
      <c r="T451" s="2"/>
      <c r="U451" s="2"/>
      <c r="W451" s="2"/>
      <c r="X451" s="2"/>
    </row>
    <row r="452">
      <c r="A452" s="1">
        <v>531.0</v>
      </c>
      <c r="B452" s="1" t="s">
        <v>1337</v>
      </c>
      <c r="C452" s="1" t="s">
        <v>1338</v>
      </c>
      <c r="D452" s="1" t="s">
        <v>321</v>
      </c>
      <c r="E452" s="1" t="s">
        <v>27</v>
      </c>
      <c r="F452" s="1">
        <v>3107.0</v>
      </c>
      <c r="H452" s="2"/>
      <c r="I452" s="2"/>
      <c r="J452" s="2"/>
      <c r="K452" s="2" t="str">
        <f>IF(Final_Cleaned_Data_V2!J452="Other", "Please specify here", "")</f>
        <v/>
      </c>
      <c r="L452" s="2"/>
      <c r="M452" s="2"/>
      <c r="N452" s="2" t="str">
        <f>IF(Final_Cleaned_Data_V2!M452="Other", "Please specify here", "")</f>
        <v/>
      </c>
      <c r="O452" s="2"/>
      <c r="P452" s="2"/>
      <c r="Q452" s="2"/>
      <c r="R452" s="2"/>
      <c r="S452" s="2"/>
      <c r="T452" s="2"/>
      <c r="U452" s="2"/>
      <c r="W452" s="2"/>
      <c r="X452" s="2"/>
    </row>
    <row r="453">
      <c r="A453" s="1">
        <v>532.0</v>
      </c>
      <c r="B453" s="1" t="s">
        <v>1339</v>
      </c>
      <c r="C453" s="1" t="s">
        <v>1340</v>
      </c>
      <c r="D453" s="1" t="s">
        <v>1281</v>
      </c>
      <c r="E453" s="1" t="s">
        <v>27</v>
      </c>
      <c r="F453" s="1">
        <v>3133.0</v>
      </c>
      <c r="H453" s="2"/>
      <c r="I453" s="2"/>
      <c r="J453" s="2"/>
      <c r="K453" s="2" t="str">
        <f>IF(Final_Cleaned_Data_V2!J453="Other", "Please specify here", "")</f>
        <v/>
      </c>
      <c r="L453" s="2"/>
      <c r="M453" s="2"/>
      <c r="N453" s="2" t="str">
        <f>IF(Final_Cleaned_Data_V2!M453="Other", "Please specify here", "")</f>
        <v/>
      </c>
      <c r="O453" s="2"/>
      <c r="P453" s="2"/>
      <c r="Q453" s="2"/>
      <c r="R453" s="2"/>
      <c r="S453" s="2"/>
      <c r="T453" s="2"/>
      <c r="U453" s="2"/>
      <c r="W453" s="2"/>
      <c r="X453" s="2"/>
    </row>
    <row r="454">
      <c r="A454" s="1">
        <v>533.0</v>
      </c>
      <c r="B454" s="1" t="s">
        <v>1341</v>
      </c>
      <c r="C454" s="1" t="s">
        <v>1342</v>
      </c>
      <c r="D454" s="1" t="s">
        <v>1343</v>
      </c>
      <c r="E454" s="1" t="s">
        <v>27</v>
      </c>
      <c r="F454" s="1">
        <v>3143.0</v>
      </c>
      <c r="H454" s="2"/>
      <c r="I454" s="2"/>
      <c r="J454" s="2"/>
      <c r="K454" s="2" t="str">
        <f>IF(Final_Cleaned_Data_V2!J454="Other", "Please specify here", "")</f>
        <v/>
      </c>
      <c r="L454" s="2"/>
      <c r="M454" s="2"/>
      <c r="N454" s="2" t="str">
        <f>IF(Final_Cleaned_Data_V2!M454="Other", "Please specify here", "")</f>
        <v/>
      </c>
      <c r="O454" s="2"/>
      <c r="P454" s="2"/>
      <c r="Q454" s="2"/>
      <c r="R454" s="2"/>
      <c r="S454" s="2"/>
      <c r="T454" s="2"/>
      <c r="U454" s="2"/>
      <c r="W454" s="2"/>
      <c r="X454" s="2"/>
    </row>
    <row r="455">
      <c r="A455" s="1">
        <v>534.0</v>
      </c>
      <c r="B455" s="1" t="s">
        <v>1344</v>
      </c>
      <c r="C455" s="1" t="s">
        <v>1345</v>
      </c>
      <c r="D455" s="1" t="s">
        <v>167</v>
      </c>
      <c r="E455" s="1" t="s">
        <v>168</v>
      </c>
      <c r="F455" s="1">
        <v>3145.0</v>
      </c>
      <c r="H455" s="2"/>
      <c r="I455" s="2"/>
      <c r="J455" s="2"/>
      <c r="K455" s="2" t="str">
        <f>IF(Final_Cleaned_Data_V2!J455="Other", "Please specify here", "")</f>
        <v/>
      </c>
      <c r="L455" s="2"/>
      <c r="M455" s="2"/>
      <c r="N455" s="2" t="str">
        <f>IF(Final_Cleaned_Data_V2!M455="Other", "Please specify here", "")</f>
        <v/>
      </c>
      <c r="O455" s="2"/>
      <c r="P455" s="2"/>
      <c r="Q455" s="2"/>
      <c r="R455" s="2"/>
      <c r="S455" s="2"/>
      <c r="T455" s="2"/>
      <c r="U455" s="2"/>
      <c r="W455" s="2"/>
      <c r="X455" s="2"/>
    </row>
    <row r="456">
      <c r="A456" s="1">
        <v>535.0</v>
      </c>
      <c r="B456" s="1" t="s">
        <v>1346</v>
      </c>
      <c r="C456" s="1" t="s">
        <v>1347</v>
      </c>
      <c r="D456" s="1" t="s">
        <v>1348</v>
      </c>
      <c r="E456" s="1" t="s">
        <v>27</v>
      </c>
      <c r="F456" s="1">
        <v>3147.0</v>
      </c>
      <c r="H456" s="2"/>
      <c r="I456" s="2"/>
      <c r="J456" s="2"/>
      <c r="K456" s="2" t="str">
        <f>IF(Final_Cleaned_Data_V2!J456="Other", "Please specify here", "")</f>
        <v/>
      </c>
      <c r="L456" s="2"/>
      <c r="M456" s="2"/>
      <c r="N456" s="2" t="str">
        <f>IF(Final_Cleaned_Data_V2!M456="Other", "Please specify here", "")</f>
        <v/>
      </c>
      <c r="O456" s="2"/>
      <c r="P456" s="2"/>
      <c r="Q456" s="2"/>
      <c r="R456" s="2"/>
      <c r="S456" s="2"/>
      <c r="T456" s="2"/>
      <c r="U456" s="2"/>
      <c r="W456" s="2"/>
      <c r="X456" s="2"/>
    </row>
    <row r="457">
      <c r="A457" s="1">
        <v>536.0</v>
      </c>
      <c r="B457" s="1" t="s">
        <v>1349</v>
      </c>
      <c r="C457" s="1" t="s">
        <v>1350</v>
      </c>
      <c r="D457" s="1" t="s">
        <v>26</v>
      </c>
      <c r="E457" s="1" t="s">
        <v>27</v>
      </c>
      <c r="F457" s="1">
        <v>3153.0</v>
      </c>
      <c r="H457" s="2"/>
      <c r="I457" s="2"/>
      <c r="J457" s="2"/>
      <c r="K457" s="2" t="str">
        <f>IF(Final_Cleaned_Data_V2!J457="Other", "Please specify here", "")</f>
        <v/>
      </c>
      <c r="L457" s="2"/>
      <c r="M457" s="2"/>
      <c r="N457" s="2" t="str">
        <f>IF(Final_Cleaned_Data_V2!M457="Other", "Please specify here", "")</f>
        <v/>
      </c>
      <c r="O457" s="2"/>
      <c r="P457" s="2"/>
      <c r="Q457" s="2"/>
      <c r="R457" s="2"/>
      <c r="S457" s="2"/>
      <c r="T457" s="2"/>
      <c r="U457" s="2"/>
      <c r="W457" s="2"/>
      <c r="X457" s="2"/>
    </row>
    <row r="458">
      <c r="A458" s="1">
        <v>537.0</v>
      </c>
      <c r="B458" s="1" t="s">
        <v>1351</v>
      </c>
      <c r="C458" s="1" t="s">
        <v>1352</v>
      </c>
      <c r="D458" s="1" t="s">
        <v>1277</v>
      </c>
      <c r="E458" s="1" t="s">
        <v>1278</v>
      </c>
      <c r="F458" s="1">
        <v>3171.0</v>
      </c>
      <c r="H458" s="2"/>
      <c r="I458" s="2"/>
      <c r="J458" s="2"/>
      <c r="K458" s="2" t="str">
        <f>IF(Final_Cleaned_Data_V2!J458="Other", "Please specify here", "")</f>
        <v/>
      </c>
      <c r="L458" s="2"/>
      <c r="M458" s="2"/>
      <c r="N458" s="2" t="str">
        <f>IF(Final_Cleaned_Data_V2!M458="Other", "Please specify here", "")</f>
        <v/>
      </c>
      <c r="O458" s="2"/>
      <c r="P458" s="2"/>
      <c r="Q458" s="2"/>
      <c r="R458" s="2"/>
      <c r="S458" s="2"/>
      <c r="T458" s="2"/>
      <c r="U458" s="2"/>
      <c r="W458" s="2"/>
      <c r="X458" s="2"/>
    </row>
    <row r="459">
      <c r="A459" s="1">
        <v>538.0</v>
      </c>
      <c r="B459" s="1" t="s">
        <v>1353</v>
      </c>
      <c r="C459" s="1" t="s">
        <v>1354</v>
      </c>
      <c r="D459" s="1" t="s">
        <v>1355</v>
      </c>
      <c r="E459" s="1" t="s">
        <v>27</v>
      </c>
      <c r="F459" s="1">
        <v>3187.0</v>
      </c>
      <c r="H459" s="2"/>
      <c r="I459" s="2"/>
      <c r="J459" s="2"/>
      <c r="K459" s="2" t="str">
        <f>IF(Final_Cleaned_Data_V2!J459="Other", "Please specify here", "")</f>
        <v/>
      </c>
      <c r="L459" s="2"/>
      <c r="M459" s="2"/>
      <c r="N459" s="2" t="str">
        <f>IF(Final_Cleaned_Data_V2!M459="Other", "Please specify here", "")</f>
        <v/>
      </c>
      <c r="O459" s="2"/>
      <c r="P459" s="2"/>
      <c r="Q459" s="2"/>
      <c r="R459" s="2"/>
      <c r="S459" s="2"/>
      <c r="T459" s="2"/>
      <c r="U459" s="2"/>
      <c r="W459" s="2"/>
      <c r="X459" s="2"/>
    </row>
    <row r="460">
      <c r="A460" s="1">
        <v>539.0</v>
      </c>
      <c r="B460" s="1" t="s">
        <v>1356</v>
      </c>
      <c r="C460" s="1" t="s">
        <v>1357</v>
      </c>
      <c r="D460" s="1" t="s">
        <v>1358</v>
      </c>
      <c r="E460" s="1" t="s">
        <v>27</v>
      </c>
      <c r="F460" s="1">
        <v>3202.0</v>
      </c>
      <c r="H460" s="2"/>
      <c r="I460" s="2"/>
      <c r="J460" s="2"/>
      <c r="K460" s="2" t="str">
        <f>IF(Final_Cleaned_Data_V2!J460="Other", "Please specify here", "")</f>
        <v/>
      </c>
      <c r="L460" s="2"/>
      <c r="M460" s="2"/>
      <c r="N460" s="2" t="str">
        <f>IF(Final_Cleaned_Data_V2!M460="Other", "Please specify here", "")</f>
        <v/>
      </c>
      <c r="O460" s="2"/>
      <c r="P460" s="2"/>
      <c r="Q460" s="2"/>
      <c r="R460" s="2"/>
      <c r="S460" s="2"/>
      <c r="T460" s="2"/>
      <c r="U460" s="2"/>
      <c r="W460" s="2"/>
      <c r="X460" s="2"/>
    </row>
    <row r="461">
      <c r="A461" s="1">
        <v>540.0</v>
      </c>
      <c r="B461" s="1" t="s">
        <v>1359</v>
      </c>
      <c r="C461" s="1" t="s">
        <v>1360</v>
      </c>
      <c r="D461" s="1" t="s">
        <v>1361</v>
      </c>
      <c r="E461" s="1" t="s">
        <v>27</v>
      </c>
      <c r="F461" s="1">
        <v>3203.0</v>
      </c>
      <c r="H461" s="2"/>
      <c r="I461" s="2"/>
      <c r="J461" s="2"/>
      <c r="K461" s="2" t="str">
        <f>IF(Final_Cleaned_Data_V2!J461="Other", "Please specify here", "")</f>
        <v/>
      </c>
      <c r="L461" s="2"/>
      <c r="M461" s="2"/>
      <c r="N461" s="2" t="str">
        <f>IF(Final_Cleaned_Data_V2!M461="Other", "Please specify here", "")</f>
        <v/>
      </c>
      <c r="O461" s="2"/>
      <c r="P461" s="2"/>
      <c r="Q461" s="2"/>
      <c r="R461" s="2"/>
      <c r="S461" s="2"/>
      <c r="T461" s="2"/>
      <c r="U461" s="2"/>
      <c r="W461" s="2"/>
      <c r="X461" s="2"/>
    </row>
    <row r="462">
      <c r="A462" s="1">
        <v>541.0</v>
      </c>
      <c r="B462" s="1" t="s">
        <v>1362</v>
      </c>
      <c r="C462" s="1" t="s">
        <v>1363</v>
      </c>
      <c r="D462" s="1" t="s">
        <v>1364</v>
      </c>
      <c r="E462" s="1" t="s">
        <v>27</v>
      </c>
      <c r="F462" s="1">
        <v>3210.0</v>
      </c>
      <c r="H462" s="2"/>
      <c r="I462" s="2"/>
      <c r="J462" s="2"/>
      <c r="K462" s="2" t="str">
        <f>IF(Final_Cleaned_Data_V2!J462="Other", "Please specify here", "")</f>
        <v/>
      </c>
      <c r="L462" s="2"/>
      <c r="M462" s="2"/>
      <c r="N462" s="2" t="str">
        <f>IF(Final_Cleaned_Data_V2!M462="Other", "Please specify here", "")</f>
        <v/>
      </c>
      <c r="O462" s="2"/>
      <c r="P462" s="2"/>
      <c r="Q462" s="2"/>
      <c r="R462" s="2"/>
      <c r="S462" s="2"/>
      <c r="T462" s="2"/>
      <c r="U462" s="2"/>
      <c r="W462" s="2"/>
      <c r="X462" s="2"/>
    </row>
    <row r="463">
      <c r="A463" s="1">
        <v>542.0</v>
      </c>
      <c r="B463" s="1" t="s">
        <v>1365</v>
      </c>
      <c r="C463" s="1" t="s">
        <v>1366</v>
      </c>
      <c r="D463" s="1" t="s">
        <v>104</v>
      </c>
      <c r="E463" s="1" t="s">
        <v>105</v>
      </c>
      <c r="F463" s="1">
        <v>3217.0</v>
      </c>
      <c r="H463" s="2"/>
      <c r="I463" s="2"/>
      <c r="J463" s="2"/>
      <c r="K463" s="2" t="str">
        <f>IF(Final_Cleaned_Data_V2!J463="Other", "Please specify here", "")</f>
        <v/>
      </c>
      <c r="L463" s="2"/>
      <c r="M463" s="2"/>
      <c r="N463" s="2" t="str">
        <f>IF(Final_Cleaned_Data_V2!M463="Other", "Please specify here", "")</f>
        <v/>
      </c>
      <c r="O463" s="2"/>
      <c r="P463" s="2"/>
      <c r="Q463" s="2"/>
      <c r="R463" s="2"/>
      <c r="S463" s="2"/>
      <c r="T463" s="2"/>
      <c r="U463" s="2"/>
      <c r="W463" s="2"/>
      <c r="X463" s="2"/>
    </row>
    <row r="464">
      <c r="A464" s="1">
        <v>543.0</v>
      </c>
      <c r="B464" s="1" t="s">
        <v>1367</v>
      </c>
      <c r="C464" s="1" t="s">
        <v>1368</v>
      </c>
      <c r="D464" s="1" t="s">
        <v>916</v>
      </c>
      <c r="E464" s="1" t="s">
        <v>27</v>
      </c>
      <c r="F464" s="1">
        <v>3233.0</v>
      </c>
      <c r="H464" s="2"/>
      <c r="I464" s="2"/>
      <c r="J464" s="2"/>
      <c r="K464" s="2" t="str">
        <f>IF(Final_Cleaned_Data_V2!J464="Other", "Please specify here", "")</f>
        <v/>
      </c>
      <c r="L464" s="2"/>
      <c r="M464" s="2"/>
      <c r="N464" s="2" t="str">
        <f>IF(Final_Cleaned_Data_V2!M464="Other", "Please specify here", "")</f>
        <v/>
      </c>
      <c r="O464" s="2"/>
      <c r="P464" s="2"/>
      <c r="Q464" s="2"/>
      <c r="R464" s="2"/>
      <c r="S464" s="2"/>
      <c r="T464" s="2"/>
      <c r="U464" s="2"/>
      <c r="W464" s="2"/>
      <c r="X464" s="2"/>
    </row>
    <row r="465">
      <c r="A465" s="1">
        <v>544.0</v>
      </c>
      <c r="B465" s="1" t="s">
        <v>1369</v>
      </c>
      <c r="C465" s="1" t="s">
        <v>1370</v>
      </c>
      <c r="D465" s="1" t="s">
        <v>468</v>
      </c>
      <c r="E465" s="1" t="s">
        <v>27</v>
      </c>
      <c r="F465" s="1">
        <v>3247.0</v>
      </c>
      <c r="H465" s="2"/>
      <c r="I465" s="2"/>
      <c r="J465" s="2"/>
      <c r="K465" s="2" t="str">
        <f>IF(Final_Cleaned_Data_V2!J465="Other", "Please specify here", "")</f>
        <v/>
      </c>
      <c r="L465" s="2"/>
      <c r="M465" s="2"/>
      <c r="N465" s="2" t="str">
        <f>IF(Final_Cleaned_Data_V2!M465="Other", "Please specify here", "")</f>
        <v/>
      </c>
      <c r="O465" s="2"/>
      <c r="P465" s="2"/>
      <c r="Q465" s="2"/>
      <c r="R465" s="2"/>
      <c r="S465" s="2"/>
      <c r="T465" s="2"/>
      <c r="U465" s="2"/>
      <c r="W465" s="2"/>
      <c r="X465" s="2"/>
    </row>
    <row r="466">
      <c r="A466" s="1">
        <v>545.0</v>
      </c>
      <c r="B466" s="1" t="s">
        <v>1371</v>
      </c>
      <c r="C466" s="1" t="s">
        <v>1372</v>
      </c>
      <c r="D466" s="1" t="s">
        <v>1373</v>
      </c>
      <c r="E466" s="1" t="s">
        <v>34</v>
      </c>
      <c r="F466" s="1">
        <v>3249.0</v>
      </c>
      <c r="H466" s="2"/>
      <c r="I466" s="2"/>
      <c r="J466" s="2"/>
      <c r="K466" s="2" t="str">
        <f>IF(Final_Cleaned_Data_V2!J466="Other", "Please specify here", "")</f>
        <v/>
      </c>
      <c r="L466" s="2"/>
      <c r="M466" s="2"/>
      <c r="N466" s="2" t="str">
        <f>IF(Final_Cleaned_Data_V2!M466="Other", "Please specify here", "")</f>
        <v/>
      </c>
      <c r="O466" s="2"/>
      <c r="P466" s="2"/>
      <c r="Q466" s="2"/>
      <c r="R466" s="2"/>
      <c r="S466" s="2"/>
      <c r="T466" s="2"/>
      <c r="U466" s="2"/>
      <c r="W466" s="2"/>
      <c r="X466" s="2"/>
    </row>
    <row r="467">
      <c r="A467" s="1">
        <v>546.0</v>
      </c>
      <c r="B467" s="1" t="s">
        <v>1374</v>
      </c>
      <c r="C467" s="1" t="s">
        <v>1375</v>
      </c>
      <c r="D467" s="1" t="s">
        <v>48</v>
      </c>
      <c r="E467" s="1" t="s">
        <v>49</v>
      </c>
      <c r="F467" s="1">
        <v>3262.0</v>
      </c>
      <c r="H467" s="2"/>
      <c r="I467" s="2"/>
      <c r="J467" s="2"/>
      <c r="K467" s="2" t="str">
        <f>IF(Final_Cleaned_Data_V2!J467="Other", "Please specify here", "")</f>
        <v/>
      </c>
      <c r="L467" s="2"/>
      <c r="M467" s="2"/>
      <c r="N467" s="2" t="str">
        <f>IF(Final_Cleaned_Data_V2!M467="Other", "Please specify here", "")</f>
        <v/>
      </c>
      <c r="O467" s="2"/>
      <c r="P467" s="2"/>
      <c r="Q467" s="2"/>
      <c r="R467" s="2"/>
      <c r="S467" s="2"/>
      <c r="T467" s="2"/>
      <c r="U467" s="2"/>
      <c r="W467" s="2"/>
      <c r="X467" s="2"/>
    </row>
    <row r="468">
      <c r="A468" s="1">
        <v>547.0</v>
      </c>
      <c r="B468" s="1" t="s">
        <v>1376</v>
      </c>
      <c r="C468" s="1" t="s">
        <v>1377</v>
      </c>
      <c r="D468" s="1" t="s">
        <v>1101</v>
      </c>
      <c r="E468" s="1" t="s">
        <v>1102</v>
      </c>
      <c r="F468" s="1">
        <v>3274.0</v>
      </c>
      <c r="H468" s="2"/>
      <c r="I468" s="2"/>
      <c r="J468" s="2"/>
      <c r="K468" s="2" t="str">
        <f>IF(Final_Cleaned_Data_V2!J468="Other", "Please specify here", "")</f>
        <v/>
      </c>
      <c r="L468" s="2"/>
      <c r="M468" s="2"/>
      <c r="N468" s="2" t="str">
        <f>IF(Final_Cleaned_Data_V2!M468="Other", "Please specify here", "")</f>
        <v/>
      </c>
      <c r="O468" s="2"/>
      <c r="P468" s="2"/>
      <c r="Q468" s="2"/>
      <c r="R468" s="2"/>
      <c r="S468" s="2"/>
      <c r="T468" s="2"/>
      <c r="U468" s="2"/>
      <c r="W468" s="2"/>
      <c r="X468" s="2"/>
    </row>
    <row r="469">
      <c r="A469" s="1">
        <v>548.0</v>
      </c>
      <c r="B469" s="1" t="s">
        <v>1378</v>
      </c>
      <c r="C469" s="1" t="s">
        <v>1379</v>
      </c>
      <c r="D469" s="1" t="s">
        <v>1266</v>
      </c>
      <c r="E469" s="1" t="s">
        <v>27</v>
      </c>
      <c r="F469" s="1">
        <v>3283.0</v>
      </c>
      <c r="H469" s="2"/>
      <c r="I469" s="2"/>
      <c r="J469" s="2"/>
      <c r="K469" s="2" t="str">
        <f>IF(Final_Cleaned_Data_V2!J469="Other", "Please specify here", "")</f>
        <v/>
      </c>
      <c r="L469" s="2"/>
      <c r="M469" s="2"/>
      <c r="N469" s="2" t="str">
        <f>IF(Final_Cleaned_Data_V2!M469="Other", "Please specify here", "")</f>
        <v/>
      </c>
      <c r="O469" s="2"/>
      <c r="P469" s="2"/>
      <c r="Q469" s="2"/>
      <c r="R469" s="2"/>
      <c r="S469" s="2"/>
      <c r="T469" s="2"/>
      <c r="U469" s="2"/>
      <c r="W469" s="2"/>
      <c r="X469" s="2"/>
    </row>
    <row r="470">
      <c r="A470" s="1">
        <v>549.0</v>
      </c>
      <c r="B470" s="1" t="s">
        <v>1380</v>
      </c>
      <c r="C470" s="1" t="s">
        <v>1381</v>
      </c>
      <c r="D470" s="1" t="s">
        <v>1382</v>
      </c>
      <c r="E470" s="1" t="s">
        <v>34</v>
      </c>
      <c r="F470" s="1">
        <v>3291.0</v>
      </c>
      <c r="H470" s="2"/>
      <c r="I470" s="2"/>
      <c r="J470" s="2"/>
      <c r="K470" s="2" t="str">
        <f>IF(Final_Cleaned_Data_V2!J470="Other", "Please specify here", "")</f>
        <v/>
      </c>
      <c r="L470" s="2"/>
      <c r="M470" s="2"/>
      <c r="N470" s="2" t="str">
        <f>IF(Final_Cleaned_Data_V2!M470="Other", "Please specify here", "")</f>
        <v/>
      </c>
      <c r="O470" s="2"/>
      <c r="P470" s="2"/>
      <c r="Q470" s="2"/>
      <c r="R470" s="2"/>
      <c r="S470" s="2"/>
      <c r="T470" s="2"/>
      <c r="U470" s="2"/>
      <c r="W470" s="2"/>
      <c r="X470" s="2"/>
    </row>
    <row r="471">
      <c r="A471" s="1">
        <v>550.0</v>
      </c>
      <c r="B471" s="1" t="s">
        <v>1383</v>
      </c>
      <c r="C471" s="1" t="s">
        <v>1384</v>
      </c>
      <c r="D471" s="1" t="s">
        <v>1385</v>
      </c>
      <c r="E471" s="1" t="s">
        <v>27</v>
      </c>
      <c r="F471" s="1">
        <v>3297.0</v>
      </c>
      <c r="H471" s="2"/>
      <c r="I471" s="2"/>
      <c r="J471" s="2"/>
      <c r="K471" s="2" t="str">
        <f>IF(Final_Cleaned_Data_V2!J471="Other", "Please specify here", "")</f>
        <v/>
      </c>
      <c r="L471" s="2"/>
      <c r="M471" s="2"/>
      <c r="N471" s="2" t="str">
        <f>IF(Final_Cleaned_Data_V2!M471="Other", "Please specify here", "")</f>
        <v/>
      </c>
      <c r="O471" s="2"/>
      <c r="P471" s="2"/>
      <c r="Q471" s="2"/>
      <c r="R471" s="2"/>
      <c r="S471" s="2"/>
      <c r="T471" s="2"/>
      <c r="U471" s="2"/>
      <c r="W471" s="2"/>
      <c r="X471" s="2"/>
    </row>
    <row r="472">
      <c r="A472" s="1">
        <v>551.0</v>
      </c>
      <c r="B472" s="1" t="s">
        <v>1386</v>
      </c>
      <c r="C472" s="1" t="s">
        <v>1387</v>
      </c>
      <c r="D472" s="1" t="s">
        <v>1388</v>
      </c>
      <c r="E472" s="1" t="s">
        <v>69</v>
      </c>
      <c r="F472" s="1">
        <v>3300.0</v>
      </c>
      <c r="H472" s="2"/>
      <c r="I472" s="2"/>
      <c r="J472" s="2"/>
      <c r="K472" s="2" t="str">
        <f>IF(Final_Cleaned_Data_V2!J472="Other", "Please specify here", "")</f>
        <v/>
      </c>
      <c r="L472" s="2"/>
      <c r="M472" s="2"/>
      <c r="N472" s="2" t="str">
        <f>IF(Final_Cleaned_Data_V2!M472="Other", "Please specify here", "")</f>
        <v/>
      </c>
      <c r="O472" s="2"/>
      <c r="P472" s="2"/>
      <c r="Q472" s="2"/>
      <c r="R472" s="2"/>
      <c r="S472" s="2"/>
      <c r="T472" s="2"/>
      <c r="U472" s="2"/>
      <c r="W472" s="2"/>
      <c r="X472" s="2"/>
    </row>
    <row r="473">
      <c r="A473" s="1">
        <v>552.0</v>
      </c>
      <c r="B473" s="1" t="s">
        <v>1389</v>
      </c>
      <c r="C473" s="1" t="s">
        <v>1390</v>
      </c>
      <c r="D473" s="1" t="s">
        <v>820</v>
      </c>
      <c r="E473" s="1" t="s">
        <v>27</v>
      </c>
      <c r="F473" s="1">
        <v>3301.0</v>
      </c>
      <c r="H473" s="2"/>
      <c r="I473" s="2"/>
      <c r="J473" s="2"/>
      <c r="K473" s="2" t="str">
        <f>IF(Final_Cleaned_Data_V2!J473="Other", "Please specify here", "")</f>
        <v/>
      </c>
      <c r="L473" s="2"/>
      <c r="M473" s="2"/>
      <c r="N473" s="2" t="str">
        <f>IF(Final_Cleaned_Data_V2!M473="Other", "Please specify here", "")</f>
        <v/>
      </c>
      <c r="O473" s="2"/>
      <c r="P473" s="2"/>
      <c r="Q473" s="2"/>
      <c r="R473" s="2"/>
      <c r="S473" s="2"/>
      <c r="T473" s="2"/>
      <c r="U473" s="2"/>
      <c r="W473" s="2"/>
      <c r="X473" s="2"/>
    </row>
    <row r="474">
      <c r="A474" s="1">
        <v>553.0</v>
      </c>
      <c r="B474" s="1" t="s">
        <v>1391</v>
      </c>
      <c r="C474" s="1" t="s">
        <v>1392</v>
      </c>
      <c r="D474" s="1" t="s">
        <v>1292</v>
      </c>
      <c r="E474" s="1" t="s">
        <v>27</v>
      </c>
      <c r="F474" s="1">
        <v>3308.0</v>
      </c>
      <c r="H474" s="2"/>
      <c r="I474" s="2"/>
      <c r="J474" s="2"/>
      <c r="K474" s="2" t="str">
        <f>IF(Final_Cleaned_Data_V2!J474="Other", "Please specify here", "")</f>
        <v/>
      </c>
      <c r="L474" s="2"/>
      <c r="M474" s="2"/>
      <c r="N474" s="2" t="str">
        <f>IF(Final_Cleaned_Data_V2!M474="Other", "Please specify here", "")</f>
        <v/>
      </c>
      <c r="O474" s="2"/>
      <c r="P474" s="2"/>
      <c r="Q474" s="2"/>
      <c r="R474" s="2"/>
      <c r="S474" s="2"/>
      <c r="T474" s="2"/>
      <c r="U474" s="2"/>
      <c r="W474" s="2"/>
      <c r="X474" s="2"/>
    </row>
    <row r="475">
      <c r="A475" s="1">
        <v>554.0</v>
      </c>
      <c r="B475" s="1" t="s">
        <v>1393</v>
      </c>
      <c r="C475" s="1" t="s">
        <v>1394</v>
      </c>
      <c r="D475" s="1" t="s">
        <v>1395</v>
      </c>
      <c r="E475" s="1" t="s">
        <v>27</v>
      </c>
      <c r="F475" s="1">
        <v>3333.0</v>
      </c>
      <c r="H475" s="2"/>
      <c r="I475" s="2"/>
      <c r="J475" s="2"/>
      <c r="K475" s="2" t="str">
        <f>IF(Final_Cleaned_Data_V2!J475="Other", "Please specify here", "")</f>
        <v/>
      </c>
      <c r="L475" s="2"/>
      <c r="M475" s="2"/>
      <c r="N475" s="2" t="str">
        <f>IF(Final_Cleaned_Data_V2!M475="Other", "Please specify here", "")</f>
        <v/>
      </c>
      <c r="O475" s="2"/>
      <c r="P475" s="2"/>
      <c r="Q475" s="2"/>
      <c r="R475" s="2"/>
      <c r="S475" s="2"/>
      <c r="T475" s="2"/>
      <c r="U475" s="2"/>
      <c r="W475" s="2"/>
      <c r="X475" s="2"/>
    </row>
    <row r="476">
      <c r="A476" s="1">
        <v>555.0</v>
      </c>
      <c r="B476" s="1" t="s">
        <v>1396</v>
      </c>
      <c r="C476" s="1" t="s">
        <v>1397</v>
      </c>
      <c r="D476" s="1" t="s">
        <v>1398</v>
      </c>
      <c r="E476" s="1" t="s">
        <v>34</v>
      </c>
      <c r="F476" s="1">
        <v>3346.0</v>
      </c>
      <c r="H476" s="2"/>
      <c r="I476" s="2"/>
      <c r="J476" s="2"/>
      <c r="K476" s="2" t="str">
        <f>IF(Final_Cleaned_Data_V2!J476="Other", "Please specify here", "")</f>
        <v/>
      </c>
      <c r="L476" s="2"/>
      <c r="M476" s="2"/>
      <c r="N476" s="2" t="str">
        <f>IF(Final_Cleaned_Data_V2!M476="Other", "Please specify here", "")</f>
        <v/>
      </c>
      <c r="O476" s="2"/>
      <c r="P476" s="2"/>
      <c r="Q476" s="2"/>
      <c r="R476" s="2"/>
      <c r="S476" s="2"/>
      <c r="T476" s="2"/>
      <c r="U476" s="2"/>
      <c r="W476" s="2"/>
      <c r="X476" s="2"/>
    </row>
    <row r="477">
      <c r="A477" s="1">
        <v>556.0</v>
      </c>
      <c r="B477" s="1" t="s">
        <v>1399</v>
      </c>
      <c r="C477" s="1" t="s">
        <v>1400</v>
      </c>
      <c r="D477" s="1" t="s">
        <v>1401</v>
      </c>
      <c r="E477" s="1" t="s">
        <v>1402</v>
      </c>
      <c r="F477" s="1">
        <v>3348.0</v>
      </c>
      <c r="H477" s="2"/>
      <c r="I477" s="2"/>
      <c r="J477" s="2"/>
      <c r="K477" s="2" t="str">
        <f>IF(Final_Cleaned_Data_V2!J477="Other", "Please specify here", "")</f>
        <v/>
      </c>
      <c r="L477" s="2"/>
      <c r="M477" s="2"/>
      <c r="N477" s="2" t="str">
        <f>IF(Final_Cleaned_Data_V2!M477="Other", "Please specify here", "")</f>
        <v/>
      </c>
      <c r="O477" s="2"/>
      <c r="P477" s="2"/>
      <c r="Q477" s="2"/>
      <c r="R477" s="2"/>
      <c r="S477" s="2"/>
      <c r="T477" s="2"/>
      <c r="U477" s="2"/>
      <c r="W477" s="2"/>
      <c r="X477" s="2"/>
    </row>
    <row r="478">
      <c r="A478" s="1">
        <v>557.0</v>
      </c>
      <c r="B478" s="1" t="s">
        <v>1403</v>
      </c>
      <c r="C478" s="1" t="s">
        <v>1404</v>
      </c>
      <c r="D478" s="1" t="s">
        <v>971</v>
      </c>
      <c r="E478" s="1" t="s">
        <v>27</v>
      </c>
      <c r="F478" s="1">
        <v>3354.0</v>
      </c>
      <c r="H478" s="2"/>
      <c r="I478" s="2"/>
      <c r="J478" s="2"/>
      <c r="K478" s="2" t="str">
        <f>IF(Final_Cleaned_Data_V2!J478="Other", "Please specify here", "")</f>
        <v/>
      </c>
      <c r="L478" s="2"/>
      <c r="M478" s="2"/>
      <c r="N478" s="2" t="str">
        <f>IF(Final_Cleaned_Data_V2!M478="Other", "Please specify here", "")</f>
        <v/>
      </c>
      <c r="O478" s="2"/>
      <c r="P478" s="2"/>
      <c r="Q478" s="2"/>
      <c r="R478" s="2"/>
      <c r="S478" s="2"/>
      <c r="T478" s="2"/>
      <c r="U478" s="2"/>
      <c r="W478" s="2"/>
      <c r="X478" s="2"/>
    </row>
    <row r="479">
      <c r="A479" s="1">
        <v>558.0</v>
      </c>
      <c r="B479" s="1" t="s">
        <v>1405</v>
      </c>
      <c r="C479" s="1" t="s">
        <v>1406</v>
      </c>
      <c r="D479" s="1" t="s">
        <v>114</v>
      </c>
      <c r="E479" s="1" t="s">
        <v>115</v>
      </c>
      <c r="F479" s="1">
        <v>3370.0</v>
      </c>
      <c r="H479" s="2"/>
      <c r="I479" s="2"/>
      <c r="J479" s="2"/>
      <c r="K479" s="2" t="str">
        <f>IF(Final_Cleaned_Data_V2!J479="Other", "Please specify here", "")</f>
        <v/>
      </c>
      <c r="L479" s="2"/>
      <c r="M479" s="2"/>
      <c r="N479" s="2" t="str">
        <f>IF(Final_Cleaned_Data_V2!M479="Other", "Please specify here", "")</f>
        <v/>
      </c>
      <c r="O479" s="2"/>
      <c r="P479" s="2"/>
      <c r="Q479" s="2"/>
      <c r="R479" s="2"/>
      <c r="S479" s="2"/>
      <c r="T479" s="2"/>
      <c r="U479" s="2"/>
      <c r="W479" s="2"/>
      <c r="X479" s="2"/>
    </row>
    <row r="480">
      <c r="A480" s="1">
        <v>559.0</v>
      </c>
      <c r="B480" s="1" t="s">
        <v>1407</v>
      </c>
      <c r="C480" s="1" t="s">
        <v>1408</v>
      </c>
      <c r="D480" s="1" t="s">
        <v>1409</v>
      </c>
      <c r="E480" s="1" t="s">
        <v>27</v>
      </c>
      <c r="F480" s="1">
        <v>3374.0</v>
      </c>
      <c r="H480" s="2"/>
      <c r="I480" s="2"/>
      <c r="J480" s="2"/>
      <c r="K480" s="2" t="str">
        <f>IF(Final_Cleaned_Data_V2!J480="Other", "Please specify here", "")</f>
        <v/>
      </c>
      <c r="L480" s="2"/>
      <c r="M480" s="2"/>
      <c r="N480" s="2" t="str">
        <f>IF(Final_Cleaned_Data_V2!M480="Other", "Please specify here", "")</f>
        <v/>
      </c>
      <c r="O480" s="2"/>
      <c r="P480" s="2"/>
      <c r="Q480" s="2"/>
      <c r="R480" s="2"/>
      <c r="S480" s="2"/>
      <c r="T480" s="2"/>
      <c r="U480" s="2"/>
      <c r="W480" s="2"/>
      <c r="X480" s="2"/>
    </row>
    <row r="481">
      <c r="A481" s="1">
        <v>560.0</v>
      </c>
      <c r="B481" s="1" t="s">
        <v>1410</v>
      </c>
      <c r="C481" s="1" t="s">
        <v>1411</v>
      </c>
      <c r="D481" s="1" t="s">
        <v>996</v>
      </c>
      <c r="E481" s="1" t="s">
        <v>27</v>
      </c>
      <c r="F481" s="1">
        <v>3378.0</v>
      </c>
      <c r="H481" s="2"/>
      <c r="I481" s="2"/>
      <c r="J481" s="2"/>
      <c r="K481" s="2" t="str">
        <f>IF(Final_Cleaned_Data_V2!J481="Other", "Please specify here", "")</f>
        <v/>
      </c>
      <c r="L481" s="2"/>
      <c r="M481" s="2"/>
      <c r="N481" s="2" t="str">
        <f>IF(Final_Cleaned_Data_V2!M481="Other", "Please specify here", "")</f>
        <v/>
      </c>
      <c r="O481" s="2"/>
      <c r="P481" s="2"/>
      <c r="Q481" s="2"/>
      <c r="R481" s="2"/>
      <c r="S481" s="2"/>
      <c r="T481" s="2"/>
      <c r="U481" s="2"/>
      <c r="W481" s="2"/>
      <c r="X481" s="2"/>
    </row>
    <row r="482">
      <c r="A482" s="1">
        <v>561.0</v>
      </c>
      <c r="B482" s="1" t="s">
        <v>1412</v>
      </c>
      <c r="C482" s="1" t="s">
        <v>1413</v>
      </c>
      <c r="D482" s="1" t="s">
        <v>1414</v>
      </c>
      <c r="E482" s="1" t="s">
        <v>27</v>
      </c>
      <c r="F482" s="1">
        <v>3388.0</v>
      </c>
      <c r="H482" s="2"/>
      <c r="I482" s="2"/>
      <c r="J482" s="2"/>
      <c r="K482" s="2" t="str">
        <f>IF(Final_Cleaned_Data_V2!J482="Other", "Please specify here", "")</f>
        <v/>
      </c>
      <c r="L482" s="2"/>
      <c r="M482" s="2"/>
      <c r="N482" s="2" t="str">
        <f>IF(Final_Cleaned_Data_V2!M482="Other", "Please specify here", "")</f>
        <v/>
      </c>
      <c r="O482" s="2"/>
      <c r="P482" s="2"/>
      <c r="Q482" s="2"/>
      <c r="R482" s="2"/>
      <c r="S482" s="2"/>
      <c r="T482" s="2"/>
      <c r="U482" s="2"/>
      <c r="W482" s="2"/>
      <c r="X482" s="2"/>
    </row>
    <row r="483">
      <c r="A483" s="1">
        <v>562.0</v>
      </c>
      <c r="B483" s="1" t="s">
        <v>1415</v>
      </c>
      <c r="C483" s="1" t="s">
        <v>1416</v>
      </c>
      <c r="D483" s="1" t="s">
        <v>1417</v>
      </c>
      <c r="E483" s="1" t="s">
        <v>27</v>
      </c>
      <c r="F483" s="1">
        <v>3391.0</v>
      </c>
      <c r="H483" s="2"/>
      <c r="I483" s="2"/>
      <c r="J483" s="2"/>
      <c r="K483" s="2" t="str">
        <f>IF(Final_Cleaned_Data_V2!J483="Other", "Please specify here", "")</f>
        <v/>
      </c>
      <c r="L483" s="2"/>
      <c r="M483" s="2"/>
      <c r="N483" s="2" t="str">
        <f>IF(Final_Cleaned_Data_V2!M483="Other", "Please specify here", "")</f>
        <v/>
      </c>
      <c r="O483" s="2"/>
      <c r="P483" s="2"/>
      <c r="Q483" s="2"/>
      <c r="R483" s="2"/>
      <c r="S483" s="2"/>
      <c r="T483" s="2"/>
      <c r="U483" s="2"/>
      <c r="W483" s="2"/>
      <c r="X483" s="2"/>
    </row>
    <row r="484">
      <c r="A484" s="1">
        <v>563.0</v>
      </c>
      <c r="B484" s="1" t="s">
        <v>1418</v>
      </c>
      <c r="C484" s="1" t="s">
        <v>1419</v>
      </c>
      <c r="D484" s="1" t="s">
        <v>1420</v>
      </c>
      <c r="E484" s="1" t="s">
        <v>1087</v>
      </c>
      <c r="F484" s="1">
        <v>3392.0</v>
      </c>
      <c r="H484" s="2"/>
      <c r="I484" s="2"/>
      <c r="J484" s="2"/>
      <c r="K484" s="2" t="str">
        <f>IF(Final_Cleaned_Data_V2!J484="Other", "Please specify here", "")</f>
        <v/>
      </c>
      <c r="L484" s="2"/>
      <c r="M484" s="2"/>
      <c r="N484" s="2" t="str">
        <f>IF(Final_Cleaned_Data_V2!M484="Other", "Please specify here", "")</f>
        <v/>
      </c>
      <c r="O484" s="2"/>
      <c r="P484" s="2"/>
      <c r="Q484" s="2"/>
      <c r="R484" s="2"/>
      <c r="S484" s="2"/>
      <c r="T484" s="2"/>
      <c r="U484" s="2"/>
      <c r="W484" s="2"/>
      <c r="X484" s="2"/>
    </row>
    <row r="485">
      <c r="A485" s="1">
        <v>564.0</v>
      </c>
      <c r="B485" s="1" t="s">
        <v>1421</v>
      </c>
      <c r="C485" s="1" t="s">
        <v>1422</v>
      </c>
      <c r="D485" s="1" t="s">
        <v>1423</v>
      </c>
      <c r="E485" s="1" t="s">
        <v>27</v>
      </c>
      <c r="F485" s="1">
        <v>3393.0</v>
      </c>
      <c r="H485" s="2"/>
      <c r="I485" s="2"/>
      <c r="J485" s="2"/>
      <c r="K485" s="2" t="str">
        <f>IF(Final_Cleaned_Data_V2!J485="Other", "Please specify here", "")</f>
        <v/>
      </c>
      <c r="L485" s="2"/>
      <c r="M485" s="2"/>
      <c r="N485" s="2" t="str">
        <f>IF(Final_Cleaned_Data_V2!M485="Other", "Please specify here", "")</f>
        <v/>
      </c>
      <c r="O485" s="2"/>
      <c r="P485" s="2"/>
      <c r="Q485" s="2"/>
      <c r="R485" s="2"/>
      <c r="S485" s="2"/>
      <c r="T485" s="2"/>
      <c r="U485" s="2"/>
      <c r="W485" s="2"/>
      <c r="X485" s="2"/>
    </row>
    <row r="486">
      <c r="A486" s="1">
        <v>565.0</v>
      </c>
      <c r="B486" s="1" t="s">
        <v>1424</v>
      </c>
      <c r="C486" s="1" t="s">
        <v>1425</v>
      </c>
      <c r="D486" s="1" t="s">
        <v>305</v>
      </c>
      <c r="E486" s="1" t="s">
        <v>27</v>
      </c>
      <c r="F486" s="1">
        <v>3394.0</v>
      </c>
      <c r="H486" s="2"/>
      <c r="I486" s="2"/>
      <c r="J486" s="2"/>
      <c r="K486" s="2" t="str">
        <f>IF(Final_Cleaned_Data_V2!J486="Other", "Please specify here", "")</f>
        <v/>
      </c>
      <c r="L486" s="2"/>
      <c r="M486" s="2"/>
      <c r="N486" s="2" t="str">
        <f>IF(Final_Cleaned_Data_V2!M486="Other", "Please specify here", "")</f>
        <v/>
      </c>
      <c r="O486" s="2"/>
      <c r="P486" s="2"/>
      <c r="Q486" s="2"/>
      <c r="R486" s="2"/>
      <c r="S486" s="2"/>
      <c r="T486" s="2"/>
      <c r="U486" s="2"/>
      <c r="W486" s="2"/>
      <c r="X486" s="2"/>
    </row>
    <row r="487">
      <c r="A487" s="1">
        <v>566.0</v>
      </c>
      <c r="B487" s="1" t="s">
        <v>1426</v>
      </c>
      <c r="C487" s="1" t="s">
        <v>1427</v>
      </c>
      <c r="D487" s="1" t="s">
        <v>1428</v>
      </c>
      <c r="E487" s="1" t="s">
        <v>1429</v>
      </c>
      <c r="F487" s="1">
        <v>3402.0</v>
      </c>
      <c r="H487" s="2"/>
      <c r="I487" s="2"/>
      <c r="J487" s="2"/>
      <c r="K487" s="2" t="str">
        <f>IF(Final_Cleaned_Data_V2!J487="Other", "Please specify here", "")</f>
        <v/>
      </c>
      <c r="L487" s="2"/>
      <c r="M487" s="2"/>
      <c r="N487" s="2" t="str">
        <f>IF(Final_Cleaned_Data_V2!M487="Other", "Please specify here", "")</f>
        <v/>
      </c>
      <c r="O487" s="2"/>
      <c r="P487" s="2"/>
      <c r="Q487" s="2"/>
      <c r="R487" s="2"/>
      <c r="S487" s="2"/>
      <c r="T487" s="2"/>
      <c r="U487" s="2"/>
      <c r="W487" s="2"/>
      <c r="X487" s="2"/>
    </row>
    <row r="488">
      <c r="A488" s="1">
        <v>567.0</v>
      </c>
      <c r="B488" s="1" t="s">
        <v>1430</v>
      </c>
      <c r="C488" s="1" t="s">
        <v>1431</v>
      </c>
      <c r="D488" s="1" t="s">
        <v>1061</v>
      </c>
      <c r="E488" s="1" t="s">
        <v>1062</v>
      </c>
      <c r="F488" s="1">
        <v>3410.0</v>
      </c>
      <c r="H488" s="2"/>
      <c r="I488" s="2"/>
      <c r="J488" s="2"/>
      <c r="K488" s="2" t="str">
        <f>IF(Final_Cleaned_Data_V2!J488="Other", "Please specify here", "")</f>
        <v/>
      </c>
      <c r="L488" s="2"/>
      <c r="M488" s="2"/>
      <c r="N488" s="2" t="str">
        <f>IF(Final_Cleaned_Data_V2!M488="Other", "Please specify here", "")</f>
        <v/>
      </c>
      <c r="O488" s="2"/>
      <c r="P488" s="2"/>
      <c r="Q488" s="2"/>
      <c r="R488" s="2"/>
      <c r="S488" s="2"/>
      <c r="T488" s="2"/>
      <c r="U488" s="2"/>
      <c r="W488" s="2"/>
      <c r="X488" s="2"/>
    </row>
    <row r="489">
      <c r="A489" s="1">
        <v>568.0</v>
      </c>
      <c r="B489" s="1" t="s">
        <v>1432</v>
      </c>
      <c r="C489" s="1" t="s">
        <v>1433</v>
      </c>
      <c r="D489" s="1" t="s">
        <v>1434</v>
      </c>
      <c r="E489" s="1" t="s">
        <v>27</v>
      </c>
      <c r="F489" s="1">
        <v>3416.0</v>
      </c>
      <c r="H489" s="2"/>
      <c r="I489" s="2"/>
      <c r="J489" s="2"/>
      <c r="K489" s="2" t="str">
        <f>IF(Final_Cleaned_Data_V2!J489="Other", "Please specify here", "")</f>
        <v/>
      </c>
      <c r="L489" s="2"/>
      <c r="M489" s="2"/>
      <c r="N489" s="2" t="str">
        <f>IF(Final_Cleaned_Data_V2!M489="Other", "Please specify here", "")</f>
        <v/>
      </c>
      <c r="O489" s="2"/>
      <c r="P489" s="2"/>
      <c r="Q489" s="2"/>
      <c r="R489" s="2"/>
      <c r="S489" s="2"/>
      <c r="T489" s="2"/>
      <c r="U489" s="2"/>
      <c r="W489" s="2"/>
      <c r="X489" s="2"/>
    </row>
    <row r="490">
      <c r="A490" s="1">
        <v>569.0</v>
      </c>
      <c r="B490" s="1" t="s">
        <v>1435</v>
      </c>
      <c r="C490" s="1" t="s">
        <v>1436</v>
      </c>
      <c r="D490" s="1" t="s">
        <v>1437</v>
      </c>
      <c r="E490" s="1" t="s">
        <v>34</v>
      </c>
      <c r="F490" s="1">
        <v>3421.0</v>
      </c>
      <c r="H490" s="2"/>
      <c r="I490" s="2"/>
      <c r="J490" s="2"/>
      <c r="K490" s="2" t="str">
        <f>IF(Final_Cleaned_Data_V2!J490="Other", "Please specify here", "")</f>
        <v/>
      </c>
      <c r="L490" s="2"/>
      <c r="M490" s="2"/>
      <c r="N490" s="2" t="str">
        <f>IF(Final_Cleaned_Data_V2!M490="Other", "Please specify here", "")</f>
        <v/>
      </c>
      <c r="O490" s="2"/>
      <c r="P490" s="2"/>
      <c r="Q490" s="2"/>
      <c r="R490" s="2"/>
      <c r="S490" s="2"/>
      <c r="T490" s="2"/>
      <c r="U490" s="2"/>
      <c r="W490" s="2"/>
      <c r="X490" s="2"/>
    </row>
    <row r="491">
      <c r="A491" s="1">
        <v>570.0</v>
      </c>
      <c r="B491" s="1" t="s">
        <v>1438</v>
      </c>
      <c r="C491" s="1" t="s">
        <v>1439</v>
      </c>
      <c r="D491" s="1" t="s">
        <v>1440</v>
      </c>
      <c r="E491" s="1" t="s">
        <v>34</v>
      </c>
      <c r="F491" s="1">
        <v>3435.0</v>
      </c>
      <c r="H491" s="2"/>
      <c r="I491" s="2"/>
      <c r="J491" s="2"/>
      <c r="K491" s="2" t="str">
        <f>IF(Final_Cleaned_Data_V2!J491="Other", "Please specify here", "")</f>
        <v/>
      </c>
      <c r="L491" s="2"/>
      <c r="M491" s="2"/>
      <c r="N491" s="2" t="str">
        <f>IF(Final_Cleaned_Data_V2!M491="Other", "Please specify here", "")</f>
        <v/>
      </c>
      <c r="O491" s="2"/>
      <c r="P491" s="2"/>
      <c r="Q491" s="2"/>
      <c r="R491" s="2"/>
      <c r="S491" s="2"/>
      <c r="T491" s="2"/>
      <c r="U491" s="2"/>
      <c r="W491" s="2"/>
      <c r="X491" s="2"/>
    </row>
    <row r="492">
      <c r="A492" s="1">
        <v>571.0</v>
      </c>
      <c r="B492" s="1" t="s">
        <v>1441</v>
      </c>
      <c r="C492" s="1" t="s">
        <v>1442</v>
      </c>
      <c r="D492" s="1" t="s">
        <v>1443</v>
      </c>
      <c r="E492" s="1" t="s">
        <v>1058</v>
      </c>
      <c r="F492" s="1">
        <v>3473.0</v>
      </c>
      <c r="H492" s="2"/>
      <c r="I492" s="2"/>
      <c r="J492" s="2"/>
      <c r="K492" s="2" t="str">
        <f>IF(Final_Cleaned_Data_V2!J492="Other", "Please specify here", "")</f>
        <v/>
      </c>
      <c r="L492" s="2"/>
      <c r="M492" s="2"/>
      <c r="N492" s="2" t="str">
        <f>IF(Final_Cleaned_Data_V2!M492="Other", "Please specify here", "")</f>
        <v/>
      </c>
      <c r="O492" s="2"/>
      <c r="P492" s="2"/>
      <c r="Q492" s="2"/>
      <c r="R492" s="2"/>
      <c r="S492" s="2"/>
      <c r="T492" s="2"/>
      <c r="U492" s="2"/>
      <c r="W492" s="2"/>
      <c r="X492" s="2"/>
    </row>
    <row r="493">
      <c r="A493" s="1">
        <v>572.0</v>
      </c>
      <c r="B493" s="1" t="s">
        <v>1444</v>
      </c>
      <c r="C493" s="1" t="s">
        <v>1445</v>
      </c>
      <c r="D493" s="1" t="s">
        <v>971</v>
      </c>
      <c r="E493" s="1" t="s">
        <v>27</v>
      </c>
      <c r="F493" s="1">
        <v>3474.0</v>
      </c>
      <c r="H493" s="2"/>
      <c r="I493" s="2"/>
      <c r="J493" s="2"/>
      <c r="K493" s="2" t="str">
        <f>IF(Final_Cleaned_Data_V2!J493="Other", "Please specify here", "")</f>
        <v/>
      </c>
      <c r="L493" s="2"/>
      <c r="M493" s="2"/>
      <c r="N493" s="2" t="str">
        <f>IF(Final_Cleaned_Data_V2!M493="Other", "Please specify here", "")</f>
        <v/>
      </c>
      <c r="O493" s="2"/>
      <c r="P493" s="2"/>
      <c r="Q493" s="2"/>
      <c r="R493" s="2"/>
      <c r="S493" s="2"/>
      <c r="T493" s="2"/>
      <c r="U493" s="2"/>
      <c r="W493" s="2"/>
      <c r="X493" s="2"/>
    </row>
    <row r="494">
      <c r="A494" s="1">
        <v>573.0</v>
      </c>
      <c r="B494" s="1" t="s">
        <v>1446</v>
      </c>
      <c r="C494" s="1" t="s">
        <v>1447</v>
      </c>
      <c r="D494" s="1" t="s">
        <v>971</v>
      </c>
      <c r="E494" s="1" t="s">
        <v>27</v>
      </c>
      <c r="F494" s="1">
        <v>3489.0</v>
      </c>
      <c r="H494" s="2"/>
      <c r="I494" s="2"/>
      <c r="J494" s="2"/>
      <c r="K494" s="2" t="str">
        <f>IF(Final_Cleaned_Data_V2!J494="Other", "Please specify here", "")</f>
        <v/>
      </c>
      <c r="L494" s="2"/>
      <c r="M494" s="2"/>
      <c r="N494" s="2" t="str">
        <f>IF(Final_Cleaned_Data_V2!M494="Other", "Please specify here", "")</f>
        <v/>
      </c>
      <c r="O494" s="2"/>
      <c r="P494" s="2"/>
      <c r="Q494" s="2"/>
      <c r="R494" s="2"/>
      <c r="S494" s="2"/>
      <c r="T494" s="2"/>
      <c r="U494" s="2"/>
      <c r="W494" s="2"/>
      <c r="X494" s="2"/>
    </row>
    <row r="495">
      <c r="A495" s="1">
        <v>574.0</v>
      </c>
      <c r="B495" s="1" t="s">
        <v>1448</v>
      </c>
      <c r="C495" s="1" t="s">
        <v>1449</v>
      </c>
      <c r="D495" s="1" t="s">
        <v>1133</v>
      </c>
      <c r="E495" s="1" t="s">
        <v>478</v>
      </c>
      <c r="F495" s="1">
        <v>3495.0</v>
      </c>
      <c r="H495" s="2"/>
      <c r="I495" s="2"/>
      <c r="J495" s="2"/>
      <c r="K495" s="2" t="str">
        <f>IF(Final_Cleaned_Data_V2!J495="Other", "Please specify here", "")</f>
        <v/>
      </c>
      <c r="L495" s="2"/>
      <c r="M495" s="2"/>
      <c r="N495" s="2" t="str">
        <f>IF(Final_Cleaned_Data_V2!M495="Other", "Please specify here", "")</f>
        <v/>
      </c>
      <c r="O495" s="2"/>
      <c r="P495" s="2"/>
      <c r="Q495" s="2"/>
      <c r="R495" s="2"/>
      <c r="S495" s="2"/>
      <c r="T495" s="2"/>
      <c r="U495" s="2"/>
      <c r="W495" s="2"/>
      <c r="X495" s="2"/>
    </row>
    <row r="496">
      <c r="A496" s="1">
        <v>575.0</v>
      </c>
      <c r="B496" s="1" t="s">
        <v>1450</v>
      </c>
      <c r="C496" s="1" t="s">
        <v>1451</v>
      </c>
      <c r="D496" s="1" t="s">
        <v>1452</v>
      </c>
      <c r="E496" s="1" t="s">
        <v>34</v>
      </c>
      <c r="F496" s="1">
        <v>3498.0</v>
      </c>
      <c r="H496" s="2"/>
      <c r="I496" s="2"/>
      <c r="J496" s="2"/>
      <c r="K496" s="2" t="str">
        <f>IF(Final_Cleaned_Data_V2!J496="Other", "Please specify here", "")</f>
        <v/>
      </c>
      <c r="L496" s="2"/>
      <c r="M496" s="2"/>
      <c r="N496" s="2" t="str">
        <f>IF(Final_Cleaned_Data_V2!M496="Other", "Please specify here", "")</f>
        <v/>
      </c>
      <c r="O496" s="2"/>
      <c r="P496" s="2"/>
      <c r="Q496" s="2"/>
      <c r="R496" s="2"/>
      <c r="S496" s="2"/>
      <c r="T496" s="2"/>
      <c r="U496" s="2"/>
      <c r="W496" s="2"/>
      <c r="X496" s="2"/>
    </row>
    <row r="497">
      <c r="A497" s="1">
        <v>576.0</v>
      </c>
      <c r="B497" s="1" t="s">
        <v>1453</v>
      </c>
      <c r="C497" s="1" t="s">
        <v>1454</v>
      </c>
      <c r="D497" s="1" t="s">
        <v>1455</v>
      </c>
      <c r="E497" s="1" t="s">
        <v>1456</v>
      </c>
      <c r="F497" s="1">
        <v>3505.0</v>
      </c>
      <c r="H497" s="2"/>
      <c r="I497" s="2"/>
      <c r="J497" s="2"/>
      <c r="K497" s="2" t="str">
        <f>IF(Final_Cleaned_Data_V2!J497="Other", "Please specify here", "")</f>
        <v/>
      </c>
      <c r="L497" s="2"/>
      <c r="M497" s="2"/>
      <c r="N497" s="2" t="str">
        <f>IF(Final_Cleaned_Data_V2!M497="Other", "Please specify here", "")</f>
        <v/>
      </c>
      <c r="O497" s="2"/>
      <c r="P497" s="2"/>
      <c r="Q497" s="2"/>
      <c r="R497" s="2"/>
      <c r="S497" s="2"/>
      <c r="T497" s="2"/>
      <c r="U497" s="2"/>
      <c r="W497" s="2"/>
      <c r="X497" s="2"/>
    </row>
    <row r="498">
      <c r="A498" s="1">
        <v>577.0</v>
      </c>
      <c r="B498" s="1" t="s">
        <v>1457</v>
      </c>
      <c r="C498" s="1" t="s">
        <v>1458</v>
      </c>
      <c r="D498" s="1" t="s">
        <v>1459</v>
      </c>
      <c r="E498" s="1" t="s">
        <v>27</v>
      </c>
      <c r="F498" s="1">
        <v>3550.0</v>
      </c>
      <c r="H498" s="2"/>
      <c r="I498" s="2"/>
      <c r="J498" s="2"/>
      <c r="K498" s="2" t="str">
        <f>IF(Final_Cleaned_Data_V2!J498="Other", "Please specify here", "")</f>
        <v/>
      </c>
      <c r="L498" s="2"/>
      <c r="M498" s="2"/>
      <c r="N498" s="2" t="str">
        <f>IF(Final_Cleaned_Data_V2!M498="Other", "Please specify here", "")</f>
        <v/>
      </c>
      <c r="O498" s="2"/>
      <c r="P498" s="2"/>
      <c r="Q498" s="2"/>
      <c r="R498" s="2"/>
      <c r="S498" s="2"/>
      <c r="T498" s="2"/>
      <c r="U498" s="2"/>
      <c r="W498" s="2"/>
      <c r="X498" s="2"/>
    </row>
    <row r="499">
      <c r="A499" s="1">
        <v>578.0</v>
      </c>
      <c r="B499" s="1" t="s">
        <v>1460</v>
      </c>
      <c r="C499" s="1" t="s">
        <v>1461</v>
      </c>
      <c r="D499" s="1" t="s">
        <v>1462</v>
      </c>
      <c r="E499" s="1" t="s">
        <v>34</v>
      </c>
      <c r="F499" s="1">
        <v>3565.0</v>
      </c>
      <c r="H499" s="2"/>
      <c r="I499" s="2"/>
      <c r="J499" s="2"/>
      <c r="K499" s="2" t="str">
        <f>IF(Final_Cleaned_Data_V2!J499="Other", "Please specify here", "")</f>
        <v/>
      </c>
      <c r="L499" s="2"/>
      <c r="M499" s="2"/>
      <c r="N499" s="2" t="str">
        <f>IF(Final_Cleaned_Data_V2!M499="Other", "Please specify here", "")</f>
        <v/>
      </c>
      <c r="O499" s="2"/>
      <c r="P499" s="2"/>
      <c r="Q499" s="2"/>
      <c r="R499" s="2"/>
      <c r="S499" s="2"/>
      <c r="T499" s="2"/>
      <c r="U499" s="2"/>
      <c r="W499" s="2"/>
      <c r="X499" s="2"/>
    </row>
    <row r="500">
      <c r="A500" s="1">
        <v>579.0</v>
      </c>
      <c r="B500" s="1" t="s">
        <v>1463</v>
      </c>
      <c r="C500" s="1" t="s">
        <v>1464</v>
      </c>
      <c r="D500" s="1" t="s">
        <v>1277</v>
      </c>
      <c r="E500" s="1" t="s">
        <v>1278</v>
      </c>
      <c r="F500" s="1">
        <v>3579.0</v>
      </c>
      <c r="H500" s="2"/>
      <c r="I500" s="2"/>
      <c r="J500" s="2"/>
      <c r="K500" s="2" t="str">
        <f>IF(Final_Cleaned_Data_V2!J500="Other", "Please specify here", "")</f>
        <v/>
      </c>
      <c r="L500" s="2"/>
      <c r="M500" s="2"/>
      <c r="N500" s="2" t="str">
        <f>IF(Final_Cleaned_Data_V2!M500="Other", "Please specify here", "")</f>
        <v/>
      </c>
      <c r="O500" s="2"/>
      <c r="P500" s="2"/>
      <c r="Q500" s="2"/>
      <c r="R500" s="2"/>
      <c r="S500" s="2"/>
      <c r="T500" s="2"/>
      <c r="U500" s="2"/>
      <c r="W500" s="2"/>
      <c r="X500" s="2"/>
    </row>
    <row r="501">
      <c r="A501" s="1">
        <v>580.0</v>
      </c>
      <c r="B501" s="1" t="s">
        <v>1465</v>
      </c>
      <c r="C501" s="1" t="s">
        <v>1466</v>
      </c>
      <c r="D501" s="1" t="s">
        <v>1467</v>
      </c>
      <c r="E501" s="1" t="s">
        <v>27</v>
      </c>
      <c r="F501" s="1">
        <v>3581.0</v>
      </c>
      <c r="H501" s="2"/>
      <c r="I501" s="2"/>
      <c r="J501" s="2"/>
      <c r="K501" s="2" t="str">
        <f>IF(Final_Cleaned_Data_V2!J501="Other", "Please specify here", "")</f>
        <v/>
      </c>
      <c r="L501" s="2"/>
      <c r="M501" s="2"/>
      <c r="N501" s="2" t="str">
        <f>IF(Final_Cleaned_Data_V2!M501="Other", "Please specify here", "")</f>
        <v/>
      </c>
      <c r="O501" s="2"/>
      <c r="P501" s="2"/>
      <c r="Q501" s="2"/>
      <c r="R501" s="2"/>
      <c r="S501" s="2"/>
      <c r="T501" s="2"/>
      <c r="U501" s="2"/>
      <c r="W501" s="2"/>
      <c r="X501" s="2"/>
    </row>
    <row r="502">
      <c r="A502" s="1">
        <v>581.0</v>
      </c>
      <c r="B502" s="1" t="s">
        <v>1468</v>
      </c>
      <c r="C502" s="1" t="s">
        <v>1469</v>
      </c>
      <c r="D502" s="1" t="s">
        <v>1470</v>
      </c>
      <c r="E502" s="1" t="s">
        <v>1471</v>
      </c>
      <c r="F502" s="1">
        <v>3584.0</v>
      </c>
      <c r="H502" s="2"/>
      <c r="I502" s="2"/>
      <c r="J502" s="2"/>
      <c r="K502" s="2" t="str">
        <f>IF(Final_Cleaned_Data_V2!J502="Other", "Please specify here", "")</f>
        <v/>
      </c>
      <c r="L502" s="2"/>
      <c r="M502" s="2"/>
      <c r="N502" s="2" t="str">
        <f>IF(Final_Cleaned_Data_V2!M502="Other", "Please specify here", "")</f>
        <v/>
      </c>
      <c r="O502" s="2"/>
      <c r="P502" s="2"/>
      <c r="Q502" s="2"/>
      <c r="R502" s="2"/>
      <c r="S502" s="2"/>
      <c r="T502" s="2"/>
      <c r="U502" s="2"/>
      <c r="W502" s="2"/>
      <c r="X502" s="2"/>
    </row>
    <row r="503">
      <c r="A503" s="1">
        <v>582.0</v>
      </c>
      <c r="B503" s="1" t="s">
        <v>1472</v>
      </c>
      <c r="C503" s="1" t="s">
        <v>1473</v>
      </c>
      <c r="D503" s="1" t="s">
        <v>1213</v>
      </c>
      <c r="E503" s="1" t="s">
        <v>34</v>
      </c>
      <c r="F503" s="1">
        <v>3590.0</v>
      </c>
      <c r="H503" s="2"/>
      <c r="I503" s="2"/>
      <c r="J503" s="2"/>
      <c r="K503" s="2" t="str">
        <f>IF(Final_Cleaned_Data_V2!J503="Other", "Please specify here", "")</f>
        <v/>
      </c>
      <c r="L503" s="2"/>
      <c r="M503" s="2"/>
      <c r="N503" s="2" t="str">
        <f>IF(Final_Cleaned_Data_V2!M503="Other", "Please specify here", "")</f>
        <v/>
      </c>
      <c r="O503" s="2"/>
      <c r="P503" s="2"/>
      <c r="Q503" s="2"/>
      <c r="R503" s="2"/>
      <c r="S503" s="2"/>
      <c r="T503" s="2"/>
      <c r="U503" s="2"/>
      <c r="W503" s="2"/>
      <c r="X503" s="2"/>
    </row>
    <row r="504">
      <c r="A504" s="1">
        <v>583.0</v>
      </c>
      <c r="B504" s="1" t="s">
        <v>1474</v>
      </c>
      <c r="C504" s="1" t="s">
        <v>1475</v>
      </c>
      <c r="D504" s="1" t="s">
        <v>936</v>
      </c>
      <c r="E504" s="1" t="s">
        <v>937</v>
      </c>
      <c r="F504" s="1">
        <v>3597.0</v>
      </c>
      <c r="H504" s="2"/>
      <c r="I504" s="2"/>
      <c r="J504" s="2"/>
      <c r="K504" s="2" t="str">
        <f>IF(Final_Cleaned_Data_V2!J504="Other", "Please specify here", "")</f>
        <v/>
      </c>
      <c r="L504" s="2"/>
      <c r="M504" s="2"/>
      <c r="N504" s="2" t="str">
        <f>IF(Final_Cleaned_Data_V2!M504="Other", "Please specify here", "")</f>
        <v/>
      </c>
      <c r="O504" s="2"/>
      <c r="P504" s="2"/>
      <c r="Q504" s="2"/>
      <c r="R504" s="2"/>
      <c r="S504" s="2"/>
      <c r="T504" s="2"/>
      <c r="U504" s="2"/>
      <c r="W504" s="2"/>
      <c r="X504" s="2"/>
    </row>
    <row r="505">
      <c r="A505" s="1">
        <v>584.0</v>
      </c>
      <c r="B505" s="1" t="s">
        <v>1476</v>
      </c>
      <c r="C505" s="1" t="s">
        <v>1477</v>
      </c>
      <c r="D505" s="1" t="s">
        <v>111</v>
      </c>
      <c r="E505" s="1" t="s">
        <v>27</v>
      </c>
      <c r="F505" s="1">
        <v>3599.0</v>
      </c>
      <c r="H505" s="2"/>
      <c r="I505" s="2"/>
      <c r="J505" s="2"/>
      <c r="K505" s="2" t="str">
        <f>IF(Final_Cleaned_Data_V2!J505="Other", "Please specify here", "")</f>
        <v/>
      </c>
      <c r="L505" s="2"/>
      <c r="M505" s="2"/>
      <c r="N505" s="2" t="str">
        <f>IF(Final_Cleaned_Data_V2!M505="Other", "Please specify here", "")</f>
        <v/>
      </c>
      <c r="O505" s="2"/>
      <c r="P505" s="2"/>
      <c r="Q505" s="2"/>
      <c r="R505" s="2"/>
      <c r="S505" s="2"/>
      <c r="T505" s="2"/>
      <c r="U505" s="2"/>
      <c r="W505" s="2"/>
      <c r="X505" s="2"/>
    </row>
    <row r="506">
      <c r="A506" s="1">
        <v>585.0</v>
      </c>
      <c r="B506" s="1" t="s">
        <v>1478</v>
      </c>
      <c r="C506" s="1" t="s">
        <v>1479</v>
      </c>
      <c r="D506" s="1" t="s">
        <v>1480</v>
      </c>
      <c r="E506" s="1" t="s">
        <v>34</v>
      </c>
      <c r="F506" s="1">
        <v>3606.0</v>
      </c>
      <c r="H506" s="2"/>
      <c r="I506" s="2"/>
      <c r="J506" s="2"/>
      <c r="K506" s="2" t="str">
        <f>IF(Final_Cleaned_Data_V2!J506="Other", "Please specify here", "")</f>
        <v/>
      </c>
      <c r="L506" s="2"/>
      <c r="M506" s="2"/>
      <c r="N506" s="2" t="str">
        <f>IF(Final_Cleaned_Data_V2!M506="Other", "Please specify here", "")</f>
        <v/>
      </c>
      <c r="O506" s="2"/>
      <c r="P506" s="2"/>
      <c r="Q506" s="2"/>
      <c r="R506" s="2"/>
      <c r="S506" s="2"/>
      <c r="T506" s="2"/>
      <c r="U506" s="2"/>
      <c r="W506" s="2"/>
      <c r="X506" s="2"/>
    </row>
    <row r="507">
      <c r="A507" s="1">
        <v>586.0</v>
      </c>
      <c r="B507" s="1" t="s">
        <v>1481</v>
      </c>
      <c r="C507" s="1" t="s">
        <v>1482</v>
      </c>
      <c r="D507" s="1" t="s">
        <v>1483</v>
      </c>
      <c r="E507" s="1" t="s">
        <v>1484</v>
      </c>
      <c r="F507" s="1">
        <v>3626.0</v>
      </c>
      <c r="H507" s="2"/>
      <c r="I507" s="2"/>
      <c r="J507" s="2"/>
      <c r="K507" s="2" t="str">
        <f>IF(Final_Cleaned_Data_V2!J507="Other", "Please specify here", "")</f>
        <v/>
      </c>
      <c r="L507" s="2"/>
      <c r="M507" s="2"/>
      <c r="N507" s="2" t="str">
        <f>IF(Final_Cleaned_Data_V2!M507="Other", "Please specify here", "")</f>
        <v/>
      </c>
      <c r="O507" s="2"/>
      <c r="P507" s="2"/>
      <c r="Q507" s="2"/>
      <c r="R507" s="2"/>
      <c r="S507" s="2"/>
      <c r="T507" s="2"/>
      <c r="U507" s="2"/>
      <c r="W507" s="2"/>
      <c r="X507" s="2"/>
    </row>
    <row r="508">
      <c r="A508" s="1">
        <v>587.0</v>
      </c>
      <c r="B508" s="1" t="s">
        <v>1485</v>
      </c>
      <c r="C508" s="1" t="s">
        <v>1486</v>
      </c>
      <c r="D508" s="1" t="s">
        <v>1487</v>
      </c>
      <c r="E508" s="1" t="s">
        <v>34</v>
      </c>
      <c r="F508" s="1">
        <v>3631.0</v>
      </c>
      <c r="H508" s="2"/>
      <c r="I508" s="2"/>
      <c r="J508" s="2"/>
      <c r="K508" s="2" t="str">
        <f>IF(Final_Cleaned_Data_V2!J508="Other", "Please specify here", "")</f>
        <v/>
      </c>
      <c r="L508" s="2"/>
      <c r="M508" s="2"/>
      <c r="N508" s="2" t="str">
        <f>IF(Final_Cleaned_Data_V2!M508="Other", "Please specify here", "")</f>
        <v/>
      </c>
      <c r="O508" s="2"/>
      <c r="P508" s="2"/>
      <c r="Q508" s="2"/>
      <c r="R508" s="2"/>
      <c r="S508" s="2"/>
      <c r="T508" s="2"/>
      <c r="U508" s="2"/>
      <c r="W508" s="2"/>
      <c r="X508" s="2"/>
    </row>
    <row r="509">
      <c r="A509" s="1">
        <v>588.0</v>
      </c>
      <c r="B509" s="1" t="s">
        <v>1488</v>
      </c>
      <c r="C509" s="1" t="s">
        <v>1489</v>
      </c>
      <c r="D509" s="1" t="s">
        <v>1065</v>
      </c>
      <c r="E509" s="1" t="s">
        <v>34</v>
      </c>
      <c r="F509" s="1">
        <v>3632.0</v>
      </c>
      <c r="H509" s="2"/>
      <c r="I509" s="2"/>
      <c r="J509" s="2"/>
      <c r="K509" s="2" t="str">
        <f>IF(Final_Cleaned_Data_V2!J509="Other", "Please specify here", "")</f>
        <v/>
      </c>
      <c r="L509" s="2"/>
      <c r="M509" s="2"/>
      <c r="N509" s="2" t="str">
        <f>IF(Final_Cleaned_Data_V2!M509="Other", "Please specify here", "")</f>
        <v/>
      </c>
      <c r="O509" s="2"/>
      <c r="P509" s="2"/>
      <c r="Q509" s="2"/>
      <c r="R509" s="2"/>
      <c r="S509" s="2"/>
      <c r="T509" s="2"/>
      <c r="U509" s="2"/>
      <c r="W509" s="2"/>
      <c r="X509" s="2"/>
    </row>
    <row r="510">
      <c r="A510" s="1">
        <v>589.0</v>
      </c>
      <c r="B510" s="1" t="s">
        <v>1490</v>
      </c>
      <c r="C510" s="1" t="s">
        <v>1491</v>
      </c>
      <c r="D510" s="1" t="s">
        <v>1292</v>
      </c>
      <c r="E510" s="1" t="s">
        <v>27</v>
      </c>
      <c r="F510" s="1">
        <v>3636.0</v>
      </c>
      <c r="H510" s="2"/>
      <c r="I510" s="2"/>
      <c r="J510" s="2"/>
      <c r="K510" s="2" t="str">
        <f>IF(Final_Cleaned_Data_V2!J510="Other", "Please specify here", "")</f>
        <v/>
      </c>
      <c r="L510" s="2"/>
      <c r="M510" s="2"/>
      <c r="N510" s="2" t="str">
        <f>IF(Final_Cleaned_Data_V2!M510="Other", "Please specify here", "")</f>
        <v/>
      </c>
      <c r="O510" s="2"/>
      <c r="P510" s="2"/>
      <c r="Q510" s="2"/>
      <c r="R510" s="2"/>
      <c r="S510" s="2"/>
      <c r="T510" s="2"/>
      <c r="U510" s="2"/>
      <c r="W510" s="2"/>
      <c r="X510" s="2"/>
    </row>
    <row r="511">
      <c r="A511" s="1">
        <v>590.0</v>
      </c>
      <c r="B511" s="1" t="s">
        <v>1492</v>
      </c>
      <c r="C511" s="1" t="s">
        <v>1493</v>
      </c>
      <c r="D511" s="1" t="s">
        <v>1133</v>
      </c>
      <c r="E511" s="1" t="s">
        <v>478</v>
      </c>
      <c r="F511" s="1">
        <v>3649.0</v>
      </c>
      <c r="H511" s="2"/>
      <c r="I511" s="2"/>
      <c r="J511" s="2"/>
      <c r="K511" s="2" t="str">
        <f>IF(Final_Cleaned_Data_V2!J511="Other", "Please specify here", "")</f>
        <v/>
      </c>
      <c r="L511" s="2"/>
      <c r="M511" s="2"/>
      <c r="N511" s="2" t="str">
        <f>IF(Final_Cleaned_Data_V2!M511="Other", "Please specify here", "")</f>
        <v/>
      </c>
      <c r="O511" s="2"/>
      <c r="P511" s="2"/>
      <c r="Q511" s="2"/>
      <c r="R511" s="2"/>
      <c r="S511" s="2"/>
      <c r="T511" s="2"/>
      <c r="U511" s="2"/>
      <c r="W511" s="2"/>
      <c r="X511" s="2"/>
    </row>
    <row r="512">
      <c r="A512" s="1">
        <v>591.0</v>
      </c>
      <c r="B512" s="1" t="s">
        <v>1494</v>
      </c>
      <c r="C512" s="1" t="s">
        <v>1495</v>
      </c>
      <c r="D512" s="1" t="s">
        <v>305</v>
      </c>
      <c r="E512" s="1" t="s">
        <v>27</v>
      </c>
      <c r="F512" s="1">
        <v>3665.0</v>
      </c>
      <c r="H512" s="2"/>
      <c r="I512" s="2"/>
      <c r="J512" s="2"/>
      <c r="K512" s="2" t="str">
        <f>IF(Final_Cleaned_Data_V2!J512="Other", "Please specify here", "")</f>
        <v/>
      </c>
      <c r="L512" s="2"/>
      <c r="M512" s="2"/>
      <c r="N512" s="2" t="str">
        <f>IF(Final_Cleaned_Data_V2!M512="Other", "Please specify here", "")</f>
        <v/>
      </c>
      <c r="O512" s="2"/>
      <c r="P512" s="2"/>
      <c r="Q512" s="2"/>
      <c r="R512" s="2"/>
      <c r="S512" s="2"/>
      <c r="T512" s="2"/>
      <c r="U512" s="2"/>
      <c r="W512" s="2"/>
      <c r="X512" s="2"/>
    </row>
    <row r="513">
      <c r="A513" s="1">
        <v>592.0</v>
      </c>
      <c r="B513" s="1" t="s">
        <v>1496</v>
      </c>
      <c r="C513" s="1" t="s">
        <v>1497</v>
      </c>
      <c r="D513" s="1" t="s">
        <v>1498</v>
      </c>
      <c r="E513" s="1" t="s">
        <v>27</v>
      </c>
      <c r="F513" s="1">
        <v>3670.0</v>
      </c>
      <c r="H513" s="2"/>
      <c r="I513" s="2"/>
      <c r="J513" s="2"/>
      <c r="K513" s="2" t="str">
        <f>IF(Final_Cleaned_Data_V2!J513="Other", "Please specify here", "")</f>
        <v/>
      </c>
      <c r="L513" s="2"/>
      <c r="M513" s="2"/>
      <c r="N513" s="2" t="str">
        <f>IF(Final_Cleaned_Data_V2!M513="Other", "Please specify here", "")</f>
        <v/>
      </c>
      <c r="O513" s="2"/>
      <c r="P513" s="2"/>
      <c r="Q513" s="2"/>
      <c r="R513" s="2"/>
      <c r="S513" s="2"/>
      <c r="T513" s="2"/>
      <c r="U513" s="2"/>
      <c r="W513" s="2"/>
      <c r="X513" s="2"/>
    </row>
    <row r="514">
      <c r="A514" s="1">
        <v>593.0</v>
      </c>
      <c r="B514" s="1" t="s">
        <v>1499</v>
      </c>
      <c r="C514" s="1" t="s">
        <v>1500</v>
      </c>
      <c r="D514" s="1" t="s">
        <v>245</v>
      </c>
      <c r="E514" s="1" t="s">
        <v>27</v>
      </c>
      <c r="F514" s="1">
        <v>3690.0</v>
      </c>
      <c r="H514" s="2"/>
      <c r="I514" s="2"/>
      <c r="J514" s="2"/>
      <c r="K514" s="2" t="str">
        <f>IF(Final_Cleaned_Data_V2!J514="Other", "Please specify here", "")</f>
        <v/>
      </c>
      <c r="L514" s="2"/>
      <c r="M514" s="2"/>
      <c r="N514" s="2" t="str">
        <f>IF(Final_Cleaned_Data_V2!M514="Other", "Please specify here", "")</f>
        <v/>
      </c>
      <c r="O514" s="2"/>
      <c r="P514" s="2"/>
      <c r="Q514" s="2"/>
      <c r="R514" s="2"/>
      <c r="S514" s="2"/>
      <c r="T514" s="2"/>
      <c r="U514" s="2"/>
      <c r="W514" s="2"/>
      <c r="X514" s="2"/>
    </row>
    <row r="515">
      <c r="A515" s="1">
        <v>594.0</v>
      </c>
      <c r="B515" s="1" t="s">
        <v>1501</v>
      </c>
      <c r="C515" s="1" t="s">
        <v>1502</v>
      </c>
      <c r="D515" s="1" t="s">
        <v>1022</v>
      </c>
      <c r="E515" s="1" t="s">
        <v>27</v>
      </c>
      <c r="F515" s="1">
        <v>3698.0</v>
      </c>
      <c r="H515" s="2"/>
      <c r="I515" s="2"/>
      <c r="J515" s="2"/>
      <c r="K515" s="2" t="str">
        <f>IF(Final_Cleaned_Data_V2!J515="Other", "Please specify here", "")</f>
        <v/>
      </c>
      <c r="L515" s="2"/>
      <c r="M515" s="2"/>
      <c r="N515" s="2" t="str">
        <f>IF(Final_Cleaned_Data_V2!M515="Other", "Please specify here", "")</f>
        <v/>
      </c>
      <c r="O515" s="2"/>
      <c r="P515" s="2"/>
      <c r="Q515" s="2"/>
      <c r="R515" s="2"/>
      <c r="S515" s="2"/>
      <c r="T515" s="2"/>
      <c r="U515" s="2"/>
      <c r="W515" s="2"/>
      <c r="X515" s="2"/>
    </row>
    <row r="516">
      <c r="A516" s="1">
        <v>595.0</v>
      </c>
      <c r="B516" s="1" t="s">
        <v>1503</v>
      </c>
      <c r="C516" s="1" t="s">
        <v>1504</v>
      </c>
      <c r="D516" s="1" t="s">
        <v>1505</v>
      </c>
      <c r="E516" s="1" t="s">
        <v>27</v>
      </c>
      <c r="F516" s="1">
        <v>3709.0</v>
      </c>
      <c r="H516" s="2"/>
      <c r="I516" s="2"/>
      <c r="J516" s="2"/>
      <c r="K516" s="2" t="str">
        <f>IF(Final_Cleaned_Data_V2!J516="Other", "Please specify here", "")</f>
        <v/>
      </c>
      <c r="L516" s="2"/>
      <c r="M516" s="2"/>
      <c r="N516" s="2" t="str">
        <f>IF(Final_Cleaned_Data_V2!M516="Other", "Please specify here", "")</f>
        <v/>
      </c>
      <c r="O516" s="2"/>
      <c r="P516" s="2"/>
      <c r="Q516" s="2"/>
      <c r="R516" s="2"/>
      <c r="S516" s="2"/>
      <c r="T516" s="2"/>
      <c r="U516" s="2"/>
      <c r="W516" s="2"/>
      <c r="X516" s="2"/>
    </row>
    <row r="517">
      <c r="A517" s="1">
        <v>596.0</v>
      </c>
      <c r="B517" s="1" t="s">
        <v>1506</v>
      </c>
      <c r="C517" s="1" t="s">
        <v>1507</v>
      </c>
      <c r="D517" s="1" t="s">
        <v>48</v>
      </c>
      <c r="E517" s="1" t="s">
        <v>49</v>
      </c>
      <c r="F517" s="1">
        <v>3715.0</v>
      </c>
      <c r="H517" s="2"/>
      <c r="I517" s="2"/>
      <c r="J517" s="2"/>
      <c r="K517" s="2" t="str">
        <f>IF(Final_Cleaned_Data_V2!J517="Other", "Please specify here", "")</f>
        <v/>
      </c>
      <c r="L517" s="2"/>
      <c r="M517" s="2"/>
      <c r="N517" s="2" t="str">
        <f>IF(Final_Cleaned_Data_V2!M517="Other", "Please specify here", "")</f>
        <v/>
      </c>
      <c r="O517" s="2"/>
      <c r="P517" s="2"/>
      <c r="Q517" s="2"/>
      <c r="R517" s="2"/>
      <c r="S517" s="2"/>
      <c r="T517" s="2"/>
      <c r="U517" s="2"/>
      <c r="W517" s="2"/>
      <c r="X517" s="2"/>
    </row>
    <row r="518">
      <c r="A518" s="1">
        <v>597.0</v>
      </c>
      <c r="B518" s="1" t="s">
        <v>1508</v>
      </c>
      <c r="C518" s="1" t="s">
        <v>1509</v>
      </c>
      <c r="D518" s="1" t="s">
        <v>1269</v>
      </c>
      <c r="E518" s="1" t="s">
        <v>27</v>
      </c>
      <c r="F518" s="1">
        <v>3724.0</v>
      </c>
      <c r="H518" s="2"/>
      <c r="I518" s="2"/>
      <c r="J518" s="2"/>
      <c r="K518" s="2" t="str">
        <f>IF(Final_Cleaned_Data_V2!J518="Other", "Please specify here", "")</f>
        <v/>
      </c>
      <c r="L518" s="2"/>
      <c r="M518" s="2"/>
      <c r="N518" s="2" t="str">
        <f>IF(Final_Cleaned_Data_V2!M518="Other", "Please specify here", "")</f>
        <v/>
      </c>
      <c r="O518" s="2"/>
      <c r="P518" s="2"/>
      <c r="Q518" s="2"/>
      <c r="R518" s="2"/>
      <c r="S518" s="2"/>
      <c r="T518" s="2"/>
      <c r="U518" s="2"/>
      <c r="W518" s="2"/>
      <c r="X518" s="2"/>
    </row>
    <row r="519">
      <c r="A519" s="1">
        <v>598.0</v>
      </c>
      <c r="B519" s="1" t="s">
        <v>1510</v>
      </c>
      <c r="C519" s="1" t="s">
        <v>1511</v>
      </c>
      <c r="D519" s="1" t="s">
        <v>1455</v>
      </c>
      <c r="E519" s="1" t="s">
        <v>1456</v>
      </c>
      <c r="F519" s="1">
        <v>3728.0</v>
      </c>
      <c r="H519" s="2"/>
      <c r="I519" s="2"/>
      <c r="J519" s="2"/>
      <c r="K519" s="2" t="str">
        <f>IF(Final_Cleaned_Data_V2!J519="Other", "Please specify here", "")</f>
        <v/>
      </c>
      <c r="L519" s="2"/>
      <c r="M519" s="2"/>
      <c r="N519" s="2" t="str">
        <f>IF(Final_Cleaned_Data_V2!M519="Other", "Please specify here", "")</f>
        <v/>
      </c>
      <c r="O519" s="2"/>
      <c r="P519" s="2"/>
      <c r="Q519" s="2"/>
      <c r="R519" s="2"/>
      <c r="S519" s="2"/>
      <c r="T519" s="2"/>
      <c r="U519" s="2"/>
      <c r="W519" s="2"/>
      <c r="X519" s="2"/>
    </row>
    <row r="520">
      <c r="A520" s="1">
        <v>599.0</v>
      </c>
      <c r="B520" s="1" t="s">
        <v>1512</v>
      </c>
      <c r="C520" s="1" t="s">
        <v>1513</v>
      </c>
      <c r="D520" s="1" t="s">
        <v>163</v>
      </c>
      <c r="E520" s="1" t="s">
        <v>164</v>
      </c>
      <c r="F520" s="1">
        <v>3739.0</v>
      </c>
      <c r="H520" s="2"/>
      <c r="I520" s="2"/>
      <c r="J520" s="2"/>
      <c r="K520" s="2" t="str">
        <f>IF(Final_Cleaned_Data_V2!J520="Other", "Please specify here", "")</f>
        <v/>
      </c>
      <c r="L520" s="2"/>
      <c r="M520" s="2"/>
      <c r="N520" s="2" t="str">
        <f>IF(Final_Cleaned_Data_V2!M520="Other", "Please specify here", "")</f>
        <v/>
      </c>
      <c r="O520" s="2"/>
      <c r="P520" s="2"/>
      <c r="Q520" s="2"/>
      <c r="R520" s="2"/>
      <c r="S520" s="2"/>
      <c r="T520" s="2"/>
      <c r="U520" s="2"/>
      <c r="W520" s="2"/>
      <c r="X520" s="2"/>
    </row>
    <row r="521">
      <c r="A521" s="1">
        <v>600.0</v>
      </c>
      <c r="B521" s="1" t="s">
        <v>1514</v>
      </c>
      <c r="C521" s="1" t="s">
        <v>1515</v>
      </c>
      <c r="D521" s="1" t="s">
        <v>1516</v>
      </c>
      <c r="E521" s="1" t="s">
        <v>27</v>
      </c>
      <c r="F521" s="1">
        <v>3765.0</v>
      </c>
      <c r="H521" s="2"/>
      <c r="I521" s="2"/>
      <c r="J521" s="2"/>
      <c r="K521" s="2" t="str">
        <f>IF(Final_Cleaned_Data_V2!J521="Other", "Please specify here", "")</f>
        <v/>
      </c>
      <c r="L521" s="2"/>
      <c r="M521" s="2"/>
      <c r="N521" s="2" t="str">
        <f>IF(Final_Cleaned_Data_V2!M521="Other", "Please specify here", "")</f>
        <v/>
      </c>
      <c r="O521" s="2"/>
      <c r="P521" s="2"/>
      <c r="Q521" s="2"/>
      <c r="R521" s="2"/>
      <c r="S521" s="2"/>
      <c r="T521" s="2"/>
      <c r="U521" s="2"/>
      <c r="W521" s="2"/>
      <c r="X521" s="2"/>
    </row>
    <row r="522">
      <c r="A522" s="1">
        <v>601.0</v>
      </c>
      <c r="B522" s="1" t="s">
        <v>1517</v>
      </c>
      <c r="C522" s="1" t="s">
        <v>1518</v>
      </c>
      <c r="D522" s="1" t="s">
        <v>48</v>
      </c>
      <c r="E522" s="1" t="s">
        <v>49</v>
      </c>
      <c r="F522" s="1">
        <v>3775.0</v>
      </c>
      <c r="H522" s="2"/>
      <c r="I522" s="2"/>
      <c r="J522" s="2"/>
      <c r="K522" s="2" t="str">
        <f>IF(Final_Cleaned_Data_V2!J522="Other", "Please specify here", "")</f>
        <v/>
      </c>
      <c r="L522" s="2"/>
      <c r="M522" s="2"/>
      <c r="N522" s="2" t="str">
        <f>IF(Final_Cleaned_Data_V2!M522="Other", "Please specify here", "")</f>
        <v/>
      </c>
      <c r="O522" s="2"/>
      <c r="P522" s="2"/>
      <c r="Q522" s="2"/>
      <c r="R522" s="2"/>
      <c r="S522" s="2"/>
      <c r="T522" s="2"/>
      <c r="U522" s="2"/>
      <c r="W522" s="2"/>
      <c r="X522" s="2"/>
    </row>
    <row r="523">
      <c r="A523" s="1">
        <v>602.0</v>
      </c>
      <c r="B523" s="1" t="s">
        <v>1519</v>
      </c>
      <c r="C523" s="1" t="s">
        <v>1520</v>
      </c>
      <c r="D523" s="1" t="s">
        <v>1521</v>
      </c>
      <c r="E523" s="1" t="s">
        <v>27</v>
      </c>
      <c r="F523" s="1">
        <v>3783.0</v>
      </c>
      <c r="H523" s="2"/>
      <c r="I523" s="2"/>
      <c r="J523" s="2"/>
      <c r="K523" s="2" t="str">
        <f>IF(Final_Cleaned_Data_V2!J523="Other", "Please specify here", "")</f>
        <v/>
      </c>
      <c r="L523" s="2"/>
      <c r="M523" s="2"/>
      <c r="N523" s="2" t="str">
        <f>IF(Final_Cleaned_Data_V2!M523="Other", "Please specify here", "")</f>
        <v/>
      </c>
      <c r="O523" s="2"/>
      <c r="P523" s="2"/>
      <c r="Q523" s="2"/>
      <c r="R523" s="2"/>
      <c r="S523" s="2"/>
      <c r="T523" s="2"/>
      <c r="U523" s="2"/>
      <c r="W523" s="2"/>
      <c r="X523" s="2"/>
    </row>
    <row r="524">
      <c r="A524" s="1">
        <v>603.0</v>
      </c>
      <c r="B524" s="1" t="s">
        <v>1522</v>
      </c>
      <c r="C524" s="1" t="s">
        <v>1523</v>
      </c>
      <c r="D524" s="1" t="s">
        <v>1524</v>
      </c>
      <c r="E524" s="1" t="s">
        <v>34</v>
      </c>
      <c r="F524" s="1">
        <v>3788.0</v>
      </c>
      <c r="H524" s="2"/>
      <c r="I524" s="2"/>
      <c r="J524" s="2"/>
      <c r="K524" s="2" t="str">
        <f>IF(Final_Cleaned_Data_V2!J524="Other", "Please specify here", "")</f>
        <v/>
      </c>
      <c r="L524" s="2"/>
      <c r="M524" s="2"/>
      <c r="N524" s="2" t="str">
        <f>IF(Final_Cleaned_Data_V2!M524="Other", "Please specify here", "")</f>
        <v/>
      </c>
      <c r="O524" s="2"/>
      <c r="P524" s="2"/>
      <c r="Q524" s="2"/>
      <c r="R524" s="2"/>
      <c r="S524" s="2"/>
      <c r="T524" s="2"/>
      <c r="U524" s="2"/>
      <c r="W524" s="2"/>
      <c r="X524" s="2"/>
    </row>
    <row r="525">
      <c r="A525" s="1">
        <v>604.0</v>
      </c>
      <c r="B525" s="1" t="s">
        <v>1525</v>
      </c>
      <c r="C525" s="1" t="s">
        <v>1526</v>
      </c>
      <c r="D525" s="1" t="s">
        <v>1292</v>
      </c>
      <c r="E525" s="1" t="s">
        <v>27</v>
      </c>
      <c r="F525" s="1">
        <v>3793.0</v>
      </c>
      <c r="H525" s="2"/>
      <c r="I525" s="2"/>
      <c r="J525" s="2"/>
      <c r="K525" s="2" t="str">
        <f>IF(Final_Cleaned_Data_V2!J525="Other", "Please specify here", "")</f>
        <v/>
      </c>
      <c r="L525" s="2"/>
      <c r="M525" s="2"/>
      <c r="N525" s="2" t="str">
        <f>IF(Final_Cleaned_Data_V2!M525="Other", "Please specify here", "")</f>
        <v/>
      </c>
      <c r="O525" s="2"/>
      <c r="P525" s="2"/>
      <c r="Q525" s="2"/>
      <c r="R525" s="2"/>
      <c r="S525" s="2"/>
      <c r="T525" s="2"/>
      <c r="U525" s="2"/>
      <c r="W525" s="2"/>
      <c r="X525" s="2"/>
    </row>
    <row r="526">
      <c r="A526" s="1">
        <v>605.0</v>
      </c>
      <c r="B526" s="1" t="s">
        <v>1527</v>
      </c>
      <c r="C526" s="1" t="s">
        <v>1528</v>
      </c>
      <c r="D526" s="1" t="s">
        <v>1529</v>
      </c>
      <c r="E526" s="1" t="s">
        <v>1530</v>
      </c>
      <c r="F526" s="1">
        <v>3809.0</v>
      </c>
      <c r="H526" s="2"/>
      <c r="I526" s="2"/>
      <c r="J526" s="2"/>
      <c r="K526" s="2" t="str">
        <f>IF(Final_Cleaned_Data_V2!J526="Other", "Please specify here", "")</f>
        <v/>
      </c>
      <c r="L526" s="2"/>
      <c r="M526" s="2"/>
      <c r="N526" s="2" t="str">
        <f>IF(Final_Cleaned_Data_V2!M526="Other", "Please specify here", "")</f>
        <v/>
      </c>
      <c r="O526" s="2"/>
      <c r="P526" s="2"/>
      <c r="Q526" s="2"/>
      <c r="R526" s="2"/>
      <c r="S526" s="2"/>
      <c r="T526" s="2"/>
      <c r="U526" s="2"/>
      <c r="W526" s="2"/>
      <c r="X526" s="2"/>
    </row>
    <row r="527">
      <c r="A527" s="1">
        <v>606.0</v>
      </c>
      <c r="B527" s="1" t="s">
        <v>1531</v>
      </c>
      <c r="C527" s="1" t="s">
        <v>1532</v>
      </c>
      <c r="D527" s="1" t="s">
        <v>1030</v>
      </c>
      <c r="E527" s="1" t="s">
        <v>27</v>
      </c>
      <c r="F527" s="1">
        <v>3820.0</v>
      </c>
      <c r="H527" s="2"/>
      <c r="I527" s="2"/>
      <c r="J527" s="2"/>
      <c r="K527" s="2" t="str">
        <f>IF(Final_Cleaned_Data_V2!J527="Other", "Please specify here", "")</f>
        <v/>
      </c>
      <c r="L527" s="2"/>
      <c r="M527" s="2"/>
      <c r="N527" s="2" t="str">
        <f>IF(Final_Cleaned_Data_V2!M527="Other", "Please specify here", "")</f>
        <v/>
      </c>
      <c r="O527" s="2"/>
      <c r="P527" s="2"/>
      <c r="Q527" s="2"/>
      <c r="R527" s="2"/>
      <c r="S527" s="2"/>
      <c r="T527" s="2"/>
      <c r="U527" s="2"/>
      <c r="W527" s="2"/>
      <c r="X527" s="2"/>
    </row>
    <row r="528">
      <c r="A528" s="1">
        <v>607.0</v>
      </c>
      <c r="B528" s="1" t="s">
        <v>1533</v>
      </c>
      <c r="C528" s="1" t="s">
        <v>1534</v>
      </c>
      <c r="D528" s="1" t="s">
        <v>1535</v>
      </c>
      <c r="E528" s="1" t="s">
        <v>1536</v>
      </c>
      <c r="F528" s="1">
        <v>3836.0</v>
      </c>
      <c r="H528" s="2"/>
      <c r="I528" s="2"/>
      <c r="J528" s="2"/>
      <c r="K528" s="2" t="str">
        <f>IF(Final_Cleaned_Data_V2!J528="Other", "Please specify here", "")</f>
        <v/>
      </c>
      <c r="L528" s="2"/>
      <c r="M528" s="2"/>
      <c r="N528" s="2" t="str">
        <f>IF(Final_Cleaned_Data_V2!M528="Other", "Please specify here", "")</f>
        <v/>
      </c>
      <c r="O528" s="2"/>
      <c r="P528" s="2"/>
      <c r="Q528" s="2"/>
      <c r="R528" s="2"/>
      <c r="S528" s="2"/>
      <c r="T528" s="2"/>
      <c r="U528" s="2"/>
      <c r="W528" s="2"/>
      <c r="X528" s="2"/>
    </row>
    <row r="529">
      <c r="A529" s="1">
        <v>608.0</v>
      </c>
      <c r="B529" s="1" t="s">
        <v>1537</v>
      </c>
      <c r="C529" s="1" t="s">
        <v>1538</v>
      </c>
      <c r="D529" s="1" t="s">
        <v>996</v>
      </c>
      <c r="E529" s="1" t="s">
        <v>27</v>
      </c>
      <c r="F529" s="1">
        <v>3850.0</v>
      </c>
      <c r="H529" s="2"/>
      <c r="I529" s="2"/>
      <c r="J529" s="2"/>
      <c r="K529" s="2" t="str">
        <f>IF(Final_Cleaned_Data_V2!J529="Other", "Please specify here", "")</f>
        <v/>
      </c>
      <c r="L529" s="2"/>
      <c r="M529" s="2"/>
      <c r="N529" s="2" t="str">
        <f>IF(Final_Cleaned_Data_V2!M529="Other", "Please specify here", "")</f>
        <v/>
      </c>
      <c r="O529" s="2"/>
      <c r="P529" s="2"/>
      <c r="Q529" s="2"/>
      <c r="R529" s="2"/>
      <c r="S529" s="2"/>
      <c r="T529" s="2"/>
      <c r="U529" s="2"/>
      <c r="W529" s="2"/>
      <c r="X529" s="2"/>
    </row>
    <row r="530">
      <c r="A530" s="1">
        <v>609.0</v>
      </c>
      <c r="B530" s="1" t="s">
        <v>1539</v>
      </c>
      <c r="C530" s="1" t="s">
        <v>1540</v>
      </c>
      <c r="D530" s="1" t="s">
        <v>1334</v>
      </c>
      <c r="E530" s="1" t="s">
        <v>1058</v>
      </c>
      <c r="F530" s="1">
        <v>3862.0</v>
      </c>
      <c r="H530" s="2"/>
      <c r="I530" s="2"/>
      <c r="J530" s="2"/>
      <c r="K530" s="2" t="str">
        <f>IF(Final_Cleaned_Data_V2!J530="Other", "Please specify here", "")</f>
        <v/>
      </c>
      <c r="L530" s="2"/>
      <c r="M530" s="2"/>
      <c r="N530" s="2" t="str">
        <f>IF(Final_Cleaned_Data_V2!M530="Other", "Please specify here", "")</f>
        <v/>
      </c>
      <c r="O530" s="2"/>
      <c r="P530" s="2"/>
      <c r="Q530" s="2"/>
      <c r="R530" s="2"/>
      <c r="S530" s="2"/>
      <c r="T530" s="2"/>
      <c r="U530" s="2"/>
      <c r="W530" s="2"/>
      <c r="X530" s="2"/>
    </row>
    <row r="531">
      <c r="A531" s="1">
        <v>610.0</v>
      </c>
      <c r="B531" s="1" t="s">
        <v>1541</v>
      </c>
      <c r="C531" s="1" t="s">
        <v>1542</v>
      </c>
      <c r="D531" s="1" t="s">
        <v>135</v>
      </c>
      <c r="E531" s="1" t="s">
        <v>27</v>
      </c>
      <c r="F531" s="1">
        <v>3865.0</v>
      </c>
      <c r="H531" s="2"/>
      <c r="I531" s="2"/>
      <c r="J531" s="2"/>
      <c r="K531" s="2" t="str">
        <f>IF(Final_Cleaned_Data_V2!J531="Other", "Please specify here", "")</f>
        <v/>
      </c>
      <c r="L531" s="2"/>
      <c r="M531" s="2"/>
      <c r="N531" s="2" t="str">
        <f>IF(Final_Cleaned_Data_V2!M531="Other", "Please specify here", "")</f>
        <v/>
      </c>
      <c r="O531" s="2"/>
      <c r="P531" s="2"/>
      <c r="Q531" s="2"/>
      <c r="R531" s="2"/>
      <c r="S531" s="2"/>
      <c r="T531" s="2"/>
      <c r="U531" s="2"/>
      <c r="W531" s="2"/>
      <c r="X531" s="2"/>
    </row>
    <row r="532">
      <c r="A532" s="1">
        <v>611.0</v>
      </c>
      <c r="B532" s="1" t="s">
        <v>1543</v>
      </c>
      <c r="C532" s="1" t="s">
        <v>1544</v>
      </c>
      <c r="D532" s="1" t="s">
        <v>1545</v>
      </c>
      <c r="E532" s="1" t="s">
        <v>27</v>
      </c>
      <c r="F532" s="1">
        <v>3891.0</v>
      </c>
      <c r="H532" s="2"/>
      <c r="I532" s="2"/>
      <c r="J532" s="2"/>
      <c r="K532" s="2" t="str">
        <f>IF(Final_Cleaned_Data_V2!J532="Other", "Please specify here", "")</f>
        <v/>
      </c>
      <c r="L532" s="2"/>
      <c r="M532" s="2"/>
      <c r="N532" s="2" t="str">
        <f>IF(Final_Cleaned_Data_V2!M532="Other", "Please specify here", "")</f>
        <v/>
      </c>
      <c r="O532" s="2"/>
      <c r="P532" s="2"/>
      <c r="Q532" s="2"/>
      <c r="R532" s="2"/>
      <c r="S532" s="2"/>
      <c r="T532" s="2"/>
      <c r="U532" s="2"/>
      <c r="W532" s="2"/>
      <c r="X532" s="2"/>
    </row>
    <row r="533">
      <c r="A533" s="1">
        <v>612.0</v>
      </c>
      <c r="B533" s="1" t="s">
        <v>1546</v>
      </c>
      <c r="C533" s="1" t="s">
        <v>1547</v>
      </c>
      <c r="D533" s="1" t="s">
        <v>64</v>
      </c>
      <c r="E533" s="1" t="s">
        <v>65</v>
      </c>
      <c r="F533" s="1">
        <v>3894.0</v>
      </c>
      <c r="H533" s="2"/>
      <c r="I533" s="2"/>
      <c r="J533" s="2"/>
      <c r="K533" s="2" t="str">
        <f>IF(Final_Cleaned_Data_V2!J533="Other", "Please specify here", "")</f>
        <v/>
      </c>
      <c r="L533" s="2"/>
      <c r="M533" s="2"/>
      <c r="N533" s="2" t="str">
        <f>IF(Final_Cleaned_Data_V2!M533="Other", "Please specify here", "")</f>
        <v/>
      </c>
      <c r="O533" s="2"/>
      <c r="P533" s="2"/>
      <c r="Q533" s="2"/>
      <c r="R533" s="2"/>
      <c r="S533" s="2"/>
      <c r="T533" s="2"/>
      <c r="U533" s="2"/>
      <c r="W533" s="2"/>
      <c r="X533" s="2"/>
    </row>
    <row r="534">
      <c r="A534" s="1">
        <v>613.0</v>
      </c>
      <c r="B534" s="1" t="s">
        <v>1548</v>
      </c>
      <c r="C534" s="1" t="s">
        <v>1549</v>
      </c>
      <c r="D534" s="1" t="s">
        <v>1550</v>
      </c>
      <c r="E534" s="1" t="s">
        <v>34</v>
      </c>
      <c r="F534" s="1">
        <v>3908.0</v>
      </c>
      <c r="H534" s="2"/>
      <c r="I534" s="2"/>
      <c r="J534" s="2"/>
      <c r="K534" s="2" t="str">
        <f>IF(Final_Cleaned_Data_V2!J534="Other", "Please specify here", "")</f>
        <v/>
      </c>
      <c r="L534" s="2"/>
      <c r="M534" s="2"/>
      <c r="N534" s="2" t="str">
        <f>IF(Final_Cleaned_Data_V2!M534="Other", "Please specify here", "")</f>
        <v/>
      </c>
      <c r="O534" s="2"/>
      <c r="P534" s="2"/>
      <c r="Q534" s="2"/>
      <c r="R534" s="2"/>
      <c r="S534" s="2"/>
      <c r="T534" s="2"/>
      <c r="U534" s="2"/>
      <c r="W534" s="2"/>
      <c r="X534" s="2"/>
    </row>
    <row r="535">
      <c r="A535" s="1">
        <v>614.0</v>
      </c>
      <c r="B535" s="1" t="s">
        <v>1551</v>
      </c>
      <c r="C535" s="1" t="s">
        <v>1552</v>
      </c>
      <c r="D535" s="1" t="s">
        <v>1553</v>
      </c>
      <c r="E535" s="1" t="s">
        <v>34</v>
      </c>
      <c r="F535" s="1">
        <v>3909.0</v>
      </c>
      <c r="H535" s="2"/>
      <c r="I535" s="2"/>
      <c r="J535" s="2"/>
      <c r="K535" s="2" t="str">
        <f>IF(Final_Cleaned_Data_V2!J535="Other", "Please specify here", "")</f>
        <v/>
      </c>
      <c r="L535" s="2"/>
      <c r="M535" s="2"/>
      <c r="N535" s="2" t="str">
        <f>IF(Final_Cleaned_Data_V2!M535="Other", "Please specify here", "")</f>
        <v/>
      </c>
      <c r="O535" s="2"/>
      <c r="P535" s="2"/>
      <c r="Q535" s="2"/>
      <c r="R535" s="2"/>
      <c r="S535" s="2"/>
      <c r="T535" s="2"/>
      <c r="U535" s="2"/>
      <c r="W535" s="2"/>
      <c r="X535" s="2"/>
    </row>
    <row r="536">
      <c r="A536" s="1">
        <v>615.0</v>
      </c>
      <c r="B536" s="1" t="s">
        <v>1554</v>
      </c>
      <c r="C536" s="1" t="s">
        <v>1555</v>
      </c>
      <c r="D536" s="1" t="s">
        <v>1556</v>
      </c>
      <c r="E536" s="1" t="s">
        <v>1557</v>
      </c>
      <c r="F536" s="1">
        <v>3921.0</v>
      </c>
      <c r="H536" s="2"/>
      <c r="I536" s="2"/>
      <c r="J536" s="2"/>
      <c r="K536" s="2" t="str">
        <f>IF(Final_Cleaned_Data_V2!J536="Other", "Please specify here", "")</f>
        <v/>
      </c>
      <c r="L536" s="2"/>
      <c r="M536" s="2"/>
      <c r="N536" s="2" t="str">
        <f>IF(Final_Cleaned_Data_V2!M536="Other", "Please specify here", "")</f>
        <v/>
      </c>
      <c r="O536" s="2"/>
      <c r="P536" s="2"/>
      <c r="Q536" s="2"/>
      <c r="R536" s="2"/>
      <c r="S536" s="2"/>
      <c r="T536" s="2"/>
      <c r="U536" s="2"/>
      <c r="W536" s="2"/>
      <c r="X536" s="2"/>
    </row>
    <row r="537">
      <c r="A537" s="1">
        <v>616.0</v>
      </c>
      <c r="B537" s="1" t="s">
        <v>1558</v>
      </c>
      <c r="C537" s="1" t="s">
        <v>1559</v>
      </c>
      <c r="D537" s="1" t="s">
        <v>1428</v>
      </c>
      <c r="E537" s="1" t="s">
        <v>1429</v>
      </c>
      <c r="F537" s="1">
        <v>3934.0</v>
      </c>
      <c r="H537" s="2"/>
      <c r="I537" s="2"/>
      <c r="J537" s="2"/>
      <c r="K537" s="2" t="str">
        <f>IF(Final_Cleaned_Data_V2!J537="Other", "Please specify here", "")</f>
        <v/>
      </c>
      <c r="L537" s="2"/>
      <c r="M537" s="2"/>
      <c r="N537" s="2" t="str">
        <f>IF(Final_Cleaned_Data_V2!M537="Other", "Please specify here", "")</f>
        <v/>
      </c>
      <c r="O537" s="2"/>
      <c r="P537" s="2"/>
      <c r="Q537" s="2"/>
      <c r="R537" s="2"/>
      <c r="S537" s="2"/>
      <c r="T537" s="2"/>
      <c r="U537" s="2"/>
      <c r="W537" s="2"/>
      <c r="X537" s="2"/>
    </row>
    <row r="538">
      <c r="A538" s="1">
        <v>617.0</v>
      </c>
      <c r="B538" s="1" t="s">
        <v>1560</v>
      </c>
      <c r="C538" s="1" t="s">
        <v>1561</v>
      </c>
      <c r="D538" s="1" t="s">
        <v>64</v>
      </c>
      <c r="E538" s="1" t="s">
        <v>65</v>
      </c>
      <c r="F538" s="1">
        <v>3940.0</v>
      </c>
      <c r="H538" s="2"/>
      <c r="I538" s="2"/>
      <c r="J538" s="2"/>
      <c r="K538" s="2" t="str">
        <f>IF(Final_Cleaned_Data_V2!J538="Other", "Please specify here", "")</f>
        <v/>
      </c>
      <c r="L538" s="2"/>
      <c r="M538" s="2"/>
      <c r="N538" s="2" t="str">
        <f>IF(Final_Cleaned_Data_V2!M538="Other", "Please specify here", "")</f>
        <v/>
      </c>
      <c r="O538" s="2"/>
      <c r="P538" s="2"/>
      <c r="Q538" s="2"/>
      <c r="R538" s="2"/>
      <c r="S538" s="2"/>
      <c r="T538" s="2"/>
      <c r="U538" s="2"/>
      <c r="W538" s="2"/>
      <c r="X538" s="2"/>
    </row>
    <row r="539">
      <c r="A539" s="1">
        <v>618.0</v>
      </c>
      <c r="B539" s="1" t="s">
        <v>1562</v>
      </c>
      <c r="C539" s="1" t="s">
        <v>1563</v>
      </c>
      <c r="D539" s="1" t="s">
        <v>1564</v>
      </c>
      <c r="E539" s="1" t="s">
        <v>27</v>
      </c>
      <c r="F539" s="1">
        <v>3954.0</v>
      </c>
      <c r="H539" s="2"/>
      <c r="I539" s="2"/>
      <c r="J539" s="2"/>
      <c r="K539" s="2" t="str">
        <f>IF(Final_Cleaned_Data_V2!J539="Other", "Please specify here", "")</f>
        <v/>
      </c>
      <c r="L539" s="2"/>
      <c r="M539" s="2"/>
      <c r="N539" s="2" t="str">
        <f>IF(Final_Cleaned_Data_V2!M539="Other", "Please specify here", "")</f>
        <v/>
      </c>
      <c r="O539" s="2"/>
      <c r="P539" s="2"/>
      <c r="Q539" s="2"/>
      <c r="R539" s="2"/>
      <c r="S539" s="2"/>
      <c r="T539" s="2"/>
      <c r="U539" s="2"/>
      <c r="W539" s="2"/>
      <c r="X539" s="2"/>
    </row>
    <row r="540">
      <c r="A540" s="1">
        <v>619.0</v>
      </c>
      <c r="B540" s="1" t="s">
        <v>1565</v>
      </c>
      <c r="C540" s="1" t="s">
        <v>1566</v>
      </c>
      <c r="D540" s="1" t="s">
        <v>1567</v>
      </c>
      <c r="E540" s="1" t="s">
        <v>27</v>
      </c>
      <c r="F540" s="1">
        <v>3955.0</v>
      </c>
      <c r="H540" s="2"/>
      <c r="I540" s="2"/>
      <c r="J540" s="2"/>
      <c r="K540" s="2" t="str">
        <f>IF(Final_Cleaned_Data_V2!J540="Other", "Please specify here", "")</f>
        <v/>
      </c>
      <c r="L540" s="2"/>
      <c r="M540" s="2"/>
      <c r="N540" s="2" t="str">
        <f>IF(Final_Cleaned_Data_V2!M540="Other", "Please specify here", "")</f>
        <v/>
      </c>
      <c r="O540" s="2"/>
      <c r="P540" s="2"/>
      <c r="Q540" s="2"/>
      <c r="R540" s="2"/>
      <c r="S540" s="2"/>
      <c r="T540" s="2"/>
      <c r="U540" s="2"/>
      <c r="W540" s="2"/>
      <c r="X540" s="2"/>
    </row>
    <row r="541">
      <c r="A541" s="1">
        <v>620.0</v>
      </c>
      <c r="B541" s="1" t="s">
        <v>1568</v>
      </c>
      <c r="C541" s="1" t="s">
        <v>1569</v>
      </c>
      <c r="D541" s="1" t="s">
        <v>841</v>
      </c>
      <c r="E541" s="1" t="s">
        <v>34</v>
      </c>
      <c r="F541" s="1">
        <v>3960.0</v>
      </c>
      <c r="H541" s="2"/>
      <c r="I541" s="2"/>
      <c r="J541" s="2"/>
      <c r="K541" s="2" t="str">
        <f>IF(Final_Cleaned_Data_V2!J541="Other", "Please specify here", "")</f>
        <v/>
      </c>
      <c r="L541" s="2"/>
      <c r="M541" s="2"/>
      <c r="N541" s="2" t="str">
        <f>IF(Final_Cleaned_Data_V2!M541="Other", "Please specify here", "")</f>
        <v/>
      </c>
      <c r="O541" s="2"/>
      <c r="P541" s="2"/>
      <c r="Q541" s="2"/>
      <c r="R541" s="2"/>
      <c r="S541" s="2"/>
      <c r="T541" s="2"/>
      <c r="U541" s="2"/>
      <c r="W541" s="2"/>
      <c r="X541" s="2"/>
    </row>
    <row r="542">
      <c r="A542" s="1">
        <v>621.0</v>
      </c>
      <c r="B542" s="1" t="s">
        <v>1570</v>
      </c>
      <c r="C542" s="1" t="s">
        <v>1571</v>
      </c>
      <c r="D542" s="1" t="s">
        <v>1428</v>
      </c>
      <c r="E542" s="1" t="s">
        <v>1429</v>
      </c>
      <c r="F542" s="1">
        <v>3966.0</v>
      </c>
      <c r="H542" s="2"/>
      <c r="I542" s="2"/>
      <c r="J542" s="2"/>
      <c r="K542" s="2" t="str">
        <f>IF(Final_Cleaned_Data_V2!J542="Other", "Please specify here", "")</f>
        <v/>
      </c>
      <c r="L542" s="2"/>
      <c r="M542" s="2"/>
      <c r="N542" s="2" t="str">
        <f>IF(Final_Cleaned_Data_V2!M542="Other", "Please specify here", "")</f>
        <v/>
      </c>
      <c r="O542" s="2"/>
      <c r="P542" s="2"/>
      <c r="Q542" s="2"/>
      <c r="R542" s="2"/>
      <c r="S542" s="2"/>
      <c r="T542" s="2"/>
      <c r="U542" s="2"/>
      <c r="W542" s="2"/>
      <c r="X542" s="2"/>
    </row>
    <row r="543">
      <c r="A543" s="1">
        <v>622.0</v>
      </c>
      <c r="B543" s="1" t="s">
        <v>1572</v>
      </c>
      <c r="C543" s="1" t="s">
        <v>1573</v>
      </c>
      <c r="D543" s="1" t="s">
        <v>1298</v>
      </c>
      <c r="E543" s="1" t="s">
        <v>1299</v>
      </c>
      <c r="F543" s="1">
        <v>3979.0</v>
      </c>
      <c r="H543" s="2"/>
      <c r="I543" s="2"/>
      <c r="J543" s="2"/>
      <c r="K543" s="2" t="str">
        <f>IF(Final_Cleaned_Data_V2!J543="Other", "Please specify here", "")</f>
        <v/>
      </c>
      <c r="L543" s="2"/>
      <c r="M543" s="2"/>
      <c r="N543" s="2" t="str">
        <f>IF(Final_Cleaned_Data_V2!M543="Other", "Please specify here", "")</f>
        <v/>
      </c>
      <c r="O543" s="2"/>
      <c r="P543" s="2"/>
      <c r="Q543" s="2"/>
      <c r="R543" s="2"/>
      <c r="S543" s="2"/>
      <c r="T543" s="2"/>
      <c r="U543" s="2"/>
      <c r="W543" s="2"/>
      <c r="X543" s="2"/>
    </row>
    <row r="544">
      <c r="A544" s="1">
        <v>623.0</v>
      </c>
      <c r="B544" s="1" t="s">
        <v>1574</v>
      </c>
      <c r="C544" s="1" t="s">
        <v>1575</v>
      </c>
      <c r="D544" s="1" t="s">
        <v>1576</v>
      </c>
      <c r="E544" s="1" t="s">
        <v>27</v>
      </c>
      <c r="F544" s="1">
        <v>3996.0</v>
      </c>
      <c r="H544" s="2"/>
      <c r="I544" s="2"/>
      <c r="J544" s="2"/>
      <c r="K544" s="2" t="str">
        <f>IF(Final_Cleaned_Data_V2!J544="Other", "Please specify here", "")</f>
        <v/>
      </c>
      <c r="L544" s="2"/>
      <c r="M544" s="2"/>
      <c r="N544" s="2" t="str">
        <f>IF(Final_Cleaned_Data_V2!M544="Other", "Please specify here", "")</f>
        <v/>
      </c>
      <c r="O544" s="2"/>
      <c r="P544" s="2"/>
      <c r="Q544" s="2"/>
      <c r="R544" s="2"/>
      <c r="S544" s="2"/>
      <c r="T544" s="2"/>
      <c r="U544" s="2"/>
      <c r="W544" s="2"/>
      <c r="X544" s="2"/>
    </row>
    <row r="545">
      <c r="A545" s="1">
        <v>624.0</v>
      </c>
      <c r="B545" s="1" t="s">
        <v>1577</v>
      </c>
      <c r="C545" s="1" t="s">
        <v>1578</v>
      </c>
      <c r="D545" s="1" t="s">
        <v>564</v>
      </c>
      <c r="E545" s="1" t="s">
        <v>27</v>
      </c>
      <c r="F545" s="1">
        <v>4007.0</v>
      </c>
      <c r="H545" s="2"/>
      <c r="I545" s="2"/>
      <c r="J545" s="2"/>
      <c r="K545" s="2" t="str">
        <f>IF(Final_Cleaned_Data_V2!J545="Other", "Please specify here", "")</f>
        <v/>
      </c>
      <c r="L545" s="2"/>
      <c r="M545" s="2"/>
      <c r="N545" s="2" t="str">
        <f>IF(Final_Cleaned_Data_V2!M545="Other", "Please specify here", "")</f>
        <v/>
      </c>
      <c r="O545" s="2"/>
      <c r="P545" s="2"/>
      <c r="Q545" s="2"/>
      <c r="R545" s="2"/>
      <c r="S545" s="2"/>
      <c r="T545" s="2"/>
      <c r="U545" s="2"/>
      <c r="W545" s="2"/>
      <c r="X545" s="2"/>
    </row>
    <row r="546">
      <c r="A546" s="1">
        <v>625.0</v>
      </c>
      <c r="B546" s="1" t="s">
        <v>1579</v>
      </c>
      <c r="C546" s="1" t="s">
        <v>1580</v>
      </c>
      <c r="D546" s="1" t="s">
        <v>295</v>
      </c>
      <c r="E546" s="1" t="s">
        <v>27</v>
      </c>
      <c r="F546" s="1">
        <v>4008.0</v>
      </c>
      <c r="H546" s="2"/>
      <c r="I546" s="2"/>
      <c r="J546" s="2"/>
      <c r="K546" s="2" t="str">
        <f>IF(Final_Cleaned_Data_V2!J546="Other", "Please specify here", "")</f>
        <v/>
      </c>
      <c r="L546" s="2"/>
      <c r="M546" s="2"/>
      <c r="N546" s="2" t="str">
        <f>IF(Final_Cleaned_Data_V2!M546="Other", "Please specify here", "")</f>
        <v/>
      </c>
      <c r="O546" s="2"/>
      <c r="P546" s="2"/>
      <c r="Q546" s="2"/>
      <c r="R546" s="2"/>
      <c r="S546" s="2"/>
      <c r="T546" s="2"/>
      <c r="U546" s="2"/>
      <c r="W546" s="2"/>
      <c r="X546" s="2"/>
    </row>
    <row r="547">
      <c r="A547" s="1">
        <v>626.0</v>
      </c>
      <c r="B547" s="1" t="s">
        <v>1581</v>
      </c>
      <c r="C547" s="1" t="s">
        <v>1582</v>
      </c>
      <c r="D547" s="1" t="s">
        <v>305</v>
      </c>
      <c r="E547" s="1" t="s">
        <v>27</v>
      </c>
      <c r="F547" s="1">
        <v>4024.0</v>
      </c>
      <c r="H547" s="2"/>
      <c r="I547" s="2"/>
      <c r="J547" s="2"/>
      <c r="K547" s="2" t="str">
        <f>IF(Final_Cleaned_Data_V2!J547="Other", "Please specify here", "")</f>
        <v/>
      </c>
      <c r="L547" s="2"/>
      <c r="M547" s="2"/>
      <c r="N547" s="2" t="str">
        <f>IF(Final_Cleaned_Data_V2!M547="Other", "Please specify here", "")</f>
        <v/>
      </c>
      <c r="O547" s="2"/>
      <c r="P547" s="2"/>
      <c r="Q547" s="2"/>
      <c r="R547" s="2"/>
      <c r="S547" s="2"/>
      <c r="T547" s="2"/>
      <c r="U547" s="2"/>
      <c r="W547" s="2"/>
      <c r="X547" s="2"/>
    </row>
    <row r="548">
      <c r="A548" s="1">
        <v>627.0</v>
      </c>
      <c r="B548" s="1" t="s">
        <v>1583</v>
      </c>
      <c r="C548" s="1" t="s">
        <v>1584</v>
      </c>
      <c r="D548" s="1" t="s">
        <v>546</v>
      </c>
      <c r="E548" s="1" t="s">
        <v>27</v>
      </c>
      <c r="F548" s="1">
        <v>4027.0</v>
      </c>
      <c r="H548" s="2"/>
      <c r="I548" s="2"/>
      <c r="J548" s="2"/>
      <c r="K548" s="2" t="str">
        <f>IF(Final_Cleaned_Data_V2!J548="Other", "Please specify here", "")</f>
        <v/>
      </c>
      <c r="L548" s="2"/>
      <c r="M548" s="2"/>
      <c r="N548" s="2" t="str">
        <f>IF(Final_Cleaned_Data_V2!M548="Other", "Please specify here", "")</f>
        <v/>
      </c>
      <c r="O548" s="2"/>
      <c r="P548" s="2"/>
      <c r="Q548" s="2"/>
      <c r="R548" s="2"/>
      <c r="S548" s="2"/>
      <c r="T548" s="2"/>
      <c r="U548" s="2"/>
      <c r="W548" s="2"/>
      <c r="X548" s="2"/>
    </row>
    <row r="549">
      <c r="A549" s="1">
        <v>628.0</v>
      </c>
      <c r="B549" s="1" t="s">
        <v>1585</v>
      </c>
      <c r="C549" s="1" t="s">
        <v>1586</v>
      </c>
      <c r="D549" s="1" t="s">
        <v>963</v>
      </c>
      <c r="E549" s="1" t="s">
        <v>27</v>
      </c>
      <c r="F549" s="1">
        <v>4031.0</v>
      </c>
      <c r="H549" s="2"/>
      <c r="I549" s="2"/>
      <c r="J549" s="2"/>
      <c r="K549" s="2" t="str">
        <f>IF(Final_Cleaned_Data_V2!J549="Other", "Please specify here", "")</f>
        <v/>
      </c>
      <c r="L549" s="2"/>
      <c r="M549" s="2"/>
      <c r="N549" s="2" t="str">
        <f>IF(Final_Cleaned_Data_V2!M549="Other", "Please specify here", "")</f>
        <v/>
      </c>
      <c r="O549" s="2"/>
      <c r="P549" s="2"/>
      <c r="Q549" s="2"/>
      <c r="R549" s="2"/>
      <c r="S549" s="2"/>
      <c r="T549" s="2"/>
      <c r="U549" s="2"/>
      <c r="W549" s="2"/>
      <c r="X549" s="2"/>
    </row>
    <row r="550">
      <c r="A550" s="1">
        <v>629.0</v>
      </c>
      <c r="B550" s="1" t="s">
        <v>1587</v>
      </c>
      <c r="C550" s="1" t="s">
        <v>1588</v>
      </c>
      <c r="D550" s="1" t="s">
        <v>1589</v>
      </c>
      <c r="E550" s="1" t="s">
        <v>34</v>
      </c>
      <c r="F550" s="1">
        <v>4039.0</v>
      </c>
      <c r="H550" s="2"/>
      <c r="I550" s="2"/>
      <c r="J550" s="2"/>
      <c r="K550" s="2" t="str">
        <f>IF(Final_Cleaned_Data_V2!J550="Other", "Please specify here", "")</f>
        <v/>
      </c>
      <c r="L550" s="2"/>
      <c r="M550" s="2"/>
      <c r="N550" s="2" t="str">
        <f>IF(Final_Cleaned_Data_V2!M550="Other", "Please specify here", "")</f>
        <v/>
      </c>
      <c r="O550" s="2"/>
      <c r="P550" s="2"/>
      <c r="Q550" s="2"/>
      <c r="R550" s="2"/>
      <c r="S550" s="2"/>
      <c r="T550" s="2"/>
      <c r="U550" s="2"/>
      <c r="W550" s="2"/>
      <c r="X550" s="2"/>
    </row>
    <row r="551">
      <c r="A551" s="1">
        <v>630.0</v>
      </c>
      <c r="B551" s="1" t="s">
        <v>1590</v>
      </c>
      <c r="C551" s="1" t="s">
        <v>1591</v>
      </c>
      <c r="D551" s="1" t="s">
        <v>1592</v>
      </c>
      <c r="E551" s="1" t="s">
        <v>27</v>
      </c>
      <c r="F551" s="1">
        <v>4042.0</v>
      </c>
      <c r="H551" s="2"/>
      <c r="I551" s="2"/>
      <c r="J551" s="2"/>
      <c r="K551" s="2" t="str">
        <f>IF(Final_Cleaned_Data_V2!J551="Other", "Please specify here", "")</f>
        <v/>
      </c>
      <c r="L551" s="2"/>
      <c r="M551" s="2"/>
      <c r="N551" s="2" t="str">
        <f>IF(Final_Cleaned_Data_V2!M551="Other", "Please specify here", "")</f>
        <v/>
      </c>
      <c r="O551" s="2"/>
      <c r="P551" s="2"/>
      <c r="Q551" s="2"/>
      <c r="R551" s="2"/>
      <c r="S551" s="2"/>
      <c r="T551" s="2"/>
      <c r="U551" s="2"/>
      <c r="W551" s="2"/>
      <c r="X551" s="2"/>
    </row>
    <row r="552">
      <c r="A552" s="1">
        <v>631.0</v>
      </c>
      <c r="B552" s="1" t="s">
        <v>1593</v>
      </c>
      <c r="C552" s="1" t="s">
        <v>1594</v>
      </c>
      <c r="D552" s="1" t="s">
        <v>1595</v>
      </c>
      <c r="E552" s="1" t="s">
        <v>1058</v>
      </c>
      <c r="F552" s="1">
        <v>4045.0</v>
      </c>
      <c r="H552" s="2"/>
      <c r="I552" s="2"/>
      <c r="J552" s="2"/>
      <c r="K552" s="2" t="str">
        <f>IF(Final_Cleaned_Data_V2!J552="Other", "Please specify here", "")</f>
        <v/>
      </c>
      <c r="L552" s="2"/>
      <c r="M552" s="2"/>
      <c r="N552" s="2" t="str">
        <f>IF(Final_Cleaned_Data_V2!M552="Other", "Please specify here", "")</f>
        <v/>
      </c>
      <c r="O552" s="2"/>
      <c r="P552" s="2"/>
      <c r="Q552" s="2"/>
      <c r="R552" s="2"/>
      <c r="S552" s="2"/>
      <c r="T552" s="2"/>
      <c r="U552" s="2"/>
      <c r="W552" s="2"/>
      <c r="X552" s="2"/>
    </row>
    <row r="553">
      <c r="A553" s="1">
        <v>632.0</v>
      </c>
      <c r="B553" s="1" t="s">
        <v>1596</v>
      </c>
      <c r="C553" s="1" t="s">
        <v>1597</v>
      </c>
      <c r="D553" s="1" t="s">
        <v>570</v>
      </c>
      <c r="E553" s="1" t="s">
        <v>27</v>
      </c>
      <c r="F553" s="1">
        <v>4053.0</v>
      </c>
      <c r="H553" s="2"/>
      <c r="I553" s="2"/>
      <c r="J553" s="2"/>
      <c r="K553" s="2" t="str">
        <f>IF(Final_Cleaned_Data_V2!J553="Other", "Please specify here", "")</f>
        <v/>
      </c>
      <c r="L553" s="2"/>
      <c r="M553" s="2"/>
      <c r="N553" s="2" t="str">
        <f>IF(Final_Cleaned_Data_V2!M553="Other", "Please specify here", "")</f>
        <v/>
      </c>
      <c r="O553" s="2"/>
      <c r="P553" s="2"/>
      <c r="Q553" s="2"/>
      <c r="R553" s="2"/>
      <c r="S553" s="2"/>
      <c r="T553" s="2"/>
      <c r="U553" s="2"/>
      <c r="W553" s="2"/>
      <c r="X553" s="2"/>
    </row>
    <row r="554">
      <c r="A554" s="1">
        <v>633.0</v>
      </c>
      <c r="B554" s="1" t="s">
        <v>1598</v>
      </c>
      <c r="C554" s="1" t="s">
        <v>1599</v>
      </c>
      <c r="D554" s="1" t="s">
        <v>1600</v>
      </c>
      <c r="E554" s="1" t="s">
        <v>1601</v>
      </c>
      <c r="F554" s="1">
        <v>4057.0</v>
      </c>
      <c r="H554" s="2"/>
      <c r="I554" s="2"/>
      <c r="J554" s="2"/>
      <c r="K554" s="2" t="str">
        <f>IF(Final_Cleaned_Data_V2!J554="Other", "Please specify here", "")</f>
        <v/>
      </c>
      <c r="L554" s="2"/>
      <c r="M554" s="2"/>
      <c r="N554" s="2" t="str">
        <f>IF(Final_Cleaned_Data_V2!M554="Other", "Please specify here", "")</f>
        <v/>
      </c>
      <c r="O554" s="2"/>
      <c r="P554" s="2"/>
      <c r="Q554" s="2"/>
      <c r="R554" s="2"/>
      <c r="S554" s="2"/>
      <c r="T554" s="2"/>
      <c r="U554" s="2"/>
      <c r="W554" s="2"/>
      <c r="X554" s="2"/>
    </row>
    <row r="555">
      <c r="A555" s="1">
        <v>634.0</v>
      </c>
      <c r="B555" s="1" t="s">
        <v>1602</v>
      </c>
      <c r="C555" s="1" t="s">
        <v>1603</v>
      </c>
      <c r="D555" s="1" t="s">
        <v>1604</v>
      </c>
      <c r="E555" s="1" t="s">
        <v>1605</v>
      </c>
      <c r="F555" s="1">
        <v>4075.0</v>
      </c>
      <c r="H555" s="2"/>
      <c r="I555" s="2"/>
      <c r="J555" s="2"/>
      <c r="K555" s="2" t="str">
        <f>IF(Final_Cleaned_Data_V2!J555="Other", "Please specify here", "")</f>
        <v/>
      </c>
      <c r="L555" s="2"/>
      <c r="M555" s="2"/>
      <c r="N555" s="2" t="str">
        <f>IF(Final_Cleaned_Data_V2!M555="Other", "Please specify here", "")</f>
        <v/>
      </c>
      <c r="O555" s="2"/>
      <c r="P555" s="2"/>
      <c r="Q555" s="2"/>
      <c r="R555" s="2"/>
      <c r="S555" s="2"/>
      <c r="T555" s="2"/>
      <c r="U555" s="2"/>
      <c r="W555" s="2"/>
      <c r="X555" s="2"/>
    </row>
    <row r="556">
      <c r="A556" s="1">
        <v>635.0</v>
      </c>
      <c r="B556" s="1" t="s">
        <v>1606</v>
      </c>
      <c r="C556" s="1" t="s">
        <v>1607</v>
      </c>
      <c r="D556" s="1" t="s">
        <v>1608</v>
      </c>
      <c r="E556" s="1" t="s">
        <v>27</v>
      </c>
      <c r="F556" s="1">
        <v>4075.0</v>
      </c>
      <c r="H556" s="2"/>
      <c r="I556" s="2"/>
      <c r="J556" s="2"/>
      <c r="K556" s="2" t="str">
        <f>IF(Final_Cleaned_Data_V2!J556="Other", "Please specify here", "")</f>
        <v/>
      </c>
      <c r="L556" s="2"/>
      <c r="M556" s="2"/>
      <c r="N556" s="2" t="str">
        <f>IF(Final_Cleaned_Data_V2!M556="Other", "Please specify here", "")</f>
        <v/>
      </c>
      <c r="O556" s="2"/>
      <c r="P556" s="2"/>
      <c r="Q556" s="2"/>
      <c r="R556" s="2"/>
      <c r="S556" s="2"/>
      <c r="T556" s="2"/>
      <c r="U556" s="2"/>
      <c r="W556" s="2"/>
      <c r="X556" s="2"/>
    </row>
    <row r="557">
      <c r="A557" s="1">
        <v>636.0</v>
      </c>
      <c r="B557" s="1" t="s">
        <v>1609</v>
      </c>
      <c r="C557" s="1" t="s">
        <v>1610</v>
      </c>
      <c r="D557" s="1" t="s">
        <v>1022</v>
      </c>
      <c r="E557" s="1" t="s">
        <v>27</v>
      </c>
      <c r="F557" s="1">
        <v>4100.0</v>
      </c>
      <c r="H557" s="2"/>
      <c r="I557" s="2"/>
      <c r="J557" s="2"/>
      <c r="K557" s="2" t="str">
        <f>IF(Final_Cleaned_Data_V2!J557="Other", "Please specify here", "")</f>
        <v/>
      </c>
      <c r="L557" s="2"/>
      <c r="M557" s="2"/>
      <c r="N557" s="2" t="str">
        <f>IF(Final_Cleaned_Data_V2!M557="Other", "Please specify here", "")</f>
        <v/>
      </c>
      <c r="O557" s="2"/>
      <c r="P557" s="2"/>
      <c r="Q557" s="2"/>
      <c r="R557" s="2"/>
      <c r="S557" s="2"/>
      <c r="T557" s="2"/>
      <c r="U557" s="2"/>
      <c r="W557" s="2"/>
      <c r="X557" s="2"/>
    </row>
    <row r="558">
      <c r="A558" s="1">
        <v>637.0</v>
      </c>
      <c r="B558" s="1" t="s">
        <v>1611</v>
      </c>
      <c r="C558" s="1" t="s">
        <v>1612</v>
      </c>
      <c r="D558" s="1" t="s">
        <v>1613</v>
      </c>
      <c r="E558" s="1" t="s">
        <v>1614</v>
      </c>
      <c r="F558" s="1">
        <v>4134.0</v>
      </c>
      <c r="H558" s="2"/>
      <c r="I558" s="2"/>
      <c r="J558" s="2"/>
      <c r="K558" s="2" t="str">
        <f>IF(Final_Cleaned_Data_V2!J558="Other", "Please specify here", "")</f>
        <v/>
      </c>
      <c r="L558" s="2"/>
      <c r="M558" s="2"/>
      <c r="N558" s="2" t="str">
        <f>IF(Final_Cleaned_Data_V2!M558="Other", "Please specify here", "")</f>
        <v/>
      </c>
      <c r="O558" s="2"/>
      <c r="P558" s="2"/>
      <c r="Q558" s="2"/>
      <c r="R558" s="2"/>
      <c r="S558" s="2"/>
      <c r="T558" s="2"/>
      <c r="U558" s="2"/>
      <c r="W558" s="2"/>
      <c r="X558" s="2"/>
    </row>
    <row r="559">
      <c r="A559" s="1">
        <v>638.0</v>
      </c>
      <c r="B559" s="1" t="s">
        <v>1615</v>
      </c>
      <c r="C559" s="1" t="s">
        <v>1616</v>
      </c>
      <c r="D559" s="1" t="s">
        <v>1617</v>
      </c>
      <c r="E559" s="1" t="s">
        <v>27</v>
      </c>
      <c r="F559" s="1">
        <v>4138.0</v>
      </c>
      <c r="H559" s="2"/>
      <c r="I559" s="2"/>
      <c r="J559" s="2"/>
      <c r="K559" s="2" t="str">
        <f>IF(Final_Cleaned_Data_V2!J559="Other", "Please specify here", "")</f>
        <v/>
      </c>
      <c r="L559" s="2"/>
      <c r="M559" s="2"/>
      <c r="N559" s="2" t="str">
        <f>IF(Final_Cleaned_Data_V2!M559="Other", "Please specify here", "")</f>
        <v/>
      </c>
      <c r="O559" s="2"/>
      <c r="P559" s="2"/>
      <c r="Q559" s="2"/>
      <c r="R559" s="2"/>
      <c r="S559" s="2"/>
      <c r="T559" s="2"/>
      <c r="U559" s="2"/>
      <c r="W559" s="2"/>
      <c r="X559" s="2"/>
    </row>
    <row r="560">
      <c r="A560" s="1">
        <v>639.0</v>
      </c>
      <c r="B560" s="1" t="s">
        <v>1618</v>
      </c>
      <c r="C560" s="1" t="s">
        <v>1619</v>
      </c>
      <c r="D560" s="1" t="s">
        <v>245</v>
      </c>
      <c r="E560" s="1" t="s">
        <v>27</v>
      </c>
      <c r="F560" s="1">
        <v>4146.0</v>
      </c>
      <c r="H560" s="2"/>
      <c r="I560" s="2"/>
      <c r="J560" s="2"/>
      <c r="K560" s="2" t="str">
        <f>IF(Final_Cleaned_Data_V2!J560="Other", "Please specify here", "")</f>
        <v/>
      </c>
      <c r="L560" s="2"/>
      <c r="M560" s="2"/>
      <c r="N560" s="2" t="str">
        <f>IF(Final_Cleaned_Data_V2!M560="Other", "Please specify here", "")</f>
        <v/>
      </c>
      <c r="O560" s="2"/>
      <c r="P560" s="2"/>
      <c r="Q560" s="2"/>
      <c r="R560" s="2"/>
      <c r="S560" s="2"/>
      <c r="T560" s="2"/>
      <c r="U560" s="2"/>
      <c r="W560" s="2"/>
      <c r="X560" s="2"/>
    </row>
    <row r="561">
      <c r="A561" s="1">
        <v>640.0</v>
      </c>
      <c r="B561" s="1" t="s">
        <v>1620</v>
      </c>
      <c r="C561" s="1" t="s">
        <v>1621</v>
      </c>
      <c r="D561" s="1" t="s">
        <v>1364</v>
      </c>
      <c r="E561" s="1" t="s">
        <v>27</v>
      </c>
      <c r="F561" s="1">
        <v>4148.0</v>
      </c>
      <c r="H561" s="2"/>
      <c r="I561" s="2"/>
      <c r="J561" s="2"/>
      <c r="K561" s="2" t="str">
        <f>IF(Final_Cleaned_Data_V2!J561="Other", "Please specify here", "")</f>
        <v/>
      </c>
      <c r="L561" s="2"/>
      <c r="M561" s="2"/>
      <c r="N561" s="2" t="str">
        <f>IF(Final_Cleaned_Data_V2!M561="Other", "Please specify here", "")</f>
        <v/>
      </c>
      <c r="O561" s="2"/>
      <c r="P561" s="2"/>
      <c r="Q561" s="2"/>
      <c r="R561" s="2"/>
      <c r="S561" s="2"/>
      <c r="T561" s="2"/>
      <c r="U561" s="2"/>
      <c r="W561" s="2"/>
      <c r="X561" s="2"/>
    </row>
    <row r="562">
      <c r="A562" s="1">
        <v>641.0</v>
      </c>
      <c r="B562" s="1" t="s">
        <v>1622</v>
      </c>
      <c r="C562" s="1" t="s">
        <v>1623</v>
      </c>
      <c r="D562" s="1" t="s">
        <v>1624</v>
      </c>
      <c r="E562" s="1" t="s">
        <v>1625</v>
      </c>
      <c r="F562" s="1">
        <v>4152.0</v>
      </c>
      <c r="H562" s="2"/>
      <c r="I562" s="2"/>
      <c r="J562" s="2"/>
      <c r="K562" s="2" t="str">
        <f>IF(Final_Cleaned_Data_V2!J562="Other", "Please specify here", "")</f>
        <v/>
      </c>
      <c r="L562" s="2"/>
      <c r="M562" s="2"/>
      <c r="N562" s="2" t="str">
        <f>IF(Final_Cleaned_Data_V2!M562="Other", "Please specify here", "")</f>
        <v/>
      </c>
      <c r="O562" s="2"/>
      <c r="P562" s="2"/>
      <c r="Q562" s="2"/>
      <c r="R562" s="2"/>
      <c r="S562" s="2"/>
      <c r="T562" s="2"/>
      <c r="U562" s="2"/>
      <c r="W562" s="2"/>
      <c r="X562" s="2"/>
    </row>
    <row r="563">
      <c r="A563" s="1">
        <v>642.0</v>
      </c>
      <c r="B563" s="1" t="s">
        <v>1626</v>
      </c>
      <c r="C563" s="1" t="s">
        <v>1627</v>
      </c>
      <c r="D563" s="1" t="s">
        <v>1628</v>
      </c>
      <c r="E563" s="1" t="s">
        <v>27</v>
      </c>
      <c r="F563" s="1">
        <v>4159.0</v>
      </c>
      <c r="H563" s="2"/>
      <c r="I563" s="2"/>
      <c r="J563" s="2"/>
      <c r="K563" s="2" t="str">
        <f>IF(Final_Cleaned_Data_V2!J563="Other", "Please specify here", "")</f>
        <v/>
      </c>
      <c r="L563" s="2"/>
      <c r="M563" s="2"/>
      <c r="N563" s="2" t="str">
        <f>IF(Final_Cleaned_Data_V2!M563="Other", "Please specify here", "")</f>
        <v/>
      </c>
      <c r="O563" s="2"/>
      <c r="P563" s="2"/>
      <c r="Q563" s="2"/>
      <c r="R563" s="2"/>
      <c r="S563" s="2"/>
      <c r="T563" s="2"/>
      <c r="U563" s="2"/>
      <c r="W563" s="2"/>
      <c r="X563" s="2"/>
    </row>
    <row r="564">
      <c r="A564" s="1">
        <v>643.0</v>
      </c>
      <c r="B564" s="1" t="s">
        <v>1629</v>
      </c>
      <c r="C564" s="1" t="s">
        <v>1630</v>
      </c>
      <c r="D564" s="1" t="s">
        <v>125</v>
      </c>
      <c r="E564" s="1" t="s">
        <v>27</v>
      </c>
      <c r="F564" s="1">
        <v>4164.0</v>
      </c>
      <c r="H564" s="2"/>
      <c r="I564" s="2"/>
      <c r="J564" s="2"/>
      <c r="K564" s="2" t="str">
        <f>IF(Final_Cleaned_Data_V2!J564="Other", "Please specify here", "")</f>
        <v/>
      </c>
      <c r="L564" s="2"/>
      <c r="M564" s="2"/>
      <c r="N564" s="2" t="str">
        <f>IF(Final_Cleaned_Data_V2!M564="Other", "Please specify here", "")</f>
        <v/>
      </c>
      <c r="O564" s="2"/>
      <c r="P564" s="2"/>
      <c r="Q564" s="2"/>
      <c r="R564" s="2"/>
      <c r="S564" s="2"/>
      <c r="T564" s="2"/>
      <c r="U564" s="2"/>
      <c r="W564" s="2"/>
      <c r="X564" s="2"/>
    </row>
    <row r="565">
      <c r="A565" s="1">
        <v>644.0</v>
      </c>
      <c r="B565" s="1" t="s">
        <v>1631</v>
      </c>
      <c r="C565" s="1" t="s">
        <v>1632</v>
      </c>
      <c r="D565" s="1" t="s">
        <v>1633</v>
      </c>
      <c r="E565" s="1" t="s">
        <v>27</v>
      </c>
      <c r="F565" s="1">
        <v>4186.0</v>
      </c>
      <c r="H565" s="2"/>
      <c r="I565" s="2"/>
      <c r="J565" s="2"/>
      <c r="K565" s="2" t="str">
        <f>IF(Final_Cleaned_Data_V2!J565="Other", "Please specify here", "")</f>
        <v/>
      </c>
      <c r="L565" s="2"/>
      <c r="M565" s="2"/>
      <c r="N565" s="2" t="str">
        <f>IF(Final_Cleaned_Data_V2!M565="Other", "Please specify here", "")</f>
        <v/>
      </c>
      <c r="O565" s="2"/>
      <c r="P565" s="2"/>
      <c r="Q565" s="2"/>
      <c r="R565" s="2"/>
      <c r="S565" s="2"/>
      <c r="T565" s="2"/>
      <c r="U565" s="2"/>
      <c r="W565" s="2"/>
      <c r="X565" s="2"/>
    </row>
    <row r="566">
      <c r="A566" s="1">
        <v>645.0</v>
      </c>
      <c r="B566" s="1" t="s">
        <v>1634</v>
      </c>
      <c r="C566" s="1" t="s">
        <v>1635</v>
      </c>
      <c r="D566" s="1" t="s">
        <v>52</v>
      </c>
      <c r="E566" s="1" t="s">
        <v>53</v>
      </c>
      <c r="F566" s="1">
        <v>4187.0</v>
      </c>
      <c r="H566" s="2"/>
      <c r="I566" s="2"/>
      <c r="J566" s="2"/>
      <c r="K566" s="2" t="str">
        <f>IF(Final_Cleaned_Data_V2!J566="Other", "Please specify here", "")</f>
        <v/>
      </c>
      <c r="L566" s="2"/>
      <c r="M566" s="2"/>
      <c r="N566" s="2" t="str">
        <f>IF(Final_Cleaned_Data_V2!M566="Other", "Please specify here", "")</f>
        <v/>
      </c>
      <c r="O566" s="2"/>
      <c r="P566" s="2"/>
      <c r="Q566" s="2"/>
      <c r="R566" s="2"/>
      <c r="S566" s="2"/>
      <c r="T566" s="2"/>
      <c r="U566" s="2"/>
      <c r="W566" s="2"/>
      <c r="X566" s="2"/>
    </row>
    <row r="567">
      <c r="A567" s="1">
        <v>646.0</v>
      </c>
      <c r="B567" s="1" t="s">
        <v>1636</v>
      </c>
      <c r="C567" s="1" t="s">
        <v>1637</v>
      </c>
      <c r="D567" s="1" t="s">
        <v>1638</v>
      </c>
      <c r="E567" s="1" t="s">
        <v>1639</v>
      </c>
      <c r="F567" s="1">
        <v>4188.0</v>
      </c>
      <c r="H567" s="2"/>
      <c r="I567" s="2"/>
      <c r="J567" s="2"/>
      <c r="K567" s="2" t="str">
        <f>IF(Final_Cleaned_Data_V2!J567="Other", "Please specify here", "")</f>
        <v/>
      </c>
      <c r="L567" s="2"/>
      <c r="M567" s="2"/>
      <c r="N567" s="2" t="str">
        <f>IF(Final_Cleaned_Data_V2!M567="Other", "Please specify here", "")</f>
        <v/>
      </c>
      <c r="O567" s="2"/>
      <c r="P567" s="2"/>
      <c r="Q567" s="2"/>
      <c r="R567" s="2"/>
      <c r="S567" s="2"/>
      <c r="T567" s="2"/>
      <c r="U567" s="2"/>
      <c r="W567" s="2"/>
      <c r="X567" s="2"/>
    </row>
    <row r="568">
      <c r="A568" s="1">
        <v>647.0</v>
      </c>
      <c r="B568" s="1" t="s">
        <v>1640</v>
      </c>
      <c r="C568" s="1" t="s">
        <v>1641</v>
      </c>
      <c r="D568" s="1" t="s">
        <v>1420</v>
      </c>
      <c r="E568" s="1" t="s">
        <v>1087</v>
      </c>
      <c r="F568" s="1">
        <v>4201.0</v>
      </c>
      <c r="H568" s="2"/>
      <c r="I568" s="2"/>
      <c r="J568" s="2"/>
      <c r="K568" s="2" t="str">
        <f>IF(Final_Cleaned_Data_V2!J568="Other", "Please specify here", "")</f>
        <v/>
      </c>
      <c r="L568" s="2"/>
      <c r="M568" s="2"/>
      <c r="N568" s="2" t="str">
        <f>IF(Final_Cleaned_Data_V2!M568="Other", "Please specify here", "")</f>
        <v/>
      </c>
      <c r="O568" s="2"/>
      <c r="P568" s="2"/>
      <c r="Q568" s="2"/>
      <c r="R568" s="2"/>
      <c r="S568" s="2"/>
      <c r="T568" s="2"/>
      <c r="U568" s="2"/>
      <c r="W568" s="2"/>
      <c r="X568" s="2"/>
    </row>
    <row r="569">
      <c r="A569" s="1">
        <v>648.0</v>
      </c>
      <c r="B569" s="1" t="s">
        <v>1642</v>
      </c>
      <c r="C569" s="1" t="s">
        <v>1643</v>
      </c>
      <c r="D569" s="1" t="s">
        <v>58</v>
      </c>
      <c r="E569" s="1" t="s">
        <v>27</v>
      </c>
      <c r="F569" s="1">
        <v>4217.0</v>
      </c>
      <c r="H569" s="2"/>
      <c r="I569" s="2"/>
      <c r="J569" s="2"/>
      <c r="K569" s="2" t="str">
        <f>IF(Final_Cleaned_Data_V2!J569="Other", "Please specify here", "")</f>
        <v/>
      </c>
      <c r="L569" s="2"/>
      <c r="M569" s="2"/>
      <c r="N569" s="2" t="str">
        <f>IF(Final_Cleaned_Data_V2!M569="Other", "Please specify here", "")</f>
        <v/>
      </c>
      <c r="O569" s="2"/>
      <c r="P569" s="2"/>
      <c r="Q569" s="2"/>
      <c r="R569" s="2"/>
      <c r="S569" s="2"/>
      <c r="T569" s="2"/>
      <c r="U569" s="2"/>
      <c r="W569" s="2"/>
      <c r="X569" s="2"/>
    </row>
    <row r="570">
      <c r="A570" s="1">
        <v>649.0</v>
      </c>
      <c r="B570" s="1" t="s">
        <v>1644</v>
      </c>
      <c r="C570" s="1" t="s">
        <v>1645</v>
      </c>
      <c r="D570" s="1" t="s">
        <v>1252</v>
      </c>
      <c r="E570" s="1" t="s">
        <v>1253</v>
      </c>
      <c r="F570" s="1">
        <v>4225.0</v>
      </c>
      <c r="H570" s="2"/>
      <c r="I570" s="2"/>
      <c r="J570" s="2"/>
      <c r="K570" s="2" t="str">
        <f>IF(Final_Cleaned_Data_V2!J570="Other", "Please specify here", "")</f>
        <v/>
      </c>
      <c r="L570" s="2"/>
      <c r="M570" s="2"/>
      <c r="N570" s="2" t="str">
        <f>IF(Final_Cleaned_Data_V2!M570="Other", "Please specify here", "")</f>
        <v/>
      </c>
      <c r="O570" s="2"/>
      <c r="P570" s="2"/>
      <c r="Q570" s="2"/>
      <c r="R570" s="2"/>
      <c r="S570" s="2"/>
      <c r="T570" s="2"/>
      <c r="U570" s="2"/>
      <c r="W570" s="2"/>
      <c r="X570" s="2"/>
    </row>
    <row r="571">
      <c r="A571" s="1">
        <v>650.0</v>
      </c>
      <c r="B571" s="1" t="s">
        <v>1646</v>
      </c>
      <c r="C571" s="1" t="s">
        <v>1647</v>
      </c>
      <c r="D571" s="1" t="s">
        <v>305</v>
      </c>
      <c r="E571" s="1" t="s">
        <v>27</v>
      </c>
      <c r="F571" s="1">
        <v>4250.0</v>
      </c>
      <c r="H571" s="2"/>
      <c r="I571" s="2"/>
      <c r="J571" s="2"/>
      <c r="K571" s="2" t="str">
        <f>IF(Final_Cleaned_Data_V2!J571="Other", "Please specify here", "")</f>
        <v/>
      </c>
      <c r="L571" s="2"/>
      <c r="M571" s="2"/>
      <c r="N571" s="2" t="str">
        <f>IF(Final_Cleaned_Data_V2!M571="Other", "Please specify here", "")</f>
        <v/>
      </c>
      <c r="O571" s="2"/>
      <c r="P571" s="2"/>
      <c r="Q571" s="2"/>
      <c r="R571" s="2"/>
      <c r="S571" s="2"/>
      <c r="T571" s="2"/>
      <c r="U571" s="2"/>
      <c r="W571" s="2"/>
      <c r="X571" s="2"/>
    </row>
    <row r="572">
      <c r="A572" s="1">
        <v>651.0</v>
      </c>
      <c r="B572" s="1" t="s">
        <v>1648</v>
      </c>
      <c r="C572" s="1" t="s">
        <v>1649</v>
      </c>
      <c r="D572" s="1" t="s">
        <v>1650</v>
      </c>
      <c r="E572" s="1" t="s">
        <v>27</v>
      </c>
      <c r="F572" s="1">
        <v>4252.0</v>
      </c>
      <c r="H572" s="2"/>
      <c r="I572" s="2"/>
      <c r="J572" s="2"/>
      <c r="K572" s="2" t="str">
        <f>IF(Final_Cleaned_Data_V2!J572="Other", "Please specify here", "")</f>
        <v/>
      </c>
      <c r="L572" s="2"/>
      <c r="M572" s="2"/>
      <c r="N572" s="2" t="str">
        <f>IF(Final_Cleaned_Data_V2!M572="Other", "Please specify here", "")</f>
        <v/>
      </c>
      <c r="O572" s="2"/>
      <c r="P572" s="2"/>
      <c r="Q572" s="2"/>
      <c r="R572" s="2"/>
      <c r="S572" s="2"/>
      <c r="T572" s="2"/>
      <c r="U572" s="2"/>
      <c r="W572" s="2"/>
      <c r="X572" s="2"/>
    </row>
    <row r="573">
      <c r="A573" s="1">
        <v>652.0</v>
      </c>
      <c r="B573" s="1" t="s">
        <v>1651</v>
      </c>
      <c r="C573" s="1" t="s">
        <v>1652</v>
      </c>
      <c r="D573" s="1" t="s">
        <v>1653</v>
      </c>
      <c r="E573" s="1" t="s">
        <v>1654</v>
      </c>
      <c r="F573" s="1">
        <v>4253.0</v>
      </c>
      <c r="H573" s="2"/>
      <c r="I573" s="2"/>
      <c r="J573" s="2"/>
      <c r="K573" s="2" t="str">
        <f>IF(Final_Cleaned_Data_V2!J573="Other", "Please specify here", "")</f>
        <v/>
      </c>
      <c r="L573" s="2"/>
      <c r="M573" s="2"/>
      <c r="N573" s="2" t="str">
        <f>IF(Final_Cleaned_Data_V2!M573="Other", "Please specify here", "")</f>
        <v/>
      </c>
      <c r="O573" s="2"/>
      <c r="P573" s="2"/>
      <c r="Q573" s="2"/>
      <c r="R573" s="2"/>
      <c r="S573" s="2"/>
      <c r="T573" s="2"/>
      <c r="U573" s="2"/>
      <c r="W573" s="2"/>
      <c r="X573" s="2"/>
    </row>
    <row r="574">
      <c r="A574" s="1">
        <v>653.0</v>
      </c>
      <c r="B574" s="1" t="s">
        <v>1655</v>
      </c>
      <c r="C574" s="1" t="s">
        <v>1656</v>
      </c>
      <c r="D574" s="1" t="s">
        <v>1657</v>
      </c>
      <c r="E574" s="1" t="s">
        <v>1098</v>
      </c>
      <c r="F574" s="1">
        <v>4265.0</v>
      </c>
      <c r="H574" s="2"/>
      <c r="I574" s="2"/>
      <c r="J574" s="2"/>
      <c r="K574" s="2" t="str">
        <f>IF(Final_Cleaned_Data_V2!J574="Other", "Please specify here", "")</f>
        <v/>
      </c>
      <c r="L574" s="2"/>
      <c r="M574" s="2"/>
      <c r="N574" s="2" t="str">
        <f>IF(Final_Cleaned_Data_V2!M574="Other", "Please specify here", "")</f>
        <v/>
      </c>
      <c r="O574" s="2"/>
      <c r="P574" s="2"/>
      <c r="Q574" s="2"/>
      <c r="R574" s="2"/>
      <c r="S574" s="2"/>
      <c r="T574" s="2"/>
      <c r="U574" s="2"/>
      <c r="W574" s="2"/>
      <c r="X574" s="2"/>
    </row>
    <row r="575">
      <c r="A575" s="1">
        <v>654.0</v>
      </c>
      <c r="B575" s="1" t="s">
        <v>1658</v>
      </c>
      <c r="C575" s="1" t="s">
        <v>1659</v>
      </c>
      <c r="D575" s="1" t="s">
        <v>1243</v>
      </c>
      <c r="E575" s="1" t="s">
        <v>753</v>
      </c>
      <c r="F575" s="1">
        <v>4275.0</v>
      </c>
      <c r="H575" s="2"/>
      <c r="I575" s="2"/>
      <c r="J575" s="2"/>
      <c r="K575" s="2" t="str">
        <f>IF(Final_Cleaned_Data_V2!J575="Other", "Please specify here", "")</f>
        <v/>
      </c>
      <c r="L575" s="2"/>
      <c r="M575" s="2"/>
      <c r="N575" s="2" t="str">
        <f>IF(Final_Cleaned_Data_V2!M575="Other", "Please specify here", "")</f>
        <v/>
      </c>
      <c r="O575" s="2"/>
      <c r="P575" s="2"/>
      <c r="Q575" s="2"/>
      <c r="R575" s="2"/>
      <c r="S575" s="2"/>
      <c r="T575" s="2"/>
      <c r="U575" s="2"/>
      <c r="W575" s="2"/>
      <c r="X575" s="2"/>
    </row>
    <row r="576">
      <c r="A576" s="1">
        <v>655.0</v>
      </c>
      <c r="B576" s="1" t="s">
        <v>1660</v>
      </c>
      <c r="C576" s="1" t="s">
        <v>1661</v>
      </c>
      <c r="D576" s="1" t="s">
        <v>1662</v>
      </c>
      <c r="E576" s="1" t="s">
        <v>27</v>
      </c>
      <c r="F576" s="1">
        <v>4298.0</v>
      </c>
      <c r="H576" s="2"/>
      <c r="I576" s="2"/>
      <c r="J576" s="2"/>
      <c r="K576" s="2" t="str">
        <f>IF(Final_Cleaned_Data_V2!J576="Other", "Please specify here", "")</f>
        <v/>
      </c>
      <c r="L576" s="2"/>
      <c r="M576" s="2"/>
      <c r="N576" s="2" t="str">
        <f>IF(Final_Cleaned_Data_V2!M576="Other", "Please specify here", "")</f>
        <v/>
      </c>
      <c r="O576" s="2"/>
      <c r="P576" s="2"/>
      <c r="Q576" s="2"/>
      <c r="R576" s="2"/>
      <c r="S576" s="2"/>
      <c r="T576" s="2"/>
      <c r="U576" s="2"/>
      <c r="W576" s="2"/>
      <c r="X576" s="2"/>
    </row>
    <row r="577">
      <c r="A577" s="1">
        <v>656.0</v>
      </c>
      <c r="B577" s="1" t="s">
        <v>1663</v>
      </c>
      <c r="C577" s="1" t="s">
        <v>1664</v>
      </c>
      <c r="D577" s="1" t="s">
        <v>1665</v>
      </c>
      <c r="E577" s="1" t="s">
        <v>27</v>
      </c>
      <c r="F577" s="1">
        <v>4304.0</v>
      </c>
      <c r="H577" s="2"/>
      <c r="I577" s="2"/>
      <c r="J577" s="2"/>
      <c r="K577" s="2" t="str">
        <f>IF(Final_Cleaned_Data_V2!J577="Other", "Please specify here", "")</f>
        <v/>
      </c>
      <c r="L577" s="2"/>
      <c r="M577" s="2"/>
      <c r="N577" s="2" t="str">
        <f>IF(Final_Cleaned_Data_V2!M577="Other", "Please specify here", "")</f>
        <v/>
      </c>
      <c r="O577" s="2"/>
      <c r="P577" s="2"/>
      <c r="Q577" s="2"/>
      <c r="R577" s="2"/>
      <c r="S577" s="2"/>
      <c r="T577" s="2"/>
      <c r="U577" s="2"/>
      <c r="W577" s="2"/>
      <c r="X577" s="2"/>
    </row>
    <row r="578">
      <c r="A578" s="1">
        <v>657.0</v>
      </c>
      <c r="B578" s="1" t="s">
        <v>1666</v>
      </c>
      <c r="C578" s="1" t="s">
        <v>1667</v>
      </c>
      <c r="D578" s="1" t="s">
        <v>1668</v>
      </c>
      <c r="E578" s="1" t="s">
        <v>27</v>
      </c>
      <c r="F578" s="1">
        <v>4326.0</v>
      </c>
      <c r="H578" s="2"/>
      <c r="I578" s="2"/>
      <c r="J578" s="2"/>
      <c r="K578" s="2" t="str">
        <f>IF(Final_Cleaned_Data_V2!J578="Other", "Please specify here", "")</f>
        <v/>
      </c>
      <c r="L578" s="2"/>
      <c r="M578" s="2"/>
      <c r="N578" s="2" t="str">
        <f>IF(Final_Cleaned_Data_V2!M578="Other", "Please specify here", "")</f>
        <v/>
      </c>
      <c r="O578" s="2"/>
      <c r="P578" s="2"/>
      <c r="Q578" s="2"/>
      <c r="R578" s="2"/>
      <c r="S578" s="2"/>
      <c r="T578" s="2"/>
      <c r="U578" s="2"/>
      <c r="W578" s="2"/>
      <c r="X578" s="2"/>
    </row>
    <row r="579">
      <c r="A579" s="1">
        <v>658.0</v>
      </c>
      <c r="B579" s="1" t="s">
        <v>1669</v>
      </c>
      <c r="C579" s="1" t="s">
        <v>1670</v>
      </c>
      <c r="D579" s="1" t="s">
        <v>1470</v>
      </c>
      <c r="E579" s="1" t="s">
        <v>1471</v>
      </c>
      <c r="F579" s="1">
        <v>4328.0</v>
      </c>
      <c r="H579" s="2"/>
      <c r="I579" s="2"/>
      <c r="J579" s="2"/>
      <c r="K579" s="2" t="str">
        <f>IF(Final_Cleaned_Data_V2!J579="Other", "Please specify here", "")</f>
        <v/>
      </c>
      <c r="L579" s="2"/>
      <c r="M579" s="2"/>
      <c r="N579" s="2" t="str">
        <f>IF(Final_Cleaned_Data_V2!M579="Other", "Please specify here", "")</f>
        <v/>
      </c>
      <c r="O579" s="2"/>
      <c r="P579" s="2"/>
      <c r="Q579" s="2"/>
      <c r="R579" s="2"/>
      <c r="S579" s="2"/>
      <c r="T579" s="2"/>
      <c r="U579" s="2"/>
      <c r="W579" s="2"/>
      <c r="X579" s="2"/>
    </row>
    <row r="580">
      <c r="A580" s="1">
        <v>659.0</v>
      </c>
      <c r="B580" s="1" t="s">
        <v>1671</v>
      </c>
      <c r="C580" s="1" t="s">
        <v>1672</v>
      </c>
      <c r="D580" s="1" t="s">
        <v>1116</v>
      </c>
      <c r="E580" s="1" t="s">
        <v>1117</v>
      </c>
      <c r="F580" s="1">
        <v>4330.0</v>
      </c>
      <c r="H580" s="2"/>
      <c r="I580" s="2"/>
      <c r="J580" s="2"/>
      <c r="K580" s="2" t="str">
        <f>IF(Final_Cleaned_Data_V2!J580="Other", "Please specify here", "")</f>
        <v/>
      </c>
      <c r="L580" s="2"/>
      <c r="M580" s="2"/>
      <c r="N580" s="2" t="str">
        <f>IF(Final_Cleaned_Data_V2!M580="Other", "Please specify here", "")</f>
        <v/>
      </c>
      <c r="O580" s="2"/>
      <c r="P580" s="2"/>
      <c r="Q580" s="2"/>
      <c r="R580" s="2"/>
      <c r="S580" s="2"/>
      <c r="T580" s="2"/>
      <c r="U580" s="2"/>
      <c r="W580" s="2"/>
      <c r="X580" s="2"/>
    </row>
    <row r="581">
      <c r="A581" s="1">
        <v>660.0</v>
      </c>
      <c r="B581" s="1" t="s">
        <v>1673</v>
      </c>
      <c r="C581" s="1" t="s">
        <v>1674</v>
      </c>
      <c r="D581" s="1" t="s">
        <v>1675</v>
      </c>
      <c r="E581" s="1" t="s">
        <v>27</v>
      </c>
      <c r="F581" s="1">
        <v>4342.0</v>
      </c>
      <c r="H581" s="2"/>
      <c r="I581" s="2"/>
      <c r="J581" s="2"/>
      <c r="K581" s="2" t="str">
        <f>IF(Final_Cleaned_Data_V2!J581="Other", "Please specify here", "")</f>
        <v/>
      </c>
      <c r="L581" s="2"/>
      <c r="M581" s="2"/>
      <c r="N581" s="2" t="str">
        <f>IF(Final_Cleaned_Data_V2!M581="Other", "Please specify here", "")</f>
        <v/>
      </c>
      <c r="O581" s="2"/>
      <c r="P581" s="2"/>
      <c r="Q581" s="2"/>
      <c r="R581" s="2"/>
      <c r="S581" s="2"/>
      <c r="T581" s="2"/>
      <c r="U581" s="2"/>
      <c r="W581" s="2"/>
      <c r="X581" s="2"/>
    </row>
    <row r="582">
      <c r="A582" s="1">
        <v>661.0</v>
      </c>
      <c r="B582" s="1" t="s">
        <v>1676</v>
      </c>
      <c r="C582" s="1" t="s">
        <v>1677</v>
      </c>
      <c r="D582" s="1" t="s">
        <v>1101</v>
      </c>
      <c r="E582" s="1" t="s">
        <v>1102</v>
      </c>
      <c r="F582" s="1">
        <v>4346.0</v>
      </c>
      <c r="H582" s="2"/>
      <c r="I582" s="2"/>
      <c r="J582" s="2"/>
      <c r="K582" s="2" t="str">
        <f>IF(Final_Cleaned_Data_V2!J582="Other", "Please specify here", "")</f>
        <v/>
      </c>
      <c r="L582" s="2"/>
      <c r="M582" s="2"/>
      <c r="N582" s="2" t="str">
        <f>IF(Final_Cleaned_Data_V2!M582="Other", "Please specify here", "")</f>
        <v/>
      </c>
      <c r="O582" s="2"/>
      <c r="P582" s="2"/>
      <c r="Q582" s="2"/>
      <c r="R582" s="2"/>
      <c r="S582" s="2"/>
      <c r="T582" s="2"/>
      <c r="U582" s="2"/>
      <c r="W582" s="2"/>
      <c r="X582" s="2"/>
    </row>
    <row r="583">
      <c r="A583" s="1">
        <v>662.0</v>
      </c>
      <c r="B583" s="1" t="s">
        <v>1678</v>
      </c>
      <c r="C583" s="1" t="s">
        <v>1679</v>
      </c>
      <c r="D583" s="1" t="s">
        <v>1136</v>
      </c>
      <c r="E583" s="1" t="s">
        <v>27</v>
      </c>
      <c r="F583" s="1">
        <v>4357.0</v>
      </c>
      <c r="H583" s="2"/>
      <c r="I583" s="2"/>
      <c r="J583" s="2"/>
      <c r="K583" s="2" t="str">
        <f>IF(Final_Cleaned_Data_V2!J583="Other", "Please specify here", "")</f>
        <v/>
      </c>
      <c r="L583" s="2"/>
      <c r="M583" s="2"/>
      <c r="N583" s="2" t="str">
        <f>IF(Final_Cleaned_Data_V2!M583="Other", "Please specify here", "")</f>
        <v/>
      </c>
      <c r="O583" s="2"/>
      <c r="P583" s="2"/>
      <c r="Q583" s="2"/>
      <c r="R583" s="2"/>
      <c r="S583" s="2"/>
      <c r="T583" s="2"/>
      <c r="U583" s="2"/>
      <c r="W583" s="2"/>
      <c r="X583" s="2"/>
    </row>
    <row r="584">
      <c r="A584" s="1">
        <v>663.0</v>
      </c>
      <c r="B584" s="1" t="s">
        <v>1680</v>
      </c>
      <c r="C584" s="1" t="s">
        <v>1681</v>
      </c>
      <c r="D584" s="1" t="s">
        <v>1682</v>
      </c>
      <c r="E584" s="1" t="s">
        <v>27</v>
      </c>
      <c r="F584" s="1">
        <v>4371.0</v>
      </c>
      <c r="H584" s="2"/>
      <c r="I584" s="2"/>
      <c r="J584" s="2"/>
      <c r="K584" s="2" t="str">
        <f>IF(Final_Cleaned_Data_V2!J584="Other", "Please specify here", "")</f>
        <v/>
      </c>
      <c r="L584" s="2"/>
      <c r="M584" s="2"/>
      <c r="N584" s="2" t="str">
        <f>IF(Final_Cleaned_Data_V2!M584="Other", "Please specify here", "")</f>
        <v/>
      </c>
      <c r="O584" s="2"/>
      <c r="P584" s="2"/>
      <c r="Q584" s="2"/>
      <c r="R584" s="2"/>
      <c r="S584" s="2"/>
      <c r="T584" s="2"/>
      <c r="U584" s="2"/>
      <c r="W584" s="2"/>
      <c r="X584" s="2"/>
    </row>
    <row r="585">
      <c r="A585" s="1">
        <v>664.0</v>
      </c>
      <c r="B585" s="1" t="s">
        <v>1683</v>
      </c>
      <c r="C585" s="1" t="s">
        <v>1684</v>
      </c>
      <c r="D585" s="1" t="s">
        <v>1035</v>
      </c>
      <c r="E585" s="1" t="s">
        <v>27</v>
      </c>
      <c r="F585" s="1">
        <v>4374.0</v>
      </c>
      <c r="H585" s="2"/>
      <c r="I585" s="2"/>
      <c r="J585" s="2"/>
      <c r="K585" s="2" t="str">
        <f>IF(Final_Cleaned_Data_V2!J585="Other", "Please specify here", "")</f>
        <v/>
      </c>
      <c r="L585" s="2"/>
      <c r="M585" s="2"/>
      <c r="N585" s="2" t="str">
        <f>IF(Final_Cleaned_Data_V2!M585="Other", "Please specify here", "")</f>
        <v/>
      </c>
      <c r="O585" s="2"/>
      <c r="P585" s="2"/>
      <c r="Q585" s="2"/>
      <c r="R585" s="2"/>
      <c r="S585" s="2"/>
      <c r="T585" s="2"/>
      <c r="U585" s="2"/>
      <c r="W585" s="2"/>
      <c r="X585" s="2"/>
    </row>
    <row r="586">
      <c r="A586" s="1">
        <v>665.0</v>
      </c>
      <c r="B586" s="1" t="s">
        <v>1685</v>
      </c>
      <c r="C586" s="1" t="s">
        <v>1686</v>
      </c>
      <c r="D586" s="1" t="s">
        <v>1277</v>
      </c>
      <c r="E586" s="1" t="s">
        <v>1278</v>
      </c>
      <c r="F586" s="1">
        <v>4383.0</v>
      </c>
      <c r="H586" s="2"/>
      <c r="I586" s="2"/>
      <c r="J586" s="2"/>
      <c r="K586" s="2" t="str">
        <f>IF(Final_Cleaned_Data_V2!J586="Other", "Please specify here", "")</f>
        <v/>
      </c>
      <c r="L586" s="2"/>
      <c r="M586" s="2"/>
      <c r="N586" s="2" t="str">
        <f>IF(Final_Cleaned_Data_V2!M586="Other", "Please specify here", "")</f>
        <v/>
      </c>
      <c r="O586" s="2"/>
      <c r="P586" s="2"/>
      <c r="Q586" s="2"/>
      <c r="R586" s="2"/>
      <c r="S586" s="2"/>
      <c r="T586" s="2"/>
      <c r="U586" s="2"/>
      <c r="W586" s="2"/>
      <c r="X586" s="2"/>
    </row>
    <row r="587">
      <c r="A587" s="1">
        <v>666.0</v>
      </c>
      <c r="B587" s="1" t="s">
        <v>1687</v>
      </c>
      <c r="C587" s="1" t="s">
        <v>1688</v>
      </c>
      <c r="D587" s="1" t="s">
        <v>1234</v>
      </c>
      <c r="E587" s="1" t="s">
        <v>27</v>
      </c>
      <c r="F587" s="1">
        <v>4409.0</v>
      </c>
      <c r="H587" s="2"/>
      <c r="I587" s="2"/>
      <c r="J587" s="2"/>
      <c r="K587" s="2" t="str">
        <f>IF(Final_Cleaned_Data_V2!J587="Other", "Please specify here", "")</f>
        <v/>
      </c>
      <c r="L587" s="2"/>
      <c r="M587" s="2"/>
      <c r="N587" s="2" t="str">
        <f>IF(Final_Cleaned_Data_V2!M587="Other", "Please specify here", "")</f>
        <v/>
      </c>
      <c r="O587" s="2"/>
      <c r="P587" s="2"/>
      <c r="Q587" s="2"/>
      <c r="R587" s="2"/>
      <c r="S587" s="2"/>
      <c r="T587" s="2"/>
      <c r="U587" s="2"/>
      <c r="W587" s="2"/>
      <c r="X587" s="2"/>
    </row>
    <row r="588">
      <c r="A588" s="1">
        <v>667.0</v>
      </c>
      <c r="B588" s="1" t="s">
        <v>1689</v>
      </c>
      <c r="C588" s="1" t="s">
        <v>1690</v>
      </c>
      <c r="D588" s="1" t="s">
        <v>380</v>
      </c>
      <c r="E588" s="1" t="s">
        <v>27</v>
      </c>
      <c r="F588" s="1">
        <v>4428.0</v>
      </c>
      <c r="H588" s="2"/>
      <c r="I588" s="2"/>
      <c r="J588" s="2"/>
      <c r="K588" s="2" t="str">
        <f>IF(Final_Cleaned_Data_V2!J588="Other", "Please specify here", "")</f>
        <v/>
      </c>
      <c r="L588" s="2"/>
      <c r="M588" s="2"/>
      <c r="N588" s="2" t="str">
        <f>IF(Final_Cleaned_Data_V2!M588="Other", "Please specify here", "")</f>
        <v/>
      </c>
      <c r="O588" s="2"/>
      <c r="P588" s="2"/>
      <c r="Q588" s="2"/>
      <c r="R588" s="2"/>
      <c r="S588" s="2"/>
      <c r="T588" s="2"/>
      <c r="U588" s="2"/>
      <c r="W588" s="2"/>
      <c r="X588" s="2"/>
    </row>
    <row r="589">
      <c r="A589" s="1">
        <v>668.0</v>
      </c>
      <c r="B589" s="1" t="s">
        <v>1691</v>
      </c>
      <c r="C589" s="1" t="s">
        <v>1692</v>
      </c>
      <c r="D589" s="1" t="s">
        <v>254</v>
      </c>
      <c r="E589" s="1" t="s">
        <v>27</v>
      </c>
      <c r="F589" s="1">
        <v>4441.0</v>
      </c>
      <c r="H589" s="2"/>
      <c r="I589" s="2"/>
      <c r="J589" s="2"/>
      <c r="K589" s="2" t="str">
        <f>IF(Final_Cleaned_Data_V2!J589="Other", "Please specify here", "")</f>
        <v/>
      </c>
      <c r="L589" s="2"/>
      <c r="M589" s="2"/>
      <c r="N589" s="2" t="str">
        <f>IF(Final_Cleaned_Data_V2!M589="Other", "Please specify here", "")</f>
        <v/>
      </c>
      <c r="O589" s="2"/>
      <c r="P589" s="2"/>
      <c r="Q589" s="2"/>
      <c r="R589" s="2"/>
      <c r="S589" s="2"/>
      <c r="T589" s="2"/>
      <c r="U589" s="2"/>
      <c r="W589" s="2"/>
      <c r="X589" s="2"/>
    </row>
    <row r="590">
      <c r="A590" s="1">
        <v>669.0</v>
      </c>
      <c r="B590" s="1" t="s">
        <v>1693</v>
      </c>
      <c r="C590" s="1" t="s">
        <v>1694</v>
      </c>
      <c r="D590" s="1" t="s">
        <v>1038</v>
      </c>
      <c r="E590" s="1" t="s">
        <v>1039</v>
      </c>
      <c r="F590" s="1">
        <v>4477.0</v>
      </c>
      <c r="H590" s="2"/>
      <c r="I590" s="2"/>
      <c r="J590" s="2"/>
      <c r="K590" s="2" t="str">
        <f>IF(Final_Cleaned_Data_V2!J590="Other", "Please specify here", "")</f>
        <v/>
      </c>
      <c r="L590" s="2"/>
      <c r="M590" s="2"/>
      <c r="N590" s="2" t="str">
        <f>IF(Final_Cleaned_Data_V2!M590="Other", "Please specify here", "")</f>
        <v/>
      </c>
      <c r="O590" s="2"/>
      <c r="P590" s="2"/>
      <c r="Q590" s="2"/>
      <c r="R590" s="2"/>
      <c r="S590" s="2"/>
      <c r="T590" s="2"/>
      <c r="U590" s="2"/>
      <c r="W590" s="2"/>
      <c r="X590" s="2"/>
    </row>
    <row r="591">
      <c r="A591" s="1">
        <v>670.0</v>
      </c>
      <c r="B591" s="1" t="s">
        <v>1695</v>
      </c>
      <c r="C591" s="1" t="s">
        <v>1696</v>
      </c>
      <c r="D591" s="1" t="s">
        <v>1697</v>
      </c>
      <c r="E591" s="1" t="s">
        <v>27</v>
      </c>
      <c r="F591" s="1">
        <v>4479.0</v>
      </c>
      <c r="H591" s="2"/>
      <c r="I591" s="2"/>
      <c r="J591" s="2"/>
      <c r="K591" s="2" t="str">
        <f>IF(Final_Cleaned_Data_V2!J591="Other", "Please specify here", "")</f>
        <v/>
      </c>
      <c r="L591" s="2"/>
      <c r="M591" s="2"/>
      <c r="N591" s="2" t="str">
        <f>IF(Final_Cleaned_Data_V2!M591="Other", "Please specify here", "")</f>
        <v/>
      </c>
      <c r="O591" s="2"/>
      <c r="P591" s="2"/>
      <c r="Q591" s="2"/>
      <c r="R591" s="2"/>
      <c r="S591" s="2"/>
      <c r="T591" s="2"/>
      <c r="U591" s="2"/>
      <c r="W591" s="2"/>
      <c r="X591" s="2"/>
    </row>
    <row r="592">
      <c r="A592" s="1">
        <v>671.0</v>
      </c>
      <c r="B592" s="1" t="s">
        <v>1698</v>
      </c>
      <c r="C592" s="1" t="s">
        <v>1699</v>
      </c>
      <c r="D592" s="1" t="s">
        <v>1700</v>
      </c>
      <c r="E592" s="1" t="s">
        <v>728</v>
      </c>
      <c r="F592" s="1">
        <v>4483.0</v>
      </c>
      <c r="H592" s="2"/>
      <c r="I592" s="2"/>
      <c r="J592" s="2"/>
      <c r="K592" s="2" t="str">
        <f>IF(Final_Cleaned_Data_V2!J592="Other", "Please specify here", "")</f>
        <v/>
      </c>
      <c r="L592" s="2"/>
      <c r="M592" s="2"/>
      <c r="N592" s="2" t="str">
        <f>IF(Final_Cleaned_Data_V2!M592="Other", "Please specify here", "")</f>
        <v/>
      </c>
      <c r="O592" s="2"/>
      <c r="P592" s="2"/>
      <c r="Q592" s="2"/>
      <c r="R592" s="2"/>
      <c r="S592" s="2"/>
      <c r="T592" s="2"/>
      <c r="U592" s="2"/>
      <c r="W592" s="2"/>
      <c r="X592" s="2"/>
    </row>
    <row r="593">
      <c r="A593" s="1">
        <v>672.0</v>
      </c>
      <c r="B593" s="1" t="s">
        <v>1701</v>
      </c>
      <c r="C593" s="1" t="s">
        <v>1702</v>
      </c>
      <c r="D593" s="1" t="s">
        <v>1703</v>
      </c>
      <c r="E593" s="1" t="s">
        <v>27</v>
      </c>
      <c r="F593" s="1">
        <v>4489.0</v>
      </c>
      <c r="H593" s="2"/>
      <c r="I593" s="2"/>
      <c r="J593" s="2"/>
      <c r="K593" s="2" t="str">
        <f>IF(Final_Cleaned_Data_V2!J593="Other", "Please specify here", "")</f>
        <v/>
      </c>
      <c r="L593" s="2"/>
      <c r="M593" s="2"/>
      <c r="N593" s="2" t="str">
        <f>IF(Final_Cleaned_Data_V2!M593="Other", "Please specify here", "")</f>
        <v/>
      </c>
      <c r="O593" s="2"/>
      <c r="P593" s="2"/>
      <c r="Q593" s="2"/>
      <c r="R593" s="2"/>
      <c r="S593" s="2"/>
      <c r="T593" s="2"/>
      <c r="U593" s="2"/>
      <c r="W593" s="2"/>
      <c r="X593" s="2"/>
    </row>
    <row r="594">
      <c r="A594" s="1">
        <v>673.0</v>
      </c>
      <c r="B594" s="1" t="s">
        <v>1704</v>
      </c>
      <c r="C594" s="1" t="s">
        <v>1705</v>
      </c>
      <c r="D594" s="1" t="s">
        <v>1706</v>
      </c>
      <c r="E594" s="1" t="s">
        <v>27</v>
      </c>
      <c r="F594" s="1">
        <v>4490.0</v>
      </c>
      <c r="H594" s="2"/>
      <c r="I594" s="2"/>
      <c r="J594" s="2"/>
      <c r="K594" s="2" t="str">
        <f>IF(Final_Cleaned_Data_V2!J594="Other", "Please specify here", "")</f>
        <v/>
      </c>
      <c r="L594" s="2"/>
      <c r="M594" s="2"/>
      <c r="N594" s="2" t="str">
        <f>IF(Final_Cleaned_Data_V2!M594="Other", "Please specify here", "")</f>
        <v/>
      </c>
      <c r="O594" s="2"/>
      <c r="P594" s="2"/>
      <c r="Q594" s="2"/>
      <c r="R594" s="2"/>
      <c r="S594" s="2"/>
      <c r="T594" s="2"/>
      <c r="U594" s="2"/>
      <c r="W594" s="2"/>
      <c r="X594" s="2"/>
    </row>
    <row r="595">
      <c r="A595" s="1">
        <v>674.0</v>
      </c>
      <c r="B595" s="1" t="s">
        <v>1707</v>
      </c>
      <c r="C595" s="1" t="s">
        <v>1708</v>
      </c>
      <c r="D595" s="1" t="s">
        <v>1709</v>
      </c>
      <c r="E595" s="1" t="s">
        <v>34</v>
      </c>
      <c r="F595" s="1">
        <v>4491.0</v>
      </c>
      <c r="H595" s="2"/>
      <c r="I595" s="2"/>
      <c r="J595" s="2"/>
      <c r="K595" s="2" t="str">
        <f>IF(Final_Cleaned_Data_V2!J595="Other", "Please specify here", "")</f>
        <v/>
      </c>
      <c r="L595" s="2"/>
      <c r="M595" s="2"/>
      <c r="N595" s="2" t="str">
        <f>IF(Final_Cleaned_Data_V2!M595="Other", "Please specify here", "")</f>
        <v/>
      </c>
      <c r="O595" s="2"/>
      <c r="P595" s="2"/>
      <c r="Q595" s="2"/>
      <c r="R595" s="2"/>
      <c r="S595" s="2"/>
      <c r="T595" s="2"/>
      <c r="U595" s="2"/>
      <c r="W595" s="2"/>
      <c r="X595" s="2"/>
    </row>
    <row r="596">
      <c r="A596" s="1">
        <v>675.0</v>
      </c>
      <c r="B596" s="1" t="s">
        <v>1710</v>
      </c>
      <c r="C596" s="1" t="s">
        <v>1711</v>
      </c>
      <c r="D596" s="1" t="s">
        <v>1712</v>
      </c>
      <c r="E596" s="1" t="s">
        <v>27</v>
      </c>
      <c r="F596" s="1">
        <v>4504.0</v>
      </c>
      <c r="H596" s="2"/>
      <c r="I596" s="2"/>
      <c r="J596" s="2"/>
      <c r="K596" s="2" t="str">
        <f>IF(Final_Cleaned_Data_V2!J596="Other", "Please specify here", "")</f>
        <v/>
      </c>
      <c r="L596" s="2"/>
      <c r="M596" s="2"/>
      <c r="N596" s="2" t="str">
        <f>IF(Final_Cleaned_Data_V2!M596="Other", "Please specify here", "")</f>
        <v/>
      </c>
      <c r="O596" s="2"/>
      <c r="P596" s="2"/>
      <c r="Q596" s="2"/>
      <c r="R596" s="2"/>
      <c r="S596" s="2"/>
      <c r="T596" s="2"/>
      <c r="U596" s="2"/>
      <c r="W596" s="2"/>
      <c r="X596" s="2"/>
    </row>
    <row r="597">
      <c r="A597" s="1">
        <v>676.0</v>
      </c>
      <c r="B597" s="1" t="s">
        <v>1713</v>
      </c>
      <c r="C597" s="1" t="s">
        <v>1714</v>
      </c>
      <c r="D597" s="1" t="s">
        <v>1234</v>
      </c>
      <c r="E597" s="1" t="s">
        <v>27</v>
      </c>
      <c r="F597" s="1">
        <v>4512.0</v>
      </c>
      <c r="H597" s="2"/>
      <c r="I597" s="2"/>
      <c r="J597" s="2"/>
      <c r="K597" s="2" t="str">
        <f>IF(Final_Cleaned_Data_V2!J597="Other", "Please specify here", "")</f>
        <v/>
      </c>
      <c r="L597" s="2"/>
      <c r="M597" s="2"/>
      <c r="N597" s="2" t="str">
        <f>IF(Final_Cleaned_Data_V2!M597="Other", "Please specify here", "")</f>
        <v/>
      </c>
      <c r="O597" s="2"/>
      <c r="P597" s="2"/>
      <c r="Q597" s="2"/>
      <c r="R597" s="2"/>
      <c r="S597" s="2"/>
      <c r="T597" s="2"/>
      <c r="U597" s="2"/>
      <c r="W597" s="2"/>
      <c r="X597" s="2"/>
    </row>
    <row r="598">
      <c r="A598" s="1">
        <v>677.0</v>
      </c>
      <c r="B598" s="1" t="s">
        <v>1715</v>
      </c>
      <c r="C598" s="1" t="s">
        <v>1716</v>
      </c>
      <c r="D598" s="1" t="s">
        <v>295</v>
      </c>
      <c r="E598" s="1" t="s">
        <v>27</v>
      </c>
      <c r="F598" s="1">
        <v>4514.0</v>
      </c>
      <c r="H598" s="2"/>
      <c r="I598" s="2"/>
      <c r="J598" s="2"/>
      <c r="K598" s="2" t="str">
        <f>IF(Final_Cleaned_Data_V2!J598="Other", "Please specify here", "")</f>
        <v/>
      </c>
      <c r="L598" s="2"/>
      <c r="M598" s="2"/>
      <c r="N598" s="2" t="str">
        <f>IF(Final_Cleaned_Data_V2!M598="Other", "Please specify here", "")</f>
        <v/>
      </c>
      <c r="O598" s="2"/>
      <c r="P598" s="2"/>
      <c r="Q598" s="2"/>
      <c r="R598" s="2"/>
      <c r="S598" s="2"/>
      <c r="T598" s="2"/>
      <c r="U598" s="2"/>
      <c r="W598" s="2"/>
      <c r="X598" s="2"/>
    </row>
    <row r="599">
      <c r="A599" s="1">
        <v>678.0</v>
      </c>
      <c r="B599" s="1" t="s">
        <v>1717</v>
      </c>
      <c r="C599" s="1" t="s">
        <v>1718</v>
      </c>
      <c r="D599" s="1" t="s">
        <v>1719</v>
      </c>
      <c r="E599" s="1" t="s">
        <v>27</v>
      </c>
      <c r="F599" s="1">
        <v>4540.0</v>
      </c>
      <c r="H599" s="2"/>
      <c r="I599" s="2"/>
      <c r="J599" s="2"/>
      <c r="K599" s="2" t="str">
        <f>IF(Final_Cleaned_Data_V2!J599="Other", "Please specify here", "")</f>
        <v/>
      </c>
      <c r="L599" s="2"/>
      <c r="M599" s="2"/>
      <c r="N599" s="2" t="str">
        <f>IF(Final_Cleaned_Data_V2!M599="Other", "Please specify here", "")</f>
        <v/>
      </c>
      <c r="O599" s="2"/>
      <c r="P599" s="2"/>
      <c r="Q599" s="2"/>
      <c r="R599" s="2"/>
      <c r="S599" s="2"/>
      <c r="T599" s="2"/>
      <c r="U599" s="2"/>
      <c r="W599" s="2"/>
      <c r="X599" s="2"/>
    </row>
    <row r="600">
      <c r="A600" s="1">
        <v>679.0</v>
      </c>
      <c r="B600" s="1" t="s">
        <v>1720</v>
      </c>
      <c r="C600" s="1" t="s">
        <v>1721</v>
      </c>
      <c r="D600" s="1" t="s">
        <v>1328</v>
      </c>
      <c r="E600" s="1" t="s">
        <v>27</v>
      </c>
      <c r="F600" s="1">
        <v>4556.0</v>
      </c>
      <c r="H600" s="2"/>
      <c r="I600" s="2"/>
      <c r="J600" s="2"/>
      <c r="K600" s="2" t="str">
        <f>IF(Final_Cleaned_Data_V2!J600="Other", "Please specify here", "")</f>
        <v/>
      </c>
      <c r="L600" s="2"/>
      <c r="M600" s="2"/>
      <c r="N600" s="2" t="str">
        <f>IF(Final_Cleaned_Data_V2!M600="Other", "Please specify here", "")</f>
        <v/>
      </c>
      <c r="O600" s="2"/>
      <c r="P600" s="2"/>
      <c r="Q600" s="2"/>
      <c r="R600" s="2"/>
      <c r="S600" s="2"/>
      <c r="T600" s="2"/>
      <c r="U600" s="2"/>
      <c r="W600" s="2"/>
      <c r="X600" s="2"/>
    </row>
    <row r="601">
      <c r="A601" s="1">
        <v>680.0</v>
      </c>
      <c r="B601" s="1" t="s">
        <v>1722</v>
      </c>
      <c r="C601" s="1" t="s">
        <v>1723</v>
      </c>
      <c r="D601" s="1" t="s">
        <v>1724</v>
      </c>
      <c r="E601" s="1" t="s">
        <v>27</v>
      </c>
      <c r="F601" s="1">
        <v>4563.0</v>
      </c>
      <c r="H601" s="2"/>
      <c r="I601" s="2"/>
      <c r="J601" s="2"/>
      <c r="K601" s="2" t="str">
        <f>IF(Final_Cleaned_Data_V2!J601="Other", "Please specify here", "")</f>
        <v/>
      </c>
      <c r="L601" s="2"/>
      <c r="M601" s="2"/>
      <c r="N601" s="2" t="str">
        <f>IF(Final_Cleaned_Data_V2!M601="Other", "Please specify here", "")</f>
        <v/>
      </c>
      <c r="O601" s="2"/>
      <c r="P601" s="2"/>
      <c r="Q601" s="2"/>
      <c r="R601" s="2"/>
      <c r="S601" s="2"/>
      <c r="T601" s="2"/>
      <c r="U601" s="2"/>
      <c r="W601" s="2"/>
      <c r="X601" s="2"/>
    </row>
    <row r="602">
      <c r="A602" s="1">
        <v>681.0</v>
      </c>
      <c r="B602" s="1" t="s">
        <v>1725</v>
      </c>
      <c r="C602" s="1" t="s">
        <v>1726</v>
      </c>
      <c r="D602" s="1" t="s">
        <v>1727</v>
      </c>
      <c r="E602" s="1" t="s">
        <v>27</v>
      </c>
      <c r="F602" s="1">
        <v>4569.0</v>
      </c>
      <c r="H602" s="2"/>
      <c r="I602" s="2"/>
      <c r="J602" s="2"/>
      <c r="K602" s="2" t="str">
        <f>IF(Final_Cleaned_Data_V2!J602="Other", "Please specify here", "")</f>
        <v/>
      </c>
      <c r="L602" s="2"/>
      <c r="M602" s="2"/>
      <c r="N602" s="2" t="str">
        <f>IF(Final_Cleaned_Data_V2!M602="Other", "Please specify here", "")</f>
        <v/>
      </c>
      <c r="O602" s="2"/>
      <c r="P602" s="2"/>
      <c r="Q602" s="2"/>
      <c r="R602" s="2"/>
      <c r="S602" s="2"/>
      <c r="T602" s="2"/>
      <c r="U602" s="2"/>
      <c r="W602" s="2"/>
      <c r="X602" s="2"/>
    </row>
    <row r="603">
      <c r="A603" s="1">
        <v>682.0</v>
      </c>
      <c r="B603" s="1" t="s">
        <v>1728</v>
      </c>
      <c r="C603" s="1" t="s">
        <v>1729</v>
      </c>
      <c r="D603" s="1" t="s">
        <v>1730</v>
      </c>
      <c r="E603" s="1" t="s">
        <v>27</v>
      </c>
      <c r="F603" s="1">
        <v>4570.0</v>
      </c>
      <c r="H603" s="2"/>
      <c r="I603" s="2"/>
      <c r="J603" s="2"/>
      <c r="K603" s="2" t="str">
        <f>IF(Final_Cleaned_Data_V2!J603="Other", "Please specify here", "")</f>
        <v/>
      </c>
      <c r="L603" s="2"/>
      <c r="M603" s="2"/>
      <c r="N603" s="2" t="str">
        <f>IF(Final_Cleaned_Data_V2!M603="Other", "Please specify here", "")</f>
        <v/>
      </c>
      <c r="O603" s="2"/>
      <c r="P603" s="2"/>
      <c r="Q603" s="2"/>
      <c r="R603" s="2"/>
      <c r="S603" s="2"/>
      <c r="T603" s="2"/>
      <c r="U603" s="2"/>
      <c r="W603" s="2"/>
      <c r="X603" s="2"/>
    </row>
    <row r="604">
      <c r="A604" s="1">
        <v>683.0</v>
      </c>
      <c r="B604" s="1" t="s">
        <v>1731</v>
      </c>
      <c r="C604" s="1" t="s">
        <v>1732</v>
      </c>
      <c r="D604" s="1" t="s">
        <v>1269</v>
      </c>
      <c r="E604" s="1" t="s">
        <v>27</v>
      </c>
      <c r="F604" s="1">
        <v>4581.0</v>
      </c>
      <c r="H604" s="2"/>
      <c r="I604" s="2"/>
      <c r="J604" s="2"/>
      <c r="K604" s="2" t="str">
        <f>IF(Final_Cleaned_Data_V2!J604="Other", "Please specify here", "")</f>
        <v/>
      </c>
      <c r="L604" s="2"/>
      <c r="M604" s="2"/>
      <c r="N604" s="2" t="str">
        <f>IF(Final_Cleaned_Data_V2!M604="Other", "Please specify here", "")</f>
        <v/>
      </c>
      <c r="O604" s="2"/>
      <c r="P604" s="2"/>
      <c r="Q604" s="2"/>
      <c r="R604" s="2"/>
      <c r="S604" s="2"/>
      <c r="T604" s="2"/>
      <c r="U604" s="2"/>
      <c r="W604" s="2"/>
      <c r="X604" s="2"/>
    </row>
    <row r="605">
      <c r="A605" s="1">
        <v>684.0</v>
      </c>
      <c r="B605" s="1" t="s">
        <v>1733</v>
      </c>
      <c r="C605" s="1" t="s">
        <v>1734</v>
      </c>
      <c r="D605" s="1" t="s">
        <v>776</v>
      </c>
      <c r="E605" s="1" t="s">
        <v>777</v>
      </c>
      <c r="F605" s="1">
        <v>4583.0</v>
      </c>
      <c r="H605" s="2"/>
      <c r="I605" s="2"/>
      <c r="J605" s="2"/>
      <c r="K605" s="2" t="str">
        <f>IF(Final_Cleaned_Data_V2!J605="Other", "Please specify here", "")</f>
        <v/>
      </c>
      <c r="L605" s="2"/>
      <c r="M605" s="2"/>
      <c r="N605" s="2" t="str">
        <f>IF(Final_Cleaned_Data_V2!M605="Other", "Please specify here", "")</f>
        <v/>
      </c>
      <c r="O605" s="2"/>
      <c r="P605" s="2"/>
      <c r="Q605" s="2"/>
      <c r="R605" s="2"/>
      <c r="S605" s="2"/>
      <c r="T605" s="2"/>
      <c r="U605" s="2"/>
      <c r="W605" s="2"/>
      <c r="X605" s="2"/>
    </row>
    <row r="606">
      <c r="A606" s="1">
        <v>685.0</v>
      </c>
      <c r="B606" s="1" t="s">
        <v>1735</v>
      </c>
      <c r="C606" s="1" t="s">
        <v>1736</v>
      </c>
      <c r="D606" s="1" t="s">
        <v>1737</v>
      </c>
      <c r="E606" s="1" t="s">
        <v>1738</v>
      </c>
      <c r="F606" s="1">
        <v>4606.0</v>
      </c>
      <c r="H606" s="2"/>
      <c r="I606" s="2"/>
      <c r="J606" s="2"/>
      <c r="K606" s="2" t="str">
        <f>IF(Final_Cleaned_Data_V2!J606="Other", "Please specify here", "")</f>
        <v/>
      </c>
      <c r="L606" s="2"/>
      <c r="M606" s="2"/>
      <c r="N606" s="2" t="str">
        <f>IF(Final_Cleaned_Data_V2!M606="Other", "Please specify here", "")</f>
        <v/>
      </c>
      <c r="O606" s="2"/>
      <c r="P606" s="2"/>
      <c r="Q606" s="2"/>
      <c r="R606" s="2"/>
      <c r="S606" s="2"/>
      <c r="T606" s="2"/>
      <c r="U606" s="2"/>
      <c r="W606" s="2"/>
      <c r="X606" s="2"/>
    </row>
    <row r="607">
      <c r="A607" s="1">
        <v>686.0</v>
      </c>
      <c r="B607" s="1" t="s">
        <v>1739</v>
      </c>
      <c r="C607" s="1" t="s">
        <v>1740</v>
      </c>
      <c r="D607" s="1" t="s">
        <v>1556</v>
      </c>
      <c r="E607" s="1" t="s">
        <v>1557</v>
      </c>
      <c r="F607" s="1">
        <v>4615.0</v>
      </c>
      <c r="H607" s="2"/>
      <c r="I607" s="2"/>
      <c r="J607" s="2"/>
      <c r="K607" s="2" t="str">
        <f>IF(Final_Cleaned_Data_V2!J607="Other", "Please specify here", "")</f>
        <v/>
      </c>
      <c r="L607" s="2"/>
      <c r="M607" s="2"/>
      <c r="N607" s="2" t="str">
        <f>IF(Final_Cleaned_Data_V2!M607="Other", "Please specify here", "")</f>
        <v/>
      </c>
      <c r="O607" s="2"/>
      <c r="P607" s="2"/>
      <c r="Q607" s="2"/>
      <c r="R607" s="2"/>
      <c r="S607" s="2"/>
      <c r="T607" s="2"/>
      <c r="U607" s="2"/>
      <c r="W607" s="2"/>
      <c r="X607" s="2"/>
    </row>
    <row r="608">
      <c r="A608" s="1">
        <v>687.0</v>
      </c>
      <c r="B608" s="1" t="s">
        <v>1741</v>
      </c>
      <c r="C608" s="1" t="s">
        <v>1742</v>
      </c>
      <c r="D608" s="1" t="s">
        <v>1743</v>
      </c>
      <c r="E608" s="1" t="s">
        <v>34</v>
      </c>
      <c r="F608" s="1">
        <v>4625.0</v>
      </c>
      <c r="H608" s="2"/>
      <c r="I608" s="2"/>
      <c r="J608" s="2"/>
      <c r="K608" s="2" t="str">
        <f>IF(Final_Cleaned_Data_V2!J608="Other", "Please specify here", "")</f>
        <v/>
      </c>
      <c r="L608" s="2"/>
      <c r="M608" s="2"/>
      <c r="N608" s="2" t="str">
        <f>IF(Final_Cleaned_Data_V2!M608="Other", "Please specify here", "")</f>
        <v/>
      </c>
      <c r="O608" s="2"/>
      <c r="P608" s="2"/>
      <c r="Q608" s="2"/>
      <c r="R608" s="2"/>
      <c r="S608" s="2"/>
      <c r="T608" s="2"/>
      <c r="U608" s="2"/>
      <c r="W608" s="2"/>
      <c r="X608" s="2"/>
    </row>
    <row r="609">
      <c r="A609" s="1">
        <v>688.0</v>
      </c>
      <c r="B609" s="1" t="s">
        <v>1744</v>
      </c>
      <c r="C609" s="1" t="s">
        <v>1745</v>
      </c>
      <c r="D609" s="1" t="s">
        <v>1143</v>
      </c>
      <c r="E609" s="1" t="s">
        <v>1144</v>
      </c>
      <c r="F609" s="1">
        <v>4653.0</v>
      </c>
      <c r="H609" s="2"/>
      <c r="I609" s="2"/>
      <c r="J609" s="2"/>
      <c r="K609" s="2" t="str">
        <f>IF(Final_Cleaned_Data_V2!J609="Other", "Please specify here", "")</f>
        <v/>
      </c>
      <c r="L609" s="2"/>
      <c r="M609" s="2"/>
      <c r="N609" s="2" t="str">
        <f>IF(Final_Cleaned_Data_V2!M609="Other", "Please specify here", "")</f>
        <v/>
      </c>
      <c r="O609" s="2"/>
      <c r="P609" s="2"/>
      <c r="Q609" s="2"/>
      <c r="R609" s="2"/>
      <c r="S609" s="2"/>
      <c r="T609" s="2"/>
      <c r="U609" s="2"/>
      <c r="W609" s="2"/>
      <c r="X609" s="2"/>
    </row>
    <row r="610">
      <c r="A610" s="1">
        <v>689.0</v>
      </c>
      <c r="B610" s="1" t="s">
        <v>1746</v>
      </c>
      <c r="C610" s="1" t="s">
        <v>1747</v>
      </c>
      <c r="D610" s="1" t="s">
        <v>1748</v>
      </c>
      <c r="E610" s="1" t="s">
        <v>1749</v>
      </c>
      <c r="F610" s="1">
        <v>4679.0</v>
      </c>
      <c r="H610" s="2"/>
      <c r="I610" s="2"/>
      <c r="J610" s="2"/>
      <c r="K610" s="2" t="str">
        <f>IF(Final_Cleaned_Data_V2!J610="Other", "Please specify here", "")</f>
        <v/>
      </c>
      <c r="L610" s="2"/>
      <c r="M610" s="2"/>
      <c r="N610" s="2" t="str">
        <f>IF(Final_Cleaned_Data_V2!M610="Other", "Please specify here", "")</f>
        <v/>
      </c>
      <c r="O610" s="2"/>
      <c r="P610" s="2"/>
      <c r="Q610" s="2"/>
      <c r="R610" s="2"/>
      <c r="S610" s="2"/>
      <c r="T610" s="2"/>
      <c r="U610" s="2"/>
      <c r="W610" s="2"/>
      <c r="X610" s="2"/>
    </row>
    <row r="611">
      <c r="A611" s="1">
        <v>690.0</v>
      </c>
      <c r="B611" s="1" t="s">
        <v>1750</v>
      </c>
      <c r="C611" s="1" t="s">
        <v>1751</v>
      </c>
      <c r="D611" s="1" t="s">
        <v>1462</v>
      </c>
      <c r="E611" s="1" t="s">
        <v>34</v>
      </c>
      <c r="F611" s="1">
        <v>4706.0</v>
      </c>
      <c r="H611" s="2"/>
      <c r="I611" s="2"/>
      <c r="J611" s="2"/>
      <c r="K611" s="2" t="str">
        <f>IF(Final_Cleaned_Data_V2!J611="Other", "Please specify here", "")</f>
        <v/>
      </c>
      <c r="L611" s="2"/>
      <c r="M611" s="2"/>
      <c r="N611" s="2" t="str">
        <f>IF(Final_Cleaned_Data_V2!M611="Other", "Please specify here", "")</f>
        <v/>
      </c>
      <c r="O611" s="2"/>
      <c r="P611" s="2"/>
      <c r="Q611" s="2"/>
      <c r="R611" s="2"/>
      <c r="S611" s="2"/>
      <c r="T611" s="2"/>
      <c r="U611" s="2"/>
      <c r="W611" s="2"/>
      <c r="X611" s="2"/>
    </row>
    <row r="612">
      <c r="A612" s="1">
        <v>691.0</v>
      </c>
      <c r="B612" s="1" t="s">
        <v>1752</v>
      </c>
      <c r="C612" s="1" t="s">
        <v>1753</v>
      </c>
      <c r="D612" s="1" t="s">
        <v>295</v>
      </c>
      <c r="E612" s="1" t="s">
        <v>27</v>
      </c>
      <c r="F612" s="1">
        <v>4712.0</v>
      </c>
      <c r="H612" s="2"/>
      <c r="I612" s="2"/>
      <c r="J612" s="2"/>
      <c r="K612" s="2" t="str">
        <f>IF(Final_Cleaned_Data_V2!J612="Other", "Please specify here", "")</f>
        <v/>
      </c>
      <c r="L612" s="2"/>
      <c r="M612" s="2"/>
      <c r="N612" s="2" t="str">
        <f>IF(Final_Cleaned_Data_V2!M612="Other", "Please specify here", "")</f>
        <v/>
      </c>
      <c r="O612" s="2"/>
      <c r="P612" s="2"/>
      <c r="Q612" s="2"/>
      <c r="R612" s="2"/>
      <c r="S612" s="2"/>
      <c r="T612" s="2"/>
      <c r="U612" s="2"/>
      <c r="W612" s="2"/>
      <c r="X612" s="2"/>
    </row>
    <row r="613">
      <c r="A613" s="1">
        <v>692.0</v>
      </c>
      <c r="B613" s="1" t="s">
        <v>1754</v>
      </c>
      <c r="C613" s="1" t="s">
        <v>1755</v>
      </c>
      <c r="D613" s="1" t="s">
        <v>1756</v>
      </c>
      <c r="E613" s="1" t="s">
        <v>27</v>
      </c>
      <c r="F613" s="1">
        <v>4714.0</v>
      </c>
      <c r="H613" s="2"/>
      <c r="I613" s="2"/>
      <c r="J613" s="2"/>
      <c r="K613" s="2" t="str">
        <f>IF(Final_Cleaned_Data_V2!J613="Other", "Please specify here", "")</f>
        <v/>
      </c>
      <c r="L613" s="2"/>
      <c r="M613" s="2"/>
      <c r="N613" s="2" t="str">
        <f>IF(Final_Cleaned_Data_V2!M613="Other", "Please specify here", "")</f>
        <v/>
      </c>
      <c r="O613" s="2"/>
      <c r="P613" s="2"/>
      <c r="Q613" s="2"/>
      <c r="R613" s="2"/>
      <c r="S613" s="2"/>
      <c r="T613" s="2"/>
      <c r="U613" s="2"/>
      <c r="W613" s="2"/>
      <c r="X613" s="2"/>
    </row>
    <row r="614">
      <c r="A614" s="1">
        <v>693.0</v>
      </c>
      <c r="B614" s="1" t="s">
        <v>1757</v>
      </c>
      <c r="C614" s="1" t="s">
        <v>1758</v>
      </c>
      <c r="D614" s="1" t="s">
        <v>1759</v>
      </c>
      <c r="E614" s="1" t="s">
        <v>27</v>
      </c>
      <c r="F614" s="1">
        <v>4719.0</v>
      </c>
      <c r="H614" s="2"/>
      <c r="I614" s="2"/>
      <c r="J614" s="2"/>
      <c r="K614" s="2" t="str">
        <f>IF(Final_Cleaned_Data_V2!J614="Other", "Please specify here", "")</f>
        <v/>
      </c>
      <c r="L614" s="2"/>
      <c r="M614" s="2"/>
      <c r="N614" s="2" t="str">
        <f>IF(Final_Cleaned_Data_V2!M614="Other", "Please specify here", "")</f>
        <v/>
      </c>
      <c r="O614" s="2"/>
      <c r="P614" s="2"/>
      <c r="Q614" s="2"/>
      <c r="R614" s="2"/>
      <c r="S614" s="2"/>
      <c r="T614" s="2"/>
      <c r="U614" s="2"/>
      <c r="W614" s="2"/>
      <c r="X614" s="2"/>
    </row>
    <row r="615">
      <c r="A615" s="1">
        <v>694.0</v>
      </c>
      <c r="B615" s="1" t="s">
        <v>1760</v>
      </c>
      <c r="C615" s="1" t="s">
        <v>1761</v>
      </c>
      <c r="D615" s="1" t="s">
        <v>1762</v>
      </c>
      <c r="E615" s="1" t="s">
        <v>838</v>
      </c>
      <c r="F615" s="1">
        <v>4725.0</v>
      </c>
      <c r="H615" s="2"/>
      <c r="I615" s="2"/>
      <c r="J615" s="2"/>
      <c r="K615" s="2" t="str">
        <f>IF(Final_Cleaned_Data_V2!J615="Other", "Please specify here", "")</f>
        <v/>
      </c>
      <c r="L615" s="2"/>
      <c r="M615" s="2"/>
      <c r="N615" s="2" t="str">
        <f>IF(Final_Cleaned_Data_V2!M615="Other", "Please specify here", "")</f>
        <v/>
      </c>
      <c r="O615" s="2"/>
      <c r="P615" s="2"/>
      <c r="Q615" s="2"/>
      <c r="R615" s="2"/>
      <c r="S615" s="2"/>
      <c r="T615" s="2"/>
      <c r="U615" s="2"/>
      <c r="W615" s="2"/>
      <c r="X615" s="2"/>
    </row>
    <row r="616">
      <c r="A616" s="1">
        <v>695.0</v>
      </c>
      <c r="B616" s="1" t="s">
        <v>1763</v>
      </c>
      <c r="C616" s="1" t="s">
        <v>1764</v>
      </c>
      <c r="D616" s="1" t="s">
        <v>1765</v>
      </c>
      <c r="E616" s="1" t="s">
        <v>27</v>
      </c>
      <c r="F616" s="1">
        <v>4727.0</v>
      </c>
      <c r="H616" s="2"/>
      <c r="I616" s="2"/>
      <c r="J616" s="2"/>
      <c r="K616" s="2" t="str">
        <f>IF(Final_Cleaned_Data_V2!J616="Other", "Please specify here", "")</f>
        <v/>
      </c>
      <c r="L616" s="2"/>
      <c r="M616" s="2"/>
      <c r="N616" s="2" t="str">
        <f>IF(Final_Cleaned_Data_V2!M616="Other", "Please specify here", "")</f>
        <v/>
      </c>
      <c r="O616" s="2"/>
      <c r="P616" s="2"/>
      <c r="Q616" s="2"/>
      <c r="R616" s="2"/>
      <c r="S616" s="2"/>
      <c r="T616" s="2"/>
      <c r="U616" s="2"/>
      <c r="W616" s="2"/>
      <c r="X616" s="2"/>
    </row>
    <row r="617">
      <c r="A617" s="1">
        <v>696.0</v>
      </c>
      <c r="B617" s="1" t="s">
        <v>1766</v>
      </c>
      <c r="C617" s="1" t="s">
        <v>1767</v>
      </c>
      <c r="D617" s="1" t="s">
        <v>1768</v>
      </c>
      <c r="E617" s="1" t="s">
        <v>27</v>
      </c>
      <c r="F617" s="1">
        <v>4731.0</v>
      </c>
      <c r="H617" s="2"/>
      <c r="I617" s="2"/>
      <c r="J617" s="2"/>
      <c r="K617" s="2" t="str">
        <f>IF(Final_Cleaned_Data_V2!J617="Other", "Please specify here", "")</f>
        <v/>
      </c>
      <c r="L617" s="2"/>
      <c r="M617" s="2"/>
      <c r="N617" s="2" t="str">
        <f>IF(Final_Cleaned_Data_V2!M617="Other", "Please specify here", "")</f>
        <v/>
      </c>
      <c r="O617" s="2"/>
      <c r="P617" s="2"/>
      <c r="Q617" s="2"/>
      <c r="R617" s="2"/>
      <c r="S617" s="2"/>
      <c r="T617" s="2"/>
      <c r="U617" s="2"/>
      <c r="W617" s="2"/>
      <c r="X617" s="2"/>
    </row>
    <row r="618">
      <c r="A618" s="1">
        <v>697.0</v>
      </c>
      <c r="B618" s="1" t="s">
        <v>1769</v>
      </c>
      <c r="C618" s="1" t="s">
        <v>1770</v>
      </c>
      <c r="D618" s="1" t="s">
        <v>1771</v>
      </c>
      <c r="E618" s="1" t="s">
        <v>1772</v>
      </c>
      <c r="F618" s="1">
        <v>4738.0</v>
      </c>
      <c r="H618" s="2"/>
      <c r="I618" s="2"/>
      <c r="J618" s="2"/>
      <c r="K618" s="2" t="str">
        <f>IF(Final_Cleaned_Data_V2!J618="Other", "Please specify here", "")</f>
        <v/>
      </c>
      <c r="L618" s="2"/>
      <c r="M618" s="2"/>
      <c r="N618" s="2" t="str">
        <f>IF(Final_Cleaned_Data_V2!M618="Other", "Please specify here", "")</f>
        <v/>
      </c>
      <c r="O618" s="2"/>
      <c r="P618" s="2"/>
      <c r="Q618" s="2"/>
      <c r="R618" s="2"/>
      <c r="S618" s="2"/>
      <c r="T618" s="2"/>
      <c r="U618" s="2"/>
      <c r="W618" s="2"/>
      <c r="X618" s="2"/>
    </row>
    <row r="619">
      <c r="A619" s="1">
        <v>698.0</v>
      </c>
      <c r="B619" s="1" t="s">
        <v>1773</v>
      </c>
      <c r="C619" s="1" t="s">
        <v>1774</v>
      </c>
      <c r="D619" s="1" t="s">
        <v>1775</v>
      </c>
      <c r="E619" s="1" t="s">
        <v>27</v>
      </c>
      <c r="F619" s="1">
        <v>4747.0</v>
      </c>
      <c r="H619" s="2"/>
      <c r="I619" s="2"/>
      <c r="J619" s="2"/>
      <c r="K619" s="2" t="str">
        <f>IF(Final_Cleaned_Data_V2!J619="Other", "Please specify here", "")</f>
        <v/>
      </c>
      <c r="L619" s="2"/>
      <c r="M619" s="2"/>
      <c r="N619" s="2" t="str">
        <f>IF(Final_Cleaned_Data_V2!M619="Other", "Please specify here", "")</f>
        <v/>
      </c>
      <c r="O619" s="2"/>
      <c r="P619" s="2"/>
      <c r="Q619" s="2"/>
      <c r="R619" s="2"/>
      <c r="S619" s="2"/>
      <c r="T619" s="2"/>
      <c r="U619" s="2"/>
      <c r="W619" s="2"/>
      <c r="X619" s="2"/>
    </row>
    <row r="620">
      <c r="A620" s="1">
        <v>699.0</v>
      </c>
      <c r="B620" s="1" t="s">
        <v>1776</v>
      </c>
      <c r="C620" s="1" t="s">
        <v>1777</v>
      </c>
      <c r="D620" s="1" t="s">
        <v>42</v>
      </c>
      <c r="E620" s="1" t="s">
        <v>27</v>
      </c>
      <c r="F620" s="1">
        <v>4757.0</v>
      </c>
      <c r="H620" s="2"/>
      <c r="I620" s="2"/>
      <c r="J620" s="2"/>
      <c r="K620" s="2" t="str">
        <f>IF(Final_Cleaned_Data_V2!J620="Other", "Please specify here", "")</f>
        <v/>
      </c>
      <c r="L620" s="2"/>
      <c r="M620" s="2"/>
      <c r="N620" s="2" t="str">
        <f>IF(Final_Cleaned_Data_V2!M620="Other", "Please specify here", "")</f>
        <v/>
      </c>
      <c r="O620" s="2"/>
      <c r="P620" s="2"/>
      <c r="Q620" s="2"/>
      <c r="R620" s="2"/>
      <c r="S620" s="2"/>
      <c r="T620" s="2"/>
      <c r="U620" s="2"/>
      <c r="W620" s="2"/>
      <c r="X620" s="2"/>
    </row>
    <row r="621">
      <c r="A621" s="1">
        <v>700.0</v>
      </c>
      <c r="B621" s="1" t="s">
        <v>1778</v>
      </c>
      <c r="C621" s="1" t="s">
        <v>1779</v>
      </c>
      <c r="D621" s="1" t="s">
        <v>1780</v>
      </c>
      <c r="E621" s="1" t="s">
        <v>1781</v>
      </c>
      <c r="F621" s="1">
        <v>4760.0</v>
      </c>
      <c r="H621" s="2"/>
      <c r="I621" s="2"/>
      <c r="J621" s="2"/>
      <c r="K621" s="2" t="str">
        <f>IF(Final_Cleaned_Data_V2!J621="Other", "Please specify here", "")</f>
        <v/>
      </c>
      <c r="L621" s="2"/>
      <c r="M621" s="2"/>
      <c r="N621" s="2" t="str">
        <f>IF(Final_Cleaned_Data_V2!M621="Other", "Please specify here", "")</f>
        <v/>
      </c>
      <c r="O621" s="2"/>
      <c r="P621" s="2"/>
      <c r="Q621" s="2"/>
      <c r="R621" s="2"/>
      <c r="S621" s="2"/>
      <c r="T621" s="2"/>
      <c r="U621" s="2"/>
      <c r="W621" s="2"/>
      <c r="X621" s="2"/>
    </row>
    <row r="622">
      <c r="A622" s="1">
        <v>701.0</v>
      </c>
      <c r="B622" s="1" t="s">
        <v>1782</v>
      </c>
      <c r="C622" s="1" t="s">
        <v>1783</v>
      </c>
      <c r="D622" s="1" t="s">
        <v>1784</v>
      </c>
      <c r="E622" s="1" t="s">
        <v>27</v>
      </c>
      <c r="F622" s="1">
        <v>4764.0</v>
      </c>
      <c r="H622" s="2"/>
      <c r="I622" s="2"/>
      <c r="J622" s="2"/>
      <c r="K622" s="2" t="str">
        <f>IF(Final_Cleaned_Data_V2!J622="Other", "Please specify here", "")</f>
        <v/>
      </c>
      <c r="L622" s="2"/>
      <c r="M622" s="2"/>
      <c r="N622" s="2" t="str">
        <f>IF(Final_Cleaned_Data_V2!M622="Other", "Please specify here", "")</f>
        <v/>
      </c>
      <c r="O622" s="2"/>
      <c r="P622" s="2"/>
      <c r="Q622" s="2"/>
      <c r="R622" s="2"/>
      <c r="S622" s="2"/>
      <c r="T622" s="2"/>
      <c r="U622" s="2"/>
      <c r="W622" s="2"/>
      <c r="X622" s="2"/>
    </row>
    <row r="623">
      <c r="A623" s="1">
        <v>702.0</v>
      </c>
      <c r="B623" s="1" t="s">
        <v>1785</v>
      </c>
      <c r="C623" s="1" t="s">
        <v>1786</v>
      </c>
      <c r="D623" s="1" t="s">
        <v>1787</v>
      </c>
      <c r="E623" s="1" t="s">
        <v>27</v>
      </c>
      <c r="F623" s="1">
        <v>4788.0</v>
      </c>
      <c r="H623" s="2"/>
      <c r="I623" s="2"/>
      <c r="J623" s="2"/>
      <c r="K623" s="2" t="str">
        <f>IF(Final_Cleaned_Data_V2!J623="Other", "Please specify here", "")</f>
        <v/>
      </c>
      <c r="L623" s="2"/>
      <c r="M623" s="2"/>
      <c r="N623" s="2" t="str">
        <f>IF(Final_Cleaned_Data_V2!M623="Other", "Please specify here", "")</f>
        <v/>
      </c>
      <c r="O623" s="2"/>
      <c r="P623" s="2"/>
      <c r="Q623" s="2"/>
      <c r="R623" s="2"/>
      <c r="S623" s="2"/>
      <c r="T623" s="2"/>
      <c r="U623" s="2"/>
      <c r="W623" s="2"/>
      <c r="X623" s="2"/>
    </row>
    <row r="624">
      <c r="A624" s="1">
        <v>703.0</v>
      </c>
      <c r="B624" s="1" t="s">
        <v>1788</v>
      </c>
      <c r="C624" s="1" t="s">
        <v>1789</v>
      </c>
      <c r="D624" s="1" t="s">
        <v>1790</v>
      </c>
      <c r="E624" s="1" t="s">
        <v>27</v>
      </c>
      <c r="F624" s="1">
        <v>4792.0</v>
      </c>
      <c r="H624" s="2"/>
      <c r="I624" s="2"/>
      <c r="J624" s="2"/>
      <c r="K624" s="2" t="str">
        <f>IF(Final_Cleaned_Data_V2!J624="Other", "Please specify here", "")</f>
        <v/>
      </c>
      <c r="L624" s="2"/>
      <c r="M624" s="2"/>
      <c r="N624" s="2" t="str">
        <f>IF(Final_Cleaned_Data_V2!M624="Other", "Please specify here", "")</f>
        <v/>
      </c>
      <c r="O624" s="2"/>
      <c r="P624" s="2"/>
      <c r="Q624" s="2"/>
      <c r="R624" s="2"/>
      <c r="S624" s="2"/>
      <c r="T624" s="2"/>
      <c r="U624" s="2"/>
      <c r="W624" s="2"/>
      <c r="X624" s="2"/>
    </row>
    <row r="625">
      <c r="A625" s="1">
        <v>704.0</v>
      </c>
      <c r="B625" s="1" t="s">
        <v>1791</v>
      </c>
      <c r="C625" s="1" t="s">
        <v>1792</v>
      </c>
      <c r="D625" s="1" t="s">
        <v>1793</v>
      </c>
      <c r="E625" s="1" t="s">
        <v>27</v>
      </c>
      <c r="F625" s="1">
        <v>4797.0</v>
      </c>
      <c r="H625" s="2"/>
      <c r="I625" s="2"/>
      <c r="J625" s="2"/>
      <c r="K625" s="2" t="str">
        <f>IF(Final_Cleaned_Data_V2!J625="Other", "Please specify here", "")</f>
        <v/>
      </c>
      <c r="L625" s="2"/>
      <c r="M625" s="2"/>
      <c r="N625" s="2" t="str">
        <f>IF(Final_Cleaned_Data_V2!M625="Other", "Please specify here", "")</f>
        <v/>
      </c>
      <c r="O625" s="2"/>
      <c r="P625" s="2"/>
      <c r="Q625" s="2"/>
      <c r="R625" s="2"/>
      <c r="S625" s="2"/>
      <c r="T625" s="2"/>
      <c r="U625" s="2"/>
      <c r="W625" s="2"/>
      <c r="X625" s="2"/>
    </row>
    <row r="626">
      <c r="A626" s="1">
        <v>705.0</v>
      </c>
      <c r="B626" s="1" t="s">
        <v>1794</v>
      </c>
      <c r="C626" s="1" t="s">
        <v>1795</v>
      </c>
      <c r="D626" s="1" t="s">
        <v>1796</v>
      </c>
      <c r="E626" s="1" t="s">
        <v>27</v>
      </c>
      <c r="F626" s="1">
        <v>4800.0</v>
      </c>
      <c r="H626" s="2"/>
      <c r="I626" s="2"/>
      <c r="J626" s="2"/>
      <c r="K626" s="2" t="str">
        <f>IF(Final_Cleaned_Data_V2!J626="Other", "Please specify here", "")</f>
        <v/>
      </c>
      <c r="L626" s="2"/>
      <c r="M626" s="2"/>
      <c r="N626" s="2" t="str">
        <f>IF(Final_Cleaned_Data_V2!M626="Other", "Please specify here", "")</f>
        <v/>
      </c>
      <c r="O626" s="2"/>
      <c r="P626" s="2"/>
      <c r="Q626" s="2"/>
      <c r="R626" s="2"/>
      <c r="S626" s="2"/>
      <c r="T626" s="2"/>
      <c r="U626" s="2"/>
      <c r="W626" s="2"/>
      <c r="X626" s="2"/>
    </row>
    <row r="627">
      <c r="A627" s="1">
        <v>706.0</v>
      </c>
      <c r="B627" s="1" t="s">
        <v>1797</v>
      </c>
      <c r="C627" s="1" t="s">
        <v>1798</v>
      </c>
      <c r="D627" s="1" t="s">
        <v>1799</v>
      </c>
      <c r="E627" s="1" t="s">
        <v>27</v>
      </c>
      <c r="F627" s="1">
        <v>4835.0</v>
      </c>
      <c r="H627" s="2"/>
      <c r="I627" s="2"/>
      <c r="J627" s="2"/>
      <c r="K627" s="2" t="str">
        <f>IF(Final_Cleaned_Data_V2!J627="Other", "Please specify here", "")</f>
        <v/>
      </c>
      <c r="L627" s="2"/>
      <c r="M627" s="2"/>
      <c r="N627" s="2" t="str">
        <f>IF(Final_Cleaned_Data_V2!M627="Other", "Please specify here", "")</f>
        <v/>
      </c>
      <c r="O627" s="2"/>
      <c r="P627" s="2"/>
      <c r="Q627" s="2"/>
      <c r="R627" s="2"/>
      <c r="S627" s="2"/>
      <c r="T627" s="2"/>
      <c r="U627" s="2"/>
      <c r="W627" s="2"/>
      <c r="X627" s="2"/>
    </row>
    <row r="628">
      <c r="A628" s="1">
        <v>707.0</v>
      </c>
      <c r="B628" s="1" t="s">
        <v>1800</v>
      </c>
      <c r="C628" s="1" t="s">
        <v>1801</v>
      </c>
      <c r="D628" s="1" t="s">
        <v>1802</v>
      </c>
      <c r="E628" s="1" t="s">
        <v>1803</v>
      </c>
      <c r="F628" s="1">
        <v>4853.0</v>
      </c>
      <c r="H628" s="2"/>
      <c r="I628" s="2"/>
      <c r="J628" s="2"/>
      <c r="K628" s="2" t="str">
        <f>IF(Final_Cleaned_Data_V2!J628="Other", "Please specify here", "")</f>
        <v/>
      </c>
      <c r="L628" s="2"/>
      <c r="M628" s="2"/>
      <c r="N628" s="2" t="str">
        <f>IF(Final_Cleaned_Data_V2!M628="Other", "Please specify here", "")</f>
        <v/>
      </c>
      <c r="O628" s="2"/>
      <c r="P628" s="2"/>
      <c r="Q628" s="2"/>
      <c r="R628" s="2"/>
      <c r="S628" s="2"/>
      <c r="T628" s="2"/>
      <c r="U628" s="2"/>
      <c r="W628" s="2"/>
      <c r="X628" s="2"/>
    </row>
    <row r="629">
      <c r="A629" s="1">
        <v>708.0</v>
      </c>
      <c r="B629" s="1" t="s">
        <v>1804</v>
      </c>
      <c r="C629" s="1" t="s">
        <v>1805</v>
      </c>
      <c r="D629" s="1" t="s">
        <v>1022</v>
      </c>
      <c r="E629" s="1" t="s">
        <v>27</v>
      </c>
      <c r="F629" s="1">
        <v>4855.0</v>
      </c>
      <c r="H629" s="2"/>
      <c r="I629" s="2"/>
      <c r="J629" s="2"/>
      <c r="K629" s="2" t="str">
        <f>IF(Final_Cleaned_Data_V2!J629="Other", "Please specify here", "")</f>
        <v/>
      </c>
      <c r="L629" s="2"/>
      <c r="M629" s="2"/>
      <c r="N629" s="2" t="str">
        <f>IF(Final_Cleaned_Data_V2!M629="Other", "Please specify here", "")</f>
        <v/>
      </c>
      <c r="O629" s="2"/>
      <c r="P629" s="2"/>
      <c r="Q629" s="2"/>
      <c r="R629" s="2"/>
      <c r="S629" s="2"/>
      <c r="T629" s="2"/>
      <c r="U629" s="2"/>
      <c r="W629" s="2"/>
      <c r="X629" s="2"/>
    </row>
    <row r="630">
      <c r="A630" s="1">
        <v>709.0</v>
      </c>
      <c r="B630" s="1" t="s">
        <v>1806</v>
      </c>
      <c r="C630" s="1" t="s">
        <v>1807</v>
      </c>
      <c r="D630" s="1" t="s">
        <v>1808</v>
      </c>
      <c r="E630" s="1" t="s">
        <v>1809</v>
      </c>
      <c r="F630" s="1">
        <v>4857.0</v>
      </c>
      <c r="H630" s="2"/>
      <c r="I630" s="2"/>
      <c r="J630" s="2"/>
      <c r="K630" s="2" t="str">
        <f>IF(Final_Cleaned_Data_V2!J630="Other", "Please specify here", "")</f>
        <v/>
      </c>
      <c r="L630" s="2"/>
      <c r="M630" s="2"/>
      <c r="N630" s="2" t="str">
        <f>IF(Final_Cleaned_Data_V2!M630="Other", "Please specify here", "")</f>
        <v/>
      </c>
      <c r="O630" s="2"/>
      <c r="P630" s="2"/>
      <c r="Q630" s="2"/>
      <c r="R630" s="2"/>
      <c r="S630" s="2"/>
      <c r="T630" s="2"/>
      <c r="U630" s="2"/>
      <c r="W630" s="2"/>
      <c r="X630" s="2"/>
    </row>
    <row r="631">
      <c r="A631" s="1">
        <v>710.0</v>
      </c>
      <c r="B631" s="1" t="s">
        <v>1810</v>
      </c>
      <c r="C631" s="1" t="s">
        <v>1811</v>
      </c>
      <c r="D631" s="1" t="s">
        <v>207</v>
      </c>
      <c r="E631" s="1" t="s">
        <v>27</v>
      </c>
      <c r="F631" s="1">
        <v>4859.0</v>
      </c>
      <c r="H631" s="2"/>
      <c r="I631" s="2"/>
      <c r="J631" s="2"/>
      <c r="K631" s="2" t="str">
        <f>IF(Final_Cleaned_Data_V2!J631="Other", "Please specify here", "")</f>
        <v/>
      </c>
      <c r="L631" s="2"/>
      <c r="M631" s="2"/>
      <c r="N631" s="2" t="str">
        <f>IF(Final_Cleaned_Data_V2!M631="Other", "Please specify here", "")</f>
        <v/>
      </c>
      <c r="O631" s="2"/>
      <c r="P631" s="2"/>
      <c r="Q631" s="2"/>
      <c r="R631" s="2"/>
      <c r="S631" s="2"/>
      <c r="T631" s="2"/>
      <c r="U631" s="2"/>
      <c r="W631" s="2"/>
      <c r="X631" s="2"/>
    </row>
    <row r="632">
      <c r="A632" s="1">
        <v>711.0</v>
      </c>
      <c r="B632" s="1" t="s">
        <v>1812</v>
      </c>
      <c r="C632" s="1" t="s">
        <v>1813</v>
      </c>
      <c r="D632" s="1" t="s">
        <v>1243</v>
      </c>
      <c r="E632" s="1" t="s">
        <v>753</v>
      </c>
      <c r="F632" s="1">
        <v>4862.0</v>
      </c>
      <c r="H632" s="2"/>
      <c r="I632" s="2"/>
      <c r="J632" s="2"/>
      <c r="K632" s="2" t="str">
        <f>IF(Final_Cleaned_Data_V2!J632="Other", "Please specify here", "")</f>
        <v/>
      </c>
      <c r="L632" s="2"/>
      <c r="M632" s="2"/>
      <c r="N632" s="2" t="str">
        <f>IF(Final_Cleaned_Data_V2!M632="Other", "Please specify here", "")</f>
        <v/>
      </c>
      <c r="O632" s="2"/>
      <c r="P632" s="2"/>
      <c r="Q632" s="2"/>
      <c r="R632" s="2"/>
      <c r="S632" s="2"/>
      <c r="T632" s="2"/>
      <c r="U632" s="2"/>
      <c r="W632" s="2"/>
      <c r="X632" s="2"/>
    </row>
    <row r="633">
      <c r="A633" s="1">
        <v>712.0</v>
      </c>
      <c r="B633" s="1" t="s">
        <v>1814</v>
      </c>
      <c r="C633" s="1" t="s">
        <v>1815</v>
      </c>
      <c r="D633" s="1" t="s">
        <v>1816</v>
      </c>
      <c r="E633" s="1" t="s">
        <v>27</v>
      </c>
      <c r="F633" s="1">
        <v>4878.0</v>
      </c>
      <c r="H633" s="2"/>
      <c r="I633" s="2"/>
      <c r="J633" s="2"/>
      <c r="K633" s="2" t="str">
        <f>IF(Final_Cleaned_Data_V2!J633="Other", "Please specify here", "")</f>
        <v/>
      </c>
      <c r="L633" s="2"/>
      <c r="M633" s="2"/>
      <c r="N633" s="2" t="str">
        <f>IF(Final_Cleaned_Data_V2!M633="Other", "Please specify here", "")</f>
        <v/>
      </c>
      <c r="O633" s="2"/>
      <c r="P633" s="2"/>
      <c r="Q633" s="2"/>
      <c r="R633" s="2"/>
      <c r="S633" s="2"/>
      <c r="T633" s="2"/>
      <c r="U633" s="2"/>
      <c r="W633" s="2"/>
      <c r="X633" s="2"/>
    </row>
    <row r="634">
      <c r="A634" s="1">
        <v>713.0</v>
      </c>
      <c r="B634" s="1" t="s">
        <v>1817</v>
      </c>
      <c r="C634" s="1" t="s">
        <v>1818</v>
      </c>
      <c r="D634" s="1" t="s">
        <v>245</v>
      </c>
      <c r="E634" s="1" t="s">
        <v>27</v>
      </c>
      <c r="F634" s="1">
        <v>4916.0</v>
      </c>
      <c r="H634" s="2"/>
      <c r="I634" s="2"/>
      <c r="J634" s="2"/>
      <c r="K634" s="2" t="str">
        <f>IF(Final_Cleaned_Data_V2!J634="Other", "Please specify here", "")</f>
        <v/>
      </c>
      <c r="L634" s="2"/>
      <c r="M634" s="2"/>
      <c r="N634" s="2" t="str">
        <f>IF(Final_Cleaned_Data_V2!M634="Other", "Please specify here", "")</f>
        <v/>
      </c>
      <c r="O634" s="2"/>
      <c r="P634" s="2"/>
      <c r="Q634" s="2"/>
      <c r="R634" s="2"/>
      <c r="S634" s="2"/>
      <c r="T634" s="2"/>
      <c r="U634" s="2"/>
      <c r="W634" s="2"/>
      <c r="X634" s="2"/>
    </row>
    <row r="635">
      <c r="A635" s="1">
        <v>714.0</v>
      </c>
      <c r="B635" s="1" t="s">
        <v>1819</v>
      </c>
      <c r="C635" s="1" t="s">
        <v>1820</v>
      </c>
      <c r="D635" s="1" t="s">
        <v>1035</v>
      </c>
      <c r="E635" s="1" t="s">
        <v>27</v>
      </c>
      <c r="F635" s="1">
        <v>4927.0</v>
      </c>
      <c r="H635" s="2"/>
      <c r="I635" s="2"/>
      <c r="J635" s="2"/>
      <c r="K635" s="2" t="str">
        <f>IF(Final_Cleaned_Data_V2!J635="Other", "Please specify here", "")</f>
        <v/>
      </c>
      <c r="L635" s="2"/>
      <c r="M635" s="2"/>
      <c r="N635" s="2" t="str">
        <f>IF(Final_Cleaned_Data_V2!M635="Other", "Please specify here", "")</f>
        <v/>
      </c>
      <c r="O635" s="2"/>
      <c r="P635" s="2"/>
      <c r="Q635" s="2"/>
      <c r="R635" s="2"/>
      <c r="S635" s="2"/>
      <c r="T635" s="2"/>
      <c r="U635" s="2"/>
      <c r="W635" s="2"/>
      <c r="X635" s="2"/>
    </row>
    <row r="636">
      <c r="A636" s="1">
        <v>715.0</v>
      </c>
      <c r="B636" s="1" t="s">
        <v>1821</v>
      </c>
      <c r="C636" s="1" t="s">
        <v>1822</v>
      </c>
      <c r="D636" s="1" t="s">
        <v>295</v>
      </c>
      <c r="E636" s="1" t="s">
        <v>27</v>
      </c>
      <c r="F636" s="1">
        <v>4929.0</v>
      </c>
      <c r="H636" s="2"/>
      <c r="I636" s="2"/>
      <c r="J636" s="2"/>
      <c r="K636" s="2" t="str">
        <f>IF(Final_Cleaned_Data_V2!J636="Other", "Please specify here", "")</f>
        <v/>
      </c>
      <c r="L636" s="2"/>
      <c r="M636" s="2"/>
      <c r="N636" s="2" t="str">
        <f>IF(Final_Cleaned_Data_V2!M636="Other", "Please specify here", "")</f>
        <v/>
      </c>
      <c r="O636" s="2"/>
      <c r="P636" s="2"/>
      <c r="Q636" s="2"/>
      <c r="R636" s="2"/>
      <c r="S636" s="2"/>
      <c r="T636" s="2"/>
      <c r="U636" s="2"/>
      <c r="W636" s="2"/>
      <c r="X636" s="2"/>
    </row>
    <row r="637">
      <c r="A637" s="1">
        <v>716.0</v>
      </c>
      <c r="B637" s="1" t="s">
        <v>1823</v>
      </c>
      <c r="C637" s="1" t="s">
        <v>1824</v>
      </c>
      <c r="D637" s="1" t="s">
        <v>1825</v>
      </c>
      <c r="E637" s="1" t="s">
        <v>34</v>
      </c>
      <c r="F637" s="1">
        <v>4960.0</v>
      </c>
      <c r="H637" s="2"/>
      <c r="I637" s="2"/>
      <c r="J637" s="2"/>
      <c r="K637" s="2" t="str">
        <f>IF(Final_Cleaned_Data_V2!J637="Other", "Please specify here", "")</f>
        <v/>
      </c>
      <c r="L637" s="2"/>
      <c r="M637" s="2"/>
      <c r="N637" s="2" t="str">
        <f>IF(Final_Cleaned_Data_V2!M637="Other", "Please specify here", "")</f>
        <v/>
      </c>
      <c r="O637" s="2"/>
      <c r="P637" s="2"/>
      <c r="Q637" s="2"/>
      <c r="R637" s="2"/>
      <c r="S637" s="2"/>
      <c r="T637" s="2"/>
      <c r="U637" s="2"/>
      <c r="W637" s="2"/>
      <c r="X637" s="2"/>
    </row>
    <row r="638">
      <c r="A638" s="1">
        <v>717.0</v>
      </c>
      <c r="B638" s="1" t="s">
        <v>1826</v>
      </c>
      <c r="C638" s="1" t="s">
        <v>1827</v>
      </c>
      <c r="D638" s="1" t="s">
        <v>1828</v>
      </c>
      <c r="E638" s="1" t="s">
        <v>27</v>
      </c>
      <c r="F638" s="1">
        <v>4962.0</v>
      </c>
      <c r="H638" s="2"/>
      <c r="I638" s="2"/>
      <c r="J638" s="2"/>
      <c r="K638" s="2" t="str">
        <f>IF(Final_Cleaned_Data_V2!J638="Other", "Please specify here", "")</f>
        <v/>
      </c>
      <c r="L638" s="2"/>
      <c r="M638" s="2"/>
      <c r="N638" s="2" t="str">
        <f>IF(Final_Cleaned_Data_V2!M638="Other", "Please specify here", "")</f>
        <v/>
      </c>
      <c r="O638" s="2"/>
      <c r="P638" s="2"/>
      <c r="Q638" s="2"/>
      <c r="R638" s="2"/>
      <c r="S638" s="2"/>
      <c r="T638" s="2"/>
      <c r="U638" s="2"/>
      <c r="W638" s="2"/>
      <c r="X638" s="2"/>
    </row>
    <row r="639">
      <c r="A639" s="1">
        <v>718.0</v>
      </c>
      <c r="B639" s="1" t="s">
        <v>1829</v>
      </c>
      <c r="C639" s="1" t="s">
        <v>1830</v>
      </c>
      <c r="D639" s="1" t="s">
        <v>944</v>
      </c>
      <c r="E639" s="1" t="s">
        <v>27</v>
      </c>
      <c r="F639" s="1">
        <v>4970.0</v>
      </c>
      <c r="H639" s="2"/>
      <c r="I639" s="2"/>
      <c r="J639" s="2"/>
      <c r="K639" s="2" t="str">
        <f>IF(Final_Cleaned_Data_V2!J639="Other", "Please specify here", "")</f>
        <v/>
      </c>
      <c r="L639" s="2"/>
      <c r="M639" s="2"/>
      <c r="N639" s="2" t="str">
        <f>IF(Final_Cleaned_Data_V2!M639="Other", "Please specify here", "")</f>
        <v/>
      </c>
      <c r="O639" s="2"/>
      <c r="P639" s="2"/>
      <c r="Q639" s="2"/>
      <c r="R639" s="2"/>
      <c r="S639" s="2"/>
      <c r="T639" s="2"/>
      <c r="U639" s="2"/>
      <c r="W639" s="2"/>
      <c r="X639" s="2"/>
    </row>
    <row r="640">
      <c r="A640" s="1">
        <v>719.0</v>
      </c>
      <c r="B640" s="1" t="s">
        <v>1831</v>
      </c>
      <c r="C640" s="1" t="s">
        <v>1832</v>
      </c>
      <c r="D640" s="1" t="s">
        <v>1833</v>
      </c>
      <c r="E640" s="1" t="s">
        <v>34</v>
      </c>
      <c r="F640" s="1">
        <v>5024.0</v>
      </c>
      <c r="H640" s="2"/>
      <c r="I640" s="2"/>
      <c r="J640" s="2"/>
      <c r="K640" s="2" t="str">
        <f>IF(Final_Cleaned_Data_V2!J640="Other", "Please specify here", "")</f>
        <v/>
      </c>
      <c r="L640" s="2"/>
      <c r="M640" s="2"/>
      <c r="N640" s="2" t="str">
        <f>IF(Final_Cleaned_Data_V2!M640="Other", "Please specify here", "")</f>
        <v/>
      </c>
      <c r="O640" s="2"/>
      <c r="P640" s="2"/>
      <c r="Q640" s="2"/>
      <c r="R640" s="2"/>
      <c r="S640" s="2"/>
      <c r="T640" s="2"/>
      <c r="U640" s="2"/>
      <c r="W640" s="2"/>
      <c r="X640" s="2"/>
    </row>
    <row r="641">
      <c r="A641" s="1">
        <v>720.0</v>
      </c>
      <c r="B641" s="1" t="s">
        <v>1834</v>
      </c>
      <c r="C641" s="1" t="s">
        <v>1835</v>
      </c>
      <c r="D641" s="1" t="s">
        <v>1167</v>
      </c>
      <c r="E641" s="1" t="s">
        <v>27</v>
      </c>
      <c r="F641" s="1">
        <v>5039.0</v>
      </c>
      <c r="H641" s="2"/>
      <c r="I641" s="2"/>
      <c r="J641" s="2"/>
      <c r="K641" s="2" t="str">
        <f>IF(Final_Cleaned_Data_V2!J641="Other", "Please specify here", "")</f>
        <v/>
      </c>
      <c r="L641" s="2"/>
      <c r="M641" s="2"/>
      <c r="N641" s="2" t="str">
        <f>IF(Final_Cleaned_Data_V2!M641="Other", "Please specify here", "")</f>
        <v/>
      </c>
      <c r="O641" s="2"/>
      <c r="P641" s="2"/>
      <c r="Q641" s="2"/>
      <c r="R641" s="2"/>
      <c r="S641" s="2"/>
      <c r="T641" s="2"/>
      <c r="U641" s="2"/>
      <c r="W641" s="2"/>
      <c r="X641" s="2"/>
    </row>
    <row r="642">
      <c r="A642" s="1">
        <v>721.0</v>
      </c>
      <c r="B642" s="1" t="s">
        <v>1836</v>
      </c>
      <c r="C642" s="1" t="s">
        <v>1837</v>
      </c>
      <c r="D642" s="1" t="s">
        <v>1838</v>
      </c>
      <c r="E642" s="1" t="s">
        <v>27</v>
      </c>
      <c r="F642" s="1">
        <v>5083.0</v>
      </c>
      <c r="H642" s="2"/>
      <c r="I642" s="2"/>
      <c r="J642" s="2"/>
      <c r="K642" s="2" t="str">
        <f>IF(Final_Cleaned_Data_V2!J642="Other", "Please specify here", "")</f>
        <v/>
      </c>
      <c r="L642" s="2"/>
      <c r="M642" s="2"/>
      <c r="N642" s="2" t="str">
        <f>IF(Final_Cleaned_Data_V2!M642="Other", "Please specify here", "")</f>
        <v/>
      </c>
      <c r="O642" s="2"/>
      <c r="P642" s="2"/>
      <c r="Q642" s="2"/>
      <c r="R642" s="2"/>
      <c r="S642" s="2"/>
      <c r="T642" s="2"/>
      <c r="U642" s="2"/>
      <c r="W642" s="2"/>
      <c r="X642" s="2"/>
    </row>
    <row r="643">
      <c r="A643" s="1">
        <v>722.0</v>
      </c>
      <c r="B643" s="1" t="s">
        <v>1839</v>
      </c>
      <c r="C643" s="1" t="s">
        <v>1840</v>
      </c>
      <c r="D643" s="1" t="s">
        <v>98</v>
      </c>
      <c r="E643" s="1" t="s">
        <v>27</v>
      </c>
      <c r="F643" s="1">
        <v>5103.0</v>
      </c>
      <c r="H643" s="2"/>
      <c r="I643" s="2"/>
      <c r="J643" s="2"/>
      <c r="K643" s="2" t="str">
        <f>IF(Final_Cleaned_Data_V2!J643="Other", "Please specify here", "")</f>
        <v/>
      </c>
      <c r="L643" s="2"/>
      <c r="M643" s="2"/>
      <c r="N643" s="2" t="str">
        <f>IF(Final_Cleaned_Data_V2!M643="Other", "Please specify here", "")</f>
        <v/>
      </c>
      <c r="O643" s="2"/>
      <c r="P643" s="2"/>
      <c r="Q643" s="2"/>
      <c r="R643" s="2"/>
      <c r="S643" s="2"/>
      <c r="T643" s="2"/>
      <c r="U643" s="2"/>
      <c r="W643" s="2"/>
      <c r="X643" s="2"/>
    </row>
    <row r="644">
      <c r="A644" s="1">
        <v>723.0</v>
      </c>
      <c r="B644" s="1" t="s">
        <v>1841</v>
      </c>
      <c r="C644" s="1" t="s">
        <v>1842</v>
      </c>
      <c r="D644" s="1" t="s">
        <v>1022</v>
      </c>
      <c r="E644" s="1" t="s">
        <v>27</v>
      </c>
      <c r="F644" s="1">
        <v>5112.0</v>
      </c>
      <c r="H644" s="2"/>
      <c r="I644" s="2"/>
      <c r="J644" s="2"/>
      <c r="K644" s="2" t="str">
        <f>IF(Final_Cleaned_Data_V2!J644="Other", "Please specify here", "")</f>
        <v/>
      </c>
      <c r="L644" s="2"/>
      <c r="M644" s="2"/>
      <c r="N644" s="2" t="str">
        <f>IF(Final_Cleaned_Data_V2!M644="Other", "Please specify here", "")</f>
        <v/>
      </c>
      <c r="O644" s="2"/>
      <c r="P644" s="2"/>
      <c r="Q644" s="2"/>
      <c r="R644" s="2"/>
      <c r="S644" s="2"/>
      <c r="T644" s="2"/>
      <c r="U644" s="2"/>
      <c r="W644" s="2"/>
      <c r="X644" s="2"/>
    </row>
    <row r="645">
      <c r="A645" s="1">
        <v>724.0</v>
      </c>
      <c r="B645" s="1" t="s">
        <v>1843</v>
      </c>
      <c r="C645" s="1" t="s">
        <v>1844</v>
      </c>
      <c r="D645" s="1" t="s">
        <v>1845</v>
      </c>
      <c r="E645" s="1" t="s">
        <v>27</v>
      </c>
      <c r="F645" s="1">
        <v>5144.0</v>
      </c>
      <c r="H645" s="2"/>
      <c r="I645" s="2"/>
      <c r="J645" s="2"/>
      <c r="K645" s="2" t="str">
        <f>IF(Final_Cleaned_Data_V2!J645="Other", "Please specify here", "")</f>
        <v/>
      </c>
      <c r="L645" s="2"/>
      <c r="M645" s="2"/>
      <c r="N645" s="2" t="str">
        <f>IF(Final_Cleaned_Data_V2!M645="Other", "Please specify here", "")</f>
        <v/>
      </c>
      <c r="O645" s="2"/>
      <c r="P645" s="2"/>
      <c r="Q645" s="2"/>
      <c r="R645" s="2"/>
      <c r="S645" s="2"/>
      <c r="T645" s="2"/>
      <c r="U645" s="2"/>
      <c r="W645" s="2"/>
      <c r="X645" s="2"/>
    </row>
    <row r="646">
      <c r="A646" s="1">
        <v>725.0</v>
      </c>
      <c r="B646" s="1" t="s">
        <v>1846</v>
      </c>
      <c r="C646" s="1" t="s">
        <v>1847</v>
      </c>
      <c r="D646" s="1" t="s">
        <v>1848</v>
      </c>
      <c r="E646" s="1" t="s">
        <v>27</v>
      </c>
      <c r="F646" s="1">
        <v>5149.0</v>
      </c>
      <c r="H646" s="2"/>
      <c r="I646" s="2"/>
      <c r="J646" s="2"/>
      <c r="K646" s="2" t="str">
        <f>IF(Final_Cleaned_Data_V2!J646="Other", "Please specify here", "")</f>
        <v/>
      </c>
      <c r="L646" s="2"/>
      <c r="M646" s="2"/>
      <c r="N646" s="2" t="str">
        <f>IF(Final_Cleaned_Data_V2!M646="Other", "Please specify here", "")</f>
        <v/>
      </c>
      <c r="O646" s="2"/>
      <c r="P646" s="2"/>
      <c r="Q646" s="2"/>
      <c r="R646" s="2"/>
      <c r="S646" s="2"/>
      <c r="T646" s="2"/>
      <c r="U646" s="2"/>
      <c r="W646" s="2"/>
      <c r="X646" s="2"/>
    </row>
    <row r="647">
      <c r="A647" s="1">
        <v>726.0</v>
      </c>
      <c r="B647" s="1" t="s">
        <v>1849</v>
      </c>
      <c r="C647" s="1" t="s">
        <v>1850</v>
      </c>
      <c r="D647" s="1" t="s">
        <v>1851</v>
      </c>
      <c r="E647" s="1" t="s">
        <v>1852</v>
      </c>
      <c r="F647" s="1">
        <v>5154.0</v>
      </c>
      <c r="H647" s="2"/>
      <c r="I647" s="2"/>
      <c r="J647" s="2"/>
      <c r="K647" s="2" t="str">
        <f>IF(Final_Cleaned_Data_V2!J647="Other", "Please specify here", "")</f>
        <v/>
      </c>
      <c r="L647" s="2"/>
      <c r="M647" s="2"/>
      <c r="N647" s="2" t="str">
        <f>IF(Final_Cleaned_Data_V2!M647="Other", "Please specify here", "")</f>
        <v/>
      </c>
      <c r="O647" s="2"/>
      <c r="P647" s="2"/>
      <c r="Q647" s="2"/>
      <c r="R647" s="2"/>
      <c r="S647" s="2"/>
      <c r="T647" s="2"/>
      <c r="U647" s="2"/>
      <c r="W647" s="2"/>
      <c r="X647" s="2"/>
    </row>
    <row r="648">
      <c r="A648" s="1">
        <v>727.0</v>
      </c>
      <c r="B648" s="1" t="s">
        <v>1853</v>
      </c>
      <c r="C648" s="1" t="s">
        <v>1854</v>
      </c>
      <c r="D648" s="1" t="s">
        <v>1855</v>
      </c>
      <c r="E648" s="1" t="s">
        <v>1856</v>
      </c>
      <c r="F648" s="1">
        <v>5164.0</v>
      </c>
      <c r="H648" s="2"/>
      <c r="I648" s="2"/>
      <c r="J648" s="2"/>
      <c r="K648" s="2" t="str">
        <f>IF(Final_Cleaned_Data_V2!J648="Other", "Please specify here", "")</f>
        <v/>
      </c>
      <c r="L648" s="2"/>
      <c r="M648" s="2"/>
      <c r="N648" s="2" t="str">
        <f>IF(Final_Cleaned_Data_V2!M648="Other", "Please specify here", "")</f>
        <v/>
      </c>
      <c r="O648" s="2"/>
      <c r="P648" s="2"/>
      <c r="Q648" s="2"/>
      <c r="R648" s="2"/>
      <c r="S648" s="2"/>
      <c r="T648" s="2"/>
      <c r="U648" s="2"/>
      <c r="W648" s="2"/>
      <c r="X648" s="2"/>
    </row>
    <row r="649">
      <c r="A649" s="1">
        <v>728.0</v>
      </c>
      <c r="B649" s="1" t="s">
        <v>1857</v>
      </c>
      <c r="C649" s="1" t="s">
        <v>1858</v>
      </c>
      <c r="D649" s="1" t="s">
        <v>295</v>
      </c>
      <c r="E649" s="1" t="s">
        <v>27</v>
      </c>
      <c r="F649" s="1">
        <v>5184.0</v>
      </c>
      <c r="H649" s="2"/>
      <c r="I649" s="2"/>
      <c r="J649" s="2"/>
      <c r="K649" s="2" t="str">
        <f>IF(Final_Cleaned_Data_V2!J649="Other", "Please specify here", "")</f>
        <v/>
      </c>
      <c r="L649" s="2"/>
      <c r="M649" s="2"/>
      <c r="N649" s="2" t="str">
        <f>IF(Final_Cleaned_Data_V2!M649="Other", "Please specify here", "")</f>
        <v/>
      </c>
      <c r="O649" s="2"/>
      <c r="P649" s="2"/>
      <c r="Q649" s="2"/>
      <c r="R649" s="2"/>
      <c r="S649" s="2"/>
      <c r="T649" s="2"/>
      <c r="U649" s="2"/>
      <c r="W649" s="2"/>
      <c r="X649" s="2"/>
    </row>
    <row r="650">
      <c r="A650" s="1">
        <v>729.0</v>
      </c>
      <c r="B650" s="1" t="s">
        <v>1859</v>
      </c>
      <c r="C650" s="1" t="s">
        <v>1860</v>
      </c>
      <c r="D650" s="1" t="s">
        <v>1198</v>
      </c>
      <c r="E650" s="1" t="s">
        <v>753</v>
      </c>
      <c r="F650" s="1">
        <v>5200.0</v>
      </c>
      <c r="H650" s="2"/>
      <c r="I650" s="2"/>
      <c r="J650" s="2"/>
      <c r="K650" s="2" t="str">
        <f>IF(Final_Cleaned_Data_V2!J650="Other", "Please specify here", "")</f>
        <v/>
      </c>
      <c r="L650" s="2"/>
      <c r="M650" s="2"/>
      <c r="N650" s="2" t="str">
        <f>IF(Final_Cleaned_Data_V2!M650="Other", "Please specify here", "")</f>
        <v/>
      </c>
      <c r="O650" s="2"/>
      <c r="P650" s="2"/>
      <c r="Q650" s="2"/>
      <c r="R650" s="2"/>
      <c r="S650" s="2"/>
      <c r="T650" s="2"/>
      <c r="U650" s="2"/>
      <c r="W650" s="2"/>
      <c r="X650" s="2"/>
    </row>
    <row r="651">
      <c r="A651" s="1">
        <v>730.0</v>
      </c>
      <c r="B651" s="1" t="s">
        <v>1861</v>
      </c>
      <c r="C651" s="1" t="s">
        <v>1862</v>
      </c>
      <c r="D651" s="1" t="s">
        <v>1863</v>
      </c>
      <c r="E651" s="1" t="s">
        <v>1864</v>
      </c>
      <c r="F651" s="1">
        <v>5209.0</v>
      </c>
      <c r="H651" s="2"/>
      <c r="I651" s="2"/>
      <c r="J651" s="2"/>
      <c r="K651" s="2" t="str">
        <f>IF(Final_Cleaned_Data_V2!J651="Other", "Please specify here", "")</f>
        <v/>
      </c>
      <c r="L651" s="2"/>
      <c r="M651" s="2"/>
      <c r="N651" s="2" t="str">
        <f>IF(Final_Cleaned_Data_V2!M651="Other", "Please specify here", "")</f>
        <v/>
      </c>
      <c r="O651" s="2"/>
      <c r="P651" s="2"/>
      <c r="Q651" s="2"/>
      <c r="R651" s="2"/>
      <c r="S651" s="2"/>
      <c r="T651" s="2"/>
      <c r="U651" s="2"/>
      <c r="W651" s="2"/>
      <c r="X651" s="2"/>
    </row>
    <row r="652">
      <c r="A652" s="1">
        <v>731.0</v>
      </c>
      <c r="B652" s="1" t="s">
        <v>1865</v>
      </c>
      <c r="C652" s="1" t="s">
        <v>1866</v>
      </c>
      <c r="D652" s="1" t="s">
        <v>1867</v>
      </c>
      <c r="E652" s="1" t="s">
        <v>27</v>
      </c>
      <c r="F652" s="1">
        <v>5225.0</v>
      </c>
      <c r="H652" s="2"/>
      <c r="I652" s="2"/>
      <c r="J652" s="2"/>
      <c r="K652" s="2" t="str">
        <f>IF(Final_Cleaned_Data_V2!J652="Other", "Please specify here", "")</f>
        <v/>
      </c>
      <c r="L652" s="2"/>
      <c r="M652" s="2"/>
      <c r="N652" s="2" t="str">
        <f>IF(Final_Cleaned_Data_V2!M652="Other", "Please specify here", "")</f>
        <v/>
      </c>
      <c r="O652" s="2"/>
      <c r="P652" s="2"/>
      <c r="Q652" s="2"/>
      <c r="R652" s="2"/>
      <c r="S652" s="2"/>
      <c r="T652" s="2"/>
      <c r="U652" s="2"/>
      <c r="W652" s="2"/>
      <c r="X652" s="2"/>
    </row>
    <row r="653">
      <c r="A653" s="1">
        <v>732.0</v>
      </c>
      <c r="B653" s="1" t="s">
        <v>1868</v>
      </c>
      <c r="C653" s="1" t="s">
        <v>1869</v>
      </c>
      <c r="D653" s="1" t="s">
        <v>1870</v>
      </c>
      <c r="E653" s="1" t="s">
        <v>27</v>
      </c>
      <c r="F653" s="1">
        <v>5229.0</v>
      </c>
      <c r="H653" s="2"/>
      <c r="I653" s="2"/>
      <c r="J653" s="2"/>
      <c r="K653" s="2" t="str">
        <f>IF(Final_Cleaned_Data_V2!J653="Other", "Please specify here", "")</f>
        <v/>
      </c>
      <c r="L653" s="2"/>
      <c r="M653" s="2"/>
      <c r="N653" s="2" t="str">
        <f>IF(Final_Cleaned_Data_V2!M653="Other", "Please specify here", "")</f>
        <v/>
      </c>
      <c r="O653" s="2"/>
      <c r="P653" s="2"/>
      <c r="Q653" s="2"/>
      <c r="R653" s="2"/>
      <c r="S653" s="2"/>
      <c r="T653" s="2"/>
      <c r="U653" s="2"/>
      <c r="W653" s="2"/>
      <c r="X653" s="2"/>
    </row>
    <row r="654">
      <c r="A654" s="1">
        <v>733.0</v>
      </c>
      <c r="B654" s="1" t="s">
        <v>1871</v>
      </c>
      <c r="C654" s="1" t="s">
        <v>1872</v>
      </c>
      <c r="D654" s="1" t="s">
        <v>549</v>
      </c>
      <c r="E654" s="1" t="s">
        <v>27</v>
      </c>
      <c r="F654" s="1">
        <v>5246.0</v>
      </c>
      <c r="H654" s="2"/>
      <c r="I654" s="2"/>
      <c r="J654" s="2"/>
      <c r="K654" s="2" t="str">
        <f>IF(Final_Cleaned_Data_V2!J654="Other", "Please specify here", "")</f>
        <v/>
      </c>
      <c r="L654" s="2"/>
      <c r="M654" s="2"/>
      <c r="N654" s="2" t="str">
        <f>IF(Final_Cleaned_Data_V2!M654="Other", "Please specify here", "")</f>
        <v/>
      </c>
      <c r="O654" s="2"/>
      <c r="P654" s="2"/>
      <c r="Q654" s="2"/>
      <c r="R654" s="2"/>
      <c r="S654" s="2"/>
      <c r="T654" s="2"/>
      <c r="U654" s="2"/>
      <c r="W654" s="2"/>
      <c r="X654" s="2"/>
    </row>
    <row r="655">
      <c r="A655" s="1">
        <v>734.0</v>
      </c>
      <c r="B655" s="1" t="s">
        <v>1873</v>
      </c>
      <c r="C655" s="1" t="s">
        <v>1874</v>
      </c>
      <c r="D655" s="1" t="s">
        <v>301</v>
      </c>
      <c r="E655" s="1" t="s">
        <v>302</v>
      </c>
      <c r="F655" s="1">
        <v>5294.0</v>
      </c>
      <c r="H655" s="2"/>
      <c r="I655" s="2"/>
      <c r="J655" s="2"/>
      <c r="K655" s="2" t="str">
        <f>IF(Final_Cleaned_Data_V2!J655="Other", "Please specify here", "")</f>
        <v/>
      </c>
      <c r="L655" s="2"/>
      <c r="M655" s="2"/>
      <c r="N655" s="2" t="str">
        <f>IF(Final_Cleaned_Data_V2!M655="Other", "Please specify here", "")</f>
        <v/>
      </c>
      <c r="O655" s="2"/>
      <c r="P655" s="2"/>
      <c r="Q655" s="2"/>
      <c r="R655" s="2"/>
      <c r="S655" s="2"/>
      <c r="T655" s="2"/>
      <c r="U655" s="2"/>
      <c r="W655" s="2"/>
      <c r="X655" s="2"/>
    </row>
    <row r="656">
      <c r="A656" s="1">
        <v>735.0</v>
      </c>
      <c r="B656" s="1" t="s">
        <v>1875</v>
      </c>
      <c r="C656" s="1" t="s">
        <v>1876</v>
      </c>
      <c r="D656" s="1" t="s">
        <v>1022</v>
      </c>
      <c r="E656" s="1" t="s">
        <v>27</v>
      </c>
      <c r="F656" s="1">
        <v>5299.0</v>
      </c>
      <c r="H656" s="2"/>
      <c r="I656" s="2"/>
      <c r="J656" s="2"/>
      <c r="K656" s="2" t="str">
        <f>IF(Final_Cleaned_Data_V2!J656="Other", "Please specify here", "")</f>
        <v/>
      </c>
      <c r="L656" s="2"/>
      <c r="M656" s="2"/>
      <c r="N656" s="2" t="str">
        <f>IF(Final_Cleaned_Data_V2!M656="Other", "Please specify here", "")</f>
        <v/>
      </c>
      <c r="O656" s="2"/>
      <c r="P656" s="2"/>
      <c r="Q656" s="2"/>
      <c r="R656" s="2"/>
      <c r="S656" s="2"/>
      <c r="T656" s="2"/>
      <c r="U656" s="2"/>
      <c r="W656" s="2"/>
      <c r="X656" s="2"/>
    </row>
    <row r="657">
      <c r="A657" s="1">
        <v>736.0</v>
      </c>
      <c r="B657" s="1" t="s">
        <v>1877</v>
      </c>
      <c r="C657" s="1" t="s">
        <v>1878</v>
      </c>
      <c r="D657" s="1" t="s">
        <v>1022</v>
      </c>
      <c r="E657" s="1" t="s">
        <v>27</v>
      </c>
      <c r="F657" s="1">
        <v>5302.0</v>
      </c>
      <c r="H657" s="2"/>
      <c r="I657" s="2"/>
      <c r="J657" s="2"/>
      <c r="K657" s="2" t="str">
        <f>IF(Final_Cleaned_Data_V2!J657="Other", "Please specify here", "")</f>
        <v/>
      </c>
      <c r="L657" s="2"/>
      <c r="M657" s="2"/>
      <c r="N657" s="2" t="str">
        <f>IF(Final_Cleaned_Data_V2!M657="Other", "Please specify here", "")</f>
        <v/>
      </c>
      <c r="O657" s="2"/>
      <c r="P657" s="2"/>
      <c r="Q657" s="2"/>
      <c r="R657" s="2"/>
      <c r="S657" s="2"/>
      <c r="T657" s="2"/>
      <c r="U657" s="2"/>
      <c r="W657" s="2"/>
      <c r="X657" s="2"/>
    </row>
    <row r="658">
      <c r="A658" s="1">
        <v>737.0</v>
      </c>
      <c r="B658" s="1" t="s">
        <v>1879</v>
      </c>
      <c r="C658" s="1" t="s">
        <v>1880</v>
      </c>
      <c r="D658" s="1" t="s">
        <v>1881</v>
      </c>
      <c r="E658" s="1" t="s">
        <v>27</v>
      </c>
      <c r="F658" s="1">
        <v>5304.0</v>
      </c>
      <c r="H658" s="2"/>
      <c r="I658" s="2"/>
      <c r="J658" s="2"/>
      <c r="K658" s="2" t="str">
        <f>IF(Final_Cleaned_Data_V2!J658="Other", "Please specify here", "")</f>
        <v/>
      </c>
      <c r="L658" s="2"/>
      <c r="M658" s="2"/>
      <c r="N658" s="2" t="str">
        <f>IF(Final_Cleaned_Data_V2!M658="Other", "Please specify here", "")</f>
        <v/>
      </c>
      <c r="O658" s="2"/>
      <c r="P658" s="2"/>
      <c r="Q658" s="2"/>
      <c r="R658" s="2"/>
      <c r="S658" s="2"/>
      <c r="T658" s="2"/>
      <c r="U658" s="2"/>
      <c r="W658" s="2"/>
      <c r="X658" s="2"/>
    </row>
    <row r="659">
      <c r="A659" s="1">
        <v>738.0</v>
      </c>
      <c r="B659" s="1" t="s">
        <v>1882</v>
      </c>
      <c r="C659" s="1" t="s">
        <v>1883</v>
      </c>
      <c r="D659" s="1" t="s">
        <v>688</v>
      </c>
      <c r="E659" s="1" t="s">
        <v>27</v>
      </c>
      <c r="F659" s="1">
        <v>5307.0</v>
      </c>
      <c r="H659" s="2"/>
      <c r="I659" s="2"/>
      <c r="J659" s="2"/>
      <c r="K659" s="2" t="str">
        <f>IF(Final_Cleaned_Data_V2!J659="Other", "Please specify here", "")</f>
        <v/>
      </c>
      <c r="L659" s="2"/>
      <c r="M659" s="2"/>
      <c r="N659" s="2" t="str">
        <f>IF(Final_Cleaned_Data_V2!M659="Other", "Please specify here", "")</f>
        <v/>
      </c>
      <c r="O659" s="2"/>
      <c r="P659" s="2"/>
      <c r="Q659" s="2"/>
      <c r="R659" s="2"/>
      <c r="S659" s="2"/>
      <c r="T659" s="2"/>
      <c r="U659" s="2"/>
      <c r="W659" s="2"/>
      <c r="X659" s="2"/>
    </row>
    <row r="660">
      <c r="A660" s="1">
        <v>739.0</v>
      </c>
      <c r="B660" s="1" t="s">
        <v>1884</v>
      </c>
      <c r="C660" s="1" t="s">
        <v>1885</v>
      </c>
      <c r="D660" s="1" t="s">
        <v>1022</v>
      </c>
      <c r="E660" s="1" t="s">
        <v>27</v>
      </c>
      <c r="F660" s="1">
        <v>5311.0</v>
      </c>
      <c r="H660" s="2"/>
      <c r="I660" s="2"/>
      <c r="J660" s="2"/>
      <c r="K660" s="2" t="str">
        <f>IF(Final_Cleaned_Data_V2!J660="Other", "Please specify here", "")</f>
        <v/>
      </c>
      <c r="L660" s="2"/>
      <c r="M660" s="2"/>
      <c r="N660" s="2" t="str">
        <f>IF(Final_Cleaned_Data_V2!M660="Other", "Please specify here", "")</f>
        <v/>
      </c>
      <c r="O660" s="2"/>
      <c r="P660" s="2"/>
      <c r="Q660" s="2"/>
      <c r="R660" s="2"/>
      <c r="S660" s="2"/>
      <c r="T660" s="2"/>
      <c r="U660" s="2"/>
      <c r="W660" s="2"/>
      <c r="X660" s="2"/>
    </row>
    <row r="661">
      <c r="A661" s="1">
        <v>740.0</v>
      </c>
      <c r="B661" s="1" t="s">
        <v>1886</v>
      </c>
      <c r="C661" s="1" t="s">
        <v>1887</v>
      </c>
      <c r="D661" s="1" t="s">
        <v>295</v>
      </c>
      <c r="E661" s="1" t="s">
        <v>27</v>
      </c>
      <c r="F661" s="1">
        <v>5335.0</v>
      </c>
      <c r="H661" s="2"/>
      <c r="I661" s="2"/>
      <c r="J661" s="2"/>
      <c r="K661" s="2" t="str">
        <f>IF(Final_Cleaned_Data_V2!J661="Other", "Please specify here", "")</f>
        <v/>
      </c>
      <c r="L661" s="2"/>
      <c r="M661" s="2"/>
      <c r="N661" s="2" t="str">
        <f>IF(Final_Cleaned_Data_V2!M661="Other", "Please specify here", "")</f>
        <v/>
      </c>
      <c r="O661" s="2"/>
      <c r="P661" s="2"/>
      <c r="Q661" s="2"/>
      <c r="R661" s="2"/>
      <c r="S661" s="2"/>
      <c r="T661" s="2"/>
      <c r="U661" s="2"/>
      <c r="W661" s="2"/>
      <c r="X661" s="2"/>
    </row>
    <row r="662">
      <c r="A662" s="1">
        <v>741.0</v>
      </c>
      <c r="B662" s="1" t="s">
        <v>1888</v>
      </c>
      <c r="C662" s="1" t="s">
        <v>1889</v>
      </c>
      <c r="D662" s="1" t="s">
        <v>1022</v>
      </c>
      <c r="E662" s="1" t="s">
        <v>27</v>
      </c>
      <c r="F662" s="1">
        <v>5337.0</v>
      </c>
      <c r="H662" s="2"/>
      <c r="I662" s="2"/>
      <c r="J662" s="2"/>
      <c r="K662" s="2" t="str">
        <f>IF(Final_Cleaned_Data_V2!J662="Other", "Please specify here", "")</f>
        <v/>
      </c>
      <c r="L662" s="2"/>
      <c r="M662" s="2"/>
      <c r="N662" s="2" t="str">
        <f>IF(Final_Cleaned_Data_V2!M662="Other", "Please specify here", "")</f>
        <v/>
      </c>
      <c r="O662" s="2"/>
      <c r="P662" s="2"/>
      <c r="Q662" s="2"/>
      <c r="R662" s="2"/>
      <c r="S662" s="2"/>
      <c r="T662" s="2"/>
      <c r="U662" s="2"/>
      <c r="W662" s="2"/>
      <c r="X662" s="2"/>
    </row>
    <row r="663">
      <c r="A663" s="1">
        <v>742.0</v>
      </c>
      <c r="B663" s="1" t="s">
        <v>1890</v>
      </c>
      <c r="C663" s="1" t="s">
        <v>1891</v>
      </c>
      <c r="D663" s="1" t="s">
        <v>298</v>
      </c>
      <c r="E663" s="1" t="s">
        <v>27</v>
      </c>
      <c r="F663" s="1">
        <v>5338.0</v>
      </c>
      <c r="H663" s="2"/>
      <c r="I663" s="2"/>
      <c r="J663" s="2"/>
      <c r="K663" s="2" t="str">
        <f>IF(Final_Cleaned_Data_V2!J663="Other", "Please specify here", "")</f>
        <v/>
      </c>
      <c r="L663" s="2"/>
      <c r="M663" s="2"/>
      <c r="N663" s="2" t="str">
        <f>IF(Final_Cleaned_Data_V2!M663="Other", "Please specify here", "")</f>
        <v/>
      </c>
      <c r="O663" s="2"/>
      <c r="P663" s="2"/>
      <c r="Q663" s="2"/>
      <c r="R663" s="2"/>
      <c r="S663" s="2"/>
      <c r="T663" s="2"/>
      <c r="U663" s="2"/>
      <c r="W663" s="2"/>
      <c r="X663" s="2"/>
    </row>
    <row r="664">
      <c r="A664" s="1">
        <v>743.0</v>
      </c>
      <c r="B664" s="1" t="s">
        <v>1892</v>
      </c>
      <c r="C664" s="1" t="s">
        <v>1893</v>
      </c>
      <c r="D664" s="1" t="s">
        <v>901</v>
      </c>
      <c r="E664" s="1" t="s">
        <v>34</v>
      </c>
      <c r="F664" s="1">
        <v>5350.0</v>
      </c>
      <c r="H664" s="2"/>
      <c r="I664" s="2"/>
      <c r="J664" s="2"/>
      <c r="K664" s="2" t="str">
        <f>IF(Final_Cleaned_Data_V2!J664="Other", "Please specify here", "")</f>
        <v/>
      </c>
      <c r="L664" s="2"/>
      <c r="M664" s="2"/>
      <c r="N664" s="2" t="str">
        <f>IF(Final_Cleaned_Data_V2!M664="Other", "Please specify here", "")</f>
        <v/>
      </c>
      <c r="O664" s="2"/>
      <c r="P664" s="2"/>
      <c r="Q664" s="2"/>
      <c r="R664" s="2"/>
      <c r="S664" s="2"/>
      <c r="T664" s="2"/>
      <c r="U664" s="2"/>
      <c r="W664" s="2"/>
      <c r="X664" s="2"/>
    </row>
    <row r="665">
      <c r="A665" s="1">
        <v>744.0</v>
      </c>
      <c r="B665" s="1" t="s">
        <v>1894</v>
      </c>
      <c r="C665" s="1" t="s">
        <v>1895</v>
      </c>
      <c r="D665" s="1" t="s">
        <v>1022</v>
      </c>
      <c r="E665" s="1" t="s">
        <v>27</v>
      </c>
      <c r="F665" s="1">
        <v>5370.0</v>
      </c>
      <c r="H665" s="2"/>
      <c r="I665" s="2"/>
      <c r="J665" s="2"/>
      <c r="K665" s="2" t="str">
        <f>IF(Final_Cleaned_Data_V2!J665="Other", "Please specify here", "")</f>
        <v/>
      </c>
      <c r="L665" s="2"/>
      <c r="M665" s="2"/>
      <c r="N665" s="2" t="str">
        <f>IF(Final_Cleaned_Data_V2!M665="Other", "Please specify here", "")</f>
        <v/>
      </c>
      <c r="O665" s="2"/>
      <c r="P665" s="2"/>
      <c r="Q665" s="2"/>
      <c r="R665" s="2"/>
      <c r="S665" s="2"/>
      <c r="T665" s="2"/>
      <c r="U665" s="2"/>
      <c r="W665" s="2"/>
      <c r="X665" s="2"/>
    </row>
    <row r="666">
      <c r="A666" s="1">
        <v>745.0</v>
      </c>
      <c r="B666" s="1" t="s">
        <v>1896</v>
      </c>
      <c r="C666" s="1" t="s">
        <v>1897</v>
      </c>
      <c r="D666" s="1" t="s">
        <v>1298</v>
      </c>
      <c r="E666" s="1" t="s">
        <v>1299</v>
      </c>
      <c r="F666" s="1">
        <v>5387.0</v>
      </c>
      <c r="H666" s="2"/>
      <c r="I666" s="2"/>
      <c r="J666" s="2"/>
      <c r="K666" s="2" t="str">
        <f>IF(Final_Cleaned_Data_V2!J666="Other", "Please specify here", "")</f>
        <v/>
      </c>
      <c r="L666" s="2"/>
      <c r="M666" s="2"/>
      <c r="N666" s="2" t="str">
        <f>IF(Final_Cleaned_Data_V2!M666="Other", "Please specify here", "")</f>
        <v/>
      </c>
      <c r="O666" s="2"/>
      <c r="P666" s="2"/>
      <c r="Q666" s="2"/>
      <c r="R666" s="2"/>
      <c r="S666" s="2"/>
      <c r="T666" s="2"/>
      <c r="U666" s="2"/>
      <c r="W666" s="2"/>
      <c r="X666" s="2"/>
    </row>
    <row r="667">
      <c r="A667" s="1">
        <v>746.0</v>
      </c>
      <c r="B667" s="1" t="s">
        <v>1898</v>
      </c>
      <c r="C667" s="1" t="s">
        <v>1899</v>
      </c>
      <c r="D667" s="1" t="s">
        <v>1900</v>
      </c>
      <c r="E667" s="1" t="s">
        <v>27</v>
      </c>
      <c r="F667" s="1">
        <v>5389.0</v>
      </c>
      <c r="H667" s="2"/>
      <c r="I667" s="2"/>
      <c r="J667" s="2"/>
      <c r="K667" s="2" t="str">
        <f>IF(Final_Cleaned_Data_V2!J667="Other", "Please specify here", "")</f>
        <v/>
      </c>
      <c r="L667" s="2"/>
      <c r="M667" s="2"/>
      <c r="N667" s="2" t="str">
        <f>IF(Final_Cleaned_Data_V2!M667="Other", "Please specify here", "")</f>
        <v/>
      </c>
      <c r="O667" s="2"/>
      <c r="P667" s="2"/>
      <c r="Q667" s="2"/>
      <c r="R667" s="2"/>
      <c r="S667" s="2"/>
      <c r="T667" s="2"/>
      <c r="U667" s="2"/>
      <c r="W667" s="2"/>
      <c r="X667" s="2"/>
    </row>
    <row r="668">
      <c r="A668" s="1">
        <v>747.0</v>
      </c>
      <c r="B668" s="1" t="s">
        <v>1901</v>
      </c>
      <c r="C668" s="1" t="s">
        <v>1902</v>
      </c>
      <c r="D668" s="1" t="s">
        <v>1903</v>
      </c>
      <c r="E668" s="1" t="s">
        <v>34</v>
      </c>
      <c r="F668" s="1">
        <v>5400.0</v>
      </c>
      <c r="H668" s="2"/>
      <c r="I668" s="2"/>
      <c r="J668" s="2"/>
      <c r="K668" s="2" t="str">
        <f>IF(Final_Cleaned_Data_V2!J668="Other", "Please specify here", "")</f>
        <v/>
      </c>
      <c r="L668" s="2"/>
      <c r="M668" s="2"/>
      <c r="N668" s="2" t="str">
        <f>IF(Final_Cleaned_Data_V2!M668="Other", "Please specify here", "")</f>
        <v/>
      </c>
      <c r="O668" s="2"/>
      <c r="P668" s="2"/>
      <c r="Q668" s="2"/>
      <c r="R668" s="2"/>
      <c r="S668" s="2"/>
      <c r="T668" s="2"/>
      <c r="U668" s="2"/>
      <c r="W668" s="2"/>
      <c r="X668" s="2"/>
    </row>
    <row r="669">
      <c r="A669" s="1">
        <v>748.0</v>
      </c>
      <c r="B669" s="1" t="s">
        <v>1904</v>
      </c>
      <c r="C669" s="1" t="s">
        <v>1905</v>
      </c>
      <c r="D669" s="1" t="s">
        <v>1906</v>
      </c>
      <c r="E669" s="1" t="s">
        <v>27</v>
      </c>
      <c r="F669" s="1">
        <v>5419.0</v>
      </c>
      <c r="H669" s="2"/>
      <c r="I669" s="2"/>
      <c r="J669" s="2"/>
      <c r="K669" s="2" t="str">
        <f>IF(Final_Cleaned_Data_V2!J669="Other", "Please specify here", "")</f>
        <v/>
      </c>
      <c r="L669" s="2"/>
      <c r="M669" s="2"/>
      <c r="N669" s="2" t="str">
        <f>IF(Final_Cleaned_Data_V2!M669="Other", "Please specify here", "")</f>
        <v/>
      </c>
      <c r="O669" s="2"/>
      <c r="P669" s="2"/>
      <c r="Q669" s="2"/>
      <c r="R669" s="2"/>
      <c r="S669" s="2"/>
      <c r="T669" s="2"/>
      <c r="U669" s="2"/>
      <c r="W669" s="2"/>
      <c r="X669" s="2"/>
    </row>
    <row r="670">
      <c r="A670" s="1">
        <v>749.0</v>
      </c>
      <c r="B670" s="1" t="s">
        <v>1907</v>
      </c>
      <c r="C670" s="1" t="s">
        <v>1908</v>
      </c>
      <c r="D670" s="1" t="s">
        <v>971</v>
      </c>
      <c r="E670" s="1" t="s">
        <v>27</v>
      </c>
      <c r="F670" s="1">
        <v>5427.0</v>
      </c>
      <c r="H670" s="2"/>
      <c r="I670" s="2"/>
      <c r="J670" s="2"/>
      <c r="K670" s="2" t="str">
        <f>IF(Final_Cleaned_Data_V2!J670="Other", "Please specify here", "")</f>
        <v/>
      </c>
      <c r="L670" s="2"/>
      <c r="M670" s="2"/>
      <c r="N670" s="2" t="str">
        <f>IF(Final_Cleaned_Data_V2!M670="Other", "Please specify here", "")</f>
        <v/>
      </c>
      <c r="O670" s="2"/>
      <c r="P670" s="2"/>
      <c r="Q670" s="2"/>
      <c r="R670" s="2"/>
      <c r="S670" s="2"/>
      <c r="T670" s="2"/>
      <c r="U670" s="2"/>
      <c r="W670" s="2"/>
      <c r="X670" s="2"/>
    </row>
    <row r="671">
      <c r="A671" s="1">
        <v>750.0</v>
      </c>
      <c r="B671" s="1" t="s">
        <v>1909</v>
      </c>
      <c r="C671" s="1" t="s">
        <v>1910</v>
      </c>
      <c r="D671" s="1" t="s">
        <v>1198</v>
      </c>
      <c r="E671" s="1" t="s">
        <v>753</v>
      </c>
      <c r="F671" s="1">
        <v>5430.0</v>
      </c>
      <c r="H671" s="2"/>
      <c r="I671" s="2"/>
      <c r="J671" s="2"/>
      <c r="K671" s="2" t="str">
        <f>IF(Final_Cleaned_Data_V2!J671="Other", "Please specify here", "")</f>
        <v/>
      </c>
      <c r="L671" s="2"/>
      <c r="M671" s="2"/>
      <c r="N671" s="2" t="str">
        <f>IF(Final_Cleaned_Data_V2!M671="Other", "Please specify here", "")</f>
        <v/>
      </c>
      <c r="O671" s="2"/>
      <c r="P671" s="2"/>
      <c r="Q671" s="2"/>
      <c r="R671" s="2"/>
      <c r="S671" s="2"/>
      <c r="T671" s="2"/>
      <c r="U671" s="2"/>
      <c r="W671" s="2"/>
      <c r="X671" s="2"/>
    </row>
    <row r="672">
      <c r="A672" s="1">
        <v>751.0</v>
      </c>
      <c r="B672" s="1" t="s">
        <v>1911</v>
      </c>
      <c r="C672" s="1" t="s">
        <v>1912</v>
      </c>
      <c r="D672" s="1" t="s">
        <v>295</v>
      </c>
      <c r="E672" s="1" t="s">
        <v>27</v>
      </c>
      <c r="F672" s="1">
        <v>5437.0</v>
      </c>
      <c r="H672" s="2"/>
      <c r="I672" s="2"/>
      <c r="J672" s="2"/>
      <c r="K672" s="2" t="str">
        <f>IF(Final_Cleaned_Data_V2!J672="Other", "Please specify here", "")</f>
        <v/>
      </c>
      <c r="L672" s="2"/>
      <c r="M672" s="2"/>
      <c r="N672" s="2" t="str">
        <f>IF(Final_Cleaned_Data_V2!M672="Other", "Please specify here", "")</f>
        <v/>
      </c>
      <c r="O672" s="2"/>
      <c r="P672" s="2"/>
      <c r="Q672" s="2"/>
      <c r="R672" s="2"/>
      <c r="S672" s="2"/>
      <c r="T672" s="2"/>
      <c r="U672" s="2"/>
      <c r="W672" s="2"/>
      <c r="X672" s="2"/>
    </row>
    <row r="673">
      <c r="A673" s="1">
        <v>752.0</v>
      </c>
      <c r="B673" s="1" t="s">
        <v>1913</v>
      </c>
      <c r="C673" s="1" t="s">
        <v>1914</v>
      </c>
      <c r="D673" s="1" t="s">
        <v>1915</v>
      </c>
      <c r="E673" s="1" t="s">
        <v>1916</v>
      </c>
      <c r="F673" s="1">
        <v>5444.0</v>
      </c>
      <c r="H673" s="2"/>
      <c r="I673" s="2"/>
      <c r="J673" s="2"/>
      <c r="K673" s="2" t="str">
        <f>IF(Final_Cleaned_Data_V2!J673="Other", "Please specify here", "")</f>
        <v/>
      </c>
      <c r="L673" s="2"/>
      <c r="M673" s="2"/>
      <c r="N673" s="2" t="str">
        <f>IF(Final_Cleaned_Data_V2!M673="Other", "Please specify here", "")</f>
        <v/>
      </c>
      <c r="O673" s="2"/>
      <c r="P673" s="2"/>
      <c r="Q673" s="2"/>
      <c r="R673" s="2"/>
      <c r="S673" s="2"/>
      <c r="T673" s="2"/>
      <c r="U673" s="2"/>
      <c r="W673" s="2"/>
      <c r="X673" s="2"/>
    </row>
    <row r="674">
      <c r="A674" s="1">
        <v>753.0</v>
      </c>
      <c r="B674" s="1" t="s">
        <v>1917</v>
      </c>
      <c r="C674" s="1" t="s">
        <v>1918</v>
      </c>
      <c r="D674" s="1" t="s">
        <v>1919</v>
      </c>
      <c r="E674" s="1" t="s">
        <v>27</v>
      </c>
      <c r="F674" s="1">
        <v>5446.0</v>
      </c>
      <c r="H674" s="2"/>
      <c r="I674" s="2"/>
      <c r="J674" s="2"/>
      <c r="K674" s="2" t="str">
        <f>IF(Final_Cleaned_Data_V2!J674="Other", "Please specify here", "")</f>
        <v/>
      </c>
      <c r="L674" s="2"/>
      <c r="M674" s="2"/>
      <c r="N674" s="2" t="str">
        <f>IF(Final_Cleaned_Data_V2!M674="Other", "Please specify here", "")</f>
        <v/>
      </c>
      <c r="O674" s="2"/>
      <c r="P674" s="2"/>
      <c r="Q674" s="2"/>
      <c r="R674" s="2"/>
      <c r="S674" s="2"/>
      <c r="T674" s="2"/>
      <c r="U674" s="2"/>
      <c r="W674" s="2"/>
      <c r="X674" s="2"/>
    </row>
    <row r="675">
      <c r="A675" s="1">
        <v>754.0</v>
      </c>
      <c r="B675" s="1" t="s">
        <v>1920</v>
      </c>
      <c r="C675" s="1" t="s">
        <v>1921</v>
      </c>
      <c r="D675" s="1" t="s">
        <v>1922</v>
      </c>
      <c r="E675" s="1" t="s">
        <v>27</v>
      </c>
      <c r="F675" s="1">
        <v>5467.0</v>
      </c>
      <c r="H675" s="2"/>
      <c r="I675" s="2"/>
      <c r="J675" s="2"/>
      <c r="K675" s="2" t="str">
        <f>IF(Final_Cleaned_Data_V2!J675="Other", "Please specify here", "")</f>
        <v/>
      </c>
      <c r="L675" s="2"/>
      <c r="M675" s="2"/>
      <c r="N675" s="2" t="str">
        <f>IF(Final_Cleaned_Data_V2!M675="Other", "Please specify here", "")</f>
        <v/>
      </c>
      <c r="O675" s="2"/>
      <c r="P675" s="2"/>
      <c r="Q675" s="2"/>
      <c r="R675" s="2"/>
      <c r="S675" s="2"/>
      <c r="T675" s="2"/>
      <c r="U675" s="2"/>
      <c r="W675" s="2"/>
      <c r="X675" s="2"/>
    </row>
    <row r="676">
      <c r="A676" s="1">
        <v>755.0</v>
      </c>
      <c r="B676" s="1" t="s">
        <v>1923</v>
      </c>
      <c r="C676" s="1" t="s">
        <v>1924</v>
      </c>
      <c r="D676" s="1" t="s">
        <v>295</v>
      </c>
      <c r="E676" s="1" t="s">
        <v>27</v>
      </c>
      <c r="F676" s="1">
        <v>5470.0</v>
      </c>
      <c r="H676" s="2"/>
      <c r="I676" s="2"/>
      <c r="J676" s="2"/>
      <c r="K676" s="2" t="str">
        <f>IF(Final_Cleaned_Data_V2!J676="Other", "Please specify here", "")</f>
        <v/>
      </c>
      <c r="L676" s="2"/>
      <c r="M676" s="2"/>
      <c r="N676" s="2" t="str">
        <f>IF(Final_Cleaned_Data_V2!M676="Other", "Please specify here", "")</f>
        <v/>
      </c>
      <c r="O676" s="2"/>
      <c r="P676" s="2"/>
      <c r="Q676" s="2"/>
      <c r="R676" s="2"/>
      <c r="S676" s="2"/>
      <c r="T676" s="2"/>
      <c r="U676" s="2"/>
      <c r="W676" s="2"/>
      <c r="X676" s="2"/>
    </row>
    <row r="677">
      <c r="A677" s="1">
        <v>756.0</v>
      </c>
      <c r="B677" s="1" t="s">
        <v>1925</v>
      </c>
      <c r="C677" s="1" t="s">
        <v>1926</v>
      </c>
      <c r="D677" s="1" t="s">
        <v>1927</v>
      </c>
      <c r="E677" s="1" t="s">
        <v>27</v>
      </c>
      <c r="F677" s="1">
        <v>5471.0</v>
      </c>
      <c r="H677" s="2"/>
      <c r="I677" s="2"/>
      <c r="J677" s="2"/>
      <c r="K677" s="2" t="str">
        <f>IF(Final_Cleaned_Data_V2!J677="Other", "Please specify here", "")</f>
        <v/>
      </c>
      <c r="L677" s="2"/>
      <c r="M677" s="2"/>
      <c r="N677" s="2" t="str">
        <f>IF(Final_Cleaned_Data_V2!M677="Other", "Please specify here", "")</f>
        <v/>
      </c>
      <c r="O677" s="2"/>
      <c r="P677" s="2"/>
      <c r="Q677" s="2"/>
      <c r="R677" s="2"/>
      <c r="S677" s="2"/>
      <c r="T677" s="2"/>
      <c r="U677" s="2"/>
      <c r="W677" s="2"/>
      <c r="X677" s="2"/>
    </row>
    <row r="678">
      <c r="A678" s="1">
        <v>757.0</v>
      </c>
      <c r="B678" s="1" t="s">
        <v>1928</v>
      </c>
      <c r="C678" s="1" t="s">
        <v>1929</v>
      </c>
      <c r="D678" s="1" t="s">
        <v>1930</v>
      </c>
      <c r="E678" s="1" t="s">
        <v>27</v>
      </c>
      <c r="F678" s="1">
        <v>5471.0</v>
      </c>
      <c r="H678" s="2"/>
      <c r="I678" s="2"/>
      <c r="J678" s="2"/>
      <c r="K678" s="2" t="str">
        <f>IF(Final_Cleaned_Data_V2!J678="Other", "Please specify here", "")</f>
        <v/>
      </c>
      <c r="L678" s="2"/>
      <c r="M678" s="2"/>
      <c r="N678" s="2" t="str">
        <f>IF(Final_Cleaned_Data_V2!M678="Other", "Please specify here", "")</f>
        <v/>
      </c>
      <c r="O678" s="2"/>
      <c r="P678" s="2"/>
      <c r="Q678" s="2"/>
      <c r="R678" s="2"/>
      <c r="S678" s="2"/>
      <c r="T678" s="2"/>
      <c r="U678" s="2"/>
      <c r="W678" s="2"/>
      <c r="X678" s="2"/>
    </row>
    <row r="679">
      <c r="A679" s="1">
        <v>758.0</v>
      </c>
      <c r="B679" s="1" t="s">
        <v>1931</v>
      </c>
      <c r="C679" s="1" t="s">
        <v>1932</v>
      </c>
      <c r="D679" s="1" t="s">
        <v>1933</v>
      </c>
      <c r="E679" s="1" t="s">
        <v>27</v>
      </c>
      <c r="F679" s="1">
        <v>5475.0</v>
      </c>
      <c r="H679" s="2"/>
      <c r="I679" s="2"/>
      <c r="J679" s="2"/>
      <c r="K679" s="2" t="str">
        <f>IF(Final_Cleaned_Data_V2!J679="Other", "Please specify here", "")</f>
        <v/>
      </c>
      <c r="L679" s="2"/>
      <c r="M679" s="2"/>
      <c r="N679" s="2" t="str">
        <f>IF(Final_Cleaned_Data_V2!M679="Other", "Please specify here", "")</f>
        <v/>
      </c>
      <c r="O679" s="2"/>
      <c r="P679" s="2"/>
      <c r="Q679" s="2"/>
      <c r="R679" s="2"/>
      <c r="S679" s="2"/>
      <c r="T679" s="2"/>
      <c r="U679" s="2"/>
      <c r="W679" s="2"/>
      <c r="X679" s="2"/>
    </row>
    <row r="680">
      <c r="A680" s="1">
        <v>759.0</v>
      </c>
      <c r="B680" s="1" t="s">
        <v>1934</v>
      </c>
      <c r="C680" s="1" t="s">
        <v>1935</v>
      </c>
      <c r="D680" s="1" t="s">
        <v>1576</v>
      </c>
      <c r="E680" s="1" t="s">
        <v>27</v>
      </c>
      <c r="F680" s="1">
        <v>5485.0</v>
      </c>
      <c r="H680" s="2"/>
      <c r="I680" s="2"/>
      <c r="J680" s="2"/>
      <c r="K680" s="2" t="str">
        <f>IF(Final_Cleaned_Data_V2!J680="Other", "Please specify here", "")</f>
        <v/>
      </c>
      <c r="L680" s="2"/>
      <c r="M680" s="2"/>
      <c r="N680" s="2" t="str">
        <f>IF(Final_Cleaned_Data_V2!M680="Other", "Please specify here", "")</f>
        <v/>
      </c>
      <c r="O680" s="2"/>
      <c r="P680" s="2"/>
      <c r="Q680" s="2"/>
      <c r="R680" s="2"/>
      <c r="S680" s="2"/>
      <c r="T680" s="2"/>
      <c r="U680" s="2"/>
      <c r="W680" s="2"/>
      <c r="X680" s="2"/>
    </row>
    <row r="681">
      <c r="A681" s="1">
        <v>760.0</v>
      </c>
      <c r="B681" s="1" t="s">
        <v>1936</v>
      </c>
      <c r="C681" s="1" t="s">
        <v>1937</v>
      </c>
      <c r="D681" s="1" t="s">
        <v>371</v>
      </c>
      <c r="E681" s="1" t="s">
        <v>27</v>
      </c>
      <c r="F681" s="1">
        <v>5486.0</v>
      </c>
      <c r="H681" s="2"/>
      <c r="I681" s="2"/>
      <c r="J681" s="2"/>
      <c r="K681" s="2" t="str">
        <f>IF(Final_Cleaned_Data_V2!J681="Other", "Please specify here", "")</f>
        <v/>
      </c>
      <c r="L681" s="2"/>
      <c r="M681" s="2"/>
      <c r="N681" s="2" t="str">
        <f>IF(Final_Cleaned_Data_V2!M681="Other", "Please specify here", "")</f>
        <v/>
      </c>
      <c r="O681" s="2"/>
      <c r="P681" s="2"/>
      <c r="Q681" s="2"/>
      <c r="R681" s="2"/>
      <c r="S681" s="2"/>
      <c r="T681" s="2"/>
      <c r="U681" s="2"/>
      <c r="W681" s="2"/>
      <c r="X681" s="2"/>
    </row>
    <row r="682">
      <c r="A682" s="1">
        <v>761.0</v>
      </c>
      <c r="B682" s="1" t="s">
        <v>1938</v>
      </c>
      <c r="C682" s="1" t="s">
        <v>1939</v>
      </c>
      <c r="D682" s="1" t="s">
        <v>1167</v>
      </c>
      <c r="E682" s="1" t="s">
        <v>27</v>
      </c>
      <c r="F682" s="1">
        <v>5490.0</v>
      </c>
      <c r="H682" s="2"/>
      <c r="I682" s="2"/>
      <c r="J682" s="2"/>
      <c r="K682" s="2" t="str">
        <f>IF(Final_Cleaned_Data_V2!J682="Other", "Please specify here", "")</f>
        <v/>
      </c>
      <c r="L682" s="2"/>
      <c r="M682" s="2"/>
      <c r="N682" s="2" t="str">
        <f>IF(Final_Cleaned_Data_V2!M682="Other", "Please specify here", "")</f>
        <v/>
      </c>
      <c r="O682" s="2"/>
      <c r="P682" s="2"/>
      <c r="Q682" s="2"/>
      <c r="R682" s="2"/>
      <c r="S682" s="2"/>
      <c r="T682" s="2"/>
      <c r="U682" s="2"/>
      <c r="W682" s="2"/>
      <c r="X682" s="2"/>
    </row>
    <row r="683">
      <c r="A683" s="1">
        <v>762.0</v>
      </c>
      <c r="B683" s="1" t="s">
        <v>1940</v>
      </c>
      <c r="C683" s="1" t="s">
        <v>1941</v>
      </c>
      <c r="D683" s="1" t="s">
        <v>1269</v>
      </c>
      <c r="E683" s="1" t="s">
        <v>27</v>
      </c>
      <c r="F683" s="1">
        <v>5530.0</v>
      </c>
      <c r="H683" s="2"/>
      <c r="I683" s="2"/>
      <c r="J683" s="2"/>
      <c r="K683" s="2" t="str">
        <f>IF(Final_Cleaned_Data_V2!J683="Other", "Please specify here", "")</f>
        <v/>
      </c>
      <c r="L683" s="2"/>
      <c r="M683" s="2"/>
      <c r="N683" s="2" t="str">
        <f>IF(Final_Cleaned_Data_V2!M683="Other", "Please specify here", "")</f>
        <v/>
      </c>
      <c r="O683" s="2"/>
      <c r="P683" s="2"/>
      <c r="Q683" s="2"/>
      <c r="R683" s="2"/>
      <c r="S683" s="2"/>
      <c r="T683" s="2"/>
      <c r="U683" s="2"/>
      <c r="W683" s="2"/>
      <c r="X683" s="2"/>
    </row>
    <row r="684">
      <c r="A684" s="1">
        <v>763.0</v>
      </c>
      <c r="B684" s="1" t="s">
        <v>1942</v>
      </c>
      <c r="C684" s="1" t="s">
        <v>1943</v>
      </c>
      <c r="D684" s="1" t="s">
        <v>1553</v>
      </c>
      <c r="E684" s="1" t="s">
        <v>34</v>
      </c>
      <c r="F684" s="1">
        <v>5536.0</v>
      </c>
      <c r="H684" s="2"/>
      <c r="I684" s="2"/>
      <c r="J684" s="2"/>
      <c r="K684" s="2" t="str">
        <f>IF(Final_Cleaned_Data_V2!J684="Other", "Please specify here", "")</f>
        <v/>
      </c>
      <c r="L684" s="2"/>
      <c r="M684" s="2"/>
      <c r="N684" s="2" t="str">
        <f>IF(Final_Cleaned_Data_V2!M684="Other", "Please specify here", "")</f>
        <v/>
      </c>
      <c r="O684" s="2"/>
      <c r="P684" s="2"/>
      <c r="Q684" s="2"/>
      <c r="R684" s="2"/>
      <c r="S684" s="2"/>
      <c r="T684" s="2"/>
      <c r="U684" s="2"/>
      <c r="W684" s="2"/>
      <c r="X684" s="2"/>
    </row>
    <row r="685">
      <c r="A685" s="1">
        <v>764.0</v>
      </c>
      <c r="B685" s="1" t="s">
        <v>1944</v>
      </c>
      <c r="C685" s="1" t="s">
        <v>1945</v>
      </c>
      <c r="D685" s="1" t="s">
        <v>1105</v>
      </c>
      <c r="E685" s="1" t="s">
        <v>898</v>
      </c>
      <c r="F685" s="1">
        <v>5538.0</v>
      </c>
      <c r="H685" s="2"/>
      <c r="I685" s="2"/>
      <c r="J685" s="2"/>
      <c r="K685" s="2" t="str">
        <f>IF(Final_Cleaned_Data_V2!J685="Other", "Please specify here", "")</f>
        <v/>
      </c>
      <c r="L685" s="2"/>
      <c r="M685" s="2"/>
      <c r="N685" s="2" t="str">
        <f>IF(Final_Cleaned_Data_V2!M685="Other", "Please specify here", "")</f>
        <v/>
      </c>
      <c r="O685" s="2"/>
      <c r="P685" s="2"/>
      <c r="Q685" s="2"/>
      <c r="R685" s="2"/>
      <c r="S685" s="2"/>
      <c r="T685" s="2"/>
      <c r="U685" s="2"/>
      <c r="W685" s="2"/>
      <c r="X685" s="2"/>
    </row>
    <row r="686">
      <c r="A686" s="1">
        <v>765.0</v>
      </c>
      <c r="B686" s="1" t="s">
        <v>1946</v>
      </c>
      <c r="C686" s="1" t="s">
        <v>1947</v>
      </c>
      <c r="D686" s="1" t="s">
        <v>1167</v>
      </c>
      <c r="E686" s="1" t="s">
        <v>27</v>
      </c>
      <c r="F686" s="1">
        <v>5547.0</v>
      </c>
      <c r="H686" s="2"/>
      <c r="I686" s="2"/>
      <c r="J686" s="2"/>
      <c r="K686" s="2" t="str">
        <f>IF(Final_Cleaned_Data_V2!J686="Other", "Please specify here", "")</f>
        <v/>
      </c>
      <c r="L686" s="2"/>
      <c r="M686" s="2"/>
      <c r="N686" s="2" t="str">
        <f>IF(Final_Cleaned_Data_V2!M686="Other", "Please specify here", "")</f>
        <v/>
      </c>
      <c r="O686" s="2"/>
      <c r="P686" s="2"/>
      <c r="Q686" s="2"/>
      <c r="R686" s="2"/>
      <c r="S686" s="2"/>
      <c r="T686" s="2"/>
      <c r="U686" s="2"/>
      <c r="W686" s="2"/>
      <c r="X686" s="2"/>
    </row>
    <row r="687">
      <c r="A687" s="1">
        <v>766.0</v>
      </c>
      <c r="B687" s="1" t="s">
        <v>1948</v>
      </c>
      <c r="C687" s="1" t="s">
        <v>1949</v>
      </c>
      <c r="D687" s="1" t="s">
        <v>1042</v>
      </c>
      <c r="E687" s="1" t="s">
        <v>1043</v>
      </c>
      <c r="F687" s="1">
        <v>5563.0</v>
      </c>
      <c r="H687" s="2"/>
      <c r="I687" s="2"/>
      <c r="J687" s="2"/>
      <c r="K687" s="2" t="str">
        <f>IF(Final_Cleaned_Data_V2!J687="Other", "Please specify here", "")</f>
        <v/>
      </c>
      <c r="L687" s="2"/>
      <c r="M687" s="2"/>
      <c r="N687" s="2" t="str">
        <f>IF(Final_Cleaned_Data_V2!M687="Other", "Please specify here", "")</f>
        <v/>
      </c>
      <c r="O687" s="2"/>
      <c r="P687" s="2"/>
      <c r="Q687" s="2"/>
      <c r="R687" s="2"/>
      <c r="S687" s="2"/>
      <c r="T687" s="2"/>
      <c r="U687" s="2"/>
      <c r="W687" s="2"/>
      <c r="X687" s="2"/>
    </row>
    <row r="688">
      <c r="A688" s="1">
        <v>767.0</v>
      </c>
      <c r="B688" s="1" t="s">
        <v>1950</v>
      </c>
      <c r="C688" s="1" t="s">
        <v>1951</v>
      </c>
      <c r="D688" s="1" t="s">
        <v>881</v>
      </c>
      <c r="E688" s="1" t="s">
        <v>34</v>
      </c>
      <c r="F688" s="1">
        <v>5564.0</v>
      </c>
      <c r="H688" s="2"/>
      <c r="I688" s="2"/>
      <c r="J688" s="2"/>
      <c r="K688" s="2" t="str">
        <f>IF(Final_Cleaned_Data_V2!J688="Other", "Please specify here", "")</f>
        <v/>
      </c>
      <c r="L688" s="2"/>
      <c r="M688" s="2"/>
      <c r="N688" s="2" t="str">
        <f>IF(Final_Cleaned_Data_V2!M688="Other", "Please specify here", "")</f>
        <v/>
      </c>
      <c r="O688" s="2"/>
      <c r="P688" s="2"/>
      <c r="Q688" s="2"/>
      <c r="R688" s="2"/>
      <c r="S688" s="2"/>
      <c r="T688" s="2"/>
      <c r="U688" s="2"/>
      <c r="W688" s="2"/>
      <c r="X688" s="2"/>
    </row>
    <row r="689">
      <c r="A689" s="1">
        <v>768.0</v>
      </c>
      <c r="B689" s="1" t="s">
        <v>1952</v>
      </c>
      <c r="C689" s="1" t="s">
        <v>1953</v>
      </c>
      <c r="D689" s="1" t="s">
        <v>1954</v>
      </c>
      <c r="E689" s="1" t="s">
        <v>27</v>
      </c>
      <c r="F689" s="1">
        <v>5570.0</v>
      </c>
      <c r="H689" s="2"/>
      <c r="I689" s="2"/>
      <c r="J689" s="2"/>
      <c r="K689" s="2" t="str">
        <f>IF(Final_Cleaned_Data_V2!J689="Other", "Please specify here", "")</f>
        <v/>
      </c>
      <c r="L689" s="2"/>
      <c r="M689" s="2"/>
      <c r="N689" s="2" t="str">
        <f>IF(Final_Cleaned_Data_V2!M689="Other", "Please specify here", "")</f>
        <v/>
      </c>
      <c r="O689" s="2"/>
      <c r="P689" s="2"/>
      <c r="Q689" s="2"/>
      <c r="R689" s="2"/>
      <c r="S689" s="2"/>
      <c r="T689" s="2"/>
      <c r="U689" s="2"/>
      <c r="W689" s="2"/>
      <c r="X689" s="2"/>
    </row>
    <row r="690">
      <c r="A690" s="1">
        <v>769.0</v>
      </c>
      <c r="B690" s="1" t="s">
        <v>1955</v>
      </c>
      <c r="C690" s="1" t="s">
        <v>1956</v>
      </c>
      <c r="D690" s="1" t="s">
        <v>1256</v>
      </c>
      <c r="E690" s="1" t="s">
        <v>34</v>
      </c>
      <c r="F690" s="1">
        <v>5575.0</v>
      </c>
      <c r="H690" s="2"/>
      <c r="I690" s="2"/>
      <c r="J690" s="2"/>
      <c r="K690" s="2" t="str">
        <f>IF(Final_Cleaned_Data_V2!J690="Other", "Please specify here", "")</f>
        <v/>
      </c>
      <c r="L690" s="2"/>
      <c r="M690" s="2"/>
      <c r="N690" s="2" t="str">
        <f>IF(Final_Cleaned_Data_V2!M690="Other", "Please specify here", "")</f>
        <v/>
      </c>
      <c r="O690" s="2"/>
      <c r="P690" s="2"/>
      <c r="Q690" s="2"/>
      <c r="R690" s="2"/>
      <c r="S690" s="2"/>
      <c r="T690" s="2"/>
      <c r="U690" s="2"/>
      <c r="W690" s="2"/>
      <c r="X690" s="2"/>
    </row>
    <row r="691">
      <c r="A691" s="1">
        <v>770.0</v>
      </c>
      <c r="B691" s="1" t="s">
        <v>1957</v>
      </c>
      <c r="C691" s="1" t="s">
        <v>1958</v>
      </c>
      <c r="D691" s="1" t="s">
        <v>1700</v>
      </c>
      <c r="E691" s="1" t="s">
        <v>728</v>
      </c>
      <c r="F691" s="1">
        <v>5577.0</v>
      </c>
      <c r="H691" s="2"/>
      <c r="I691" s="2"/>
      <c r="J691" s="2"/>
      <c r="K691" s="2" t="str">
        <f>IF(Final_Cleaned_Data_V2!J691="Other", "Please specify here", "")</f>
        <v/>
      </c>
      <c r="L691" s="2"/>
      <c r="M691" s="2"/>
      <c r="N691" s="2" t="str">
        <f>IF(Final_Cleaned_Data_V2!M691="Other", "Please specify here", "")</f>
        <v/>
      </c>
      <c r="O691" s="2"/>
      <c r="P691" s="2"/>
      <c r="Q691" s="2"/>
      <c r="R691" s="2"/>
      <c r="S691" s="2"/>
      <c r="T691" s="2"/>
      <c r="U691" s="2"/>
      <c r="W691" s="2"/>
      <c r="X691" s="2"/>
    </row>
    <row r="692">
      <c r="A692" s="1">
        <v>771.0</v>
      </c>
      <c r="B692" s="1" t="s">
        <v>1959</v>
      </c>
      <c r="C692" s="1" t="s">
        <v>1960</v>
      </c>
      <c r="D692" s="1" t="s">
        <v>1961</v>
      </c>
      <c r="E692" s="1" t="s">
        <v>27</v>
      </c>
      <c r="F692" s="1">
        <v>5595.0</v>
      </c>
      <c r="H692" s="2"/>
      <c r="I692" s="2"/>
      <c r="J692" s="2"/>
      <c r="K692" s="2" t="str">
        <f>IF(Final_Cleaned_Data_V2!J692="Other", "Please specify here", "")</f>
        <v/>
      </c>
      <c r="L692" s="2"/>
      <c r="M692" s="2"/>
      <c r="N692" s="2" t="str">
        <f>IF(Final_Cleaned_Data_V2!M692="Other", "Please specify here", "")</f>
        <v/>
      </c>
      <c r="O692" s="2"/>
      <c r="P692" s="2"/>
      <c r="Q692" s="2"/>
      <c r="R692" s="2"/>
      <c r="S692" s="2"/>
      <c r="T692" s="2"/>
      <c r="U692" s="2"/>
      <c r="W692" s="2"/>
      <c r="X692" s="2"/>
    </row>
    <row r="693">
      <c r="A693" s="1">
        <v>772.0</v>
      </c>
      <c r="B693" s="1" t="s">
        <v>1962</v>
      </c>
      <c r="C693" s="1" t="s">
        <v>1963</v>
      </c>
      <c r="D693" s="1" t="s">
        <v>1243</v>
      </c>
      <c r="E693" s="1" t="s">
        <v>753</v>
      </c>
      <c r="F693" s="1">
        <v>5606.0</v>
      </c>
      <c r="H693" s="2"/>
      <c r="I693" s="2"/>
      <c r="J693" s="2"/>
      <c r="K693" s="2" t="str">
        <f>IF(Final_Cleaned_Data_V2!J693="Other", "Please specify here", "")</f>
        <v/>
      </c>
      <c r="L693" s="2"/>
      <c r="M693" s="2"/>
      <c r="N693" s="2" t="str">
        <f>IF(Final_Cleaned_Data_V2!M693="Other", "Please specify here", "")</f>
        <v/>
      </c>
      <c r="O693" s="2"/>
      <c r="P693" s="2"/>
      <c r="Q693" s="2"/>
      <c r="R693" s="2"/>
      <c r="S693" s="2"/>
      <c r="T693" s="2"/>
      <c r="U693" s="2"/>
      <c r="W693" s="2"/>
      <c r="X693" s="2"/>
    </row>
    <row r="694">
      <c r="A694" s="1">
        <v>773.0</v>
      </c>
      <c r="B694" s="1" t="s">
        <v>1964</v>
      </c>
      <c r="C694" s="1" t="s">
        <v>1965</v>
      </c>
      <c r="D694" s="1" t="s">
        <v>1966</v>
      </c>
      <c r="E694" s="1" t="s">
        <v>27</v>
      </c>
      <c r="F694" s="1">
        <v>5618.0</v>
      </c>
      <c r="H694" s="2"/>
      <c r="I694" s="2"/>
      <c r="J694" s="2"/>
      <c r="K694" s="2" t="str">
        <f>IF(Final_Cleaned_Data_V2!J694="Other", "Please specify here", "")</f>
        <v/>
      </c>
      <c r="L694" s="2"/>
      <c r="M694" s="2"/>
      <c r="N694" s="2" t="str">
        <f>IF(Final_Cleaned_Data_V2!M694="Other", "Please specify here", "")</f>
        <v/>
      </c>
      <c r="O694" s="2"/>
      <c r="P694" s="2"/>
      <c r="Q694" s="2"/>
      <c r="R694" s="2"/>
      <c r="S694" s="2"/>
      <c r="T694" s="2"/>
      <c r="U694" s="2"/>
      <c r="W694" s="2"/>
      <c r="X694" s="2"/>
    </row>
    <row r="695">
      <c r="A695" s="1">
        <v>774.0</v>
      </c>
      <c r="B695" s="1" t="s">
        <v>1967</v>
      </c>
      <c r="C695" s="1" t="s">
        <v>1968</v>
      </c>
      <c r="D695" s="1" t="s">
        <v>1969</v>
      </c>
      <c r="E695" s="1" t="s">
        <v>27</v>
      </c>
      <c r="F695" s="1">
        <v>5624.0</v>
      </c>
      <c r="H695" s="2"/>
      <c r="I695" s="2"/>
      <c r="J695" s="2"/>
      <c r="K695" s="2" t="str">
        <f>IF(Final_Cleaned_Data_V2!J695="Other", "Please specify here", "")</f>
        <v/>
      </c>
      <c r="L695" s="2"/>
      <c r="M695" s="2"/>
      <c r="N695" s="2" t="str">
        <f>IF(Final_Cleaned_Data_V2!M695="Other", "Please specify here", "")</f>
        <v/>
      </c>
      <c r="O695" s="2"/>
      <c r="P695" s="2"/>
      <c r="Q695" s="2"/>
      <c r="R695" s="2"/>
      <c r="S695" s="2"/>
      <c r="T695" s="2"/>
      <c r="U695" s="2"/>
      <c r="W695" s="2"/>
      <c r="X695" s="2"/>
    </row>
    <row r="696">
      <c r="A696" s="1">
        <v>775.0</v>
      </c>
      <c r="B696" s="1" t="s">
        <v>1970</v>
      </c>
      <c r="C696" s="1" t="s">
        <v>1971</v>
      </c>
      <c r="D696" s="1" t="s">
        <v>1972</v>
      </c>
      <c r="E696" s="1" t="s">
        <v>27</v>
      </c>
      <c r="F696" s="1">
        <v>5625.0</v>
      </c>
      <c r="H696" s="2"/>
      <c r="I696" s="2"/>
      <c r="J696" s="2"/>
      <c r="K696" s="2" t="str">
        <f>IF(Final_Cleaned_Data_V2!J696="Other", "Please specify here", "")</f>
        <v/>
      </c>
      <c r="L696" s="2"/>
      <c r="M696" s="2"/>
      <c r="N696" s="2" t="str">
        <f>IF(Final_Cleaned_Data_V2!M696="Other", "Please specify here", "")</f>
        <v/>
      </c>
      <c r="O696" s="2"/>
      <c r="P696" s="2"/>
      <c r="Q696" s="2"/>
      <c r="R696" s="2"/>
      <c r="S696" s="2"/>
      <c r="T696" s="2"/>
      <c r="U696" s="2"/>
      <c r="W696" s="2"/>
      <c r="X696" s="2"/>
    </row>
    <row r="697">
      <c r="A697" s="1">
        <v>776.0</v>
      </c>
      <c r="B697" s="1" t="s">
        <v>1973</v>
      </c>
      <c r="C697" s="1" t="s">
        <v>1974</v>
      </c>
      <c r="D697" s="1" t="s">
        <v>881</v>
      </c>
      <c r="E697" s="1" t="s">
        <v>34</v>
      </c>
      <c r="F697" s="1">
        <v>5644.0</v>
      </c>
      <c r="H697" s="2"/>
      <c r="I697" s="2"/>
      <c r="J697" s="2"/>
      <c r="K697" s="2" t="str">
        <f>IF(Final_Cleaned_Data_V2!J697="Other", "Please specify here", "")</f>
        <v/>
      </c>
      <c r="L697" s="2"/>
      <c r="M697" s="2"/>
      <c r="N697" s="2" t="str">
        <f>IF(Final_Cleaned_Data_V2!M697="Other", "Please specify here", "")</f>
        <v/>
      </c>
      <c r="O697" s="2"/>
      <c r="P697" s="2"/>
      <c r="Q697" s="2"/>
      <c r="R697" s="2"/>
      <c r="S697" s="2"/>
      <c r="T697" s="2"/>
      <c r="U697" s="2"/>
      <c r="W697" s="2"/>
      <c r="X697" s="2"/>
    </row>
    <row r="698">
      <c r="A698" s="1">
        <v>777.0</v>
      </c>
      <c r="B698" s="1" t="s">
        <v>1975</v>
      </c>
      <c r="C698" s="1" t="s">
        <v>1976</v>
      </c>
      <c r="D698" s="1" t="s">
        <v>1977</v>
      </c>
      <c r="E698" s="1" t="s">
        <v>27</v>
      </c>
      <c r="F698" s="1">
        <v>5648.0</v>
      </c>
      <c r="H698" s="2"/>
      <c r="I698" s="2"/>
      <c r="J698" s="2"/>
      <c r="K698" s="2" t="str">
        <f>IF(Final_Cleaned_Data_V2!J698="Other", "Please specify here", "")</f>
        <v/>
      </c>
      <c r="L698" s="2"/>
      <c r="M698" s="2"/>
      <c r="N698" s="2" t="str">
        <f>IF(Final_Cleaned_Data_V2!M698="Other", "Please specify here", "")</f>
        <v/>
      </c>
      <c r="O698" s="2"/>
      <c r="P698" s="2"/>
      <c r="Q698" s="2"/>
      <c r="R698" s="2"/>
      <c r="S698" s="2"/>
      <c r="T698" s="2"/>
      <c r="U698" s="2"/>
      <c r="W698" s="2"/>
      <c r="X698" s="2"/>
    </row>
    <row r="699">
      <c r="A699" s="1">
        <v>778.0</v>
      </c>
      <c r="B699" s="1" t="s">
        <v>1978</v>
      </c>
      <c r="C699" s="1" t="s">
        <v>1979</v>
      </c>
      <c r="D699" s="1" t="s">
        <v>820</v>
      </c>
      <c r="E699" s="1" t="s">
        <v>27</v>
      </c>
      <c r="F699" s="1">
        <v>5661.0</v>
      </c>
      <c r="H699" s="2"/>
      <c r="I699" s="2"/>
      <c r="J699" s="2"/>
      <c r="K699" s="2" t="str">
        <f>IF(Final_Cleaned_Data_V2!J699="Other", "Please specify here", "")</f>
        <v/>
      </c>
      <c r="L699" s="2"/>
      <c r="M699" s="2"/>
      <c r="N699" s="2" t="str">
        <f>IF(Final_Cleaned_Data_V2!M699="Other", "Please specify here", "")</f>
        <v/>
      </c>
      <c r="O699" s="2"/>
      <c r="P699" s="2"/>
      <c r="Q699" s="2"/>
      <c r="R699" s="2"/>
      <c r="S699" s="2"/>
      <c r="T699" s="2"/>
      <c r="U699" s="2"/>
      <c r="W699" s="2"/>
      <c r="X699" s="2"/>
    </row>
    <row r="700">
      <c r="A700" s="1">
        <v>779.0</v>
      </c>
      <c r="B700" s="1" t="s">
        <v>1980</v>
      </c>
      <c r="C700" s="1" t="s">
        <v>1981</v>
      </c>
      <c r="D700" s="1" t="s">
        <v>1982</v>
      </c>
      <c r="E700" s="1" t="s">
        <v>27</v>
      </c>
      <c r="F700" s="1">
        <v>5663.0</v>
      </c>
      <c r="H700" s="2"/>
      <c r="I700" s="2"/>
      <c r="J700" s="2"/>
      <c r="K700" s="2" t="str">
        <f>IF(Final_Cleaned_Data_V2!J700="Other", "Please specify here", "")</f>
        <v/>
      </c>
      <c r="L700" s="2"/>
      <c r="M700" s="2"/>
      <c r="N700" s="2" t="str">
        <f>IF(Final_Cleaned_Data_V2!M700="Other", "Please specify here", "")</f>
        <v/>
      </c>
      <c r="O700" s="2"/>
      <c r="P700" s="2"/>
      <c r="Q700" s="2"/>
      <c r="R700" s="2"/>
      <c r="S700" s="2"/>
      <c r="T700" s="2"/>
      <c r="U700" s="2"/>
      <c r="W700" s="2"/>
      <c r="X700" s="2"/>
    </row>
    <row r="701">
      <c r="A701" s="1">
        <v>780.0</v>
      </c>
      <c r="B701" s="1" t="s">
        <v>1983</v>
      </c>
      <c r="C701" s="1" t="s">
        <v>1984</v>
      </c>
      <c r="D701" s="1" t="s">
        <v>1985</v>
      </c>
      <c r="E701" s="1" t="s">
        <v>27</v>
      </c>
      <c r="F701" s="1">
        <v>5675.0</v>
      </c>
      <c r="H701" s="2"/>
      <c r="I701" s="2"/>
      <c r="J701" s="2"/>
      <c r="K701" s="2" t="str">
        <f>IF(Final_Cleaned_Data_V2!J701="Other", "Please specify here", "")</f>
        <v/>
      </c>
      <c r="L701" s="2"/>
      <c r="M701" s="2"/>
      <c r="N701" s="2" t="str">
        <f>IF(Final_Cleaned_Data_V2!M701="Other", "Please specify here", "")</f>
        <v/>
      </c>
      <c r="O701" s="2"/>
      <c r="P701" s="2"/>
      <c r="Q701" s="2"/>
      <c r="R701" s="2"/>
      <c r="S701" s="2"/>
      <c r="T701" s="2"/>
      <c r="U701" s="2"/>
      <c r="W701" s="2"/>
      <c r="X701" s="2"/>
    </row>
    <row r="702">
      <c r="A702" s="1">
        <v>781.0</v>
      </c>
      <c r="B702" s="1" t="s">
        <v>1986</v>
      </c>
      <c r="C702" s="1" t="s">
        <v>1987</v>
      </c>
      <c r="D702" s="1" t="s">
        <v>1988</v>
      </c>
      <c r="E702" s="1" t="s">
        <v>27</v>
      </c>
      <c r="F702" s="1">
        <v>5688.0</v>
      </c>
      <c r="H702" s="2"/>
      <c r="I702" s="2"/>
      <c r="J702" s="2"/>
      <c r="K702" s="2" t="str">
        <f>IF(Final_Cleaned_Data_V2!J702="Other", "Please specify here", "")</f>
        <v/>
      </c>
      <c r="L702" s="2"/>
      <c r="M702" s="2"/>
      <c r="N702" s="2" t="str">
        <f>IF(Final_Cleaned_Data_V2!M702="Other", "Please specify here", "")</f>
        <v/>
      </c>
      <c r="O702" s="2"/>
      <c r="P702" s="2"/>
      <c r="Q702" s="2"/>
      <c r="R702" s="2"/>
      <c r="S702" s="2"/>
      <c r="T702" s="2"/>
      <c r="U702" s="2"/>
      <c r="W702" s="2"/>
      <c r="X702" s="2"/>
    </row>
    <row r="703">
      <c r="A703" s="1">
        <v>782.0</v>
      </c>
      <c r="B703" s="1" t="s">
        <v>1989</v>
      </c>
      <c r="C703" s="1" t="s">
        <v>1990</v>
      </c>
      <c r="D703" s="1" t="s">
        <v>1784</v>
      </c>
      <c r="E703" s="1" t="s">
        <v>27</v>
      </c>
      <c r="F703" s="1">
        <v>5695.0</v>
      </c>
      <c r="H703" s="2"/>
      <c r="I703" s="2"/>
      <c r="J703" s="2"/>
      <c r="K703" s="2" t="str">
        <f>IF(Final_Cleaned_Data_V2!J703="Other", "Please specify here", "")</f>
        <v/>
      </c>
      <c r="L703" s="2"/>
      <c r="M703" s="2"/>
      <c r="N703" s="2" t="str">
        <f>IF(Final_Cleaned_Data_V2!M703="Other", "Please specify here", "")</f>
        <v/>
      </c>
      <c r="O703" s="2"/>
      <c r="P703" s="2"/>
      <c r="Q703" s="2"/>
      <c r="R703" s="2"/>
      <c r="S703" s="2"/>
      <c r="T703" s="2"/>
      <c r="U703" s="2"/>
      <c r="W703" s="2"/>
      <c r="X703" s="2"/>
    </row>
    <row r="704">
      <c r="A704" s="1">
        <v>783.0</v>
      </c>
      <c r="B704" s="1" t="s">
        <v>1991</v>
      </c>
      <c r="C704" s="1" t="s">
        <v>1992</v>
      </c>
      <c r="D704" s="1" t="s">
        <v>1969</v>
      </c>
      <c r="E704" s="1" t="s">
        <v>27</v>
      </c>
      <c r="F704" s="1">
        <v>5705.0</v>
      </c>
      <c r="H704" s="2"/>
      <c r="I704" s="2"/>
      <c r="J704" s="2"/>
      <c r="K704" s="2" t="str">
        <f>IF(Final_Cleaned_Data_V2!J704="Other", "Please specify here", "")</f>
        <v/>
      </c>
      <c r="L704" s="2"/>
      <c r="M704" s="2"/>
      <c r="N704" s="2" t="str">
        <f>IF(Final_Cleaned_Data_V2!M704="Other", "Please specify here", "")</f>
        <v/>
      </c>
      <c r="O704" s="2"/>
      <c r="P704" s="2"/>
      <c r="Q704" s="2"/>
      <c r="R704" s="2"/>
      <c r="S704" s="2"/>
      <c r="T704" s="2"/>
      <c r="U704" s="2"/>
      <c r="W704" s="2"/>
      <c r="X704" s="2"/>
    </row>
    <row r="705">
      <c r="A705" s="1">
        <v>784.0</v>
      </c>
      <c r="B705" s="1" t="s">
        <v>1993</v>
      </c>
      <c r="C705" s="1" t="s">
        <v>1994</v>
      </c>
      <c r="D705" s="1" t="s">
        <v>1122</v>
      </c>
      <c r="E705" s="1" t="s">
        <v>1123</v>
      </c>
      <c r="F705" s="1">
        <v>5707.0</v>
      </c>
      <c r="H705" s="2"/>
      <c r="I705" s="2"/>
      <c r="J705" s="2"/>
      <c r="K705" s="2" t="str">
        <f>IF(Final_Cleaned_Data_V2!J705="Other", "Please specify here", "")</f>
        <v/>
      </c>
      <c r="L705" s="2"/>
      <c r="M705" s="2"/>
      <c r="N705" s="2" t="str">
        <f>IF(Final_Cleaned_Data_V2!M705="Other", "Please specify here", "")</f>
        <v/>
      </c>
      <c r="O705" s="2"/>
      <c r="P705" s="2"/>
      <c r="Q705" s="2"/>
      <c r="R705" s="2"/>
      <c r="S705" s="2"/>
      <c r="T705" s="2"/>
      <c r="U705" s="2"/>
      <c r="W705" s="2"/>
      <c r="X705" s="2"/>
    </row>
    <row r="706">
      <c r="A706" s="1">
        <v>785.0</v>
      </c>
      <c r="B706" s="1" t="s">
        <v>1995</v>
      </c>
      <c r="C706" s="1" t="s">
        <v>1996</v>
      </c>
      <c r="D706" s="1" t="s">
        <v>1292</v>
      </c>
      <c r="E706" s="1" t="s">
        <v>27</v>
      </c>
      <c r="F706" s="1">
        <v>5708.0</v>
      </c>
      <c r="H706" s="2"/>
      <c r="I706" s="2"/>
      <c r="J706" s="2"/>
      <c r="K706" s="2" t="str">
        <f>IF(Final_Cleaned_Data_V2!J706="Other", "Please specify here", "")</f>
        <v/>
      </c>
      <c r="L706" s="2"/>
      <c r="M706" s="2"/>
      <c r="N706" s="2" t="str">
        <f>IF(Final_Cleaned_Data_V2!M706="Other", "Please specify here", "")</f>
        <v/>
      </c>
      <c r="O706" s="2"/>
      <c r="P706" s="2"/>
      <c r="Q706" s="2"/>
      <c r="R706" s="2"/>
      <c r="S706" s="2"/>
      <c r="T706" s="2"/>
      <c r="U706" s="2"/>
      <c r="W706" s="2"/>
      <c r="X706" s="2"/>
    </row>
    <row r="707">
      <c r="A707" s="1">
        <v>786.0</v>
      </c>
      <c r="B707" s="1" t="s">
        <v>1997</v>
      </c>
      <c r="C707" s="1" t="s">
        <v>1998</v>
      </c>
      <c r="D707" s="1" t="s">
        <v>1292</v>
      </c>
      <c r="E707" s="1" t="s">
        <v>27</v>
      </c>
      <c r="F707" s="1">
        <v>5729.0</v>
      </c>
      <c r="H707" s="2"/>
      <c r="I707" s="2"/>
      <c r="J707" s="2"/>
      <c r="K707" s="2" t="str">
        <f>IF(Final_Cleaned_Data_V2!J707="Other", "Please specify here", "")</f>
        <v/>
      </c>
      <c r="L707" s="2"/>
      <c r="M707" s="2"/>
      <c r="N707" s="2" t="str">
        <f>IF(Final_Cleaned_Data_V2!M707="Other", "Please specify here", "")</f>
        <v/>
      </c>
      <c r="O707" s="2"/>
      <c r="P707" s="2"/>
      <c r="Q707" s="2"/>
      <c r="R707" s="2"/>
      <c r="S707" s="2"/>
      <c r="T707" s="2"/>
      <c r="U707" s="2"/>
      <c r="W707" s="2"/>
      <c r="X707" s="2"/>
    </row>
    <row r="708">
      <c r="A708" s="1">
        <v>787.0</v>
      </c>
      <c r="B708" s="1" t="s">
        <v>1999</v>
      </c>
      <c r="C708" s="1" t="s">
        <v>2000</v>
      </c>
      <c r="D708" s="1" t="s">
        <v>2001</v>
      </c>
      <c r="E708" s="1" t="s">
        <v>27</v>
      </c>
      <c r="F708" s="1">
        <v>5730.0</v>
      </c>
      <c r="H708" s="2"/>
      <c r="I708" s="2"/>
      <c r="J708" s="2"/>
      <c r="K708" s="2" t="str">
        <f>IF(Final_Cleaned_Data_V2!J708="Other", "Please specify here", "")</f>
        <v/>
      </c>
      <c r="L708" s="2"/>
      <c r="M708" s="2"/>
      <c r="N708" s="2" t="str">
        <f>IF(Final_Cleaned_Data_V2!M708="Other", "Please specify here", "")</f>
        <v/>
      </c>
      <c r="O708" s="2"/>
      <c r="P708" s="2"/>
      <c r="Q708" s="2"/>
      <c r="R708" s="2"/>
      <c r="S708" s="2"/>
      <c r="T708" s="2"/>
      <c r="U708" s="2"/>
      <c r="W708" s="2"/>
      <c r="X708" s="2"/>
    </row>
    <row r="709">
      <c r="A709" s="1">
        <v>788.0</v>
      </c>
      <c r="B709" s="1" t="s">
        <v>2002</v>
      </c>
      <c r="C709" s="1" t="s">
        <v>2003</v>
      </c>
      <c r="D709" s="1" t="s">
        <v>2004</v>
      </c>
      <c r="E709" s="1" t="s">
        <v>27</v>
      </c>
      <c r="F709" s="1">
        <v>5740.0</v>
      </c>
      <c r="H709" s="2"/>
      <c r="I709" s="2"/>
      <c r="J709" s="2"/>
      <c r="K709" s="2" t="str">
        <f>IF(Final_Cleaned_Data_V2!J709="Other", "Please specify here", "")</f>
        <v/>
      </c>
      <c r="L709" s="2"/>
      <c r="M709" s="2"/>
      <c r="N709" s="2" t="str">
        <f>IF(Final_Cleaned_Data_V2!M709="Other", "Please specify here", "")</f>
        <v/>
      </c>
      <c r="O709" s="2"/>
      <c r="P709" s="2"/>
      <c r="Q709" s="2"/>
      <c r="R709" s="2"/>
      <c r="S709" s="2"/>
      <c r="T709" s="2"/>
      <c r="U709" s="2"/>
      <c r="W709" s="2"/>
      <c r="X709" s="2"/>
    </row>
    <row r="710">
      <c r="A710" s="1">
        <v>789.0</v>
      </c>
      <c r="B710" s="1" t="s">
        <v>2005</v>
      </c>
      <c r="C710" s="1" t="s">
        <v>2006</v>
      </c>
      <c r="D710" s="1" t="s">
        <v>2007</v>
      </c>
      <c r="E710" s="1" t="s">
        <v>27</v>
      </c>
      <c r="F710" s="1">
        <v>5756.0</v>
      </c>
      <c r="H710" s="2"/>
      <c r="I710" s="2"/>
      <c r="J710" s="2"/>
      <c r="K710" s="2" t="str">
        <f>IF(Final_Cleaned_Data_V2!J710="Other", "Please specify here", "")</f>
        <v/>
      </c>
      <c r="L710" s="2"/>
      <c r="M710" s="2"/>
      <c r="N710" s="2" t="str">
        <f>IF(Final_Cleaned_Data_V2!M710="Other", "Please specify here", "")</f>
        <v/>
      </c>
      <c r="O710" s="2"/>
      <c r="P710" s="2"/>
      <c r="Q710" s="2"/>
      <c r="R710" s="2"/>
      <c r="S710" s="2"/>
      <c r="T710" s="2"/>
      <c r="U710" s="2"/>
      <c r="W710" s="2"/>
      <c r="X710" s="2"/>
    </row>
    <row r="711">
      <c r="A711" s="1">
        <v>790.0</v>
      </c>
      <c r="B711" s="1" t="s">
        <v>2008</v>
      </c>
      <c r="C711" s="1" t="s">
        <v>2009</v>
      </c>
      <c r="D711" s="1" t="s">
        <v>2010</v>
      </c>
      <c r="E711" s="1" t="s">
        <v>27</v>
      </c>
      <c r="F711" s="1">
        <v>5769.0</v>
      </c>
      <c r="H711" s="2"/>
      <c r="I711" s="2"/>
      <c r="J711" s="2"/>
      <c r="K711" s="2" t="str">
        <f>IF(Final_Cleaned_Data_V2!J711="Other", "Please specify here", "")</f>
        <v/>
      </c>
      <c r="L711" s="2"/>
      <c r="M711" s="2"/>
      <c r="N711" s="2" t="str">
        <f>IF(Final_Cleaned_Data_V2!M711="Other", "Please specify here", "")</f>
        <v/>
      </c>
      <c r="O711" s="2"/>
      <c r="P711" s="2"/>
      <c r="Q711" s="2"/>
      <c r="R711" s="2"/>
      <c r="S711" s="2"/>
      <c r="T711" s="2"/>
      <c r="U711" s="2"/>
      <c r="W711" s="2"/>
      <c r="X711" s="2"/>
    </row>
    <row r="712">
      <c r="A712" s="1">
        <v>791.0</v>
      </c>
      <c r="B712" s="1" t="s">
        <v>2011</v>
      </c>
      <c r="C712" s="1" t="s">
        <v>2012</v>
      </c>
      <c r="D712" s="1" t="s">
        <v>2013</v>
      </c>
      <c r="E712" s="1" t="s">
        <v>34</v>
      </c>
      <c r="F712" s="1">
        <v>5773.0</v>
      </c>
      <c r="H712" s="2"/>
      <c r="I712" s="2"/>
      <c r="J712" s="2"/>
      <c r="K712" s="2" t="str">
        <f>IF(Final_Cleaned_Data_V2!J712="Other", "Please specify here", "")</f>
        <v/>
      </c>
      <c r="L712" s="2"/>
      <c r="M712" s="2"/>
      <c r="N712" s="2" t="str">
        <f>IF(Final_Cleaned_Data_V2!M712="Other", "Please specify here", "")</f>
        <v/>
      </c>
      <c r="O712" s="2"/>
      <c r="P712" s="2"/>
      <c r="Q712" s="2"/>
      <c r="R712" s="2"/>
      <c r="S712" s="2"/>
      <c r="T712" s="2"/>
      <c r="U712" s="2"/>
      <c r="W712" s="2"/>
      <c r="X712" s="2"/>
    </row>
    <row r="713">
      <c r="A713" s="1">
        <v>792.0</v>
      </c>
      <c r="B713" s="1" t="s">
        <v>2014</v>
      </c>
      <c r="C713" s="1" t="s">
        <v>2015</v>
      </c>
      <c r="D713" s="1" t="s">
        <v>1867</v>
      </c>
      <c r="E713" s="1" t="s">
        <v>27</v>
      </c>
      <c r="F713" s="1">
        <v>5780.0</v>
      </c>
      <c r="H713" s="2"/>
      <c r="I713" s="2"/>
      <c r="J713" s="2"/>
      <c r="K713" s="2" t="str">
        <f>IF(Final_Cleaned_Data_V2!J713="Other", "Please specify here", "")</f>
        <v/>
      </c>
      <c r="L713" s="2"/>
      <c r="M713" s="2"/>
      <c r="N713" s="2" t="str">
        <f>IF(Final_Cleaned_Data_V2!M713="Other", "Please specify here", "")</f>
        <v/>
      </c>
      <c r="O713" s="2"/>
      <c r="P713" s="2"/>
      <c r="Q713" s="2"/>
      <c r="R713" s="2"/>
      <c r="S713" s="2"/>
      <c r="T713" s="2"/>
      <c r="U713" s="2"/>
      <c r="W713" s="2"/>
      <c r="X713" s="2"/>
    </row>
    <row r="714">
      <c r="A714" s="1">
        <v>793.0</v>
      </c>
      <c r="B714" s="1" t="s">
        <v>2016</v>
      </c>
      <c r="C714" s="1" t="s">
        <v>2017</v>
      </c>
      <c r="D714" s="1" t="s">
        <v>2018</v>
      </c>
      <c r="E714" s="1" t="s">
        <v>27</v>
      </c>
      <c r="F714" s="1">
        <v>5785.0</v>
      </c>
      <c r="H714" s="2"/>
      <c r="I714" s="2"/>
      <c r="J714" s="2"/>
      <c r="K714" s="2" t="str">
        <f>IF(Final_Cleaned_Data_V2!J714="Other", "Please specify here", "")</f>
        <v/>
      </c>
      <c r="L714" s="2"/>
      <c r="M714" s="2"/>
      <c r="N714" s="2" t="str">
        <f>IF(Final_Cleaned_Data_V2!M714="Other", "Please specify here", "")</f>
        <v/>
      </c>
      <c r="O714" s="2"/>
      <c r="P714" s="2"/>
      <c r="Q714" s="2"/>
      <c r="R714" s="2"/>
      <c r="S714" s="2"/>
      <c r="T714" s="2"/>
      <c r="U714" s="2"/>
      <c r="W714" s="2"/>
      <c r="X714" s="2"/>
    </row>
    <row r="715">
      <c r="A715" s="1">
        <v>794.0</v>
      </c>
      <c r="B715" s="1" t="s">
        <v>2019</v>
      </c>
      <c r="C715" s="1" t="s">
        <v>2020</v>
      </c>
      <c r="D715" s="1" t="s">
        <v>2021</v>
      </c>
      <c r="E715" s="1" t="s">
        <v>27</v>
      </c>
      <c r="F715" s="1">
        <v>5806.0</v>
      </c>
      <c r="H715" s="2"/>
      <c r="I715" s="2"/>
      <c r="J715" s="2"/>
      <c r="K715" s="2" t="str">
        <f>IF(Final_Cleaned_Data_V2!J715="Other", "Please specify here", "")</f>
        <v/>
      </c>
      <c r="L715" s="2"/>
      <c r="M715" s="2"/>
      <c r="N715" s="2" t="str">
        <f>IF(Final_Cleaned_Data_V2!M715="Other", "Please specify here", "")</f>
        <v/>
      </c>
      <c r="O715" s="2"/>
      <c r="P715" s="2"/>
      <c r="Q715" s="2"/>
      <c r="R715" s="2"/>
      <c r="S715" s="2"/>
      <c r="T715" s="2"/>
      <c r="U715" s="2"/>
      <c r="W715" s="2"/>
      <c r="X715" s="2"/>
    </row>
    <row r="716">
      <c r="A716" s="1">
        <v>795.0</v>
      </c>
      <c r="B716" s="1" t="s">
        <v>2022</v>
      </c>
      <c r="C716" s="1" t="s">
        <v>2023</v>
      </c>
      <c r="D716" s="1" t="s">
        <v>2024</v>
      </c>
      <c r="E716" s="1" t="s">
        <v>2025</v>
      </c>
      <c r="F716" s="1">
        <v>5810.0</v>
      </c>
      <c r="H716" s="2"/>
      <c r="I716" s="2"/>
      <c r="J716" s="2"/>
      <c r="K716" s="2" t="str">
        <f>IF(Final_Cleaned_Data_V2!J716="Other", "Please specify here", "")</f>
        <v/>
      </c>
      <c r="L716" s="2"/>
      <c r="M716" s="2"/>
      <c r="N716" s="2" t="str">
        <f>IF(Final_Cleaned_Data_V2!M716="Other", "Please specify here", "")</f>
        <v/>
      </c>
      <c r="O716" s="2"/>
      <c r="P716" s="2"/>
      <c r="Q716" s="2"/>
      <c r="R716" s="2"/>
      <c r="S716" s="2"/>
      <c r="T716" s="2"/>
      <c r="U716" s="2"/>
      <c r="W716" s="2"/>
      <c r="X716" s="2"/>
    </row>
    <row r="717">
      <c r="A717" s="1">
        <v>796.0</v>
      </c>
      <c r="B717" s="1" t="s">
        <v>2026</v>
      </c>
      <c r="C717" s="1" t="s">
        <v>2027</v>
      </c>
      <c r="D717" s="1" t="s">
        <v>2028</v>
      </c>
      <c r="E717" s="1" t="s">
        <v>27</v>
      </c>
      <c r="F717" s="1">
        <v>5818.0</v>
      </c>
      <c r="H717" s="2"/>
      <c r="I717" s="2"/>
      <c r="J717" s="2"/>
      <c r="K717" s="2" t="str">
        <f>IF(Final_Cleaned_Data_V2!J717="Other", "Please specify here", "")</f>
        <v/>
      </c>
      <c r="L717" s="2"/>
      <c r="M717" s="2"/>
      <c r="N717" s="2" t="str">
        <f>IF(Final_Cleaned_Data_V2!M717="Other", "Please specify here", "")</f>
        <v/>
      </c>
      <c r="O717" s="2"/>
      <c r="P717" s="2"/>
      <c r="Q717" s="2"/>
      <c r="R717" s="2"/>
      <c r="S717" s="2"/>
      <c r="T717" s="2"/>
      <c r="U717" s="2"/>
      <c r="W717" s="2"/>
      <c r="X717" s="2"/>
    </row>
    <row r="718">
      <c r="A718" s="1">
        <v>797.0</v>
      </c>
      <c r="B718" s="1" t="s">
        <v>2029</v>
      </c>
      <c r="C718" s="1" t="s">
        <v>2030</v>
      </c>
      <c r="D718" s="1" t="s">
        <v>1771</v>
      </c>
      <c r="E718" s="1" t="s">
        <v>1772</v>
      </c>
      <c r="F718" s="1">
        <v>5820.0</v>
      </c>
      <c r="H718" s="2"/>
      <c r="I718" s="2"/>
      <c r="J718" s="2"/>
      <c r="K718" s="2" t="str">
        <f>IF(Final_Cleaned_Data_V2!J718="Other", "Please specify here", "")</f>
        <v/>
      </c>
      <c r="L718" s="2"/>
      <c r="M718" s="2"/>
      <c r="N718" s="2" t="str">
        <f>IF(Final_Cleaned_Data_V2!M718="Other", "Please specify here", "")</f>
        <v/>
      </c>
      <c r="O718" s="2"/>
      <c r="P718" s="2"/>
      <c r="Q718" s="2"/>
      <c r="R718" s="2"/>
      <c r="S718" s="2"/>
      <c r="T718" s="2"/>
      <c r="U718" s="2"/>
      <c r="W718" s="2"/>
      <c r="X718" s="2"/>
    </row>
    <row r="719">
      <c r="A719" s="1">
        <v>798.0</v>
      </c>
      <c r="B719" s="1" t="s">
        <v>2031</v>
      </c>
      <c r="C719" s="1" t="s">
        <v>2032</v>
      </c>
      <c r="D719" s="1" t="s">
        <v>894</v>
      </c>
      <c r="E719" s="1" t="s">
        <v>27</v>
      </c>
      <c r="F719" s="1">
        <v>5824.0</v>
      </c>
      <c r="H719" s="2"/>
      <c r="I719" s="2"/>
      <c r="J719" s="2"/>
      <c r="K719" s="2" t="str">
        <f>IF(Final_Cleaned_Data_V2!J719="Other", "Please specify here", "")</f>
        <v/>
      </c>
      <c r="L719" s="2"/>
      <c r="M719" s="2"/>
      <c r="N719" s="2" t="str">
        <f>IF(Final_Cleaned_Data_V2!M719="Other", "Please specify here", "")</f>
        <v/>
      </c>
      <c r="O719" s="2"/>
      <c r="P719" s="2"/>
      <c r="Q719" s="2"/>
      <c r="R719" s="2"/>
      <c r="S719" s="2"/>
      <c r="T719" s="2"/>
      <c r="U719" s="2"/>
      <c r="W719" s="2"/>
      <c r="X719" s="2"/>
    </row>
    <row r="720">
      <c r="A720" s="1">
        <v>799.0</v>
      </c>
      <c r="B720" s="1" t="s">
        <v>2033</v>
      </c>
      <c r="C720" s="1" t="s">
        <v>2034</v>
      </c>
      <c r="D720" s="1" t="s">
        <v>1700</v>
      </c>
      <c r="E720" s="1" t="s">
        <v>728</v>
      </c>
      <c r="F720" s="1">
        <v>5826.0</v>
      </c>
      <c r="H720" s="2"/>
      <c r="I720" s="2"/>
      <c r="J720" s="2"/>
      <c r="K720" s="2" t="str">
        <f>IF(Final_Cleaned_Data_V2!J720="Other", "Please specify here", "")</f>
        <v/>
      </c>
      <c r="L720" s="2"/>
      <c r="M720" s="2"/>
      <c r="N720" s="2" t="str">
        <f>IF(Final_Cleaned_Data_V2!M720="Other", "Please specify here", "")</f>
        <v/>
      </c>
      <c r="O720" s="2"/>
      <c r="P720" s="2"/>
      <c r="Q720" s="2"/>
      <c r="R720" s="2"/>
      <c r="S720" s="2"/>
      <c r="T720" s="2"/>
      <c r="U720" s="2"/>
      <c r="W720" s="2"/>
      <c r="X720" s="2"/>
    </row>
    <row r="721">
      <c r="A721" s="1">
        <v>800.0</v>
      </c>
      <c r="B721" s="1" t="s">
        <v>2035</v>
      </c>
      <c r="C721" s="1" t="s">
        <v>2036</v>
      </c>
      <c r="D721" s="1" t="s">
        <v>1266</v>
      </c>
      <c r="E721" s="1" t="s">
        <v>27</v>
      </c>
      <c r="F721" s="1">
        <v>5837.0</v>
      </c>
      <c r="H721" s="2"/>
      <c r="I721" s="2"/>
      <c r="J721" s="2"/>
      <c r="K721" s="2" t="str">
        <f>IF(Final_Cleaned_Data_V2!J721="Other", "Please specify here", "")</f>
        <v/>
      </c>
      <c r="L721" s="2"/>
      <c r="M721" s="2"/>
      <c r="N721" s="2" t="str">
        <f>IF(Final_Cleaned_Data_V2!M721="Other", "Please specify here", "")</f>
        <v/>
      </c>
      <c r="O721" s="2"/>
      <c r="P721" s="2"/>
      <c r="Q721" s="2"/>
      <c r="R721" s="2"/>
      <c r="S721" s="2"/>
      <c r="T721" s="2"/>
      <c r="U721" s="2"/>
      <c r="W721" s="2"/>
      <c r="X721" s="2"/>
    </row>
    <row r="722">
      <c r="A722" s="1">
        <v>801.0</v>
      </c>
      <c r="B722" s="1" t="s">
        <v>2037</v>
      </c>
      <c r="C722" s="1" t="s">
        <v>2038</v>
      </c>
      <c r="D722" s="1" t="s">
        <v>2039</v>
      </c>
      <c r="E722" s="1" t="s">
        <v>27</v>
      </c>
      <c r="F722" s="1">
        <v>5857.0</v>
      </c>
      <c r="H722" s="2"/>
      <c r="I722" s="2"/>
      <c r="J722" s="2"/>
      <c r="K722" s="2" t="str">
        <f>IF(Final_Cleaned_Data_V2!J722="Other", "Please specify here", "")</f>
        <v/>
      </c>
      <c r="L722" s="2"/>
      <c r="M722" s="2"/>
      <c r="N722" s="2" t="str">
        <f>IF(Final_Cleaned_Data_V2!M722="Other", "Please specify here", "")</f>
        <v/>
      </c>
      <c r="O722" s="2"/>
      <c r="P722" s="2"/>
      <c r="Q722" s="2"/>
      <c r="R722" s="2"/>
      <c r="S722" s="2"/>
      <c r="T722" s="2"/>
      <c r="U722" s="2"/>
      <c r="W722" s="2"/>
      <c r="X722" s="2"/>
    </row>
    <row r="723">
      <c r="A723" s="1">
        <v>802.0</v>
      </c>
      <c r="B723" s="1" t="s">
        <v>2040</v>
      </c>
      <c r="C723" s="1" t="s">
        <v>2041</v>
      </c>
      <c r="D723" s="1" t="s">
        <v>1848</v>
      </c>
      <c r="E723" s="1" t="s">
        <v>27</v>
      </c>
      <c r="F723" s="1">
        <v>5868.0</v>
      </c>
      <c r="H723" s="2"/>
      <c r="I723" s="2"/>
      <c r="J723" s="2"/>
      <c r="K723" s="2" t="str">
        <f>IF(Final_Cleaned_Data_V2!J723="Other", "Please specify here", "")</f>
        <v/>
      </c>
      <c r="L723" s="2"/>
      <c r="M723" s="2"/>
      <c r="N723" s="2" t="str">
        <f>IF(Final_Cleaned_Data_V2!M723="Other", "Please specify here", "")</f>
        <v/>
      </c>
      <c r="O723" s="2"/>
      <c r="P723" s="2"/>
      <c r="Q723" s="2"/>
      <c r="R723" s="2"/>
      <c r="S723" s="2"/>
      <c r="T723" s="2"/>
      <c r="U723" s="2"/>
      <c r="W723" s="2"/>
      <c r="X723" s="2"/>
    </row>
    <row r="724">
      <c r="A724" s="1">
        <v>803.0</v>
      </c>
      <c r="B724" s="1" t="s">
        <v>2042</v>
      </c>
      <c r="C724" s="1" t="s">
        <v>2043</v>
      </c>
      <c r="D724" s="1" t="s">
        <v>947</v>
      </c>
      <c r="E724" s="1" t="s">
        <v>948</v>
      </c>
      <c r="F724" s="1">
        <v>5880.0</v>
      </c>
      <c r="H724" s="2"/>
      <c r="I724" s="2"/>
      <c r="J724" s="2"/>
      <c r="K724" s="2" t="str">
        <f>IF(Final_Cleaned_Data_V2!J724="Other", "Please specify here", "")</f>
        <v/>
      </c>
      <c r="L724" s="2"/>
      <c r="M724" s="2"/>
      <c r="N724" s="2" t="str">
        <f>IF(Final_Cleaned_Data_V2!M724="Other", "Please specify here", "")</f>
        <v/>
      </c>
      <c r="O724" s="2"/>
      <c r="P724" s="2"/>
      <c r="Q724" s="2"/>
      <c r="R724" s="2"/>
      <c r="S724" s="2"/>
      <c r="T724" s="2"/>
      <c r="U724" s="2"/>
      <c r="W724" s="2"/>
      <c r="X724" s="2"/>
    </row>
    <row r="725">
      <c r="A725" s="1">
        <v>804.0</v>
      </c>
      <c r="B725" s="1" t="s">
        <v>2044</v>
      </c>
      <c r="C725" s="1" t="s">
        <v>2045</v>
      </c>
      <c r="D725" s="1" t="s">
        <v>131</v>
      </c>
      <c r="E725" s="1" t="s">
        <v>132</v>
      </c>
      <c r="F725" s="1">
        <v>5883.0</v>
      </c>
      <c r="H725" s="2"/>
      <c r="I725" s="2"/>
      <c r="J725" s="2"/>
      <c r="K725" s="2" t="str">
        <f>IF(Final_Cleaned_Data_V2!J725="Other", "Please specify here", "")</f>
        <v/>
      </c>
      <c r="L725" s="2"/>
      <c r="M725" s="2"/>
      <c r="N725" s="2" t="str">
        <f>IF(Final_Cleaned_Data_V2!M725="Other", "Please specify here", "")</f>
        <v/>
      </c>
      <c r="O725" s="2"/>
      <c r="P725" s="2"/>
      <c r="Q725" s="2"/>
      <c r="R725" s="2"/>
      <c r="S725" s="2"/>
      <c r="T725" s="2"/>
      <c r="U725" s="2"/>
      <c r="W725" s="2"/>
      <c r="X725" s="2"/>
    </row>
    <row r="726">
      <c r="A726" s="1">
        <v>805.0</v>
      </c>
      <c r="B726" s="1" t="s">
        <v>2046</v>
      </c>
      <c r="C726" s="1" t="s">
        <v>2047</v>
      </c>
      <c r="D726" s="1" t="s">
        <v>2007</v>
      </c>
      <c r="E726" s="1" t="s">
        <v>27</v>
      </c>
      <c r="F726" s="1">
        <v>5910.0</v>
      </c>
      <c r="H726" s="2"/>
      <c r="I726" s="2"/>
      <c r="J726" s="2"/>
      <c r="K726" s="2" t="str">
        <f>IF(Final_Cleaned_Data_V2!J726="Other", "Please specify here", "")</f>
        <v/>
      </c>
      <c r="L726" s="2"/>
      <c r="M726" s="2"/>
      <c r="N726" s="2" t="str">
        <f>IF(Final_Cleaned_Data_V2!M726="Other", "Please specify here", "")</f>
        <v/>
      </c>
      <c r="O726" s="2"/>
      <c r="P726" s="2"/>
      <c r="Q726" s="2"/>
      <c r="R726" s="2"/>
      <c r="S726" s="2"/>
      <c r="T726" s="2"/>
      <c r="U726" s="2"/>
      <c r="W726" s="2"/>
      <c r="X726" s="2"/>
    </row>
    <row r="727">
      <c r="A727" s="1">
        <v>806.0</v>
      </c>
      <c r="B727" s="1" t="s">
        <v>2048</v>
      </c>
      <c r="C727" s="1" t="s">
        <v>2049</v>
      </c>
      <c r="D727" s="1" t="s">
        <v>1467</v>
      </c>
      <c r="E727" s="1" t="s">
        <v>27</v>
      </c>
      <c r="F727" s="1">
        <v>5923.0</v>
      </c>
      <c r="H727" s="2"/>
      <c r="I727" s="2"/>
      <c r="J727" s="2"/>
      <c r="K727" s="2" t="str">
        <f>IF(Final_Cleaned_Data_V2!J727="Other", "Please specify here", "")</f>
        <v/>
      </c>
      <c r="L727" s="2"/>
      <c r="M727" s="2"/>
      <c r="N727" s="2" t="str">
        <f>IF(Final_Cleaned_Data_V2!M727="Other", "Please specify here", "")</f>
        <v/>
      </c>
      <c r="O727" s="2"/>
      <c r="P727" s="2"/>
      <c r="Q727" s="2"/>
      <c r="R727" s="2"/>
      <c r="S727" s="2"/>
      <c r="T727" s="2"/>
      <c r="U727" s="2"/>
      <c r="W727" s="2"/>
      <c r="X727" s="2"/>
    </row>
    <row r="728">
      <c r="A728" s="1">
        <v>807.0</v>
      </c>
      <c r="B728" s="1" t="s">
        <v>2050</v>
      </c>
      <c r="C728" s="1" t="s">
        <v>2051</v>
      </c>
      <c r="D728" s="1" t="s">
        <v>2052</v>
      </c>
      <c r="E728" s="1" t="s">
        <v>2053</v>
      </c>
      <c r="F728" s="1">
        <v>5943.0</v>
      </c>
      <c r="H728" s="2"/>
      <c r="I728" s="2"/>
      <c r="J728" s="2"/>
      <c r="K728" s="2" t="str">
        <f>IF(Final_Cleaned_Data_V2!J728="Other", "Please specify here", "")</f>
        <v/>
      </c>
      <c r="L728" s="2"/>
      <c r="M728" s="2"/>
      <c r="N728" s="2" t="str">
        <f>IF(Final_Cleaned_Data_V2!M728="Other", "Please specify here", "")</f>
        <v/>
      </c>
      <c r="O728" s="2"/>
      <c r="P728" s="2"/>
      <c r="Q728" s="2"/>
      <c r="R728" s="2"/>
      <c r="S728" s="2"/>
      <c r="T728" s="2"/>
      <c r="U728" s="2"/>
      <c r="W728" s="2"/>
      <c r="X728" s="2"/>
    </row>
    <row r="729">
      <c r="A729" s="1">
        <v>808.0</v>
      </c>
      <c r="B729" s="1" t="s">
        <v>2054</v>
      </c>
      <c r="C729" s="1" t="s">
        <v>2055</v>
      </c>
      <c r="D729" s="1" t="s">
        <v>2056</v>
      </c>
      <c r="E729" s="1" t="s">
        <v>34</v>
      </c>
      <c r="F729" s="1">
        <v>5944.0</v>
      </c>
      <c r="H729" s="2"/>
      <c r="I729" s="2"/>
      <c r="J729" s="2"/>
      <c r="K729" s="2" t="str">
        <f>IF(Final_Cleaned_Data_V2!J729="Other", "Please specify here", "")</f>
        <v/>
      </c>
      <c r="L729" s="2"/>
      <c r="M729" s="2"/>
      <c r="N729" s="2" t="str">
        <f>IF(Final_Cleaned_Data_V2!M729="Other", "Please specify here", "")</f>
        <v/>
      </c>
      <c r="O729" s="2"/>
      <c r="P729" s="2"/>
      <c r="Q729" s="2"/>
      <c r="R729" s="2"/>
      <c r="S729" s="2"/>
      <c r="T729" s="2"/>
      <c r="U729" s="2"/>
      <c r="W729" s="2"/>
      <c r="X729" s="2"/>
    </row>
    <row r="730">
      <c r="A730" s="1">
        <v>809.0</v>
      </c>
      <c r="B730" s="1" t="s">
        <v>2057</v>
      </c>
      <c r="C730" s="1" t="s">
        <v>2058</v>
      </c>
      <c r="D730" s="1" t="s">
        <v>1022</v>
      </c>
      <c r="E730" s="1" t="s">
        <v>27</v>
      </c>
      <c r="F730" s="1">
        <v>5946.0</v>
      </c>
      <c r="H730" s="2"/>
      <c r="I730" s="2"/>
      <c r="J730" s="2"/>
      <c r="K730" s="2" t="str">
        <f>IF(Final_Cleaned_Data_V2!J730="Other", "Please specify here", "")</f>
        <v/>
      </c>
      <c r="L730" s="2"/>
      <c r="M730" s="2"/>
      <c r="N730" s="2" t="str">
        <f>IF(Final_Cleaned_Data_V2!M730="Other", "Please specify here", "")</f>
        <v/>
      </c>
      <c r="O730" s="2"/>
      <c r="P730" s="2"/>
      <c r="Q730" s="2"/>
      <c r="R730" s="2"/>
      <c r="S730" s="2"/>
      <c r="T730" s="2"/>
      <c r="U730" s="2"/>
      <c r="W730" s="2"/>
      <c r="X730" s="2"/>
    </row>
    <row r="731">
      <c r="A731" s="1">
        <v>810.0</v>
      </c>
      <c r="B731" s="1" t="s">
        <v>2059</v>
      </c>
      <c r="C731" s="1" t="s">
        <v>2060</v>
      </c>
      <c r="D731" s="1" t="s">
        <v>2061</v>
      </c>
      <c r="E731" s="1" t="s">
        <v>27</v>
      </c>
      <c r="F731" s="1">
        <v>5954.0</v>
      </c>
      <c r="H731" s="2"/>
      <c r="I731" s="2"/>
      <c r="J731" s="2"/>
      <c r="K731" s="2" t="str">
        <f>IF(Final_Cleaned_Data_V2!J731="Other", "Please specify here", "")</f>
        <v/>
      </c>
      <c r="L731" s="2"/>
      <c r="M731" s="2"/>
      <c r="N731" s="2" t="str">
        <f>IF(Final_Cleaned_Data_V2!M731="Other", "Please specify here", "")</f>
        <v/>
      </c>
      <c r="O731" s="2"/>
      <c r="P731" s="2"/>
      <c r="Q731" s="2"/>
      <c r="R731" s="2"/>
      <c r="S731" s="2"/>
      <c r="T731" s="2"/>
      <c r="U731" s="2"/>
      <c r="W731" s="2"/>
      <c r="X731" s="2"/>
    </row>
    <row r="732">
      <c r="A732" s="1">
        <v>811.0</v>
      </c>
      <c r="B732" s="1" t="s">
        <v>2062</v>
      </c>
      <c r="C732" s="1" t="s">
        <v>2063</v>
      </c>
      <c r="D732" s="1" t="s">
        <v>2064</v>
      </c>
      <c r="E732" s="1" t="s">
        <v>27</v>
      </c>
      <c r="F732" s="1">
        <v>5962.0</v>
      </c>
      <c r="H732" s="2"/>
      <c r="I732" s="2"/>
      <c r="J732" s="2"/>
      <c r="K732" s="2" t="str">
        <f>IF(Final_Cleaned_Data_V2!J732="Other", "Please specify here", "")</f>
        <v/>
      </c>
      <c r="L732" s="2"/>
      <c r="M732" s="2"/>
      <c r="N732" s="2" t="str">
        <f>IF(Final_Cleaned_Data_V2!M732="Other", "Please specify here", "")</f>
        <v/>
      </c>
      <c r="O732" s="2"/>
      <c r="P732" s="2"/>
      <c r="Q732" s="2"/>
      <c r="R732" s="2"/>
      <c r="S732" s="2"/>
      <c r="T732" s="2"/>
      <c r="U732" s="2"/>
      <c r="W732" s="2"/>
      <c r="X732" s="2"/>
    </row>
    <row r="733">
      <c r="A733" s="1">
        <v>812.0</v>
      </c>
      <c r="B733" s="1" t="s">
        <v>2065</v>
      </c>
      <c r="C733" s="1" t="s">
        <v>2066</v>
      </c>
      <c r="D733" s="1" t="s">
        <v>2067</v>
      </c>
      <c r="E733" s="1" t="s">
        <v>27</v>
      </c>
      <c r="F733" s="1">
        <v>5965.0</v>
      </c>
      <c r="H733" s="2"/>
      <c r="I733" s="2"/>
      <c r="J733" s="2"/>
      <c r="K733" s="2" t="str">
        <f>IF(Final_Cleaned_Data_V2!J733="Other", "Please specify here", "")</f>
        <v/>
      </c>
      <c r="L733" s="2"/>
      <c r="M733" s="2"/>
      <c r="N733" s="2" t="str">
        <f>IF(Final_Cleaned_Data_V2!M733="Other", "Please specify here", "")</f>
        <v/>
      </c>
      <c r="O733" s="2"/>
      <c r="P733" s="2"/>
      <c r="Q733" s="2"/>
      <c r="R733" s="2"/>
      <c r="S733" s="2"/>
      <c r="T733" s="2"/>
      <c r="U733" s="2"/>
      <c r="W733" s="2"/>
      <c r="X733" s="2"/>
    </row>
    <row r="734">
      <c r="A734" s="1">
        <v>813.0</v>
      </c>
      <c r="B734" s="1" t="s">
        <v>2068</v>
      </c>
      <c r="C734" s="1" t="s">
        <v>2069</v>
      </c>
      <c r="D734" s="1" t="s">
        <v>2070</v>
      </c>
      <c r="E734" s="1" t="s">
        <v>27</v>
      </c>
      <c r="F734" s="1">
        <v>5970.0</v>
      </c>
      <c r="H734" s="2"/>
      <c r="I734" s="2"/>
      <c r="J734" s="2"/>
      <c r="K734" s="2" t="str">
        <f>IF(Final_Cleaned_Data_V2!J734="Other", "Please specify here", "")</f>
        <v/>
      </c>
      <c r="L734" s="2"/>
      <c r="M734" s="2"/>
      <c r="N734" s="2" t="str">
        <f>IF(Final_Cleaned_Data_V2!M734="Other", "Please specify here", "")</f>
        <v/>
      </c>
      <c r="O734" s="2"/>
      <c r="P734" s="2"/>
      <c r="Q734" s="2"/>
      <c r="R734" s="2"/>
      <c r="S734" s="2"/>
      <c r="T734" s="2"/>
      <c r="U734" s="2"/>
      <c r="W734" s="2"/>
      <c r="X734" s="2"/>
    </row>
    <row r="735">
      <c r="A735" s="1">
        <v>814.0</v>
      </c>
      <c r="B735" s="1" t="s">
        <v>2071</v>
      </c>
      <c r="C735" s="1" t="s">
        <v>2072</v>
      </c>
      <c r="D735" s="1" t="s">
        <v>1903</v>
      </c>
      <c r="E735" s="1" t="s">
        <v>34</v>
      </c>
      <c r="F735" s="1">
        <v>5972.0</v>
      </c>
      <c r="H735" s="2"/>
      <c r="I735" s="2"/>
      <c r="J735" s="2"/>
      <c r="K735" s="2" t="str">
        <f>IF(Final_Cleaned_Data_V2!J735="Other", "Please specify here", "")</f>
        <v/>
      </c>
      <c r="L735" s="2"/>
      <c r="M735" s="2"/>
      <c r="N735" s="2" t="str">
        <f>IF(Final_Cleaned_Data_V2!M735="Other", "Please specify here", "")</f>
        <v/>
      </c>
      <c r="O735" s="2"/>
      <c r="P735" s="2"/>
      <c r="Q735" s="2"/>
      <c r="R735" s="2"/>
      <c r="S735" s="2"/>
      <c r="T735" s="2"/>
      <c r="U735" s="2"/>
      <c r="W735" s="2"/>
      <c r="X735" s="2"/>
    </row>
    <row r="736">
      <c r="A736" s="1">
        <v>815.0</v>
      </c>
      <c r="B736" s="1" t="s">
        <v>2073</v>
      </c>
      <c r="C736" s="1" t="s">
        <v>2074</v>
      </c>
      <c r="D736" s="1" t="s">
        <v>2075</v>
      </c>
      <c r="E736" s="1" t="s">
        <v>27</v>
      </c>
      <c r="F736" s="1">
        <v>5987.0</v>
      </c>
      <c r="H736" s="2"/>
      <c r="I736" s="2"/>
      <c r="J736" s="2"/>
      <c r="K736" s="2" t="str">
        <f>IF(Final_Cleaned_Data_V2!J736="Other", "Please specify here", "")</f>
        <v/>
      </c>
      <c r="L736" s="2"/>
      <c r="M736" s="2"/>
      <c r="N736" s="2" t="str">
        <f>IF(Final_Cleaned_Data_V2!M736="Other", "Please specify here", "")</f>
        <v/>
      </c>
      <c r="O736" s="2"/>
      <c r="P736" s="2"/>
      <c r="Q736" s="2"/>
      <c r="R736" s="2"/>
      <c r="S736" s="2"/>
      <c r="T736" s="2"/>
      <c r="U736" s="2"/>
      <c r="W736" s="2"/>
      <c r="X736" s="2"/>
    </row>
    <row r="737">
      <c r="A737" s="1">
        <v>816.0</v>
      </c>
      <c r="B737" s="1" t="s">
        <v>2076</v>
      </c>
      <c r="C737" s="1" t="s">
        <v>2077</v>
      </c>
      <c r="D737" s="1" t="s">
        <v>2078</v>
      </c>
      <c r="E737" s="1" t="s">
        <v>27</v>
      </c>
      <c r="F737" s="1">
        <v>6014.0</v>
      </c>
      <c r="H737" s="2"/>
      <c r="I737" s="2"/>
      <c r="J737" s="2"/>
      <c r="K737" s="2" t="str">
        <f>IF(Final_Cleaned_Data_V2!J737="Other", "Please specify here", "")</f>
        <v/>
      </c>
      <c r="L737" s="2"/>
      <c r="M737" s="2"/>
      <c r="N737" s="2" t="str">
        <f>IF(Final_Cleaned_Data_V2!M737="Other", "Please specify here", "")</f>
        <v/>
      </c>
      <c r="O737" s="2"/>
      <c r="P737" s="2"/>
      <c r="Q737" s="2"/>
      <c r="R737" s="2"/>
      <c r="S737" s="2"/>
      <c r="T737" s="2"/>
      <c r="U737" s="2"/>
      <c r="W737" s="2"/>
      <c r="X737" s="2"/>
    </row>
    <row r="738">
      <c r="A738" s="1">
        <v>817.0</v>
      </c>
      <c r="B738" s="1" t="s">
        <v>2079</v>
      </c>
      <c r="C738" s="1" t="s">
        <v>2080</v>
      </c>
      <c r="D738" s="1" t="s">
        <v>1604</v>
      </c>
      <c r="E738" s="1" t="s">
        <v>1605</v>
      </c>
      <c r="F738" s="1">
        <v>6018.0</v>
      </c>
      <c r="H738" s="2"/>
      <c r="I738" s="2"/>
      <c r="J738" s="2"/>
      <c r="K738" s="2" t="str">
        <f>IF(Final_Cleaned_Data_V2!J738="Other", "Please specify here", "")</f>
        <v/>
      </c>
      <c r="L738" s="2"/>
      <c r="M738" s="2"/>
      <c r="N738" s="2" t="str">
        <f>IF(Final_Cleaned_Data_V2!M738="Other", "Please specify here", "")</f>
        <v/>
      </c>
      <c r="O738" s="2"/>
      <c r="P738" s="2"/>
      <c r="Q738" s="2"/>
      <c r="R738" s="2"/>
      <c r="S738" s="2"/>
      <c r="T738" s="2"/>
      <c r="U738" s="2"/>
      <c r="W738" s="2"/>
      <c r="X738" s="2"/>
    </row>
    <row r="739">
      <c r="A739" s="1">
        <v>818.0</v>
      </c>
      <c r="B739" s="1" t="s">
        <v>2081</v>
      </c>
      <c r="C739" s="1" t="s">
        <v>2082</v>
      </c>
      <c r="D739" s="1" t="s">
        <v>2083</v>
      </c>
      <c r="E739" s="1" t="s">
        <v>27</v>
      </c>
      <c r="F739" s="1">
        <v>6032.0</v>
      </c>
      <c r="H739" s="2"/>
      <c r="I739" s="2"/>
      <c r="J739" s="2"/>
      <c r="K739" s="2" t="str">
        <f>IF(Final_Cleaned_Data_V2!J739="Other", "Please specify here", "")</f>
        <v/>
      </c>
      <c r="L739" s="2"/>
      <c r="M739" s="2"/>
      <c r="N739" s="2" t="str">
        <f>IF(Final_Cleaned_Data_V2!M739="Other", "Please specify here", "")</f>
        <v/>
      </c>
      <c r="O739" s="2"/>
      <c r="P739" s="2"/>
      <c r="Q739" s="2"/>
      <c r="R739" s="2"/>
      <c r="S739" s="2"/>
      <c r="T739" s="2"/>
      <c r="U739" s="2"/>
      <c r="W739" s="2"/>
      <c r="X739" s="2"/>
    </row>
    <row r="740">
      <c r="A740" s="1">
        <v>819.0</v>
      </c>
      <c r="B740" s="1" t="s">
        <v>2084</v>
      </c>
      <c r="C740" s="1" t="s">
        <v>2085</v>
      </c>
      <c r="D740" s="1" t="s">
        <v>954</v>
      </c>
      <c r="E740" s="1" t="s">
        <v>955</v>
      </c>
      <c r="F740" s="1">
        <v>6035.0</v>
      </c>
      <c r="H740" s="2"/>
      <c r="I740" s="2"/>
      <c r="J740" s="2"/>
      <c r="K740" s="2" t="str">
        <f>IF(Final_Cleaned_Data_V2!J740="Other", "Please specify here", "")</f>
        <v/>
      </c>
      <c r="L740" s="2"/>
      <c r="M740" s="2"/>
      <c r="N740" s="2" t="str">
        <f>IF(Final_Cleaned_Data_V2!M740="Other", "Please specify here", "")</f>
        <v/>
      </c>
      <c r="O740" s="2"/>
      <c r="P740" s="2"/>
      <c r="Q740" s="2"/>
      <c r="R740" s="2"/>
      <c r="S740" s="2"/>
      <c r="T740" s="2"/>
      <c r="U740" s="2"/>
      <c r="W740" s="2"/>
      <c r="X740" s="2"/>
    </row>
    <row r="741">
      <c r="A741" s="1">
        <v>820.0</v>
      </c>
      <c r="B741" s="1" t="s">
        <v>2086</v>
      </c>
      <c r="C741" s="1" t="s">
        <v>2087</v>
      </c>
      <c r="D741" s="1" t="s">
        <v>974</v>
      </c>
      <c r="E741" s="1" t="s">
        <v>27</v>
      </c>
      <c r="F741" s="1">
        <v>6037.0</v>
      </c>
      <c r="H741" s="2"/>
      <c r="I741" s="2"/>
      <c r="J741" s="2"/>
      <c r="K741" s="2" t="str">
        <f>IF(Final_Cleaned_Data_V2!J741="Other", "Please specify here", "")</f>
        <v/>
      </c>
      <c r="L741" s="2"/>
      <c r="M741" s="2"/>
      <c r="N741" s="2" t="str">
        <f>IF(Final_Cleaned_Data_V2!M741="Other", "Please specify here", "")</f>
        <v/>
      </c>
      <c r="O741" s="2"/>
      <c r="P741" s="2"/>
      <c r="Q741" s="2"/>
      <c r="R741" s="2"/>
      <c r="S741" s="2"/>
      <c r="T741" s="2"/>
      <c r="U741" s="2"/>
      <c r="W741" s="2"/>
      <c r="X741" s="2"/>
    </row>
    <row r="742">
      <c r="A742" s="1">
        <v>821.0</v>
      </c>
      <c r="B742" s="1" t="s">
        <v>2088</v>
      </c>
      <c r="C742" s="1" t="s">
        <v>2089</v>
      </c>
      <c r="D742" s="1" t="s">
        <v>2090</v>
      </c>
      <c r="E742" s="1" t="s">
        <v>34</v>
      </c>
      <c r="F742" s="1">
        <v>6044.0</v>
      </c>
      <c r="H742" s="2"/>
      <c r="I742" s="2"/>
      <c r="J742" s="2"/>
      <c r="K742" s="2" t="str">
        <f>IF(Final_Cleaned_Data_V2!J742="Other", "Please specify here", "")</f>
        <v/>
      </c>
      <c r="L742" s="2"/>
      <c r="M742" s="2"/>
      <c r="N742" s="2" t="str">
        <f>IF(Final_Cleaned_Data_V2!M742="Other", "Please specify here", "")</f>
        <v/>
      </c>
      <c r="O742" s="2"/>
      <c r="P742" s="2"/>
      <c r="Q742" s="2"/>
      <c r="R742" s="2"/>
      <c r="S742" s="2"/>
      <c r="T742" s="2"/>
      <c r="U742" s="2"/>
      <c r="W742" s="2"/>
      <c r="X742" s="2"/>
    </row>
    <row r="743">
      <c r="A743" s="1">
        <v>822.0</v>
      </c>
      <c r="B743" s="1" t="s">
        <v>2091</v>
      </c>
      <c r="C743" s="1" t="s">
        <v>2092</v>
      </c>
      <c r="D743" s="1" t="s">
        <v>1919</v>
      </c>
      <c r="E743" s="1" t="s">
        <v>27</v>
      </c>
      <c r="F743" s="1">
        <v>6066.0</v>
      </c>
      <c r="H743" s="2"/>
      <c r="I743" s="2"/>
      <c r="J743" s="2"/>
      <c r="K743" s="2" t="str">
        <f>IF(Final_Cleaned_Data_V2!J743="Other", "Please specify here", "")</f>
        <v/>
      </c>
      <c r="L743" s="2"/>
      <c r="M743" s="2"/>
      <c r="N743" s="2" t="str">
        <f>IF(Final_Cleaned_Data_V2!M743="Other", "Please specify here", "")</f>
        <v/>
      </c>
      <c r="O743" s="2"/>
      <c r="P743" s="2"/>
      <c r="Q743" s="2"/>
      <c r="R743" s="2"/>
      <c r="S743" s="2"/>
      <c r="T743" s="2"/>
      <c r="U743" s="2"/>
      <c r="W743" s="2"/>
      <c r="X743" s="2"/>
    </row>
    <row r="744">
      <c r="A744" s="1">
        <v>823.0</v>
      </c>
      <c r="B744" s="1" t="s">
        <v>2093</v>
      </c>
      <c r="C744" s="1" t="s">
        <v>2094</v>
      </c>
      <c r="D744" s="1" t="s">
        <v>2095</v>
      </c>
      <c r="E744" s="1" t="s">
        <v>1738</v>
      </c>
      <c r="F744" s="1">
        <v>6089.0</v>
      </c>
      <c r="H744" s="2"/>
      <c r="I744" s="2"/>
      <c r="J744" s="2"/>
      <c r="K744" s="2" t="str">
        <f>IF(Final_Cleaned_Data_V2!J744="Other", "Please specify here", "")</f>
        <v/>
      </c>
      <c r="L744" s="2"/>
      <c r="M744" s="2"/>
      <c r="N744" s="2" t="str">
        <f>IF(Final_Cleaned_Data_V2!M744="Other", "Please specify here", "")</f>
        <v/>
      </c>
      <c r="O744" s="2"/>
      <c r="P744" s="2"/>
      <c r="Q744" s="2"/>
      <c r="R744" s="2"/>
      <c r="S744" s="2"/>
      <c r="T744" s="2"/>
      <c r="U744" s="2"/>
      <c r="W744" s="2"/>
      <c r="X744" s="2"/>
    </row>
    <row r="745">
      <c r="A745" s="1">
        <v>824.0</v>
      </c>
      <c r="B745" s="1" t="s">
        <v>2096</v>
      </c>
      <c r="C745" s="1" t="s">
        <v>2097</v>
      </c>
      <c r="D745" s="1" t="s">
        <v>1013</v>
      </c>
      <c r="E745" s="1" t="s">
        <v>27</v>
      </c>
      <c r="F745" s="1">
        <v>6096.0</v>
      </c>
      <c r="H745" s="2"/>
      <c r="I745" s="2"/>
      <c r="J745" s="2"/>
      <c r="K745" s="2" t="str">
        <f>IF(Final_Cleaned_Data_V2!J745="Other", "Please specify here", "")</f>
        <v/>
      </c>
      <c r="L745" s="2"/>
      <c r="M745" s="2"/>
      <c r="N745" s="2" t="str">
        <f>IF(Final_Cleaned_Data_V2!M745="Other", "Please specify here", "")</f>
        <v/>
      </c>
      <c r="O745" s="2"/>
      <c r="P745" s="2"/>
      <c r="Q745" s="2"/>
      <c r="R745" s="2"/>
      <c r="S745" s="2"/>
      <c r="T745" s="2"/>
      <c r="U745" s="2"/>
      <c r="W745" s="2"/>
      <c r="X745" s="2"/>
    </row>
    <row r="746">
      <c r="A746" s="1">
        <v>825.0</v>
      </c>
      <c r="B746" s="1" t="s">
        <v>2098</v>
      </c>
      <c r="C746" s="1" t="s">
        <v>2099</v>
      </c>
      <c r="D746" s="1" t="s">
        <v>2100</v>
      </c>
      <c r="E746" s="1" t="s">
        <v>1738</v>
      </c>
      <c r="F746" s="1">
        <v>6135.0</v>
      </c>
      <c r="H746" s="2"/>
      <c r="I746" s="2"/>
      <c r="J746" s="2"/>
      <c r="K746" s="2" t="str">
        <f>IF(Final_Cleaned_Data_V2!J746="Other", "Please specify here", "")</f>
        <v/>
      </c>
      <c r="L746" s="2"/>
      <c r="M746" s="2"/>
      <c r="N746" s="2" t="str">
        <f>IF(Final_Cleaned_Data_V2!M746="Other", "Please specify here", "")</f>
        <v/>
      </c>
      <c r="O746" s="2"/>
      <c r="P746" s="2"/>
      <c r="Q746" s="2"/>
      <c r="R746" s="2"/>
      <c r="S746" s="2"/>
      <c r="T746" s="2"/>
      <c r="U746" s="2"/>
      <c r="W746" s="2"/>
      <c r="X746" s="2"/>
    </row>
    <row r="747">
      <c r="A747" s="1">
        <v>826.0</v>
      </c>
      <c r="B747" s="1" t="s">
        <v>2101</v>
      </c>
      <c r="C747" s="1" t="s">
        <v>2102</v>
      </c>
      <c r="D747" s="1" t="s">
        <v>2103</v>
      </c>
      <c r="E747" s="1" t="s">
        <v>27</v>
      </c>
      <c r="F747" s="1">
        <v>6146.0</v>
      </c>
      <c r="H747" s="2"/>
      <c r="I747" s="2"/>
      <c r="J747" s="2"/>
      <c r="K747" s="2" t="str">
        <f>IF(Final_Cleaned_Data_V2!J747="Other", "Please specify here", "")</f>
        <v/>
      </c>
      <c r="L747" s="2"/>
      <c r="M747" s="2"/>
      <c r="N747" s="2" t="str">
        <f>IF(Final_Cleaned_Data_V2!M747="Other", "Please specify here", "")</f>
        <v/>
      </c>
      <c r="O747" s="2"/>
      <c r="P747" s="2"/>
      <c r="Q747" s="2"/>
      <c r="R747" s="2"/>
      <c r="S747" s="2"/>
      <c r="T747" s="2"/>
      <c r="U747" s="2"/>
      <c r="W747" s="2"/>
      <c r="X747" s="2"/>
    </row>
    <row r="748">
      <c r="A748" s="1">
        <v>827.0</v>
      </c>
      <c r="B748" s="1" t="s">
        <v>2104</v>
      </c>
      <c r="C748" s="1" t="s">
        <v>2105</v>
      </c>
      <c r="D748" s="1" t="s">
        <v>2106</v>
      </c>
      <c r="E748" s="1" t="s">
        <v>27</v>
      </c>
      <c r="F748" s="1">
        <v>6159.0</v>
      </c>
      <c r="H748" s="2"/>
      <c r="I748" s="2"/>
      <c r="J748" s="2"/>
      <c r="K748" s="2" t="str">
        <f>IF(Final_Cleaned_Data_V2!J748="Other", "Please specify here", "")</f>
        <v/>
      </c>
      <c r="L748" s="2"/>
      <c r="M748" s="2"/>
      <c r="N748" s="2" t="str">
        <f>IF(Final_Cleaned_Data_V2!M748="Other", "Please specify here", "")</f>
        <v/>
      </c>
      <c r="O748" s="2"/>
      <c r="P748" s="2"/>
      <c r="Q748" s="2"/>
      <c r="R748" s="2"/>
      <c r="S748" s="2"/>
      <c r="T748" s="2"/>
      <c r="U748" s="2"/>
      <c r="W748" s="2"/>
      <c r="X748" s="2"/>
    </row>
    <row r="749">
      <c r="A749" s="1">
        <v>828.0</v>
      </c>
      <c r="B749" s="1" t="s">
        <v>2107</v>
      </c>
      <c r="C749" s="1" t="s">
        <v>2108</v>
      </c>
      <c r="D749" s="1" t="s">
        <v>1292</v>
      </c>
      <c r="E749" s="1" t="s">
        <v>27</v>
      </c>
      <c r="F749" s="1">
        <v>6179.0</v>
      </c>
      <c r="H749" s="2"/>
      <c r="I749" s="2"/>
      <c r="J749" s="2"/>
      <c r="K749" s="2" t="str">
        <f>IF(Final_Cleaned_Data_V2!J749="Other", "Please specify here", "")</f>
        <v/>
      </c>
      <c r="L749" s="2"/>
      <c r="M749" s="2"/>
      <c r="N749" s="2" t="str">
        <f>IF(Final_Cleaned_Data_V2!M749="Other", "Please specify here", "")</f>
        <v/>
      </c>
      <c r="O749" s="2"/>
      <c r="P749" s="2"/>
      <c r="Q749" s="2"/>
      <c r="R749" s="2"/>
      <c r="S749" s="2"/>
      <c r="T749" s="2"/>
      <c r="U749" s="2"/>
      <c r="W749" s="2"/>
      <c r="X749" s="2"/>
    </row>
    <row r="750">
      <c r="A750" s="1">
        <v>829.0</v>
      </c>
      <c r="B750" s="1" t="s">
        <v>2109</v>
      </c>
      <c r="C750" s="1" t="s">
        <v>2110</v>
      </c>
      <c r="D750" s="1" t="s">
        <v>1266</v>
      </c>
      <c r="E750" s="1" t="s">
        <v>27</v>
      </c>
      <c r="F750" s="1">
        <v>6194.0</v>
      </c>
      <c r="H750" s="2"/>
      <c r="I750" s="2"/>
      <c r="J750" s="2"/>
      <c r="K750" s="2" t="str">
        <f>IF(Final_Cleaned_Data_V2!J750="Other", "Please specify here", "")</f>
        <v/>
      </c>
      <c r="L750" s="2"/>
      <c r="M750" s="2"/>
      <c r="N750" s="2" t="str">
        <f>IF(Final_Cleaned_Data_V2!M750="Other", "Please specify here", "")</f>
        <v/>
      </c>
      <c r="O750" s="2"/>
      <c r="P750" s="2"/>
      <c r="Q750" s="2"/>
      <c r="R750" s="2"/>
      <c r="S750" s="2"/>
      <c r="T750" s="2"/>
      <c r="U750" s="2"/>
      <c r="W750" s="2"/>
      <c r="X750" s="2"/>
    </row>
    <row r="751">
      <c r="A751" s="1">
        <v>830.0</v>
      </c>
      <c r="B751" s="1" t="s">
        <v>2111</v>
      </c>
      <c r="C751" s="1" t="s">
        <v>2112</v>
      </c>
      <c r="D751" s="1" t="s">
        <v>2113</v>
      </c>
      <c r="E751" s="1" t="s">
        <v>27</v>
      </c>
      <c r="F751" s="1">
        <v>6199.0</v>
      </c>
      <c r="H751" s="2"/>
      <c r="I751" s="2"/>
      <c r="J751" s="2"/>
      <c r="K751" s="2" t="str">
        <f>IF(Final_Cleaned_Data_V2!J751="Other", "Please specify here", "")</f>
        <v/>
      </c>
      <c r="L751" s="2"/>
      <c r="M751" s="2"/>
      <c r="N751" s="2" t="str">
        <f>IF(Final_Cleaned_Data_V2!M751="Other", "Please specify here", "")</f>
        <v/>
      </c>
      <c r="O751" s="2"/>
      <c r="P751" s="2"/>
      <c r="Q751" s="2"/>
      <c r="R751" s="2"/>
      <c r="S751" s="2"/>
      <c r="T751" s="2"/>
      <c r="U751" s="2"/>
      <c r="W751" s="2"/>
      <c r="X751" s="2"/>
    </row>
    <row r="752">
      <c r="A752" s="1">
        <v>831.0</v>
      </c>
      <c r="B752" s="1" t="s">
        <v>2114</v>
      </c>
      <c r="C752" s="1" t="s">
        <v>2115</v>
      </c>
      <c r="D752" s="1" t="s">
        <v>1906</v>
      </c>
      <c r="E752" s="1" t="s">
        <v>27</v>
      </c>
      <c r="F752" s="1">
        <v>6204.0</v>
      </c>
      <c r="H752" s="2"/>
      <c r="I752" s="2"/>
      <c r="J752" s="2"/>
      <c r="K752" s="2" t="str">
        <f>IF(Final_Cleaned_Data_V2!J752="Other", "Please specify here", "")</f>
        <v/>
      </c>
      <c r="L752" s="2"/>
      <c r="M752" s="2"/>
      <c r="N752" s="2" t="str">
        <f>IF(Final_Cleaned_Data_V2!M752="Other", "Please specify here", "")</f>
        <v/>
      </c>
      <c r="O752" s="2"/>
      <c r="P752" s="2"/>
      <c r="Q752" s="2"/>
      <c r="R752" s="2"/>
      <c r="S752" s="2"/>
      <c r="T752" s="2"/>
      <c r="U752" s="2"/>
      <c r="W752" s="2"/>
      <c r="X752" s="2"/>
    </row>
    <row r="753">
      <c r="A753" s="1">
        <v>832.0</v>
      </c>
      <c r="B753" s="1" t="s">
        <v>2116</v>
      </c>
      <c r="C753" s="1" t="s">
        <v>2117</v>
      </c>
      <c r="D753" s="1" t="s">
        <v>999</v>
      </c>
      <c r="E753" s="1" t="s">
        <v>27</v>
      </c>
      <c r="F753" s="1">
        <v>6205.0</v>
      </c>
      <c r="H753" s="2"/>
      <c r="I753" s="2"/>
      <c r="J753" s="2"/>
      <c r="K753" s="2" t="str">
        <f>IF(Final_Cleaned_Data_V2!J753="Other", "Please specify here", "")</f>
        <v/>
      </c>
      <c r="L753" s="2"/>
      <c r="M753" s="2"/>
      <c r="N753" s="2" t="str">
        <f>IF(Final_Cleaned_Data_V2!M753="Other", "Please specify here", "")</f>
        <v/>
      </c>
      <c r="O753" s="2"/>
      <c r="P753" s="2"/>
      <c r="Q753" s="2"/>
      <c r="R753" s="2"/>
      <c r="S753" s="2"/>
      <c r="T753" s="2"/>
      <c r="U753" s="2"/>
      <c r="W753" s="2"/>
      <c r="X753" s="2"/>
    </row>
    <row r="754">
      <c r="A754" s="1">
        <v>833.0</v>
      </c>
      <c r="B754" s="1" t="s">
        <v>2118</v>
      </c>
      <c r="C754" s="1" t="s">
        <v>2119</v>
      </c>
      <c r="D754" s="1" t="s">
        <v>1700</v>
      </c>
      <c r="E754" s="1" t="s">
        <v>728</v>
      </c>
      <c r="F754" s="1">
        <v>6207.0</v>
      </c>
      <c r="H754" s="2"/>
      <c r="I754" s="2"/>
      <c r="J754" s="2"/>
      <c r="K754" s="2" t="str">
        <f>IF(Final_Cleaned_Data_V2!J754="Other", "Please specify here", "")</f>
        <v/>
      </c>
      <c r="L754" s="2"/>
      <c r="M754" s="2"/>
      <c r="N754" s="2" t="str">
        <f>IF(Final_Cleaned_Data_V2!M754="Other", "Please specify here", "")</f>
        <v/>
      </c>
      <c r="O754" s="2"/>
      <c r="P754" s="2"/>
      <c r="Q754" s="2"/>
      <c r="R754" s="2"/>
      <c r="S754" s="2"/>
      <c r="T754" s="2"/>
      <c r="U754" s="2"/>
      <c r="W754" s="2"/>
      <c r="X754" s="2"/>
    </row>
    <row r="755">
      <c r="A755" s="1">
        <v>834.0</v>
      </c>
      <c r="B755" s="1" t="s">
        <v>2120</v>
      </c>
      <c r="C755" s="1" t="s">
        <v>2121</v>
      </c>
      <c r="D755" s="1" t="s">
        <v>963</v>
      </c>
      <c r="E755" s="1" t="s">
        <v>27</v>
      </c>
      <c r="F755" s="1">
        <v>6211.0</v>
      </c>
      <c r="H755" s="2"/>
      <c r="I755" s="2"/>
      <c r="J755" s="2"/>
      <c r="K755" s="2" t="str">
        <f>IF(Final_Cleaned_Data_V2!J755="Other", "Please specify here", "")</f>
        <v/>
      </c>
      <c r="L755" s="2"/>
      <c r="M755" s="2"/>
      <c r="N755" s="2" t="str">
        <f>IF(Final_Cleaned_Data_V2!M755="Other", "Please specify here", "")</f>
        <v/>
      </c>
      <c r="O755" s="2"/>
      <c r="P755" s="2"/>
      <c r="Q755" s="2"/>
      <c r="R755" s="2"/>
      <c r="S755" s="2"/>
      <c r="T755" s="2"/>
      <c r="U755" s="2"/>
      <c r="W755" s="2"/>
      <c r="X755" s="2"/>
    </row>
    <row r="756">
      <c r="A756" s="1">
        <v>835.0</v>
      </c>
      <c r="B756" s="1" t="s">
        <v>2122</v>
      </c>
      <c r="C756" s="1" t="s">
        <v>2123</v>
      </c>
      <c r="D756" s="1" t="s">
        <v>163</v>
      </c>
      <c r="E756" s="1" t="s">
        <v>164</v>
      </c>
      <c r="F756" s="1">
        <v>6220.0</v>
      </c>
      <c r="H756" s="2"/>
      <c r="I756" s="2"/>
      <c r="J756" s="2"/>
      <c r="K756" s="2" t="str">
        <f>IF(Final_Cleaned_Data_V2!J756="Other", "Please specify here", "")</f>
        <v/>
      </c>
      <c r="L756" s="2"/>
      <c r="M756" s="2"/>
      <c r="N756" s="2" t="str">
        <f>IF(Final_Cleaned_Data_V2!M756="Other", "Please specify here", "")</f>
        <v/>
      </c>
      <c r="O756" s="2"/>
      <c r="P756" s="2"/>
      <c r="Q756" s="2"/>
      <c r="R756" s="2"/>
      <c r="S756" s="2"/>
      <c r="T756" s="2"/>
      <c r="U756" s="2"/>
      <c r="W756" s="2"/>
      <c r="X756" s="2"/>
    </row>
    <row r="757">
      <c r="A757" s="1">
        <v>836.0</v>
      </c>
      <c r="B757" s="1" t="s">
        <v>2124</v>
      </c>
      <c r="C757" s="1" t="s">
        <v>2125</v>
      </c>
      <c r="D757" s="1" t="s">
        <v>131</v>
      </c>
      <c r="E757" s="1" t="s">
        <v>132</v>
      </c>
      <c r="F757" s="1">
        <v>6240.0</v>
      </c>
      <c r="H757" s="2"/>
      <c r="I757" s="2"/>
      <c r="J757" s="2"/>
      <c r="K757" s="2" t="str">
        <f>IF(Final_Cleaned_Data_V2!J757="Other", "Please specify here", "")</f>
        <v/>
      </c>
      <c r="L757" s="2"/>
      <c r="M757" s="2"/>
      <c r="N757" s="2" t="str">
        <f>IF(Final_Cleaned_Data_V2!M757="Other", "Please specify here", "")</f>
        <v/>
      </c>
      <c r="O757" s="2"/>
      <c r="P757" s="2"/>
      <c r="Q757" s="2"/>
      <c r="R757" s="2"/>
      <c r="S757" s="2"/>
      <c r="T757" s="2"/>
      <c r="U757" s="2"/>
      <c r="W757" s="2"/>
      <c r="X757" s="2"/>
    </row>
    <row r="758">
      <c r="A758" s="1">
        <v>837.0</v>
      </c>
      <c r="B758" s="1" t="s">
        <v>2126</v>
      </c>
      <c r="C758" s="1" t="s">
        <v>2127</v>
      </c>
      <c r="D758" s="1" t="s">
        <v>537</v>
      </c>
      <c r="E758" s="1" t="s">
        <v>27</v>
      </c>
      <c r="F758" s="1">
        <v>6245.0</v>
      </c>
      <c r="H758" s="2"/>
      <c r="I758" s="2"/>
      <c r="J758" s="2"/>
      <c r="K758" s="2" t="str">
        <f>IF(Final_Cleaned_Data_V2!J758="Other", "Please specify here", "")</f>
        <v/>
      </c>
      <c r="L758" s="2"/>
      <c r="M758" s="2"/>
      <c r="N758" s="2" t="str">
        <f>IF(Final_Cleaned_Data_V2!M758="Other", "Please specify here", "")</f>
        <v/>
      </c>
      <c r="O758" s="2"/>
      <c r="P758" s="2"/>
      <c r="Q758" s="2"/>
      <c r="R758" s="2"/>
      <c r="S758" s="2"/>
      <c r="T758" s="2"/>
      <c r="U758" s="2"/>
      <c r="W758" s="2"/>
      <c r="X758" s="2"/>
    </row>
    <row r="759">
      <c r="A759" s="1">
        <v>838.0</v>
      </c>
      <c r="B759" s="1" t="s">
        <v>2128</v>
      </c>
      <c r="C759" s="1" t="s">
        <v>2129</v>
      </c>
      <c r="D759" s="1" t="s">
        <v>1052</v>
      </c>
      <c r="E759" s="1" t="s">
        <v>27</v>
      </c>
      <c r="F759" s="1">
        <v>6258.0</v>
      </c>
      <c r="H759" s="2"/>
      <c r="I759" s="2"/>
      <c r="J759" s="2"/>
      <c r="K759" s="2" t="str">
        <f>IF(Final_Cleaned_Data_V2!J759="Other", "Please specify here", "")</f>
        <v/>
      </c>
      <c r="L759" s="2"/>
      <c r="M759" s="2"/>
      <c r="N759" s="2" t="str">
        <f>IF(Final_Cleaned_Data_V2!M759="Other", "Please specify here", "")</f>
        <v/>
      </c>
      <c r="O759" s="2"/>
      <c r="P759" s="2"/>
      <c r="Q759" s="2"/>
      <c r="R759" s="2"/>
      <c r="S759" s="2"/>
      <c r="T759" s="2"/>
      <c r="U759" s="2"/>
      <c r="W759" s="2"/>
      <c r="X759" s="2"/>
    </row>
    <row r="760">
      <c r="A760" s="1">
        <v>839.0</v>
      </c>
      <c r="B760" s="1" t="s">
        <v>2130</v>
      </c>
      <c r="C760" s="1" t="s">
        <v>2131</v>
      </c>
      <c r="D760" s="1" t="s">
        <v>540</v>
      </c>
      <c r="E760" s="1" t="s">
        <v>27</v>
      </c>
      <c r="F760" s="1">
        <v>6262.0</v>
      </c>
      <c r="H760" s="2"/>
      <c r="I760" s="2"/>
      <c r="J760" s="2"/>
      <c r="K760" s="2" t="str">
        <f>IF(Final_Cleaned_Data_V2!J760="Other", "Please specify here", "")</f>
        <v/>
      </c>
      <c r="L760" s="2"/>
      <c r="M760" s="2"/>
      <c r="N760" s="2" t="str">
        <f>IF(Final_Cleaned_Data_V2!M760="Other", "Please specify here", "")</f>
        <v/>
      </c>
      <c r="O760" s="2"/>
      <c r="P760" s="2"/>
      <c r="Q760" s="2"/>
      <c r="R760" s="2"/>
      <c r="S760" s="2"/>
      <c r="T760" s="2"/>
      <c r="U760" s="2"/>
      <c r="W760" s="2"/>
      <c r="X760" s="2"/>
    </row>
    <row r="761">
      <c r="A761" s="1">
        <v>840.0</v>
      </c>
      <c r="B761" s="1" t="s">
        <v>2132</v>
      </c>
      <c r="C761" s="1" t="s">
        <v>2133</v>
      </c>
      <c r="D761" s="1" t="s">
        <v>2134</v>
      </c>
      <c r="E761" s="1" t="s">
        <v>27</v>
      </c>
      <c r="F761" s="1">
        <v>6287.0</v>
      </c>
      <c r="H761" s="2"/>
      <c r="I761" s="2"/>
      <c r="J761" s="2"/>
      <c r="K761" s="2" t="str">
        <f>IF(Final_Cleaned_Data_V2!J761="Other", "Please specify here", "")</f>
        <v/>
      </c>
      <c r="L761" s="2"/>
      <c r="M761" s="2"/>
      <c r="N761" s="2" t="str">
        <f>IF(Final_Cleaned_Data_V2!M761="Other", "Please specify here", "")</f>
        <v/>
      </c>
      <c r="O761" s="2"/>
      <c r="P761" s="2"/>
      <c r="Q761" s="2"/>
      <c r="R761" s="2"/>
      <c r="S761" s="2"/>
      <c r="T761" s="2"/>
      <c r="U761" s="2"/>
      <c r="W761" s="2"/>
      <c r="X761" s="2"/>
    </row>
    <row r="762">
      <c r="A762" s="1">
        <v>841.0</v>
      </c>
      <c r="B762" s="1" t="s">
        <v>2135</v>
      </c>
      <c r="C762" s="1" t="s">
        <v>2136</v>
      </c>
      <c r="D762" s="1" t="s">
        <v>916</v>
      </c>
      <c r="E762" s="1" t="s">
        <v>27</v>
      </c>
      <c r="F762" s="1">
        <v>6294.0</v>
      </c>
      <c r="H762" s="2"/>
      <c r="I762" s="2"/>
      <c r="J762" s="2"/>
      <c r="K762" s="2" t="str">
        <f>IF(Final_Cleaned_Data_V2!J762="Other", "Please specify here", "")</f>
        <v/>
      </c>
      <c r="L762" s="2"/>
      <c r="M762" s="2"/>
      <c r="N762" s="2" t="str">
        <f>IF(Final_Cleaned_Data_V2!M762="Other", "Please specify here", "")</f>
        <v/>
      </c>
      <c r="O762" s="2"/>
      <c r="P762" s="2"/>
      <c r="Q762" s="2"/>
      <c r="R762" s="2"/>
      <c r="S762" s="2"/>
      <c r="T762" s="2"/>
      <c r="U762" s="2"/>
      <c r="W762" s="2"/>
      <c r="X762" s="2"/>
    </row>
    <row r="763">
      <c r="A763" s="1">
        <v>842.0</v>
      </c>
      <c r="B763" s="1" t="s">
        <v>2137</v>
      </c>
      <c r="C763" s="1" t="s">
        <v>2138</v>
      </c>
      <c r="D763" s="1" t="s">
        <v>1188</v>
      </c>
      <c r="E763" s="1" t="s">
        <v>1058</v>
      </c>
      <c r="F763" s="1">
        <v>6295.0</v>
      </c>
      <c r="H763" s="2"/>
      <c r="I763" s="2"/>
      <c r="J763" s="2"/>
      <c r="K763" s="2" t="str">
        <f>IF(Final_Cleaned_Data_V2!J763="Other", "Please specify here", "")</f>
        <v/>
      </c>
      <c r="L763" s="2"/>
      <c r="M763" s="2"/>
      <c r="N763" s="2" t="str">
        <f>IF(Final_Cleaned_Data_V2!M763="Other", "Please specify here", "")</f>
        <v/>
      </c>
      <c r="O763" s="2"/>
      <c r="P763" s="2"/>
      <c r="Q763" s="2"/>
      <c r="R763" s="2"/>
      <c r="S763" s="2"/>
      <c r="T763" s="2"/>
      <c r="U763" s="2"/>
      <c r="W763" s="2"/>
      <c r="X763" s="2"/>
    </row>
    <row r="764">
      <c r="A764" s="1">
        <v>843.0</v>
      </c>
      <c r="B764" s="1" t="s">
        <v>2139</v>
      </c>
      <c r="C764" s="1" t="s">
        <v>2140</v>
      </c>
      <c r="D764" s="1" t="s">
        <v>2141</v>
      </c>
      <c r="E764" s="1" t="s">
        <v>27</v>
      </c>
      <c r="F764" s="1">
        <v>6297.0</v>
      </c>
      <c r="H764" s="2"/>
      <c r="I764" s="2"/>
      <c r="J764" s="2"/>
      <c r="K764" s="2" t="str">
        <f>IF(Final_Cleaned_Data_V2!J764="Other", "Please specify here", "")</f>
        <v/>
      </c>
      <c r="L764" s="2"/>
      <c r="M764" s="2"/>
      <c r="N764" s="2" t="str">
        <f>IF(Final_Cleaned_Data_V2!M764="Other", "Please specify here", "")</f>
        <v/>
      </c>
      <c r="O764" s="2"/>
      <c r="P764" s="2"/>
      <c r="Q764" s="2"/>
      <c r="R764" s="2"/>
      <c r="S764" s="2"/>
      <c r="T764" s="2"/>
      <c r="U764" s="2"/>
      <c r="W764" s="2"/>
      <c r="X764" s="2"/>
    </row>
    <row r="765">
      <c r="A765" s="1">
        <v>844.0</v>
      </c>
      <c r="B765" s="1" t="s">
        <v>2142</v>
      </c>
      <c r="C765" s="1" t="s">
        <v>2143</v>
      </c>
      <c r="D765" s="1" t="s">
        <v>2144</v>
      </c>
      <c r="E765" s="1" t="s">
        <v>34</v>
      </c>
      <c r="F765" s="1">
        <v>6298.0</v>
      </c>
      <c r="H765" s="2"/>
      <c r="I765" s="2"/>
      <c r="J765" s="2"/>
      <c r="K765" s="2" t="str">
        <f>IF(Final_Cleaned_Data_V2!J765="Other", "Please specify here", "")</f>
        <v/>
      </c>
      <c r="L765" s="2"/>
      <c r="M765" s="2"/>
      <c r="N765" s="2" t="str">
        <f>IF(Final_Cleaned_Data_V2!M765="Other", "Please specify here", "")</f>
        <v/>
      </c>
      <c r="O765" s="2"/>
      <c r="P765" s="2"/>
      <c r="Q765" s="2"/>
      <c r="R765" s="2"/>
      <c r="S765" s="2"/>
      <c r="T765" s="2"/>
      <c r="U765" s="2"/>
      <c r="W765" s="2"/>
      <c r="X765" s="2"/>
    </row>
    <row r="766">
      <c r="A766" s="1">
        <v>845.0</v>
      </c>
      <c r="B766" s="1" t="s">
        <v>2145</v>
      </c>
      <c r="C766" s="1" t="s">
        <v>2146</v>
      </c>
      <c r="D766" s="1" t="s">
        <v>2147</v>
      </c>
      <c r="E766" s="1" t="s">
        <v>27</v>
      </c>
      <c r="F766" s="1">
        <v>6302.0</v>
      </c>
      <c r="H766" s="2"/>
      <c r="I766" s="2"/>
      <c r="J766" s="2"/>
      <c r="K766" s="2" t="str">
        <f>IF(Final_Cleaned_Data_V2!J766="Other", "Please specify here", "")</f>
        <v/>
      </c>
      <c r="L766" s="2"/>
      <c r="M766" s="2"/>
      <c r="N766" s="2" t="str">
        <f>IF(Final_Cleaned_Data_V2!M766="Other", "Please specify here", "")</f>
        <v/>
      </c>
      <c r="O766" s="2"/>
      <c r="P766" s="2"/>
      <c r="Q766" s="2"/>
      <c r="R766" s="2"/>
      <c r="S766" s="2"/>
      <c r="T766" s="2"/>
      <c r="U766" s="2"/>
      <c r="W766" s="2"/>
      <c r="X766" s="2"/>
    </row>
    <row r="767">
      <c r="A767" s="1">
        <v>846.0</v>
      </c>
      <c r="B767" s="1" t="s">
        <v>2148</v>
      </c>
      <c r="C767" s="1" t="s">
        <v>2149</v>
      </c>
      <c r="D767" s="1" t="s">
        <v>1266</v>
      </c>
      <c r="E767" s="1" t="s">
        <v>27</v>
      </c>
      <c r="F767" s="1">
        <v>6308.0</v>
      </c>
      <c r="H767" s="2"/>
      <c r="I767" s="2"/>
      <c r="J767" s="2"/>
      <c r="K767" s="2" t="str">
        <f>IF(Final_Cleaned_Data_V2!J767="Other", "Please specify here", "")</f>
        <v/>
      </c>
      <c r="L767" s="2"/>
      <c r="M767" s="2"/>
      <c r="N767" s="2" t="str">
        <f>IF(Final_Cleaned_Data_V2!M767="Other", "Please specify here", "")</f>
        <v/>
      </c>
      <c r="O767" s="2"/>
      <c r="P767" s="2"/>
      <c r="Q767" s="2"/>
      <c r="R767" s="2"/>
      <c r="S767" s="2"/>
      <c r="T767" s="2"/>
      <c r="U767" s="2"/>
      <c r="W767" s="2"/>
      <c r="X767" s="2"/>
    </row>
    <row r="768">
      <c r="A768" s="1">
        <v>847.0</v>
      </c>
      <c r="B768" s="1" t="s">
        <v>2150</v>
      </c>
      <c r="C768" s="1" t="s">
        <v>2151</v>
      </c>
      <c r="D768" s="1" t="s">
        <v>2152</v>
      </c>
      <c r="E768" s="1" t="s">
        <v>34</v>
      </c>
      <c r="F768" s="1">
        <v>6309.0</v>
      </c>
      <c r="H768" s="2"/>
      <c r="I768" s="2"/>
      <c r="J768" s="2"/>
      <c r="K768" s="2" t="str">
        <f>IF(Final_Cleaned_Data_V2!J768="Other", "Please specify here", "")</f>
        <v/>
      </c>
      <c r="L768" s="2"/>
      <c r="M768" s="2"/>
      <c r="N768" s="2" t="str">
        <f>IF(Final_Cleaned_Data_V2!M768="Other", "Please specify here", "")</f>
        <v/>
      </c>
      <c r="O768" s="2"/>
      <c r="P768" s="2"/>
      <c r="Q768" s="2"/>
      <c r="R768" s="2"/>
      <c r="S768" s="2"/>
      <c r="T768" s="2"/>
      <c r="U768" s="2"/>
      <c r="W768" s="2"/>
      <c r="X768" s="2"/>
    </row>
    <row r="769">
      <c r="A769" s="1">
        <v>848.0</v>
      </c>
      <c r="B769" s="1" t="s">
        <v>2153</v>
      </c>
      <c r="C769" s="1" t="s">
        <v>2154</v>
      </c>
      <c r="D769" s="1" t="s">
        <v>2155</v>
      </c>
      <c r="E769" s="1" t="s">
        <v>27</v>
      </c>
      <c r="F769" s="1">
        <v>6339.0</v>
      </c>
      <c r="H769" s="2"/>
      <c r="I769" s="2"/>
      <c r="J769" s="2"/>
      <c r="K769" s="2" t="str">
        <f>IF(Final_Cleaned_Data_V2!J769="Other", "Please specify here", "")</f>
        <v/>
      </c>
      <c r="L769" s="2"/>
      <c r="M769" s="2"/>
      <c r="N769" s="2" t="str">
        <f>IF(Final_Cleaned_Data_V2!M769="Other", "Please specify here", "")</f>
        <v/>
      </c>
      <c r="O769" s="2"/>
      <c r="P769" s="2"/>
      <c r="Q769" s="2"/>
      <c r="R769" s="2"/>
      <c r="S769" s="2"/>
      <c r="T769" s="2"/>
      <c r="U769" s="2"/>
      <c r="W769" s="2"/>
      <c r="X769" s="2"/>
    </row>
    <row r="770">
      <c r="A770" s="1">
        <v>849.0</v>
      </c>
      <c r="B770" s="1" t="s">
        <v>2156</v>
      </c>
      <c r="C770" s="1" t="s">
        <v>2157</v>
      </c>
      <c r="D770" s="1" t="s">
        <v>245</v>
      </c>
      <c r="E770" s="1" t="s">
        <v>27</v>
      </c>
      <c r="F770" s="1">
        <v>6362.0</v>
      </c>
      <c r="H770" s="2"/>
      <c r="I770" s="2"/>
      <c r="J770" s="2"/>
      <c r="K770" s="2" t="str">
        <f>IF(Final_Cleaned_Data_V2!J770="Other", "Please specify here", "")</f>
        <v/>
      </c>
      <c r="L770" s="2"/>
      <c r="M770" s="2"/>
      <c r="N770" s="2" t="str">
        <f>IF(Final_Cleaned_Data_V2!M770="Other", "Please specify here", "")</f>
        <v/>
      </c>
      <c r="O770" s="2"/>
      <c r="P770" s="2"/>
      <c r="Q770" s="2"/>
      <c r="R770" s="2"/>
      <c r="S770" s="2"/>
      <c r="T770" s="2"/>
      <c r="U770" s="2"/>
      <c r="W770" s="2"/>
      <c r="X770" s="2"/>
    </row>
    <row r="771">
      <c r="A771" s="1">
        <v>850.0</v>
      </c>
      <c r="B771" s="1" t="s">
        <v>2158</v>
      </c>
      <c r="C771" s="1" t="s">
        <v>2159</v>
      </c>
      <c r="D771" s="1" t="s">
        <v>2160</v>
      </c>
      <c r="E771" s="1" t="s">
        <v>27</v>
      </c>
      <c r="F771" s="1">
        <v>6375.0</v>
      </c>
      <c r="H771" s="2"/>
      <c r="I771" s="2"/>
      <c r="J771" s="2"/>
      <c r="K771" s="2" t="str">
        <f>IF(Final_Cleaned_Data_V2!J771="Other", "Please specify here", "")</f>
        <v/>
      </c>
      <c r="L771" s="2"/>
      <c r="M771" s="2"/>
      <c r="N771" s="2" t="str">
        <f>IF(Final_Cleaned_Data_V2!M771="Other", "Please specify here", "")</f>
        <v/>
      </c>
      <c r="O771" s="2"/>
      <c r="P771" s="2"/>
      <c r="Q771" s="2"/>
      <c r="R771" s="2"/>
      <c r="S771" s="2"/>
      <c r="T771" s="2"/>
      <c r="U771" s="2"/>
      <c r="W771" s="2"/>
      <c r="X771" s="2"/>
    </row>
    <row r="772">
      <c r="A772" s="1">
        <v>851.0</v>
      </c>
      <c r="B772" s="1" t="s">
        <v>2161</v>
      </c>
      <c r="C772" s="1" t="s">
        <v>2162</v>
      </c>
      <c r="D772" s="1" t="s">
        <v>260</v>
      </c>
      <c r="E772" s="1" t="s">
        <v>261</v>
      </c>
      <c r="F772" s="1">
        <v>6385.0</v>
      </c>
      <c r="H772" s="2"/>
      <c r="I772" s="2"/>
      <c r="J772" s="2"/>
      <c r="K772" s="2" t="str">
        <f>IF(Final_Cleaned_Data_V2!J772="Other", "Please specify here", "")</f>
        <v/>
      </c>
      <c r="L772" s="2"/>
      <c r="M772" s="2"/>
      <c r="N772" s="2" t="str">
        <f>IF(Final_Cleaned_Data_V2!M772="Other", "Please specify here", "")</f>
        <v/>
      </c>
      <c r="O772" s="2"/>
      <c r="P772" s="2"/>
      <c r="Q772" s="2"/>
      <c r="R772" s="2"/>
      <c r="S772" s="2"/>
      <c r="T772" s="2"/>
      <c r="U772" s="2"/>
      <c r="W772" s="2"/>
      <c r="X772" s="2"/>
    </row>
    <row r="773">
      <c r="A773" s="1">
        <v>852.0</v>
      </c>
      <c r="B773" s="1" t="s">
        <v>2163</v>
      </c>
      <c r="C773" s="1" t="s">
        <v>2164</v>
      </c>
      <c r="D773" s="1" t="s">
        <v>1334</v>
      </c>
      <c r="E773" s="1" t="s">
        <v>1058</v>
      </c>
      <c r="F773" s="1">
        <v>6395.0</v>
      </c>
      <c r="H773" s="2"/>
      <c r="I773" s="2"/>
      <c r="J773" s="2"/>
      <c r="K773" s="2" t="str">
        <f>IF(Final_Cleaned_Data_V2!J773="Other", "Please specify here", "")</f>
        <v/>
      </c>
      <c r="L773" s="2"/>
      <c r="M773" s="2"/>
      <c r="N773" s="2" t="str">
        <f>IF(Final_Cleaned_Data_V2!M773="Other", "Please specify here", "")</f>
        <v/>
      </c>
      <c r="O773" s="2"/>
      <c r="P773" s="2"/>
      <c r="Q773" s="2"/>
      <c r="R773" s="2"/>
      <c r="S773" s="2"/>
      <c r="T773" s="2"/>
      <c r="U773" s="2"/>
      <c r="W773" s="2"/>
      <c r="X773" s="2"/>
    </row>
    <row r="774">
      <c r="A774" s="1">
        <v>853.0</v>
      </c>
      <c r="B774" s="1" t="s">
        <v>2165</v>
      </c>
      <c r="C774" s="1" t="s">
        <v>2166</v>
      </c>
      <c r="D774" s="1" t="s">
        <v>2167</v>
      </c>
      <c r="E774" s="1" t="s">
        <v>838</v>
      </c>
      <c r="F774" s="1">
        <v>6395.0</v>
      </c>
      <c r="H774" s="2"/>
      <c r="I774" s="2"/>
      <c r="J774" s="2"/>
      <c r="K774" s="2" t="str">
        <f>IF(Final_Cleaned_Data_V2!J774="Other", "Please specify here", "")</f>
        <v/>
      </c>
      <c r="L774" s="2"/>
      <c r="M774" s="2"/>
      <c r="N774" s="2" t="str">
        <f>IF(Final_Cleaned_Data_V2!M774="Other", "Please specify here", "")</f>
        <v/>
      </c>
      <c r="O774" s="2"/>
      <c r="P774" s="2"/>
      <c r="Q774" s="2"/>
      <c r="R774" s="2"/>
      <c r="S774" s="2"/>
      <c r="T774" s="2"/>
      <c r="U774" s="2"/>
      <c r="W774" s="2"/>
      <c r="X774" s="2"/>
    </row>
    <row r="775">
      <c r="A775" s="1">
        <v>854.0</v>
      </c>
      <c r="B775" s="1" t="s">
        <v>2168</v>
      </c>
      <c r="C775" s="1" t="s">
        <v>2169</v>
      </c>
      <c r="D775" s="1" t="s">
        <v>2170</v>
      </c>
      <c r="E775" s="1" t="s">
        <v>2171</v>
      </c>
      <c r="F775" s="1">
        <v>6426.0</v>
      </c>
      <c r="H775" s="2"/>
      <c r="I775" s="2"/>
      <c r="J775" s="2"/>
      <c r="K775" s="2" t="str">
        <f>IF(Final_Cleaned_Data_V2!J775="Other", "Please specify here", "")</f>
        <v/>
      </c>
      <c r="L775" s="2"/>
      <c r="M775" s="2"/>
      <c r="N775" s="2" t="str">
        <f>IF(Final_Cleaned_Data_V2!M775="Other", "Please specify here", "")</f>
        <v/>
      </c>
      <c r="O775" s="2"/>
      <c r="P775" s="2"/>
      <c r="Q775" s="2"/>
      <c r="R775" s="2"/>
      <c r="S775" s="2"/>
      <c r="T775" s="2"/>
      <c r="U775" s="2"/>
      <c r="W775" s="2"/>
      <c r="X775" s="2"/>
    </row>
    <row r="776">
      <c r="A776" s="1">
        <v>855.0</v>
      </c>
      <c r="B776" s="1" t="s">
        <v>2172</v>
      </c>
      <c r="C776" s="1" t="s">
        <v>2173</v>
      </c>
      <c r="D776" s="1" t="s">
        <v>2174</v>
      </c>
      <c r="E776" s="1" t="s">
        <v>27</v>
      </c>
      <c r="F776" s="1">
        <v>6429.0</v>
      </c>
      <c r="H776" s="2"/>
      <c r="I776" s="2"/>
      <c r="J776" s="2"/>
      <c r="K776" s="2" t="str">
        <f>IF(Final_Cleaned_Data_V2!J776="Other", "Please specify here", "")</f>
        <v/>
      </c>
      <c r="L776" s="2"/>
      <c r="M776" s="2"/>
      <c r="N776" s="2" t="str">
        <f>IF(Final_Cleaned_Data_V2!M776="Other", "Please specify here", "")</f>
        <v/>
      </c>
      <c r="O776" s="2"/>
      <c r="P776" s="2"/>
      <c r="Q776" s="2"/>
      <c r="R776" s="2"/>
      <c r="S776" s="2"/>
      <c r="T776" s="2"/>
      <c r="U776" s="2"/>
      <c r="W776" s="2"/>
      <c r="X776" s="2"/>
    </row>
    <row r="777">
      <c r="A777" s="1">
        <v>856.0</v>
      </c>
      <c r="B777" s="1" t="s">
        <v>2175</v>
      </c>
      <c r="C777" s="1" t="s">
        <v>2176</v>
      </c>
      <c r="D777" s="1" t="s">
        <v>2177</v>
      </c>
      <c r="E777" s="1" t="s">
        <v>27</v>
      </c>
      <c r="F777" s="1">
        <v>6431.0</v>
      </c>
      <c r="H777" s="2"/>
      <c r="I777" s="2"/>
      <c r="J777" s="2"/>
      <c r="K777" s="2" t="str">
        <f>IF(Final_Cleaned_Data_V2!J777="Other", "Please specify here", "")</f>
        <v/>
      </c>
      <c r="L777" s="2"/>
      <c r="M777" s="2"/>
      <c r="N777" s="2" t="str">
        <f>IF(Final_Cleaned_Data_V2!M777="Other", "Please specify here", "")</f>
        <v/>
      </c>
      <c r="O777" s="2"/>
      <c r="P777" s="2"/>
      <c r="Q777" s="2"/>
      <c r="R777" s="2"/>
      <c r="S777" s="2"/>
      <c r="T777" s="2"/>
      <c r="U777" s="2"/>
      <c r="W777" s="2"/>
      <c r="X777" s="2"/>
    </row>
    <row r="778">
      <c r="A778" s="1">
        <v>857.0</v>
      </c>
      <c r="B778" s="1" t="s">
        <v>2178</v>
      </c>
      <c r="C778" s="1" t="s">
        <v>2179</v>
      </c>
      <c r="D778" s="1" t="s">
        <v>2180</v>
      </c>
      <c r="E778" s="1" t="s">
        <v>2181</v>
      </c>
      <c r="F778" s="1">
        <v>6454.0</v>
      </c>
      <c r="H778" s="2"/>
      <c r="I778" s="2"/>
      <c r="J778" s="2"/>
      <c r="K778" s="2" t="str">
        <f>IF(Final_Cleaned_Data_V2!J778="Other", "Please specify here", "")</f>
        <v/>
      </c>
      <c r="L778" s="2"/>
      <c r="M778" s="2"/>
      <c r="N778" s="2" t="str">
        <f>IF(Final_Cleaned_Data_V2!M778="Other", "Please specify here", "")</f>
        <v/>
      </c>
      <c r="O778" s="2"/>
      <c r="P778" s="2"/>
      <c r="Q778" s="2"/>
      <c r="R778" s="2"/>
      <c r="S778" s="2"/>
      <c r="T778" s="2"/>
      <c r="U778" s="2"/>
      <c r="W778" s="2"/>
      <c r="X778" s="2"/>
    </row>
    <row r="779">
      <c r="A779" s="1">
        <v>858.0</v>
      </c>
      <c r="B779" s="1" t="s">
        <v>2182</v>
      </c>
      <c r="C779" s="1" t="s">
        <v>2183</v>
      </c>
      <c r="D779" s="1" t="s">
        <v>1105</v>
      </c>
      <c r="E779" s="1" t="s">
        <v>898</v>
      </c>
      <c r="F779" s="1">
        <v>6455.0</v>
      </c>
      <c r="H779" s="2"/>
      <c r="I779" s="2"/>
      <c r="J779" s="2"/>
      <c r="K779" s="2" t="str">
        <f>IF(Final_Cleaned_Data_V2!J779="Other", "Please specify here", "")</f>
        <v/>
      </c>
      <c r="L779" s="2"/>
      <c r="M779" s="2"/>
      <c r="N779" s="2" t="str">
        <f>IF(Final_Cleaned_Data_V2!M779="Other", "Please specify here", "")</f>
        <v/>
      </c>
      <c r="O779" s="2"/>
      <c r="P779" s="2"/>
      <c r="Q779" s="2"/>
      <c r="R779" s="2"/>
      <c r="S779" s="2"/>
      <c r="T779" s="2"/>
      <c r="U779" s="2"/>
      <c r="W779" s="2"/>
      <c r="X779" s="2"/>
    </row>
    <row r="780">
      <c r="A780" s="1">
        <v>859.0</v>
      </c>
      <c r="B780" s="1" t="s">
        <v>2184</v>
      </c>
      <c r="C780" s="1" t="s">
        <v>2185</v>
      </c>
      <c r="D780" s="1" t="s">
        <v>2075</v>
      </c>
      <c r="E780" s="1" t="s">
        <v>27</v>
      </c>
      <c r="F780" s="1">
        <v>6474.0</v>
      </c>
      <c r="H780" s="2"/>
      <c r="I780" s="2"/>
      <c r="J780" s="2"/>
      <c r="K780" s="2" t="str">
        <f>IF(Final_Cleaned_Data_V2!J780="Other", "Please specify here", "")</f>
        <v/>
      </c>
      <c r="L780" s="2"/>
      <c r="M780" s="2"/>
      <c r="N780" s="2" t="str">
        <f>IF(Final_Cleaned_Data_V2!M780="Other", "Please specify here", "")</f>
        <v/>
      </c>
      <c r="O780" s="2"/>
      <c r="P780" s="2"/>
      <c r="Q780" s="2"/>
      <c r="R780" s="2"/>
      <c r="S780" s="2"/>
      <c r="T780" s="2"/>
      <c r="U780" s="2"/>
      <c r="W780" s="2"/>
      <c r="X780" s="2"/>
    </row>
    <row r="781">
      <c r="A781" s="1">
        <v>860.0</v>
      </c>
      <c r="B781" s="1" t="s">
        <v>2186</v>
      </c>
      <c r="C781" s="1" t="s">
        <v>2187</v>
      </c>
      <c r="D781" s="1" t="s">
        <v>1633</v>
      </c>
      <c r="E781" s="1" t="s">
        <v>27</v>
      </c>
      <c r="F781" s="1">
        <v>6478.0</v>
      </c>
      <c r="H781" s="2"/>
      <c r="I781" s="2"/>
      <c r="J781" s="2"/>
      <c r="K781" s="2" t="str">
        <f>IF(Final_Cleaned_Data_V2!J781="Other", "Please specify here", "")</f>
        <v/>
      </c>
      <c r="L781" s="2"/>
      <c r="M781" s="2"/>
      <c r="N781" s="2" t="str">
        <f>IF(Final_Cleaned_Data_V2!M781="Other", "Please specify here", "")</f>
        <v/>
      </c>
      <c r="O781" s="2"/>
      <c r="P781" s="2"/>
      <c r="Q781" s="2"/>
      <c r="R781" s="2"/>
      <c r="S781" s="2"/>
      <c r="T781" s="2"/>
      <c r="U781" s="2"/>
      <c r="W781" s="2"/>
      <c r="X781" s="2"/>
    </row>
    <row r="782">
      <c r="A782" s="1">
        <v>861.0</v>
      </c>
      <c r="B782" s="1" t="s">
        <v>2188</v>
      </c>
      <c r="C782" s="1" t="s">
        <v>2189</v>
      </c>
      <c r="D782" s="1" t="s">
        <v>894</v>
      </c>
      <c r="E782" s="1" t="s">
        <v>27</v>
      </c>
      <c r="F782" s="1">
        <v>6672.0</v>
      </c>
      <c r="H782" s="2"/>
      <c r="I782" s="2"/>
      <c r="J782" s="2"/>
      <c r="K782" s="2" t="str">
        <f>IF(Final_Cleaned_Data_V2!J782="Other", "Please specify here", "")</f>
        <v/>
      </c>
      <c r="L782" s="2"/>
      <c r="M782" s="2"/>
      <c r="N782" s="2" t="str">
        <f>IF(Final_Cleaned_Data_V2!M782="Other", "Please specify here", "")</f>
        <v/>
      </c>
      <c r="O782" s="2"/>
      <c r="P782" s="2"/>
      <c r="Q782" s="2"/>
      <c r="R782" s="2"/>
      <c r="S782" s="2"/>
      <c r="T782" s="2"/>
      <c r="U782" s="2"/>
      <c r="W782" s="2"/>
      <c r="X782" s="2"/>
    </row>
    <row r="783">
      <c r="A783" s="1">
        <v>862.0</v>
      </c>
      <c r="B783" s="1" t="s">
        <v>2190</v>
      </c>
      <c r="C783" s="1" t="s">
        <v>2191</v>
      </c>
      <c r="D783" s="1" t="s">
        <v>2192</v>
      </c>
      <c r="E783" s="1" t="s">
        <v>2193</v>
      </c>
      <c r="F783" s="1">
        <v>6705.0</v>
      </c>
      <c r="H783" s="2"/>
      <c r="I783" s="2"/>
      <c r="J783" s="2"/>
      <c r="K783" s="2" t="str">
        <f>IF(Final_Cleaned_Data_V2!J783="Other", "Please specify here", "")</f>
        <v/>
      </c>
      <c r="L783" s="2"/>
      <c r="M783" s="2"/>
      <c r="N783" s="2" t="str">
        <f>IF(Final_Cleaned_Data_V2!M783="Other", "Please specify here", "")</f>
        <v/>
      </c>
      <c r="O783" s="2"/>
      <c r="P783" s="2"/>
      <c r="Q783" s="2"/>
      <c r="R783" s="2"/>
      <c r="S783" s="2"/>
      <c r="T783" s="2"/>
      <c r="U783" s="2"/>
      <c r="W783" s="2"/>
      <c r="X783" s="2"/>
    </row>
    <row r="784">
      <c r="A784" s="1">
        <v>863.0</v>
      </c>
      <c r="B784" s="1" t="s">
        <v>2194</v>
      </c>
      <c r="C784" s="1" t="s">
        <v>2195</v>
      </c>
      <c r="D784" s="1" t="s">
        <v>966</v>
      </c>
      <c r="E784" s="1" t="s">
        <v>27</v>
      </c>
      <c r="F784" s="1">
        <v>6713.0</v>
      </c>
      <c r="H784" s="2"/>
      <c r="I784" s="2"/>
      <c r="J784" s="2"/>
      <c r="K784" s="2" t="str">
        <f>IF(Final_Cleaned_Data_V2!J784="Other", "Please specify here", "")</f>
        <v/>
      </c>
      <c r="L784" s="2"/>
      <c r="M784" s="2"/>
      <c r="N784" s="2" t="str">
        <f>IF(Final_Cleaned_Data_V2!M784="Other", "Please specify here", "")</f>
        <v/>
      </c>
      <c r="O784" s="2"/>
      <c r="P784" s="2"/>
      <c r="Q784" s="2"/>
      <c r="R784" s="2"/>
      <c r="S784" s="2"/>
      <c r="T784" s="2"/>
      <c r="U784" s="2"/>
      <c r="W784" s="2"/>
      <c r="X784" s="2"/>
    </row>
    <row r="785">
      <c r="A785" s="1">
        <v>864.0</v>
      </c>
      <c r="B785" s="1" t="s">
        <v>2196</v>
      </c>
      <c r="C785" s="1" t="s">
        <v>2197</v>
      </c>
      <c r="D785" s="1" t="s">
        <v>2198</v>
      </c>
      <c r="E785" s="1" t="s">
        <v>34</v>
      </c>
      <c r="F785" s="1">
        <v>6752.0</v>
      </c>
      <c r="H785" s="2"/>
      <c r="I785" s="2"/>
      <c r="J785" s="2"/>
      <c r="K785" s="2" t="str">
        <f>IF(Final_Cleaned_Data_V2!J785="Other", "Please specify here", "")</f>
        <v/>
      </c>
      <c r="L785" s="2"/>
      <c r="M785" s="2"/>
      <c r="N785" s="2" t="str">
        <f>IF(Final_Cleaned_Data_V2!M785="Other", "Please specify here", "")</f>
        <v/>
      </c>
      <c r="O785" s="2"/>
      <c r="P785" s="2"/>
      <c r="Q785" s="2"/>
      <c r="R785" s="2"/>
      <c r="S785" s="2"/>
      <c r="T785" s="2"/>
      <c r="U785" s="2"/>
      <c r="W785" s="2"/>
      <c r="X785" s="2"/>
    </row>
    <row r="786">
      <c r="A786" s="1">
        <v>865.0</v>
      </c>
      <c r="B786" s="1" t="s">
        <v>2199</v>
      </c>
      <c r="C786" s="1" t="s">
        <v>2200</v>
      </c>
      <c r="D786" s="1" t="s">
        <v>791</v>
      </c>
      <c r="E786" s="1" t="s">
        <v>27</v>
      </c>
      <c r="F786" s="1">
        <v>6756.0</v>
      </c>
      <c r="H786" s="2"/>
      <c r="I786" s="2"/>
      <c r="J786" s="2"/>
      <c r="K786" s="2" t="str">
        <f>IF(Final_Cleaned_Data_V2!J786="Other", "Please specify here", "")</f>
        <v/>
      </c>
      <c r="L786" s="2"/>
      <c r="M786" s="2"/>
      <c r="N786" s="2" t="str">
        <f>IF(Final_Cleaned_Data_V2!M786="Other", "Please specify here", "")</f>
        <v/>
      </c>
      <c r="O786" s="2"/>
      <c r="P786" s="2"/>
      <c r="Q786" s="2"/>
      <c r="R786" s="2"/>
      <c r="S786" s="2"/>
      <c r="T786" s="2"/>
      <c r="U786" s="2"/>
      <c r="W786" s="2"/>
      <c r="X786" s="2"/>
    </row>
    <row r="787">
      <c r="A787" s="1">
        <v>866.0</v>
      </c>
      <c r="B787" s="1" t="s">
        <v>2201</v>
      </c>
      <c r="C787" s="1" t="s">
        <v>2202</v>
      </c>
      <c r="D787" s="1" t="s">
        <v>1455</v>
      </c>
      <c r="E787" s="1" t="s">
        <v>1456</v>
      </c>
      <c r="F787" s="1">
        <v>6773.0</v>
      </c>
      <c r="H787" s="2"/>
      <c r="I787" s="2"/>
      <c r="J787" s="2"/>
      <c r="K787" s="2" t="str">
        <f>IF(Final_Cleaned_Data_V2!J787="Other", "Please specify here", "")</f>
        <v/>
      </c>
      <c r="L787" s="2"/>
      <c r="M787" s="2"/>
      <c r="N787" s="2" t="str">
        <f>IF(Final_Cleaned_Data_V2!M787="Other", "Please specify here", "")</f>
        <v/>
      </c>
      <c r="O787" s="2"/>
      <c r="P787" s="2"/>
      <c r="Q787" s="2"/>
      <c r="R787" s="2"/>
      <c r="S787" s="2"/>
      <c r="T787" s="2"/>
      <c r="U787" s="2"/>
      <c r="W787" s="2"/>
      <c r="X787" s="2"/>
    </row>
    <row r="788">
      <c r="A788" s="1">
        <v>867.0</v>
      </c>
      <c r="B788" s="1" t="s">
        <v>2203</v>
      </c>
      <c r="C788" s="1" t="s">
        <v>2204</v>
      </c>
      <c r="D788" s="1" t="s">
        <v>679</v>
      </c>
      <c r="E788" s="1" t="s">
        <v>27</v>
      </c>
      <c r="F788" s="1">
        <v>6786.0</v>
      </c>
      <c r="H788" s="2"/>
      <c r="I788" s="2"/>
      <c r="J788" s="2"/>
      <c r="K788" s="2" t="str">
        <f>IF(Final_Cleaned_Data_V2!J788="Other", "Please specify here", "")</f>
        <v/>
      </c>
      <c r="L788" s="2"/>
      <c r="M788" s="2"/>
      <c r="N788" s="2" t="str">
        <f>IF(Final_Cleaned_Data_V2!M788="Other", "Please specify here", "")</f>
        <v/>
      </c>
      <c r="O788" s="2"/>
      <c r="P788" s="2"/>
      <c r="Q788" s="2"/>
      <c r="R788" s="2"/>
      <c r="S788" s="2"/>
      <c r="T788" s="2"/>
      <c r="U788" s="2"/>
      <c r="W788" s="2"/>
      <c r="X788" s="2"/>
    </row>
    <row r="789">
      <c r="A789" s="1">
        <v>868.0</v>
      </c>
      <c r="B789" s="1" t="s">
        <v>2205</v>
      </c>
      <c r="C789" s="1" t="s">
        <v>2206</v>
      </c>
      <c r="D789" s="1" t="s">
        <v>75</v>
      </c>
      <c r="E789" s="1" t="s">
        <v>27</v>
      </c>
      <c r="F789" s="1">
        <v>6790.0</v>
      </c>
      <c r="H789" s="2"/>
      <c r="I789" s="2"/>
      <c r="J789" s="2"/>
      <c r="K789" s="2" t="str">
        <f>IF(Final_Cleaned_Data_V2!J789="Other", "Please specify here", "")</f>
        <v/>
      </c>
      <c r="L789" s="2"/>
      <c r="M789" s="2"/>
      <c r="N789" s="2" t="str">
        <f>IF(Final_Cleaned_Data_V2!M789="Other", "Please specify here", "")</f>
        <v/>
      </c>
      <c r="O789" s="2"/>
      <c r="P789" s="2"/>
      <c r="Q789" s="2"/>
      <c r="R789" s="2"/>
      <c r="S789" s="2"/>
      <c r="T789" s="2"/>
      <c r="U789" s="2"/>
      <c r="W789" s="2"/>
      <c r="X789" s="2"/>
    </row>
    <row r="790">
      <c r="A790" s="1">
        <v>869.0</v>
      </c>
      <c r="B790" s="1" t="s">
        <v>2207</v>
      </c>
      <c r="C790" s="1" t="s">
        <v>2208</v>
      </c>
      <c r="D790" s="1" t="s">
        <v>2209</v>
      </c>
      <c r="E790" s="1" t="s">
        <v>2210</v>
      </c>
      <c r="F790" s="1">
        <v>6790.0</v>
      </c>
      <c r="H790" s="2"/>
      <c r="I790" s="2"/>
      <c r="J790" s="2"/>
      <c r="K790" s="2" t="str">
        <f>IF(Final_Cleaned_Data_V2!J790="Other", "Please specify here", "")</f>
        <v/>
      </c>
      <c r="L790" s="2"/>
      <c r="M790" s="2"/>
      <c r="N790" s="2" t="str">
        <f>IF(Final_Cleaned_Data_V2!M790="Other", "Please specify here", "")</f>
        <v/>
      </c>
      <c r="O790" s="2"/>
      <c r="P790" s="2"/>
      <c r="Q790" s="2"/>
      <c r="R790" s="2"/>
      <c r="S790" s="2"/>
      <c r="T790" s="2"/>
      <c r="U790" s="2"/>
      <c r="W790" s="2"/>
      <c r="X790" s="2"/>
    </row>
    <row r="791">
      <c r="A791" s="1">
        <v>870.0</v>
      </c>
      <c r="B791" s="1" t="s">
        <v>2211</v>
      </c>
      <c r="C791" s="1" t="s">
        <v>2212</v>
      </c>
      <c r="D791" s="1" t="s">
        <v>1256</v>
      </c>
      <c r="E791" s="1" t="s">
        <v>34</v>
      </c>
      <c r="F791" s="1">
        <v>6841.0</v>
      </c>
      <c r="H791" s="2"/>
      <c r="I791" s="2"/>
      <c r="J791" s="2"/>
      <c r="K791" s="2" t="str">
        <f>IF(Final_Cleaned_Data_V2!J791="Other", "Please specify here", "")</f>
        <v/>
      </c>
      <c r="L791" s="2"/>
      <c r="M791" s="2"/>
      <c r="N791" s="2" t="str">
        <f>IF(Final_Cleaned_Data_V2!M791="Other", "Please specify here", "")</f>
        <v/>
      </c>
      <c r="O791" s="2"/>
      <c r="P791" s="2"/>
      <c r="Q791" s="2"/>
      <c r="R791" s="2"/>
      <c r="S791" s="2"/>
      <c r="T791" s="2"/>
      <c r="U791" s="2"/>
      <c r="W791" s="2"/>
      <c r="X791" s="2"/>
    </row>
    <row r="792">
      <c r="A792" s="1">
        <v>871.0</v>
      </c>
      <c r="B792" s="1" t="s">
        <v>2213</v>
      </c>
      <c r="C792" s="1" t="s">
        <v>2214</v>
      </c>
      <c r="D792" s="1" t="s">
        <v>2215</v>
      </c>
      <c r="E792" s="1" t="s">
        <v>27</v>
      </c>
      <c r="F792" s="1">
        <v>6844.0</v>
      </c>
      <c r="H792" s="2"/>
      <c r="I792" s="2"/>
      <c r="J792" s="2"/>
      <c r="K792" s="2" t="str">
        <f>IF(Final_Cleaned_Data_V2!J792="Other", "Please specify here", "")</f>
        <v/>
      </c>
      <c r="L792" s="2"/>
      <c r="M792" s="2"/>
      <c r="N792" s="2" t="str">
        <f>IF(Final_Cleaned_Data_V2!M792="Other", "Please specify here", "")</f>
        <v/>
      </c>
      <c r="O792" s="2"/>
      <c r="P792" s="2"/>
      <c r="Q792" s="2"/>
      <c r="R792" s="2"/>
      <c r="S792" s="2"/>
      <c r="T792" s="2"/>
      <c r="U792" s="2"/>
      <c r="W792" s="2"/>
      <c r="X792" s="2"/>
    </row>
    <row r="793">
      <c r="A793" s="1">
        <v>872.0</v>
      </c>
      <c r="B793" s="1" t="s">
        <v>2216</v>
      </c>
      <c r="C793" s="1" t="s">
        <v>2217</v>
      </c>
      <c r="D793" s="1" t="s">
        <v>1167</v>
      </c>
      <c r="E793" s="1" t="s">
        <v>27</v>
      </c>
      <c r="F793" s="1">
        <v>6853.0</v>
      </c>
      <c r="H793" s="2"/>
      <c r="I793" s="2"/>
      <c r="J793" s="2"/>
      <c r="K793" s="2" t="str">
        <f>IF(Final_Cleaned_Data_V2!J793="Other", "Please specify here", "")</f>
        <v/>
      </c>
      <c r="L793" s="2"/>
      <c r="M793" s="2"/>
      <c r="N793" s="2" t="str">
        <f>IF(Final_Cleaned_Data_V2!M793="Other", "Please specify here", "")</f>
        <v/>
      </c>
      <c r="O793" s="2"/>
      <c r="P793" s="2"/>
      <c r="Q793" s="2"/>
      <c r="R793" s="2"/>
      <c r="S793" s="2"/>
      <c r="T793" s="2"/>
      <c r="U793" s="2"/>
      <c r="W793" s="2"/>
      <c r="X793" s="2"/>
    </row>
    <row r="794">
      <c r="A794" s="1">
        <v>873.0</v>
      </c>
      <c r="B794" s="1" t="s">
        <v>2218</v>
      </c>
      <c r="C794" s="1" t="s">
        <v>2219</v>
      </c>
      <c r="D794" s="1" t="s">
        <v>2220</v>
      </c>
      <c r="E794" s="1" t="s">
        <v>27</v>
      </c>
      <c r="F794" s="1">
        <v>6867.0</v>
      </c>
      <c r="H794" s="2"/>
      <c r="I794" s="2"/>
      <c r="J794" s="2"/>
      <c r="K794" s="2" t="str">
        <f>IF(Final_Cleaned_Data_V2!J794="Other", "Please specify here", "")</f>
        <v/>
      </c>
      <c r="L794" s="2"/>
      <c r="M794" s="2"/>
      <c r="N794" s="2" t="str">
        <f>IF(Final_Cleaned_Data_V2!M794="Other", "Please specify here", "")</f>
        <v/>
      </c>
      <c r="O794" s="2"/>
      <c r="P794" s="2"/>
      <c r="Q794" s="2"/>
      <c r="R794" s="2"/>
      <c r="S794" s="2"/>
      <c r="T794" s="2"/>
      <c r="U794" s="2"/>
      <c r="W794" s="2"/>
      <c r="X794" s="2"/>
    </row>
    <row r="795">
      <c r="A795" s="1">
        <v>874.0</v>
      </c>
      <c r="B795" s="1" t="s">
        <v>2221</v>
      </c>
      <c r="C795" s="1" t="s">
        <v>2222</v>
      </c>
      <c r="D795" s="1" t="s">
        <v>1703</v>
      </c>
      <c r="E795" s="1" t="s">
        <v>27</v>
      </c>
      <c r="F795" s="1">
        <v>6886.0</v>
      </c>
      <c r="H795" s="2"/>
      <c r="I795" s="2"/>
      <c r="J795" s="2"/>
      <c r="K795" s="2" t="str">
        <f>IF(Final_Cleaned_Data_V2!J795="Other", "Please specify here", "")</f>
        <v/>
      </c>
      <c r="L795" s="2"/>
      <c r="M795" s="2"/>
      <c r="N795" s="2" t="str">
        <f>IF(Final_Cleaned_Data_V2!M795="Other", "Please specify here", "")</f>
        <v/>
      </c>
      <c r="O795" s="2"/>
      <c r="P795" s="2"/>
      <c r="Q795" s="2"/>
      <c r="R795" s="2"/>
      <c r="S795" s="2"/>
      <c r="T795" s="2"/>
      <c r="U795" s="2"/>
      <c r="W795" s="2"/>
      <c r="X795" s="2"/>
    </row>
    <row r="796">
      <c r="A796" s="1">
        <v>875.0</v>
      </c>
      <c r="B796" s="1" t="s">
        <v>2223</v>
      </c>
      <c r="C796" s="1" t="s">
        <v>2224</v>
      </c>
      <c r="D796" s="1" t="s">
        <v>245</v>
      </c>
      <c r="E796" s="1" t="s">
        <v>27</v>
      </c>
      <c r="F796" s="1">
        <v>6892.0</v>
      </c>
      <c r="H796" s="2"/>
      <c r="I796" s="2"/>
      <c r="J796" s="2"/>
      <c r="K796" s="2" t="str">
        <f>IF(Final_Cleaned_Data_V2!J796="Other", "Please specify here", "")</f>
        <v/>
      </c>
      <c r="L796" s="2"/>
      <c r="M796" s="2"/>
      <c r="N796" s="2" t="str">
        <f>IF(Final_Cleaned_Data_V2!M796="Other", "Please specify here", "")</f>
        <v/>
      </c>
      <c r="O796" s="2"/>
      <c r="P796" s="2"/>
      <c r="Q796" s="2"/>
      <c r="R796" s="2"/>
      <c r="S796" s="2"/>
      <c r="T796" s="2"/>
      <c r="U796" s="2"/>
      <c r="W796" s="2"/>
      <c r="X796" s="2"/>
    </row>
    <row r="797">
      <c r="A797" s="1">
        <v>876.0</v>
      </c>
      <c r="B797" s="1" t="s">
        <v>2225</v>
      </c>
      <c r="C797" s="1" t="s">
        <v>2226</v>
      </c>
      <c r="D797" s="1" t="s">
        <v>752</v>
      </c>
      <c r="E797" s="1" t="s">
        <v>753</v>
      </c>
      <c r="F797" s="1">
        <v>6896.0</v>
      </c>
      <c r="H797" s="2"/>
      <c r="I797" s="2"/>
      <c r="J797" s="2"/>
      <c r="K797" s="2" t="str">
        <f>IF(Final_Cleaned_Data_V2!J797="Other", "Please specify here", "")</f>
        <v/>
      </c>
      <c r="L797" s="2"/>
      <c r="M797" s="2"/>
      <c r="N797" s="2" t="str">
        <f>IF(Final_Cleaned_Data_V2!M797="Other", "Please specify here", "")</f>
        <v/>
      </c>
      <c r="O797" s="2"/>
      <c r="P797" s="2"/>
      <c r="Q797" s="2"/>
      <c r="R797" s="2"/>
      <c r="S797" s="2"/>
      <c r="T797" s="2"/>
      <c r="U797" s="2"/>
      <c r="W797" s="2"/>
      <c r="X797" s="2"/>
    </row>
    <row r="798">
      <c r="A798" s="1">
        <v>877.0</v>
      </c>
      <c r="B798" s="1" t="s">
        <v>2227</v>
      </c>
      <c r="C798" s="1" t="s">
        <v>2228</v>
      </c>
      <c r="D798" s="1" t="s">
        <v>2229</v>
      </c>
      <c r="E798" s="1" t="s">
        <v>27</v>
      </c>
      <c r="F798" s="1">
        <v>6903.0</v>
      </c>
      <c r="H798" s="2"/>
      <c r="I798" s="2"/>
      <c r="J798" s="2"/>
      <c r="K798" s="2" t="str">
        <f>IF(Final_Cleaned_Data_V2!J798="Other", "Please specify here", "")</f>
        <v/>
      </c>
      <c r="L798" s="2"/>
      <c r="M798" s="2"/>
      <c r="N798" s="2" t="str">
        <f>IF(Final_Cleaned_Data_V2!M798="Other", "Please specify here", "")</f>
        <v/>
      </c>
      <c r="O798" s="2"/>
      <c r="P798" s="2"/>
      <c r="Q798" s="2"/>
      <c r="R798" s="2"/>
      <c r="S798" s="2"/>
      <c r="T798" s="2"/>
      <c r="U798" s="2"/>
      <c r="W798" s="2"/>
      <c r="X798" s="2"/>
    </row>
    <row r="799">
      <c r="A799" s="1">
        <v>878.0</v>
      </c>
      <c r="B799" s="1" t="s">
        <v>2230</v>
      </c>
      <c r="C799" s="1" t="s">
        <v>2231</v>
      </c>
      <c r="D799" s="1" t="s">
        <v>916</v>
      </c>
      <c r="E799" s="1" t="s">
        <v>27</v>
      </c>
      <c r="F799" s="1">
        <v>6905.0</v>
      </c>
      <c r="H799" s="2"/>
      <c r="I799" s="2"/>
      <c r="J799" s="2"/>
      <c r="K799" s="2" t="str">
        <f>IF(Final_Cleaned_Data_V2!J799="Other", "Please specify here", "")</f>
        <v/>
      </c>
      <c r="L799" s="2"/>
      <c r="M799" s="2"/>
      <c r="N799" s="2" t="str">
        <f>IF(Final_Cleaned_Data_V2!M799="Other", "Please specify here", "")</f>
        <v/>
      </c>
      <c r="O799" s="2"/>
      <c r="P799" s="2"/>
      <c r="Q799" s="2"/>
      <c r="R799" s="2"/>
      <c r="S799" s="2"/>
      <c r="T799" s="2"/>
      <c r="U799" s="2"/>
      <c r="W799" s="2"/>
      <c r="X799" s="2"/>
    </row>
    <row r="800">
      <c r="A800" s="1">
        <v>879.0</v>
      </c>
      <c r="B800" s="1" t="s">
        <v>2232</v>
      </c>
      <c r="C800" s="1" t="s">
        <v>2233</v>
      </c>
      <c r="D800" s="1" t="s">
        <v>2234</v>
      </c>
      <c r="E800" s="1" t="s">
        <v>27</v>
      </c>
      <c r="F800" s="1">
        <v>6910.0</v>
      </c>
      <c r="H800" s="2"/>
      <c r="I800" s="2"/>
      <c r="J800" s="2"/>
      <c r="K800" s="2" t="str">
        <f>IF(Final_Cleaned_Data_V2!J800="Other", "Please specify here", "")</f>
        <v/>
      </c>
      <c r="L800" s="2"/>
      <c r="M800" s="2"/>
      <c r="N800" s="2" t="str">
        <f>IF(Final_Cleaned_Data_V2!M800="Other", "Please specify here", "")</f>
        <v/>
      </c>
      <c r="O800" s="2"/>
      <c r="P800" s="2"/>
      <c r="Q800" s="2"/>
      <c r="R800" s="2"/>
      <c r="S800" s="2"/>
      <c r="T800" s="2"/>
      <c r="U800" s="2"/>
      <c r="W800" s="2"/>
      <c r="X800" s="2"/>
    </row>
    <row r="801">
      <c r="A801" s="1">
        <v>880.0</v>
      </c>
      <c r="B801" s="1" t="s">
        <v>2235</v>
      </c>
      <c r="C801" s="1" t="s">
        <v>2236</v>
      </c>
      <c r="D801" s="1" t="s">
        <v>1234</v>
      </c>
      <c r="E801" s="1" t="s">
        <v>27</v>
      </c>
      <c r="F801" s="1">
        <v>6920.0</v>
      </c>
      <c r="H801" s="2"/>
      <c r="I801" s="2"/>
      <c r="J801" s="2"/>
      <c r="K801" s="2" t="str">
        <f>IF(Final_Cleaned_Data_V2!J801="Other", "Please specify here", "")</f>
        <v/>
      </c>
      <c r="L801" s="2"/>
      <c r="M801" s="2"/>
      <c r="N801" s="2" t="str">
        <f>IF(Final_Cleaned_Data_V2!M801="Other", "Please specify here", "")</f>
        <v/>
      </c>
      <c r="O801" s="2"/>
      <c r="P801" s="2"/>
      <c r="Q801" s="2"/>
      <c r="R801" s="2"/>
      <c r="S801" s="2"/>
      <c r="T801" s="2"/>
      <c r="U801" s="2"/>
      <c r="W801" s="2"/>
      <c r="X801" s="2"/>
    </row>
    <row r="802">
      <c r="A802" s="1">
        <v>881.0</v>
      </c>
      <c r="B802" s="1" t="s">
        <v>2237</v>
      </c>
      <c r="C802" s="1" t="s">
        <v>2238</v>
      </c>
      <c r="D802" s="1" t="s">
        <v>2215</v>
      </c>
      <c r="E802" s="1" t="s">
        <v>27</v>
      </c>
      <c r="F802" s="1">
        <v>6925.0</v>
      </c>
      <c r="H802" s="2"/>
      <c r="I802" s="2"/>
      <c r="J802" s="2"/>
      <c r="K802" s="2" t="str">
        <f>IF(Final_Cleaned_Data_V2!J802="Other", "Please specify here", "")</f>
        <v/>
      </c>
      <c r="L802" s="2"/>
      <c r="M802" s="2"/>
      <c r="N802" s="2" t="str">
        <f>IF(Final_Cleaned_Data_V2!M802="Other", "Please specify here", "")</f>
        <v/>
      </c>
      <c r="O802" s="2"/>
      <c r="P802" s="2"/>
      <c r="Q802" s="2"/>
      <c r="R802" s="2"/>
      <c r="S802" s="2"/>
      <c r="T802" s="2"/>
      <c r="U802" s="2"/>
      <c r="W802" s="2"/>
      <c r="X802" s="2"/>
    </row>
    <row r="803">
      <c r="A803" s="1">
        <v>882.0</v>
      </c>
      <c r="B803" s="1" t="s">
        <v>2239</v>
      </c>
      <c r="C803" s="1" t="s">
        <v>2240</v>
      </c>
      <c r="D803" s="1" t="s">
        <v>1423</v>
      </c>
      <c r="E803" s="1" t="s">
        <v>27</v>
      </c>
      <c r="F803" s="1">
        <v>6960.0</v>
      </c>
      <c r="H803" s="2"/>
      <c r="I803" s="2"/>
      <c r="J803" s="2"/>
      <c r="K803" s="2" t="str">
        <f>IF(Final_Cleaned_Data_V2!J803="Other", "Please specify here", "")</f>
        <v/>
      </c>
      <c r="L803" s="2"/>
      <c r="M803" s="2"/>
      <c r="N803" s="2" t="str">
        <f>IF(Final_Cleaned_Data_V2!M803="Other", "Please specify here", "")</f>
        <v/>
      </c>
      <c r="O803" s="2"/>
      <c r="P803" s="2"/>
      <c r="Q803" s="2"/>
      <c r="R803" s="2"/>
      <c r="S803" s="2"/>
      <c r="T803" s="2"/>
      <c r="U803" s="2"/>
      <c r="W803" s="2"/>
      <c r="X803" s="2"/>
    </row>
    <row r="804">
      <c r="A804" s="1">
        <v>883.0</v>
      </c>
      <c r="B804" s="1" t="s">
        <v>2241</v>
      </c>
      <c r="C804" s="1" t="s">
        <v>2242</v>
      </c>
      <c r="D804" s="1" t="s">
        <v>540</v>
      </c>
      <c r="E804" s="1" t="s">
        <v>27</v>
      </c>
      <c r="F804" s="1">
        <v>6978.0</v>
      </c>
      <c r="H804" s="2"/>
      <c r="I804" s="2"/>
      <c r="J804" s="2"/>
      <c r="K804" s="2" t="str">
        <f>IF(Final_Cleaned_Data_V2!J804="Other", "Please specify here", "")</f>
        <v/>
      </c>
      <c r="L804" s="2"/>
      <c r="M804" s="2"/>
      <c r="N804" s="2" t="str">
        <f>IF(Final_Cleaned_Data_V2!M804="Other", "Please specify here", "")</f>
        <v/>
      </c>
      <c r="O804" s="2"/>
      <c r="P804" s="2"/>
      <c r="Q804" s="2"/>
      <c r="R804" s="2"/>
      <c r="S804" s="2"/>
      <c r="T804" s="2"/>
      <c r="U804" s="2"/>
      <c r="W804" s="2"/>
      <c r="X804" s="2"/>
    </row>
    <row r="805">
      <c r="A805" s="1">
        <v>884.0</v>
      </c>
      <c r="B805" s="1" t="s">
        <v>2243</v>
      </c>
      <c r="C805" s="1" t="s">
        <v>2244</v>
      </c>
      <c r="D805" s="1" t="s">
        <v>1281</v>
      </c>
      <c r="E805" s="1" t="s">
        <v>27</v>
      </c>
      <c r="F805" s="1">
        <v>6980.0</v>
      </c>
      <c r="H805" s="2"/>
      <c r="I805" s="2"/>
      <c r="J805" s="2"/>
      <c r="K805" s="2" t="str">
        <f>IF(Final_Cleaned_Data_V2!J805="Other", "Please specify here", "")</f>
        <v/>
      </c>
      <c r="L805" s="2"/>
      <c r="M805" s="2"/>
      <c r="N805" s="2" t="str">
        <f>IF(Final_Cleaned_Data_V2!M805="Other", "Please specify here", "")</f>
        <v/>
      </c>
      <c r="O805" s="2"/>
      <c r="P805" s="2"/>
      <c r="Q805" s="2"/>
      <c r="R805" s="2"/>
      <c r="S805" s="2"/>
      <c r="T805" s="2"/>
      <c r="U805" s="2"/>
      <c r="W805" s="2"/>
      <c r="X805" s="2"/>
    </row>
    <row r="806">
      <c r="A806" s="1">
        <v>885.0</v>
      </c>
      <c r="B806" s="1" t="s">
        <v>2245</v>
      </c>
      <c r="C806" s="1" t="s">
        <v>2246</v>
      </c>
      <c r="D806" s="1" t="s">
        <v>2247</v>
      </c>
      <c r="E806" s="1" t="s">
        <v>1738</v>
      </c>
      <c r="F806" s="1">
        <v>6999.0</v>
      </c>
      <c r="H806" s="2"/>
      <c r="I806" s="2"/>
      <c r="J806" s="2"/>
      <c r="K806" s="2" t="str">
        <f>IF(Final_Cleaned_Data_V2!J806="Other", "Please specify here", "")</f>
        <v/>
      </c>
      <c r="L806" s="2"/>
      <c r="M806" s="2"/>
      <c r="N806" s="2" t="str">
        <f>IF(Final_Cleaned_Data_V2!M806="Other", "Please specify here", "")</f>
        <v/>
      </c>
      <c r="O806" s="2"/>
      <c r="P806" s="2"/>
      <c r="Q806" s="2"/>
      <c r="R806" s="2"/>
      <c r="S806" s="2"/>
      <c r="T806" s="2"/>
      <c r="U806" s="2"/>
      <c r="W806" s="2"/>
      <c r="X806" s="2"/>
    </row>
    <row r="807">
      <c r="A807" s="1">
        <v>886.0</v>
      </c>
      <c r="B807" s="1" t="s">
        <v>2248</v>
      </c>
      <c r="C807" s="1" t="s">
        <v>2249</v>
      </c>
      <c r="D807" s="1" t="s">
        <v>2250</v>
      </c>
      <c r="E807" s="1" t="s">
        <v>27</v>
      </c>
      <c r="F807" s="1">
        <v>7014.0</v>
      </c>
      <c r="H807" s="2"/>
      <c r="I807" s="2"/>
      <c r="J807" s="2"/>
      <c r="K807" s="2" t="str">
        <f>IF(Final_Cleaned_Data_V2!J807="Other", "Please specify here", "")</f>
        <v/>
      </c>
      <c r="L807" s="2"/>
      <c r="M807" s="2"/>
      <c r="N807" s="2" t="str">
        <f>IF(Final_Cleaned_Data_V2!M807="Other", "Please specify here", "")</f>
        <v/>
      </c>
      <c r="O807" s="2"/>
      <c r="P807" s="2"/>
      <c r="Q807" s="2"/>
      <c r="R807" s="2"/>
      <c r="S807" s="2"/>
      <c r="T807" s="2"/>
      <c r="U807" s="2"/>
      <c r="W807" s="2"/>
      <c r="X807" s="2"/>
    </row>
    <row r="808">
      <c r="A808" s="1">
        <v>887.0</v>
      </c>
      <c r="B808" s="1" t="s">
        <v>2251</v>
      </c>
      <c r="C808" s="1" t="s">
        <v>2252</v>
      </c>
      <c r="D808" s="1" t="s">
        <v>2192</v>
      </c>
      <c r="E808" s="1" t="s">
        <v>2193</v>
      </c>
      <c r="F808" s="1">
        <v>7037.0</v>
      </c>
      <c r="H808" s="2"/>
      <c r="I808" s="2"/>
      <c r="J808" s="2"/>
      <c r="K808" s="2" t="str">
        <f>IF(Final_Cleaned_Data_V2!J808="Other", "Please specify here", "")</f>
        <v/>
      </c>
      <c r="L808" s="2"/>
      <c r="M808" s="2"/>
      <c r="N808" s="2" t="str">
        <f>IF(Final_Cleaned_Data_V2!M808="Other", "Please specify here", "")</f>
        <v/>
      </c>
      <c r="O808" s="2"/>
      <c r="P808" s="2"/>
      <c r="Q808" s="2"/>
      <c r="R808" s="2"/>
      <c r="S808" s="2"/>
      <c r="T808" s="2"/>
      <c r="U808" s="2"/>
      <c r="W808" s="2"/>
      <c r="X808" s="2"/>
    </row>
    <row r="809">
      <c r="A809" s="1">
        <v>888.0</v>
      </c>
      <c r="B809" s="1" t="s">
        <v>2253</v>
      </c>
      <c r="C809" s="1" t="s">
        <v>2254</v>
      </c>
      <c r="D809" s="1" t="s">
        <v>2255</v>
      </c>
      <c r="E809" s="1" t="s">
        <v>27</v>
      </c>
      <c r="F809" s="1">
        <v>7063.0</v>
      </c>
      <c r="H809" s="2"/>
      <c r="I809" s="2"/>
      <c r="J809" s="2"/>
      <c r="K809" s="2" t="str">
        <f>IF(Final_Cleaned_Data_V2!J809="Other", "Please specify here", "")</f>
        <v/>
      </c>
      <c r="L809" s="2"/>
      <c r="M809" s="2"/>
      <c r="N809" s="2" t="str">
        <f>IF(Final_Cleaned_Data_V2!M809="Other", "Please specify here", "")</f>
        <v/>
      </c>
      <c r="O809" s="2"/>
      <c r="P809" s="2"/>
      <c r="Q809" s="2"/>
      <c r="R809" s="2"/>
      <c r="S809" s="2"/>
      <c r="T809" s="2"/>
      <c r="U809" s="2"/>
      <c r="W809" s="2"/>
      <c r="X809" s="2"/>
    </row>
    <row r="810">
      <c r="A810" s="1">
        <v>889.0</v>
      </c>
      <c r="B810" s="1" t="s">
        <v>2256</v>
      </c>
      <c r="C810" s="1" t="s">
        <v>2257</v>
      </c>
      <c r="D810" s="1" t="s">
        <v>163</v>
      </c>
      <c r="E810" s="1" t="s">
        <v>164</v>
      </c>
      <c r="F810" s="1">
        <v>7077.0</v>
      </c>
      <c r="H810" s="2"/>
      <c r="I810" s="2"/>
      <c r="J810" s="2"/>
      <c r="K810" s="2" t="str">
        <f>IF(Final_Cleaned_Data_V2!J810="Other", "Please specify here", "")</f>
        <v/>
      </c>
      <c r="L810" s="2"/>
      <c r="M810" s="2"/>
      <c r="N810" s="2" t="str">
        <f>IF(Final_Cleaned_Data_V2!M810="Other", "Please specify here", "")</f>
        <v/>
      </c>
      <c r="O810" s="2"/>
      <c r="P810" s="2"/>
      <c r="Q810" s="2"/>
      <c r="R810" s="2"/>
      <c r="S810" s="2"/>
      <c r="T810" s="2"/>
      <c r="U810" s="2"/>
      <c r="W810" s="2"/>
      <c r="X810" s="2"/>
    </row>
    <row r="811">
      <c r="A811" s="1">
        <v>890.0</v>
      </c>
      <c r="B811" s="1" t="s">
        <v>2258</v>
      </c>
      <c r="C811" s="1" t="s">
        <v>2259</v>
      </c>
      <c r="D811" s="1" t="s">
        <v>2260</v>
      </c>
      <c r="E811" s="1" t="s">
        <v>27</v>
      </c>
      <c r="F811" s="1">
        <v>7112.0</v>
      </c>
      <c r="H811" s="2"/>
      <c r="I811" s="2"/>
      <c r="J811" s="2"/>
      <c r="K811" s="2" t="str">
        <f>IF(Final_Cleaned_Data_V2!J811="Other", "Please specify here", "")</f>
        <v/>
      </c>
      <c r="L811" s="2"/>
      <c r="M811" s="2"/>
      <c r="N811" s="2" t="str">
        <f>IF(Final_Cleaned_Data_V2!M811="Other", "Please specify here", "")</f>
        <v/>
      </c>
      <c r="O811" s="2"/>
      <c r="P811" s="2"/>
      <c r="Q811" s="2"/>
      <c r="R811" s="2"/>
      <c r="S811" s="2"/>
      <c r="T811" s="2"/>
      <c r="U811" s="2"/>
      <c r="W811" s="2"/>
      <c r="X811" s="2"/>
    </row>
    <row r="812">
      <c r="A812" s="1">
        <v>891.0</v>
      </c>
      <c r="B812" s="1" t="s">
        <v>2261</v>
      </c>
      <c r="C812" s="1" t="s">
        <v>2262</v>
      </c>
      <c r="D812" s="1" t="s">
        <v>2263</v>
      </c>
      <c r="E812" s="1" t="s">
        <v>27</v>
      </c>
      <c r="F812" s="1">
        <v>7169.0</v>
      </c>
      <c r="H812" s="2"/>
      <c r="I812" s="2"/>
      <c r="J812" s="2"/>
      <c r="K812" s="2" t="str">
        <f>IF(Final_Cleaned_Data_V2!J812="Other", "Please specify here", "")</f>
        <v/>
      </c>
      <c r="L812" s="2"/>
      <c r="M812" s="2"/>
      <c r="N812" s="2" t="str">
        <f>IF(Final_Cleaned_Data_V2!M812="Other", "Please specify here", "")</f>
        <v/>
      </c>
      <c r="O812" s="2"/>
      <c r="P812" s="2"/>
      <c r="Q812" s="2"/>
      <c r="R812" s="2"/>
      <c r="S812" s="2"/>
      <c r="T812" s="2"/>
      <c r="U812" s="2"/>
      <c r="W812" s="2"/>
      <c r="X812" s="2"/>
    </row>
    <row r="813">
      <c r="A813" s="1">
        <v>892.0</v>
      </c>
      <c r="B813" s="1" t="s">
        <v>2264</v>
      </c>
      <c r="C813" s="1" t="s">
        <v>2265</v>
      </c>
      <c r="D813" s="1" t="s">
        <v>1128</v>
      </c>
      <c r="E813" s="1" t="s">
        <v>27</v>
      </c>
      <c r="F813" s="1">
        <v>7202.0</v>
      </c>
      <c r="H813" s="2"/>
      <c r="I813" s="2"/>
      <c r="J813" s="2"/>
      <c r="K813" s="2" t="str">
        <f>IF(Final_Cleaned_Data_V2!J813="Other", "Please specify here", "")</f>
        <v/>
      </c>
      <c r="L813" s="2"/>
      <c r="M813" s="2"/>
      <c r="N813" s="2" t="str">
        <f>IF(Final_Cleaned_Data_V2!M813="Other", "Please specify here", "")</f>
        <v/>
      </c>
      <c r="O813" s="2"/>
      <c r="P813" s="2"/>
      <c r="Q813" s="2"/>
      <c r="R813" s="2"/>
      <c r="S813" s="2"/>
      <c r="T813" s="2"/>
      <c r="U813" s="2"/>
      <c r="W813" s="2"/>
      <c r="X813" s="2"/>
    </row>
    <row r="814">
      <c r="A814" s="1">
        <v>893.0</v>
      </c>
      <c r="B814" s="1" t="s">
        <v>2266</v>
      </c>
      <c r="C814" s="1" t="s">
        <v>2267</v>
      </c>
      <c r="D814" s="1" t="s">
        <v>1052</v>
      </c>
      <c r="E814" s="1" t="s">
        <v>27</v>
      </c>
      <c r="F814" s="1">
        <v>7216.0</v>
      </c>
      <c r="H814" s="2"/>
      <c r="I814" s="2"/>
      <c r="J814" s="2"/>
      <c r="K814" s="2" t="str">
        <f>IF(Final_Cleaned_Data_V2!J814="Other", "Please specify here", "")</f>
        <v/>
      </c>
      <c r="L814" s="2"/>
      <c r="M814" s="2"/>
      <c r="N814" s="2" t="str">
        <f>IF(Final_Cleaned_Data_V2!M814="Other", "Please specify here", "")</f>
        <v/>
      </c>
      <c r="O814" s="2"/>
      <c r="P814" s="2"/>
      <c r="Q814" s="2"/>
      <c r="R814" s="2"/>
      <c r="S814" s="2"/>
      <c r="T814" s="2"/>
      <c r="U814" s="2"/>
      <c r="W814" s="2"/>
      <c r="X814" s="2"/>
    </row>
    <row r="815">
      <c r="A815" s="1">
        <v>894.0</v>
      </c>
      <c r="B815" s="1" t="s">
        <v>2268</v>
      </c>
      <c r="C815" s="1" t="s">
        <v>2269</v>
      </c>
      <c r="D815" s="1" t="s">
        <v>2270</v>
      </c>
      <c r="E815" s="1" t="s">
        <v>27</v>
      </c>
      <c r="F815" s="1">
        <v>7223.0</v>
      </c>
      <c r="H815" s="2"/>
      <c r="I815" s="2"/>
      <c r="J815" s="2"/>
      <c r="K815" s="2" t="str">
        <f>IF(Final_Cleaned_Data_V2!J815="Other", "Please specify here", "")</f>
        <v/>
      </c>
      <c r="L815" s="2"/>
      <c r="M815" s="2"/>
      <c r="N815" s="2" t="str">
        <f>IF(Final_Cleaned_Data_V2!M815="Other", "Please specify here", "")</f>
        <v/>
      </c>
      <c r="O815" s="2"/>
      <c r="P815" s="2"/>
      <c r="Q815" s="2"/>
      <c r="R815" s="2"/>
      <c r="S815" s="2"/>
      <c r="T815" s="2"/>
      <c r="U815" s="2"/>
      <c r="W815" s="2"/>
      <c r="X815" s="2"/>
    </row>
    <row r="816">
      <c r="A816" s="1">
        <v>895.0</v>
      </c>
      <c r="B816" s="1" t="s">
        <v>2271</v>
      </c>
      <c r="C816" s="1" t="s">
        <v>2272</v>
      </c>
      <c r="D816" s="1" t="s">
        <v>1633</v>
      </c>
      <c r="E816" s="1" t="s">
        <v>27</v>
      </c>
      <c r="F816" s="1">
        <v>7225.0</v>
      </c>
      <c r="H816" s="2"/>
      <c r="I816" s="2"/>
      <c r="J816" s="2"/>
      <c r="K816" s="2" t="str">
        <f>IF(Final_Cleaned_Data_V2!J816="Other", "Please specify here", "")</f>
        <v/>
      </c>
      <c r="L816" s="2"/>
      <c r="M816" s="2"/>
      <c r="N816" s="2" t="str">
        <f>IF(Final_Cleaned_Data_V2!M816="Other", "Please specify here", "")</f>
        <v/>
      </c>
      <c r="O816" s="2"/>
      <c r="P816" s="2"/>
      <c r="Q816" s="2"/>
      <c r="R816" s="2"/>
      <c r="S816" s="2"/>
      <c r="T816" s="2"/>
      <c r="U816" s="2"/>
      <c r="W816" s="2"/>
      <c r="X816" s="2"/>
    </row>
    <row r="817">
      <c r="A817" s="1">
        <v>896.0</v>
      </c>
      <c r="B817" s="1" t="s">
        <v>2273</v>
      </c>
      <c r="C817" s="1" t="s">
        <v>2274</v>
      </c>
      <c r="D817" s="1" t="s">
        <v>1977</v>
      </c>
      <c r="E817" s="1" t="s">
        <v>27</v>
      </c>
      <c r="F817" s="1">
        <v>7227.0</v>
      </c>
      <c r="H817" s="2"/>
      <c r="I817" s="2"/>
      <c r="J817" s="2"/>
      <c r="K817" s="2" t="str">
        <f>IF(Final_Cleaned_Data_V2!J817="Other", "Please specify here", "")</f>
        <v/>
      </c>
      <c r="L817" s="2"/>
      <c r="M817" s="2"/>
      <c r="N817" s="2" t="str">
        <f>IF(Final_Cleaned_Data_V2!M817="Other", "Please specify here", "")</f>
        <v/>
      </c>
      <c r="O817" s="2"/>
      <c r="P817" s="2"/>
      <c r="Q817" s="2"/>
      <c r="R817" s="2"/>
      <c r="S817" s="2"/>
      <c r="T817" s="2"/>
      <c r="U817" s="2"/>
      <c r="W817" s="2"/>
      <c r="X817" s="2"/>
    </row>
    <row r="818">
      <c r="A818" s="1">
        <v>897.0</v>
      </c>
      <c r="B818" s="1" t="s">
        <v>2275</v>
      </c>
      <c r="C818" s="1" t="s">
        <v>2276</v>
      </c>
      <c r="D818" s="1" t="s">
        <v>2277</v>
      </c>
      <c r="E818" s="1" t="s">
        <v>1749</v>
      </c>
      <c r="F818" s="1">
        <v>7232.0</v>
      </c>
      <c r="H818" s="2"/>
      <c r="I818" s="2"/>
      <c r="J818" s="2"/>
      <c r="K818" s="2" t="str">
        <f>IF(Final_Cleaned_Data_V2!J818="Other", "Please specify here", "")</f>
        <v/>
      </c>
      <c r="L818" s="2"/>
      <c r="M818" s="2"/>
      <c r="N818" s="2" t="str">
        <f>IF(Final_Cleaned_Data_V2!M818="Other", "Please specify here", "")</f>
        <v/>
      </c>
      <c r="O818" s="2"/>
      <c r="P818" s="2"/>
      <c r="Q818" s="2"/>
      <c r="R818" s="2"/>
      <c r="S818" s="2"/>
      <c r="T818" s="2"/>
      <c r="U818" s="2"/>
      <c r="W818" s="2"/>
      <c r="X818" s="2"/>
    </row>
    <row r="819">
      <c r="A819" s="1">
        <v>898.0</v>
      </c>
      <c r="B819" s="1" t="s">
        <v>2278</v>
      </c>
      <c r="C819" s="1" t="s">
        <v>2279</v>
      </c>
      <c r="D819" s="1" t="s">
        <v>1035</v>
      </c>
      <c r="E819" s="1" t="s">
        <v>27</v>
      </c>
      <c r="F819" s="1">
        <v>7284.0</v>
      </c>
      <c r="H819" s="2"/>
      <c r="I819" s="2"/>
      <c r="J819" s="2"/>
      <c r="K819" s="2" t="str">
        <f>IF(Final_Cleaned_Data_V2!J819="Other", "Please specify here", "")</f>
        <v/>
      </c>
      <c r="L819" s="2"/>
      <c r="M819" s="2"/>
      <c r="N819" s="2" t="str">
        <f>IF(Final_Cleaned_Data_V2!M819="Other", "Please specify here", "")</f>
        <v/>
      </c>
      <c r="O819" s="2"/>
      <c r="P819" s="2"/>
      <c r="Q819" s="2"/>
      <c r="R819" s="2"/>
      <c r="S819" s="2"/>
      <c r="T819" s="2"/>
      <c r="U819" s="2"/>
      <c r="W819" s="2"/>
      <c r="X819" s="2"/>
    </row>
    <row r="820">
      <c r="A820" s="1">
        <v>899.0</v>
      </c>
      <c r="B820" s="1" t="s">
        <v>2280</v>
      </c>
      <c r="C820" s="1" t="s">
        <v>2281</v>
      </c>
      <c r="D820" s="1" t="s">
        <v>1665</v>
      </c>
      <c r="E820" s="1" t="s">
        <v>27</v>
      </c>
      <c r="F820" s="1">
        <v>7302.0</v>
      </c>
      <c r="H820" s="2"/>
      <c r="I820" s="2"/>
      <c r="J820" s="2"/>
      <c r="K820" s="2" t="str">
        <f>IF(Final_Cleaned_Data_V2!J820="Other", "Please specify here", "")</f>
        <v/>
      </c>
      <c r="L820" s="2"/>
      <c r="M820" s="2"/>
      <c r="N820" s="2" t="str">
        <f>IF(Final_Cleaned_Data_V2!M820="Other", "Please specify here", "")</f>
        <v/>
      </c>
      <c r="O820" s="2"/>
      <c r="P820" s="2"/>
      <c r="Q820" s="2"/>
      <c r="R820" s="2"/>
      <c r="S820" s="2"/>
      <c r="T820" s="2"/>
      <c r="U820" s="2"/>
      <c r="W820" s="2"/>
      <c r="X820" s="2"/>
    </row>
    <row r="821">
      <c r="A821" s="1">
        <v>900.0</v>
      </c>
      <c r="B821" s="1" t="s">
        <v>2282</v>
      </c>
      <c r="C821" s="1" t="s">
        <v>2283</v>
      </c>
      <c r="D821" s="1" t="s">
        <v>198</v>
      </c>
      <c r="E821" s="1" t="s">
        <v>27</v>
      </c>
      <c r="F821" s="1">
        <v>7328.0</v>
      </c>
      <c r="H821" s="2"/>
      <c r="I821" s="2"/>
      <c r="J821" s="2"/>
      <c r="K821" s="2" t="str">
        <f>IF(Final_Cleaned_Data_V2!J821="Other", "Please specify here", "")</f>
        <v/>
      </c>
      <c r="L821" s="2"/>
      <c r="M821" s="2"/>
      <c r="N821" s="2" t="str">
        <f>IF(Final_Cleaned_Data_V2!M821="Other", "Please specify here", "")</f>
        <v/>
      </c>
      <c r="O821" s="2"/>
      <c r="P821" s="2"/>
      <c r="Q821" s="2"/>
      <c r="R821" s="2"/>
      <c r="S821" s="2"/>
      <c r="T821" s="2"/>
      <c r="U821" s="2"/>
      <c r="W821" s="2"/>
      <c r="X821" s="2"/>
    </row>
    <row r="822">
      <c r="A822" s="1">
        <v>901.0</v>
      </c>
      <c r="B822" s="1" t="s">
        <v>2284</v>
      </c>
      <c r="C822" s="1" t="s">
        <v>2285</v>
      </c>
      <c r="D822" s="1" t="s">
        <v>1848</v>
      </c>
      <c r="E822" s="1" t="s">
        <v>27</v>
      </c>
      <c r="F822" s="1">
        <v>7342.0</v>
      </c>
      <c r="H822" s="2"/>
      <c r="I822" s="2"/>
      <c r="J822" s="2"/>
      <c r="K822" s="2" t="str">
        <f>IF(Final_Cleaned_Data_V2!J822="Other", "Please specify here", "")</f>
        <v/>
      </c>
      <c r="L822" s="2"/>
      <c r="M822" s="2"/>
      <c r="N822" s="2" t="str">
        <f>IF(Final_Cleaned_Data_V2!M822="Other", "Please specify here", "")</f>
        <v/>
      </c>
      <c r="O822" s="2"/>
      <c r="P822" s="2"/>
      <c r="Q822" s="2"/>
      <c r="R822" s="2"/>
      <c r="S822" s="2"/>
      <c r="T822" s="2"/>
      <c r="U822" s="2"/>
      <c r="W822" s="2"/>
      <c r="X822" s="2"/>
    </row>
    <row r="823">
      <c r="A823" s="1">
        <v>902.0</v>
      </c>
      <c r="B823" s="1" t="s">
        <v>2286</v>
      </c>
      <c r="C823" s="1" t="s">
        <v>2287</v>
      </c>
      <c r="D823" s="1" t="s">
        <v>2288</v>
      </c>
      <c r="E823" s="1" t="s">
        <v>27</v>
      </c>
      <c r="F823" s="1">
        <v>7351.0</v>
      </c>
      <c r="H823" s="2"/>
      <c r="I823" s="2"/>
      <c r="J823" s="2"/>
      <c r="K823" s="2" t="str">
        <f>IF(Final_Cleaned_Data_V2!J823="Other", "Please specify here", "")</f>
        <v/>
      </c>
      <c r="L823" s="2"/>
      <c r="M823" s="2"/>
      <c r="N823" s="2" t="str">
        <f>IF(Final_Cleaned_Data_V2!M823="Other", "Please specify here", "")</f>
        <v/>
      </c>
      <c r="O823" s="2"/>
      <c r="P823" s="2"/>
      <c r="Q823" s="2"/>
      <c r="R823" s="2"/>
      <c r="S823" s="2"/>
      <c r="T823" s="2"/>
      <c r="U823" s="2"/>
      <c r="W823" s="2"/>
      <c r="X823" s="2"/>
    </row>
    <row r="824">
      <c r="A824" s="1">
        <v>903.0</v>
      </c>
      <c r="B824" s="1" t="s">
        <v>2289</v>
      </c>
      <c r="C824" s="1" t="s">
        <v>2290</v>
      </c>
      <c r="D824" s="1" t="s">
        <v>2291</v>
      </c>
      <c r="E824" s="1" t="s">
        <v>27</v>
      </c>
      <c r="F824" s="1">
        <v>7422.0</v>
      </c>
      <c r="H824" s="2"/>
      <c r="I824" s="2"/>
      <c r="J824" s="2"/>
      <c r="K824" s="2" t="str">
        <f>IF(Final_Cleaned_Data_V2!J824="Other", "Please specify here", "")</f>
        <v/>
      </c>
      <c r="L824" s="2"/>
      <c r="M824" s="2"/>
      <c r="N824" s="2" t="str">
        <f>IF(Final_Cleaned_Data_V2!M824="Other", "Please specify here", "")</f>
        <v/>
      </c>
      <c r="O824" s="2"/>
      <c r="P824" s="2"/>
      <c r="Q824" s="2"/>
      <c r="R824" s="2"/>
      <c r="S824" s="2"/>
      <c r="T824" s="2"/>
      <c r="U824" s="2"/>
      <c r="W824" s="2"/>
      <c r="X824" s="2"/>
    </row>
    <row r="825">
      <c r="A825" s="1">
        <v>904.0</v>
      </c>
      <c r="B825" s="1" t="s">
        <v>2292</v>
      </c>
      <c r="C825" s="1" t="s">
        <v>2293</v>
      </c>
      <c r="D825" s="1" t="s">
        <v>1867</v>
      </c>
      <c r="E825" s="1" t="s">
        <v>27</v>
      </c>
      <c r="F825" s="1">
        <v>7431.0</v>
      </c>
      <c r="H825" s="2"/>
      <c r="I825" s="2"/>
      <c r="J825" s="2"/>
      <c r="K825" s="2" t="str">
        <f>IF(Final_Cleaned_Data_V2!J825="Other", "Please specify here", "")</f>
        <v/>
      </c>
      <c r="L825" s="2"/>
      <c r="M825" s="2"/>
      <c r="N825" s="2" t="str">
        <f>IF(Final_Cleaned_Data_V2!M825="Other", "Please specify here", "")</f>
        <v/>
      </c>
      <c r="O825" s="2"/>
      <c r="P825" s="2"/>
      <c r="Q825" s="2"/>
      <c r="R825" s="2"/>
      <c r="S825" s="2"/>
      <c r="T825" s="2"/>
      <c r="U825" s="2"/>
      <c r="W825" s="2"/>
      <c r="X825" s="2"/>
    </row>
    <row r="826">
      <c r="A826" s="1">
        <v>905.0</v>
      </c>
      <c r="B826" s="1" t="s">
        <v>2294</v>
      </c>
      <c r="C826" s="1" t="s">
        <v>2295</v>
      </c>
      <c r="D826" s="1" t="s">
        <v>564</v>
      </c>
      <c r="E826" s="1" t="s">
        <v>27</v>
      </c>
      <c r="F826" s="1">
        <v>7438.0</v>
      </c>
      <c r="H826" s="2"/>
      <c r="I826" s="2"/>
      <c r="J826" s="2"/>
      <c r="K826" s="2" t="str">
        <f>IF(Final_Cleaned_Data_V2!J826="Other", "Please specify here", "")</f>
        <v/>
      </c>
      <c r="L826" s="2"/>
      <c r="M826" s="2"/>
      <c r="N826" s="2" t="str">
        <f>IF(Final_Cleaned_Data_V2!M826="Other", "Please specify here", "")</f>
        <v/>
      </c>
      <c r="O826" s="2"/>
      <c r="P826" s="2"/>
      <c r="Q826" s="2"/>
      <c r="R826" s="2"/>
      <c r="S826" s="2"/>
      <c r="T826" s="2"/>
      <c r="U826" s="2"/>
      <c r="W826" s="2"/>
      <c r="X826" s="2"/>
    </row>
    <row r="827">
      <c r="A827" s="1">
        <v>906.0</v>
      </c>
      <c r="B827" s="1" t="s">
        <v>2296</v>
      </c>
      <c r="C827" s="1" t="s">
        <v>2297</v>
      </c>
      <c r="D827" s="1" t="s">
        <v>2298</v>
      </c>
      <c r="E827" s="1" t="s">
        <v>1738</v>
      </c>
      <c r="F827" s="1">
        <v>7439.0</v>
      </c>
      <c r="H827" s="2"/>
      <c r="I827" s="2"/>
      <c r="J827" s="2"/>
      <c r="K827" s="2" t="str">
        <f>IF(Final_Cleaned_Data_V2!J827="Other", "Please specify here", "")</f>
        <v/>
      </c>
      <c r="L827" s="2"/>
      <c r="M827" s="2"/>
      <c r="N827" s="2" t="str">
        <f>IF(Final_Cleaned_Data_V2!M827="Other", "Please specify here", "")</f>
        <v/>
      </c>
      <c r="O827" s="2"/>
      <c r="P827" s="2"/>
      <c r="Q827" s="2"/>
      <c r="R827" s="2"/>
      <c r="S827" s="2"/>
      <c r="T827" s="2"/>
      <c r="U827" s="2"/>
      <c r="W827" s="2"/>
      <c r="X827" s="2"/>
    </row>
    <row r="828">
      <c r="A828" s="1">
        <v>907.0</v>
      </c>
      <c r="B828" s="1" t="s">
        <v>2299</v>
      </c>
      <c r="C828" s="1" t="s">
        <v>2300</v>
      </c>
      <c r="D828" s="1" t="s">
        <v>2301</v>
      </c>
      <c r="E828" s="1" t="s">
        <v>27</v>
      </c>
      <c r="F828" s="1">
        <v>7470.0</v>
      </c>
      <c r="H828" s="2"/>
      <c r="I828" s="2"/>
      <c r="J828" s="2"/>
      <c r="K828" s="2" t="str">
        <f>IF(Final_Cleaned_Data_V2!J828="Other", "Please specify here", "")</f>
        <v/>
      </c>
      <c r="L828" s="2"/>
      <c r="M828" s="2"/>
      <c r="N828" s="2" t="str">
        <f>IF(Final_Cleaned_Data_V2!M828="Other", "Please specify here", "")</f>
        <v/>
      </c>
      <c r="O828" s="2"/>
      <c r="P828" s="2"/>
      <c r="Q828" s="2"/>
      <c r="R828" s="2"/>
      <c r="S828" s="2"/>
      <c r="T828" s="2"/>
      <c r="U828" s="2"/>
      <c r="W828" s="2"/>
      <c r="X828" s="2"/>
    </row>
    <row r="829">
      <c r="A829" s="1">
        <v>908.0</v>
      </c>
      <c r="B829" s="1" t="s">
        <v>2302</v>
      </c>
      <c r="C829" s="1" t="s">
        <v>2303</v>
      </c>
      <c r="D829" s="1" t="s">
        <v>1848</v>
      </c>
      <c r="E829" s="1" t="s">
        <v>27</v>
      </c>
      <c r="F829" s="1">
        <v>7470.0</v>
      </c>
      <c r="H829" s="2"/>
      <c r="I829" s="2"/>
      <c r="J829" s="2"/>
      <c r="K829" s="2" t="str">
        <f>IF(Final_Cleaned_Data_V2!J829="Other", "Please specify here", "")</f>
        <v/>
      </c>
      <c r="L829" s="2"/>
      <c r="M829" s="2"/>
      <c r="N829" s="2" t="str">
        <f>IF(Final_Cleaned_Data_V2!M829="Other", "Please specify here", "")</f>
        <v/>
      </c>
      <c r="O829" s="2"/>
      <c r="P829" s="2"/>
      <c r="Q829" s="2"/>
      <c r="R829" s="2"/>
      <c r="S829" s="2"/>
      <c r="T829" s="2"/>
      <c r="U829" s="2"/>
      <c r="W829" s="2"/>
      <c r="X829" s="2"/>
    </row>
    <row r="830">
      <c r="A830" s="1">
        <v>909.0</v>
      </c>
      <c r="B830" s="1" t="s">
        <v>2304</v>
      </c>
      <c r="C830" s="1" t="s">
        <v>2305</v>
      </c>
      <c r="D830" s="1" t="s">
        <v>2004</v>
      </c>
      <c r="E830" s="1" t="s">
        <v>27</v>
      </c>
      <c r="F830" s="1">
        <v>7479.0</v>
      </c>
      <c r="H830" s="2"/>
      <c r="I830" s="2"/>
      <c r="J830" s="2"/>
      <c r="K830" s="2" t="str">
        <f>IF(Final_Cleaned_Data_V2!J830="Other", "Please specify here", "")</f>
        <v/>
      </c>
      <c r="L830" s="2"/>
      <c r="M830" s="2"/>
      <c r="N830" s="2" t="str">
        <f>IF(Final_Cleaned_Data_V2!M830="Other", "Please specify here", "")</f>
        <v/>
      </c>
      <c r="O830" s="2"/>
      <c r="P830" s="2"/>
      <c r="Q830" s="2"/>
      <c r="R830" s="2"/>
      <c r="S830" s="2"/>
      <c r="T830" s="2"/>
      <c r="U830" s="2"/>
      <c r="W830" s="2"/>
      <c r="X830" s="2"/>
    </row>
    <row r="831">
      <c r="A831" s="1">
        <v>910.0</v>
      </c>
      <c r="B831" s="1" t="s">
        <v>2306</v>
      </c>
      <c r="C831" s="1" t="s">
        <v>2307</v>
      </c>
      <c r="D831" s="1" t="s">
        <v>1455</v>
      </c>
      <c r="E831" s="1" t="s">
        <v>1456</v>
      </c>
      <c r="F831" s="1">
        <v>7490.0</v>
      </c>
      <c r="H831" s="2"/>
      <c r="I831" s="2"/>
      <c r="J831" s="2"/>
      <c r="K831" s="2" t="str">
        <f>IF(Final_Cleaned_Data_V2!J831="Other", "Please specify here", "")</f>
        <v/>
      </c>
      <c r="L831" s="2"/>
      <c r="M831" s="2"/>
      <c r="N831" s="2" t="str">
        <f>IF(Final_Cleaned_Data_V2!M831="Other", "Please specify here", "")</f>
        <v/>
      </c>
      <c r="O831" s="2"/>
      <c r="P831" s="2"/>
      <c r="Q831" s="2"/>
      <c r="R831" s="2"/>
      <c r="S831" s="2"/>
      <c r="T831" s="2"/>
      <c r="U831" s="2"/>
      <c r="W831" s="2"/>
      <c r="X831" s="2"/>
    </row>
    <row r="832">
      <c r="A832" s="1">
        <v>911.0</v>
      </c>
      <c r="B832" s="1" t="s">
        <v>2308</v>
      </c>
      <c r="C832" s="1" t="s">
        <v>2309</v>
      </c>
      <c r="D832" s="1" t="s">
        <v>2310</v>
      </c>
      <c r="E832" s="1" t="s">
        <v>27</v>
      </c>
      <c r="F832" s="1">
        <v>7497.0</v>
      </c>
      <c r="H832" s="2"/>
      <c r="I832" s="2"/>
      <c r="J832" s="2"/>
      <c r="K832" s="2" t="str">
        <f>IF(Final_Cleaned_Data_V2!J832="Other", "Please specify here", "")</f>
        <v/>
      </c>
      <c r="L832" s="2"/>
      <c r="M832" s="2"/>
      <c r="N832" s="2" t="str">
        <f>IF(Final_Cleaned_Data_V2!M832="Other", "Please specify here", "")</f>
        <v/>
      </c>
      <c r="O832" s="2"/>
      <c r="P832" s="2"/>
      <c r="Q832" s="2"/>
      <c r="R832" s="2"/>
      <c r="S832" s="2"/>
      <c r="T832" s="2"/>
      <c r="U832" s="2"/>
      <c r="W832" s="2"/>
      <c r="X832" s="2"/>
    </row>
    <row r="833">
      <c r="A833" s="1">
        <v>912.0</v>
      </c>
      <c r="B833" s="1" t="s">
        <v>2311</v>
      </c>
      <c r="C833" s="1" t="s">
        <v>2312</v>
      </c>
      <c r="D833" s="1" t="s">
        <v>1848</v>
      </c>
      <c r="E833" s="1" t="s">
        <v>27</v>
      </c>
      <c r="F833" s="1">
        <v>7544.0</v>
      </c>
      <c r="H833" s="2"/>
      <c r="I833" s="2"/>
      <c r="J833" s="2"/>
      <c r="K833" s="2" t="str">
        <f>IF(Final_Cleaned_Data_V2!J833="Other", "Please specify here", "")</f>
        <v/>
      </c>
      <c r="L833" s="2"/>
      <c r="M833" s="2"/>
      <c r="N833" s="2" t="str">
        <f>IF(Final_Cleaned_Data_V2!M833="Other", "Please specify here", "")</f>
        <v/>
      </c>
      <c r="O833" s="2"/>
      <c r="P833" s="2"/>
      <c r="Q833" s="2"/>
      <c r="R833" s="2"/>
      <c r="S833" s="2"/>
      <c r="T833" s="2"/>
      <c r="U833" s="2"/>
      <c r="W833" s="2"/>
      <c r="X833" s="2"/>
    </row>
    <row r="834">
      <c r="A834" s="1">
        <v>913.0</v>
      </c>
      <c r="B834" s="1" t="s">
        <v>2313</v>
      </c>
      <c r="C834" s="1" t="s">
        <v>2314</v>
      </c>
      <c r="D834" s="1" t="s">
        <v>1675</v>
      </c>
      <c r="E834" s="1" t="s">
        <v>27</v>
      </c>
      <c r="F834" s="1">
        <v>7553.0</v>
      </c>
      <c r="H834" s="2"/>
      <c r="I834" s="2"/>
      <c r="J834" s="2"/>
      <c r="K834" s="2" t="str">
        <f>IF(Final_Cleaned_Data_V2!J834="Other", "Please specify here", "")</f>
        <v/>
      </c>
      <c r="L834" s="2"/>
      <c r="M834" s="2"/>
      <c r="N834" s="2" t="str">
        <f>IF(Final_Cleaned_Data_V2!M834="Other", "Please specify here", "")</f>
        <v/>
      </c>
      <c r="O834" s="2"/>
      <c r="P834" s="2"/>
      <c r="Q834" s="2"/>
      <c r="R834" s="2"/>
      <c r="S834" s="2"/>
      <c r="T834" s="2"/>
      <c r="U834" s="2"/>
      <c r="W834" s="2"/>
      <c r="X834" s="2"/>
    </row>
    <row r="835">
      <c r="A835" s="1">
        <v>914.0</v>
      </c>
      <c r="B835" s="1" t="s">
        <v>2315</v>
      </c>
      <c r="C835" s="1" t="s">
        <v>2316</v>
      </c>
      <c r="D835" s="1" t="s">
        <v>2317</v>
      </c>
      <c r="E835" s="1" t="s">
        <v>27</v>
      </c>
      <c r="F835" s="1">
        <v>7571.0</v>
      </c>
      <c r="H835" s="2"/>
      <c r="I835" s="2"/>
      <c r="J835" s="2"/>
      <c r="K835" s="2" t="str">
        <f>IF(Final_Cleaned_Data_V2!J835="Other", "Please specify here", "")</f>
        <v/>
      </c>
      <c r="L835" s="2"/>
      <c r="M835" s="2"/>
      <c r="N835" s="2" t="str">
        <f>IF(Final_Cleaned_Data_V2!M835="Other", "Please specify here", "")</f>
        <v/>
      </c>
      <c r="O835" s="2"/>
      <c r="P835" s="2"/>
      <c r="Q835" s="2"/>
      <c r="R835" s="2"/>
      <c r="S835" s="2"/>
      <c r="T835" s="2"/>
      <c r="U835" s="2"/>
      <c r="W835" s="2"/>
      <c r="X835" s="2"/>
    </row>
    <row r="836">
      <c r="A836" s="1">
        <v>915.0</v>
      </c>
      <c r="B836" s="1" t="s">
        <v>2318</v>
      </c>
      <c r="C836" s="1" t="s">
        <v>2319</v>
      </c>
      <c r="D836" s="1" t="s">
        <v>916</v>
      </c>
      <c r="E836" s="1" t="s">
        <v>27</v>
      </c>
      <c r="F836" s="1">
        <v>7610.0</v>
      </c>
      <c r="H836" s="2"/>
      <c r="I836" s="2"/>
      <c r="J836" s="2"/>
      <c r="K836" s="2" t="str">
        <f>IF(Final_Cleaned_Data_V2!J836="Other", "Please specify here", "")</f>
        <v/>
      </c>
      <c r="L836" s="2"/>
      <c r="M836" s="2"/>
      <c r="N836" s="2" t="str">
        <f>IF(Final_Cleaned_Data_V2!M836="Other", "Please specify here", "")</f>
        <v/>
      </c>
      <c r="O836" s="2"/>
      <c r="P836" s="2"/>
      <c r="Q836" s="2"/>
      <c r="R836" s="2"/>
      <c r="S836" s="2"/>
      <c r="T836" s="2"/>
      <c r="U836" s="2"/>
      <c r="W836" s="2"/>
      <c r="X836" s="2"/>
    </row>
    <row r="837">
      <c r="A837" s="1">
        <v>916.0</v>
      </c>
      <c r="B837" s="1" t="s">
        <v>2320</v>
      </c>
      <c r="C837" s="1" t="s">
        <v>2321</v>
      </c>
      <c r="D837" s="1" t="s">
        <v>2144</v>
      </c>
      <c r="E837" s="1" t="s">
        <v>34</v>
      </c>
      <c r="F837" s="1">
        <v>7618.0</v>
      </c>
      <c r="H837" s="2"/>
      <c r="I837" s="2"/>
      <c r="J837" s="2"/>
      <c r="K837" s="2" t="str">
        <f>IF(Final_Cleaned_Data_V2!J837="Other", "Please specify here", "")</f>
        <v/>
      </c>
      <c r="L837" s="2"/>
      <c r="M837" s="2"/>
      <c r="N837" s="2" t="str">
        <f>IF(Final_Cleaned_Data_V2!M837="Other", "Please specify here", "")</f>
        <v/>
      </c>
      <c r="O837" s="2"/>
      <c r="P837" s="2"/>
      <c r="Q837" s="2"/>
      <c r="R837" s="2"/>
      <c r="S837" s="2"/>
      <c r="T837" s="2"/>
      <c r="U837" s="2"/>
      <c r="W837" s="2"/>
      <c r="X837" s="2"/>
    </row>
    <row r="838">
      <c r="A838" s="1">
        <v>917.0</v>
      </c>
      <c r="B838" s="1" t="s">
        <v>2322</v>
      </c>
      <c r="C838" s="1" t="s">
        <v>2323</v>
      </c>
      <c r="D838" s="1" t="s">
        <v>2039</v>
      </c>
      <c r="E838" s="1" t="s">
        <v>27</v>
      </c>
      <c r="F838" s="1">
        <v>7697.0</v>
      </c>
      <c r="H838" s="2"/>
      <c r="I838" s="2"/>
      <c r="J838" s="2"/>
      <c r="K838" s="2" t="str">
        <f>IF(Final_Cleaned_Data_V2!J838="Other", "Please specify here", "")</f>
        <v/>
      </c>
      <c r="L838" s="2"/>
      <c r="M838" s="2"/>
      <c r="N838" s="2" t="str">
        <f>IF(Final_Cleaned_Data_V2!M838="Other", "Please specify here", "")</f>
        <v/>
      </c>
      <c r="O838" s="2"/>
      <c r="P838" s="2"/>
      <c r="Q838" s="2"/>
      <c r="R838" s="2"/>
      <c r="S838" s="2"/>
      <c r="T838" s="2"/>
      <c r="U838" s="2"/>
      <c r="W838" s="2"/>
      <c r="X838" s="2"/>
    </row>
    <row r="839">
      <c r="A839" s="1">
        <v>918.0</v>
      </c>
      <c r="B839" s="1" t="s">
        <v>2324</v>
      </c>
      <c r="C839" s="1" t="s">
        <v>2325</v>
      </c>
      <c r="D839" s="1" t="s">
        <v>2326</v>
      </c>
      <c r="E839" s="1" t="s">
        <v>27</v>
      </c>
      <c r="F839" s="1">
        <v>7740.0</v>
      </c>
      <c r="H839" s="2"/>
      <c r="I839" s="2"/>
      <c r="J839" s="2"/>
      <c r="K839" s="2" t="str">
        <f>IF(Final_Cleaned_Data_V2!J839="Other", "Please specify here", "")</f>
        <v/>
      </c>
      <c r="L839" s="2"/>
      <c r="M839" s="2"/>
      <c r="N839" s="2" t="str">
        <f>IF(Final_Cleaned_Data_V2!M839="Other", "Please specify here", "")</f>
        <v/>
      </c>
      <c r="O839" s="2"/>
      <c r="P839" s="2"/>
      <c r="Q839" s="2"/>
      <c r="R839" s="2"/>
      <c r="S839" s="2"/>
      <c r="T839" s="2"/>
      <c r="U839" s="2"/>
      <c r="W839" s="2"/>
      <c r="X839" s="2"/>
    </row>
    <row r="840">
      <c r="A840" s="1">
        <v>919.0</v>
      </c>
      <c r="B840" s="1" t="s">
        <v>2327</v>
      </c>
      <c r="C840" s="1" t="s">
        <v>2328</v>
      </c>
      <c r="D840" s="1" t="s">
        <v>944</v>
      </c>
      <c r="E840" s="1" t="s">
        <v>27</v>
      </c>
      <c r="F840" s="1">
        <v>7747.0</v>
      </c>
      <c r="H840" s="2"/>
      <c r="I840" s="2"/>
      <c r="J840" s="2"/>
      <c r="K840" s="2" t="str">
        <f>IF(Final_Cleaned_Data_V2!J840="Other", "Please specify here", "")</f>
        <v/>
      </c>
      <c r="L840" s="2"/>
      <c r="M840" s="2"/>
      <c r="N840" s="2" t="str">
        <f>IF(Final_Cleaned_Data_V2!M840="Other", "Please specify here", "")</f>
        <v/>
      </c>
      <c r="O840" s="2"/>
      <c r="P840" s="2"/>
      <c r="Q840" s="2"/>
      <c r="R840" s="2"/>
      <c r="S840" s="2"/>
      <c r="T840" s="2"/>
      <c r="U840" s="2"/>
      <c r="W840" s="2"/>
      <c r="X840" s="2"/>
    </row>
    <row r="841">
      <c r="A841" s="1">
        <v>920.0</v>
      </c>
      <c r="B841" s="1" t="s">
        <v>2329</v>
      </c>
      <c r="C841" s="1" t="s">
        <v>2330</v>
      </c>
      <c r="D841" s="1" t="s">
        <v>1035</v>
      </c>
      <c r="E841" s="1" t="s">
        <v>27</v>
      </c>
      <c r="F841" s="1">
        <v>7752.0</v>
      </c>
      <c r="H841" s="2"/>
      <c r="I841" s="2"/>
      <c r="J841" s="2"/>
      <c r="K841" s="2" t="str">
        <f>IF(Final_Cleaned_Data_V2!J841="Other", "Please specify here", "")</f>
        <v/>
      </c>
      <c r="L841" s="2"/>
      <c r="M841" s="2"/>
      <c r="N841" s="2" t="str">
        <f>IF(Final_Cleaned_Data_V2!M841="Other", "Please specify here", "")</f>
        <v/>
      </c>
      <c r="O841" s="2"/>
      <c r="P841" s="2"/>
      <c r="Q841" s="2"/>
      <c r="R841" s="2"/>
      <c r="S841" s="2"/>
      <c r="T841" s="2"/>
      <c r="U841" s="2"/>
      <c r="W841" s="2"/>
      <c r="X841" s="2"/>
    </row>
    <row r="842">
      <c r="A842" s="1">
        <v>921.0</v>
      </c>
      <c r="B842" s="1" t="s">
        <v>2331</v>
      </c>
      <c r="C842" s="1" t="s">
        <v>2332</v>
      </c>
      <c r="D842" s="1" t="s">
        <v>1167</v>
      </c>
      <c r="E842" s="1" t="s">
        <v>27</v>
      </c>
      <c r="F842" s="1">
        <v>7756.0</v>
      </c>
      <c r="H842" s="2"/>
      <c r="I842" s="2"/>
      <c r="J842" s="2"/>
      <c r="K842" s="2" t="str">
        <f>IF(Final_Cleaned_Data_V2!J842="Other", "Please specify here", "")</f>
        <v/>
      </c>
      <c r="L842" s="2"/>
      <c r="M842" s="2"/>
      <c r="N842" s="2" t="str">
        <f>IF(Final_Cleaned_Data_V2!M842="Other", "Please specify here", "")</f>
        <v/>
      </c>
      <c r="O842" s="2"/>
      <c r="P842" s="2"/>
      <c r="Q842" s="2"/>
      <c r="R842" s="2"/>
      <c r="S842" s="2"/>
      <c r="T842" s="2"/>
      <c r="U842" s="2"/>
      <c r="W842" s="2"/>
      <c r="X842" s="2"/>
    </row>
    <row r="843">
      <c r="A843" s="1">
        <v>922.0</v>
      </c>
      <c r="B843" s="1" t="s">
        <v>2333</v>
      </c>
      <c r="C843" s="1" t="s">
        <v>2334</v>
      </c>
      <c r="D843" s="1" t="s">
        <v>1284</v>
      </c>
      <c r="E843" s="1" t="s">
        <v>34</v>
      </c>
      <c r="F843" s="1">
        <v>7764.0</v>
      </c>
      <c r="H843" s="2"/>
      <c r="I843" s="2"/>
      <c r="J843" s="2"/>
      <c r="K843" s="2" t="str">
        <f>IF(Final_Cleaned_Data_V2!J843="Other", "Please specify here", "")</f>
        <v/>
      </c>
      <c r="L843" s="2"/>
      <c r="M843" s="2"/>
      <c r="N843" s="2" t="str">
        <f>IF(Final_Cleaned_Data_V2!M843="Other", "Please specify here", "")</f>
        <v/>
      </c>
      <c r="O843" s="2"/>
      <c r="P843" s="2"/>
      <c r="Q843" s="2"/>
      <c r="R843" s="2"/>
      <c r="S843" s="2"/>
      <c r="T843" s="2"/>
      <c r="U843" s="2"/>
      <c r="W843" s="2"/>
      <c r="X843" s="2"/>
    </row>
    <row r="844">
      <c r="A844" s="1">
        <v>923.0</v>
      </c>
      <c r="B844" s="1" t="s">
        <v>2335</v>
      </c>
      <c r="C844" s="1" t="s">
        <v>2336</v>
      </c>
      <c r="D844" s="1" t="s">
        <v>2337</v>
      </c>
      <c r="E844" s="1" t="s">
        <v>27</v>
      </c>
      <c r="F844" s="1">
        <v>7794.0</v>
      </c>
      <c r="H844" s="2"/>
      <c r="I844" s="2"/>
      <c r="J844" s="2"/>
      <c r="K844" s="2" t="str">
        <f>IF(Final_Cleaned_Data_V2!J844="Other", "Please specify here", "")</f>
        <v/>
      </c>
      <c r="L844" s="2"/>
      <c r="M844" s="2"/>
      <c r="N844" s="2" t="str">
        <f>IF(Final_Cleaned_Data_V2!M844="Other", "Please specify here", "")</f>
        <v/>
      </c>
      <c r="O844" s="2"/>
      <c r="P844" s="2"/>
      <c r="Q844" s="2"/>
      <c r="R844" s="2"/>
      <c r="S844" s="2"/>
      <c r="T844" s="2"/>
      <c r="U844" s="2"/>
      <c r="W844" s="2"/>
      <c r="X844" s="2"/>
    </row>
    <row r="845">
      <c r="A845" s="1">
        <v>924.0</v>
      </c>
      <c r="B845" s="1" t="s">
        <v>2338</v>
      </c>
      <c r="C845" s="1" t="s">
        <v>2339</v>
      </c>
      <c r="D845" s="1" t="s">
        <v>2340</v>
      </c>
      <c r="E845" s="1" t="s">
        <v>27</v>
      </c>
      <c r="F845" s="1">
        <v>7832.0</v>
      </c>
      <c r="H845" s="2"/>
      <c r="I845" s="2"/>
      <c r="J845" s="2"/>
      <c r="K845" s="2" t="str">
        <f>IF(Final_Cleaned_Data_V2!J845="Other", "Please specify here", "")</f>
        <v/>
      </c>
      <c r="L845" s="2"/>
      <c r="M845" s="2"/>
      <c r="N845" s="2" t="str">
        <f>IF(Final_Cleaned_Data_V2!M845="Other", "Please specify here", "")</f>
        <v/>
      </c>
      <c r="O845" s="2"/>
      <c r="P845" s="2"/>
      <c r="Q845" s="2"/>
      <c r="R845" s="2"/>
      <c r="S845" s="2"/>
      <c r="T845" s="2"/>
      <c r="U845" s="2"/>
      <c r="W845" s="2"/>
      <c r="X845" s="2"/>
    </row>
    <row r="846">
      <c r="A846" s="1">
        <v>925.0</v>
      </c>
      <c r="B846" s="1" t="s">
        <v>2341</v>
      </c>
      <c r="C846" s="1" t="s">
        <v>2342</v>
      </c>
      <c r="D846" s="1" t="s">
        <v>2343</v>
      </c>
      <c r="E846" s="1" t="s">
        <v>27</v>
      </c>
      <c r="F846" s="1">
        <v>7856.0</v>
      </c>
      <c r="H846" s="2"/>
      <c r="I846" s="2"/>
      <c r="J846" s="2"/>
      <c r="K846" s="2" t="str">
        <f>IF(Final_Cleaned_Data_V2!J846="Other", "Please specify here", "")</f>
        <v/>
      </c>
      <c r="L846" s="2"/>
      <c r="M846" s="2"/>
      <c r="N846" s="2" t="str">
        <f>IF(Final_Cleaned_Data_V2!M846="Other", "Please specify here", "")</f>
        <v/>
      </c>
      <c r="O846" s="2"/>
      <c r="P846" s="2"/>
      <c r="Q846" s="2"/>
      <c r="R846" s="2"/>
      <c r="S846" s="2"/>
      <c r="T846" s="2"/>
      <c r="U846" s="2"/>
      <c r="W846" s="2"/>
      <c r="X846" s="2"/>
    </row>
    <row r="847">
      <c r="A847" s="1">
        <v>926.0</v>
      </c>
      <c r="B847" s="1" t="s">
        <v>2344</v>
      </c>
      <c r="C847" s="1" t="s">
        <v>2345</v>
      </c>
      <c r="D847" s="1" t="s">
        <v>1848</v>
      </c>
      <c r="E847" s="1" t="s">
        <v>27</v>
      </c>
      <c r="F847" s="1">
        <v>7873.0</v>
      </c>
      <c r="H847" s="2"/>
      <c r="I847" s="2"/>
      <c r="J847" s="2"/>
      <c r="K847" s="2" t="str">
        <f>IF(Final_Cleaned_Data_V2!J847="Other", "Please specify here", "")</f>
        <v/>
      </c>
      <c r="L847" s="2"/>
      <c r="M847" s="2"/>
      <c r="N847" s="2" t="str">
        <f>IF(Final_Cleaned_Data_V2!M847="Other", "Please specify here", "")</f>
        <v/>
      </c>
      <c r="O847" s="2"/>
      <c r="P847" s="2"/>
      <c r="Q847" s="2"/>
      <c r="R847" s="2"/>
      <c r="S847" s="2"/>
      <c r="T847" s="2"/>
      <c r="U847" s="2"/>
      <c r="W847" s="2"/>
      <c r="X847" s="2"/>
    </row>
    <row r="848">
      <c r="A848" s="1">
        <v>927.0</v>
      </c>
      <c r="B848" s="1" t="s">
        <v>2346</v>
      </c>
      <c r="C848" s="1" t="s">
        <v>2347</v>
      </c>
      <c r="D848" s="1" t="s">
        <v>2348</v>
      </c>
      <c r="E848" s="1" t="s">
        <v>34</v>
      </c>
      <c r="F848" s="1">
        <v>7891.0</v>
      </c>
      <c r="H848" s="2"/>
      <c r="I848" s="2"/>
      <c r="J848" s="2"/>
      <c r="K848" s="2" t="str">
        <f>IF(Final_Cleaned_Data_V2!J848="Other", "Please specify here", "")</f>
        <v/>
      </c>
      <c r="L848" s="2"/>
      <c r="M848" s="2"/>
      <c r="N848" s="2" t="str">
        <f>IF(Final_Cleaned_Data_V2!M848="Other", "Please specify here", "")</f>
        <v/>
      </c>
      <c r="O848" s="2"/>
      <c r="P848" s="2"/>
      <c r="Q848" s="2"/>
      <c r="R848" s="2"/>
      <c r="S848" s="2"/>
      <c r="T848" s="2"/>
      <c r="U848" s="2"/>
      <c r="W848" s="2"/>
      <c r="X848" s="2"/>
    </row>
    <row r="849">
      <c r="A849" s="1">
        <v>928.0</v>
      </c>
      <c r="B849" s="1" t="s">
        <v>2349</v>
      </c>
      <c r="C849" s="1" t="s">
        <v>2350</v>
      </c>
      <c r="D849" s="1" t="s">
        <v>2351</v>
      </c>
      <c r="E849" s="1" t="s">
        <v>27</v>
      </c>
      <c r="F849" s="1">
        <v>7901.0</v>
      </c>
      <c r="H849" s="2"/>
      <c r="I849" s="2"/>
      <c r="J849" s="2"/>
      <c r="K849" s="2" t="str">
        <f>IF(Final_Cleaned_Data_V2!J849="Other", "Please specify here", "")</f>
        <v/>
      </c>
      <c r="L849" s="2"/>
      <c r="M849" s="2"/>
      <c r="N849" s="2" t="str">
        <f>IF(Final_Cleaned_Data_V2!M849="Other", "Please specify here", "")</f>
        <v/>
      </c>
      <c r="O849" s="2"/>
      <c r="P849" s="2"/>
      <c r="Q849" s="2"/>
      <c r="R849" s="2"/>
      <c r="S849" s="2"/>
      <c r="T849" s="2"/>
      <c r="U849" s="2"/>
      <c r="W849" s="2"/>
      <c r="X849" s="2"/>
    </row>
    <row r="850">
      <c r="A850" s="1">
        <v>929.0</v>
      </c>
      <c r="B850" s="1" t="s">
        <v>2352</v>
      </c>
      <c r="C850" s="1" t="s">
        <v>2353</v>
      </c>
      <c r="D850" s="1" t="s">
        <v>2354</v>
      </c>
      <c r="E850" s="1" t="s">
        <v>2355</v>
      </c>
      <c r="F850" s="1">
        <v>7905.0</v>
      </c>
      <c r="H850" s="2"/>
      <c r="I850" s="2"/>
      <c r="J850" s="2"/>
      <c r="K850" s="2" t="str">
        <f>IF(Final_Cleaned_Data_V2!J850="Other", "Please specify here", "")</f>
        <v/>
      </c>
      <c r="L850" s="2"/>
      <c r="M850" s="2"/>
      <c r="N850" s="2" t="str">
        <f>IF(Final_Cleaned_Data_V2!M850="Other", "Please specify here", "")</f>
        <v/>
      </c>
      <c r="O850" s="2"/>
      <c r="P850" s="2"/>
      <c r="Q850" s="2"/>
      <c r="R850" s="2"/>
      <c r="S850" s="2"/>
      <c r="T850" s="2"/>
      <c r="U850" s="2"/>
      <c r="W850" s="2"/>
      <c r="X850" s="2"/>
    </row>
    <row r="851">
      <c r="A851" s="1">
        <v>930.0</v>
      </c>
      <c r="B851" s="1" t="s">
        <v>2356</v>
      </c>
      <c r="C851" s="1" t="s">
        <v>2357</v>
      </c>
      <c r="D851" s="1" t="s">
        <v>2358</v>
      </c>
      <c r="E851" s="1" t="s">
        <v>27</v>
      </c>
      <c r="F851" s="1">
        <v>7908.0</v>
      </c>
      <c r="H851" s="2"/>
      <c r="I851" s="2"/>
      <c r="J851" s="2"/>
      <c r="K851" s="2" t="str">
        <f>IF(Final_Cleaned_Data_V2!J851="Other", "Please specify here", "")</f>
        <v/>
      </c>
      <c r="L851" s="2"/>
      <c r="M851" s="2"/>
      <c r="N851" s="2" t="str">
        <f>IF(Final_Cleaned_Data_V2!M851="Other", "Please specify here", "")</f>
        <v/>
      </c>
      <c r="O851" s="2"/>
      <c r="P851" s="2"/>
      <c r="Q851" s="2"/>
      <c r="R851" s="2"/>
      <c r="S851" s="2"/>
      <c r="T851" s="2"/>
      <c r="U851" s="2"/>
      <c r="W851" s="2"/>
      <c r="X851" s="2"/>
    </row>
    <row r="852">
      <c r="A852" s="1">
        <v>931.0</v>
      </c>
      <c r="B852" s="1" t="s">
        <v>2359</v>
      </c>
      <c r="C852" s="1" t="s">
        <v>2360</v>
      </c>
      <c r="D852" s="1" t="s">
        <v>2361</v>
      </c>
      <c r="E852" s="1" t="s">
        <v>27</v>
      </c>
      <c r="F852" s="1">
        <v>7928.0</v>
      </c>
      <c r="G852" s="1" t="b">
        <v>1</v>
      </c>
      <c r="H852" s="2"/>
      <c r="I852" s="2"/>
      <c r="J852" s="2"/>
      <c r="K852" s="2" t="str">
        <f>IF(Final_Cleaned_Data_V2!J852="Other", "Please specify here", "")</f>
        <v/>
      </c>
      <c r="L852" s="2"/>
      <c r="M852" s="2"/>
      <c r="N852" s="2" t="str">
        <f>IF(Final_Cleaned_Data_V2!M852="Other", "Please specify here", "")</f>
        <v/>
      </c>
      <c r="O852" s="2"/>
      <c r="P852" s="2"/>
      <c r="Q852" s="2"/>
      <c r="R852" s="2"/>
      <c r="S852" s="2"/>
      <c r="T852" s="2"/>
      <c r="U852" s="2"/>
      <c r="W852" s="2"/>
      <c r="X852" s="2"/>
    </row>
    <row r="853">
      <c r="A853" s="1">
        <v>932.0</v>
      </c>
      <c r="B853" s="1" t="s">
        <v>2362</v>
      </c>
      <c r="C853" s="1" t="s">
        <v>2363</v>
      </c>
      <c r="D853" s="1" t="s">
        <v>2364</v>
      </c>
      <c r="E853" s="1" t="s">
        <v>27</v>
      </c>
      <c r="F853" s="1">
        <v>7955.0</v>
      </c>
      <c r="H853" s="2"/>
      <c r="I853" s="2"/>
      <c r="J853" s="2"/>
      <c r="K853" s="2" t="str">
        <f>IF(Final_Cleaned_Data_V2!J853="Other", "Please specify here", "")</f>
        <v/>
      </c>
      <c r="L853" s="2"/>
      <c r="M853" s="2"/>
      <c r="N853" s="2" t="str">
        <f>IF(Final_Cleaned_Data_V2!M853="Other", "Please specify here", "")</f>
        <v/>
      </c>
      <c r="O853" s="2"/>
      <c r="P853" s="2"/>
      <c r="Q853" s="2"/>
      <c r="R853" s="2"/>
      <c r="S853" s="2"/>
      <c r="T853" s="2"/>
      <c r="U853" s="2"/>
      <c r="W853" s="2"/>
      <c r="X853" s="2"/>
    </row>
    <row r="854">
      <c r="A854" s="1">
        <v>933.0</v>
      </c>
      <c r="B854" s="1" t="s">
        <v>2365</v>
      </c>
      <c r="C854" s="1" t="s">
        <v>2366</v>
      </c>
      <c r="D854" s="1" t="s">
        <v>2367</v>
      </c>
      <c r="E854" s="1" t="s">
        <v>1749</v>
      </c>
      <c r="F854" s="1">
        <v>7970.0</v>
      </c>
      <c r="H854" s="2"/>
      <c r="I854" s="2"/>
      <c r="J854" s="2"/>
      <c r="K854" s="2" t="str">
        <f>IF(Final_Cleaned_Data_V2!J854="Other", "Please specify here", "")</f>
        <v/>
      </c>
      <c r="L854" s="2"/>
      <c r="M854" s="2"/>
      <c r="N854" s="2" t="str">
        <f>IF(Final_Cleaned_Data_V2!M854="Other", "Please specify here", "")</f>
        <v/>
      </c>
      <c r="O854" s="2"/>
      <c r="P854" s="2"/>
      <c r="Q854" s="2"/>
      <c r="R854" s="2"/>
      <c r="S854" s="2"/>
      <c r="T854" s="2"/>
      <c r="U854" s="2"/>
      <c r="W854" s="2"/>
      <c r="X854" s="2"/>
    </row>
    <row r="855">
      <c r="A855" s="1">
        <v>934.0</v>
      </c>
      <c r="B855" s="1" t="s">
        <v>2368</v>
      </c>
      <c r="C855" s="1" t="s">
        <v>2369</v>
      </c>
      <c r="D855" s="1" t="s">
        <v>2370</v>
      </c>
      <c r="E855" s="1" t="s">
        <v>27</v>
      </c>
      <c r="F855" s="1">
        <v>7978.0</v>
      </c>
      <c r="H855" s="2"/>
      <c r="I855" s="2"/>
      <c r="J855" s="2"/>
      <c r="K855" s="2" t="str">
        <f>IF(Final_Cleaned_Data_V2!J855="Other", "Please specify here", "")</f>
        <v/>
      </c>
      <c r="L855" s="2"/>
      <c r="M855" s="2"/>
      <c r="N855" s="2" t="str">
        <f>IF(Final_Cleaned_Data_V2!M855="Other", "Please specify here", "")</f>
        <v/>
      </c>
      <c r="O855" s="2"/>
      <c r="P855" s="2"/>
      <c r="Q855" s="2"/>
      <c r="R855" s="2"/>
      <c r="S855" s="2"/>
      <c r="T855" s="2"/>
      <c r="U855" s="2"/>
      <c r="W855" s="2"/>
      <c r="X855" s="2"/>
    </row>
    <row r="856">
      <c r="A856" s="1">
        <v>935.0</v>
      </c>
      <c r="B856" s="1" t="s">
        <v>2371</v>
      </c>
      <c r="C856" s="1" t="s">
        <v>2372</v>
      </c>
      <c r="D856" s="1" t="s">
        <v>1061</v>
      </c>
      <c r="E856" s="1" t="s">
        <v>1062</v>
      </c>
      <c r="F856" s="1">
        <v>8053.0</v>
      </c>
      <c r="H856" s="2"/>
      <c r="I856" s="2"/>
      <c r="J856" s="2"/>
      <c r="K856" s="2" t="str">
        <f>IF(Final_Cleaned_Data_V2!J856="Other", "Please specify here", "")</f>
        <v/>
      </c>
      <c r="L856" s="2"/>
      <c r="M856" s="2"/>
      <c r="N856" s="2" t="str">
        <f>IF(Final_Cleaned_Data_V2!M856="Other", "Please specify here", "")</f>
        <v/>
      </c>
      <c r="O856" s="2"/>
      <c r="P856" s="2"/>
      <c r="Q856" s="2"/>
      <c r="R856" s="2"/>
      <c r="S856" s="2"/>
      <c r="T856" s="2"/>
      <c r="U856" s="2"/>
      <c r="W856" s="2"/>
      <c r="X856" s="2"/>
    </row>
    <row r="857">
      <c r="A857" s="1">
        <v>936.0</v>
      </c>
      <c r="B857" s="1" t="s">
        <v>2373</v>
      </c>
      <c r="C857" s="1" t="s">
        <v>2374</v>
      </c>
      <c r="D857" s="1" t="s">
        <v>540</v>
      </c>
      <c r="E857" s="1" t="s">
        <v>27</v>
      </c>
      <c r="F857" s="1">
        <v>8064.0</v>
      </c>
      <c r="H857" s="2"/>
      <c r="I857" s="2"/>
      <c r="J857" s="2"/>
      <c r="K857" s="2" t="str">
        <f>IF(Final_Cleaned_Data_V2!J857="Other", "Please specify here", "")</f>
        <v/>
      </c>
      <c r="L857" s="2"/>
      <c r="M857" s="2"/>
      <c r="N857" s="2" t="str">
        <f>IF(Final_Cleaned_Data_V2!M857="Other", "Please specify here", "")</f>
        <v/>
      </c>
      <c r="O857" s="2"/>
      <c r="P857" s="2"/>
      <c r="Q857" s="2"/>
      <c r="R857" s="2"/>
      <c r="S857" s="2"/>
      <c r="T857" s="2"/>
      <c r="U857" s="2"/>
      <c r="W857" s="2"/>
      <c r="X857" s="2"/>
    </row>
    <row r="858">
      <c r="A858" s="1">
        <v>937.0</v>
      </c>
      <c r="B858" s="1" t="s">
        <v>2375</v>
      </c>
      <c r="C858" s="1" t="s">
        <v>2376</v>
      </c>
      <c r="D858" s="1" t="s">
        <v>504</v>
      </c>
      <c r="E858" s="1" t="s">
        <v>27</v>
      </c>
      <c r="F858" s="1">
        <v>8079.0</v>
      </c>
      <c r="H858" s="2"/>
      <c r="I858" s="2"/>
      <c r="J858" s="2"/>
      <c r="K858" s="2" t="str">
        <f>IF(Final_Cleaned_Data_V2!J858="Other", "Please specify here", "")</f>
        <v/>
      </c>
      <c r="L858" s="2"/>
      <c r="M858" s="2"/>
      <c r="N858" s="2" t="str">
        <f>IF(Final_Cleaned_Data_V2!M858="Other", "Please specify here", "")</f>
        <v/>
      </c>
      <c r="O858" s="2"/>
      <c r="P858" s="2"/>
      <c r="Q858" s="2"/>
      <c r="R858" s="2"/>
      <c r="S858" s="2"/>
      <c r="T858" s="2"/>
      <c r="U858" s="2"/>
      <c r="W858" s="2"/>
      <c r="X858" s="2"/>
    </row>
    <row r="859">
      <c r="A859" s="1">
        <v>938.0</v>
      </c>
      <c r="B859" s="1" t="s">
        <v>2377</v>
      </c>
      <c r="C859" s="1" t="s">
        <v>2378</v>
      </c>
      <c r="D859" s="1" t="s">
        <v>1756</v>
      </c>
      <c r="E859" s="1" t="s">
        <v>27</v>
      </c>
      <c r="F859" s="1">
        <v>8106.0</v>
      </c>
      <c r="H859" s="2"/>
      <c r="I859" s="2"/>
      <c r="J859" s="2"/>
      <c r="K859" s="2" t="str">
        <f>IF(Final_Cleaned_Data_V2!J859="Other", "Please specify here", "")</f>
        <v/>
      </c>
      <c r="L859" s="2"/>
      <c r="M859" s="2"/>
      <c r="N859" s="2" t="str">
        <f>IF(Final_Cleaned_Data_V2!M859="Other", "Please specify here", "")</f>
        <v/>
      </c>
      <c r="O859" s="2"/>
      <c r="P859" s="2"/>
      <c r="Q859" s="2"/>
      <c r="R859" s="2"/>
      <c r="S859" s="2"/>
      <c r="T859" s="2"/>
      <c r="U859" s="2"/>
      <c r="W859" s="2"/>
      <c r="X859" s="2"/>
    </row>
    <row r="860">
      <c r="A860" s="1">
        <v>939.0</v>
      </c>
      <c r="B860" s="1" t="s">
        <v>2379</v>
      </c>
      <c r="C860" s="1" t="s">
        <v>2380</v>
      </c>
      <c r="D860" s="1" t="s">
        <v>1919</v>
      </c>
      <c r="E860" s="1" t="s">
        <v>27</v>
      </c>
      <c r="F860" s="1">
        <v>8193.0</v>
      </c>
      <c r="H860" s="2"/>
      <c r="I860" s="2"/>
      <c r="J860" s="2"/>
      <c r="K860" s="2" t="str">
        <f>IF(Final_Cleaned_Data_V2!J860="Other", "Please specify here", "")</f>
        <v/>
      </c>
      <c r="L860" s="2"/>
      <c r="M860" s="2"/>
      <c r="N860" s="2" t="str">
        <f>IF(Final_Cleaned_Data_V2!M860="Other", "Please specify here", "")</f>
        <v/>
      </c>
      <c r="O860" s="2"/>
      <c r="P860" s="2"/>
      <c r="Q860" s="2"/>
      <c r="R860" s="2"/>
      <c r="S860" s="2"/>
      <c r="T860" s="2"/>
      <c r="U860" s="2"/>
      <c r="W860" s="2"/>
      <c r="X860" s="2"/>
    </row>
    <row r="861">
      <c r="A861" s="1">
        <v>940.0</v>
      </c>
      <c r="B861" s="1" t="s">
        <v>2381</v>
      </c>
      <c r="C861" s="1" t="s">
        <v>2382</v>
      </c>
      <c r="D861" s="1" t="s">
        <v>1281</v>
      </c>
      <c r="E861" s="1" t="s">
        <v>27</v>
      </c>
      <c r="F861" s="1">
        <v>8202.0</v>
      </c>
      <c r="H861" s="2"/>
      <c r="I861" s="2"/>
      <c r="J861" s="2"/>
      <c r="K861" s="2" t="str">
        <f>IF(Final_Cleaned_Data_V2!J861="Other", "Please specify here", "")</f>
        <v/>
      </c>
      <c r="L861" s="2"/>
      <c r="M861" s="2"/>
      <c r="N861" s="2" t="str">
        <f>IF(Final_Cleaned_Data_V2!M861="Other", "Please specify here", "")</f>
        <v/>
      </c>
      <c r="O861" s="2"/>
      <c r="P861" s="2"/>
      <c r="Q861" s="2"/>
      <c r="R861" s="2"/>
      <c r="S861" s="2"/>
      <c r="T861" s="2"/>
      <c r="U861" s="2"/>
      <c r="W861" s="2"/>
      <c r="X861" s="2"/>
    </row>
    <row r="862">
      <c r="A862" s="1">
        <v>941.0</v>
      </c>
      <c r="B862" s="1" t="s">
        <v>2383</v>
      </c>
      <c r="C862" s="1" t="s">
        <v>2384</v>
      </c>
      <c r="D862" s="1" t="s">
        <v>1013</v>
      </c>
      <c r="E862" s="1" t="s">
        <v>27</v>
      </c>
      <c r="F862" s="1">
        <v>8233.0</v>
      </c>
      <c r="H862" s="2"/>
      <c r="I862" s="2"/>
      <c r="J862" s="2"/>
      <c r="K862" s="2" t="str">
        <f>IF(Final_Cleaned_Data_V2!J862="Other", "Please specify here", "")</f>
        <v/>
      </c>
      <c r="L862" s="2"/>
      <c r="M862" s="2"/>
      <c r="N862" s="2" t="str">
        <f>IF(Final_Cleaned_Data_V2!M862="Other", "Please specify here", "")</f>
        <v/>
      </c>
      <c r="O862" s="2"/>
      <c r="P862" s="2"/>
      <c r="Q862" s="2"/>
      <c r="R862" s="2"/>
      <c r="S862" s="2"/>
      <c r="T862" s="2"/>
      <c r="U862" s="2"/>
      <c r="W862" s="2"/>
      <c r="X862" s="2"/>
    </row>
    <row r="863">
      <c r="A863" s="1">
        <v>942.0</v>
      </c>
      <c r="B863" s="1" t="s">
        <v>2385</v>
      </c>
      <c r="C863" s="1" t="s">
        <v>2386</v>
      </c>
      <c r="D863" s="1" t="s">
        <v>549</v>
      </c>
      <c r="E863" s="1" t="s">
        <v>27</v>
      </c>
      <c r="F863" s="1">
        <v>8247.0</v>
      </c>
      <c r="H863" s="2"/>
      <c r="I863" s="2"/>
      <c r="J863" s="2"/>
      <c r="K863" s="2" t="str">
        <f>IF(Final_Cleaned_Data_V2!J863="Other", "Please specify here", "")</f>
        <v/>
      </c>
      <c r="L863" s="2"/>
      <c r="M863" s="2"/>
      <c r="N863" s="2" t="str">
        <f>IF(Final_Cleaned_Data_V2!M863="Other", "Please specify here", "")</f>
        <v/>
      </c>
      <c r="O863" s="2"/>
      <c r="P863" s="2"/>
      <c r="Q863" s="2"/>
      <c r="R863" s="2"/>
      <c r="S863" s="2"/>
      <c r="T863" s="2"/>
      <c r="U863" s="2"/>
      <c r="W863" s="2"/>
      <c r="X863" s="2"/>
    </row>
    <row r="864">
      <c r="A864" s="1">
        <v>943.0</v>
      </c>
      <c r="B864" s="1" t="s">
        <v>2387</v>
      </c>
      <c r="C864" s="1" t="s">
        <v>2388</v>
      </c>
      <c r="D864" s="1" t="s">
        <v>2004</v>
      </c>
      <c r="E864" s="1" t="s">
        <v>27</v>
      </c>
      <c r="F864" s="1">
        <v>8270.0</v>
      </c>
      <c r="H864" s="2"/>
      <c r="I864" s="2"/>
      <c r="J864" s="2"/>
      <c r="K864" s="2" t="str">
        <f>IF(Final_Cleaned_Data_V2!J864="Other", "Please specify here", "")</f>
        <v/>
      </c>
      <c r="L864" s="2"/>
      <c r="M864" s="2"/>
      <c r="N864" s="2" t="str">
        <f>IF(Final_Cleaned_Data_V2!M864="Other", "Please specify here", "")</f>
        <v/>
      </c>
      <c r="O864" s="2"/>
      <c r="P864" s="2"/>
      <c r="Q864" s="2"/>
      <c r="R864" s="2"/>
      <c r="S864" s="2"/>
      <c r="T864" s="2"/>
      <c r="U864" s="2"/>
      <c r="W864" s="2"/>
      <c r="X864" s="2"/>
    </row>
    <row r="865">
      <c r="A865" s="1">
        <v>944.0</v>
      </c>
      <c r="B865" s="1" t="s">
        <v>2389</v>
      </c>
      <c r="C865" s="1" t="s">
        <v>2390</v>
      </c>
      <c r="D865" s="1" t="s">
        <v>1919</v>
      </c>
      <c r="E865" s="1" t="s">
        <v>27</v>
      </c>
      <c r="F865" s="1">
        <v>8281.0</v>
      </c>
      <c r="H865" s="2"/>
      <c r="I865" s="2"/>
      <c r="J865" s="2"/>
      <c r="K865" s="2" t="str">
        <f>IF(Final_Cleaned_Data_V2!J865="Other", "Please specify here", "")</f>
        <v/>
      </c>
      <c r="L865" s="2"/>
      <c r="M865" s="2"/>
      <c r="N865" s="2" t="str">
        <f>IF(Final_Cleaned_Data_V2!M865="Other", "Please specify here", "")</f>
        <v/>
      </c>
      <c r="O865" s="2"/>
      <c r="P865" s="2"/>
      <c r="Q865" s="2"/>
      <c r="R865" s="2"/>
      <c r="S865" s="2"/>
      <c r="T865" s="2"/>
      <c r="U865" s="2"/>
      <c r="W865" s="2"/>
      <c r="X865" s="2"/>
    </row>
    <row r="866">
      <c r="A866" s="1">
        <v>945.0</v>
      </c>
      <c r="B866" s="1" t="s">
        <v>2391</v>
      </c>
      <c r="C866" s="1" t="s">
        <v>2392</v>
      </c>
      <c r="D866" s="1" t="s">
        <v>2393</v>
      </c>
      <c r="E866" s="1" t="s">
        <v>27</v>
      </c>
      <c r="F866" s="1">
        <v>8284.0</v>
      </c>
      <c r="H866" s="2"/>
      <c r="I866" s="2"/>
      <c r="J866" s="2"/>
      <c r="K866" s="2" t="str">
        <f>IF(Final_Cleaned_Data_V2!J866="Other", "Please specify here", "")</f>
        <v/>
      </c>
      <c r="L866" s="2"/>
      <c r="M866" s="2"/>
      <c r="N866" s="2" t="str">
        <f>IF(Final_Cleaned_Data_V2!M866="Other", "Please specify here", "")</f>
        <v/>
      </c>
      <c r="O866" s="2"/>
      <c r="P866" s="2"/>
      <c r="Q866" s="2"/>
      <c r="R866" s="2"/>
      <c r="S866" s="2"/>
      <c r="T866" s="2"/>
      <c r="U866" s="2"/>
      <c r="W866" s="2"/>
      <c r="X866" s="2"/>
    </row>
    <row r="867">
      <c r="A867" s="1">
        <v>946.0</v>
      </c>
      <c r="B867" s="1" t="s">
        <v>2394</v>
      </c>
      <c r="C867" s="1" t="s">
        <v>2395</v>
      </c>
      <c r="D867" s="1" t="s">
        <v>2229</v>
      </c>
      <c r="E867" s="1" t="s">
        <v>27</v>
      </c>
      <c r="F867" s="1">
        <v>8285.0</v>
      </c>
      <c r="H867" s="2"/>
      <c r="I867" s="2"/>
      <c r="J867" s="2"/>
      <c r="K867" s="2" t="str">
        <f>IF(Final_Cleaned_Data_V2!J867="Other", "Please specify here", "")</f>
        <v/>
      </c>
      <c r="L867" s="2"/>
      <c r="M867" s="2"/>
      <c r="N867" s="2" t="str">
        <f>IF(Final_Cleaned_Data_V2!M867="Other", "Please specify here", "")</f>
        <v/>
      </c>
      <c r="O867" s="2"/>
      <c r="P867" s="2"/>
      <c r="Q867" s="2"/>
      <c r="R867" s="2"/>
      <c r="S867" s="2"/>
      <c r="T867" s="2"/>
      <c r="U867" s="2"/>
      <c r="W867" s="2"/>
      <c r="X867" s="2"/>
    </row>
    <row r="868">
      <c r="A868" s="1">
        <v>947.0</v>
      </c>
      <c r="B868" s="1" t="s">
        <v>2396</v>
      </c>
      <c r="C868" s="1" t="s">
        <v>2397</v>
      </c>
      <c r="D868" s="1" t="s">
        <v>2398</v>
      </c>
      <c r="E868" s="1" t="s">
        <v>27</v>
      </c>
      <c r="F868" s="1">
        <v>8292.0</v>
      </c>
      <c r="H868" s="2"/>
      <c r="I868" s="2"/>
      <c r="J868" s="2"/>
      <c r="K868" s="2" t="str">
        <f>IF(Final_Cleaned_Data_V2!J868="Other", "Please specify here", "")</f>
        <v/>
      </c>
      <c r="L868" s="2"/>
      <c r="M868" s="2"/>
      <c r="N868" s="2" t="str">
        <f>IF(Final_Cleaned_Data_V2!M868="Other", "Please specify here", "")</f>
        <v/>
      </c>
      <c r="O868" s="2"/>
      <c r="P868" s="2"/>
      <c r="Q868" s="2"/>
      <c r="R868" s="2"/>
      <c r="S868" s="2"/>
      <c r="T868" s="2"/>
      <c r="U868" s="2"/>
      <c r="W868" s="2"/>
      <c r="X868" s="2"/>
    </row>
    <row r="869">
      <c r="A869" s="1">
        <v>948.0</v>
      </c>
      <c r="B869" s="1" t="s">
        <v>2399</v>
      </c>
      <c r="C869" s="1" t="s">
        <v>2400</v>
      </c>
      <c r="D869" s="1" t="s">
        <v>1153</v>
      </c>
      <c r="E869" s="1" t="s">
        <v>1154</v>
      </c>
      <c r="F869" s="1">
        <v>8297.0</v>
      </c>
      <c r="H869" s="2"/>
      <c r="I869" s="2"/>
      <c r="J869" s="2"/>
      <c r="K869" s="2" t="str">
        <f>IF(Final_Cleaned_Data_V2!J869="Other", "Please specify here", "")</f>
        <v/>
      </c>
      <c r="L869" s="2"/>
      <c r="M869" s="2"/>
      <c r="N869" s="2" t="str">
        <f>IF(Final_Cleaned_Data_V2!M869="Other", "Please specify here", "")</f>
        <v/>
      </c>
      <c r="O869" s="2"/>
      <c r="P869" s="2"/>
      <c r="Q869" s="2"/>
      <c r="R869" s="2"/>
      <c r="S869" s="2"/>
      <c r="T869" s="2"/>
      <c r="U869" s="2"/>
      <c r="W869" s="2"/>
      <c r="X869" s="2"/>
    </row>
    <row r="870">
      <c r="A870" s="1">
        <v>949.0</v>
      </c>
      <c r="B870" s="1" t="s">
        <v>2401</v>
      </c>
      <c r="C870" s="1" t="s">
        <v>2402</v>
      </c>
      <c r="D870" s="1" t="s">
        <v>794</v>
      </c>
      <c r="E870" s="1" t="s">
        <v>27</v>
      </c>
      <c r="F870" s="1">
        <v>8299.0</v>
      </c>
      <c r="H870" s="2"/>
      <c r="I870" s="2"/>
      <c r="J870" s="2"/>
      <c r="K870" s="2" t="str">
        <f>IF(Final_Cleaned_Data_V2!J870="Other", "Please specify here", "")</f>
        <v/>
      </c>
      <c r="L870" s="2"/>
      <c r="M870" s="2"/>
      <c r="N870" s="2" t="str">
        <f>IF(Final_Cleaned_Data_V2!M870="Other", "Please specify here", "")</f>
        <v/>
      </c>
      <c r="O870" s="2"/>
      <c r="P870" s="2"/>
      <c r="Q870" s="2"/>
      <c r="R870" s="2"/>
      <c r="S870" s="2"/>
      <c r="T870" s="2"/>
      <c r="U870" s="2"/>
      <c r="W870" s="2"/>
      <c r="X870" s="2"/>
    </row>
    <row r="871">
      <c r="A871" s="1">
        <v>950.0</v>
      </c>
      <c r="B871" s="1" t="s">
        <v>2403</v>
      </c>
      <c r="C871" s="1" t="s">
        <v>2404</v>
      </c>
      <c r="D871" s="1" t="s">
        <v>68</v>
      </c>
      <c r="E871" s="1" t="s">
        <v>69</v>
      </c>
      <c r="F871" s="1">
        <v>8311.0</v>
      </c>
      <c r="H871" s="2"/>
      <c r="I871" s="2"/>
      <c r="J871" s="2"/>
      <c r="K871" s="2" t="str">
        <f>IF(Final_Cleaned_Data_V2!J871="Other", "Please specify here", "")</f>
        <v/>
      </c>
      <c r="L871" s="2"/>
      <c r="M871" s="2"/>
      <c r="N871" s="2" t="str">
        <f>IF(Final_Cleaned_Data_V2!M871="Other", "Please specify here", "")</f>
        <v/>
      </c>
      <c r="O871" s="2"/>
      <c r="P871" s="2"/>
      <c r="Q871" s="2"/>
      <c r="R871" s="2"/>
      <c r="S871" s="2"/>
      <c r="T871" s="2"/>
      <c r="U871" s="2"/>
      <c r="W871" s="2"/>
      <c r="X871" s="2"/>
    </row>
    <row r="872">
      <c r="A872" s="1">
        <v>951.0</v>
      </c>
      <c r="B872" s="1" t="s">
        <v>2405</v>
      </c>
      <c r="C872" s="1" t="s">
        <v>2406</v>
      </c>
      <c r="D872" s="1" t="s">
        <v>1470</v>
      </c>
      <c r="E872" s="1" t="s">
        <v>1471</v>
      </c>
      <c r="F872" s="1">
        <v>8321.0</v>
      </c>
      <c r="H872" s="2"/>
      <c r="I872" s="2"/>
      <c r="J872" s="2"/>
      <c r="K872" s="2" t="str">
        <f>IF(Final_Cleaned_Data_V2!J872="Other", "Please specify here", "")</f>
        <v/>
      </c>
      <c r="L872" s="2"/>
      <c r="M872" s="2"/>
      <c r="N872" s="2" t="str">
        <f>IF(Final_Cleaned_Data_V2!M872="Other", "Please specify here", "")</f>
        <v/>
      </c>
      <c r="O872" s="2"/>
      <c r="P872" s="2"/>
      <c r="Q872" s="2"/>
      <c r="R872" s="2"/>
      <c r="S872" s="2"/>
      <c r="T872" s="2"/>
      <c r="U872" s="2"/>
      <c r="W872" s="2"/>
      <c r="X872" s="2"/>
    </row>
    <row r="873">
      <c r="A873" s="1">
        <v>952.0</v>
      </c>
      <c r="B873" s="1" t="s">
        <v>2407</v>
      </c>
      <c r="C873" s="1" t="s">
        <v>2408</v>
      </c>
      <c r="D873" s="1" t="s">
        <v>1167</v>
      </c>
      <c r="E873" s="1" t="s">
        <v>27</v>
      </c>
      <c r="F873" s="1">
        <v>8333.0</v>
      </c>
      <c r="H873" s="2"/>
      <c r="I873" s="2"/>
      <c r="J873" s="2"/>
      <c r="K873" s="2" t="str">
        <f>IF(Final_Cleaned_Data_V2!J873="Other", "Please specify here", "")</f>
        <v/>
      </c>
      <c r="L873" s="2"/>
      <c r="M873" s="2"/>
      <c r="N873" s="2" t="str">
        <f>IF(Final_Cleaned_Data_V2!M873="Other", "Please specify here", "")</f>
        <v/>
      </c>
      <c r="O873" s="2"/>
      <c r="P873" s="2"/>
      <c r="Q873" s="2"/>
      <c r="R873" s="2"/>
      <c r="S873" s="2"/>
      <c r="T873" s="2"/>
      <c r="U873" s="2"/>
      <c r="W873" s="2"/>
      <c r="X873" s="2"/>
    </row>
    <row r="874">
      <c r="A874" s="1">
        <v>953.0</v>
      </c>
      <c r="B874" s="1" t="s">
        <v>2409</v>
      </c>
      <c r="C874" s="1" t="s">
        <v>2410</v>
      </c>
      <c r="D874" s="1" t="s">
        <v>1281</v>
      </c>
      <c r="E874" s="1" t="s">
        <v>27</v>
      </c>
      <c r="F874" s="1">
        <v>8347.0</v>
      </c>
      <c r="H874" s="2"/>
      <c r="I874" s="2"/>
      <c r="J874" s="2"/>
      <c r="K874" s="2" t="str">
        <f>IF(Final_Cleaned_Data_V2!J874="Other", "Please specify here", "")</f>
        <v/>
      </c>
      <c r="L874" s="2"/>
      <c r="M874" s="2"/>
      <c r="N874" s="2" t="str">
        <f>IF(Final_Cleaned_Data_V2!M874="Other", "Please specify here", "")</f>
        <v/>
      </c>
      <c r="O874" s="2"/>
      <c r="P874" s="2"/>
      <c r="Q874" s="2"/>
      <c r="R874" s="2"/>
      <c r="S874" s="2"/>
      <c r="T874" s="2"/>
      <c r="U874" s="2"/>
      <c r="W874" s="2"/>
      <c r="X874" s="2"/>
    </row>
    <row r="875">
      <c r="A875" s="1">
        <v>954.0</v>
      </c>
      <c r="B875" s="1" t="s">
        <v>2411</v>
      </c>
      <c r="C875" s="1" t="s">
        <v>2412</v>
      </c>
      <c r="D875" s="1" t="s">
        <v>954</v>
      </c>
      <c r="E875" s="1" t="s">
        <v>955</v>
      </c>
      <c r="F875" s="1">
        <v>8359.0</v>
      </c>
      <c r="H875" s="2"/>
      <c r="I875" s="2"/>
      <c r="J875" s="2"/>
      <c r="K875" s="2" t="str">
        <f>IF(Final_Cleaned_Data_V2!J875="Other", "Please specify here", "")</f>
        <v/>
      </c>
      <c r="L875" s="2"/>
      <c r="M875" s="2"/>
      <c r="N875" s="2" t="str">
        <f>IF(Final_Cleaned_Data_V2!M875="Other", "Please specify here", "")</f>
        <v/>
      </c>
      <c r="O875" s="2"/>
      <c r="P875" s="2"/>
      <c r="Q875" s="2"/>
      <c r="R875" s="2"/>
      <c r="S875" s="2"/>
      <c r="T875" s="2"/>
      <c r="U875" s="2"/>
      <c r="W875" s="2"/>
      <c r="X875" s="2"/>
    </row>
    <row r="876">
      <c r="A876" s="1">
        <v>955.0</v>
      </c>
      <c r="B876" s="1" t="s">
        <v>2413</v>
      </c>
      <c r="C876" s="1" t="s">
        <v>2414</v>
      </c>
      <c r="D876" s="1" t="s">
        <v>2415</v>
      </c>
      <c r="E876" s="1" t="s">
        <v>838</v>
      </c>
      <c r="F876" s="1">
        <v>8361.0</v>
      </c>
      <c r="H876" s="2"/>
      <c r="I876" s="2"/>
      <c r="J876" s="2"/>
      <c r="K876" s="2" t="str">
        <f>IF(Final_Cleaned_Data_V2!J876="Other", "Please specify here", "")</f>
        <v/>
      </c>
      <c r="L876" s="2"/>
      <c r="M876" s="2"/>
      <c r="N876" s="2" t="str">
        <f>IF(Final_Cleaned_Data_V2!M876="Other", "Please specify here", "")</f>
        <v/>
      </c>
      <c r="O876" s="2"/>
      <c r="P876" s="2"/>
      <c r="Q876" s="2"/>
      <c r="R876" s="2"/>
      <c r="S876" s="2"/>
      <c r="T876" s="2"/>
      <c r="U876" s="2"/>
      <c r="W876" s="2"/>
      <c r="X876" s="2"/>
    </row>
    <row r="877">
      <c r="A877" s="1">
        <v>956.0</v>
      </c>
      <c r="B877" s="1" t="s">
        <v>2416</v>
      </c>
      <c r="C877" s="1" t="s">
        <v>2417</v>
      </c>
      <c r="D877" s="1" t="s">
        <v>2418</v>
      </c>
      <c r="E877" s="1" t="s">
        <v>27</v>
      </c>
      <c r="F877" s="1">
        <v>8366.0</v>
      </c>
      <c r="H877" s="2"/>
      <c r="I877" s="2"/>
      <c r="J877" s="2"/>
      <c r="K877" s="2" t="str">
        <f>IF(Final_Cleaned_Data_V2!J877="Other", "Please specify here", "")</f>
        <v/>
      </c>
      <c r="L877" s="2"/>
      <c r="M877" s="2"/>
      <c r="N877" s="2" t="str">
        <f>IF(Final_Cleaned_Data_V2!M877="Other", "Please specify here", "")</f>
        <v/>
      </c>
      <c r="O877" s="2"/>
      <c r="P877" s="2"/>
      <c r="Q877" s="2"/>
      <c r="R877" s="2"/>
      <c r="S877" s="2"/>
      <c r="T877" s="2"/>
      <c r="U877" s="2"/>
      <c r="W877" s="2"/>
      <c r="X877" s="2"/>
    </row>
    <row r="878">
      <c r="A878" s="1">
        <v>957.0</v>
      </c>
      <c r="B878" s="1" t="s">
        <v>2419</v>
      </c>
      <c r="C878" s="1" t="s">
        <v>2420</v>
      </c>
      <c r="D878" s="1" t="s">
        <v>2421</v>
      </c>
      <c r="E878" s="1" t="s">
        <v>27</v>
      </c>
      <c r="F878" s="1">
        <v>8374.0</v>
      </c>
      <c r="H878" s="2"/>
      <c r="I878" s="2"/>
      <c r="J878" s="2"/>
      <c r="K878" s="2" t="str">
        <f>IF(Final_Cleaned_Data_V2!J878="Other", "Please specify here", "")</f>
        <v/>
      </c>
      <c r="L878" s="2"/>
      <c r="M878" s="2"/>
      <c r="N878" s="2" t="str">
        <f>IF(Final_Cleaned_Data_V2!M878="Other", "Please specify here", "")</f>
        <v/>
      </c>
      <c r="O878" s="2"/>
      <c r="P878" s="2"/>
      <c r="Q878" s="2"/>
      <c r="R878" s="2"/>
      <c r="S878" s="2"/>
      <c r="T878" s="2"/>
      <c r="U878" s="2"/>
      <c r="W878" s="2"/>
      <c r="X878" s="2"/>
    </row>
    <row r="879">
      <c r="A879" s="1">
        <v>958.0</v>
      </c>
      <c r="B879" s="1" t="s">
        <v>2422</v>
      </c>
      <c r="C879" s="1" t="s">
        <v>2423</v>
      </c>
      <c r="D879" s="1" t="s">
        <v>2113</v>
      </c>
      <c r="E879" s="1" t="s">
        <v>27</v>
      </c>
      <c r="F879" s="1">
        <v>8442.0</v>
      </c>
      <c r="H879" s="2"/>
      <c r="I879" s="2"/>
      <c r="J879" s="2"/>
      <c r="K879" s="2" t="str">
        <f>IF(Final_Cleaned_Data_V2!J879="Other", "Please specify here", "")</f>
        <v/>
      </c>
      <c r="L879" s="2"/>
      <c r="M879" s="2"/>
      <c r="N879" s="2" t="str">
        <f>IF(Final_Cleaned_Data_V2!M879="Other", "Please specify here", "")</f>
        <v/>
      </c>
      <c r="O879" s="2"/>
      <c r="P879" s="2"/>
      <c r="Q879" s="2"/>
      <c r="R879" s="2"/>
      <c r="S879" s="2"/>
      <c r="T879" s="2"/>
      <c r="U879" s="2"/>
      <c r="W879" s="2"/>
      <c r="X879" s="2"/>
    </row>
    <row r="880">
      <c r="A880" s="1">
        <v>959.0</v>
      </c>
      <c r="B880" s="1" t="s">
        <v>2424</v>
      </c>
      <c r="C880" s="1" t="s">
        <v>2425</v>
      </c>
      <c r="D880" s="1" t="s">
        <v>1848</v>
      </c>
      <c r="E880" s="1" t="s">
        <v>27</v>
      </c>
      <c r="F880" s="1">
        <v>8458.0</v>
      </c>
      <c r="H880" s="2"/>
      <c r="I880" s="2"/>
      <c r="J880" s="2"/>
      <c r="K880" s="2" t="str">
        <f>IF(Final_Cleaned_Data_V2!J880="Other", "Please specify here", "")</f>
        <v/>
      </c>
      <c r="L880" s="2"/>
      <c r="M880" s="2"/>
      <c r="N880" s="2" t="str">
        <f>IF(Final_Cleaned_Data_V2!M880="Other", "Please specify here", "")</f>
        <v/>
      </c>
      <c r="O880" s="2"/>
      <c r="P880" s="2"/>
      <c r="Q880" s="2"/>
      <c r="R880" s="2"/>
      <c r="S880" s="2"/>
      <c r="T880" s="2"/>
      <c r="U880" s="2"/>
      <c r="W880" s="2"/>
      <c r="X880" s="2"/>
    </row>
    <row r="881">
      <c r="A881" s="1">
        <v>960.0</v>
      </c>
      <c r="B881" s="1" t="s">
        <v>2426</v>
      </c>
      <c r="C881" s="1" t="s">
        <v>2427</v>
      </c>
      <c r="D881" s="1" t="s">
        <v>2067</v>
      </c>
      <c r="E881" s="1" t="s">
        <v>27</v>
      </c>
      <c r="F881" s="1">
        <v>8483.0</v>
      </c>
      <c r="H881" s="2"/>
      <c r="I881" s="2"/>
      <c r="J881" s="2"/>
      <c r="K881" s="2" t="str">
        <f>IF(Final_Cleaned_Data_V2!J881="Other", "Please specify here", "")</f>
        <v/>
      </c>
      <c r="L881" s="2"/>
      <c r="M881" s="2"/>
      <c r="N881" s="2" t="str">
        <f>IF(Final_Cleaned_Data_V2!M881="Other", "Please specify here", "")</f>
        <v/>
      </c>
      <c r="O881" s="2"/>
      <c r="P881" s="2"/>
      <c r="Q881" s="2"/>
      <c r="R881" s="2"/>
      <c r="S881" s="2"/>
      <c r="T881" s="2"/>
      <c r="U881" s="2"/>
      <c r="W881" s="2"/>
      <c r="X881" s="2"/>
    </row>
    <row r="882">
      <c r="A882" s="1">
        <v>961.0</v>
      </c>
      <c r="B882" s="1" t="s">
        <v>2428</v>
      </c>
      <c r="C882" s="1" t="s">
        <v>2429</v>
      </c>
      <c r="D882" s="1" t="s">
        <v>1633</v>
      </c>
      <c r="E882" s="1" t="s">
        <v>27</v>
      </c>
      <c r="F882" s="1">
        <v>8493.0</v>
      </c>
      <c r="H882" s="2"/>
      <c r="I882" s="2"/>
      <c r="J882" s="2"/>
      <c r="K882" s="2" t="str">
        <f>IF(Final_Cleaned_Data_V2!J882="Other", "Please specify here", "")</f>
        <v/>
      </c>
      <c r="L882" s="2"/>
      <c r="M882" s="2"/>
      <c r="N882" s="2" t="str">
        <f>IF(Final_Cleaned_Data_V2!M882="Other", "Please specify here", "")</f>
        <v/>
      </c>
      <c r="O882" s="2"/>
      <c r="P882" s="2"/>
      <c r="Q882" s="2"/>
      <c r="R882" s="2"/>
      <c r="S882" s="2"/>
      <c r="T882" s="2"/>
      <c r="U882" s="2"/>
      <c r="W882" s="2"/>
      <c r="X882" s="2"/>
    </row>
    <row r="883">
      <c r="A883" s="1">
        <v>962.0</v>
      </c>
      <c r="B883" s="1" t="s">
        <v>2430</v>
      </c>
      <c r="C883" s="1" t="s">
        <v>2431</v>
      </c>
      <c r="D883" s="1" t="s">
        <v>30</v>
      </c>
      <c r="E883" s="1" t="s">
        <v>27</v>
      </c>
      <c r="F883" s="1">
        <v>8546.0</v>
      </c>
      <c r="H883" s="2"/>
      <c r="I883" s="2"/>
      <c r="J883" s="2"/>
      <c r="K883" s="2" t="str">
        <f>IF(Final_Cleaned_Data_V2!J883="Other", "Please specify here", "")</f>
        <v/>
      </c>
      <c r="L883" s="2"/>
      <c r="M883" s="2"/>
      <c r="N883" s="2" t="str">
        <f>IF(Final_Cleaned_Data_V2!M883="Other", "Please specify here", "")</f>
        <v/>
      </c>
      <c r="O883" s="2"/>
      <c r="P883" s="2"/>
      <c r="Q883" s="2"/>
      <c r="R883" s="2"/>
      <c r="S883" s="2"/>
      <c r="T883" s="2"/>
      <c r="U883" s="2"/>
      <c r="W883" s="2"/>
      <c r="X883" s="2"/>
    </row>
    <row r="884">
      <c r="A884" s="1">
        <v>963.0</v>
      </c>
      <c r="B884" s="1" t="s">
        <v>2432</v>
      </c>
      <c r="C884" s="1" t="s">
        <v>2433</v>
      </c>
      <c r="D884" s="1" t="s">
        <v>2434</v>
      </c>
      <c r="E884" s="1" t="s">
        <v>27</v>
      </c>
      <c r="F884" s="1">
        <v>8574.0</v>
      </c>
      <c r="H884" s="2"/>
      <c r="I884" s="2"/>
      <c r="J884" s="2"/>
      <c r="K884" s="2" t="str">
        <f>IF(Final_Cleaned_Data_V2!J884="Other", "Please specify here", "")</f>
        <v/>
      </c>
      <c r="L884" s="2"/>
      <c r="M884" s="2"/>
      <c r="N884" s="2" t="str">
        <f>IF(Final_Cleaned_Data_V2!M884="Other", "Please specify here", "")</f>
        <v/>
      </c>
      <c r="O884" s="2"/>
      <c r="P884" s="2"/>
      <c r="Q884" s="2"/>
      <c r="R884" s="2"/>
      <c r="S884" s="2"/>
      <c r="T884" s="2"/>
      <c r="U884" s="2"/>
      <c r="W884" s="2"/>
      <c r="X884" s="2"/>
    </row>
    <row r="885">
      <c r="A885" s="1">
        <v>964.0</v>
      </c>
      <c r="B885" s="1" t="s">
        <v>2435</v>
      </c>
      <c r="C885" s="1" t="s">
        <v>2436</v>
      </c>
      <c r="D885" s="1" t="s">
        <v>1848</v>
      </c>
      <c r="E885" s="1" t="s">
        <v>27</v>
      </c>
      <c r="F885" s="1">
        <v>8602.0</v>
      </c>
      <c r="H885" s="2"/>
      <c r="I885" s="2"/>
      <c r="J885" s="2"/>
      <c r="K885" s="2" t="str">
        <f>IF(Final_Cleaned_Data_V2!J885="Other", "Please specify here", "")</f>
        <v/>
      </c>
      <c r="L885" s="2"/>
      <c r="M885" s="2"/>
      <c r="N885" s="2" t="str">
        <f>IF(Final_Cleaned_Data_V2!M885="Other", "Please specify here", "")</f>
        <v/>
      </c>
      <c r="O885" s="2"/>
      <c r="P885" s="2"/>
      <c r="Q885" s="2"/>
      <c r="R885" s="2"/>
      <c r="S885" s="2"/>
      <c r="T885" s="2"/>
      <c r="U885" s="2"/>
      <c r="W885" s="2"/>
      <c r="X885" s="2"/>
    </row>
    <row r="886">
      <c r="A886" s="1">
        <v>965.0</v>
      </c>
      <c r="B886" s="1" t="s">
        <v>2437</v>
      </c>
      <c r="C886" s="1" t="s">
        <v>2438</v>
      </c>
      <c r="D886" s="1" t="s">
        <v>936</v>
      </c>
      <c r="E886" s="1" t="s">
        <v>937</v>
      </c>
      <c r="F886" s="1">
        <v>8625.0</v>
      </c>
      <c r="H886" s="2"/>
      <c r="I886" s="2"/>
      <c r="J886" s="2"/>
      <c r="K886" s="2" t="str">
        <f>IF(Final_Cleaned_Data_V2!J886="Other", "Please specify here", "")</f>
        <v/>
      </c>
      <c r="L886" s="2"/>
      <c r="M886" s="2"/>
      <c r="N886" s="2" t="str">
        <f>IF(Final_Cleaned_Data_V2!M886="Other", "Please specify here", "")</f>
        <v/>
      </c>
      <c r="O886" s="2"/>
      <c r="P886" s="2"/>
      <c r="Q886" s="2"/>
      <c r="R886" s="2"/>
      <c r="S886" s="2"/>
      <c r="T886" s="2"/>
      <c r="U886" s="2"/>
      <c r="W886" s="2"/>
      <c r="X886" s="2"/>
    </row>
    <row r="887">
      <c r="A887" s="1">
        <v>966.0</v>
      </c>
      <c r="B887" s="1" t="s">
        <v>2439</v>
      </c>
      <c r="C887" s="1" t="s">
        <v>2440</v>
      </c>
      <c r="D887" s="1" t="s">
        <v>2113</v>
      </c>
      <c r="E887" s="1" t="s">
        <v>27</v>
      </c>
      <c r="F887" s="1">
        <v>8639.0</v>
      </c>
      <c r="H887" s="2"/>
      <c r="I887" s="2"/>
      <c r="J887" s="2"/>
      <c r="K887" s="2" t="str">
        <f>IF(Final_Cleaned_Data_V2!J887="Other", "Please specify here", "")</f>
        <v/>
      </c>
      <c r="L887" s="2"/>
      <c r="M887" s="2"/>
      <c r="N887" s="2" t="str">
        <f>IF(Final_Cleaned_Data_V2!M887="Other", "Please specify here", "")</f>
        <v/>
      </c>
      <c r="O887" s="2"/>
      <c r="P887" s="2"/>
      <c r="Q887" s="2"/>
      <c r="R887" s="2"/>
      <c r="S887" s="2"/>
      <c r="T887" s="2"/>
      <c r="U887" s="2"/>
      <c r="W887" s="2"/>
      <c r="X887" s="2"/>
    </row>
    <row r="888">
      <c r="A888" s="1">
        <v>967.0</v>
      </c>
      <c r="B888" s="1" t="s">
        <v>2441</v>
      </c>
      <c r="C888" s="1" t="s">
        <v>2442</v>
      </c>
      <c r="D888" s="1" t="s">
        <v>1022</v>
      </c>
      <c r="E888" s="1" t="s">
        <v>27</v>
      </c>
      <c r="F888" s="1">
        <v>8647.0</v>
      </c>
      <c r="H888" s="2"/>
      <c r="I888" s="2"/>
      <c r="J888" s="2"/>
      <c r="K888" s="2" t="str">
        <f>IF(Final_Cleaned_Data_V2!J888="Other", "Please specify here", "")</f>
        <v/>
      </c>
      <c r="L888" s="2"/>
      <c r="M888" s="2"/>
      <c r="N888" s="2" t="str">
        <f>IF(Final_Cleaned_Data_V2!M888="Other", "Please specify here", "")</f>
        <v/>
      </c>
      <c r="O888" s="2"/>
      <c r="P888" s="2"/>
      <c r="Q888" s="2"/>
      <c r="R888" s="2"/>
      <c r="S888" s="2"/>
      <c r="T888" s="2"/>
      <c r="U888" s="2"/>
      <c r="W888" s="2"/>
      <c r="X888" s="2"/>
    </row>
    <row r="889">
      <c r="A889" s="1">
        <v>968.0</v>
      </c>
      <c r="B889" s="1" t="s">
        <v>2443</v>
      </c>
      <c r="C889" s="1" t="s">
        <v>2444</v>
      </c>
      <c r="D889" s="1" t="s">
        <v>823</v>
      </c>
      <c r="E889" s="1" t="s">
        <v>27</v>
      </c>
      <c r="F889" s="1">
        <v>8680.0</v>
      </c>
      <c r="H889" s="2"/>
      <c r="I889" s="2"/>
      <c r="J889" s="2"/>
      <c r="K889" s="2" t="str">
        <f>IF(Final_Cleaned_Data_V2!J889="Other", "Please specify here", "")</f>
        <v/>
      </c>
      <c r="L889" s="2"/>
      <c r="M889" s="2"/>
      <c r="N889" s="2" t="str">
        <f>IF(Final_Cleaned_Data_V2!M889="Other", "Please specify here", "")</f>
        <v/>
      </c>
      <c r="O889" s="2"/>
      <c r="P889" s="2"/>
      <c r="Q889" s="2"/>
      <c r="R889" s="2"/>
      <c r="S889" s="2"/>
      <c r="T889" s="2"/>
      <c r="U889" s="2"/>
      <c r="W889" s="2"/>
      <c r="X889" s="2"/>
    </row>
    <row r="890">
      <c r="A890" s="1">
        <v>969.0</v>
      </c>
      <c r="B890" s="1" t="s">
        <v>2445</v>
      </c>
      <c r="C890" s="1" t="s">
        <v>2446</v>
      </c>
      <c r="D890" s="1" t="s">
        <v>2447</v>
      </c>
      <c r="E890" s="1" t="s">
        <v>838</v>
      </c>
      <c r="F890" s="1">
        <v>8687.0</v>
      </c>
      <c r="H890" s="2"/>
      <c r="I890" s="2"/>
      <c r="J890" s="2"/>
      <c r="K890" s="2" t="str">
        <f>IF(Final_Cleaned_Data_V2!J890="Other", "Please specify here", "")</f>
        <v/>
      </c>
      <c r="L890" s="2"/>
      <c r="M890" s="2"/>
      <c r="N890" s="2" t="str">
        <f>IF(Final_Cleaned_Data_V2!M890="Other", "Please specify here", "")</f>
        <v/>
      </c>
      <c r="O890" s="2"/>
      <c r="P890" s="2"/>
      <c r="Q890" s="2"/>
      <c r="R890" s="2"/>
      <c r="S890" s="2"/>
      <c r="T890" s="2"/>
      <c r="U890" s="2"/>
      <c r="W890" s="2"/>
      <c r="X890" s="2"/>
    </row>
    <row r="891">
      <c r="A891" s="1">
        <v>970.0</v>
      </c>
      <c r="B891" s="1" t="s">
        <v>2448</v>
      </c>
      <c r="C891" s="1" t="s">
        <v>2449</v>
      </c>
      <c r="D891" s="1" t="s">
        <v>2113</v>
      </c>
      <c r="E891" s="1" t="s">
        <v>27</v>
      </c>
      <c r="F891" s="1">
        <v>8697.0</v>
      </c>
      <c r="H891" s="2"/>
      <c r="I891" s="2"/>
      <c r="J891" s="2"/>
      <c r="K891" s="2" t="str">
        <f>IF(Final_Cleaned_Data_V2!J891="Other", "Please specify here", "")</f>
        <v/>
      </c>
      <c r="L891" s="2"/>
      <c r="M891" s="2"/>
      <c r="N891" s="2" t="str">
        <f>IF(Final_Cleaned_Data_V2!M891="Other", "Please specify here", "")</f>
        <v/>
      </c>
      <c r="O891" s="2"/>
      <c r="P891" s="2"/>
      <c r="Q891" s="2"/>
      <c r="R891" s="2"/>
      <c r="S891" s="2"/>
      <c r="T891" s="2"/>
      <c r="U891" s="2"/>
      <c r="W891" s="2"/>
      <c r="X891" s="2"/>
    </row>
    <row r="892">
      <c r="A892" s="1">
        <v>971.0</v>
      </c>
      <c r="B892" s="1" t="s">
        <v>2450</v>
      </c>
      <c r="C892" s="1" t="s">
        <v>2451</v>
      </c>
      <c r="D892" s="1" t="s">
        <v>1035</v>
      </c>
      <c r="E892" s="1" t="s">
        <v>27</v>
      </c>
      <c r="F892" s="1">
        <v>8750.0</v>
      </c>
      <c r="H892" s="2"/>
      <c r="I892" s="2"/>
      <c r="J892" s="2"/>
      <c r="K892" s="2" t="str">
        <f>IF(Final_Cleaned_Data_V2!J892="Other", "Please specify here", "")</f>
        <v/>
      </c>
      <c r="L892" s="2"/>
      <c r="M892" s="2"/>
      <c r="N892" s="2" t="str">
        <f>IF(Final_Cleaned_Data_V2!M892="Other", "Please specify here", "")</f>
        <v/>
      </c>
      <c r="O892" s="2"/>
      <c r="P892" s="2"/>
      <c r="Q892" s="2"/>
      <c r="R892" s="2"/>
      <c r="S892" s="2"/>
      <c r="T892" s="2"/>
      <c r="U892" s="2"/>
      <c r="W892" s="2"/>
      <c r="X892" s="2"/>
    </row>
    <row r="893">
      <c r="A893" s="1">
        <v>972.0</v>
      </c>
      <c r="B893" s="1" t="s">
        <v>2452</v>
      </c>
      <c r="C893" s="1" t="s">
        <v>2453</v>
      </c>
      <c r="D893" s="1" t="s">
        <v>2454</v>
      </c>
      <c r="E893" s="1" t="s">
        <v>27</v>
      </c>
      <c r="F893" s="1">
        <v>8753.0</v>
      </c>
      <c r="H893" s="2"/>
      <c r="I893" s="2"/>
      <c r="J893" s="2"/>
      <c r="K893" s="2" t="str">
        <f>IF(Final_Cleaned_Data_V2!J893="Other", "Please specify here", "")</f>
        <v/>
      </c>
      <c r="L893" s="2"/>
      <c r="M893" s="2"/>
      <c r="N893" s="2" t="str">
        <f>IF(Final_Cleaned_Data_V2!M893="Other", "Please specify here", "")</f>
        <v/>
      </c>
      <c r="O893" s="2"/>
      <c r="P893" s="2"/>
      <c r="Q893" s="2"/>
      <c r="R893" s="2"/>
      <c r="S893" s="2"/>
      <c r="T893" s="2"/>
      <c r="U893" s="2"/>
      <c r="W893" s="2"/>
      <c r="X893" s="2"/>
    </row>
    <row r="894">
      <c r="A894" s="1">
        <v>973.0</v>
      </c>
      <c r="B894" s="1" t="s">
        <v>2455</v>
      </c>
      <c r="C894" s="1" t="s">
        <v>2456</v>
      </c>
      <c r="D894" s="1" t="s">
        <v>1417</v>
      </c>
      <c r="E894" s="1" t="s">
        <v>27</v>
      </c>
      <c r="F894" s="1">
        <v>8761.0</v>
      </c>
      <c r="H894" s="2"/>
      <c r="I894" s="2"/>
      <c r="J894" s="2"/>
      <c r="K894" s="2" t="str">
        <f>IF(Final_Cleaned_Data_V2!J894="Other", "Please specify here", "")</f>
        <v/>
      </c>
      <c r="L894" s="2"/>
      <c r="M894" s="2"/>
      <c r="N894" s="2" t="str">
        <f>IF(Final_Cleaned_Data_V2!M894="Other", "Please specify here", "")</f>
        <v/>
      </c>
      <c r="O894" s="2"/>
      <c r="P894" s="2"/>
      <c r="Q894" s="2"/>
      <c r="R894" s="2"/>
      <c r="S894" s="2"/>
      <c r="T894" s="2"/>
      <c r="U894" s="2"/>
      <c r="W894" s="2"/>
      <c r="X894" s="2"/>
    </row>
    <row r="895">
      <c r="A895" s="1">
        <v>974.0</v>
      </c>
      <c r="B895" s="1" t="s">
        <v>2457</v>
      </c>
      <c r="C895" s="1" t="s">
        <v>2458</v>
      </c>
      <c r="D895" s="1" t="s">
        <v>1188</v>
      </c>
      <c r="E895" s="1" t="s">
        <v>1058</v>
      </c>
      <c r="F895" s="1">
        <v>8769.0</v>
      </c>
      <c r="H895" s="2"/>
      <c r="I895" s="2"/>
      <c r="J895" s="2"/>
      <c r="K895" s="2" t="str">
        <f>IF(Final_Cleaned_Data_V2!J895="Other", "Please specify here", "")</f>
        <v/>
      </c>
      <c r="L895" s="2"/>
      <c r="M895" s="2"/>
      <c r="N895" s="2" t="str">
        <f>IF(Final_Cleaned_Data_V2!M895="Other", "Please specify here", "")</f>
        <v/>
      </c>
      <c r="O895" s="2"/>
      <c r="P895" s="2"/>
      <c r="Q895" s="2"/>
      <c r="R895" s="2"/>
      <c r="S895" s="2"/>
      <c r="T895" s="2"/>
      <c r="U895" s="2"/>
      <c r="W895" s="2"/>
      <c r="X895" s="2"/>
    </row>
    <row r="896">
      <c r="A896" s="1">
        <v>975.0</v>
      </c>
      <c r="B896" s="1" t="s">
        <v>2459</v>
      </c>
      <c r="C896" s="1" t="s">
        <v>2460</v>
      </c>
      <c r="D896" s="1" t="s">
        <v>152</v>
      </c>
      <c r="E896" s="1" t="s">
        <v>153</v>
      </c>
      <c r="F896" s="1">
        <v>8792.0</v>
      </c>
      <c r="H896" s="2"/>
      <c r="I896" s="2"/>
      <c r="J896" s="2"/>
      <c r="K896" s="2" t="str">
        <f>IF(Final_Cleaned_Data_V2!J896="Other", "Please specify here", "")</f>
        <v/>
      </c>
      <c r="L896" s="2"/>
      <c r="M896" s="2"/>
      <c r="N896" s="2" t="str">
        <f>IF(Final_Cleaned_Data_V2!M896="Other", "Please specify here", "")</f>
        <v/>
      </c>
      <c r="O896" s="2"/>
      <c r="P896" s="2"/>
      <c r="Q896" s="2"/>
      <c r="R896" s="2"/>
      <c r="S896" s="2"/>
      <c r="T896" s="2"/>
      <c r="U896" s="2"/>
      <c r="W896" s="2"/>
      <c r="X896" s="2"/>
    </row>
    <row r="897">
      <c r="A897" s="1">
        <v>976.0</v>
      </c>
      <c r="B897" s="1" t="s">
        <v>2461</v>
      </c>
      <c r="C897" s="1" t="s">
        <v>2462</v>
      </c>
      <c r="D897" s="1" t="s">
        <v>2113</v>
      </c>
      <c r="E897" s="1" t="s">
        <v>27</v>
      </c>
      <c r="F897" s="1">
        <v>8798.0</v>
      </c>
      <c r="H897" s="2"/>
      <c r="I897" s="2"/>
      <c r="J897" s="2"/>
      <c r="K897" s="2" t="str">
        <f>IF(Final_Cleaned_Data_V2!J897="Other", "Please specify here", "")</f>
        <v/>
      </c>
      <c r="L897" s="2"/>
      <c r="M897" s="2"/>
      <c r="N897" s="2" t="str">
        <f>IF(Final_Cleaned_Data_V2!M897="Other", "Please specify here", "")</f>
        <v/>
      </c>
      <c r="O897" s="2"/>
      <c r="P897" s="2"/>
      <c r="Q897" s="2"/>
      <c r="R897" s="2"/>
      <c r="S897" s="2"/>
      <c r="T897" s="2"/>
      <c r="U897" s="2"/>
      <c r="W897" s="2"/>
      <c r="X897" s="2"/>
    </row>
    <row r="898">
      <c r="A898" s="1">
        <v>977.0</v>
      </c>
      <c r="B898" s="1" t="s">
        <v>2463</v>
      </c>
      <c r="C898" s="1" t="s">
        <v>2464</v>
      </c>
      <c r="D898" s="1" t="s">
        <v>1848</v>
      </c>
      <c r="E898" s="1" t="s">
        <v>27</v>
      </c>
      <c r="F898" s="1">
        <v>8820.0</v>
      </c>
      <c r="H898" s="2"/>
      <c r="I898" s="2"/>
      <c r="J898" s="2"/>
      <c r="K898" s="2" t="str">
        <f>IF(Final_Cleaned_Data_V2!J898="Other", "Please specify here", "")</f>
        <v/>
      </c>
      <c r="L898" s="2"/>
      <c r="M898" s="2"/>
      <c r="N898" s="2" t="str">
        <f>IF(Final_Cleaned_Data_V2!M898="Other", "Please specify here", "")</f>
        <v/>
      </c>
      <c r="O898" s="2"/>
      <c r="P898" s="2"/>
      <c r="Q898" s="2"/>
      <c r="R898" s="2"/>
      <c r="S898" s="2"/>
      <c r="T898" s="2"/>
      <c r="U898" s="2"/>
      <c r="W898" s="2"/>
      <c r="X898" s="2"/>
    </row>
    <row r="899">
      <c r="A899" s="1">
        <v>978.0</v>
      </c>
      <c r="B899" s="1" t="s">
        <v>2465</v>
      </c>
      <c r="C899" s="1" t="s">
        <v>2466</v>
      </c>
      <c r="D899" s="1" t="s">
        <v>2467</v>
      </c>
      <c r="E899" s="1" t="s">
        <v>2193</v>
      </c>
      <c r="F899" s="1">
        <v>8903.0</v>
      </c>
      <c r="H899" s="2"/>
      <c r="I899" s="2"/>
      <c r="J899" s="2"/>
      <c r="K899" s="2" t="str">
        <f>IF(Final_Cleaned_Data_V2!J899="Other", "Please specify here", "")</f>
        <v/>
      </c>
      <c r="L899" s="2"/>
      <c r="M899" s="2"/>
      <c r="N899" s="2" t="str">
        <f>IF(Final_Cleaned_Data_V2!M899="Other", "Please specify here", "")</f>
        <v/>
      </c>
      <c r="O899" s="2"/>
      <c r="P899" s="2"/>
      <c r="Q899" s="2"/>
      <c r="R899" s="2"/>
      <c r="S899" s="2"/>
      <c r="T899" s="2"/>
      <c r="U899" s="2"/>
      <c r="W899" s="2"/>
      <c r="X899" s="2"/>
    </row>
    <row r="900">
      <c r="A900" s="1">
        <v>979.0</v>
      </c>
      <c r="B900" s="1" t="s">
        <v>2468</v>
      </c>
      <c r="C900" s="1" t="s">
        <v>2469</v>
      </c>
      <c r="D900" s="1" t="s">
        <v>26</v>
      </c>
      <c r="E900" s="1" t="s">
        <v>27</v>
      </c>
      <c r="F900" s="1">
        <v>8917.0</v>
      </c>
      <c r="H900" s="2"/>
      <c r="I900" s="2"/>
      <c r="J900" s="2"/>
      <c r="K900" s="2" t="str">
        <f>IF(Final_Cleaned_Data_V2!J900="Other", "Please specify here", "")</f>
        <v/>
      </c>
      <c r="L900" s="2"/>
      <c r="M900" s="2"/>
      <c r="N900" s="2" t="str">
        <f>IF(Final_Cleaned_Data_V2!M900="Other", "Please specify here", "")</f>
        <v/>
      </c>
      <c r="O900" s="2"/>
      <c r="P900" s="2"/>
      <c r="Q900" s="2"/>
      <c r="R900" s="2"/>
      <c r="S900" s="2"/>
      <c r="T900" s="2"/>
      <c r="U900" s="2"/>
      <c r="W900" s="2"/>
      <c r="X900" s="2"/>
    </row>
    <row r="901">
      <c r="A901" s="1">
        <v>980.0</v>
      </c>
      <c r="B901" s="1" t="s">
        <v>2470</v>
      </c>
      <c r="C901" s="1" t="s">
        <v>2471</v>
      </c>
      <c r="D901" s="1" t="s">
        <v>152</v>
      </c>
      <c r="E901" s="1" t="s">
        <v>153</v>
      </c>
      <c r="F901" s="1">
        <v>8949.0</v>
      </c>
      <c r="H901" s="2"/>
      <c r="I901" s="2"/>
      <c r="J901" s="2"/>
      <c r="K901" s="2" t="str">
        <f>IF(Final_Cleaned_Data_V2!J901="Other", "Please specify here", "")</f>
        <v/>
      </c>
      <c r="L901" s="2"/>
      <c r="M901" s="2"/>
      <c r="N901" s="2" t="str">
        <f>IF(Final_Cleaned_Data_V2!M901="Other", "Please specify here", "")</f>
        <v/>
      </c>
      <c r="O901" s="2"/>
      <c r="P901" s="2"/>
      <c r="Q901" s="2"/>
      <c r="R901" s="2"/>
      <c r="S901" s="2"/>
      <c r="T901" s="2"/>
      <c r="U901" s="2"/>
      <c r="W901" s="2"/>
      <c r="X901" s="2"/>
    </row>
    <row r="902">
      <c r="A902" s="1">
        <v>981.0</v>
      </c>
      <c r="B902" s="1" t="s">
        <v>2472</v>
      </c>
      <c r="C902" s="1" t="s">
        <v>2473</v>
      </c>
      <c r="D902" s="1" t="s">
        <v>2474</v>
      </c>
      <c r="E902" s="1" t="s">
        <v>27</v>
      </c>
      <c r="F902" s="1">
        <v>8960.0</v>
      </c>
      <c r="H902" s="2"/>
      <c r="I902" s="2"/>
      <c r="J902" s="2"/>
      <c r="K902" s="2" t="str">
        <f>IF(Final_Cleaned_Data_V2!J902="Other", "Please specify here", "")</f>
        <v/>
      </c>
      <c r="L902" s="2"/>
      <c r="M902" s="2"/>
      <c r="N902" s="2" t="str">
        <f>IF(Final_Cleaned_Data_V2!M902="Other", "Please specify here", "")</f>
        <v/>
      </c>
      <c r="O902" s="2"/>
      <c r="P902" s="2"/>
      <c r="Q902" s="2"/>
      <c r="R902" s="2"/>
      <c r="S902" s="2"/>
      <c r="T902" s="2"/>
      <c r="U902" s="2"/>
      <c r="W902" s="2"/>
      <c r="X902" s="2"/>
    </row>
    <row r="903">
      <c r="A903" s="1">
        <v>982.0</v>
      </c>
      <c r="B903" s="1" t="s">
        <v>2475</v>
      </c>
      <c r="C903" s="1" t="s">
        <v>2476</v>
      </c>
      <c r="D903" s="1" t="s">
        <v>2477</v>
      </c>
      <c r="E903" s="1" t="s">
        <v>2478</v>
      </c>
      <c r="F903" s="1">
        <v>8982.0</v>
      </c>
      <c r="H903" s="2"/>
      <c r="I903" s="2"/>
      <c r="J903" s="2"/>
      <c r="K903" s="2" t="str">
        <f>IF(Final_Cleaned_Data_V2!J903="Other", "Please specify here", "")</f>
        <v/>
      </c>
      <c r="L903" s="2"/>
      <c r="M903" s="2"/>
      <c r="N903" s="2" t="str">
        <f>IF(Final_Cleaned_Data_V2!M903="Other", "Please specify here", "")</f>
        <v/>
      </c>
      <c r="O903" s="2"/>
      <c r="P903" s="2"/>
      <c r="Q903" s="2"/>
      <c r="R903" s="2"/>
      <c r="S903" s="2"/>
      <c r="T903" s="2"/>
      <c r="U903" s="2"/>
      <c r="W903" s="2"/>
      <c r="X903" s="2"/>
    </row>
    <row r="904">
      <c r="A904" s="1">
        <v>983.0</v>
      </c>
      <c r="B904" s="1" t="s">
        <v>2479</v>
      </c>
      <c r="C904" s="1" t="s">
        <v>2480</v>
      </c>
      <c r="D904" s="1" t="s">
        <v>1703</v>
      </c>
      <c r="E904" s="1" t="s">
        <v>27</v>
      </c>
      <c r="F904" s="1">
        <v>9080.0</v>
      </c>
      <c r="H904" s="2"/>
      <c r="I904" s="2"/>
      <c r="J904" s="2"/>
      <c r="K904" s="2" t="str">
        <f>IF(Final_Cleaned_Data_V2!J904="Other", "Please specify here", "")</f>
        <v/>
      </c>
      <c r="L904" s="2"/>
      <c r="M904" s="2"/>
      <c r="N904" s="2" t="str">
        <f>IF(Final_Cleaned_Data_V2!M904="Other", "Please specify here", "")</f>
        <v/>
      </c>
      <c r="O904" s="2"/>
      <c r="P904" s="2"/>
      <c r="Q904" s="2"/>
      <c r="R904" s="2"/>
      <c r="S904" s="2"/>
      <c r="T904" s="2"/>
      <c r="U904" s="2"/>
      <c r="W904" s="2"/>
      <c r="X904" s="2"/>
    </row>
    <row r="905">
      <c r="A905" s="1">
        <v>984.0</v>
      </c>
      <c r="B905" s="1" t="s">
        <v>2481</v>
      </c>
      <c r="C905" s="1" t="s">
        <v>2482</v>
      </c>
      <c r="D905" s="1" t="s">
        <v>679</v>
      </c>
      <c r="E905" s="1" t="s">
        <v>27</v>
      </c>
      <c r="F905" s="1">
        <v>9103.0</v>
      </c>
      <c r="H905" s="2"/>
      <c r="I905" s="2"/>
      <c r="J905" s="2"/>
      <c r="K905" s="2" t="str">
        <f>IF(Final_Cleaned_Data_V2!J905="Other", "Please specify here", "")</f>
        <v/>
      </c>
      <c r="L905" s="2"/>
      <c r="M905" s="2"/>
      <c r="N905" s="2" t="str">
        <f>IF(Final_Cleaned_Data_V2!M905="Other", "Please specify here", "")</f>
        <v/>
      </c>
      <c r="O905" s="2"/>
      <c r="P905" s="2"/>
      <c r="Q905" s="2"/>
      <c r="R905" s="2"/>
      <c r="S905" s="2"/>
      <c r="T905" s="2"/>
      <c r="U905" s="2"/>
      <c r="W905" s="2"/>
      <c r="X905" s="2"/>
    </row>
    <row r="906">
      <c r="A906" s="1">
        <v>985.0</v>
      </c>
      <c r="B906" s="1" t="s">
        <v>2483</v>
      </c>
      <c r="C906" s="1" t="s">
        <v>2484</v>
      </c>
      <c r="D906" s="1" t="s">
        <v>531</v>
      </c>
      <c r="E906" s="1" t="s">
        <v>27</v>
      </c>
      <c r="F906" s="1">
        <v>9117.0</v>
      </c>
      <c r="H906" s="2"/>
      <c r="I906" s="2"/>
      <c r="J906" s="2"/>
      <c r="K906" s="2" t="str">
        <f>IF(Final_Cleaned_Data_V2!J906="Other", "Please specify here", "")</f>
        <v/>
      </c>
      <c r="L906" s="2"/>
      <c r="M906" s="2"/>
      <c r="N906" s="2" t="str">
        <f>IF(Final_Cleaned_Data_V2!M906="Other", "Please specify here", "")</f>
        <v/>
      </c>
      <c r="O906" s="2"/>
      <c r="P906" s="2"/>
      <c r="Q906" s="2"/>
      <c r="R906" s="2"/>
      <c r="S906" s="2"/>
      <c r="T906" s="2"/>
      <c r="U906" s="2"/>
      <c r="W906" s="2"/>
      <c r="X906" s="2"/>
    </row>
    <row r="907">
      <c r="A907" s="1">
        <v>986.0</v>
      </c>
      <c r="B907" s="1" t="s">
        <v>2485</v>
      </c>
      <c r="C907" s="1" t="s">
        <v>2486</v>
      </c>
      <c r="D907" s="1" t="s">
        <v>2487</v>
      </c>
      <c r="E907" s="1" t="s">
        <v>27</v>
      </c>
      <c r="F907" s="1">
        <v>9127.0</v>
      </c>
      <c r="H907" s="2"/>
      <c r="I907" s="2"/>
      <c r="J907" s="2"/>
      <c r="K907" s="2" t="str">
        <f>IF(Final_Cleaned_Data_V2!J907="Other", "Please specify here", "")</f>
        <v/>
      </c>
      <c r="L907" s="2"/>
      <c r="M907" s="2"/>
      <c r="N907" s="2" t="str">
        <f>IF(Final_Cleaned_Data_V2!M907="Other", "Please specify here", "")</f>
        <v/>
      </c>
      <c r="O907" s="2"/>
      <c r="P907" s="2"/>
      <c r="Q907" s="2"/>
      <c r="R907" s="2"/>
      <c r="S907" s="2"/>
      <c r="T907" s="2"/>
      <c r="U907" s="2"/>
      <c r="W907" s="2"/>
      <c r="X907" s="2"/>
    </row>
    <row r="908">
      <c r="A908" s="1">
        <v>987.0</v>
      </c>
      <c r="B908" s="1" t="s">
        <v>2488</v>
      </c>
      <c r="C908" s="1" t="s">
        <v>2489</v>
      </c>
      <c r="D908" s="1" t="s">
        <v>26</v>
      </c>
      <c r="E908" s="1" t="s">
        <v>27</v>
      </c>
      <c r="F908" s="1">
        <v>9161.0</v>
      </c>
      <c r="H908" s="2"/>
      <c r="I908" s="2"/>
      <c r="J908" s="2"/>
      <c r="K908" s="2" t="str">
        <f>IF(Final_Cleaned_Data_V2!J908="Other", "Please specify here", "")</f>
        <v/>
      </c>
      <c r="L908" s="2"/>
      <c r="M908" s="2"/>
      <c r="N908" s="2" t="str">
        <f>IF(Final_Cleaned_Data_V2!M908="Other", "Please specify here", "")</f>
        <v/>
      </c>
      <c r="O908" s="2"/>
      <c r="P908" s="2"/>
      <c r="Q908" s="2"/>
      <c r="R908" s="2"/>
      <c r="S908" s="2"/>
      <c r="T908" s="2"/>
      <c r="U908" s="2"/>
      <c r="W908" s="2"/>
      <c r="X908" s="2"/>
    </row>
    <row r="909">
      <c r="A909" s="1">
        <v>988.0</v>
      </c>
      <c r="B909" s="1" t="s">
        <v>2490</v>
      </c>
      <c r="C909" s="1" t="s">
        <v>2491</v>
      </c>
      <c r="D909" s="1" t="s">
        <v>201</v>
      </c>
      <c r="E909" s="1" t="s">
        <v>27</v>
      </c>
      <c r="F909" s="1">
        <v>9183.0</v>
      </c>
      <c r="H909" s="2"/>
      <c r="I909" s="2"/>
      <c r="J909" s="2"/>
      <c r="K909" s="2" t="str">
        <f>IF(Final_Cleaned_Data_V2!J909="Other", "Please specify here", "")</f>
        <v/>
      </c>
      <c r="L909" s="2"/>
      <c r="M909" s="2"/>
      <c r="N909" s="2" t="str">
        <f>IF(Final_Cleaned_Data_V2!M909="Other", "Please specify here", "")</f>
        <v/>
      </c>
      <c r="O909" s="2"/>
      <c r="P909" s="2"/>
      <c r="Q909" s="2"/>
      <c r="R909" s="2"/>
      <c r="S909" s="2"/>
      <c r="T909" s="2"/>
      <c r="U909" s="2"/>
      <c r="W909" s="2"/>
      <c r="X909" s="2"/>
    </row>
    <row r="910">
      <c r="A910" s="1">
        <v>989.0</v>
      </c>
      <c r="B910" s="1" t="s">
        <v>2492</v>
      </c>
      <c r="C910" s="1" t="s">
        <v>2493</v>
      </c>
      <c r="D910" s="1" t="s">
        <v>1703</v>
      </c>
      <c r="E910" s="1" t="s">
        <v>27</v>
      </c>
      <c r="F910" s="1">
        <v>9183.0</v>
      </c>
      <c r="H910" s="2"/>
      <c r="I910" s="2"/>
      <c r="J910" s="2"/>
      <c r="K910" s="2" t="str">
        <f>IF(Final_Cleaned_Data_V2!J910="Other", "Please specify here", "")</f>
        <v/>
      </c>
      <c r="L910" s="2"/>
      <c r="M910" s="2"/>
      <c r="N910" s="2" t="str">
        <f>IF(Final_Cleaned_Data_V2!M910="Other", "Please specify here", "")</f>
        <v/>
      </c>
      <c r="O910" s="2"/>
      <c r="P910" s="2"/>
      <c r="Q910" s="2"/>
      <c r="R910" s="2"/>
      <c r="S910" s="2"/>
      <c r="T910" s="2"/>
      <c r="U910" s="2"/>
      <c r="W910" s="2"/>
      <c r="X910" s="2"/>
    </row>
    <row r="911">
      <c r="A911" s="1">
        <v>990.0</v>
      </c>
      <c r="B911" s="1" t="s">
        <v>2494</v>
      </c>
      <c r="C911" s="1" t="s">
        <v>2495</v>
      </c>
      <c r="D911" s="1" t="s">
        <v>2496</v>
      </c>
      <c r="E911" s="1" t="s">
        <v>753</v>
      </c>
      <c r="F911" s="1">
        <v>9194.0</v>
      </c>
      <c r="H911" s="2"/>
      <c r="I911" s="2"/>
      <c r="J911" s="2"/>
      <c r="K911" s="2" t="str">
        <f>IF(Final_Cleaned_Data_V2!J911="Other", "Please specify here", "")</f>
        <v/>
      </c>
      <c r="L911" s="2"/>
      <c r="M911" s="2"/>
      <c r="N911" s="2" t="str">
        <f>IF(Final_Cleaned_Data_V2!M911="Other", "Please specify here", "")</f>
        <v/>
      </c>
      <c r="O911" s="2"/>
      <c r="P911" s="2"/>
      <c r="Q911" s="2"/>
      <c r="R911" s="2"/>
      <c r="S911" s="2"/>
      <c r="T911" s="2"/>
      <c r="U911" s="2"/>
      <c r="W911" s="2"/>
      <c r="X911" s="2"/>
    </row>
    <row r="912">
      <c r="A912" s="1">
        <v>991.0</v>
      </c>
      <c r="B912" s="1" t="s">
        <v>2497</v>
      </c>
      <c r="C912" s="1" t="s">
        <v>2498</v>
      </c>
      <c r="D912" s="1" t="s">
        <v>2499</v>
      </c>
      <c r="E912" s="1" t="s">
        <v>27</v>
      </c>
      <c r="F912" s="1">
        <v>9230.0</v>
      </c>
      <c r="H912" s="2"/>
      <c r="I912" s="2"/>
      <c r="J912" s="2"/>
      <c r="K912" s="2" t="str">
        <f>IF(Final_Cleaned_Data_V2!J912="Other", "Please specify here", "")</f>
        <v/>
      </c>
      <c r="L912" s="2"/>
      <c r="M912" s="2"/>
      <c r="N912" s="2" t="str">
        <f>IF(Final_Cleaned_Data_V2!M912="Other", "Please specify here", "")</f>
        <v/>
      </c>
      <c r="O912" s="2"/>
      <c r="P912" s="2"/>
      <c r="Q912" s="2"/>
      <c r="R912" s="2"/>
      <c r="S912" s="2"/>
      <c r="T912" s="2"/>
      <c r="U912" s="2"/>
      <c r="W912" s="2"/>
      <c r="X912" s="2"/>
    </row>
    <row r="913">
      <c r="A913" s="1">
        <v>992.0</v>
      </c>
      <c r="B913" s="1" t="s">
        <v>2500</v>
      </c>
      <c r="C913" s="1" t="s">
        <v>2501</v>
      </c>
      <c r="D913" s="1" t="s">
        <v>1703</v>
      </c>
      <c r="E913" s="1" t="s">
        <v>27</v>
      </c>
      <c r="F913" s="1">
        <v>9230.0</v>
      </c>
      <c r="H913" s="2"/>
      <c r="I913" s="2"/>
      <c r="J913" s="2"/>
      <c r="K913" s="2" t="str">
        <f>IF(Final_Cleaned_Data_V2!J913="Other", "Please specify here", "")</f>
        <v/>
      </c>
      <c r="L913" s="2"/>
      <c r="M913" s="2"/>
      <c r="N913" s="2" t="str">
        <f>IF(Final_Cleaned_Data_V2!M913="Other", "Please specify here", "")</f>
        <v/>
      </c>
      <c r="O913" s="2"/>
      <c r="P913" s="2"/>
      <c r="Q913" s="2"/>
      <c r="R913" s="2"/>
      <c r="S913" s="2"/>
      <c r="T913" s="2"/>
      <c r="U913" s="2"/>
      <c r="W913" s="2"/>
      <c r="X913" s="2"/>
    </row>
    <row r="914">
      <c r="A914" s="1">
        <v>993.0</v>
      </c>
      <c r="B914" s="1" t="s">
        <v>2502</v>
      </c>
      <c r="C914" s="1" t="s">
        <v>2503</v>
      </c>
      <c r="D914" s="1" t="s">
        <v>2504</v>
      </c>
      <c r="E914" s="1" t="s">
        <v>27</v>
      </c>
      <c r="F914" s="1">
        <v>9232.0</v>
      </c>
      <c r="H914" s="2"/>
      <c r="I914" s="2"/>
      <c r="J914" s="2"/>
      <c r="K914" s="2" t="str">
        <f>IF(Final_Cleaned_Data_V2!J914="Other", "Please specify here", "")</f>
        <v/>
      </c>
      <c r="L914" s="2"/>
      <c r="M914" s="2"/>
      <c r="N914" s="2" t="str">
        <f>IF(Final_Cleaned_Data_V2!M914="Other", "Please specify here", "")</f>
        <v/>
      </c>
      <c r="O914" s="2"/>
      <c r="P914" s="2"/>
      <c r="Q914" s="2"/>
      <c r="R914" s="2"/>
      <c r="S914" s="2"/>
      <c r="T914" s="2"/>
      <c r="U914" s="2"/>
      <c r="W914" s="2"/>
      <c r="X914" s="2"/>
    </row>
    <row r="915">
      <c r="A915" s="1">
        <v>994.0</v>
      </c>
      <c r="B915" s="1" t="s">
        <v>2505</v>
      </c>
      <c r="C915" s="1" t="s">
        <v>2506</v>
      </c>
      <c r="D915" s="1" t="s">
        <v>1035</v>
      </c>
      <c r="E915" s="1" t="s">
        <v>27</v>
      </c>
      <c r="F915" s="1">
        <v>9257.0</v>
      </c>
      <c r="H915" s="2"/>
      <c r="I915" s="2"/>
      <c r="J915" s="2"/>
      <c r="K915" s="2" t="str">
        <f>IF(Final_Cleaned_Data_V2!J915="Other", "Please specify here", "")</f>
        <v/>
      </c>
      <c r="L915" s="2"/>
      <c r="M915" s="2"/>
      <c r="N915" s="2" t="str">
        <f>IF(Final_Cleaned_Data_V2!M915="Other", "Please specify here", "")</f>
        <v/>
      </c>
      <c r="O915" s="2"/>
      <c r="P915" s="2"/>
      <c r="Q915" s="2"/>
      <c r="R915" s="2"/>
      <c r="S915" s="2"/>
      <c r="T915" s="2"/>
      <c r="U915" s="2"/>
      <c r="W915" s="2"/>
      <c r="X915" s="2"/>
    </row>
    <row r="916">
      <c r="A916" s="1">
        <v>995.0</v>
      </c>
      <c r="B916" s="1" t="s">
        <v>2507</v>
      </c>
      <c r="C916" s="1" t="s">
        <v>2508</v>
      </c>
      <c r="D916" s="1" t="s">
        <v>2509</v>
      </c>
      <c r="E916" s="1" t="s">
        <v>27</v>
      </c>
      <c r="F916" s="1">
        <v>9296.0</v>
      </c>
      <c r="H916" s="2"/>
      <c r="I916" s="2"/>
      <c r="J916" s="2"/>
      <c r="K916" s="2" t="str">
        <f>IF(Final_Cleaned_Data_V2!J916="Other", "Please specify here", "")</f>
        <v/>
      </c>
      <c r="L916" s="2"/>
      <c r="M916" s="2"/>
      <c r="N916" s="2" t="str">
        <f>IF(Final_Cleaned_Data_V2!M916="Other", "Please specify here", "")</f>
        <v/>
      </c>
      <c r="O916" s="2"/>
      <c r="P916" s="2"/>
      <c r="Q916" s="2"/>
      <c r="R916" s="2"/>
      <c r="S916" s="2"/>
      <c r="T916" s="2"/>
      <c r="U916" s="2"/>
      <c r="W916" s="2"/>
      <c r="X916" s="2"/>
    </row>
    <row r="917">
      <c r="A917" s="1">
        <v>996.0</v>
      </c>
      <c r="B917" s="1" t="s">
        <v>2510</v>
      </c>
      <c r="C917" s="1" t="s">
        <v>2511</v>
      </c>
      <c r="D917" s="1" t="s">
        <v>2512</v>
      </c>
      <c r="E917" s="1" t="s">
        <v>34</v>
      </c>
      <c r="F917" s="1">
        <v>9302.0</v>
      </c>
      <c r="H917" s="2"/>
      <c r="I917" s="2"/>
      <c r="J917" s="2"/>
      <c r="K917" s="2" t="str">
        <f>IF(Final_Cleaned_Data_V2!J917="Other", "Please specify here", "")</f>
        <v/>
      </c>
      <c r="L917" s="2"/>
      <c r="M917" s="2"/>
      <c r="N917" s="2" t="str">
        <f>IF(Final_Cleaned_Data_V2!M917="Other", "Please specify here", "")</f>
        <v/>
      </c>
      <c r="O917" s="2"/>
      <c r="P917" s="2"/>
      <c r="Q917" s="2"/>
      <c r="R917" s="2"/>
      <c r="S917" s="2"/>
      <c r="T917" s="2"/>
      <c r="U917" s="2"/>
      <c r="W917" s="2"/>
      <c r="X917" s="2"/>
    </row>
    <row r="918">
      <c r="A918" s="1">
        <v>997.0</v>
      </c>
      <c r="B918" s="1" t="s">
        <v>2513</v>
      </c>
      <c r="C918" s="1" t="s">
        <v>2514</v>
      </c>
      <c r="D918" s="1" t="s">
        <v>2515</v>
      </c>
      <c r="E918" s="1" t="s">
        <v>34</v>
      </c>
      <c r="F918" s="1">
        <v>9314.0</v>
      </c>
      <c r="H918" s="2"/>
      <c r="I918" s="2"/>
      <c r="J918" s="2"/>
      <c r="K918" s="2" t="str">
        <f>IF(Final_Cleaned_Data_V2!J918="Other", "Please specify here", "")</f>
        <v/>
      </c>
      <c r="L918" s="2"/>
      <c r="M918" s="2"/>
      <c r="N918" s="2" t="str">
        <f>IF(Final_Cleaned_Data_V2!M918="Other", "Please specify here", "")</f>
        <v/>
      </c>
      <c r="O918" s="2"/>
      <c r="P918" s="2"/>
      <c r="Q918" s="2"/>
      <c r="R918" s="2"/>
      <c r="S918" s="2"/>
      <c r="T918" s="2"/>
      <c r="U918" s="2"/>
      <c r="W918" s="2"/>
      <c r="X918" s="2"/>
    </row>
    <row r="919">
      <c r="A919" s="1">
        <v>998.0</v>
      </c>
      <c r="B919" s="1" t="s">
        <v>2516</v>
      </c>
      <c r="C919" s="1" t="s">
        <v>2517</v>
      </c>
      <c r="D919" s="1" t="s">
        <v>2518</v>
      </c>
      <c r="E919" s="1" t="s">
        <v>27</v>
      </c>
      <c r="F919" s="1">
        <v>9391.0</v>
      </c>
      <c r="H919" s="2"/>
      <c r="I919" s="2"/>
      <c r="J919" s="2"/>
      <c r="K919" s="2" t="str">
        <f>IF(Final_Cleaned_Data_V2!J919="Other", "Please specify here", "")</f>
        <v/>
      </c>
      <c r="L919" s="2"/>
      <c r="M919" s="2"/>
      <c r="N919" s="2" t="str">
        <f>IF(Final_Cleaned_Data_V2!M919="Other", "Please specify here", "")</f>
        <v/>
      </c>
      <c r="O919" s="2"/>
      <c r="P919" s="2"/>
      <c r="Q919" s="2"/>
      <c r="R919" s="2"/>
      <c r="S919" s="2"/>
      <c r="T919" s="2"/>
      <c r="U919" s="2"/>
      <c r="W919" s="2"/>
      <c r="X919" s="2"/>
    </row>
    <row r="920">
      <c r="A920" s="1">
        <v>999.0</v>
      </c>
      <c r="B920" s="1" t="s">
        <v>2519</v>
      </c>
      <c r="C920" s="1" t="s">
        <v>2520</v>
      </c>
      <c r="D920" s="1" t="s">
        <v>570</v>
      </c>
      <c r="E920" s="1" t="s">
        <v>27</v>
      </c>
      <c r="F920" s="1">
        <v>9407.0</v>
      </c>
      <c r="H920" s="2"/>
      <c r="I920" s="2"/>
      <c r="J920" s="2"/>
      <c r="K920" s="2" t="str">
        <f>IF(Final_Cleaned_Data_V2!J920="Other", "Please specify here", "")</f>
        <v/>
      </c>
      <c r="L920" s="2"/>
      <c r="M920" s="2"/>
      <c r="N920" s="2" t="str">
        <f>IF(Final_Cleaned_Data_V2!M920="Other", "Please specify here", "")</f>
        <v/>
      </c>
      <c r="O920" s="2"/>
      <c r="P920" s="2"/>
      <c r="Q920" s="2"/>
      <c r="R920" s="2"/>
      <c r="S920" s="2"/>
      <c r="T920" s="2"/>
      <c r="U920" s="2"/>
      <c r="W920" s="2"/>
      <c r="X920" s="2"/>
    </row>
    <row r="921">
      <c r="A921" s="1">
        <v>1000.0</v>
      </c>
      <c r="B921" s="1" t="s">
        <v>2521</v>
      </c>
      <c r="C921" s="1" t="s">
        <v>2522</v>
      </c>
      <c r="D921" s="1" t="s">
        <v>1035</v>
      </c>
      <c r="E921" s="1" t="s">
        <v>27</v>
      </c>
      <c r="F921" s="1">
        <v>9422.0</v>
      </c>
      <c r="H921" s="2"/>
      <c r="I921" s="2"/>
      <c r="J921" s="2"/>
      <c r="K921" s="2" t="str">
        <f>IF(Final_Cleaned_Data_V2!J921="Other", "Please specify here", "")</f>
        <v/>
      </c>
      <c r="L921" s="2"/>
      <c r="M921" s="2"/>
      <c r="N921" s="2" t="str">
        <f>IF(Final_Cleaned_Data_V2!M921="Other", "Please specify here", "")</f>
        <v/>
      </c>
      <c r="O921" s="2"/>
      <c r="P921" s="2"/>
      <c r="Q921" s="2"/>
      <c r="R921" s="2"/>
      <c r="S921" s="2"/>
      <c r="T921" s="2"/>
      <c r="U921" s="2"/>
      <c r="W921" s="2"/>
      <c r="X921" s="2"/>
    </row>
    <row r="922">
      <c r="A922" s="1">
        <v>1001.0</v>
      </c>
      <c r="B922" s="1" t="s">
        <v>2523</v>
      </c>
      <c r="C922" s="1" t="s">
        <v>2524</v>
      </c>
      <c r="D922" s="1" t="s">
        <v>2525</v>
      </c>
      <c r="E922" s="1" t="s">
        <v>27</v>
      </c>
      <c r="F922" s="1">
        <v>9424.0</v>
      </c>
      <c r="H922" s="2"/>
      <c r="I922" s="2"/>
      <c r="J922" s="2"/>
      <c r="K922" s="2" t="str">
        <f>IF(Final_Cleaned_Data_V2!J922="Other", "Please specify here", "")</f>
        <v/>
      </c>
      <c r="L922" s="2"/>
      <c r="M922" s="2"/>
      <c r="N922" s="2" t="str">
        <f>IF(Final_Cleaned_Data_V2!M922="Other", "Please specify here", "")</f>
        <v/>
      </c>
      <c r="O922" s="2"/>
      <c r="P922" s="2"/>
      <c r="Q922" s="2"/>
      <c r="R922" s="2"/>
      <c r="S922" s="2"/>
      <c r="T922" s="2"/>
      <c r="U922" s="2"/>
      <c r="W922" s="2"/>
      <c r="X922" s="2"/>
    </row>
    <row r="923">
      <c r="A923" s="1">
        <v>1002.0</v>
      </c>
      <c r="B923" s="1" t="s">
        <v>2526</v>
      </c>
      <c r="C923" s="1" t="s">
        <v>2527</v>
      </c>
      <c r="D923" s="1" t="s">
        <v>1259</v>
      </c>
      <c r="E923" s="1" t="s">
        <v>27</v>
      </c>
      <c r="F923" s="1">
        <v>9446.0</v>
      </c>
      <c r="H923" s="2"/>
      <c r="I923" s="2"/>
      <c r="J923" s="2"/>
      <c r="K923" s="2" t="str">
        <f>IF(Final_Cleaned_Data_V2!J923="Other", "Please specify here", "")</f>
        <v/>
      </c>
      <c r="L923" s="2"/>
      <c r="M923" s="2"/>
      <c r="N923" s="2" t="str">
        <f>IF(Final_Cleaned_Data_V2!M923="Other", "Please specify here", "")</f>
        <v/>
      </c>
      <c r="O923" s="2"/>
      <c r="P923" s="2"/>
      <c r="Q923" s="2"/>
      <c r="R923" s="2"/>
      <c r="S923" s="2"/>
      <c r="T923" s="2"/>
      <c r="U923" s="2"/>
      <c r="W923" s="2"/>
      <c r="X923" s="2"/>
    </row>
    <row r="924">
      <c r="A924" s="1">
        <v>1003.0</v>
      </c>
      <c r="B924" s="1" t="s">
        <v>2528</v>
      </c>
      <c r="C924" s="1" t="s">
        <v>2529</v>
      </c>
      <c r="D924" s="1" t="s">
        <v>2530</v>
      </c>
      <c r="E924" s="1" t="s">
        <v>27</v>
      </c>
      <c r="F924" s="1">
        <v>9476.0</v>
      </c>
      <c r="G924" s="1" t="b">
        <v>1</v>
      </c>
      <c r="H924" s="2"/>
      <c r="I924" s="2"/>
      <c r="J924" s="2"/>
      <c r="K924" s="2" t="str">
        <f>IF(Final_Cleaned_Data_V2!J924="Other", "Please specify here", "")</f>
        <v/>
      </c>
      <c r="L924" s="2"/>
      <c r="M924" s="2"/>
      <c r="N924" s="2" t="str">
        <f>IF(Final_Cleaned_Data_V2!M924="Other", "Please specify here", "")</f>
        <v/>
      </c>
      <c r="O924" s="2"/>
      <c r="P924" s="2"/>
      <c r="Q924" s="2"/>
      <c r="R924" s="2"/>
      <c r="S924" s="2"/>
      <c r="T924" s="2"/>
      <c r="U924" s="2"/>
      <c r="W924" s="2"/>
      <c r="X924" s="2"/>
    </row>
    <row r="925">
      <c r="A925" s="1">
        <v>1004.0</v>
      </c>
      <c r="B925" s="1" t="s">
        <v>2531</v>
      </c>
      <c r="C925" s="1" t="s">
        <v>2532</v>
      </c>
      <c r="D925" s="1" t="s">
        <v>1784</v>
      </c>
      <c r="E925" s="1" t="s">
        <v>27</v>
      </c>
      <c r="F925" s="1">
        <v>9477.0</v>
      </c>
      <c r="H925" s="2"/>
      <c r="I925" s="2"/>
      <c r="J925" s="2"/>
      <c r="K925" s="2" t="str">
        <f>IF(Final_Cleaned_Data_V2!J925="Other", "Please specify here", "")</f>
        <v/>
      </c>
      <c r="L925" s="2"/>
      <c r="M925" s="2"/>
      <c r="N925" s="2" t="str">
        <f>IF(Final_Cleaned_Data_V2!M925="Other", "Please specify here", "")</f>
        <v/>
      </c>
      <c r="O925" s="2"/>
      <c r="P925" s="2"/>
      <c r="Q925" s="2"/>
      <c r="R925" s="2"/>
      <c r="S925" s="2"/>
      <c r="T925" s="2"/>
      <c r="U925" s="2"/>
      <c r="W925" s="2"/>
      <c r="X925" s="2"/>
    </row>
    <row r="926">
      <c r="A926" s="1">
        <v>1005.0</v>
      </c>
      <c r="B926" s="1" t="s">
        <v>2533</v>
      </c>
      <c r="C926" s="1" t="s">
        <v>2534</v>
      </c>
      <c r="D926" s="1" t="s">
        <v>679</v>
      </c>
      <c r="E926" s="1" t="s">
        <v>27</v>
      </c>
      <c r="F926" s="1">
        <v>9478.0</v>
      </c>
      <c r="H926" s="2"/>
      <c r="I926" s="2"/>
      <c r="J926" s="2"/>
      <c r="K926" s="2" t="str">
        <f>IF(Final_Cleaned_Data_V2!J926="Other", "Please specify here", "")</f>
        <v/>
      </c>
      <c r="L926" s="2"/>
      <c r="M926" s="2"/>
      <c r="N926" s="2" t="str">
        <f>IF(Final_Cleaned_Data_V2!M926="Other", "Please specify here", "")</f>
        <v/>
      </c>
      <c r="O926" s="2"/>
      <c r="P926" s="2"/>
      <c r="Q926" s="2"/>
      <c r="R926" s="2"/>
      <c r="S926" s="2"/>
      <c r="T926" s="2"/>
      <c r="U926" s="2"/>
      <c r="W926" s="2"/>
      <c r="X926" s="2"/>
    </row>
    <row r="927">
      <c r="A927" s="1">
        <v>1006.0</v>
      </c>
      <c r="B927" s="1" t="s">
        <v>2535</v>
      </c>
      <c r="C927" s="1" t="s">
        <v>2536</v>
      </c>
      <c r="D927" s="1" t="s">
        <v>2298</v>
      </c>
      <c r="E927" s="1" t="s">
        <v>1738</v>
      </c>
      <c r="F927" s="1">
        <v>9523.0</v>
      </c>
      <c r="H927" s="2"/>
      <c r="I927" s="2"/>
      <c r="J927" s="2"/>
      <c r="K927" s="2" t="str">
        <f>IF(Final_Cleaned_Data_V2!J927="Other", "Please specify here", "")</f>
        <v/>
      </c>
      <c r="L927" s="2"/>
      <c r="M927" s="2"/>
      <c r="N927" s="2" t="str">
        <f>IF(Final_Cleaned_Data_V2!M927="Other", "Please specify here", "")</f>
        <v/>
      </c>
      <c r="O927" s="2"/>
      <c r="P927" s="2"/>
      <c r="Q927" s="2"/>
      <c r="R927" s="2"/>
      <c r="S927" s="2"/>
      <c r="T927" s="2"/>
      <c r="U927" s="2"/>
      <c r="W927" s="2"/>
      <c r="X927" s="2"/>
    </row>
    <row r="928">
      <c r="A928" s="1">
        <v>1007.0</v>
      </c>
      <c r="B928" s="1" t="s">
        <v>2537</v>
      </c>
      <c r="C928" s="1" t="s">
        <v>2538</v>
      </c>
      <c r="D928" s="1" t="s">
        <v>2039</v>
      </c>
      <c r="E928" s="1" t="s">
        <v>27</v>
      </c>
      <c r="F928" s="1">
        <v>9573.0</v>
      </c>
      <c r="H928" s="2"/>
      <c r="I928" s="2"/>
      <c r="J928" s="2"/>
      <c r="K928" s="2" t="str">
        <f>IF(Final_Cleaned_Data_V2!J928="Other", "Please specify here", "")</f>
        <v/>
      </c>
      <c r="L928" s="2"/>
      <c r="M928" s="2"/>
      <c r="N928" s="2" t="str">
        <f>IF(Final_Cleaned_Data_V2!M928="Other", "Please specify here", "")</f>
        <v/>
      </c>
      <c r="O928" s="2"/>
      <c r="P928" s="2"/>
      <c r="Q928" s="2"/>
      <c r="R928" s="2"/>
      <c r="S928" s="2"/>
      <c r="T928" s="2"/>
      <c r="U928" s="2"/>
      <c r="W928" s="2"/>
      <c r="X928" s="2"/>
    </row>
    <row r="929">
      <c r="A929" s="1">
        <v>1008.0</v>
      </c>
      <c r="B929" s="1" t="s">
        <v>2539</v>
      </c>
      <c r="C929" s="1" t="s">
        <v>2540</v>
      </c>
      <c r="D929" s="1" t="s">
        <v>1035</v>
      </c>
      <c r="E929" s="1" t="s">
        <v>27</v>
      </c>
      <c r="F929" s="1">
        <v>9604.0</v>
      </c>
      <c r="H929" s="2"/>
      <c r="I929" s="2"/>
      <c r="J929" s="2"/>
      <c r="K929" s="2" t="str">
        <f>IF(Final_Cleaned_Data_V2!J929="Other", "Please specify here", "")</f>
        <v/>
      </c>
      <c r="L929" s="2"/>
      <c r="M929" s="2"/>
      <c r="N929" s="2" t="str">
        <f>IF(Final_Cleaned_Data_V2!M929="Other", "Please specify here", "")</f>
        <v/>
      </c>
      <c r="O929" s="2"/>
      <c r="P929" s="2"/>
      <c r="Q929" s="2"/>
      <c r="R929" s="2"/>
      <c r="S929" s="2"/>
      <c r="T929" s="2"/>
      <c r="U929" s="2"/>
      <c r="W929" s="2"/>
      <c r="X929" s="2"/>
    </row>
    <row r="930">
      <c r="A930" s="1">
        <v>1009.0</v>
      </c>
      <c r="B930" s="1" t="s">
        <v>2541</v>
      </c>
      <c r="C930" s="1" t="s">
        <v>2542</v>
      </c>
      <c r="D930" s="1" t="s">
        <v>679</v>
      </c>
      <c r="E930" s="1" t="s">
        <v>27</v>
      </c>
      <c r="F930" s="1">
        <v>9637.0</v>
      </c>
      <c r="H930" s="2"/>
      <c r="I930" s="2"/>
      <c r="J930" s="2"/>
      <c r="K930" s="2" t="str">
        <f>IF(Final_Cleaned_Data_V2!J930="Other", "Please specify here", "")</f>
        <v/>
      </c>
      <c r="L930" s="2"/>
      <c r="M930" s="2"/>
      <c r="N930" s="2" t="str">
        <f>IF(Final_Cleaned_Data_V2!M930="Other", "Please specify here", "")</f>
        <v/>
      </c>
      <c r="O930" s="2"/>
      <c r="P930" s="2"/>
      <c r="Q930" s="2"/>
      <c r="R930" s="2"/>
      <c r="S930" s="2"/>
      <c r="T930" s="2"/>
      <c r="U930" s="2"/>
      <c r="W930" s="2"/>
      <c r="X930" s="2"/>
    </row>
    <row r="931">
      <c r="A931" s="1">
        <v>1010.0</v>
      </c>
      <c r="B931" s="1" t="s">
        <v>2543</v>
      </c>
      <c r="C931" s="1" t="s">
        <v>2544</v>
      </c>
      <c r="D931" s="1" t="s">
        <v>2545</v>
      </c>
      <c r="E931" s="1" t="s">
        <v>27</v>
      </c>
      <c r="F931" s="1">
        <v>9726.0</v>
      </c>
      <c r="H931" s="2"/>
      <c r="I931" s="2"/>
      <c r="J931" s="2"/>
      <c r="K931" s="2" t="str">
        <f>IF(Final_Cleaned_Data_V2!J931="Other", "Please specify here", "")</f>
        <v/>
      </c>
      <c r="L931" s="2"/>
      <c r="M931" s="2"/>
      <c r="N931" s="2" t="str">
        <f>IF(Final_Cleaned_Data_V2!M931="Other", "Please specify here", "")</f>
        <v/>
      </c>
      <c r="O931" s="2"/>
      <c r="P931" s="2"/>
      <c r="Q931" s="2"/>
      <c r="R931" s="2"/>
      <c r="S931" s="2"/>
      <c r="T931" s="2"/>
      <c r="U931" s="2"/>
      <c r="W931" s="2"/>
      <c r="X931" s="2"/>
    </row>
    <row r="932">
      <c r="A932" s="1">
        <v>1011.0</v>
      </c>
      <c r="B932" s="1" t="s">
        <v>2546</v>
      </c>
      <c r="C932" s="1" t="s">
        <v>2547</v>
      </c>
      <c r="D932" s="1" t="s">
        <v>2548</v>
      </c>
      <c r="E932" s="1" t="s">
        <v>27</v>
      </c>
      <c r="F932" s="1">
        <v>9816.0</v>
      </c>
      <c r="H932" s="2"/>
      <c r="I932" s="2"/>
      <c r="J932" s="2"/>
      <c r="K932" s="2" t="str">
        <f>IF(Final_Cleaned_Data_V2!J932="Other", "Please specify here", "")</f>
        <v/>
      </c>
      <c r="L932" s="2"/>
      <c r="M932" s="2"/>
      <c r="N932" s="2" t="str">
        <f>IF(Final_Cleaned_Data_V2!M932="Other", "Please specify here", "")</f>
        <v/>
      </c>
      <c r="O932" s="2"/>
      <c r="P932" s="2"/>
      <c r="Q932" s="2"/>
      <c r="R932" s="2"/>
      <c r="S932" s="2"/>
      <c r="T932" s="2"/>
      <c r="U932" s="2"/>
      <c r="W932" s="2"/>
      <c r="X932" s="2"/>
    </row>
    <row r="933">
      <c r="A933" s="1">
        <v>1012.0</v>
      </c>
      <c r="B933" s="1" t="s">
        <v>2549</v>
      </c>
      <c r="C933" s="1" t="s">
        <v>2550</v>
      </c>
      <c r="D933" s="1" t="s">
        <v>2551</v>
      </c>
      <c r="E933" s="1" t="s">
        <v>27</v>
      </c>
      <c r="F933" s="1">
        <v>9893.0</v>
      </c>
      <c r="H933" s="2"/>
      <c r="I933" s="2"/>
      <c r="J933" s="2"/>
      <c r="K933" s="2" t="str">
        <f>IF(Final_Cleaned_Data_V2!J933="Other", "Please specify here", "")</f>
        <v/>
      </c>
      <c r="L933" s="2"/>
      <c r="M933" s="2"/>
      <c r="N933" s="2" t="str">
        <f>IF(Final_Cleaned_Data_V2!M933="Other", "Please specify here", "")</f>
        <v/>
      </c>
      <c r="O933" s="2"/>
      <c r="P933" s="2"/>
      <c r="Q933" s="2"/>
      <c r="R933" s="2"/>
      <c r="S933" s="2"/>
      <c r="T933" s="2"/>
      <c r="U933" s="2"/>
      <c r="W933" s="2"/>
      <c r="X933" s="2"/>
    </row>
    <row r="934">
      <c r="A934" s="1">
        <v>1013.0</v>
      </c>
      <c r="B934" s="1" t="s">
        <v>2552</v>
      </c>
      <c r="C934" s="1" t="s">
        <v>2553</v>
      </c>
      <c r="D934" s="1" t="s">
        <v>567</v>
      </c>
      <c r="E934" s="1" t="s">
        <v>27</v>
      </c>
      <c r="F934" s="1">
        <v>9931.0</v>
      </c>
      <c r="H934" s="2"/>
      <c r="I934" s="2"/>
      <c r="J934" s="2"/>
      <c r="K934" s="2" t="str">
        <f>IF(Final_Cleaned_Data_V2!J934="Other", "Please specify here", "")</f>
        <v/>
      </c>
      <c r="L934" s="2"/>
      <c r="M934" s="2"/>
      <c r="N934" s="2" t="str">
        <f>IF(Final_Cleaned_Data_V2!M934="Other", "Please specify here", "")</f>
        <v/>
      </c>
      <c r="O934" s="2"/>
      <c r="P934" s="2"/>
      <c r="Q934" s="2"/>
      <c r="R934" s="2"/>
      <c r="S934" s="2"/>
      <c r="T934" s="2"/>
      <c r="U934" s="2"/>
      <c r="W934" s="2"/>
      <c r="X934" s="2"/>
    </row>
    <row r="935">
      <c r="A935" s="1">
        <v>1014.0</v>
      </c>
      <c r="B935" s="1" t="s">
        <v>2554</v>
      </c>
      <c r="C935" s="1" t="s">
        <v>2555</v>
      </c>
      <c r="D935" s="1" t="s">
        <v>1867</v>
      </c>
      <c r="E935" s="1" t="s">
        <v>27</v>
      </c>
      <c r="F935" s="1">
        <v>9938.0</v>
      </c>
      <c r="H935" s="2"/>
      <c r="I935" s="2"/>
      <c r="J935" s="2"/>
      <c r="K935" s="2" t="str">
        <f>IF(Final_Cleaned_Data_V2!J935="Other", "Please specify here", "")</f>
        <v/>
      </c>
      <c r="L935" s="2"/>
      <c r="M935" s="2"/>
      <c r="N935" s="2" t="str">
        <f>IF(Final_Cleaned_Data_V2!M935="Other", "Please specify here", "")</f>
        <v/>
      </c>
      <c r="O935" s="2"/>
      <c r="P935" s="2"/>
      <c r="Q935" s="2"/>
      <c r="R935" s="2"/>
      <c r="S935" s="2"/>
      <c r="T935" s="2"/>
      <c r="U935" s="2"/>
      <c r="W935" s="2"/>
      <c r="X935" s="2"/>
    </row>
    <row r="936">
      <c r="A936" s="1">
        <v>1015.0</v>
      </c>
      <c r="B936" s="1" t="s">
        <v>2556</v>
      </c>
      <c r="C936" s="1" t="s">
        <v>2557</v>
      </c>
      <c r="D936" s="1" t="s">
        <v>2558</v>
      </c>
      <c r="E936" s="1" t="s">
        <v>1530</v>
      </c>
      <c r="F936" s="1">
        <v>9945.0</v>
      </c>
      <c r="H936" s="2"/>
      <c r="I936" s="2"/>
      <c r="J936" s="2"/>
      <c r="K936" s="2" t="str">
        <f>IF(Final_Cleaned_Data_V2!J936="Other", "Please specify here", "")</f>
        <v/>
      </c>
      <c r="L936" s="2"/>
      <c r="M936" s="2"/>
      <c r="N936" s="2" t="str">
        <f>IF(Final_Cleaned_Data_V2!M936="Other", "Please specify here", "")</f>
        <v/>
      </c>
      <c r="O936" s="2"/>
      <c r="P936" s="2"/>
      <c r="Q936" s="2"/>
      <c r="R936" s="2"/>
      <c r="S936" s="2"/>
      <c r="T936" s="2"/>
      <c r="U936" s="2"/>
      <c r="W936" s="2"/>
      <c r="X936" s="2"/>
    </row>
    <row r="937">
      <c r="A937" s="1">
        <v>1016.0</v>
      </c>
      <c r="B937" s="1" t="s">
        <v>2559</v>
      </c>
      <c r="C937" s="1" t="s">
        <v>2560</v>
      </c>
      <c r="D937" s="1" t="s">
        <v>2561</v>
      </c>
      <c r="E937" s="1" t="s">
        <v>447</v>
      </c>
      <c r="F937" s="1">
        <v>9949.0</v>
      </c>
      <c r="H937" s="2"/>
      <c r="I937" s="2"/>
      <c r="J937" s="2"/>
      <c r="K937" s="2" t="str">
        <f>IF(Final_Cleaned_Data_V2!J937="Other", "Please specify here", "")</f>
        <v/>
      </c>
      <c r="L937" s="2"/>
      <c r="M937" s="2"/>
      <c r="N937" s="2" t="str">
        <f>IF(Final_Cleaned_Data_V2!M937="Other", "Please specify here", "")</f>
        <v/>
      </c>
      <c r="O937" s="2"/>
      <c r="P937" s="2"/>
      <c r="Q937" s="2"/>
      <c r="R937" s="2"/>
      <c r="S937" s="2"/>
      <c r="T937" s="2"/>
      <c r="U937" s="2"/>
      <c r="W937" s="2"/>
      <c r="X937" s="2"/>
    </row>
    <row r="938">
      <c r="A938" s="1">
        <v>1017.0</v>
      </c>
      <c r="B938" s="1" t="s">
        <v>2562</v>
      </c>
      <c r="C938" s="1" t="s">
        <v>2563</v>
      </c>
      <c r="D938" s="1" t="s">
        <v>1903</v>
      </c>
      <c r="E938" s="1" t="s">
        <v>34</v>
      </c>
      <c r="F938" s="1">
        <v>10034.0</v>
      </c>
      <c r="H938" s="2"/>
      <c r="I938" s="2"/>
      <c r="J938" s="2"/>
      <c r="K938" s="2" t="str">
        <f>IF(Final_Cleaned_Data_V2!J938="Other", "Please specify here", "")</f>
        <v/>
      </c>
      <c r="L938" s="2"/>
      <c r="M938" s="2"/>
      <c r="N938" s="2" t="str">
        <f>IF(Final_Cleaned_Data_V2!M938="Other", "Please specify here", "")</f>
        <v/>
      </c>
      <c r="O938" s="2"/>
      <c r="P938" s="2"/>
      <c r="Q938" s="2"/>
      <c r="R938" s="2"/>
      <c r="S938" s="2"/>
      <c r="T938" s="2"/>
      <c r="U938" s="2"/>
      <c r="W938" s="2"/>
      <c r="X938" s="2"/>
    </row>
    <row r="939">
      <c r="A939" s="1">
        <v>1018.0</v>
      </c>
      <c r="B939" s="1" t="s">
        <v>2564</v>
      </c>
      <c r="C939" s="1" t="s">
        <v>2565</v>
      </c>
      <c r="D939" s="1" t="s">
        <v>2545</v>
      </c>
      <c r="E939" s="1" t="s">
        <v>27</v>
      </c>
      <c r="F939" s="1">
        <v>10039.0</v>
      </c>
      <c r="H939" s="2"/>
      <c r="I939" s="2"/>
      <c r="J939" s="2"/>
      <c r="K939" s="2" t="str">
        <f>IF(Final_Cleaned_Data_V2!J939="Other", "Please specify here", "")</f>
        <v/>
      </c>
      <c r="L939" s="2"/>
      <c r="M939" s="2"/>
      <c r="N939" s="2" t="str">
        <f>IF(Final_Cleaned_Data_V2!M939="Other", "Please specify here", "")</f>
        <v/>
      </c>
      <c r="O939" s="2"/>
      <c r="P939" s="2"/>
      <c r="Q939" s="2"/>
      <c r="R939" s="2"/>
      <c r="S939" s="2"/>
      <c r="T939" s="2"/>
      <c r="U939" s="2"/>
      <c r="W939" s="2"/>
      <c r="X939" s="2"/>
    </row>
    <row r="940">
      <c r="A940" s="1">
        <v>1019.0</v>
      </c>
      <c r="B940" s="1" t="s">
        <v>2566</v>
      </c>
      <c r="C940" s="1" t="s">
        <v>2567</v>
      </c>
      <c r="D940" s="1" t="s">
        <v>1848</v>
      </c>
      <c r="E940" s="1" t="s">
        <v>27</v>
      </c>
      <c r="F940" s="1">
        <v>10043.0</v>
      </c>
      <c r="H940" s="2"/>
      <c r="I940" s="2"/>
      <c r="J940" s="2"/>
      <c r="K940" s="2" t="str">
        <f>IF(Final_Cleaned_Data_V2!J940="Other", "Please specify here", "")</f>
        <v/>
      </c>
      <c r="L940" s="2"/>
      <c r="M940" s="2"/>
      <c r="N940" s="2" t="str">
        <f>IF(Final_Cleaned_Data_V2!M940="Other", "Please specify here", "")</f>
        <v/>
      </c>
      <c r="O940" s="2"/>
      <c r="P940" s="2"/>
      <c r="Q940" s="2"/>
      <c r="R940" s="2"/>
      <c r="S940" s="2"/>
      <c r="T940" s="2"/>
      <c r="U940" s="2"/>
      <c r="W940" s="2"/>
      <c r="X940" s="2"/>
    </row>
    <row r="941">
      <c r="A941" s="1">
        <v>1020.0</v>
      </c>
      <c r="B941" s="1" t="s">
        <v>2568</v>
      </c>
      <c r="C941" s="1" t="s">
        <v>2569</v>
      </c>
      <c r="D941" s="1" t="s">
        <v>1373</v>
      </c>
      <c r="E941" s="1" t="s">
        <v>34</v>
      </c>
      <c r="F941" s="1">
        <v>10079.0</v>
      </c>
      <c r="H941" s="2"/>
      <c r="I941" s="2"/>
      <c r="J941" s="2"/>
      <c r="K941" s="2" t="str">
        <f>IF(Final_Cleaned_Data_V2!J941="Other", "Please specify here", "")</f>
        <v/>
      </c>
      <c r="L941" s="2"/>
      <c r="M941" s="2"/>
      <c r="N941" s="2" t="str">
        <f>IF(Final_Cleaned_Data_V2!M941="Other", "Please specify here", "")</f>
        <v/>
      </c>
      <c r="O941" s="2"/>
      <c r="P941" s="2"/>
      <c r="Q941" s="2"/>
      <c r="R941" s="2"/>
      <c r="S941" s="2"/>
      <c r="T941" s="2"/>
      <c r="U941" s="2"/>
      <c r="W941" s="2"/>
      <c r="X941" s="2"/>
    </row>
    <row r="942">
      <c r="A942" s="1">
        <v>1021.0</v>
      </c>
      <c r="B942" s="1" t="s">
        <v>2570</v>
      </c>
      <c r="C942" s="1" t="s">
        <v>2571</v>
      </c>
      <c r="D942" s="1" t="s">
        <v>2067</v>
      </c>
      <c r="E942" s="1" t="s">
        <v>27</v>
      </c>
      <c r="F942" s="1">
        <v>10101.0</v>
      </c>
      <c r="H942" s="2"/>
      <c r="I942" s="2"/>
      <c r="J942" s="2"/>
      <c r="K942" s="2" t="str">
        <f>IF(Final_Cleaned_Data_V2!J942="Other", "Please specify here", "")</f>
        <v/>
      </c>
      <c r="L942" s="2"/>
      <c r="M942" s="2"/>
      <c r="N942" s="2" t="str">
        <f>IF(Final_Cleaned_Data_V2!M942="Other", "Please specify here", "")</f>
        <v/>
      </c>
      <c r="O942" s="2"/>
      <c r="P942" s="2"/>
      <c r="Q942" s="2"/>
      <c r="R942" s="2"/>
      <c r="S942" s="2"/>
      <c r="T942" s="2"/>
      <c r="U942" s="2"/>
      <c r="W942" s="2"/>
      <c r="X942" s="2"/>
    </row>
    <row r="943">
      <c r="A943" s="1">
        <v>1022.0</v>
      </c>
      <c r="B943" s="1" t="s">
        <v>2572</v>
      </c>
      <c r="C943" s="1" t="s">
        <v>2573</v>
      </c>
      <c r="D943" s="1" t="s">
        <v>26</v>
      </c>
      <c r="E943" s="1" t="s">
        <v>27</v>
      </c>
      <c r="F943" s="1">
        <v>10116.0</v>
      </c>
      <c r="H943" s="2"/>
      <c r="I943" s="2"/>
      <c r="J943" s="2"/>
      <c r="K943" s="2" t="str">
        <f>IF(Final_Cleaned_Data_V2!J943="Other", "Please specify here", "")</f>
        <v/>
      </c>
      <c r="L943" s="2"/>
      <c r="M943" s="2"/>
      <c r="N943" s="2" t="str">
        <f>IF(Final_Cleaned_Data_V2!M943="Other", "Please specify here", "")</f>
        <v/>
      </c>
      <c r="O943" s="2"/>
      <c r="P943" s="2"/>
      <c r="Q943" s="2"/>
      <c r="R943" s="2"/>
      <c r="S943" s="2"/>
      <c r="T943" s="2"/>
      <c r="U943" s="2"/>
      <c r="W943" s="2"/>
      <c r="X943" s="2"/>
    </row>
    <row r="944">
      <c r="A944" s="1">
        <v>1023.0</v>
      </c>
      <c r="B944" s="1" t="s">
        <v>2574</v>
      </c>
      <c r="C944" s="1" t="s">
        <v>2575</v>
      </c>
      <c r="D944" s="1" t="s">
        <v>2358</v>
      </c>
      <c r="E944" s="1" t="s">
        <v>27</v>
      </c>
      <c r="F944" s="1">
        <v>10146.0</v>
      </c>
      <c r="H944" s="2"/>
      <c r="I944" s="2"/>
      <c r="J944" s="2"/>
      <c r="K944" s="2" t="str">
        <f>IF(Final_Cleaned_Data_V2!J944="Other", "Please specify here", "")</f>
        <v/>
      </c>
      <c r="L944" s="2"/>
      <c r="M944" s="2"/>
      <c r="N944" s="2" t="str">
        <f>IF(Final_Cleaned_Data_V2!M944="Other", "Please specify here", "")</f>
        <v/>
      </c>
      <c r="O944" s="2"/>
      <c r="P944" s="2"/>
      <c r="Q944" s="2"/>
      <c r="R944" s="2"/>
      <c r="S944" s="2"/>
      <c r="T944" s="2"/>
      <c r="U944" s="2"/>
      <c r="W944" s="2"/>
      <c r="X944" s="2"/>
    </row>
    <row r="945">
      <c r="A945" s="1">
        <v>1024.0</v>
      </c>
      <c r="B945" s="1" t="s">
        <v>2576</v>
      </c>
      <c r="C945" s="1" t="s">
        <v>2577</v>
      </c>
      <c r="D945" s="1" t="s">
        <v>1703</v>
      </c>
      <c r="E945" s="1" t="s">
        <v>27</v>
      </c>
      <c r="F945" s="1">
        <v>10156.0</v>
      </c>
      <c r="H945" s="2"/>
      <c r="I945" s="2"/>
      <c r="J945" s="2"/>
      <c r="K945" s="2" t="str">
        <f>IF(Final_Cleaned_Data_V2!J945="Other", "Please specify here", "")</f>
        <v/>
      </c>
      <c r="L945" s="2"/>
      <c r="M945" s="2"/>
      <c r="N945" s="2" t="str">
        <f>IF(Final_Cleaned_Data_V2!M945="Other", "Please specify here", "")</f>
        <v/>
      </c>
      <c r="O945" s="2"/>
      <c r="P945" s="2"/>
      <c r="Q945" s="2"/>
      <c r="R945" s="2"/>
      <c r="S945" s="2"/>
      <c r="T945" s="2"/>
      <c r="U945" s="2"/>
      <c r="W945" s="2"/>
      <c r="X945" s="2"/>
    </row>
    <row r="946">
      <c r="A946" s="1">
        <v>1025.0</v>
      </c>
      <c r="B946" s="1" t="s">
        <v>2578</v>
      </c>
      <c r="C946" s="1" t="s">
        <v>2579</v>
      </c>
      <c r="D946" s="1" t="s">
        <v>837</v>
      </c>
      <c r="E946" s="1" t="s">
        <v>838</v>
      </c>
      <c r="F946" s="1">
        <v>10171.0</v>
      </c>
      <c r="H946" s="2"/>
      <c r="I946" s="2"/>
      <c r="J946" s="2"/>
      <c r="K946" s="2" t="str">
        <f>IF(Final_Cleaned_Data_V2!J946="Other", "Please specify here", "")</f>
        <v/>
      </c>
      <c r="L946" s="2"/>
      <c r="M946" s="2"/>
      <c r="N946" s="2" t="str">
        <f>IF(Final_Cleaned_Data_V2!M946="Other", "Please specify here", "")</f>
        <v/>
      </c>
      <c r="O946" s="2"/>
      <c r="P946" s="2"/>
      <c r="Q946" s="2"/>
      <c r="R946" s="2"/>
      <c r="S946" s="2"/>
      <c r="T946" s="2"/>
      <c r="U946" s="2"/>
      <c r="W946" s="2"/>
      <c r="X946" s="2"/>
    </row>
    <row r="947">
      <c r="A947" s="1">
        <v>1026.0</v>
      </c>
      <c r="B947" s="1" t="s">
        <v>2580</v>
      </c>
      <c r="C947" s="1" t="s">
        <v>2581</v>
      </c>
      <c r="D947" s="1" t="s">
        <v>1848</v>
      </c>
      <c r="E947" s="1" t="s">
        <v>27</v>
      </c>
      <c r="F947" s="1">
        <v>10173.0</v>
      </c>
      <c r="H947" s="2"/>
      <c r="I947" s="2"/>
      <c r="J947" s="2"/>
      <c r="K947" s="2" t="str">
        <f>IF(Final_Cleaned_Data_V2!J947="Other", "Please specify here", "")</f>
        <v/>
      </c>
      <c r="L947" s="2"/>
      <c r="M947" s="2"/>
      <c r="N947" s="2" t="str">
        <f>IF(Final_Cleaned_Data_V2!M947="Other", "Please specify here", "")</f>
        <v/>
      </c>
      <c r="O947" s="2"/>
      <c r="P947" s="2"/>
      <c r="Q947" s="2"/>
      <c r="R947" s="2"/>
      <c r="S947" s="2"/>
      <c r="T947" s="2"/>
      <c r="U947" s="2"/>
      <c r="W947" s="2"/>
      <c r="X947" s="2"/>
    </row>
    <row r="948">
      <c r="A948" s="1">
        <v>1027.0</v>
      </c>
      <c r="B948" s="1" t="s">
        <v>2582</v>
      </c>
      <c r="C948" s="1" t="s">
        <v>2583</v>
      </c>
      <c r="D948" s="1" t="s">
        <v>2584</v>
      </c>
      <c r="E948" s="1" t="s">
        <v>27</v>
      </c>
      <c r="F948" s="1">
        <v>10206.0</v>
      </c>
      <c r="H948" s="2"/>
      <c r="I948" s="2"/>
      <c r="J948" s="2"/>
      <c r="K948" s="2" t="str">
        <f>IF(Final_Cleaned_Data_V2!J948="Other", "Please specify here", "")</f>
        <v/>
      </c>
      <c r="L948" s="2"/>
      <c r="M948" s="2"/>
      <c r="N948" s="2" t="str">
        <f>IF(Final_Cleaned_Data_V2!M948="Other", "Please specify here", "")</f>
        <v/>
      </c>
      <c r="O948" s="2"/>
      <c r="P948" s="2"/>
      <c r="Q948" s="2"/>
      <c r="R948" s="2"/>
      <c r="S948" s="2"/>
      <c r="T948" s="2"/>
      <c r="U948" s="2"/>
      <c r="W948" s="2"/>
      <c r="X948" s="2"/>
    </row>
    <row r="949">
      <c r="A949" s="1">
        <v>1028.0</v>
      </c>
      <c r="B949" s="1" t="s">
        <v>2585</v>
      </c>
      <c r="C949" s="1" t="s">
        <v>2586</v>
      </c>
      <c r="D949" s="1" t="s">
        <v>2587</v>
      </c>
      <c r="E949" s="1" t="s">
        <v>27</v>
      </c>
      <c r="F949" s="1">
        <v>10232.0</v>
      </c>
      <c r="H949" s="2"/>
      <c r="I949" s="2"/>
      <c r="J949" s="2"/>
      <c r="K949" s="2" t="str">
        <f>IF(Final_Cleaned_Data_V2!J949="Other", "Please specify here", "")</f>
        <v/>
      </c>
      <c r="L949" s="2"/>
      <c r="M949" s="2"/>
      <c r="N949" s="2" t="str">
        <f>IF(Final_Cleaned_Data_V2!M949="Other", "Please specify here", "")</f>
        <v/>
      </c>
      <c r="O949" s="2"/>
      <c r="P949" s="2"/>
      <c r="Q949" s="2"/>
      <c r="R949" s="2"/>
      <c r="S949" s="2"/>
      <c r="T949" s="2"/>
      <c r="U949" s="2"/>
      <c r="W949" s="2"/>
      <c r="X949" s="2"/>
    </row>
    <row r="950">
      <c r="A950" s="1">
        <v>1029.0</v>
      </c>
      <c r="B950" s="1" t="s">
        <v>2588</v>
      </c>
      <c r="C950" s="1" t="s">
        <v>2589</v>
      </c>
      <c r="D950" s="1" t="s">
        <v>2039</v>
      </c>
      <c r="E950" s="1" t="s">
        <v>27</v>
      </c>
      <c r="F950" s="1">
        <v>10256.0</v>
      </c>
      <c r="H950" s="2"/>
      <c r="I950" s="2"/>
      <c r="J950" s="2"/>
      <c r="K950" s="2" t="str">
        <f>IF(Final_Cleaned_Data_V2!J950="Other", "Please specify here", "")</f>
        <v/>
      </c>
      <c r="L950" s="2"/>
      <c r="M950" s="2"/>
      <c r="N950" s="2" t="str">
        <f>IF(Final_Cleaned_Data_V2!M950="Other", "Please specify here", "")</f>
        <v/>
      </c>
      <c r="O950" s="2"/>
      <c r="P950" s="2"/>
      <c r="Q950" s="2"/>
      <c r="R950" s="2"/>
      <c r="S950" s="2"/>
      <c r="T950" s="2"/>
      <c r="U950" s="2"/>
      <c r="W950" s="2"/>
      <c r="X950" s="2"/>
    </row>
    <row r="951">
      <c r="A951" s="1">
        <v>1030.0</v>
      </c>
      <c r="B951" s="1" t="s">
        <v>2590</v>
      </c>
      <c r="C951" s="1" t="s">
        <v>2591</v>
      </c>
      <c r="D951" s="1" t="s">
        <v>567</v>
      </c>
      <c r="E951" s="1" t="s">
        <v>27</v>
      </c>
      <c r="F951" s="1">
        <v>10264.0</v>
      </c>
      <c r="H951" s="2"/>
      <c r="I951" s="2"/>
      <c r="J951" s="2"/>
      <c r="K951" s="2" t="str">
        <f>IF(Final_Cleaned_Data_V2!J951="Other", "Please specify here", "")</f>
        <v/>
      </c>
      <c r="L951" s="2"/>
      <c r="M951" s="2"/>
      <c r="N951" s="2" t="str">
        <f>IF(Final_Cleaned_Data_V2!M951="Other", "Please specify here", "")</f>
        <v/>
      </c>
      <c r="O951" s="2"/>
      <c r="P951" s="2"/>
      <c r="Q951" s="2"/>
      <c r="R951" s="2"/>
      <c r="S951" s="2"/>
      <c r="T951" s="2"/>
      <c r="U951" s="2"/>
      <c r="W951" s="2"/>
      <c r="X951" s="2"/>
    </row>
    <row r="952">
      <c r="A952" s="1">
        <v>1031.0</v>
      </c>
      <c r="B952" s="1" t="s">
        <v>2592</v>
      </c>
      <c r="C952" s="1" t="s">
        <v>2593</v>
      </c>
      <c r="D952" s="1" t="s">
        <v>26</v>
      </c>
      <c r="E952" s="1" t="s">
        <v>27</v>
      </c>
      <c r="F952" s="1">
        <v>10268.0</v>
      </c>
      <c r="G952" s="1" t="b">
        <v>1</v>
      </c>
      <c r="H952" s="2"/>
      <c r="I952" s="2"/>
      <c r="J952" s="2"/>
      <c r="K952" s="2" t="str">
        <f>IF(Final_Cleaned_Data_V2!J952="Other", "Please specify here", "")</f>
        <v/>
      </c>
      <c r="L952" s="2"/>
      <c r="M952" s="2"/>
      <c r="N952" s="2" t="str">
        <f>IF(Final_Cleaned_Data_V2!M952="Other", "Please specify here", "")</f>
        <v/>
      </c>
      <c r="O952" s="2"/>
      <c r="P952" s="2"/>
      <c r="Q952" s="2"/>
      <c r="R952" s="2"/>
      <c r="S952" s="2"/>
      <c r="T952" s="2"/>
      <c r="U952" s="2"/>
      <c r="W952" s="2"/>
      <c r="X952" s="2"/>
    </row>
    <row r="953">
      <c r="A953" s="1">
        <v>1032.0</v>
      </c>
      <c r="B953" s="1" t="s">
        <v>2594</v>
      </c>
      <c r="C953" s="1" t="s">
        <v>2595</v>
      </c>
      <c r="D953" s="1" t="s">
        <v>26</v>
      </c>
      <c r="E953" s="1" t="s">
        <v>27</v>
      </c>
      <c r="F953" s="1">
        <v>10269.0</v>
      </c>
      <c r="H953" s="2"/>
      <c r="I953" s="2"/>
      <c r="J953" s="2"/>
      <c r="K953" s="2" t="str">
        <f>IF(Final_Cleaned_Data_V2!J953="Other", "Please specify here", "")</f>
        <v/>
      </c>
      <c r="L953" s="2"/>
      <c r="M953" s="2"/>
      <c r="N953" s="2" t="str">
        <f>IF(Final_Cleaned_Data_V2!M953="Other", "Please specify here", "")</f>
        <v/>
      </c>
      <c r="O953" s="2"/>
      <c r="P953" s="2"/>
      <c r="Q953" s="2"/>
      <c r="R953" s="2"/>
      <c r="S953" s="2"/>
      <c r="T953" s="2"/>
      <c r="U953" s="2"/>
      <c r="W953" s="2"/>
      <c r="X953" s="2"/>
    </row>
    <row r="954">
      <c r="A954" s="1">
        <v>1033.0</v>
      </c>
      <c r="B954" s="1" t="s">
        <v>2596</v>
      </c>
      <c r="C954" s="1" t="s">
        <v>2597</v>
      </c>
      <c r="D954" s="1" t="s">
        <v>1035</v>
      </c>
      <c r="E954" s="1" t="s">
        <v>27</v>
      </c>
      <c r="F954" s="1">
        <v>10321.0</v>
      </c>
      <c r="H954" s="2"/>
      <c r="I954" s="2"/>
      <c r="J954" s="2"/>
      <c r="K954" s="2" t="str">
        <f>IF(Final_Cleaned_Data_V2!J954="Other", "Please specify here", "")</f>
        <v/>
      </c>
      <c r="L954" s="2"/>
      <c r="M954" s="2"/>
      <c r="N954" s="2" t="str">
        <f>IF(Final_Cleaned_Data_V2!M954="Other", "Please specify here", "")</f>
        <v/>
      </c>
      <c r="O954" s="2"/>
      <c r="P954" s="2"/>
      <c r="Q954" s="2"/>
      <c r="R954" s="2"/>
      <c r="S954" s="2"/>
      <c r="T954" s="2"/>
      <c r="U954" s="2"/>
      <c r="W954" s="2"/>
      <c r="X954" s="2"/>
    </row>
    <row r="955">
      <c r="A955" s="1">
        <v>1034.0</v>
      </c>
      <c r="B955" s="1" t="s">
        <v>2598</v>
      </c>
      <c r="C955" s="1" t="s">
        <v>2599</v>
      </c>
      <c r="D955" s="1" t="s">
        <v>1799</v>
      </c>
      <c r="E955" s="1" t="s">
        <v>27</v>
      </c>
      <c r="F955" s="1">
        <v>10396.0</v>
      </c>
      <c r="H955" s="2"/>
      <c r="I955" s="2"/>
      <c r="J955" s="2"/>
      <c r="K955" s="2" t="str">
        <f>IF(Final_Cleaned_Data_V2!J955="Other", "Please specify here", "")</f>
        <v/>
      </c>
      <c r="L955" s="2"/>
      <c r="M955" s="2"/>
      <c r="N955" s="2" t="str">
        <f>IF(Final_Cleaned_Data_V2!M955="Other", "Please specify here", "")</f>
        <v/>
      </c>
      <c r="O955" s="2"/>
      <c r="P955" s="2"/>
      <c r="Q955" s="2"/>
      <c r="R955" s="2"/>
      <c r="S955" s="2"/>
      <c r="T955" s="2"/>
      <c r="U955" s="2"/>
      <c r="W955" s="2"/>
      <c r="X955" s="2"/>
    </row>
    <row r="956">
      <c r="A956" s="1">
        <v>1035.0</v>
      </c>
      <c r="B956" s="1" t="s">
        <v>2600</v>
      </c>
      <c r="C956" s="1" t="s">
        <v>2601</v>
      </c>
      <c r="D956" s="1" t="s">
        <v>26</v>
      </c>
      <c r="E956" s="1" t="s">
        <v>27</v>
      </c>
      <c r="F956" s="1">
        <v>10483.0</v>
      </c>
      <c r="H956" s="2"/>
      <c r="I956" s="2"/>
      <c r="J956" s="2"/>
      <c r="K956" s="2" t="str">
        <f>IF(Final_Cleaned_Data_V2!J956="Other", "Please specify here", "")</f>
        <v/>
      </c>
      <c r="L956" s="2"/>
      <c r="M956" s="2"/>
      <c r="N956" s="2" t="str">
        <f>IF(Final_Cleaned_Data_V2!M956="Other", "Please specify here", "")</f>
        <v/>
      </c>
      <c r="O956" s="2"/>
      <c r="P956" s="2"/>
      <c r="Q956" s="2"/>
      <c r="R956" s="2"/>
      <c r="S956" s="2"/>
      <c r="T956" s="2"/>
      <c r="U956" s="2"/>
      <c r="W956" s="2"/>
      <c r="X956" s="2"/>
    </row>
    <row r="957">
      <c r="A957" s="1">
        <v>1036.0</v>
      </c>
      <c r="B957" s="1" t="s">
        <v>2602</v>
      </c>
      <c r="C957" s="1" t="s">
        <v>2603</v>
      </c>
      <c r="D957" s="1" t="s">
        <v>2260</v>
      </c>
      <c r="E957" s="1" t="s">
        <v>27</v>
      </c>
      <c r="F957" s="1">
        <v>10595.0</v>
      </c>
      <c r="H957" s="2"/>
      <c r="I957" s="2"/>
      <c r="J957" s="2"/>
      <c r="K957" s="2" t="str">
        <f>IF(Final_Cleaned_Data_V2!J957="Other", "Please specify here", "")</f>
        <v/>
      </c>
      <c r="L957" s="2"/>
      <c r="M957" s="2"/>
      <c r="N957" s="2" t="str">
        <f>IF(Final_Cleaned_Data_V2!M957="Other", "Please specify here", "")</f>
        <v/>
      </c>
      <c r="O957" s="2"/>
      <c r="P957" s="2"/>
      <c r="Q957" s="2"/>
      <c r="R957" s="2"/>
      <c r="S957" s="2"/>
      <c r="T957" s="2"/>
      <c r="U957" s="2"/>
      <c r="W957" s="2"/>
      <c r="X957" s="2"/>
    </row>
    <row r="958">
      <c r="A958" s="1">
        <v>1037.0</v>
      </c>
      <c r="B958" s="1" t="s">
        <v>2604</v>
      </c>
      <c r="C958" s="1" t="s">
        <v>2605</v>
      </c>
      <c r="D958" s="1" t="s">
        <v>2454</v>
      </c>
      <c r="E958" s="1" t="s">
        <v>27</v>
      </c>
      <c r="F958" s="1">
        <v>10621.0</v>
      </c>
      <c r="H958" s="2"/>
      <c r="I958" s="2"/>
      <c r="J958" s="2"/>
      <c r="K958" s="2" t="str">
        <f>IF(Final_Cleaned_Data_V2!J958="Other", "Please specify here", "")</f>
        <v/>
      </c>
      <c r="L958" s="2"/>
      <c r="M958" s="2"/>
      <c r="N958" s="2" t="str">
        <f>IF(Final_Cleaned_Data_V2!M958="Other", "Please specify here", "")</f>
        <v/>
      </c>
      <c r="O958" s="2"/>
      <c r="P958" s="2"/>
      <c r="Q958" s="2"/>
      <c r="R958" s="2"/>
      <c r="S958" s="2"/>
      <c r="T958" s="2"/>
      <c r="U958" s="2"/>
      <c r="W958" s="2"/>
      <c r="X958" s="2"/>
    </row>
    <row r="959">
      <c r="A959" s="1">
        <v>1038.0</v>
      </c>
      <c r="B959" s="1" t="s">
        <v>2606</v>
      </c>
      <c r="C959" s="1" t="s">
        <v>2607</v>
      </c>
      <c r="D959" s="1" t="s">
        <v>2608</v>
      </c>
      <c r="E959" s="1" t="s">
        <v>27</v>
      </c>
      <c r="F959" s="1">
        <v>10639.0</v>
      </c>
      <c r="H959" s="2"/>
      <c r="I959" s="2"/>
      <c r="J959" s="2"/>
      <c r="K959" s="2" t="str">
        <f>IF(Final_Cleaned_Data_V2!J959="Other", "Please specify here", "")</f>
        <v/>
      </c>
      <c r="L959" s="2"/>
      <c r="M959" s="2"/>
      <c r="N959" s="2" t="str">
        <f>IF(Final_Cleaned_Data_V2!M959="Other", "Please specify here", "")</f>
        <v/>
      </c>
      <c r="O959" s="2"/>
      <c r="P959" s="2"/>
      <c r="Q959" s="2"/>
      <c r="R959" s="2"/>
      <c r="S959" s="2"/>
      <c r="T959" s="2"/>
      <c r="U959" s="2"/>
      <c r="W959" s="2"/>
      <c r="X959" s="2"/>
    </row>
    <row r="960">
      <c r="A960" s="1">
        <v>1039.0</v>
      </c>
      <c r="B960" s="1" t="s">
        <v>2609</v>
      </c>
      <c r="C960" s="1" t="s">
        <v>2610</v>
      </c>
      <c r="D960" s="1" t="s">
        <v>2611</v>
      </c>
      <c r="E960" s="1" t="s">
        <v>27</v>
      </c>
      <c r="F960" s="1">
        <v>10648.0</v>
      </c>
      <c r="H960" s="2"/>
      <c r="I960" s="2"/>
      <c r="J960" s="2"/>
      <c r="K960" s="2" t="str">
        <f>IF(Final_Cleaned_Data_V2!J960="Other", "Please specify here", "")</f>
        <v/>
      </c>
      <c r="L960" s="2"/>
      <c r="M960" s="2"/>
      <c r="N960" s="2" t="str">
        <f>IF(Final_Cleaned_Data_V2!M960="Other", "Please specify here", "")</f>
        <v/>
      </c>
      <c r="O960" s="2"/>
      <c r="P960" s="2"/>
      <c r="Q960" s="2"/>
      <c r="R960" s="2"/>
      <c r="S960" s="2"/>
      <c r="T960" s="2"/>
      <c r="U960" s="2"/>
      <c r="W960" s="2"/>
      <c r="X960" s="2"/>
    </row>
    <row r="961">
      <c r="A961" s="1">
        <v>1040.0</v>
      </c>
      <c r="B961" s="1" t="s">
        <v>2612</v>
      </c>
      <c r="C961" s="1" t="s">
        <v>2613</v>
      </c>
      <c r="D961" s="1" t="s">
        <v>2358</v>
      </c>
      <c r="E961" s="1" t="s">
        <v>27</v>
      </c>
      <c r="F961" s="1">
        <v>10682.0</v>
      </c>
      <c r="H961" s="2"/>
      <c r="I961" s="2"/>
      <c r="J961" s="2"/>
      <c r="K961" s="2" t="str">
        <f>IF(Final_Cleaned_Data_V2!J961="Other", "Please specify here", "")</f>
        <v/>
      </c>
      <c r="L961" s="2"/>
      <c r="M961" s="2"/>
      <c r="N961" s="2" t="str">
        <f>IF(Final_Cleaned_Data_V2!M961="Other", "Please specify here", "")</f>
        <v/>
      </c>
      <c r="O961" s="2"/>
      <c r="P961" s="2"/>
      <c r="Q961" s="2"/>
      <c r="R961" s="2"/>
      <c r="S961" s="2"/>
      <c r="T961" s="2"/>
      <c r="U961" s="2"/>
      <c r="W961" s="2"/>
      <c r="X961" s="2"/>
    </row>
    <row r="962">
      <c r="A962" s="1">
        <v>1041.0</v>
      </c>
      <c r="B962" s="1" t="s">
        <v>2614</v>
      </c>
      <c r="C962" s="1" t="s">
        <v>2615</v>
      </c>
      <c r="D962" s="1" t="s">
        <v>2616</v>
      </c>
      <c r="E962" s="1" t="s">
        <v>34</v>
      </c>
      <c r="F962" s="1">
        <v>10779.0</v>
      </c>
      <c r="H962" s="2"/>
      <c r="I962" s="2"/>
      <c r="J962" s="2"/>
      <c r="K962" s="2" t="str">
        <f>IF(Final_Cleaned_Data_V2!J962="Other", "Please specify here", "")</f>
        <v/>
      </c>
      <c r="L962" s="2"/>
      <c r="M962" s="2"/>
      <c r="N962" s="2" t="str">
        <f>IF(Final_Cleaned_Data_V2!M962="Other", "Please specify here", "")</f>
        <v/>
      </c>
      <c r="O962" s="2"/>
      <c r="P962" s="2"/>
      <c r="Q962" s="2"/>
      <c r="R962" s="2"/>
      <c r="S962" s="2"/>
      <c r="T962" s="2"/>
      <c r="U962" s="2"/>
      <c r="W962" s="2"/>
      <c r="X962" s="2"/>
    </row>
    <row r="963">
      <c r="A963" s="1">
        <v>1042.0</v>
      </c>
      <c r="B963" s="1" t="s">
        <v>2617</v>
      </c>
      <c r="C963" s="1" t="s">
        <v>2618</v>
      </c>
      <c r="D963" s="1" t="s">
        <v>2619</v>
      </c>
      <c r="E963" s="1" t="s">
        <v>27</v>
      </c>
      <c r="F963" s="1">
        <v>10877.0</v>
      </c>
      <c r="H963" s="2"/>
      <c r="I963" s="2"/>
      <c r="J963" s="2"/>
      <c r="K963" s="2" t="str">
        <f>IF(Final_Cleaned_Data_V2!J963="Other", "Please specify here", "")</f>
        <v/>
      </c>
      <c r="L963" s="2"/>
      <c r="M963" s="2"/>
      <c r="N963" s="2" t="str">
        <f>IF(Final_Cleaned_Data_V2!M963="Other", "Please specify here", "")</f>
        <v/>
      </c>
      <c r="O963" s="2"/>
      <c r="P963" s="2"/>
      <c r="Q963" s="2"/>
      <c r="R963" s="2"/>
      <c r="S963" s="2"/>
      <c r="T963" s="2"/>
      <c r="U963" s="2"/>
      <c r="W963" s="2"/>
      <c r="X963" s="2"/>
    </row>
    <row r="964">
      <c r="A964" s="1">
        <v>1043.0</v>
      </c>
      <c r="B964" s="1" t="s">
        <v>2620</v>
      </c>
      <c r="C964" s="1" t="s">
        <v>2621</v>
      </c>
      <c r="D964" s="1" t="s">
        <v>2622</v>
      </c>
      <c r="E964" s="1" t="s">
        <v>27</v>
      </c>
      <c r="F964" s="1">
        <v>10893.0</v>
      </c>
      <c r="H964" s="2"/>
      <c r="I964" s="2"/>
      <c r="J964" s="2"/>
      <c r="K964" s="2" t="str">
        <f>IF(Final_Cleaned_Data_V2!J964="Other", "Please specify here", "")</f>
        <v/>
      </c>
      <c r="L964" s="2"/>
      <c r="M964" s="2"/>
      <c r="N964" s="2" t="str">
        <f>IF(Final_Cleaned_Data_V2!M964="Other", "Please specify here", "")</f>
        <v/>
      </c>
      <c r="O964" s="2"/>
      <c r="P964" s="2"/>
      <c r="Q964" s="2"/>
      <c r="R964" s="2"/>
      <c r="S964" s="2"/>
      <c r="T964" s="2"/>
      <c r="U964" s="2"/>
      <c r="W964" s="2"/>
      <c r="X964" s="2"/>
    </row>
    <row r="965">
      <c r="A965" s="1">
        <v>1044.0</v>
      </c>
      <c r="B965" s="1" t="s">
        <v>2623</v>
      </c>
      <c r="C965" s="1" t="s">
        <v>2624</v>
      </c>
      <c r="D965" s="1" t="s">
        <v>2625</v>
      </c>
      <c r="E965" s="1" t="s">
        <v>27</v>
      </c>
      <c r="F965" s="1">
        <v>10900.0</v>
      </c>
      <c r="H965" s="2"/>
      <c r="I965" s="2"/>
      <c r="J965" s="2"/>
      <c r="K965" s="2" t="str">
        <f>IF(Final_Cleaned_Data_V2!J965="Other", "Please specify here", "")</f>
        <v/>
      </c>
      <c r="L965" s="2"/>
      <c r="M965" s="2"/>
      <c r="N965" s="2" t="str">
        <f>IF(Final_Cleaned_Data_V2!M965="Other", "Please specify here", "")</f>
        <v/>
      </c>
      <c r="O965" s="2"/>
      <c r="P965" s="2"/>
      <c r="Q965" s="2"/>
      <c r="R965" s="2"/>
      <c r="S965" s="2"/>
      <c r="T965" s="2"/>
      <c r="U965" s="2"/>
      <c r="W965" s="2"/>
      <c r="X965" s="2"/>
    </row>
    <row r="966">
      <c r="A966" s="1">
        <v>1045.0</v>
      </c>
      <c r="B966" s="1" t="s">
        <v>2626</v>
      </c>
      <c r="C966" s="1" t="s">
        <v>2627</v>
      </c>
      <c r="D966" s="1" t="s">
        <v>1633</v>
      </c>
      <c r="E966" s="1" t="s">
        <v>27</v>
      </c>
      <c r="F966" s="1">
        <v>10904.0</v>
      </c>
      <c r="H966" s="2"/>
      <c r="I966" s="2"/>
      <c r="J966" s="2"/>
      <c r="K966" s="2" t="str">
        <f>IF(Final_Cleaned_Data_V2!J966="Other", "Please specify here", "")</f>
        <v/>
      </c>
      <c r="L966" s="2"/>
      <c r="M966" s="2"/>
      <c r="N966" s="2" t="str">
        <f>IF(Final_Cleaned_Data_V2!M966="Other", "Please specify here", "")</f>
        <v/>
      </c>
      <c r="O966" s="2"/>
      <c r="P966" s="2"/>
      <c r="Q966" s="2"/>
      <c r="R966" s="2"/>
      <c r="S966" s="2"/>
      <c r="T966" s="2"/>
      <c r="U966" s="2"/>
      <c r="W966" s="2"/>
      <c r="X966" s="2"/>
    </row>
    <row r="967">
      <c r="A967" s="1">
        <v>1046.0</v>
      </c>
      <c r="B967" s="1" t="s">
        <v>2628</v>
      </c>
      <c r="C967" s="1" t="s">
        <v>2629</v>
      </c>
      <c r="D967" s="1" t="s">
        <v>26</v>
      </c>
      <c r="E967" s="1" t="s">
        <v>27</v>
      </c>
      <c r="F967" s="1">
        <v>10938.0</v>
      </c>
      <c r="H967" s="2"/>
      <c r="I967" s="2"/>
      <c r="J967" s="2"/>
      <c r="K967" s="2" t="str">
        <f>IF(Final_Cleaned_Data_V2!J967="Other", "Please specify here", "")</f>
        <v/>
      </c>
      <c r="L967" s="2"/>
      <c r="M967" s="2"/>
      <c r="N967" s="2" t="str">
        <f>IF(Final_Cleaned_Data_V2!M967="Other", "Please specify here", "")</f>
        <v/>
      </c>
      <c r="O967" s="2"/>
      <c r="P967" s="2"/>
      <c r="Q967" s="2"/>
      <c r="R967" s="2"/>
      <c r="S967" s="2"/>
      <c r="T967" s="2"/>
      <c r="U967" s="2"/>
      <c r="W967" s="2"/>
      <c r="X967" s="2"/>
    </row>
    <row r="968">
      <c r="A968" s="1">
        <v>1047.0</v>
      </c>
      <c r="B968" s="1" t="s">
        <v>2630</v>
      </c>
      <c r="C968" s="1" t="s">
        <v>2631</v>
      </c>
      <c r="D968" s="1" t="s">
        <v>1969</v>
      </c>
      <c r="E968" s="1" t="s">
        <v>27</v>
      </c>
      <c r="F968" s="1">
        <v>10980.0</v>
      </c>
      <c r="H968" s="2"/>
      <c r="I968" s="2"/>
      <c r="J968" s="2"/>
      <c r="K968" s="2" t="str">
        <f>IF(Final_Cleaned_Data_V2!J968="Other", "Please specify here", "")</f>
        <v/>
      </c>
      <c r="L968" s="2"/>
      <c r="M968" s="2"/>
      <c r="N968" s="2" t="str">
        <f>IF(Final_Cleaned_Data_V2!M968="Other", "Please specify here", "")</f>
        <v/>
      </c>
      <c r="O968" s="2"/>
      <c r="P968" s="2"/>
      <c r="Q968" s="2"/>
      <c r="R968" s="2"/>
      <c r="S968" s="2"/>
      <c r="T968" s="2"/>
      <c r="U968" s="2"/>
      <c r="W968" s="2"/>
      <c r="X968" s="2"/>
    </row>
    <row r="969">
      <c r="A969" s="1">
        <v>1048.0</v>
      </c>
      <c r="B969" s="1" t="s">
        <v>2632</v>
      </c>
      <c r="C969" s="1" t="s">
        <v>2633</v>
      </c>
      <c r="D969" s="1" t="s">
        <v>1727</v>
      </c>
      <c r="E969" s="1" t="s">
        <v>27</v>
      </c>
      <c r="F969" s="1">
        <v>10997.0</v>
      </c>
      <c r="H969" s="2"/>
      <c r="I969" s="2"/>
      <c r="J969" s="2"/>
      <c r="K969" s="2" t="str">
        <f>IF(Final_Cleaned_Data_V2!J969="Other", "Please specify here", "")</f>
        <v/>
      </c>
      <c r="L969" s="2"/>
      <c r="M969" s="2"/>
      <c r="N969" s="2" t="str">
        <f>IF(Final_Cleaned_Data_V2!M969="Other", "Please specify here", "")</f>
        <v/>
      </c>
      <c r="O969" s="2"/>
      <c r="P969" s="2"/>
      <c r="Q969" s="2"/>
      <c r="R969" s="2"/>
      <c r="S969" s="2"/>
      <c r="T969" s="2"/>
      <c r="U969" s="2"/>
      <c r="W969" s="2"/>
      <c r="X969" s="2"/>
    </row>
    <row r="970">
      <c r="A970" s="1">
        <v>1049.0</v>
      </c>
      <c r="B970" s="1" t="s">
        <v>2634</v>
      </c>
      <c r="C970" s="1" t="s">
        <v>2635</v>
      </c>
      <c r="D970" s="1" t="s">
        <v>2636</v>
      </c>
      <c r="E970" s="1" t="s">
        <v>34</v>
      </c>
      <c r="F970" s="1">
        <v>11031.0</v>
      </c>
      <c r="H970" s="2"/>
      <c r="I970" s="2"/>
      <c r="J970" s="2"/>
      <c r="K970" s="2" t="str">
        <f>IF(Final_Cleaned_Data_V2!J970="Other", "Please specify here", "")</f>
        <v/>
      </c>
      <c r="L970" s="2"/>
      <c r="M970" s="2"/>
      <c r="N970" s="2" t="str">
        <f>IF(Final_Cleaned_Data_V2!M970="Other", "Please specify here", "")</f>
        <v/>
      </c>
      <c r="O970" s="2"/>
      <c r="P970" s="2"/>
      <c r="Q970" s="2"/>
      <c r="R970" s="2"/>
      <c r="S970" s="2"/>
      <c r="T970" s="2"/>
      <c r="U970" s="2"/>
      <c r="W970" s="2"/>
      <c r="X970" s="2"/>
    </row>
    <row r="971">
      <c r="A971" s="1">
        <v>1050.0</v>
      </c>
      <c r="B971" s="1" t="s">
        <v>2637</v>
      </c>
      <c r="C971" s="1" t="s">
        <v>2638</v>
      </c>
      <c r="D971" s="1" t="s">
        <v>2639</v>
      </c>
      <c r="E971" s="1" t="s">
        <v>34</v>
      </c>
      <c r="F971" s="1">
        <v>11036.0</v>
      </c>
      <c r="H971" s="2"/>
      <c r="I971" s="2"/>
      <c r="J971" s="2"/>
      <c r="K971" s="2" t="str">
        <f>IF(Final_Cleaned_Data_V2!J971="Other", "Please specify here", "")</f>
        <v/>
      </c>
      <c r="L971" s="2"/>
      <c r="M971" s="2"/>
      <c r="N971" s="2" t="str">
        <f>IF(Final_Cleaned_Data_V2!M971="Other", "Please specify here", "")</f>
        <v/>
      </c>
      <c r="O971" s="2"/>
      <c r="P971" s="2"/>
      <c r="Q971" s="2"/>
      <c r="R971" s="2"/>
      <c r="S971" s="2"/>
      <c r="T971" s="2"/>
      <c r="U971" s="2"/>
      <c r="W971" s="2"/>
      <c r="X971" s="2"/>
    </row>
    <row r="972">
      <c r="A972" s="1">
        <v>1051.0</v>
      </c>
      <c r="B972" s="1" t="s">
        <v>2640</v>
      </c>
      <c r="C972" s="1" t="s">
        <v>2641</v>
      </c>
      <c r="D972" s="1" t="s">
        <v>1035</v>
      </c>
      <c r="E972" s="1" t="s">
        <v>27</v>
      </c>
      <c r="F972" s="1">
        <v>11058.0</v>
      </c>
      <c r="H972" s="2"/>
      <c r="I972" s="2"/>
      <c r="J972" s="2"/>
      <c r="K972" s="2" t="str">
        <f>IF(Final_Cleaned_Data_V2!J972="Other", "Please specify here", "")</f>
        <v/>
      </c>
      <c r="L972" s="2"/>
      <c r="M972" s="2"/>
      <c r="N972" s="2" t="str">
        <f>IF(Final_Cleaned_Data_V2!M972="Other", "Please specify here", "")</f>
        <v/>
      </c>
      <c r="O972" s="2"/>
      <c r="P972" s="2"/>
      <c r="Q972" s="2"/>
      <c r="R972" s="2"/>
      <c r="S972" s="2"/>
      <c r="T972" s="2"/>
      <c r="U972" s="2"/>
      <c r="W972" s="2"/>
      <c r="X972" s="2"/>
    </row>
    <row r="973">
      <c r="A973" s="1">
        <v>1052.0</v>
      </c>
      <c r="B973" s="1" t="s">
        <v>2642</v>
      </c>
      <c r="C973" s="1" t="s">
        <v>2643</v>
      </c>
      <c r="D973" s="1" t="s">
        <v>108</v>
      </c>
      <c r="E973" s="1" t="s">
        <v>27</v>
      </c>
      <c r="F973" s="1">
        <v>11094.0</v>
      </c>
      <c r="H973" s="2"/>
      <c r="I973" s="2"/>
      <c r="J973" s="2"/>
      <c r="K973" s="2" t="str">
        <f>IF(Final_Cleaned_Data_V2!J973="Other", "Please specify here", "")</f>
        <v/>
      </c>
      <c r="L973" s="2"/>
      <c r="M973" s="2"/>
      <c r="N973" s="2" t="str">
        <f>IF(Final_Cleaned_Data_V2!M973="Other", "Please specify here", "")</f>
        <v/>
      </c>
      <c r="O973" s="2"/>
      <c r="P973" s="2"/>
      <c r="Q973" s="2"/>
      <c r="R973" s="2"/>
      <c r="S973" s="2"/>
      <c r="T973" s="2"/>
      <c r="U973" s="2"/>
      <c r="W973" s="2"/>
      <c r="X973" s="2"/>
    </row>
    <row r="974">
      <c r="A974" s="1">
        <v>1053.0</v>
      </c>
      <c r="B974" s="1" t="s">
        <v>2644</v>
      </c>
      <c r="C974" s="1" t="s">
        <v>2645</v>
      </c>
      <c r="D974" s="1" t="s">
        <v>1802</v>
      </c>
      <c r="E974" s="1" t="s">
        <v>1803</v>
      </c>
      <c r="F974" s="1">
        <v>11141.0</v>
      </c>
      <c r="H974" s="2"/>
      <c r="I974" s="2"/>
      <c r="J974" s="2"/>
      <c r="K974" s="2" t="str">
        <f>IF(Final_Cleaned_Data_V2!J974="Other", "Please specify here", "")</f>
        <v/>
      </c>
      <c r="L974" s="2"/>
      <c r="M974" s="2"/>
      <c r="N974" s="2" t="str">
        <f>IF(Final_Cleaned_Data_V2!M974="Other", "Please specify here", "")</f>
        <v/>
      </c>
      <c r="O974" s="2"/>
      <c r="P974" s="2"/>
      <c r="Q974" s="2"/>
      <c r="R974" s="2"/>
      <c r="S974" s="2"/>
      <c r="T974" s="2"/>
      <c r="U974" s="2"/>
      <c r="W974" s="2"/>
      <c r="X974" s="2"/>
    </row>
    <row r="975">
      <c r="A975" s="1">
        <v>1054.0</v>
      </c>
      <c r="B975" s="1" t="s">
        <v>2646</v>
      </c>
      <c r="C975" s="1" t="s">
        <v>2647</v>
      </c>
      <c r="D975" s="1" t="s">
        <v>2648</v>
      </c>
      <c r="E975" s="1" t="s">
        <v>27</v>
      </c>
      <c r="F975" s="1">
        <v>11149.0</v>
      </c>
      <c r="H975" s="2"/>
      <c r="I975" s="2"/>
      <c r="J975" s="2"/>
      <c r="K975" s="2" t="str">
        <f>IF(Final_Cleaned_Data_V2!J975="Other", "Please specify here", "")</f>
        <v/>
      </c>
      <c r="L975" s="2"/>
      <c r="M975" s="2"/>
      <c r="N975" s="2" t="str">
        <f>IF(Final_Cleaned_Data_V2!M975="Other", "Please specify here", "")</f>
        <v/>
      </c>
      <c r="O975" s="2"/>
      <c r="P975" s="2"/>
      <c r="Q975" s="2"/>
      <c r="R975" s="2"/>
      <c r="S975" s="2"/>
      <c r="T975" s="2"/>
      <c r="U975" s="2"/>
      <c r="W975" s="2"/>
      <c r="X975" s="2"/>
    </row>
    <row r="976">
      <c r="A976" s="1">
        <v>1055.0</v>
      </c>
      <c r="B976" s="1" t="s">
        <v>2649</v>
      </c>
      <c r="C976" s="1" t="s">
        <v>2650</v>
      </c>
      <c r="D976" s="1" t="s">
        <v>1870</v>
      </c>
      <c r="E976" s="1" t="s">
        <v>27</v>
      </c>
      <c r="F976" s="1">
        <v>11169.0</v>
      </c>
      <c r="H976" s="2"/>
      <c r="I976" s="2"/>
      <c r="J976" s="2"/>
      <c r="K976" s="2" t="str">
        <f>IF(Final_Cleaned_Data_V2!J976="Other", "Please specify here", "")</f>
        <v/>
      </c>
      <c r="L976" s="2"/>
      <c r="M976" s="2"/>
      <c r="N976" s="2" t="str">
        <f>IF(Final_Cleaned_Data_V2!M976="Other", "Please specify here", "")</f>
        <v/>
      </c>
      <c r="O976" s="2"/>
      <c r="P976" s="2"/>
      <c r="Q976" s="2"/>
      <c r="R976" s="2"/>
      <c r="S976" s="2"/>
      <c r="T976" s="2"/>
      <c r="U976" s="2"/>
      <c r="W976" s="2"/>
      <c r="X976" s="2"/>
    </row>
    <row r="977">
      <c r="A977" s="1">
        <v>1056.0</v>
      </c>
      <c r="B977" s="1" t="s">
        <v>2651</v>
      </c>
      <c r="C977" s="1" t="s">
        <v>2652</v>
      </c>
      <c r="D977" s="1" t="s">
        <v>2083</v>
      </c>
      <c r="E977" s="1" t="s">
        <v>27</v>
      </c>
      <c r="F977" s="1">
        <v>11172.0</v>
      </c>
      <c r="H977" s="2"/>
      <c r="I977" s="2"/>
      <c r="J977" s="2"/>
      <c r="K977" s="2" t="str">
        <f>IF(Final_Cleaned_Data_V2!J977="Other", "Please specify here", "")</f>
        <v/>
      </c>
      <c r="L977" s="2"/>
      <c r="M977" s="2"/>
      <c r="N977" s="2" t="str">
        <f>IF(Final_Cleaned_Data_V2!M977="Other", "Please specify here", "")</f>
        <v/>
      </c>
      <c r="O977" s="2"/>
      <c r="P977" s="2"/>
      <c r="Q977" s="2"/>
      <c r="R977" s="2"/>
      <c r="S977" s="2"/>
      <c r="T977" s="2"/>
      <c r="U977" s="2"/>
      <c r="W977" s="2"/>
      <c r="X977" s="2"/>
    </row>
    <row r="978">
      <c r="A978" s="1">
        <v>1057.0</v>
      </c>
      <c r="B978" s="1" t="s">
        <v>2653</v>
      </c>
      <c r="C978" s="1" t="s">
        <v>2654</v>
      </c>
      <c r="D978" s="1" t="s">
        <v>1633</v>
      </c>
      <c r="E978" s="1" t="s">
        <v>27</v>
      </c>
      <c r="F978" s="1">
        <v>11197.0</v>
      </c>
      <c r="H978" s="2"/>
      <c r="I978" s="2"/>
      <c r="J978" s="2"/>
      <c r="K978" s="2" t="str">
        <f>IF(Final_Cleaned_Data_V2!J978="Other", "Please specify here", "")</f>
        <v/>
      </c>
      <c r="L978" s="2"/>
      <c r="M978" s="2"/>
      <c r="N978" s="2" t="str">
        <f>IF(Final_Cleaned_Data_V2!M978="Other", "Please specify here", "")</f>
        <v/>
      </c>
      <c r="O978" s="2"/>
      <c r="P978" s="2"/>
      <c r="Q978" s="2"/>
      <c r="R978" s="2"/>
      <c r="S978" s="2"/>
      <c r="T978" s="2"/>
      <c r="U978" s="2"/>
      <c r="W978" s="2"/>
      <c r="X978" s="2"/>
    </row>
    <row r="979">
      <c r="A979" s="1">
        <v>1058.0</v>
      </c>
      <c r="B979" s="1" t="s">
        <v>2655</v>
      </c>
      <c r="C979" s="1" t="s">
        <v>2656</v>
      </c>
      <c r="D979" s="1" t="s">
        <v>2657</v>
      </c>
      <c r="E979" s="1" t="s">
        <v>27</v>
      </c>
      <c r="F979" s="1">
        <v>11254.0</v>
      </c>
      <c r="H979" s="2"/>
      <c r="I979" s="2"/>
      <c r="J979" s="2"/>
      <c r="K979" s="2" t="str">
        <f>IF(Final_Cleaned_Data_V2!J979="Other", "Please specify here", "")</f>
        <v/>
      </c>
      <c r="L979" s="2"/>
      <c r="M979" s="2"/>
      <c r="N979" s="2" t="str">
        <f>IF(Final_Cleaned_Data_V2!M979="Other", "Please specify here", "")</f>
        <v/>
      </c>
      <c r="O979" s="2"/>
      <c r="P979" s="2"/>
      <c r="Q979" s="2"/>
      <c r="R979" s="2"/>
      <c r="S979" s="2"/>
      <c r="T979" s="2"/>
      <c r="U979" s="2"/>
      <c r="W979" s="2"/>
      <c r="X979" s="2"/>
    </row>
    <row r="980">
      <c r="A980" s="1">
        <v>1059.0</v>
      </c>
      <c r="B980" s="1" t="s">
        <v>2658</v>
      </c>
      <c r="C980" s="1" t="s">
        <v>2659</v>
      </c>
      <c r="D980" s="1" t="s">
        <v>1035</v>
      </c>
      <c r="E980" s="1" t="s">
        <v>27</v>
      </c>
      <c r="F980" s="1">
        <v>11287.0</v>
      </c>
      <c r="H980" s="2"/>
      <c r="I980" s="2"/>
      <c r="J980" s="2"/>
      <c r="K980" s="2" t="str">
        <f>IF(Final_Cleaned_Data_V2!J980="Other", "Please specify here", "")</f>
        <v/>
      </c>
      <c r="L980" s="2"/>
      <c r="M980" s="2"/>
      <c r="N980" s="2" t="str">
        <f>IF(Final_Cleaned_Data_V2!M980="Other", "Please specify here", "")</f>
        <v/>
      </c>
      <c r="O980" s="2"/>
      <c r="P980" s="2"/>
      <c r="Q980" s="2"/>
      <c r="R980" s="2"/>
      <c r="S980" s="2"/>
      <c r="T980" s="2"/>
      <c r="U980" s="2"/>
      <c r="W980" s="2"/>
      <c r="X980" s="2"/>
    </row>
    <row r="981">
      <c r="A981" s="1">
        <v>1060.0</v>
      </c>
      <c r="B981" s="1" t="s">
        <v>2660</v>
      </c>
      <c r="C981" s="1" t="s">
        <v>2661</v>
      </c>
      <c r="D981" s="1" t="s">
        <v>1784</v>
      </c>
      <c r="E981" s="1" t="s">
        <v>27</v>
      </c>
      <c r="F981" s="1">
        <v>11296.0</v>
      </c>
      <c r="H981" s="2"/>
      <c r="I981" s="2"/>
      <c r="J981" s="2"/>
      <c r="K981" s="2" t="str">
        <f>IF(Final_Cleaned_Data_V2!J981="Other", "Please specify here", "")</f>
        <v/>
      </c>
      <c r="L981" s="2"/>
      <c r="M981" s="2"/>
      <c r="N981" s="2" t="str">
        <f>IF(Final_Cleaned_Data_V2!M981="Other", "Please specify here", "")</f>
        <v/>
      </c>
      <c r="O981" s="2"/>
      <c r="P981" s="2"/>
      <c r="Q981" s="2"/>
      <c r="R981" s="2"/>
      <c r="S981" s="2"/>
      <c r="T981" s="2"/>
      <c r="U981" s="2"/>
      <c r="W981" s="2"/>
      <c r="X981" s="2"/>
    </row>
    <row r="982">
      <c r="A982" s="1">
        <v>1061.0</v>
      </c>
      <c r="B982" s="1" t="s">
        <v>2662</v>
      </c>
      <c r="C982" s="1" t="s">
        <v>2663</v>
      </c>
      <c r="D982" s="1" t="s">
        <v>2113</v>
      </c>
      <c r="E982" s="1" t="s">
        <v>27</v>
      </c>
      <c r="F982" s="1">
        <v>11326.0</v>
      </c>
      <c r="H982" s="2"/>
      <c r="I982" s="2"/>
      <c r="J982" s="2"/>
      <c r="K982" s="2" t="str">
        <f>IF(Final_Cleaned_Data_V2!J982="Other", "Please specify here", "")</f>
        <v/>
      </c>
      <c r="L982" s="2"/>
      <c r="M982" s="2"/>
      <c r="N982" s="2" t="str">
        <f>IF(Final_Cleaned_Data_V2!M982="Other", "Please specify here", "")</f>
        <v/>
      </c>
      <c r="O982" s="2"/>
      <c r="P982" s="2"/>
      <c r="Q982" s="2"/>
      <c r="R982" s="2"/>
      <c r="S982" s="2"/>
      <c r="T982" s="2"/>
      <c r="U982" s="2"/>
      <c r="W982" s="2"/>
      <c r="X982" s="2"/>
    </row>
    <row r="983">
      <c r="A983" s="1">
        <v>1062.0</v>
      </c>
      <c r="B983" s="1" t="s">
        <v>2664</v>
      </c>
      <c r="C983" s="1" t="s">
        <v>2665</v>
      </c>
      <c r="D983" s="1" t="s">
        <v>2666</v>
      </c>
      <c r="E983" s="1" t="s">
        <v>34</v>
      </c>
      <c r="F983" s="1">
        <v>11377.0</v>
      </c>
      <c r="H983" s="2"/>
      <c r="I983" s="2"/>
      <c r="J983" s="2"/>
      <c r="K983" s="2" t="str">
        <f>IF(Final_Cleaned_Data_V2!J983="Other", "Please specify here", "")</f>
        <v/>
      </c>
      <c r="L983" s="2"/>
      <c r="M983" s="2"/>
      <c r="N983" s="2" t="str">
        <f>IF(Final_Cleaned_Data_V2!M983="Other", "Please specify here", "")</f>
        <v/>
      </c>
      <c r="O983" s="2"/>
      <c r="P983" s="2"/>
      <c r="Q983" s="2"/>
      <c r="R983" s="2"/>
      <c r="S983" s="2"/>
      <c r="T983" s="2"/>
      <c r="U983" s="2"/>
      <c r="W983" s="2"/>
      <c r="X983" s="2"/>
    </row>
    <row r="984">
      <c r="A984" s="1">
        <v>1063.0</v>
      </c>
      <c r="B984" s="1" t="s">
        <v>2667</v>
      </c>
      <c r="C984" s="1" t="s">
        <v>2668</v>
      </c>
      <c r="D984" s="1" t="s">
        <v>2636</v>
      </c>
      <c r="E984" s="1" t="s">
        <v>34</v>
      </c>
      <c r="F984" s="1">
        <v>11381.0</v>
      </c>
      <c r="H984" s="2"/>
      <c r="I984" s="2"/>
      <c r="J984" s="2"/>
      <c r="K984" s="2" t="str">
        <f>IF(Final_Cleaned_Data_V2!J984="Other", "Please specify here", "")</f>
        <v/>
      </c>
      <c r="L984" s="2"/>
      <c r="M984" s="2"/>
      <c r="N984" s="2" t="str">
        <f>IF(Final_Cleaned_Data_V2!M984="Other", "Please specify here", "")</f>
        <v/>
      </c>
      <c r="O984" s="2"/>
      <c r="P984" s="2"/>
      <c r="Q984" s="2"/>
      <c r="R984" s="2"/>
      <c r="S984" s="2"/>
      <c r="T984" s="2"/>
      <c r="U984" s="2"/>
      <c r="W984" s="2"/>
      <c r="X984" s="2"/>
    </row>
    <row r="985">
      <c r="A985" s="1">
        <v>1064.0</v>
      </c>
      <c r="B985" s="1" t="s">
        <v>2669</v>
      </c>
      <c r="C985" s="1" t="s">
        <v>2670</v>
      </c>
      <c r="D985" s="1" t="s">
        <v>1035</v>
      </c>
      <c r="E985" s="1" t="s">
        <v>27</v>
      </c>
      <c r="F985" s="1">
        <v>11390.0</v>
      </c>
      <c r="H985" s="2"/>
      <c r="I985" s="2"/>
      <c r="J985" s="2"/>
      <c r="K985" s="2" t="str">
        <f>IF(Final_Cleaned_Data_V2!J985="Other", "Please specify here", "")</f>
        <v/>
      </c>
      <c r="L985" s="2"/>
      <c r="M985" s="2"/>
      <c r="N985" s="2" t="str">
        <f>IF(Final_Cleaned_Data_V2!M985="Other", "Please specify here", "")</f>
        <v/>
      </c>
      <c r="O985" s="2"/>
      <c r="P985" s="2"/>
      <c r="Q985" s="2"/>
      <c r="R985" s="2"/>
      <c r="S985" s="2"/>
      <c r="T985" s="2"/>
      <c r="U985" s="2"/>
      <c r="W985" s="2"/>
      <c r="X985" s="2"/>
    </row>
    <row r="986">
      <c r="A986" s="1">
        <v>1065.0</v>
      </c>
      <c r="B986" s="1" t="s">
        <v>2671</v>
      </c>
      <c r="C986" s="1" t="s">
        <v>2672</v>
      </c>
      <c r="D986" s="1" t="s">
        <v>1343</v>
      </c>
      <c r="E986" s="1" t="s">
        <v>27</v>
      </c>
      <c r="F986" s="1">
        <v>11411.0</v>
      </c>
      <c r="H986" s="2"/>
      <c r="I986" s="2"/>
      <c r="J986" s="2"/>
      <c r="K986" s="2" t="str">
        <f>IF(Final_Cleaned_Data_V2!J986="Other", "Please specify here", "")</f>
        <v/>
      </c>
      <c r="L986" s="2"/>
      <c r="M986" s="2"/>
      <c r="N986" s="2" t="str">
        <f>IF(Final_Cleaned_Data_V2!M986="Other", "Please specify here", "")</f>
        <v/>
      </c>
      <c r="O986" s="2"/>
      <c r="P986" s="2"/>
      <c r="Q986" s="2"/>
      <c r="R986" s="2"/>
      <c r="S986" s="2"/>
      <c r="T986" s="2"/>
      <c r="U986" s="2"/>
      <c r="W986" s="2"/>
      <c r="X986" s="2"/>
    </row>
    <row r="987">
      <c r="A987" s="1">
        <v>1066.0</v>
      </c>
      <c r="B987" s="1" t="s">
        <v>2673</v>
      </c>
      <c r="C987" s="1" t="s">
        <v>2674</v>
      </c>
      <c r="D987" s="1" t="s">
        <v>1787</v>
      </c>
      <c r="E987" s="1" t="s">
        <v>27</v>
      </c>
      <c r="F987" s="1">
        <v>11426.0</v>
      </c>
      <c r="H987" s="2"/>
      <c r="I987" s="2"/>
      <c r="J987" s="2"/>
      <c r="K987" s="2" t="str">
        <f>IF(Final_Cleaned_Data_V2!J987="Other", "Please specify here", "")</f>
        <v/>
      </c>
      <c r="L987" s="2"/>
      <c r="M987" s="2"/>
      <c r="N987" s="2" t="str">
        <f>IF(Final_Cleaned_Data_V2!M987="Other", "Please specify here", "")</f>
        <v/>
      </c>
      <c r="O987" s="2"/>
      <c r="P987" s="2"/>
      <c r="Q987" s="2"/>
      <c r="R987" s="2"/>
      <c r="S987" s="2"/>
      <c r="T987" s="2"/>
      <c r="U987" s="2"/>
      <c r="W987" s="2"/>
      <c r="X987" s="2"/>
    </row>
    <row r="988">
      <c r="A988" s="1">
        <v>1067.0</v>
      </c>
      <c r="B988" s="1" t="s">
        <v>2675</v>
      </c>
      <c r="C988" s="1" t="s">
        <v>2676</v>
      </c>
      <c r="D988" s="1" t="s">
        <v>2677</v>
      </c>
      <c r="E988" s="1" t="s">
        <v>2678</v>
      </c>
      <c r="F988" s="1">
        <v>11430.0</v>
      </c>
      <c r="H988" s="2"/>
      <c r="I988" s="2"/>
      <c r="J988" s="2"/>
      <c r="K988" s="2" t="str">
        <f>IF(Final_Cleaned_Data_V2!J988="Other", "Please specify here", "")</f>
        <v/>
      </c>
      <c r="L988" s="2"/>
      <c r="M988" s="2"/>
      <c r="N988" s="2" t="str">
        <f>IF(Final_Cleaned_Data_V2!M988="Other", "Please specify here", "")</f>
        <v/>
      </c>
      <c r="O988" s="2"/>
      <c r="P988" s="2"/>
      <c r="Q988" s="2"/>
      <c r="R988" s="2"/>
      <c r="S988" s="2"/>
      <c r="T988" s="2"/>
      <c r="U988" s="2"/>
      <c r="W988" s="2"/>
      <c r="X988" s="2"/>
    </row>
    <row r="989">
      <c r="A989" s="1">
        <v>1068.0</v>
      </c>
      <c r="B989" s="1" t="s">
        <v>2679</v>
      </c>
      <c r="C989" s="1" t="s">
        <v>2680</v>
      </c>
      <c r="D989" s="1" t="s">
        <v>1787</v>
      </c>
      <c r="E989" s="1" t="s">
        <v>27</v>
      </c>
      <c r="F989" s="1">
        <v>11512.0</v>
      </c>
      <c r="H989" s="2"/>
      <c r="I989" s="2"/>
      <c r="J989" s="2"/>
      <c r="K989" s="2" t="str">
        <f>IF(Final_Cleaned_Data_V2!J989="Other", "Please specify here", "")</f>
        <v/>
      </c>
      <c r="L989" s="2"/>
      <c r="M989" s="2"/>
      <c r="N989" s="2" t="str">
        <f>IF(Final_Cleaned_Data_V2!M989="Other", "Please specify here", "")</f>
        <v/>
      </c>
      <c r="O989" s="2"/>
      <c r="P989" s="2"/>
      <c r="Q989" s="2"/>
      <c r="R989" s="2"/>
      <c r="S989" s="2"/>
      <c r="T989" s="2"/>
      <c r="U989" s="2"/>
      <c r="W989" s="2"/>
      <c r="X989" s="2"/>
    </row>
    <row r="990">
      <c r="A990" s="1">
        <v>1069.0</v>
      </c>
      <c r="B990" s="1" t="s">
        <v>2681</v>
      </c>
      <c r="C990" s="1" t="s">
        <v>2682</v>
      </c>
      <c r="D990" s="1" t="s">
        <v>2683</v>
      </c>
      <c r="E990" s="1" t="s">
        <v>27</v>
      </c>
      <c r="F990" s="1">
        <v>11536.0</v>
      </c>
      <c r="H990" s="2"/>
      <c r="I990" s="2"/>
      <c r="J990" s="2"/>
      <c r="K990" s="2" t="str">
        <f>IF(Final_Cleaned_Data_V2!J990="Other", "Please specify here", "")</f>
        <v/>
      </c>
      <c r="L990" s="2"/>
      <c r="M990" s="2"/>
      <c r="N990" s="2" t="str">
        <f>IF(Final_Cleaned_Data_V2!M990="Other", "Please specify here", "")</f>
        <v/>
      </c>
      <c r="O990" s="2"/>
      <c r="P990" s="2"/>
      <c r="Q990" s="2"/>
      <c r="R990" s="2"/>
      <c r="S990" s="2"/>
      <c r="T990" s="2"/>
      <c r="U990" s="2"/>
      <c r="W990" s="2"/>
      <c r="X990" s="2"/>
    </row>
    <row r="991">
      <c r="A991" s="1">
        <v>1070.0</v>
      </c>
      <c r="B991" s="1" t="s">
        <v>2684</v>
      </c>
      <c r="C991" s="1" t="s">
        <v>2685</v>
      </c>
      <c r="D991" s="1" t="s">
        <v>128</v>
      </c>
      <c r="E991" s="1" t="s">
        <v>27</v>
      </c>
      <c r="F991" s="1">
        <v>11544.0</v>
      </c>
      <c r="H991" s="2"/>
      <c r="I991" s="2"/>
      <c r="J991" s="2"/>
      <c r="K991" s="2" t="str">
        <f>IF(Final_Cleaned_Data_V2!J991="Other", "Please specify here", "")</f>
        <v/>
      </c>
      <c r="L991" s="2"/>
      <c r="M991" s="2"/>
      <c r="N991" s="2" t="str">
        <f>IF(Final_Cleaned_Data_V2!M991="Other", "Please specify here", "")</f>
        <v/>
      </c>
      <c r="O991" s="2"/>
      <c r="P991" s="2"/>
      <c r="Q991" s="2"/>
      <c r="R991" s="2"/>
      <c r="S991" s="2"/>
      <c r="T991" s="2"/>
      <c r="U991" s="2"/>
      <c r="W991" s="2"/>
      <c r="X991" s="2"/>
    </row>
    <row r="992">
      <c r="A992" s="1">
        <v>1071.0</v>
      </c>
      <c r="B992" s="1" t="s">
        <v>2686</v>
      </c>
      <c r="C992" s="1" t="s">
        <v>2687</v>
      </c>
      <c r="D992" s="1" t="s">
        <v>2004</v>
      </c>
      <c r="E992" s="1" t="s">
        <v>27</v>
      </c>
      <c r="F992" s="1">
        <v>11559.0</v>
      </c>
      <c r="H992" s="2"/>
      <c r="I992" s="2"/>
      <c r="J992" s="2"/>
      <c r="K992" s="2" t="str">
        <f>IF(Final_Cleaned_Data_V2!J992="Other", "Please specify here", "")</f>
        <v/>
      </c>
      <c r="L992" s="2"/>
      <c r="M992" s="2"/>
      <c r="N992" s="2" t="str">
        <f>IF(Final_Cleaned_Data_V2!M992="Other", "Please specify here", "")</f>
        <v/>
      </c>
      <c r="O992" s="2"/>
      <c r="P992" s="2"/>
      <c r="Q992" s="2"/>
      <c r="R992" s="2"/>
      <c r="S992" s="2"/>
      <c r="T992" s="2"/>
      <c r="U992" s="2"/>
      <c r="W992" s="2"/>
      <c r="X992" s="2"/>
    </row>
    <row r="993">
      <c r="A993" s="1">
        <v>1072.0</v>
      </c>
      <c r="B993" s="1" t="s">
        <v>2688</v>
      </c>
      <c r="C993" s="1" t="s">
        <v>2689</v>
      </c>
      <c r="D993" s="1" t="s">
        <v>1906</v>
      </c>
      <c r="E993" s="1" t="s">
        <v>27</v>
      </c>
      <c r="F993" s="1">
        <v>11584.0</v>
      </c>
      <c r="H993" s="2"/>
      <c r="I993" s="2"/>
      <c r="J993" s="2"/>
      <c r="K993" s="2" t="str">
        <f>IF(Final_Cleaned_Data_V2!J993="Other", "Please specify here", "")</f>
        <v/>
      </c>
      <c r="L993" s="2"/>
      <c r="M993" s="2"/>
      <c r="N993" s="2" t="str">
        <f>IF(Final_Cleaned_Data_V2!M993="Other", "Please specify here", "")</f>
        <v/>
      </c>
      <c r="O993" s="2"/>
      <c r="P993" s="2"/>
      <c r="Q993" s="2"/>
      <c r="R993" s="2"/>
      <c r="S993" s="2"/>
      <c r="T993" s="2"/>
      <c r="U993" s="2"/>
      <c r="W993" s="2"/>
      <c r="X993" s="2"/>
    </row>
    <row r="994">
      <c r="A994" s="1">
        <v>1073.0</v>
      </c>
      <c r="B994" s="1" t="s">
        <v>2690</v>
      </c>
      <c r="C994" s="1" t="s">
        <v>2691</v>
      </c>
      <c r="D994" s="1" t="s">
        <v>1035</v>
      </c>
      <c r="E994" s="1" t="s">
        <v>27</v>
      </c>
      <c r="F994" s="1">
        <v>11653.0</v>
      </c>
      <c r="H994" s="2"/>
      <c r="I994" s="2"/>
      <c r="J994" s="2"/>
      <c r="K994" s="2" t="str">
        <f>IF(Final_Cleaned_Data_V2!J994="Other", "Please specify here", "")</f>
        <v/>
      </c>
      <c r="L994" s="2"/>
      <c r="M994" s="2"/>
      <c r="N994" s="2" t="str">
        <f>IF(Final_Cleaned_Data_V2!M994="Other", "Please specify here", "")</f>
        <v/>
      </c>
      <c r="O994" s="2"/>
      <c r="P994" s="2"/>
      <c r="Q994" s="2"/>
      <c r="R994" s="2"/>
      <c r="S994" s="2"/>
      <c r="T994" s="2"/>
      <c r="U994" s="2"/>
      <c r="W994" s="2"/>
      <c r="X994" s="2"/>
    </row>
    <row r="995">
      <c r="A995" s="1">
        <v>1074.0</v>
      </c>
      <c r="B995" s="1" t="s">
        <v>2692</v>
      </c>
      <c r="C995" s="1" t="s">
        <v>2693</v>
      </c>
      <c r="D995" s="1" t="s">
        <v>1259</v>
      </c>
      <c r="E995" s="1" t="s">
        <v>27</v>
      </c>
      <c r="F995" s="1">
        <v>11690.0</v>
      </c>
      <c r="H995" s="2"/>
      <c r="I995" s="2"/>
      <c r="J995" s="2"/>
      <c r="K995" s="2" t="str">
        <f>IF(Final_Cleaned_Data_V2!J995="Other", "Please specify here", "")</f>
        <v/>
      </c>
      <c r="L995" s="2"/>
      <c r="M995" s="2"/>
      <c r="N995" s="2" t="str">
        <f>IF(Final_Cleaned_Data_V2!M995="Other", "Please specify here", "")</f>
        <v/>
      </c>
      <c r="O995" s="2"/>
      <c r="P995" s="2"/>
      <c r="Q995" s="2"/>
      <c r="R995" s="2"/>
      <c r="S995" s="2"/>
      <c r="T995" s="2"/>
      <c r="U995" s="2"/>
      <c r="W995" s="2"/>
      <c r="X995" s="2"/>
    </row>
    <row r="996">
      <c r="A996" s="1">
        <v>1075.0</v>
      </c>
      <c r="B996" s="1" t="s">
        <v>2694</v>
      </c>
      <c r="C996" s="1" t="s">
        <v>2695</v>
      </c>
      <c r="D996" s="1" t="s">
        <v>2696</v>
      </c>
      <c r="E996" s="1" t="s">
        <v>2697</v>
      </c>
      <c r="F996" s="1">
        <v>11755.0</v>
      </c>
      <c r="H996" s="2"/>
      <c r="I996" s="2"/>
      <c r="J996" s="2"/>
      <c r="K996" s="2" t="str">
        <f>IF(Final_Cleaned_Data_V2!J996="Other", "Please specify here", "")</f>
        <v/>
      </c>
      <c r="L996" s="2"/>
      <c r="M996" s="2"/>
      <c r="N996" s="2" t="str">
        <f>IF(Final_Cleaned_Data_V2!M996="Other", "Please specify here", "")</f>
        <v/>
      </c>
      <c r="O996" s="2"/>
      <c r="P996" s="2"/>
      <c r="Q996" s="2"/>
      <c r="R996" s="2"/>
      <c r="S996" s="2"/>
      <c r="T996" s="2"/>
      <c r="U996" s="2"/>
      <c r="W996" s="2"/>
      <c r="X996" s="2"/>
    </row>
    <row r="997">
      <c r="A997" s="1">
        <v>1076.0</v>
      </c>
      <c r="B997" s="1" t="s">
        <v>2698</v>
      </c>
      <c r="C997" s="1" t="s">
        <v>2699</v>
      </c>
      <c r="D997" s="1" t="s">
        <v>2700</v>
      </c>
      <c r="E997" s="1" t="s">
        <v>27</v>
      </c>
      <c r="F997" s="1">
        <v>11770.0</v>
      </c>
      <c r="H997" s="2"/>
      <c r="I997" s="2"/>
      <c r="J997" s="2"/>
      <c r="K997" s="2" t="str">
        <f>IF(Final_Cleaned_Data_V2!J997="Other", "Please specify here", "")</f>
        <v/>
      </c>
      <c r="L997" s="2"/>
      <c r="M997" s="2"/>
      <c r="N997" s="2" t="str">
        <f>IF(Final_Cleaned_Data_V2!M997="Other", "Please specify here", "")</f>
        <v/>
      </c>
      <c r="O997" s="2"/>
      <c r="P997" s="2"/>
      <c r="Q997" s="2"/>
      <c r="R997" s="2"/>
      <c r="S997" s="2"/>
      <c r="T997" s="2"/>
      <c r="U997" s="2"/>
      <c r="W997" s="2"/>
      <c r="X997" s="2"/>
    </row>
    <row r="998">
      <c r="A998" s="1">
        <v>1077.0</v>
      </c>
      <c r="B998" s="1" t="s">
        <v>2701</v>
      </c>
      <c r="C998" s="1" t="s">
        <v>2702</v>
      </c>
      <c r="D998" s="1" t="s">
        <v>504</v>
      </c>
      <c r="E998" s="1" t="s">
        <v>27</v>
      </c>
      <c r="F998" s="1">
        <v>11794.0</v>
      </c>
      <c r="H998" s="2"/>
      <c r="I998" s="2"/>
      <c r="J998" s="2"/>
      <c r="K998" s="2" t="str">
        <f>IF(Final_Cleaned_Data_V2!J998="Other", "Please specify here", "")</f>
        <v/>
      </c>
      <c r="L998" s="2"/>
      <c r="M998" s="2"/>
      <c r="N998" s="2" t="str">
        <f>IF(Final_Cleaned_Data_V2!M998="Other", "Please specify here", "")</f>
        <v/>
      </c>
      <c r="O998" s="2"/>
      <c r="P998" s="2"/>
      <c r="Q998" s="2"/>
      <c r="R998" s="2"/>
      <c r="S998" s="2"/>
      <c r="T998" s="2"/>
      <c r="U998" s="2"/>
      <c r="W998" s="2"/>
      <c r="X998" s="2"/>
    </row>
    <row r="999">
      <c r="A999" s="1">
        <v>1078.0</v>
      </c>
      <c r="B999" s="1" t="s">
        <v>2703</v>
      </c>
      <c r="C999" s="1" t="s">
        <v>2704</v>
      </c>
      <c r="D999" s="1" t="s">
        <v>1035</v>
      </c>
      <c r="E999" s="1" t="s">
        <v>27</v>
      </c>
      <c r="F999" s="1">
        <v>11976.0</v>
      </c>
      <c r="H999" s="2"/>
      <c r="I999" s="2"/>
      <c r="J999" s="2"/>
      <c r="K999" s="2" t="str">
        <f>IF(Final_Cleaned_Data_V2!J999="Other", "Please specify here", "")</f>
        <v/>
      </c>
      <c r="L999" s="2"/>
      <c r="M999" s="2"/>
      <c r="N999" s="2" t="str">
        <f>IF(Final_Cleaned_Data_V2!M999="Other", "Please specify here", "")</f>
        <v/>
      </c>
      <c r="O999" s="2"/>
      <c r="P999" s="2"/>
      <c r="Q999" s="2"/>
      <c r="R999" s="2"/>
      <c r="S999" s="2"/>
      <c r="T999" s="2"/>
      <c r="U999" s="2"/>
      <c r="W999" s="2"/>
      <c r="X999" s="2"/>
    </row>
    <row r="1000">
      <c r="A1000" s="1">
        <v>1079.0</v>
      </c>
      <c r="B1000" s="1" t="s">
        <v>2705</v>
      </c>
      <c r="C1000" s="1" t="s">
        <v>2706</v>
      </c>
      <c r="D1000" s="1" t="s">
        <v>2611</v>
      </c>
      <c r="E1000" s="1" t="s">
        <v>27</v>
      </c>
      <c r="F1000" s="1">
        <v>12077.0</v>
      </c>
      <c r="H1000" s="2"/>
      <c r="I1000" s="2"/>
      <c r="J1000" s="2"/>
      <c r="K1000" s="2" t="str">
        <f>IF(Final_Cleaned_Data_V2!J1000="Other", "Please specify here", "")</f>
        <v/>
      </c>
      <c r="L1000" s="2"/>
      <c r="M1000" s="2"/>
      <c r="N1000" s="2" t="str">
        <f>IF(Final_Cleaned_Data_V2!M1000="Other", "Please specify here", "")</f>
        <v/>
      </c>
      <c r="O1000" s="2"/>
      <c r="P1000" s="2"/>
      <c r="Q1000" s="2"/>
      <c r="R1000" s="2"/>
      <c r="S1000" s="2"/>
      <c r="T1000" s="2"/>
      <c r="U1000" s="2"/>
      <c r="W1000" s="2"/>
      <c r="X1000" s="2"/>
    </row>
    <row r="1001">
      <c r="A1001" s="1">
        <v>1080.0</v>
      </c>
      <c r="B1001" s="1" t="s">
        <v>2707</v>
      </c>
      <c r="C1001" s="1" t="s">
        <v>2708</v>
      </c>
      <c r="D1001" s="1" t="s">
        <v>2709</v>
      </c>
      <c r="E1001" s="1" t="s">
        <v>27</v>
      </c>
      <c r="F1001" s="1">
        <v>12134.0</v>
      </c>
      <c r="H1001" s="2"/>
      <c r="I1001" s="2"/>
      <c r="J1001" s="2"/>
      <c r="K1001" s="2" t="str">
        <f>IF(Final_Cleaned_Data_V2!J1001="Other", "Please specify here", "")</f>
        <v/>
      </c>
      <c r="L1001" s="2"/>
      <c r="M1001" s="2"/>
      <c r="N1001" s="2" t="str">
        <f>IF(Final_Cleaned_Data_V2!M1001="Other", "Please specify here", "")</f>
        <v/>
      </c>
      <c r="O1001" s="2"/>
      <c r="P1001" s="2"/>
      <c r="Q1001" s="2"/>
      <c r="R1001" s="2"/>
      <c r="S1001" s="2"/>
      <c r="T1001" s="2"/>
      <c r="U1001" s="2"/>
      <c r="W1001" s="2"/>
      <c r="X1001" s="2"/>
    </row>
    <row r="1002">
      <c r="A1002" s="1">
        <v>1081.0</v>
      </c>
      <c r="B1002" s="1" t="s">
        <v>2710</v>
      </c>
      <c r="C1002" s="1" t="s">
        <v>2711</v>
      </c>
      <c r="D1002" s="1" t="s">
        <v>958</v>
      </c>
      <c r="E1002" s="1" t="s">
        <v>27</v>
      </c>
      <c r="F1002" s="1">
        <v>12146.0</v>
      </c>
      <c r="H1002" s="2"/>
      <c r="I1002" s="2"/>
      <c r="J1002" s="2"/>
      <c r="K1002" s="2" t="str">
        <f>IF(Final_Cleaned_Data_V2!J1002="Other", "Please specify here", "")</f>
        <v/>
      </c>
      <c r="L1002" s="2"/>
      <c r="M1002" s="2"/>
      <c r="N1002" s="2" t="str">
        <f>IF(Final_Cleaned_Data_V2!M1002="Other", "Please specify here", "")</f>
        <v/>
      </c>
      <c r="O1002" s="2"/>
      <c r="P1002" s="2"/>
      <c r="Q1002" s="2"/>
      <c r="R1002" s="2"/>
      <c r="S1002" s="2"/>
      <c r="T1002" s="2"/>
      <c r="U1002" s="2"/>
      <c r="W1002" s="2"/>
      <c r="X1002" s="2"/>
    </row>
    <row r="1003">
      <c r="A1003" s="1">
        <v>1082.0</v>
      </c>
      <c r="B1003" s="1" t="s">
        <v>2712</v>
      </c>
      <c r="C1003" s="1" t="s">
        <v>2713</v>
      </c>
      <c r="D1003" s="1" t="s">
        <v>1633</v>
      </c>
      <c r="E1003" s="1" t="s">
        <v>27</v>
      </c>
      <c r="F1003" s="1">
        <v>12204.0</v>
      </c>
      <c r="H1003" s="2"/>
      <c r="I1003" s="2"/>
      <c r="J1003" s="2"/>
      <c r="K1003" s="2" t="str">
        <f>IF(Final_Cleaned_Data_V2!J1003="Other", "Please specify here", "")</f>
        <v/>
      </c>
      <c r="L1003" s="2"/>
      <c r="M1003" s="2"/>
      <c r="N1003" s="2" t="str">
        <f>IF(Final_Cleaned_Data_V2!M1003="Other", "Please specify here", "")</f>
        <v/>
      </c>
      <c r="O1003" s="2"/>
      <c r="P1003" s="2"/>
      <c r="Q1003" s="2"/>
      <c r="R1003" s="2"/>
      <c r="S1003" s="2"/>
      <c r="T1003" s="2"/>
      <c r="U1003" s="2"/>
      <c r="W1003" s="2"/>
      <c r="X1003" s="2"/>
    </row>
    <row r="1004">
      <c r="A1004" s="1">
        <v>1083.0</v>
      </c>
      <c r="B1004" s="1" t="s">
        <v>2714</v>
      </c>
      <c r="C1004" s="1" t="s">
        <v>2715</v>
      </c>
      <c r="D1004" s="1" t="s">
        <v>926</v>
      </c>
      <c r="E1004" s="1" t="s">
        <v>34</v>
      </c>
      <c r="F1004" s="1">
        <v>12236.0</v>
      </c>
      <c r="H1004" s="2"/>
      <c r="I1004" s="2"/>
      <c r="J1004" s="2"/>
      <c r="K1004" s="2" t="str">
        <f>IF(Final_Cleaned_Data_V2!J1004="Other", "Please specify here", "")</f>
        <v/>
      </c>
      <c r="L1004" s="2"/>
      <c r="M1004" s="2"/>
      <c r="N1004" s="2" t="str">
        <f>IF(Final_Cleaned_Data_V2!M1004="Other", "Please specify here", "")</f>
        <v/>
      </c>
      <c r="O1004" s="2"/>
      <c r="P1004" s="2"/>
      <c r="Q1004" s="2"/>
      <c r="R1004" s="2"/>
      <c r="S1004" s="2"/>
      <c r="T1004" s="2"/>
      <c r="U1004" s="2"/>
      <c r="W1004" s="2"/>
      <c r="X1004" s="2"/>
    </row>
    <row r="1005">
      <c r="A1005" s="1">
        <v>1084.0</v>
      </c>
      <c r="B1005" s="1" t="s">
        <v>2716</v>
      </c>
      <c r="C1005" s="1" t="s">
        <v>2717</v>
      </c>
      <c r="D1005" s="1" t="s">
        <v>2718</v>
      </c>
      <c r="E1005" s="1" t="s">
        <v>27</v>
      </c>
      <c r="F1005" s="1">
        <v>12237.0</v>
      </c>
      <c r="H1005" s="2"/>
      <c r="I1005" s="2"/>
      <c r="J1005" s="2"/>
      <c r="K1005" s="2" t="str">
        <f>IF(Final_Cleaned_Data_V2!J1005="Other", "Please specify here", "")</f>
        <v/>
      </c>
      <c r="L1005" s="2"/>
      <c r="M1005" s="2"/>
      <c r="N1005" s="2" t="str">
        <f>IF(Final_Cleaned_Data_V2!M1005="Other", "Please specify here", "")</f>
        <v/>
      </c>
      <c r="O1005" s="2"/>
      <c r="P1005" s="2"/>
      <c r="Q1005" s="2"/>
      <c r="R1005" s="2"/>
      <c r="S1005" s="2"/>
      <c r="T1005" s="2"/>
      <c r="U1005" s="2"/>
      <c r="W1005" s="2"/>
      <c r="X1005" s="2"/>
    </row>
    <row r="1006">
      <c r="A1006" s="1">
        <v>1085.0</v>
      </c>
      <c r="B1006" s="1" t="s">
        <v>2719</v>
      </c>
      <c r="C1006" s="1" t="s">
        <v>2720</v>
      </c>
      <c r="D1006" s="1" t="s">
        <v>2718</v>
      </c>
      <c r="E1006" s="1" t="s">
        <v>27</v>
      </c>
      <c r="F1006" s="1">
        <v>12242.0</v>
      </c>
      <c r="H1006" s="2"/>
      <c r="I1006" s="2"/>
      <c r="J1006" s="2"/>
      <c r="K1006" s="2" t="str">
        <f>IF(Final_Cleaned_Data_V2!J1006="Other", "Please specify here", "")</f>
        <v/>
      </c>
      <c r="L1006" s="2"/>
      <c r="M1006" s="2"/>
      <c r="N1006" s="2" t="str">
        <f>IF(Final_Cleaned_Data_V2!M1006="Other", "Please specify here", "")</f>
        <v/>
      </c>
      <c r="O1006" s="2"/>
      <c r="P1006" s="2"/>
      <c r="Q1006" s="2"/>
      <c r="R1006" s="2"/>
      <c r="S1006" s="2"/>
      <c r="T1006" s="2"/>
      <c r="U1006" s="2"/>
      <c r="W1006" s="2"/>
      <c r="X1006" s="2"/>
    </row>
    <row r="1007">
      <c r="A1007" s="1">
        <v>1086.0</v>
      </c>
      <c r="B1007" s="1" t="s">
        <v>2721</v>
      </c>
      <c r="C1007" s="1" t="s">
        <v>2722</v>
      </c>
      <c r="D1007" s="1" t="s">
        <v>1919</v>
      </c>
      <c r="E1007" s="1" t="s">
        <v>27</v>
      </c>
      <c r="F1007" s="1">
        <v>12279.0</v>
      </c>
      <c r="H1007" s="2"/>
      <c r="I1007" s="2"/>
      <c r="J1007" s="2"/>
      <c r="K1007" s="2" t="str">
        <f>IF(Final_Cleaned_Data_V2!J1007="Other", "Please specify here", "")</f>
        <v/>
      </c>
      <c r="L1007" s="2"/>
      <c r="M1007" s="2"/>
      <c r="N1007" s="2" t="str">
        <f>IF(Final_Cleaned_Data_V2!M1007="Other", "Please specify here", "")</f>
        <v/>
      </c>
      <c r="O1007" s="2"/>
      <c r="P1007" s="2"/>
      <c r="Q1007" s="2"/>
      <c r="R1007" s="2"/>
      <c r="S1007" s="2"/>
      <c r="T1007" s="2"/>
      <c r="U1007" s="2"/>
      <c r="W1007" s="2"/>
      <c r="X1007" s="2"/>
    </row>
    <row r="1008">
      <c r="A1008" s="1">
        <v>1087.0</v>
      </c>
      <c r="B1008" s="1" t="s">
        <v>2723</v>
      </c>
      <c r="C1008" s="1" t="s">
        <v>2724</v>
      </c>
      <c r="D1008" s="1" t="s">
        <v>2718</v>
      </c>
      <c r="E1008" s="1" t="s">
        <v>27</v>
      </c>
      <c r="F1008" s="1">
        <v>12309.0</v>
      </c>
      <c r="H1008" s="2"/>
      <c r="I1008" s="2"/>
      <c r="J1008" s="2"/>
      <c r="K1008" s="2" t="str">
        <f>IF(Final_Cleaned_Data_V2!J1008="Other", "Please specify here", "")</f>
        <v/>
      </c>
      <c r="L1008" s="2"/>
      <c r="M1008" s="2"/>
      <c r="N1008" s="2" t="str">
        <f>IF(Final_Cleaned_Data_V2!M1008="Other", "Please specify here", "")</f>
        <v/>
      </c>
      <c r="O1008" s="2"/>
      <c r="P1008" s="2"/>
      <c r="Q1008" s="2"/>
      <c r="R1008" s="2"/>
      <c r="S1008" s="2"/>
      <c r="T1008" s="2"/>
      <c r="U1008" s="2"/>
      <c r="W1008" s="2"/>
      <c r="X1008" s="2"/>
    </row>
    <row r="1009">
      <c r="A1009" s="1">
        <v>1088.0</v>
      </c>
      <c r="B1009" s="1" t="s">
        <v>2725</v>
      </c>
      <c r="C1009" s="1" t="s">
        <v>2726</v>
      </c>
      <c r="D1009" s="1" t="s">
        <v>2310</v>
      </c>
      <c r="E1009" s="1" t="s">
        <v>27</v>
      </c>
      <c r="F1009" s="1">
        <v>12334.0</v>
      </c>
      <c r="H1009" s="2"/>
      <c r="I1009" s="2"/>
      <c r="J1009" s="2"/>
      <c r="K1009" s="2" t="str">
        <f>IF(Final_Cleaned_Data_V2!J1009="Other", "Please specify here", "")</f>
        <v/>
      </c>
      <c r="L1009" s="2"/>
      <c r="M1009" s="2"/>
      <c r="N1009" s="2" t="str">
        <f>IF(Final_Cleaned_Data_V2!M1009="Other", "Please specify here", "")</f>
        <v/>
      </c>
      <c r="O1009" s="2"/>
      <c r="P1009" s="2"/>
      <c r="Q1009" s="2"/>
      <c r="R1009" s="2"/>
      <c r="S1009" s="2"/>
      <c r="T1009" s="2"/>
      <c r="U1009" s="2"/>
      <c r="W1009" s="2"/>
      <c r="X1009" s="2"/>
    </row>
    <row r="1010">
      <c r="A1010" s="1">
        <v>1089.0</v>
      </c>
      <c r="B1010" s="1" t="s">
        <v>2727</v>
      </c>
      <c r="C1010" s="1" t="s">
        <v>2728</v>
      </c>
      <c r="D1010" s="1" t="s">
        <v>847</v>
      </c>
      <c r="E1010" s="1" t="s">
        <v>27</v>
      </c>
      <c r="F1010" s="1">
        <v>12391.0</v>
      </c>
      <c r="H1010" s="2"/>
      <c r="I1010" s="2"/>
      <c r="J1010" s="2"/>
      <c r="K1010" s="2" t="str">
        <f>IF(Final_Cleaned_Data_V2!J1010="Other", "Please specify here", "")</f>
        <v/>
      </c>
      <c r="L1010" s="2"/>
      <c r="M1010" s="2"/>
      <c r="N1010" s="2" t="str">
        <f>IF(Final_Cleaned_Data_V2!M1010="Other", "Please specify here", "")</f>
        <v/>
      </c>
      <c r="O1010" s="2"/>
      <c r="P1010" s="2"/>
      <c r="Q1010" s="2"/>
      <c r="R1010" s="2"/>
      <c r="S1010" s="2"/>
      <c r="T1010" s="2"/>
      <c r="U1010" s="2"/>
      <c r="W1010" s="2"/>
      <c r="X1010" s="2"/>
    </row>
    <row r="1011">
      <c r="A1011" s="1">
        <v>1090.0</v>
      </c>
      <c r="B1011" s="1" t="s">
        <v>2729</v>
      </c>
      <c r="C1011" s="1" t="s">
        <v>2730</v>
      </c>
      <c r="D1011" s="1" t="s">
        <v>2013</v>
      </c>
      <c r="E1011" s="1" t="s">
        <v>34</v>
      </c>
      <c r="F1011" s="1">
        <v>12398.0</v>
      </c>
      <c r="H1011" s="2"/>
      <c r="I1011" s="2"/>
      <c r="J1011" s="2"/>
      <c r="K1011" s="2" t="str">
        <f>IF(Final_Cleaned_Data_V2!J1011="Other", "Please specify here", "")</f>
        <v/>
      </c>
      <c r="L1011" s="2"/>
      <c r="M1011" s="2"/>
      <c r="N1011" s="2" t="str">
        <f>IF(Final_Cleaned_Data_V2!M1011="Other", "Please specify here", "")</f>
        <v/>
      </c>
      <c r="O1011" s="2"/>
      <c r="P1011" s="2"/>
      <c r="Q1011" s="2"/>
      <c r="R1011" s="2"/>
      <c r="S1011" s="2"/>
      <c r="T1011" s="2"/>
      <c r="U1011" s="2"/>
      <c r="W1011" s="2"/>
      <c r="X1011" s="2"/>
    </row>
    <row r="1012">
      <c r="A1012" s="1">
        <v>1091.0</v>
      </c>
      <c r="B1012" s="1" t="s">
        <v>2731</v>
      </c>
      <c r="C1012" s="1" t="s">
        <v>2732</v>
      </c>
      <c r="D1012" s="1" t="s">
        <v>1768</v>
      </c>
      <c r="E1012" s="1" t="s">
        <v>27</v>
      </c>
      <c r="F1012" s="1">
        <v>12643.0</v>
      </c>
      <c r="H1012" s="2"/>
      <c r="I1012" s="2"/>
      <c r="J1012" s="2"/>
      <c r="K1012" s="2" t="str">
        <f>IF(Final_Cleaned_Data_V2!J1012="Other", "Please specify here", "")</f>
        <v/>
      </c>
      <c r="L1012" s="2"/>
      <c r="M1012" s="2"/>
      <c r="N1012" s="2" t="str">
        <f>IF(Final_Cleaned_Data_V2!M1012="Other", "Please specify here", "")</f>
        <v/>
      </c>
      <c r="O1012" s="2"/>
      <c r="P1012" s="2"/>
      <c r="Q1012" s="2"/>
      <c r="R1012" s="2"/>
      <c r="S1012" s="2"/>
      <c r="T1012" s="2"/>
      <c r="U1012" s="2"/>
      <c r="W1012" s="2"/>
      <c r="X1012" s="2"/>
    </row>
    <row r="1013">
      <c r="A1013" s="1">
        <v>1092.0</v>
      </c>
      <c r="B1013" s="1" t="s">
        <v>2733</v>
      </c>
      <c r="C1013" s="1" t="s">
        <v>2734</v>
      </c>
      <c r="D1013" s="1" t="s">
        <v>1633</v>
      </c>
      <c r="E1013" s="1" t="s">
        <v>27</v>
      </c>
      <c r="F1013" s="1">
        <v>12661.0</v>
      </c>
      <c r="H1013" s="2"/>
      <c r="I1013" s="2"/>
      <c r="J1013" s="2"/>
      <c r="K1013" s="2" t="str">
        <f>IF(Final_Cleaned_Data_V2!J1013="Other", "Please specify here", "")</f>
        <v/>
      </c>
      <c r="L1013" s="2"/>
      <c r="M1013" s="2"/>
      <c r="N1013" s="2" t="str">
        <f>IF(Final_Cleaned_Data_V2!M1013="Other", "Please specify here", "")</f>
        <v/>
      </c>
      <c r="O1013" s="2"/>
      <c r="P1013" s="2"/>
      <c r="Q1013" s="2"/>
      <c r="R1013" s="2"/>
      <c r="S1013" s="2"/>
      <c r="T1013" s="2"/>
      <c r="U1013" s="2"/>
      <c r="W1013" s="2"/>
      <c r="X1013" s="2"/>
    </row>
    <row r="1014">
      <c r="A1014" s="1">
        <v>1093.0</v>
      </c>
      <c r="B1014" s="1" t="s">
        <v>2735</v>
      </c>
      <c r="C1014" s="1" t="s">
        <v>2736</v>
      </c>
      <c r="D1014" s="1" t="s">
        <v>1167</v>
      </c>
      <c r="E1014" s="1" t="s">
        <v>27</v>
      </c>
      <c r="F1014" s="1">
        <v>12696.0</v>
      </c>
      <c r="H1014" s="2"/>
      <c r="I1014" s="2"/>
      <c r="J1014" s="2"/>
      <c r="K1014" s="2" t="str">
        <f>IF(Final_Cleaned_Data_V2!J1014="Other", "Please specify here", "")</f>
        <v/>
      </c>
      <c r="L1014" s="2"/>
      <c r="M1014" s="2"/>
      <c r="N1014" s="2" t="str">
        <f>IF(Final_Cleaned_Data_V2!M1014="Other", "Please specify here", "")</f>
        <v/>
      </c>
      <c r="O1014" s="2"/>
      <c r="P1014" s="2"/>
      <c r="Q1014" s="2"/>
      <c r="R1014" s="2"/>
      <c r="S1014" s="2"/>
      <c r="T1014" s="2"/>
      <c r="U1014" s="2"/>
      <c r="W1014" s="2"/>
      <c r="X1014" s="2"/>
    </row>
    <row r="1015">
      <c r="A1015" s="1">
        <v>1094.0</v>
      </c>
      <c r="B1015" s="1" t="s">
        <v>2737</v>
      </c>
      <c r="C1015" s="1" t="s">
        <v>2738</v>
      </c>
      <c r="D1015" s="1" t="s">
        <v>68</v>
      </c>
      <c r="E1015" s="1" t="s">
        <v>69</v>
      </c>
      <c r="F1015" s="1">
        <v>12746.0</v>
      </c>
      <c r="H1015" s="2"/>
      <c r="I1015" s="2"/>
      <c r="J1015" s="2"/>
      <c r="K1015" s="2" t="str">
        <f>IF(Final_Cleaned_Data_V2!J1015="Other", "Please specify here", "")</f>
        <v/>
      </c>
      <c r="L1015" s="2"/>
      <c r="M1015" s="2"/>
      <c r="N1015" s="2" t="str">
        <f>IF(Final_Cleaned_Data_V2!M1015="Other", "Please specify here", "")</f>
        <v/>
      </c>
      <c r="O1015" s="2"/>
      <c r="P1015" s="2"/>
      <c r="Q1015" s="2"/>
      <c r="R1015" s="2"/>
      <c r="S1015" s="2"/>
      <c r="T1015" s="2"/>
      <c r="U1015" s="2"/>
      <c r="W1015" s="2"/>
      <c r="X1015" s="2"/>
    </row>
    <row r="1016">
      <c r="A1016" s="1">
        <v>1095.0</v>
      </c>
      <c r="B1016" s="1" t="s">
        <v>2739</v>
      </c>
      <c r="C1016" s="1" t="s">
        <v>2740</v>
      </c>
      <c r="D1016" s="1" t="s">
        <v>2741</v>
      </c>
      <c r="E1016" s="1" t="s">
        <v>27</v>
      </c>
      <c r="F1016" s="1">
        <v>12751.0</v>
      </c>
      <c r="H1016" s="2"/>
      <c r="I1016" s="2"/>
      <c r="J1016" s="2"/>
      <c r="K1016" s="2" t="str">
        <f>IF(Final_Cleaned_Data_V2!J1016="Other", "Please specify here", "")</f>
        <v/>
      </c>
      <c r="L1016" s="2"/>
      <c r="M1016" s="2"/>
      <c r="N1016" s="2" t="str">
        <f>IF(Final_Cleaned_Data_V2!M1016="Other", "Please specify here", "")</f>
        <v/>
      </c>
      <c r="O1016" s="2"/>
      <c r="P1016" s="2"/>
      <c r="Q1016" s="2"/>
      <c r="R1016" s="2"/>
      <c r="S1016" s="2"/>
      <c r="T1016" s="2"/>
      <c r="U1016" s="2"/>
      <c r="W1016" s="2"/>
      <c r="X1016" s="2"/>
    </row>
    <row r="1017">
      <c r="A1017" s="1">
        <v>1096.0</v>
      </c>
      <c r="B1017" s="1" t="s">
        <v>2742</v>
      </c>
      <c r="C1017" s="1" t="s">
        <v>2743</v>
      </c>
      <c r="D1017" s="1" t="s">
        <v>2744</v>
      </c>
      <c r="E1017" s="1" t="s">
        <v>27</v>
      </c>
      <c r="F1017" s="1">
        <v>12821.0</v>
      </c>
      <c r="H1017" s="2"/>
      <c r="I1017" s="2"/>
      <c r="J1017" s="2"/>
      <c r="K1017" s="2" t="str">
        <f>IF(Final_Cleaned_Data_V2!J1017="Other", "Please specify here", "")</f>
        <v/>
      </c>
      <c r="L1017" s="2"/>
      <c r="M1017" s="2"/>
      <c r="N1017" s="2" t="str">
        <f>IF(Final_Cleaned_Data_V2!M1017="Other", "Please specify here", "")</f>
        <v/>
      </c>
      <c r="O1017" s="2"/>
      <c r="P1017" s="2"/>
      <c r="Q1017" s="2"/>
      <c r="R1017" s="2"/>
      <c r="S1017" s="2"/>
      <c r="T1017" s="2"/>
      <c r="U1017" s="2"/>
      <c r="W1017" s="2"/>
      <c r="X1017" s="2"/>
    </row>
    <row r="1018">
      <c r="A1018" s="1">
        <v>1097.0</v>
      </c>
      <c r="B1018" s="1" t="s">
        <v>2745</v>
      </c>
      <c r="C1018" s="1" t="s">
        <v>2746</v>
      </c>
      <c r="D1018" s="1" t="s">
        <v>2683</v>
      </c>
      <c r="E1018" s="1" t="s">
        <v>27</v>
      </c>
      <c r="F1018" s="1">
        <v>12861.0</v>
      </c>
      <c r="H1018" s="2"/>
      <c r="I1018" s="2"/>
      <c r="J1018" s="2"/>
      <c r="K1018" s="2" t="str">
        <f>IF(Final_Cleaned_Data_V2!J1018="Other", "Please specify here", "")</f>
        <v/>
      </c>
      <c r="L1018" s="2"/>
      <c r="M1018" s="2"/>
      <c r="N1018" s="2" t="str">
        <f>IF(Final_Cleaned_Data_V2!M1018="Other", "Please specify here", "")</f>
        <v/>
      </c>
      <c r="O1018" s="2"/>
      <c r="P1018" s="2"/>
      <c r="Q1018" s="2"/>
      <c r="R1018" s="2"/>
      <c r="S1018" s="2"/>
      <c r="T1018" s="2"/>
      <c r="U1018" s="2"/>
      <c r="W1018" s="2"/>
      <c r="X1018" s="2"/>
    </row>
    <row r="1019">
      <c r="A1019" s="1">
        <v>1098.0</v>
      </c>
      <c r="B1019" s="1" t="s">
        <v>2747</v>
      </c>
      <c r="C1019" s="1" t="s">
        <v>2748</v>
      </c>
      <c r="D1019" s="1" t="s">
        <v>26</v>
      </c>
      <c r="E1019" s="1" t="s">
        <v>27</v>
      </c>
      <c r="F1019" s="1">
        <v>12947.0</v>
      </c>
      <c r="H1019" s="2"/>
      <c r="I1019" s="2"/>
      <c r="J1019" s="2"/>
      <c r="K1019" s="2" t="str">
        <f>IF(Final_Cleaned_Data_V2!J1019="Other", "Please specify here", "")</f>
        <v/>
      </c>
      <c r="L1019" s="2"/>
      <c r="M1019" s="2"/>
      <c r="N1019" s="2" t="str">
        <f>IF(Final_Cleaned_Data_V2!M1019="Other", "Please specify here", "")</f>
        <v/>
      </c>
      <c r="O1019" s="2"/>
      <c r="P1019" s="2"/>
      <c r="Q1019" s="2"/>
      <c r="R1019" s="2"/>
      <c r="S1019" s="2"/>
      <c r="T1019" s="2"/>
      <c r="U1019" s="2"/>
      <c r="W1019" s="2"/>
      <c r="X1019" s="2"/>
    </row>
    <row r="1020">
      <c r="A1020" s="1">
        <v>1099.0</v>
      </c>
      <c r="B1020" s="1" t="s">
        <v>2749</v>
      </c>
      <c r="C1020" s="1" t="s">
        <v>2750</v>
      </c>
      <c r="D1020" s="1" t="s">
        <v>782</v>
      </c>
      <c r="E1020" s="1" t="s">
        <v>27</v>
      </c>
      <c r="F1020" s="1">
        <v>13040.0</v>
      </c>
      <c r="H1020" s="2"/>
      <c r="I1020" s="2"/>
      <c r="J1020" s="2"/>
      <c r="K1020" s="2" t="str">
        <f>IF(Final_Cleaned_Data_V2!J1020="Other", "Please specify here", "")</f>
        <v/>
      </c>
      <c r="L1020" s="2"/>
      <c r="M1020" s="2"/>
      <c r="N1020" s="2" t="str">
        <f>IF(Final_Cleaned_Data_V2!M1020="Other", "Please specify here", "")</f>
        <v/>
      </c>
      <c r="O1020" s="2"/>
      <c r="P1020" s="2"/>
      <c r="Q1020" s="2"/>
      <c r="R1020" s="2"/>
      <c r="S1020" s="2"/>
      <c r="T1020" s="2"/>
      <c r="U1020" s="2"/>
      <c r="W1020" s="2"/>
      <c r="X1020" s="2"/>
    </row>
    <row r="1021">
      <c r="A1021" s="1">
        <v>1100.0</v>
      </c>
      <c r="B1021" s="1" t="s">
        <v>2751</v>
      </c>
      <c r="C1021" s="1" t="s">
        <v>2752</v>
      </c>
      <c r="D1021" s="1" t="s">
        <v>2070</v>
      </c>
      <c r="E1021" s="1" t="s">
        <v>27</v>
      </c>
      <c r="F1021" s="1">
        <v>13052.0</v>
      </c>
      <c r="H1021" s="2"/>
      <c r="I1021" s="2"/>
      <c r="J1021" s="2"/>
      <c r="K1021" s="2" t="str">
        <f>IF(Final_Cleaned_Data_V2!J1021="Other", "Please specify here", "")</f>
        <v/>
      </c>
      <c r="L1021" s="2"/>
      <c r="M1021" s="2"/>
      <c r="N1021" s="2" t="str">
        <f>IF(Final_Cleaned_Data_V2!M1021="Other", "Please specify here", "")</f>
        <v/>
      </c>
      <c r="O1021" s="2"/>
      <c r="P1021" s="2"/>
      <c r="Q1021" s="2"/>
      <c r="R1021" s="2"/>
      <c r="S1021" s="2"/>
      <c r="T1021" s="2"/>
      <c r="U1021" s="2"/>
      <c r="W1021" s="2"/>
      <c r="X1021" s="2"/>
    </row>
    <row r="1022">
      <c r="A1022" s="1">
        <v>1101.0</v>
      </c>
      <c r="B1022" s="1" t="s">
        <v>2753</v>
      </c>
      <c r="C1022" s="1" t="s">
        <v>2754</v>
      </c>
      <c r="D1022" s="1" t="s">
        <v>2755</v>
      </c>
      <c r="E1022" s="1" t="s">
        <v>34</v>
      </c>
      <c r="F1022" s="1">
        <v>13076.0</v>
      </c>
      <c r="H1022" s="2"/>
      <c r="I1022" s="2"/>
      <c r="J1022" s="2"/>
      <c r="K1022" s="2" t="str">
        <f>IF(Final_Cleaned_Data_V2!J1022="Other", "Please specify here", "")</f>
        <v/>
      </c>
      <c r="L1022" s="2"/>
      <c r="M1022" s="2"/>
      <c r="N1022" s="2" t="str">
        <f>IF(Final_Cleaned_Data_V2!M1022="Other", "Please specify here", "")</f>
        <v/>
      </c>
      <c r="O1022" s="2"/>
      <c r="P1022" s="2"/>
      <c r="Q1022" s="2"/>
      <c r="R1022" s="2"/>
      <c r="S1022" s="2"/>
      <c r="T1022" s="2"/>
      <c r="U1022" s="2"/>
      <c r="W1022" s="2"/>
      <c r="X1022" s="2"/>
    </row>
    <row r="1023">
      <c r="A1023" s="1">
        <v>1102.0</v>
      </c>
      <c r="B1023" s="1" t="s">
        <v>2756</v>
      </c>
      <c r="C1023" s="1" t="s">
        <v>2757</v>
      </c>
      <c r="D1023" s="1" t="s">
        <v>2758</v>
      </c>
      <c r="E1023" s="1" t="s">
        <v>34</v>
      </c>
      <c r="F1023" s="1">
        <v>13316.0</v>
      </c>
      <c r="H1023" s="2"/>
      <c r="I1023" s="2"/>
      <c r="J1023" s="2"/>
      <c r="K1023" s="2" t="str">
        <f>IF(Final_Cleaned_Data_V2!J1023="Other", "Please specify here", "")</f>
        <v/>
      </c>
      <c r="L1023" s="2"/>
      <c r="M1023" s="2"/>
      <c r="N1023" s="2" t="str">
        <f>IF(Final_Cleaned_Data_V2!M1023="Other", "Please specify here", "")</f>
        <v/>
      </c>
      <c r="O1023" s="2"/>
      <c r="P1023" s="2"/>
      <c r="Q1023" s="2"/>
      <c r="R1023" s="2"/>
      <c r="S1023" s="2"/>
      <c r="T1023" s="2"/>
      <c r="U1023" s="2"/>
      <c r="W1023" s="2"/>
      <c r="X1023" s="2"/>
    </row>
    <row r="1024">
      <c r="A1024" s="1">
        <v>1103.0</v>
      </c>
      <c r="B1024" s="1" t="s">
        <v>2759</v>
      </c>
      <c r="C1024" s="1" t="s">
        <v>2760</v>
      </c>
      <c r="D1024" s="1" t="s">
        <v>859</v>
      </c>
      <c r="E1024" s="1" t="s">
        <v>34</v>
      </c>
      <c r="F1024" s="1">
        <v>13323.0</v>
      </c>
      <c r="H1024" s="2"/>
      <c r="I1024" s="2"/>
      <c r="J1024" s="2"/>
      <c r="K1024" s="2" t="str">
        <f>IF(Final_Cleaned_Data_V2!J1024="Other", "Please specify here", "")</f>
        <v/>
      </c>
      <c r="L1024" s="2"/>
      <c r="M1024" s="2"/>
      <c r="N1024" s="2" t="str">
        <f>IF(Final_Cleaned_Data_V2!M1024="Other", "Please specify here", "")</f>
        <v/>
      </c>
      <c r="O1024" s="2"/>
      <c r="P1024" s="2"/>
      <c r="Q1024" s="2"/>
      <c r="R1024" s="2"/>
      <c r="S1024" s="2"/>
      <c r="T1024" s="2"/>
      <c r="U1024" s="2"/>
      <c r="W1024" s="2"/>
      <c r="X1024" s="2"/>
    </row>
    <row r="1025">
      <c r="A1025" s="1">
        <v>1104.0</v>
      </c>
      <c r="B1025" s="1" t="s">
        <v>2761</v>
      </c>
      <c r="C1025" s="1" t="s">
        <v>2762</v>
      </c>
      <c r="D1025" s="1" t="s">
        <v>570</v>
      </c>
      <c r="E1025" s="1" t="s">
        <v>27</v>
      </c>
      <c r="F1025" s="1">
        <v>13332.0</v>
      </c>
      <c r="H1025" s="2"/>
      <c r="I1025" s="2"/>
      <c r="J1025" s="2"/>
      <c r="K1025" s="2" t="str">
        <f>IF(Final_Cleaned_Data_V2!J1025="Other", "Please specify here", "")</f>
        <v/>
      </c>
      <c r="L1025" s="2"/>
      <c r="M1025" s="2"/>
      <c r="N1025" s="2" t="str">
        <f>IF(Final_Cleaned_Data_V2!M1025="Other", "Please specify here", "")</f>
        <v/>
      </c>
      <c r="O1025" s="2"/>
      <c r="P1025" s="2"/>
      <c r="Q1025" s="2"/>
      <c r="R1025" s="2"/>
      <c r="S1025" s="2"/>
      <c r="T1025" s="2"/>
      <c r="U1025" s="2"/>
      <c r="W1025" s="2"/>
      <c r="X1025" s="2"/>
    </row>
    <row r="1026">
      <c r="A1026" s="1">
        <v>1105.0</v>
      </c>
      <c r="B1026" s="1" t="s">
        <v>2763</v>
      </c>
      <c r="C1026" s="1" t="s">
        <v>2764</v>
      </c>
      <c r="D1026" s="1" t="s">
        <v>1395</v>
      </c>
      <c r="E1026" s="1" t="s">
        <v>27</v>
      </c>
      <c r="F1026" s="1">
        <v>13353.0</v>
      </c>
      <c r="H1026" s="2"/>
      <c r="I1026" s="2"/>
      <c r="J1026" s="2"/>
      <c r="K1026" s="2" t="str">
        <f>IF(Final_Cleaned_Data_V2!J1026="Other", "Please specify here", "")</f>
        <v/>
      </c>
      <c r="L1026" s="2"/>
      <c r="M1026" s="2"/>
      <c r="N1026" s="2" t="str">
        <f>IF(Final_Cleaned_Data_V2!M1026="Other", "Please specify here", "")</f>
        <v/>
      </c>
      <c r="O1026" s="2"/>
      <c r="P1026" s="2"/>
      <c r="Q1026" s="2"/>
      <c r="R1026" s="2"/>
      <c r="S1026" s="2"/>
      <c r="T1026" s="2"/>
      <c r="U1026" s="2"/>
      <c r="W1026" s="2"/>
      <c r="X1026" s="2"/>
    </row>
    <row r="1027">
      <c r="A1027" s="1">
        <v>1106.0</v>
      </c>
      <c r="B1027" s="1" t="s">
        <v>2765</v>
      </c>
      <c r="C1027" s="1" t="s">
        <v>2766</v>
      </c>
      <c r="D1027" s="1" t="s">
        <v>331</v>
      </c>
      <c r="E1027" s="1" t="s">
        <v>27</v>
      </c>
      <c r="F1027" s="1">
        <v>13388.0</v>
      </c>
      <c r="G1027" s="1" t="b">
        <v>1</v>
      </c>
      <c r="H1027" s="2"/>
      <c r="I1027" s="2"/>
      <c r="J1027" s="2"/>
      <c r="K1027" s="2" t="str">
        <f>IF(Final_Cleaned_Data_V2!J1027="Other", "Please specify here", "")</f>
        <v/>
      </c>
      <c r="L1027" s="2"/>
      <c r="M1027" s="2"/>
      <c r="N1027" s="2" t="str">
        <f>IF(Final_Cleaned_Data_V2!M1027="Other", "Please specify here", "")</f>
        <v/>
      </c>
      <c r="O1027" s="2"/>
      <c r="P1027" s="2"/>
      <c r="Q1027" s="2"/>
      <c r="R1027" s="2"/>
      <c r="S1027" s="2"/>
      <c r="T1027" s="2"/>
      <c r="U1027" s="2"/>
      <c r="W1027" s="2"/>
      <c r="X1027" s="2"/>
    </row>
    <row r="1028">
      <c r="A1028" s="1">
        <v>1107.0</v>
      </c>
      <c r="B1028" s="1" t="s">
        <v>2767</v>
      </c>
      <c r="C1028" s="1" t="s">
        <v>2768</v>
      </c>
      <c r="D1028" s="1" t="s">
        <v>1790</v>
      </c>
      <c r="E1028" s="1" t="s">
        <v>27</v>
      </c>
      <c r="F1028" s="1">
        <v>13424.0</v>
      </c>
      <c r="H1028" s="2"/>
      <c r="I1028" s="2"/>
      <c r="J1028" s="2"/>
      <c r="K1028" s="2" t="str">
        <f>IF(Final_Cleaned_Data_V2!J1028="Other", "Please specify here", "")</f>
        <v/>
      </c>
      <c r="L1028" s="2"/>
      <c r="M1028" s="2"/>
      <c r="N1028" s="2" t="str">
        <f>IF(Final_Cleaned_Data_V2!M1028="Other", "Please specify here", "")</f>
        <v/>
      </c>
      <c r="O1028" s="2"/>
      <c r="P1028" s="2"/>
      <c r="Q1028" s="2"/>
      <c r="R1028" s="2"/>
      <c r="S1028" s="2"/>
      <c r="T1028" s="2"/>
      <c r="U1028" s="2"/>
      <c r="W1028" s="2"/>
      <c r="X1028" s="2"/>
    </row>
    <row r="1029">
      <c r="A1029" s="1">
        <v>1108.0</v>
      </c>
      <c r="B1029" s="1" t="s">
        <v>2769</v>
      </c>
      <c r="C1029" s="1" t="s">
        <v>2770</v>
      </c>
      <c r="D1029" s="1" t="s">
        <v>844</v>
      </c>
      <c r="E1029" s="1" t="s">
        <v>27</v>
      </c>
      <c r="F1029" s="1">
        <v>13497.0</v>
      </c>
      <c r="H1029" s="2"/>
      <c r="I1029" s="2"/>
      <c r="J1029" s="2"/>
      <c r="K1029" s="2" t="str">
        <f>IF(Final_Cleaned_Data_V2!J1029="Other", "Please specify here", "")</f>
        <v/>
      </c>
      <c r="L1029" s="2"/>
      <c r="M1029" s="2"/>
      <c r="N1029" s="2" t="str">
        <f>IF(Final_Cleaned_Data_V2!M1029="Other", "Please specify here", "")</f>
        <v/>
      </c>
      <c r="O1029" s="2"/>
      <c r="P1029" s="2"/>
      <c r="Q1029" s="2"/>
      <c r="R1029" s="2"/>
      <c r="S1029" s="2"/>
      <c r="T1029" s="2"/>
      <c r="U1029" s="2"/>
      <c r="W1029" s="2"/>
      <c r="X1029" s="2"/>
    </row>
    <row r="1030">
      <c r="A1030" s="1">
        <v>1109.0</v>
      </c>
      <c r="B1030" s="1" t="s">
        <v>2771</v>
      </c>
      <c r="C1030" s="1" t="s">
        <v>2772</v>
      </c>
      <c r="D1030" s="1" t="s">
        <v>2773</v>
      </c>
      <c r="E1030" s="1" t="s">
        <v>27</v>
      </c>
      <c r="F1030" s="1">
        <v>13548.0</v>
      </c>
      <c r="H1030" s="2"/>
      <c r="I1030" s="2"/>
      <c r="J1030" s="2"/>
      <c r="K1030" s="2" t="str">
        <f>IF(Final_Cleaned_Data_V2!J1030="Other", "Please specify here", "")</f>
        <v/>
      </c>
      <c r="L1030" s="2"/>
      <c r="M1030" s="2"/>
      <c r="N1030" s="2" t="str">
        <f>IF(Final_Cleaned_Data_V2!M1030="Other", "Please specify here", "")</f>
        <v/>
      </c>
      <c r="O1030" s="2"/>
      <c r="P1030" s="2"/>
      <c r="Q1030" s="2"/>
      <c r="R1030" s="2"/>
      <c r="S1030" s="2"/>
      <c r="T1030" s="2"/>
      <c r="U1030" s="2"/>
      <c r="W1030" s="2"/>
      <c r="X1030" s="2"/>
    </row>
    <row r="1031">
      <c r="A1031" s="1">
        <v>1110.0</v>
      </c>
      <c r="B1031" s="1" t="s">
        <v>2774</v>
      </c>
      <c r="C1031" s="1" t="s">
        <v>2775</v>
      </c>
      <c r="D1031" s="1" t="s">
        <v>2776</v>
      </c>
      <c r="E1031" s="1" t="s">
        <v>34</v>
      </c>
      <c r="F1031" s="1">
        <v>13572.0</v>
      </c>
      <c r="H1031" s="2"/>
      <c r="I1031" s="2"/>
      <c r="J1031" s="2"/>
      <c r="K1031" s="2" t="str">
        <f>IF(Final_Cleaned_Data_V2!J1031="Other", "Please specify here", "")</f>
        <v/>
      </c>
      <c r="L1031" s="2"/>
      <c r="M1031" s="2"/>
      <c r="N1031" s="2" t="str">
        <f>IF(Final_Cleaned_Data_V2!M1031="Other", "Please specify here", "")</f>
        <v/>
      </c>
      <c r="O1031" s="2"/>
      <c r="P1031" s="2"/>
      <c r="Q1031" s="2"/>
      <c r="R1031" s="2"/>
      <c r="S1031" s="2"/>
      <c r="T1031" s="2"/>
      <c r="U1031" s="2"/>
      <c r="W1031" s="2"/>
      <c r="X1031" s="2"/>
    </row>
    <row r="1032">
      <c r="A1032" s="1">
        <v>1111.0</v>
      </c>
      <c r="B1032" s="1" t="s">
        <v>2777</v>
      </c>
      <c r="C1032" s="1" t="s">
        <v>2778</v>
      </c>
      <c r="D1032" s="1" t="s">
        <v>2147</v>
      </c>
      <c r="E1032" s="1" t="s">
        <v>27</v>
      </c>
      <c r="F1032" s="1">
        <v>13575.0</v>
      </c>
      <c r="H1032" s="2"/>
      <c r="I1032" s="2"/>
      <c r="J1032" s="2"/>
      <c r="K1032" s="2" t="str">
        <f>IF(Final_Cleaned_Data_V2!J1032="Other", "Please specify here", "")</f>
        <v/>
      </c>
      <c r="L1032" s="2"/>
      <c r="M1032" s="2"/>
      <c r="N1032" s="2" t="str">
        <f>IF(Final_Cleaned_Data_V2!M1032="Other", "Please specify here", "")</f>
        <v/>
      </c>
      <c r="O1032" s="2"/>
      <c r="P1032" s="2"/>
      <c r="Q1032" s="2"/>
      <c r="R1032" s="2"/>
      <c r="S1032" s="2"/>
      <c r="T1032" s="2"/>
      <c r="U1032" s="2"/>
      <c r="W1032" s="2"/>
      <c r="X1032" s="2"/>
    </row>
    <row r="1033">
      <c r="A1033" s="1">
        <v>1112.0</v>
      </c>
      <c r="B1033" s="1" t="s">
        <v>2779</v>
      </c>
      <c r="C1033" s="1" t="s">
        <v>2780</v>
      </c>
      <c r="D1033" s="1" t="s">
        <v>1467</v>
      </c>
      <c r="E1033" s="1" t="s">
        <v>27</v>
      </c>
      <c r="F1033" s="1">
        <v>13840.0</v>
      </c>
      <c r="H1033" s="2"/>
      <c r="I1033" s="2"/>
      <c r="J1033" s="2"/>
      <c r="K1033" s="2" t="str">
        <f>IF(Final_Cleaned_Data_V2!J1033="Other", "Please specify here", "")</f>
        <v/>
      </c>
      <c r="L1033" s="2"/>
      <c r="M1033" s="2"/>
      <c r="N1033" s="2" t="str">
        <f>IF(Final_Cleaned_Data_V2!M1033="Other", "Please specify here", "")</f>
        <v/>
      </c>
      <c r="O1033" s="2"/>
      <c r="P1033" s="2"/>
      <c r="Q1033" s="2"/>
      <c r="R1033" s="2"/>
      <c r="S1033" s="2"/>
      <c r="T1033" s="2"/>
      <c r="U1033" s="2"/>
      <c r="W1033" s="2"/>
      <c r="X1033" s="2"/>
    </row>
    <row r="1034">
      <c r="A1034" s="1">
        <v>1113.0</v>
      </c>
      <c r="B1034" s="1" t="s">
        <v>2781</v>
      </c>
      <c r="C1034" s="1" t="s">
        <v>2782</v>
      </c>
      <c r="D1034" s="1" t="s">
        <v>817</v>
      </c>
      <c r="E1034" s="1" t="s">
        <v>27</v>
      </c>
      <c r="F1034" s="1">
        <v>13890.0</v>
      </c>
      <c r="H1034" s="2"/>
      <c r="I1034" s="2"/>
      <c r="J1034" s="2"/>
      <c r="K1034" s="2" t="str">
        <f>IF(Final_Cleaned_Data_V2!J1034="Other", "Please specify here", "")</f>
        <v/>
      </c>
      <c r="L1034" s="2"/>
      <c r="M1034" s="2"/>
      <c r="N1034" s="2" t="str">
        <f>IF(Final_Cleaned_Data_V2!M1034="Other", "Please specify here", "")</f>
        <v/>
      </c>
      <c r="O1034" s="2"/>
      <c r="P1034" s="2"/>
      <c r="Q1034" s="2"/>
      <c r="R1034" s="2"/>
      <c r="S1034" s="2"/>
      <c r="T1034" s="2"/>
      <c r="U1034" s="2"/>
      <c r="W1034" s="2"/>
      <c r="X1034" s="2"/>
    </row>
    <row r="1035">
      <c r="A1035" s="1">
        <v>1114.0</v>
      </c>
      <c r="B1035" s="1" t="s">
        <v>2783</v>
      </c>
      <c r="C1035" s="1" t="s">
        <v>2784</v>
      </c>
      <c r="D1035" s="1" t="s">
        <v>2530</v>
      </c>
      <c r="E1035" s="1" t="s">
        <v>27</v>
      </c>
      <c r="F1035" s="1">
        <v>13943.0</v>
      </c>
      <c r="H1035" s="2"/>
      <c r="I1035" s="2"/>
      <c r="J1035" s="2"/>
      <c r="K1035" s="2" t="str">
        <f>IF(Final_Cleaned_Data_V2!J1035="Other", "Please specify here", "")</f>
        <v/>
      </c>
      <c r="L1035" s="2"/>
      <c r="M1035" s="2"/>
      <c r="N1035" s="2" t="str">
        <f>IF(Final_Cleaned_Data_V2!M1035="Other", "Please specify here", "")</f>
        <v/>
      </c>
      <c r="O1035" s="2"/>
      <c r="P1035" s="2"/>
      <c r="Q1035" s="2"/>
      <c r="R1035" s="2"/>
      <c r="S1035" s="2"/>
      <c r="T1035" s="2"/>
      <c r="U1035" s="2"/>
      <c r="W1035" s="2"/>
      <c r="X1035" s="2"/>
    </row>
    <row r="1036">
      <c r="A1036" s="1">
        <v>1115.0</v>
      </c>
      <c r="B1036" s="1" t="s">
        <v>2785</v>
      </c>
      <c r="C1036" s="1" t="s">
        <v>2786</v>
      </c>
      <c r="D1036" s="1" t="s">
        <v>2787</v>
      </c>
      <c r="E1036" s="1" t="s">
        <v>27</v>
      </c>
      <c r="F1036" s="1">
        <v>14007.0</v>
      </c>
      <c r="H1036" s="2"/>
      <c r="I1036" s="2"/>
      <c r="J1036" s="2"/>
      <c r="K1036" s="2" t="str">
        <f>IF(Final_Cleaned_Data_V2!J1036="Other", "Please specify here", "")</f>
        <v/>
      </c>
      <c r="L1036" s="2"/>
      <c r="M1036" s="2"/>
      <c r="N1036" s="2" t="str">
        <f>IF(Final_Cleaned_Data_V2!M1036="Other", "Please specify here", "")</f>
        <v/>
      </c>
      <c r="O1036" s="2"/>
      <c r="P1036" s="2"/>
      <c r="Q1036" s="2"/>
      <c r="R1036" s="2"/>
      <c r="S1036" s="2"/>
      <c r="T1036" s="2"/>
      <c r="U1036" s="2"/>
      <c r="W1036" s="2"/>
      <c r="X1036" s="2"/>
    </row>
    <row r="1037">
      <c r="A1037" s="1">
        <v>1116.0</v>
      </c>
      <c r="B1037" s="1" t="s">
        <v>2788</v>
      </c>
      <c r="C1037" s="1" t="s">
        <v>2789</v>
      </c>
      <c r="D1037" s="1" t="s">
        <v>1143</v>
      </c>
      <c r="E1037" s="1" t="s">
        <v>1144</v>
      </c>
      <c r="F1037" s="1">
        <v>14035.0</v>
      </c>
      <c r="H1037" s="2"/>
      <c r="I1037" s="2"/>
      <c r="J1037" s="2"/>
      <c r="K1037" s="2" t="str">
        <f>IF(Final_Cleaned_Data_V2!J1037="Other", "Please specify here", "")</f>
        <v/>
      </c>
      <c r="L1037" s="2"/>
      <c r="M1037" s="2"/>
      <c r="N1037" s="2" t="str">
        <f>IF(Final_Cleaned_Data_V2!M1037="Other", "Please specify here", "")</f>
        <v/>
      </c>
      <c r="O1037" s="2"/>
      <c r="P1037" s="2"/>
      <c r="Q1037" s="2"/>
      <c r="R1037" s="2"/>
      <c r="S1037" s="2"/>
      <c r="T1037" s="2"/>
      <c r="U1037" s="2"/>
      <c r="W1037" s="2"/>
      <c r="X1037" s="2"/>
    </row>
    <row r="1038">
      <c r="A1038" s="1">
        <v>1117.0</v>
      </c>
      <c r="B1038" s="1" t="s">
        <v>2790</v>
      </c>
      <c r="C1038" s="1" t="s">
        <v>2791</v>
      </c>
      <c r="D1038" s="1" t="s">
        <v>2792</v>
      </c>
      <c r="E1038" s="1" t="s">
        <v>27</v>
      </c>
      <c r="F1038" s="1">
        <v>14097.0</v>
      </c>
      <c r="H1038" s="2"/>
      <c r="I1038" s="2"/>
      <c r="J1038" s="2"/>
      <c r="K1038" s="2" t="str">
        <f>IF(Final_Cleaned_Data_V2!J1038="Other", "Please specify here", "")</f>
        <v/>
      </c>
      <c r="L1038" s="2"/>
      <c r="M1038" s="2"/>
      <c r="N1038" s="2" t="str">
        <f>IF(Final_Cleaned_Data_V2!M1038="Other", "Please specify here", "")</f>
        <v/>
      </c>
      <c r="O1038" s="2"/>
      <c r="P1038" s="2"/>
      <c r="Q1038" s="2"/>
      <c r="R1038" s="2"/>
      <c r="S1038" s="2"/>
      <c r="T1038" s="2"/>
      <c r="U1038" s="2"/>
      <c r="W1038" s="2"/>
      <c r="X1038" s="2"/>
    </row>
    <row r="1039">
      <c r="A1039" s="1">
        <v>1118.0</v>
      </c>
      <c r="B1039" s="1" t="s">
        <v>2793</v>
      </c>
      <c r="C1039" s="1" t="s">
        <v>2794</v>
      </c>
      <c r="D1039" s="1" t="s">
        <v>2795</v>
      </c>
      <c r="E1039" s="1" t="s">
        <v>34</v>
      </c>
      <c r="F1039" s="1">
        <v>14168.0</v>
      </c>
      <c r="H1039" s="2"/>
      <c r="I1039" s="2"/>
      <c r="J1039" s="2"/>
      <c r="K1039" s="2" t="str">
        <f>IF(Final_Cleaned_Data_V2!J1039="Other", "Please specify here", "")</f>
        <v/>
      </c>
      <c r="L1039" s="2"/>
      <c r="M1039" s="2"/>
      <c r="N1039" s="2" t="str">
        <f>IF(Final_Cleaned_Data_V2!M1039="Other", "Please specify here", "")</f>
        <v/>
      </c>
      <c r="O1039" s="2"/>
      <c r="P1039" s="2"/>
      <c r="Q1039" s="2"/>
      <c r="R1039" s="2"/>
      <c r="S1039" s="2"/>
      <c r="T1039" s="2"/>
      <c r="U1039" s="2"/>
      <c r="W1039" s="2"/>
      <c r="X1039" s="2"/>
    </row>
    <row r="1040">
      <c r="A1040" s="1">
        <v>1119.0</v>
      </c>
      <c r="B1040" s="1" t="s">
        <v>2796</v>
      </c>
      <c r="C1040" s="1" t="s">
        <v>2797</v>
      </c>
      <c r="D1040" s="1" t="s">
        <v>118</v>
      </c>
      <c r="E1040" s="1" t="s">
        <v>119</v>
      </c>
      <c r="F1040" s="1">
        <v>14179.0</v>
      </c>
      <c r="H1040" s="2"/>
      <c r="I1040" s="2"/>
      <c r="J1040" s="2"/>
      <c r="K1040" s="2" t="str">
        <f>IF(Final_Cleaned_Data_V2!J1040="Other", "Please specify here", "")</f>
        <v/>
      </c>
      <c r="L1040" s="2"/>
      <c r="M1040" s="2"/>
      <c r="N1040" s="2" t="str">
        <f>IF(Final_Cleaned_Data_V2!M1040="Other", "Please specify here", "")</f>
        <v/>
      </c>
      <c r="O1040" s="2"/>
      <c r="P1040" s="2"/>
      <c r="Q1040" s="2"/>
      <c r="R1040" s="2"/>
      <c r="S1040" s="2"/>
      <c r="T1040" s="2"/>
      <c r="U1040" s="2"/>
      <c r="W1040" s="2"/>
      <c r="X1040" s="2"/>
    </row>
    <row r="1041">
      <c r="A1041" s="1">
        <v>1120.0</v>
      </c>
      <c r="B1041" s="1" t="s">
        <v>2798</v>
      </c>
      <c r="C1041" s="1" t="s">
        <v>2799</v>
      </c>
      <c r="D1041" s="1" t="s">
        <v>1524</v>
      </c>
      <c r="E1041" s="1" t="s">
        <v>34</v>
      </c>
      <c r="F1041" s="1">
        <v>14194.0</v>
      </c>
      <c r="H1041" s="2"/>
      <c r="I1041" s="2"/>
      <c r="J1041" s="2"/>
      <c r="K1041" s="2" t="str">
        <f>IF(Final_Cleaned_Data_V2!J1041="Other", "Please specify here", "")</f>
        <v/>
      </c>
      <c r="L1041" s="2"/>
      <c r="M1041" s="2"/>
      <c r="N1041" s="2" t="str">
        <f>IF(Final_Cleaned_Data_V2!M1041="Other", "Please specify here", "")</f>
        <v/>
      </c>
      <c r="O1041" s="2"/>
      <c r="P1041" s="2"/>
      <c r="Q1041" s="2"/>
      <c r="R1041" s="2"/>
      <c r="S1041" s="2"/>
      <c r="T1041" s="2"/>
      <c r="U1041" s="2"/>
      <c r="W1041" s="2"/>
      <c r="X1041" s="2"/>
    </row>
    <row r="1042">
      <c r="A1042" s="1">
        <v>1121.0</v>
      </c>
      <c r="B1042" s="1" t="s">
        <v>2800</v>
      </c>
      <c r="C1042" s="1" t="s">
        <v>2801</v>
      </c>
      <c r="D1042" s="1" t="s">
        <v>954</v>
      </c>
      <c r="E1042" s="1" t="s">
        <v>955</v>
      </c>
      <c r="F1042" s="1">
        <v>14320.0</v>
      </c>
      <c r="H1042" s="2"/>
      <c r="I1042" s="2"/>
      <c r="J1042" s="2"/>
      <c r="K1042" s="2" t="str">
        <f>IF(Final_Cleaned_Data_V2!J1042="Other", "Please specify here", "")</f>
        <v/>
      </c>
      <c r="L1042" s="2"/>
      <c r="M1042" s="2"/>
      <c r="N1042" s="2" t="str">
        <f>IF(Final_Cleaned_Data_V2!M1042="Other", "Please specify here", "")</f>
        <v/>
      </c>
      <c r="O1042" s="2"/>
      <c r="P1042" s="2"/>
      <c r="Q1042" s="2"/>
      <c r="R1042" s="2"/>
      <c r="S1042" s="2"/>
      <c r="T1042" s="2"/>
      <c r="U1042" s="2"/>
      <c r="W1042" s="2"/>
      <c r="X1042" s="2"/>
    </row>
    <row r="1043">
      <c r="A1043" s="1">
        <v>1122.0</v>
      </c>
      <c r="B1043" s="1" t="s">
        <v>2802</v>
      </c>
      <c r="C1043" s="1" t="s">
        <v>2803</v>
      </c>
      <c r="D1043" s="1" t="s">
        <v>2804</v>
      </c>
      <c r="E1043" s="1" t="s">
        <v>27</v>
      </c>
      <c r="F1043" s="1">
        <v>14441.0</v>
      </c>
      <c r="H1043" s="2"/>
      <c r="I1043" s="2"/>
      <c r="J1043" s="2"/>
      <c r="K1043" s="2" t="str">
        <f>IF(Final_Cleaned_Data_V2!J1043="Other", "Please specify here", "")</f>
        <v/>
      </c>
      <c r="L1043" s="2"/>
      <c r="M1043" s="2"/>
      <c r="N1043" s="2" t="str">
        <f>IF(Final_Cleaned_Data_V2!M1043="Other", "Please specify here", "")</f>
        <v/>
      </c>
      <c r="O1043" s="2"/>
      <c r="P1043" s="2"/>
      <c r="Q1043" s="2"/>
      <c r="R1043" s="2"/>
      <c r="S1043" s="2"/>
      <c r="T1043" s="2"/>
      <c r="U1043" s="2"/>
      <c r="W1043" s="2"/>
      <c r="X1043" s="2"/>
    </row>
    <row r="1044">
      <c r="A1044" s="1">
        <v>1123.0</v>
      </c>
      <c r="B1044" s="1" t="s">
        <v>2805</v>
      </c>
      <c r="C1044" s="1" t="s">
        <v>2806</v>
      </c>
      <c r="D1044" s="1" t="s">
        <v>2807</v>
      </c>
      <c r="E1044" s="1" t="s">
        <v>27</v>
      </c>
      <c r="F1044" s="1">
        <v>14570.0</v>
      </c>
      <c r="H1044" s="2"/>
      <c r="I1044" s="2"/>
      <c r="J1044" s="2"/>
      <c r="K1044" s="2" t="str">
        <f>IF(Final_Cleaned_Data_V2!J1044="Other", "Please specify here", "")</f>
        <v/>
      </c>
      <c r="L1044" s="2"/>
      <c r="M1044" s="2"/>
      <c r="N1044" s="2" t="str">
        <f>IF(Final_Cleaned_Data_V2!M1044="Other", "Please specify here", "")</f>
        <v/>
      </c>
      <c r="O1044" s="2"/>
      <c r="P1044" s="2"/>
      <c r="Q1044" s="2"/>
      <c r="R1044" s="2"/>
      <c r="S1044" s="2"/>
      <c r="T1044" s="2"/>
      <c r="U1044" s="2"/>
      <c r="W1044" s="2"/>
      <c r="X1044" s="2"/>
    </row>
    <row r="1045">
      <c r="A1045" s="1">
        <v>1124.0</v>
      </c>
      <c r="B1045" s="1" t="s">
        <v>2808</v>
      </c>
      <c r="C1045" s="1" t="s">
        <v>2809</v>
      </c>
      <c r="D1045" s="1" t="s">
        <v>1010</v>
      </c>
      <c r="E1045" s="1" t="s">
        <v>27</v>
      </c>
      <c r="F1045" s="1">
        <v>14572.0</v>
      </c>
      <c r="G1045" s="1" t="b">
        <v>1</v>
      </c>
      <c r="H1045" s="2"/>
      <c r="I1045" s="2"/>
      <c r="J1045" s="2"/>
      <c r="K1045" s="2" t="str">
        <f>IF(Final_Cleaned_Data_V2!J1045="Other", "Please specify here", "")</f>
        <v/>
      </c>
      <c r="L1045" s="2"/>
      <c r="M1045" s="2"/>
      <c r="N1045" s="2" t="str">
        <f>IF(Final_Cleaned_Data_V2!M1045="Other", "Please specify here", "")</f>
        <v/>
      </c>
      <c r="O1045" s="2"/>
      <c r="P1045" s="2"/>
      <c r="Q1045" s="2"/>
      <c r="R1045" s="2"/>
      <c r="S1045" s="2"/>
      <c r="T1045" s="2"/>
      <c r="U1045" s="2"/>
      <c r="W1045" s="2"/>
      <c r="X1045" s="2"/>
    </row>
    <row r="1046">
      <c r="A1046" s="1">
        <v>1125.0</v>
      </c>
      <c r="B1046" s="1" t="s">
        <v>2810</v>
      </c>
      <c r="C1046" s="1" t="s">
        <v>2811</v>
      </c>
      <c r="D1046" s="1" t="s">
        <v>2812</v>
      </c>
      <c r="E1046" s="1" t="s">
        <v>27</v>
      </c>
      <c r="F1046" s="1">
        <v>14717.0</v>
      </c>
      <c r="H1046" s="2"/>
      <c r="I1046" s="2"/>
      <c r="J1046" s="2"/>
      <c r="K1046" s="2" t="str">
        <f>IF(Final_Cleaned_Data_V2!J1046="Other", "Please specify here", "")</f>
        <v/>
      </c>
      <c r="L1046" s="2"/>
      <c r="M1046" s="2"/>
      <c r="N1046" s="2" t="str">
        <f>IF(Final_Cleaned_Data_V2!M1046="Other", "Please specify here", "")</f>
        <v/>
      </c>
      <c r="O1046" s="2"/>
      <c r="P1046" s="2"/>
      <c r="Q1046" s="2"/>
      <c r="R1046" s="2"/>
      <c r="S1046" s="2"/>
      <c r="T1046" s="2"/>
      <c r="U1046" s="2"/>
      <c r="W1046" s="2"/>
      <c r="X1046" s="2"/>
    </row>
    <row r="1047">
      <c r="A1047" s="1">
        <v>1126.0</v>
      </c>
      <c r="B1047" s="1" t="s">
        <v>2813</v>
      </c>
      <c r="C1047" s="1" t="s">
        <v>2814</v>
      </c>
      <c r="D1047" s="1" t="s">
        <v>2815</v>
      </c>
      <c r="E1047" s="1" t="s">
        <v>982</v>
      </c>
      <c r="F1047" s="1">
        <v>14755.0</v>
      </c>
      <c r="H1047" s="2"/>
      <c r="I1047" s="2"/>
      <c r="J1047" s="2"/>
      <c r="K1047" s="2" t="str">
        <f>IF(Final_Cleaned_Data_V2!J1047="Other", "Please specify here", "")</f>
        <v/>
      </c>
      <c r="L1047" s="2"/>
      <c r="M1047" s="2"/>
      <c r="N1047" s="2" t="str">
        <f>IF(Final_Cleaned_Data_V2!M1047="Other", "Please specify here", "")</f>
        <v/>
      </c>
      <c r="O1047" s="2"/>
      <c r="P1047" s="2"/>
      <c r="Q1047" s="2"/>
      <c r="R1047" s="2"/>
      <c r="S1047" s="2"/>
      <c r="T1047" s="2"/>
      <c r="U1047" s="2"/>
      <c r="W1047" s="2"/>
      <c r="X1047" s="2"/>
    </row>
    <row r="1048">
      <c r="A1048" s="1">
        <v>1127.0</v>
      </c>
      <c r="B1048" s="1" t="s">
        <v>2816</v>
      </c>
      <c r="C1048" s="1" t="s">
        <v>2817</v>
      </c>
      <c r="D1048" s="1" t="s">
        <v>2545</v>
      </c>
      <c r="E1048" s="1" t="s">
        <v>27</v>
      </c>
      <c r="F1048" s="1">
        <v>14768.0</v>
      </c>
      <c r="H1048" s="2"/>
      <c r="I1048" s="2"/>
      <c r="J1048" s="2"/>
      <c r="K1048" s="2" t="str">
        <f>IF(Final_Cleaned_Data_V2!J1048="Other", "Please specify here", "")</f>
        <v/>
      </c>
      <c r="L1048" s="2"/>
      <c r="M1048" s="2"/>
      <c r="N1048" s="2" t="str">
        <f>IF(Final_Cleaned_Data_V2!M1048="Other", "Please specify here", "")</f>
        <v/>
      </c>
      <c r="O1048" s="2"/>
      <c r="P1048" s="2"/>
      <c r="Q1048" s="2"/>
      <c r="R1048" s="2"/>
      <c r="S1048" s="2"/>
      <c r="T1048" s="2"/>
      <c r="U1048" s="2"/>
      <c r="W1048" s="2"/>
      <c r="X1048" s="2"/>
    </row>
    <row r="1049">
      <c r="A1049" s="1">
        <v>1128.0</v>
      </c>
      <c r="B1049" s="1" t="s">
        <v>2818</v>
      </c>
      <c r="C1049" s="1" t="s">
        <v>2819</v>
      </c>
      <c r="D1049" s="1" t="s">
        <v>1743</v>
      </c>
      <c r="E1049" s="1" t="s">
        <v>34</v>
      </c>
      <c r="F1049" s="1">
        <v>14813.0</v>
      </c>
      <c r="H1049" s="2"/>
      <c r="I1049" s="2"/>
      <c r="J1049" s="2"/>
      <c r="K1049" s="2" t="str">
        <f>IF(Final_Cleaned_Data_V2!J1049="Other", "Please specify here", "")</f>
        <v/>
      </c>
      <c r="L1049" s="2"/>
      <c r="M1049" s="2"/>
      <c r="N1049" s="2" t="str">
        <f>IF(Final_Cleaned_Data_V2!M1049="Other", "Please specify here", "")</f>
        <v/>
      </c>
      <c r="O1049" s="2"/>
      <c r="P1049" s="2"/>
      <c r="Q1049" s="2"/>
      <c r="R1049" s="2"/>
      <c r="S1049" s="2"/>
      <c r="T1049" s="2"/>
      <c r="U1049" s="2"/>
      <c r="W1049" s="2"/>
      <c r="X1049" s="2"/>
    </row>
    <row r="1050">
      <c r="A1050" s="1">
        <v>1129.0</v>
      </c>
      <c r="B1050" s="1" t="s">
        <v>2820</v>
      </c>
      <c r="C1050" s="1" t="s">
        <v>2821</v>
      </c>
      <c r="D1050" s="1" t="s">
        <v>2822</v>
      </c>
      <c r="E1050" s="1" t="s">
        <v>27</v>
      </c>
      <c r="F1050" s="1">
        <v>15096.0</v>
      </c>
      <c r="H1050" s="2"/>
      <c r="I1050" s="2"/>
      <c r="J1050" s="2"/>
      <c r="K1050" s="2" t="str">
        <f>IF(Final_Cleaned_Data_V2!J1050="Other", "Please specify here", "")</f>
        <v/>
      </c>
      <c r="L1050" s="2"/>
      <c r="M1050" s="2"/>
      <c r="N1050" s="2" t="str">
        <f>IF(Final_Cleaned_Data_V2!M1050="Other", "Please specify here", "")</f>
        <v/>
      </c>
      <c r="O1050" s="2"/>
      <c r="P1050" s="2"/>
      <c r="Q1050" s="2"/>
      <c r="R1050" s="2"/>
      <c r="S1050" s="2"/>
      <c r="T1050" s="2"/>
      <c r="U1050" s="2"/>
      <c r="W1050" s="2"/>
      <c r="X1050" s="2"/>
    </row>
    <row r="1051">
      <c r="A1051" s="1">
        <v>1130.0</v>
      </c>
      <c r="B1051" s="1" t="s">
        <v>2823</v>
      </c>
      <c r="C1051" s="1" t="s">
        <v>2824</v>
      </c>
      <c r="D1051" s="1" t="s">
        <v>1459</v>
      </c>
      <c r="E1051" s="1" t="s">
        <v>27</v>
      </c>
      <c r="F1051" s="1">
        <v>15161.0</v>
      </c>
      <c r="G1051" s="1" t="b">
        <v>1</v>
      </c>
      <c r="H1051" s="2"/>
      <c r="I1051" s="2"/>
      <c r="J1051" s="2"/>
      <c r="K1051" s="2" t="str">
        <f>IF(Final_Cleaned_Data_V2!J1051="Other", "Please specify here", "")</f>
        <v/>
      </c>
      <c r="L1051" s="2"/>
      <c r="M1051" s="2"/>
      <c r="N1051" s="2" t="str">
        <f>IF(Final_Cleaned_Data_V2!M1051="Other", "Please specify here", "")</f>
        <v/>
      </c>
      <c r="O1051" s="2"/>
      <c r="P1051" s="2"/>
      <c r="Q1051" s="2"/>
      <c r="R1051" s="2"/>
      <c r="S1051" s="2"/>
      <c r="T1051" s="2"/>
      <c r="U1051" s="2"/>
      <c r="W1051" s="2"/>
      <c r="X1051" s="2"/>
    </row>
    <row r="1052">
      <c r="A1052" s="1">
        <v>1131.0</v>
      </c>
      <c r="B1052" s="1" t="s">
        <v>2825</v>
      </c>
      <c r="C1052" s="1" t="s">
        <v>2826</v>
      </c>
      <c r="D1052" s="1" t="s">
        <v>1308</v>
      </c>
      <c r="E1052" s="1" t="s">
        <v>27</v>
      </c>
      <c r="F1052" s="1">
        <v>15186.0</v>
      </c>
      <c r="H1052" s="2"/>
      <c r="I1052" s="2"/>
      <c r="J1052" s="2"/>
      <c r="K1052" s="2" t="str">
        <f>IF(Final_Cleaned_Data_V2!J1052="Other", "Please specify here", "")</f>
        <v/>
      </c>
      <c r="L1052" s="2"/>
      <c r="M1052" s="2"/>
      <c r="N1052" s="2" t="str">
        <f>IF(Final_Cleaned_Data_V2!M1052="Other", "Please specify here", "")</f>
        <v/>
      </c>
      <c r="O1052" s="2"/>
      <c r="P1052" s="2"/>
      <c r="Q1052" s="2"/>
      <c r="R1052" s="2"/>
      <c r="S1052" s="2"/>
      <c r="T1052" s="2"/>
      <c r="U1052" s="2"/>
      <c r="W1052" s="2"/>
      <c r="X1052" s="2"/>
    </row>
    <row r="1053">
      <c r="A1053" s="1">
        <v>1132.0</v>
      </c>
      <c r="B1053" s="1" t="s">
        <v>2827</v>
      </c>
      <c r="C1053" s="1" t="s">
        <v>2828</v>
      </c>
      <c r="D1053" s="1" t="s">
        <v>951</v>
      </c>
      <c r="E1053" s="1" t="s">
        <v>27</v>
      </c>
      <c r="F1053" s="1">
        <v>15292.0</v>
      </c>
      <c r="H1053" s="2"/>
      <c r="I1053" s="2"/>
      <c r="J1053" s="2"/>
      <c r="K1053" s="2" t="str">
        <f>IF(Final_Cleaned_Data_V2!J1053="Other", "Please specify here", "")</f>
        <v/>
      </c>
      <c r="L1053" s="2"/>
      <c r="M1053" s="2"/>
      <c r="N1053" s="2" t="str">
        <f>IF(Final_Cleaned_Data_V2!M1053="Other", "Please specify here", "")</f>
        <v/>
      </c>
      <c r="O1053" s="2"/>
      <c r="P1053" s="2"/>
      <c r="Q1053" s="2"/>
      <c r="R1053" s="2"/>
      <c r="S1053" s="2"/>
      <c r="T1053" s="2"/>
      <c r="U1053" s="2"/>
      <c r="W1053" s="2"/>
      <c r="X1053" s="2"/>
    </row>
    <row r="1054">
      <c r="A1054" s="1">
        <v>1133.0</v>
      </c>
      <c r="B1054" s="1" t="s">
        <v>2829</v>
      </c>
      <c r="C1054" s="1" t="s">
        <v>2830</v>
      </c>
      <c r="D1054" s="1" t="s">
        <v>820</v>
      </c>
      <c r="E1054" s="1" t="s">
        <v>27</v>
      </c>
      <c r="F1054" s="1">
        <v>15308.0</v>
      </c>
      <c r="H1054" s="2"/>
      <c r="I1054" s="2"/>
      <c r="J1054" s="2"/>
      <c r="K1054" s="2" t="str">
        <f>IF(Final_Cleaned_Data_V2!J1054="Other", "Please specify here", "")</f>
        <v/>
      </c>
      <c r="L1054" s="2"/>
      <c r="M1054" s="2"/>
      <c r="N1054" s="2" t="str">
        <f>IF(Final_Cleaned_Data_V2!M1054="Other", "Please specify here", "")</f>
        <v/>
      </c>
      <c r="O1054" s="2"/>
      <c r="P1054" s="2"/>
      <c r="Q1054" s="2"/>
      <c r="R1054" s="2"/>
      <c r="S1054" s="2"/>
      <c r="T1054" s="2"/>
      <c r="U1054" s="2"/>
      <c r="W1054" s="2"/>
      <c r="X1054" s="2"/>
    </row>
    <row r="1055">
      <c r="A1055" s="1">
        <v>1134.0</v>
      </c>
      <c r="B1055" s="1" t="s">
        <v>2831</v>
      </c>
      <c r="C1055" s="1" t="s">
        <v>2832</v>
      </c>
      <c r="D1055" s="1" t="s">
        <v>2755</v>
      </c>
      <c r="E1055" s="1" t="s">
        <v>34</v>
      </c>
      <c r="F1055" s="1">
        <v>15337.0</v>
      </c>
      <c r="H1055" s="2"/>
      <c r="I1055" s="2"/>
      <c r="J1055" s="2"/>
      <c r="K1055" s="2" t="str">
        <f>IF(Final_Cleaned_Data_V2!J1055="Other", "Please specify here", "")</f>
        <v/>
      </c>
      <c r="L1055" s="2"/>
      <c r="M1055" s="2"/>
      <c r="N1055" s="2" t="str">
        <f>IF(Final_Cleaned_Data_V2!M1055="Other", "Please specify here", "")</f>
        <v/>
      </c>
      <c r="O1055" s="2"/>
      <c r="P1055" s="2"/>
      <c r="Q1055" s="2"/>
      <c r="R1055" s="2"/>
      <c r="S1055" s="2"/>
      <c r="T1055" s="2"/>
      <c r="U1055" s="2"/>
      <c r="W1055" s="2"/>
      <c r="X1055" s="2"/>
    </row>
    <row r="1056">
      <c r="A1056" s="1">
        <v>1135.0</v>
      </c>
      <c r="B1056" s="1" t="s">
        <v>2833</v>
      </c>
      <c r="C1056" s="1" t="s">
        <v>2834</v>
      </c>
      <c r="D1056" s="1" t="s">
        <v>2220</v>
      </c>
      <c r="E1056" s="1" t="s">
        <v>27</v>
      </c>
      <c r="F1056" s="1">
        <v>15363.0</v>
      </c>
      <c r="H1056" s="2"/>
      <c r="I1056" s="2"/>
      <c r="J1056" s="2"/>
      <c r="K1056" s="2" t="str">
        <f>IF(Final_Cleaned_Data_V2!J1056="Other", "Please specify here", "")</f>
        <v/>
      </c>
      <c r="L1056" s="2"/>
      <c r="M1056" s="2"/>
      <c r="N1056" s="2" t="str">
        <f>IF(Final_Cleaned_Data_V2!M1056="Other", "Please specify here", "")</f>
        <v/>
      </c>
      <c r="O1056" s="2"/>
      <c r="P1056" s="2"/>
      <c r="Q1056" s="2"/>
      <c r="R1056" s="2"/>
      <c r="S1056" s="2"/>
      <c r="T1056" s="2"/>
      <c r="U1056" s="2"/>
      <c r="W1056" s="2"/>
      <c r="X1056" s="2"/>
    </row>
    <row r="1057">
      <c r="A1057" s="1">
        <v>1136.0</v>
      </c>
      <c r="B1057" s="1" t="s">
        <v>2835</v>
      </c>
      <c r="C1057" s="1" t="s">
        <v>2836</v>
      </c>
      <c r="D1057" s="1" t="s">
        <v>2837</v>
      </c>
      <c r="E1057" s="1" t="s">
        <v>27</v>
      </c>
      <c r="F1057" s="1">
        <v>15377.0</v>
      </c>
      <c r="H1057" s="2"/>
      <c r="I1057" s="2"/>
      <c r="J1057" s="2"/>
      <c r="K1057" s="2" t="str">
        <f>IF(Final_Cleaned_Data_V2!J1057="Other", "Please specify here", "")</f>
        <v/>
      </c>
      <c r="L1057" s="2"/>
      <c r="M1057" s="2"/>
      <c r="N1057" s="2" t="str">
        <f>IF(Final_Cleaned_Data_V2!M1057="Other", "Please specify here", "")</f>
        <v/>
      </c>
      <c r="O1057" s="2"/>
      <c r="P1057" s="2"/>
      <c r="Q1057" s="2"/>
      <c r="R1057" s="2"/>
      <c r="S1057" s="2"/>
      <c r="T1057" s="2"/>
      <c r="U1057" s="2"/>
      <c r="W1057" s="2"/>
      <c r="X1057" s="2"/>
    </row>
    <row r="1058">
      <c r="A1058" s="1">
        <v>1137.0</v>
      </c>
      <c r="B1058" s="1" t="s">
        <v>2838</v>
      </c>
      <c r="C1058" s="1" t="s">
        <v>2839</v>
      </c>
      <c r="D1058" s="1" t="s">
        <v>2840</v>
      </c>
      <c r="E1058" s="1" t="s">
        <v>27</v>
      </c>
      <c r="F1058" s="1">
        <v>15493.0</v>
      </c>
      <c r="H1058" s="2"/>
      <c r="I1058" s="2"/>
      <c r="J1058" s="2"/>
      <c r="K1058" s="2" t="str">
        <f>IF(Final_Cleaned_Data_V2!J1058="Other", "Please specify here", "")</f>
        <v/>
      </c>
      <c r="L1058" s="2"/>
      <c r="M1058" s="2"/>
      <c r="N1058" s="2" t="str">
        <f>IF(Final_Cleaned_Data_V2!M1058="Other", "Please specify here", "")</f>
        <v/>
      </c>
      <c r="O1058" s="2"/>
      <c r="P1058" s="2"/>
      <c r="Q1058" s="2"/>
      <c r="R1058" s="2"/>
      <c r="S1058" s="2"/>
      <c r="T1058" s="2"/>
      <c r="U1058" s="2"/>
      <c r="W1058" s="2"/>
      <c r="X1058" s="2"/>
    </row>
    <row r="1059">
      <c r="A1059" s="1">
        <v>1138.0</v>
      </c>
      <c r="B1059" s="1" t="s">
        <v>2841</v>
      </c>
      <c r="C1059" s="1" t="s">
        <v>2842</v>
      </c>
      <c r="D1059" s="1" t="s">
        <v>26</v>
      </c>
      <c r="E1059" s="1" t="s">
        <v>27</v>
      </c>
      <c r="F1059" s="1">
        <v>15508.0</v>
      </c>
      <c r="H1059" s="2"/>
      <c r="I1059" s="2"/>
      <c r="J1059" s="2"/>
      <c r="K1059" s="2" t="str">
        <f>IF(Final_Cleaned_Data_V2!J1059="Other", "Please specify here", "")</f>
        <v/>
      </c>
      <c r="L1059" s="2"/>
      <c r="M1059" s="2"/>
      <c r="N1059" s="2" t="str">
        <f>IF(Final_Cleaned_Data_V2!M1059="Other", "Please specify here", "")</f>
        <v/>
      </c>
      <c r="O1059" s="2"/>
      <c r="P1059" s="2"/>
      <c r="Q1059" s="2"/>
      <c r="R1059" s="2"/>
      <c r="S1059" s="2"/>
      <c r="T1059" s="2"/>
      <c r="U1059" s="2"/>
      <c r="W1059" s="2"/>
      <c r="X1059" s="2"/>
    </row>
    <row r="1060">
      <c r="A1060" s="1">
        <v>1139.0</v>
      </c>
      <c r="B1060" s="1" t="s">
        <v>2843</v>
      </c>
      <c r="C1060" s="1" t="s">
        <v>2844</v>
      </c>
      <c r="D1060" s="1" t="s">
        <v>1052</v>
      </c>
      <c r="E1060" s="1" t="s">
        <v>27</v>
      </c>
      <c r="F1060" s="1">
        <v>15550.0</v>
      </c>
      <c r="H1060" s="2"/>
      <c r="I1060" s="2"/>
      <c r="J1060" s="2"/>
      <c r="K1060" s="2" t="str">
        <f>IF(Final_Cleaned_Data_V2!J1060="Other", "Please specify here", "")</f>
        <v/>
      </c>
      <c r="L1060" s="2"/>
      <c r="M1060" s="2"/>
      <c r="N1060" s="2" t="str">
        <f>IF(Final_Cleaned_Data_V2!M1060="Other", "Please specify here", "")</f>
        <v/>
      </c>
      <c r="O1060" s="2"/>
      <c r="P1060" s="2"/>
      <c r="Q1060" s="2"/>
      <c r="R1060" s="2"/>
      <c r="S1060" s="2"/>
      <c r="T1060" s="2"/>
      <c r="U1060" s="2"/>
      <c r="W1060" s="2"/>
      <c r="X1060" s="2"/>
    </row>
    <row r="1061">
      <c r="A1061" s="1">
        <v>1140.0</v>
      </c>
      <c r="B1061" s="1" t="s">
        <v>2845</v>
      </c>
      <c r="C1061" s="1" t="s">
        <v>2846</v>
      </c>
      <c r="D1061" s="1" t="s">
        <v>2847</v>
      </c>
      <c r="E1061" s="1" t="s">
        <v>27</v>
      </c>
      <c r="F1061" s="1">
        <v>15657.0</v>
      </c>
      <c r="H1061" s="2"/>
      <c r="I1061" s="2"/>
      <c r="J1061" s="2"/>
      <c r="K1061" s="2" t="str">
        <f>IF(Final_Cleaned_Data_V2!J1061="Other", "Please specify here", "")</f>
        <v/>
      </c>
      <c r="L1061" s="2"/>
      <c r="M1061" s="2"/>
      <c r="N1061" s="2" t="str">
        <f>IF(Final_Cleaned_Data_V2!M1061="Other", "Please specify here", "")</f>
        <v/>
      </c>
      <c r="O1061" s="2"/>
      <c r="P1061" s="2"/>
      <c r="Q1061" s="2"/>
      <c r="R1061" s="2"/>
      <c r="S1061" s="2"/>
      <c r="T1061" s="2"/>
      <c r="U1061" s="2"/>
      <c r="W1061" s="2"/>
      <c r="X1061" s="2"/>
    </row>
    <row r="1062">
      <c r="A1062" s="1">
        <v>1141.0</v>
      </c>
      <c r="B1062" s="1" t="s">
        <v>2848</v>
      </c>
      <c r="C1062" s="1" t="s">
        <v>2849</v>
      </c>
      <c r="D1062" s="1" t="s">
        <v>1799</v>
      </c>
      <c r="E1062" s="1" t="s">
        <v>27</v>
      </c>
      <c r="F1062" s="1">
        <v>15734.0</v>
      </c>
      <c r="H1062" s="2"/>
      <c r="I1062" s="2"/>
      <c r="J1062" s="2"/>
      <c r="K1062" s="2" t="str">
        <f>IF(Final_Cleaned_Data_V2!J1062="Other", "Please specify here", "")</f>
        <v/>
      </c>
      <c r="L1062" s="2"/>
      <c r="M1062" s="2"/>
      <c r="N1062" s="2" t="str">
        <f>IF(Final_Cleaned_Data_V2!M1062="Other", "Please specify here", "")</f>
        <v/>
      </c>
      <c r="O1062" s="2"/>
      <c r="P1062" s="2"/>
      <c r="Q1062" s="2"/>
      <c r="R1062" s="2"/>
      <c r="S1062" s="2"/>
      <c r="T1062" s="2"/>
      <c r="U1062" s="2"/>
      <c r="W1062" s="2"/>
      <c r="X1062" s="2"/>
    </row>
    <row r="1063">
      <c r="A1063" s="1">
        <v>1142.0</v>
      </c>
      <c r="B1063" s="1" t="s">
        <v>2850</v>
      </c>
      <c r="C1063" s="1" t="s">
        <v>2851</v>
      </c>
      <c r="D1063" s="1" t="s">
        <v>2852</v>
      </c>
      <c r="E1063" s="1" t="s">
        <v>27</v>
      </c>
      <c r="F1063" s="1">
        <v>15887.0</v>
      </c>
      <c r="G1063" s="1" t="b">
        <v>1</v>
      </c>
      <c r="H1063" s="2"/>
      <c r="I1063" s="2"/>
      <c r="J1063" s="2"/>
      <c r="K1063" s="2" t="str">
        <f>IF(Final_Cleaned_Data_V2!J1063="Other", "Please specify here", "")</f>
        <v/>
      </c>
      <c r="L1063" s="2"/>
      <c r="M1063" s="2"/>
      <c r="N1063" s="2" t="str">
        <f>IF(Final_Cleaned_Data_V2!M1063="Other", "Please specify here", "")</f>
        <v/>
      </c>
      <c r="O1063" s="2"/>
      <c r="P1063" s="2"/>
      <c r="Q1063" s="2"/>
      <c r="R1063" s="2"/>
      <c r="S1063" s="2"/>
      <c r="T1063" s="2"/>
      <c r="U1063" s="2"/>
      <c r="W1063" s="2"/>
      <c r="X1063" s="2"/>
    </row>
    <row r="1064">
      <c r="A1064" s="1">
        <v>1143.0</v>
      </c>
      <c r="B1064" s="1" t="s">
        <v>2853</v>
      </c>
      <c r="C1064" s="1" t="s">
        <v>2854</v>
      </c>
      <c r="D1064" s="1" t="s">
        <v>2855</v>
      </c>
      <c r="E1064" s="1" t="s">
        <v>2856</v>
      </c>
      <c r="F1064" s="1">
        <v>15912.0</v>
      </c>
      <c r="H1064" s="2"/>
      <c r="I1064" s="2"/>
      <c r="J1064" s="2"/>
      <c r="K1064" s="2" t="str">
        <f>IF(Final_Cleaned_Data_V2!J1064="Other", "Please specify here", "")</f>
        <v/>
      </c>
      <c r="L1064" s="2"/>
      <c r="M1064" s="2"/>
      <c r="N1064" s="2" t="str">
        <f>IF(Final_Cleaned_Data_V2!M1064="Other", "Please specify here", "")</f>
        <v/>
      </c>
      <c r="O1064" s="2"/>
      <c r="P1064" s="2"/>
      <c r="Q1064" s="2"/>
      <c r="R1064" s="2"/>
      <c r="S1064" s="2"/>
      <c r="T1064" s="2"/>
      <c r="U1064" s="2"/>
      <c r="W1064" s="2"/>
      <c r="X1064" s="2"/>
    </row>
    <row r="1065">
      <c r="A1065" s="1">
        <v>1144.0</v>
      </c>
      <c r="B1065" s="1" t="s">
        <v>2857</v>
      </c>
      <c r="C1065" s="1" t="s">
        <v>2858</v>
      </c>
      <c r="D1065" s="1" t="s">
        <v>298</v>
      </c>
      <c r="E1065" s="1" t="s">
        <v>27</v>
      </c>
      <c r="F1065" s="1">
        <v>16018.0</v>
      </c>
      <c r="H1065" s="2"/>
      <c r="I1065" s="2"/>
      <c r="J1065" s="2"/>
      <c r="K1065" s="2" t="str">
        <f>IF(Final_Cleaned_Data_V2!J1065="Other", "Please specify here", "")</f>
        <v/>
      </c>
      <c r="L1065" s="2"/>
      <c r="M1065" s="2"/>
      <c r="N1065" s="2" t="str">
        <f>IF(Final_Cleaned_Data_V2!M1065="Other", "Please specify here", "")</f>
        <v/>
      </c>
      <c r="O1065" s="2"/>
      <c r="P1065" s="2"/>
      <c r="Q1065" s="2"/>
      <c r="R1065" s="2"/>
      <c r="S1065" s="2"/>
      <c r="T1065" s="2"/>
      <c r="U1065" s="2"/>
      <c r="W1065" s="2"/>
      <c r="X1065" s="2"/>
    </row>
    <row r="1066">
      <c r="A1066" s="1">
        <v>1145.0</v>
      </c>
      <c r="B1066" s="1" t="s">
        <v>2859</v>
      </c>
      <c r="C1066" s="1" t="s">
        <v>2860</v>
      </c>
      <c r="D1066" s="1" t="s">
        <v>26</v>
      </c>
      <c r="E1066" s="1" t="s">
        <v>27</v>
      </c>
      <c r="F1066" s="1">
        <v>16024.0</v>
      </c>
      <c r="H1066" s="2"/>
      <c r="I1066" s="2"/>
      <c r="J1066" s="2"/>
      <c r="K1066" s="2" t="str">
        <f>IF(Final_Cleaned_Data_V2!J1066="Other", "Please specify here", "")</f>
        <v/>
      </c>
      <c r="L1066" s="2"/>
      <c r="M1066" s="2"/>
      <c r="N1066" s="2" t="str">
        <f>IF(Final_Cleaned_Data_V2!M1066="Other", "Please specify here", "")</f>
        <v/>
      </c>
      <c r="O1066" s="2"/>
      <c r="P1066" s="2"/>
      <c r="Q1066" s="2"/>
      <c r="R1066" s="2"/>
      <c r="S1066" s="2"/>
      <c r="T1066" s="2"/>
      <c r="U1066" s="2"/>
      <c r="W1066" s="2"/>
      <c r="X1066" s="2"/>
    </row>
    <row r="1067">
      <c r="A1067" s="1">
        <v>1146.0</v>
      </c>
      <c r="B1067" s="1" t="s">
        <v>2861</v>
      </c>
      <c r="C1067" s="1" t="s">
        <v>2862</v>
      </c>
      <c r="D1067" s="1" t="s">
        <v>2863</v>
      </c>
      <c r="E1067" s="1" t="s">
        <v>27</v>
      </c>
      <c r="F1067" s="1">
        <v>16032.0</v>
      </c>
      <c r="H1067" s="2"/>
      <c r="I1067" s="2"/>
      <c r="J1067" s="2"/>
      <c r="K1067" s="2" t="str">
        <f>IF(Final_Cleaned_Data_V2!J1067="Other", "Please specify here", "")</f>
        <v/>
      </c>
      <c r="L1067" s="2"/>
      <c r="M1067" s="2"/>
      <c r="N1067" s="2" t="str">
        <f>IF(Final_Cleaned_Data_V2!M1067="Other", "Please specify here", "")</f>
        <v/>
      </c>
      <c r="O1067" s="2"/>
      <c r="P1067" s="2"/>
      <c r="Q1067" s="2"/>
      <c r="R1067" s="2"/>
      <c r="S1067" s="2"/>
      <c r="T1067" s="2"/>
      <c r="U1067" s="2"/>
      <c r="W1067" s="2"/>
      <c r="X1067" s="2"/>
    </row>
    <row r="1068">
      <c r="A1068" s="1">
        <v>1147.0</v>
      </c>
      <c r="B1068" s="1" t="s">
        <v>2864</v>
      </c>
      <c r="C1068" s="1" t="s">
        <v>2865</v>
      </c>
      <c r="D1068" s="1" t="s">
        <v>2866</v>
      </c>
      <c r="E1068" s="1" t="s">
        <v>27</v>
      </c>
      <c r="F1068" s="1">
        <v>16045.0</v>
      </c>
      <c r="H1068" s="2"/>
      <c r="I1068" s="2"/>
      <c r="J1068" s="2"/>
      <c r="K1068" s="2" t="str">
        <f>IF(Final_Cleaned_Data_V2!J1068="Other", "Please specify here", "")</f>
        <v/>
      </c>
      <c r="L1068" s="2"/>
      <c r="M1068" s="2"/>
      <c r="N1068" s="2" t="str">
        <f>IF(Final_Cleaned_Data_V2!M1068="Other", "Please specify here", "")</f>
        <v/>
      </c>
      <c r="O1068" s="2"/>
      <c r="P1068" s="2"/>
      <c r="Q1068" s="2"/>
      <c r="R1068" s="2"/>
      <c r="S1068" s="2"/>
      <c r="T1068" s="2"/>
      <c r="U1068" s="2"/>
      <c r="W1068" s="2"/>
      <c r="X1068" s="2"/>
    </row>
    <row r="1069">
      <c r="A1069" s="1">
        <v>1148.0</v>
      </c>
      <c r="B1069" s="1" t="s">
        <v>2867</v>
      </c>
      <c r="C1069" s="1" t="s">
        <v>2868</v>
      </c>
      <c r="D1069" s="1" t="s">
        <v>95</v>
      </c>
      <c r="E1069" s="1" t="s">
        <v>27</v>
      </c>
      <c r="F1069" s="1">
        <v>16141.0</v>
      </c>
      <c r="H1069" s="2"/>
      <c r="I1069" s="2"/>
      <c r="J1069" s="2"/>
      <c r="K1069" s="2" t="str">
        <f>IF(Final_Cleaned_Data_V2!J1069="Other", "Please specify here", "")</f>
        <v/>
      </c>
      <c r="L1069" s="2"/>
      <c r="M1069" s="2"/>
      <c r="N1069" s="2" t="str">
        <f>IF(Final_Cleaned_Data_V2!M1069="Other", "Please specify here", "")</f>
        <v/>
      </c>
      <c r="O1069" s="2"/>
      <c r="P1069" s="2"/>
      <c r="Q1069" s="2"/>
      <c r="R1069" s="2"/>
      <c r="S1069" s="2"/>
      <c r="T1069" s="2"/>
      <c r="U1069" s="2"/>
      <c r="W1069" s="2"/>
      <c r="X1069" s="2"/>
    </row>
    <row r="1070">
      <c r="A1070" s="1">
        <v>1149.0</v>
      </c>
      <c r="B1070" s="1" t="s">
        <v>2869</v>
      </c>
      <c r="C1070" s="1" t="s">
        <v>2870</v>
      </c>
      <c r="D1070" s="1" t="s">
        <v>2871</v>
      </c>
      <c r="E1070" s="1" t="s">
        <v>27</v>
      </c>
      <c r="F1070" s="1">
        <v>16230.0</v>
      </c>
      <c r="H1070" s="2"/>
      <c r="I1070" s="2"/>
      <c r="J1070" s="2"/>
      <c r="K1070" s="2" t="str">
        <f>IF(Final_Cleaned_Data_V2!J1070="Other", "Please specify here", "")</f>
        <v/>
      </c>
      <c r="L1070" s="2"/>
      <c r="M1070" s="2"/>
      <c r="N1070" s="2" t="str">
        <f>IF(Final_Cleaned_Data_V2!M1070="Other", "Please specify here", "")</f>
        <v/>
      </c>
      <c r="O1070" s="2"/>
      <c r="P1070" s="2"/>
      <c r="Q1070" s="2"/>
      <c r="R1070" s="2"/>
      <c r="S1070" s="2"/>
      <c r="T1070" s="2"/>
      <c r="U1070" s="2"/>
      <c r="W1070" s="2"/>
      <c r="X1070" s="2"/>
    </row>
    <row r="1071">
      <c r="A1071" s="1">
        <v>1150.0</v>
      </c>
      <c r="B1071" s="1" t="s">
        <v>2872</v>
      </c>
      <c r="C1071" s="1" t="s">
        <v>2873</v>
      </c>
      <c r="D1071" s="1" t="s">
        <v>1706</v>
      </c>
      <c r="E1071" s="1" t="s">
        <v>27</v>
      </c>
      <c r="F1071" s="1">
        <v>16283.0</v>
      </c>
      <c r="H1071" s="2"/>
      <c r="I1071" s="2"/>
      <c r="J1071" s="2"/>
      <c r="K1071" s="2" t="str">
        <f>IF(Final_Cleaned_Data_V2!J1071="Other", "Please specify here", "")</f>
        <v/>
      </c>
      <c r="L1071" s="2"/>
      <c r="M1071" s="2"/>
      <c r="N1071" s="2" t="str">
        <f>IF(Final_Cleaned_Data_V2!M1071="Other", "Please specify here", "")</f>
        <v/>
      </c>
      <c r="O1071" s="2"/>
      <c r="P1071" s="2"/>
      <c r="Q1071" s="2"/>
      <c r="R1071" s="2"/>
      <c r="S1071" s="2"/>
      <c r="T1071" s="2"/>
      <c r="U1071" s="2"/>
      <c r="W1071" s="2"/>
      <c r="X1071" s="2"/>
    </row>
    <row r="1072">
      <c r="A1072" s="1">
        <v>1151.0</v>
      </c>
      <c r="B1072" s="1" t="s">
        <v>2874</v>
      </c>
      <c r="C1072" s="1" t="s">
        <v>2875</v>
      </c>
      <c r="D1072" s="1" t="s">
        <v>2876</v>
      </c>
      <c r="E1072" s="1" t="s">
        <v>27</v>
      </c>
      <c r="F1072" s="1">
        <v>16298.0</v>
      </c>
      <c r="H1072" s="2"/>
      <c r="I1072" s="2"/>
      <c r="J1072" s="2"/>
      <c r="K1072" s="2" t="str">
        <f>IF(Final_Cleaned_Data_V2!J1072="Other", "Please specify here", "")</f>
        <v/>
      </c>
      <c r="L1072" s="2"/>
      <c r="M1072" s="2"/>
      <c r="N1072" s="2" t="str">
        <f>IF(Final_Cleaned_Data_V2!M1072="Other", "Please specify here", "")</f>
        <v/>
      </c>
      <c r="O1072" s="2"/>
      <c r="P1072" s="2"/>
      <c r="Q1072" s="2"/>
      <c r="R1072" s="2"/>
      <c r="S1072" s="2"/>
      <c r="T1072" s="2"/>
      <c r="U1072" s="2"/>
      <c r="W1072" s="2"/>
      <c r="X1072" s="2"/>
    </row>
    <row r="1073">
      <c r="A1073" s="1">
        <v>1152.0</v>
      </c>
      <c r="B1073" s="1" t="s">
        <v>2877</v>
      </c>
      <c r="C1073" s="1" t="s">
        <v>2878</v>
      </c>
      <c r="D1073" s="1" t="s">
        <v>1414</v>
      </c>
      <c r="E1073" s="1" t="s">
        <v>27</v>
      </c>
      <c r="F1073" s="1">
        <v>16345.0</v>
      </c>
      <c r="H1073" s="2"/>
      <c r="I1073" s="2"/>
      <c r="J1073" s="2"/>
      <c r="K1073" s="2" t="str">
        <f>IF(Final_Cleaned_Data_V2!J1073="Other", "Please specify here", "")</f>
        <v/>
      </c>
      <c r="L1073" s="2"/>
      <c r="M1073" s="2"/>
      <c r="N1073" s="2" t="str">
        <f>IF(Final_Cleaned_Data_V2!M1073="Other", "Please specify here", "")</f>
        <v/>
      </c>
      <c r="O1073" s="2"/>
      <c r="P1073" s="2"/>
      <c r="Q1073" s="2"/>
      <c r="R1073" s="2"/>
      <c r="S1073" s="2"/>
      <c r="T1073" s="2"/>
      <c r="U1073" s="2"/>
      <c r="W1073" s="2"/>
      <c r="X1073" s="2"/>
    </row>
    <row r="1074">
      <c r="A1074" s="1">
        <v>1153.0</v>
      </c>
      <c r="B1074" s="1" t="s">
        <v>2879</v>
      </c>
      <c r="C1074" s="1" t="s">
        <v>2880</v>
      </c>
      <c r="D1074" s="1" t="s">
        <v>26</v>
      </c>
      <c r="E1074" s="1" t="s">
        <v>27</v>
      </c>
      <c r="F1074" s="1">
        <v>16368.0</v>
      </c>
      <c r="H1074" s="2"/>
      <c r="I1074" s="2"/>
      <c r="J1074" s="2"/>
      <c r="K1074" s="2" t="str">
        <f>IF(Final_Cleaned_Data_V2!J1074="Other", "Please specify here", "")</f>
        <v/>
      </c>
      <c r="L1074" s="2"/>
      <c r="M1074" s="2"/>
      <c r="N1074" s="2" t="str">
        <f>IF(Final_Cleaned_Data_V2!M1074="Other", "Please specify here", "")</f>
        <v/>
      </c>
      <c r="O1074" s="2"/>
      <c r="P1074" s="2"/>
      <c r="Q1074" s="2"/>
      <c r="R1074" s="2"/>
      <c r="S1074" s="2"/>
      <c r="T1074" s="2"/>
      <c r="U1074" s="2"/>
      <c r="W1074" s="2"/>
      <c r="X1074" s="2"/>
    </row>
    <row r="1075">
      <c r="A1075" s="1">
        <v>1154.0</v>
      </c>
      <c r="B1075" s="1" t="s">
        <v>2881</v>
      </c>
      <c r="C1075" s="1" t="s">
        <v>2882</v>
      </c>
      <c r="D1075" s="1" t="s">
        <v>2883</v>
      </c>
      <c r="E1075" s="1" t="s">
        <v>27</v>
      </c>
      <c r="F1075" s="1">
        <v>16391.0</v>
      </c>
      <c r="H1075" s="2"/>
      <c r="I1075" s="2"/>
      <c r="J1075" s="2"/>
      <c r="K1075" s="2" t="str">
        <f>IF(Final_Cleaned_Data_V2!J1075="Other", "Please specify here", "")</f>
        <v/>
      </c>
      <c r="L1075" s="2"/>
      <c r="M1075" s="2"/>
      <c r="N1075" s="2" t="str">
        <f>IF(Final_Cleaned_Data_V2!M1075="Other", "Please specify here", "")</f>
        <v/>
      </c>
      <c r="O1075" s="2"/>
      <c r="P1075" s="2"/>
      <c r="Q1075" s="2"/>
      <c r="R1075" s="2"/>
      <c r="S1075" s="2"/>
      <c r="T1075" s="2"/>
      <c r="U1075" s="2"/>
      <c r="W1075" s="2"/>
      <c r="X1075" s="2"/>
    </row>
    <row r="1076">
      <c r="A1076" s="1">
        <v>1155.0</v>
      </c>
      <c r="B1076" s="1" t="s">
        <v>2884</v>
      </c>
      <c r="C1076" s="1" t="s">
        <v>2885</v>
      </c>
      <c r="D1076" s="1" t="s">
        <v>1434</v>
      </c>
      <c r="E1076" s="1" t="s">
        <v>27</v>
      </c>
      <c r="F1076" s="1">
        <v>16406.0</v>
      </c>
      <c r="H1076" s="2"/>
      <c r="I1076" s="2"/>
      <c r="J1076" s="2"/>
      <c r="K1076" s="2" t="str">
        <f>IF(Final_Cleaned_Data_V2!J1076="Other", "Please specify here", "")</f>
        <v/>
      </c>
      <c r="L1076" s="2"/>
      <c r="M1076" s="2"/>
      <c r="N1076" s="2" t="str">
        <f>IF(Final_Cleaned_Data_V2!M1076="Other", "Please specify here", "")</f>
        <v/>
      </c>
      <c r="O1076" s="2"/>
      <c r="P1076" s="2"/>
      <c r="Q1076" s="2"/>
      <c r="R1076" s="2"/>
      <c r="S1076" s="2"/>
      <c r="T1076" s="2"/>
      <c r="U1076" s="2"/>
      <c r="W1076" s="2"/>
      <c r="X1076" s="2"/>
    </row>
    <row r="1077">
      <c r="A1077" s="1">
        <v>1156.0</v>
      </c>
      <c r="B1077" s="1" t="s">
        <v>2886</v>
      </c>
      <c r="C1077" s="1" t="s">
        <v>2887</v>
      </c>
      <c r="D1077" s="1" t="s">
        <v>2888</v>
      </c>
      <c r="E1077" s="1" t="s">
        <v>1195</v>
      </c>
      <c r="F1077" s="1">
        <v>16469.0</v>
      </c>
      <c r="H1077" s="2"/>
      <c r="I1077" s="2"/>
      <c r="J1077" s="2"/>
      <c r="K1077" s="2" t="str">
        <f>IF(Final_Cleaned_Data_V2!J1077="Other", "Please specify here", "")</f>
        <v/>
      </c>
      <c r="L1077" s="2"/>
      <c r="M1077" s="2"/>
      <c r="N1077" s="2" t="str">
        <f>IF(Final_Cleaned_Data_V2!M1077="Other", "Please specify here", "")</f>
        <v/>
      </c>
      <c r="O1077" s="2"/>
      <c r="P1077" s="2"/>
      <c r="Q1077" s="2"/>
      <c r="R1077" s="2"/>
      <c r="S1077" s="2"/>
      <c r="T1077" s="2"/>
      <c r="U1077" s="2"/>
      <c r="W1077" s="2"/>
      <c r="X1077" s="2"/>
    </row>
    <row r="1078">
      <c r="A1078" s="1">
        <v>1157.0</v>
      </c>
      <c r="B1078" s="1" t="s">
        <v>2889</v>
      </c>
      <c r="C1078" s="1" t="s">
        <v>2890</v>
      </c>
      <c r="D1078" s="1" t="s">
        <v>2891</v>
      </c>
      <c r="E1078" s="1" t="s">
        <v>27</v>
      </c>
      <c r="F1078" s="1">
        <v>16576.0</v>
      </c>
      <c r="H1078" s="2"/>
      <c r="I1078" s="2"/>
      <c r="J1078" s="2"/>
      <c r="K1078" s="2" t="str">
        <f>IF(Final_Cleaned_Data_V2!J1078="Other", "Please specify here", "")</f>
        <v/>
      </c>
      <c r="L1078" s="2"/>
      <c r="M1078" s="2"/>
      <c r="N1078" s="2" t="str">
        <f>IF(Final_Cleaned_Data_V2!M1078="Other", "Please specify here", "")</f>
        <v/>
      </c>
      <c r="O1078" s="2"/>
      <c r="P1078" s="2"/>
      <c r="Q1078" s="2"/>
      <c r="R1078" s="2"/>
      <c r="S1078" s="2"/>
      <c r="T1078" s="2"/>
      <c r="U1078" s="2"/>
      <c r="W1078" s="2"/>
      <c r="X1078" s="2"/>
    </row>
    <row r="1079">
      <c r="A1079" s="1">
        <v>1158.0</v>
      </c>
      <c r="B1079" s="1" t="s">
        <v>2892</v>
      </c>
      <c r="C1079" s="1" t="s">
        <v>2893</v>
      </c>
      <c r="D1079" s="1" t="s">
        <v>167</v>
      </c>
      <c r="E1079" s="1" t="s">
        <v>168</v>
      </c>
      <c r="F1079" s="1">
        <v>16645.0</v>
      </c>
      <c r="H1079" s="2"/>
      <c r="I1079" s="2"/>
      <c r="J1079" s="2"/>
      <c r="K1079" s="2" t="str">
        <f>IF(Final_Cleaned_Data_V2!J1079="Other", "Please specify here", "")</f>
        <v/>
      </c>
      <c r="L1079" s="2"/>
      <c r="M1079" s="2"/>
      <c r="N1079" s="2" t="str">
        <f>IF(Final_Cleaned_Data_V2!M1079="Other", "Please specify here", "")</f>
        <v/>
      </c>
      <c r="O1079" s="2"/>
      <c r="P1079" s="2"/>
      <c r="Q1079" s="2"/>
      <c r="R1079" s="2"/>
      <c r="S1079" s="2"/>
      <c r="T1079" s="2"/>
      <c r="U1079" s="2"/>
      <c r="W1079" s="2"/>
      <c r="X1079" s="2"/>
    </row>
    <row r="1080">
      <c r="A1080" s="1">
        <v>1159.0</v>
      </c>
      <c r="B1080" s="1" t="s">
        <v>2894</v>
      </c>
      <c r="C1080" s="1" t="s">
        <v>2895</v>
      </c>
      <c r="D1080" s="1" t="s">
        <v>2896</v>
      </c>
      <c r="E1080" s="1" t="s">
        <v>27</v>
      </c>
      <c r="F1080" s="1">
        <v>16672.0</v>
      </c>
      <c r="H1080" s="2"/>
      <c r="I1080" s="2"/>
      <c r="J1080" s="2"/>
      <c r="K1080" s="2" t="str">
        <f>IF(Final_Cleaned_Data_V2!J1080="Other", "Please specify here", "")</f>
        <v/>
      </c>
      <c r="L1080" s="2"/>
      <c r="M1080" s="2"/>
      <c r="N1080" s="2" t="str">
        <f>IF(Final_Cleaned_Data_V2!M1080="Other", "Please specify here", "")</f>
        <v/>
      </c>
      <c r="O1080" s="2"/>
      <c r="P1080" s="2"/>
      <c r="Q1080" s="2"/>
      <c r="R1080" s="2"/>
      <c r="S1080" s="2"/>
      <c r="T1080" s="2"/>
      <c r="U1080" s="2"/>
      <c r="W1080" s="2"/>
      <c r="X1080" s="2"/>
    </row>
    <row r="1081">
      <c r="A1081" s="1">
        <v>1160.0</v>
      </c>
      <c r="B1081" s="1" t="s">
        <v>2897</v>
      </c>
      <c r="C1081" s="1" t="s">
        <v>2898</v>
      </c>
      <c r="D1081" s="1" t="s">
        <v>628</v>
      </c>
      <c r="E1081" s="1" t="s">
        <v>27</v>
      </c>
      <c r="F1081" s="1">
        <v>16772.0</v>
      </c>
      <c r="H1081" s="2"/>
      <c r="I1081" s="2"/>
      <c r="J1081" s="2"/>
      <c r="K1081" s="2" t="str">
        <f>IF(Final_Cleaned_Data_V2!J1081="Other", "Please specify here", "")</f>
        <v/>
      </c>
      <c r="L1081" s="2"/>
      <c r="M1081" s="2"/>
      <c r="N1081" s="2" t="str">
        <f>IF(Final_Cleaned_Data_V2!M1081="Other", "Please specify here", "")</f>
        <v/>
      </c>
      <c r="O1081" s="2"/>
      <c r="P1081" s="2"/>
      <c r="Q1081" s="2"/>
      <c r="R1081" s="2"/>
      <c r="S1081" s="2"/>
      <c r="T1081" s="2"/>
      <c r="U1081" s="2"/>
      <c r="W1081" s="2"/>
      <c r="X1081" s="2"/>
    </row>
    <row r="1082">
      <c r="A1082" s="1">
        <v>1161.0</v>
      </c>
      <c r="B1082" s="1" t="s">
        <v>2899</v>
      </c>
      <c r="C1082" s="1" t="s">
        <v>2900</v>
      </c>
      <c r="D1082" s="1" t="s">
        <v>2901</v>
      </c>
      <c r="E1082" s="1" t="s">
        <v>27</v>
      </c>
      <c r="F1082" s="1">
        <v>16879.0</v>
      </c>
      <c r="H1082" s="2"/>
      <c r="I1082" s="2"/>
      <c r="J1082" s="2"/>
      <c r="K1082" s="2" t="str">
        <f>IF(Final_Cleaned_Data_V2!J1082="Other", "Please specify here", "")</f>
        <v/>
      </c>
      <c r="L1082" s="2"/>
      <c r="M1082" s="2"/>
      <c r="N1082" s="2" t="str">
        <f>IF(Final_Cleaned_Data_V2!M1082="Other", "Please specify here", "")</f>
        <v/>
      </c>
      <c r="O1082" s="2"/>
      <c r="P1082" s="2"/>
      <c r="Q1082" s="2"/>
      <c r="R1082" s="2"/>
      <c r="S1082" s="2"/>
      <c r="T1082" s="2"/>
      <c r="U1082" s="2"/>
      <c r="W1082" s="2"/>
      <c r="X1082" s="2"/>
    </row>
    <row r="1083">
      <c r="A1083" s="1">
        <v>1162.0</v>
      </c>
      <c r="B1083" s="1" t="s">
        <v>2902</v>
      </c>
      <c r="C1083" s="1" t="s">
        <v>2903</v>
      </c>
      <c r="D1083" s="1" t="s">
        <v>1459</v>
      </c>
      <c r="E1083" s="1" t="s">
        <v>27</v>
      </c>
      <c r="F1083" s="1">
        <v>16941.0</v>
      </c>
      <c r="H1083" s="2"/>
      <c r="I1083" s="2"/>
      <c r="J1083" s="2"/>
      <c r="K1083" s="2" t="str">
        <f>IF(Final_Cleaned_Data_V2!J1083="Other", "Please specify here", "")</f>
        <v/>
      </c>
      <c r="L1083" s="2"/>
      <c r="M1083" s="2"/>
      <c r="N1083" s="2" t="str">
        <f>IF(Final_Cleaned_Data_V2!M1083="Other", "Please specify here", "")</f>
        <v/>
      </c>
      <c r="O1083" s="2"/>
      <c r="P1083" s="2"/>
      <c r="Q1083" s="2"/>
      <c r="R1083" s="2"/>
      <c r="S1083" s="2"/>
      <c r="T1083" s="2"/>
      <c r="U1083" s="2"/>
      <c r="W1083" s="2"/>
      <c r="X1083" s="2"/>
    </row>
    <row r="1084">
      <c r="A1084" s="1">
        <v>1163.0</v>
      </c>
      <c r="B1084" s="1" t="s">
        <v>2904</v>
      </c>
      <c r="C1084" s="1" t="s">
        <v>2905</v>
      </c>
      <c r="D1084" s="1" t="s">
        <v>2177</v>
      </c>
      <c r="E1084" s="1" t="s">
        <v>27</v>
      </c>
      <c r="F1084" s="1">
        <v>17003.0</v>
      </c>
      <c r="H1084" s="2"/>
      <c r="I1084" s="2"/>
      <c r="J1084" s="2"/>
      <c r="K1084" s="2" t="str">
        <f>IF(Final_Cleaned_Data_V2!J1084="Other", "Please specify here", "")</f>
        <v/>
      </c>
      <c r="L1084" s="2"/>
      <c r="M1084" s="2"/>
      <c r="N1084" s="2" t="str">
        <f>IF(Final_Cleaned_Data_V2!M1084="Other", "Please specify here", "")</f>
        <v/>
      </c>
      <c r="O1084" s="2"/>
      <c r="P1084" s="2"/>
      <c r="Q1084" s="2"/>
      <c r="R1084" s="2"/>
      <c r="S1084" s="2"/>
      <c r="T1084" s="2"/>
      <c r="U1084" s="2"/>
      <c r="W1084" s="2"/>
      <c r="X1084" s="2"/>
    </row>
    <row r="1085">
      <c r="A1085" s="1">
        <v>1164.0</v>
      </c>
      <c r="B1085" s="1" t="s">
        <v>2906</v>
      </c>
      <c r="C1085" s="1" t="s">
        <v>2907</v>
      </c>
      <c r="D1085" s="1" t="s">
        <v>1799</v>
      </c>
      <c r="E1085" s="1" t="s">
        <v>27</v>
      </c>
      <c r="F1085" s="1">
        <v>17176.0</v>
      </c>
      <c r="H1085" s="2"/>
      <c r="I1085" s="2"/>
      <c r="J1085" s="2"/>
      <c r="K1085" s="2" t="str">
        <f>IF(Final_Cleaned_Data_V2!J1085="Other", "Please specify here", "")</f>
        <v/>
      </c>
      <c r="L1085" s="2"/>
      <c r="M1085" s="2"/>
      <c r="N1085" s="2" t="str">
        <f>IF(Final_Cleaned_Data_V2!M1085="Other", "Please specify here", "")</f>
        <v/>
      </c>
      <c r="O1085" s="2"/>
      <c r="P1085" s="2"/>
      <c r="Q1085" s="2"/>
      <c r="R1085" s="2"/>
      <c r="S1085" s="2"/>
      <c r="T1085" s="2"/>
      <c r="U1085" s="2"/>
      <c r="W1085" s="2"/>
      <c r="X1085" s="2"/>
    </row>
    <row r="1086">
      <c r="A1086" s="1">
        <v>1165.0</v>
      </c>
      <c r="B1086" s="1" t="s">
        <v>2908</v>
      </c>
      <c r="C1086" s="1" t="s">
        <v>2909</v>
      </c>
      <c r="D1086" s="1" t="s">
        <v>192</v>
      </c>
      <c r="E1086" s="1" t="s">
        <v>27</v>
      </c>
      <c r="F1086" s="1">
        <v>17353.0</v>
      </c>
      <c r="H1086" s="2"/>
      <c r="I1086" s="2"/>
      <c r="J1086" s="2"/>
      <c r="K1086" s="2" t="str">
        <f>IF(Final_Cleaned_Data_V2!J1086="Other", "Please specify here", "")</f>
        <v/>
      </c>
      <c r="L1086" s="2"/>
      <c r="M1086" s="2"/>
      <c r="N1086" s="2" t="str">
        <f>IF(Final_Cleaned_Data_V2!M1086="Other", "Please specify here", "")</f>
        <v/>
      </c>
      <c r="O1086" s="2"/>
      <c r="P1086" s="2"/>
      <c r="Q1086" s="2"/>
      <c r="R1086" s="2"/>
      <c r="S1086" s="2"/>
      <c r="T1086" s="2"/>
      <c r="U1086" s="2"/>
      <c r="W1086" s="2"/>
      <c r="X1086" s="2"/>
    </row>
    <row r="1087">
      <c r="A1087" s="1">
        <v>1166.0</v>
      </c>
      <c r="B1087" s="1" t="s">
        <v>2910</v>
      </c>
      <c r="C1087" s="1" t="s">
        <v>2911</v>
      </c>
      <c r="D1087" s="1" t="s">
        <v>2912</v>
      </c>
      <c r="E1087" s="1" t="s">
        <v>27</v>
      </c>
      <c r="F1087" s="1">
        <v>17452.0</v>
      </c>
      <c r="H1087" s="2"/>
      <c r="I1087" s="2"/>
      <c r="J1087" s="2"/>
      <c r="K1087" s="2" t="str">
        <f>IF(Final_Cleaned_Data_V2!J1087="Other", "Please specify here", "")</f>
        <v/>
      </c>
      <c r="L1087" s="2"/>
      <c r="M1087" s="2"/>
      <c r="N1087" s="2" t="str">
        <f>IF(Final_Cleaned_Data_V2!M1087="Other", "Please specify here", "")</f>
        <v/>
      </c>
      <c r="O1087" s="2"/>
      <c r="P1087" s="2"/>
      <c r="Q1087" s="2"/>
      <c r="R1087" s="2"/>
      <c r="S1087" s="2"/>
      <c r="T1087" s="2"/>
      <c r="U1087" s="2"/>
      <c r="W1087" s="2"/>
      <c r="X1087" s="2"/>
    </row>
    <row r="1088">
      <c r="A1088" s="1">
        <v>1167.0</v>
      </c>
      <c r="B1088" s="1" t="s">
        <v>2913</v>
      </c>
      <c r="C1088" s="1" t="s">
        <v>2914</v>
      </c>
      <c r="D1088" s="1" t="s">
        <v>2915</v>
      </c>
      <c r="E1088" s="1" t="s">
        <v>27</v>
      </c>
      <c r="F1088" s="1">
        <v>17512.0</v>
      </c>
      <c r="H1088" s="2"/>
      <c r="I1088" s="2"/>
      <c r="J1088" s="2"/>
      <c r="K1088" s="2" t="str">
        <f>IF(Final_Cleaned_Data_V2!J1088="Other", "Please specify here", "")</f>
        <v/>
      </c>
      <c r="L1088" s="2"/>
      <c r="M1088" s="2"/>
      <c r="N1088" s="2" t="str">
        <f>IF(Final_Cleaned_Data_V2!M1088="Other", "Please specify here", "")</f>
        <v/>
      </c>
      <c r="O1088" s="2"/>
      <c r="P1088" s="2"/>
      <c r="Q1088" s="2"/>
      <c r="R1088" s="2"/>
      <c r="S1088" s="2"/>
      <c r="T1088" s="2"/>
      <c r="U1088" s="2"/>
      <c r="W1088" s="2"/>
      <c r="X1088" s="2"/>
    </row>
    <row r="1089">
      <c r="A1089" s="1">
        <v>1168.0</v>
      </c>
      <c r="B1089" s="1" t="s">
        <v>2916</v>
      </c>
      <c r="C1089" s="1" t="s">
        <v>2917</v>
      </c>
      <c r="D1089" s="1" t="s">
        <v>1650</v>
      </c>
      <c r="E1089" s="1" t="s">
        <v>27</v>
      </c>
      <c r="F1089" s="1">
        <v>17552.0</v>
      </c>
      <c r="H1089" s="2"/>
      <c r="I1089" s="2"/>
      <c r="J1089" s="2"/>
      <c r="K1089" s="2" t="str">
        <f>IF(Final_Cleaned_Data_V2!J1089="Other", "Please specify here", "")</f>
        <v/>
      </c>
      <c r="L1089" s="2"/>
      <c r="M1089" s="2"/>
      <c r="N1089" s="2" t="str">
        <f>IF(Final_Cleaned_Data_V2!M1089="Other", "Please specify here", "")</f>
        <v/>
      </c>
      <c r="O1089" s="2"/>
      <c r="P1089" s="2"/>
      <c r="Q1089" s="2"/>
      <c r="R1089" s="2"/>
      <c r="S1089" s="2"/>
      <c r="T1089" s="2"/>
      <c r="U1089" s="2"/>
      <c r="W1089" s="2"/>
      <c r="X1089" s="2"/>
    </row>
    <row r="1090">
      <c r="A1090" s="1">
        <v>1169.0</v>
      </c>
      <c r="B1090" s="1" t="s">
        <v>2918</v>
      </c>
      <c r="C1090" s="1" t="s">
        <v>2919</v>
      </c>
      <c r="D1090" s="1" t="s">
        <v>1765</v>
      </c>
      <c r="E1090" s="1" t="s">
        <v>27</v>
      </c>
      <c r="F1090" s="1">
        <v>17558.0</v>
      </c>
      <c r="H1090" s="2"/>
      <c r="I1090" s="2"/>
      <c r="J1090" s="2"/>
      <c r="K1090" s="2" t="str">
        <f>IF(Final_Cleaned_Data_V2!J1090="Other", "Please specify here", "")</f>
        <v/>
      </c>
      <c r="L1090" s="2"/>
      <c r="M1090" s="2"/>
      <c r="N1090" s="2" t="str">
        <f>IF(Final_Cleaned_Data_V2!M1090="Other", "Please specify here", "")</f>
        <v/>
      </c>
      <c r="O1090" s="2"/>
      <c r="P1090" s="2"/>
      <c r="Q1090" s="2"/>
      <c r="R1090" s="2"/>
      <c r="S1090" s="2"/>
      <c r="T1090" s="2"/>
      <c r="U1090" s="2"/>
      <c r="W1090" s="2"/>
      <c r="X1090" s="2"/>
    </row>
    <row r="1091">
      <c r="A1091" s="1">
        <v>1170.0</v>
      </c>
      <c r="B1091" s="1" t="s">
        <v>2920</v>
      </c>
      <c r="C1091" s="1" t="s">
        <v>2921</v>
      </c>
      <c r="D1091" s="1" t="s">
        <v>358</v>
      </c>
      <c r="E1091" s="1" t="s">
        <v>27</v>
      </c>
      <c r="F1091" s="1">
        <v>17640.0</v>
      </c>
      <c r="H1091" s="2"/>
      <c r="I1091" s="2"/>
      <c r="J1091" s="2"/>
      <c r="K1091" s="2" t="str">
        <f>IF(Final_Cleaned_Data_V2!J1091="Other", "Please specify here", "")</f>
        <v/>
      </c>
      <c r="L1091" s="2"/>
      <c r="M1091" s="2"/>
      <c r="N1091" s="2" t="str">
        <f>IF(Final_Cleaned_Data_V2!M1091="Other", "Please specify here", "")</f>
        <v/>
      </c>
      <c r="O1091" s="2"/>
      <c r="P1091" s="2"/>
      <c r="Q1091" s="2"/>
      <c r="R1091" s="2"/>
      <c r="S1091" s="2"/>
      <c r="T1091" s="2"/>
      <c r="U1091" s="2"/>
      <c r="W1091" s="2"/>
      <c r="X1091" s="2"/>
    </row>
    <row r="1092">
      <c r="A1092" s="1">
        <v>1171.0</v>
      </c>
      <c r="B1092" s="1" t="s">
        <v>2922</v>
      </c>
      <c r="C1092" s="1" t="s">
        <v>2923</v>
      </c>
      <c r="D1092" s="1" t="s">
        <v>2924</v>
      </c>
      <c r="E1092" s="1" t="s">
        <v>27</v>
      </c>
      <c r="F1092" s="1">
        <v>17794.0</v>
      </c>
      <c r="H1092" s="2"/>
      <c r="I1092" s="2"/>
      <c r="J1092" s="2"/>
      <c r="K1092" s="2" t="str">
        <f>IF(Final_Cleaned_Data_V2!J1092="Other", "Please specify here", "")</f>
        <v/>
      </c>
      <c r="L1092" s="2"/>
      <c r="M1092" s="2"/>
      <c r="N1092" s="2" t="str">
        <f>IF(Final_Cleaned_Data_V2!M1092="Other", "Please specify here", "")</f>
        <v/>
      </c>
      <c r="O1092" s="2"/>
      <c r="P1092" s="2"/>
      <c r="Q1092" s="2"/>
      <c r="R1092" s="2"/>
      <c r="S1092" s="2"/>
      <c r="T1092" s="2"/>
      <c r="U1092" s="2"/>
      <c r="W1092" s="2"/>
      <c r="X1092" s="2"/>
    </row>
    <row r="1093">
      <c r="A1093" s="1">
        <v>1172.0</v>
      </c>
      <c r="B1093" s="1" t="s">
        <v>2925</v>
      </c>
      <c r="C1093" s="1" t="s">
        <v>2926</v>
      </c>
      <c r="D1093" s="1" t="s">
        <v>881</v>
      </c>
      <c r="E1093" s="1" t="s">
        <v>34</v>
      </c>
      <c r="F1093" s="1">
        <v>17798.0</v>
      </c>
      <c r="H1093" s="2"/>
      <c r="I1093" s="2"/>
      <c r="J1093" s="2"/>
      <c r="K1093" s="2" t="str">
        <f>IF(Final_Cleaned_Data_V2!J1093="Other", "Please specify here", "")</f>
        <v/>
      </c>
      <c r="L1093" s="2"/>
      <c r="M1093" s="2"/>
      <c r="N1093" s="2" t="str">
        <f>IF(Final_Cleaned_Data_V2!M1093="Other", "Please specify here", "")</f>
        <v/>
      </c>
      <c r="O1093" s="2"/>
      <c r="P1093" s="2"/>
      <c r="Q1093" s="2"/>
      <c r="R1093" s="2"/>
      <c r="S1093" s="2"/>
      <c r="T1093" s="2"/>
      <c r="U1093" s="2"/>
      <c r="W1093" s="2"/>
      <c r="X1093" s="2"/>
    </row>
    <row r="1094">
      <c r="A1094" s="1">
        <v>1173.0</v>
      </c>
      <c r="B1094" s="1" t="s">
        <v>2927</v>
      </c>
      <c r="C1094" s="1" t="s">
        <v>2928</v>
      </c>
      <c r="D1094" s="1" t="s">
        <v>1650</v>
      </c>
      <c r="E1094" s="1" t="s">
        <v>27</v>
      </c>
      <c r="F1094" s="1">
        <v>17987.0</v>
      </c>
      <c r="H1094" s="2"/>
      <c r="I1094" s="2"/>
      <c r="J1094" s="2"/>
      <c r="K1094" s="2" t="str">
        <f>IF(Final_Cleaned_Data_V2!J1094="Other", "Please specify here", "")</f>
        <v/>
      </c>
      <c r="L1094" s="2"/>
      <c r="M1094" s="2"/>
      <c r="N1094" s="2" t="str">
        <f>IF(Final_Cleaned_Data_V2!M1094="Other", "Please specify here", "")</f>
        <v/>
      </c>
      <c r="O1094" s="2"/>
      <c r="P1094" s="2"/>
      <c r="Q1094" s="2"/>
      <c r="R1094" s="2"/>
      <c r="S1094" s="2"/>
      <c r="T1094" s="2"/>
      <c r="U1094" s="2"/>
      <c r="W1094" s="2"/>
      <c r="X1094" s="2"/>
    </row>
    <row r="1095">
      <c r="A1095" s="1">
        <v>1174.0</v>
      </c>
      <c r="B1095" s="1" t="s">
        <v>2929</v>
      </c>
      <c r="C1095" s="1" t="s">
        <v>2930</v>
      </c>
      <c r="D1095" s="1" t="s">
        <v>1128</v>
      </c>
      <c r="E1095" s="1" t="s">
        <v>27</v>
      </c>
      <c r="F1095" s="1">
        <v>18036.0</v>
      </c>
      <c r="H1095" s="2"/>
      <c r="I1095" s="2"/>
      <c r="J1095" s="2"/>
      <c r="K1095" s="2" t="str">
        <f>IF(Final_Cleaned_Data_V2!J1095="Other", "Please specify here", "")</f>
        <v/>
      </c>
      <c r="L1095" s="2"/>
      <c r="M1095" s="2"/>
      <c r="N1095" s="2" t="str">
        <f>IF(Final_Cleaned_Data_V2!M1095="Other", "Please specify here", "")</f>
        <v/>
      </c>
      <c r="O1095" s="2"/>
      <c r="P1095" s="2"/>
      <c r="Q1095" s="2"/>
      <c r="R1095" s="2"/>
      <c r="S1095" s="2"/>
      <c r="T1095" s="2"/>
      <c r="U1095" s="2"/>
      <c r="W1095" s="2"/>
      <c r="X1095" s="2"/>
    </row>
    <row r="1096">
      <c r="A1096" s="1">
        <v>1175.0</v>
      </c>
      <c r="B1096" s="1" t="s">
        <v>2931</v>
      </c>
      <c r="C1096" s="1" t="s">
        <v>2932</v>
      </c>
      <c r="D1096" s="1" t="s">
        <v>2933</v>
      </c>
      <c r="E1096" s="1" t="s">
        <v>27</v>
      </c>
      <c r="F1096" s="1">
        <v>18160.0</v>
      </c>
      <c r="H1096" s="2"/>
      <c r="I1096" s="2"/>
      <c r="J1096" s="2"/>
      <c r="K1096" s="2" t="str">
        <f>IF(Final_Cleaned_Data_V2!J1096="Other", "Please specify here", "")</f>
        <v/>
      </c>
      <c r="L1096" s="2"/>
      <c r="M1096" s="2"/>
      <c r="N1096" s="2" t="str">
        <f>IF(Final_Cleaned_Data_V2!M1096="Other", "Please specify here", "")</f>
        <v/>
      </c>
      <c r="O1096" s="2"/>
      <c r="P1096" s="2"/>
      <c r="Q1096" s="2"/>
      <c r="R1096" s="2"/>
      <c r="S1096" s="2"/>
      <c r="T1096" s="2"/>
      <c r="U1096" s="2"/>
      <c r="W1096" s="2"/>
      <c r="X1096" s="2"/>
    </row>
    <row r="1097">
      <c r="A1097" s="1">
        <v>1176.0</v>
      </c>
      <c r="B1097" s="1" t="s">
        <v>2934</v>
      </c>
      <c r="C1097" s="1" t="s">
        <v>2935</v>
      </c>
      <c r="D1097" s="1" t="s">
        <v>1906</v>
      </c>
      <c r="E1097" s="1" t="s">
        <v>27</v>
      </c>
      <c r="F1097" s="1">
        <v>18200.0</v>
      </c>
      <c r="H1097" s="2"/>
      <c r="I1097" s="2"/>
      <c r="J1097" s="2"/>
      <c r="K1097" s="2" t="str">
        <f>IF(Final_Cleaned_Data_V2!J1097="Other", "Please specify here", "")</f>
        <v/>
      </c>
      <c r="L1097" s="2"/>
      <c r="M1097" s="2"/>
      <c r="N1097" s="2" t="str">
        <f>IF(Final_Cleaned_Data_V2!M1097="Other", "Please specify here", "")</f>
        <v/>
      </c>
      <c r="O1097" s="2"/>
      <c r="P1097" s="2"/>
      <c r="Q1097" s="2"/>
      <c r="R1097" s="2"/>
      <c r="S1097" s="2"/>
      <c r="T1097" s="2"/>
      <c r="U1097" s="2"/>
      <c r="W1097" s="2"/>
      <c r="X1097" s="2"/>
    </row>
    <row r="1098">
      <c r="A1098" s="1">
        <v>1177.0</v>
      </c>
      <c r="B1098" s="1" t="s">
        <v>2936</v>
      </c>
      <c r="C1098" s="1" t="s">
        <v>2937</v>
      </c>
      <c r="D1098" s="1" t="s">
        <v>2938</v>
      </c>
      <c r="E1098" s="1" t="s">
        <v>2210</v>
      </c>
      <c r="F1098" s="1">
        <v>18202.0</v>
      </c>
      <c r="H1098" s="2"/>
      <c r="I1098" s="2"/>
      <c r="J1098" s="2"/>
      <c r="K1098" s="2" t="str">
        <f>IF(Final_Cleaned_Data_V2!J1098="Other", "Please specify here", "")</f>
        <v/>
      </c>
      <c r="L1098" s="2"/>
      <c r="M1098" s="2"/>
      <c r="N1098" s="2" t="str">
        <f>IF(Final_Cleaned_Data_V2!M1098="Other", "Please specify here", "")</f>
        <v/>
      </c>
      <c r="O1098" s="2"/>
      <c r="P1098" s="2"/>
      <c r="Q1098" s="2"/>
      <c r="R1098" s="2"/>
      <c r="S1098" s="2"/>
      <c r="T1098" s="2"/>
      <c r="U1098" s="2"/>
      <c r="W1098" s="2"/>
      <c r="X1098" s="2"/>
    </row>
    <row r="1099">
      <c r="A1099" s="1">
        <v>1178.0</v>
      </c>
      <c r="B1099" s="1" t="s">
        <v>2939</v>
      </c>
      <c r="C1099" s="1" t="s">
        <v>2940</v>
      </c>
      <c r="D1099" s="1" t="s">
        <v>808</v>
      </c>
      <c r="E1099" s="1" t="s">
        <v>27</v>
      </c>
      <c r="F1099" s="1">
        <v>18234.0</v>
      </c>
      <c r="H1099" s="2"/>
      <c r="I1099" s="2"/>
      <c r="J1099" s="2"/>
      <c r="K1099" s="2" t="str">
        <f>IF(Final_Cleaned_Data_V2!J1099="Other", "Please specify here", "")</f>
        <v/>
      </c>
      <c r="L1099" s="2"/>
      <c r="M1099" s="2"/>
      <c r="N1099" s="2" t="str">
        <f>IF(Final_Cleaned_Data_V2!M1099="Other", "Please specify here", "")</f>
        <v/>
      </c>
      <c r="O1099" s="2"/>
      <c r="P1099" s="2"/>
      <c r="Q1099" s="2"/>
      <c r="R1099" s="2"/>
      <c r="S1099" s="2"/>
      <c r="T1099" s="2"/>
      <c r="U1099" s="2"/>
      <c r="W1099" s="2"/>
      <c r="X1099" s="2"/>
    </row>
    <row r="1100">
      <c r="A1100" s="1">
        <v>1179.0</v>
      </c>
      <c r="B1100" s="1" t="s">
        <v>2941</v>
      </c>
      <c r="C1100" s="1" t="s">
        <v>2942</v>
      </c>
      <c r="D1100" s="1" t="s">
        <v>26</v>
      </c>
      <c r="E1100" s="1" t="s">
        <v>27</v>
      </c>
      <c r="F1100" s="1">
        <v>18338.0</v>
      </c>
      <c r="H1100" s="2"/>
      <c r="I1100" s="2"/>
      <c r="J1100" s="2"/>
      <c r="K1100" s="2" t="str">
        <f>IF(Final_Cleaned_Data_V2!J1100="Other", "Please specify here", "")</f>
        <v/>
      </c>
      <c r="L1100" s="2"/>
      <c r="M1100" s="2"/>
      <c r="N1100" s="2" t="str">
        <f>IF(Final_Cleaned_Data_V2!M1100="Other", "Please specify here", "")</f>
        <v/>
      </c>
      <c r="O1100" s="2"/>
      <c r="P1100" s="2"/>
      <c r="Q1100" s="2"/>
      <c r="R1100" s="2"/>
      <c r="S1100" s="2"/>
      <c r="T1100" s="2"/>
      <c r="U1100" s="2"/>
      <c r="W1100" s="2"/>
      <c r="X1100" s="2"/>
    </row>
    <row r="1101">
      <c r="A1101" s="1">
        <v>1180.0</v>
      </c>
      <c r="B1101" s="1" t="s">
        <v>2943</v>
      </c>
      <c r="C1101" s="1" t="s">
        <v>2944</v>
      </c>
      <c r="D1101" s="1" t="s">
        <v>2945</v>
      </c>
      <c r="E1101" s="1" t="s">
        <v>27</v>
      </c>
      <c r="F1101" s="1">
        <v>18461.0</v>
      </c>
      <c r="H1101" s="2"/>
      <c r="I1101" s="2"/>
      <c r="J1101" s="2"/>
      <c r="K1101" s="2" t="str">
        <f>IF(Final_Cleaned_Data_V2!J1101="Other", "Please specify here", "")</f>
        <v/>
      </c>
      <c r="L1101" s="2"/>
      <c r="M1101" s="2"/>
      <c r="N1101" s="2" t="str">
        <f>IF(Final_Cleaned_Data_V2!M1101="Other", "Please specify here", "")</f>
        <v/>
      </c>
      <c r="O1101" s="2"/>
      <c r="P1101" s="2"/>
      <c r="Q1101" s="2"/>
      <c r="R1101" s="2"/>
      <c r="S1101" s="2"/>
      <c r="T1101" s="2"/>
      <c r="U1101" s="2"/>
      <c r="W1101" s="2"/>
      <c r="X1101" s="2"/>
    </row>
    <row r="1102">
      <c r="A1102" s="1">
        <v>1181.0</v>
      </c>
      <c r="B1102" s="1" t="s">
        <v>2946</v>
      </c>
      <c r="C1102" s="1" t="s">
        <v>2947</v>
      </c>
      <c r="D1102" s="1" t="s">
        <v>48</v>
      </c>
      <c r="E1102" s="1" t="s">
        <v>49</v>
      </c>
      <c r="F1102" s="1">
        <v>18522.0</v>
      </c>
      <c r="H1102" s="2"/>
      <c r="I1102" s="2"/>
      <c r="J1102" s="2"/>
      <c r="K1102" s="2" t="str">
        <f>IF(Final_Cleaned_Data_V2!J1102="Other", "Please specify here", "")</f>
        <v/>
      </c>
      <c r="L1102" s="2"/>
      <c r="M1102" s="2"/>
      <c r="N1102" s="2" t="str">
        <f>IF(Final_Cleaned_Data_V2!M1102="Other", "Please specify here", "")</f>
        <v/>
      </c>
      <c r="O1102" s="2"/>
      <c r="P1102" s="2"/>
      <c r="Q1102" s="2"/>
      <c r="R1102" s="2"/>
      <c r="S1102" s="2"/>
      <c r="T1102" s="2"/>
      <c r="U1102" s="2"/>
      <c r="W1102" s="2"/>
      <c r="X1102" s="2"/>
    </row>
    <row r="1103">
      <c r="A1103" s="1">
        <v>1182.0</v>
      </c>
      <c r="B1103" s="1" t="s">
        <v>2948</v>
      </c>
      <c r="C1103" s="1" t="s">
        <v>2949</v>
      </c>
      <c r="D1103" s="1" t="s">
        <v>2950</v>
      </c>
      <c r="E1103" s="1" t="s">
        <v>27</v>
      </c>
      <c r="F1103" s="1">
        <v>18530.0</v>
      </c>
      <c r="H1103" s="2"/>
      <c r="I1103" s="2"/>
      <c r="J1103" s="2"/>
      <c r="K1103" s="2" t="str">
        <f>IF(Final_Cleaned_Data_V2!J1103="Other", "Please specify here", "")</f>
        <v/>
      </c>
      <c r="L1103" s="2"/>
      <c r="M1103" s="2"/>
      <c r="N1103" s="2" t="str">
        <f>IF(Final_Cleaned_Data_V2!M1103="Other", "Please specify here", "")</f>
        <v/>
      </c>
      <c r="O1103" s="2"/>
      <c r="P1103" s="2"/>
      <c r="Q1103" s="2"/>
      <c r="R1103" s="2"/>
      <c r="S1103" s="2"/>
      <c r="T1103" s="2"/>
      <c r="U1103" s="2"/>
      <c r="W1103" s="2"/>
      <c r="X1103" s="2"/>
    </row>
    <row r="1104">
      <c r="A1104" s="1">
        <v>1183.0</v>
      </c>
      <c r="B1104" s="1" t="s">
        <v>2951</v>
      </c>
      <c r="C1104" s="1" t="s">
        <v>2952</v>
      </c>
      <c r="D1104" s="1" t="s">
        <v>2953</v>
      </c>
      <c r="E1104" s="1" t="s">
        <v>27</v>
      </c>
      <c r="F1104" s="1">
        <v>18844.0</v>
      </c>
      <c r="H1104" s="2"/>
      <c r="I1104" s="2"/>
      <c r="J1104" s="2"/>
      <c r="K1104" s="2" t="str">
        <f>IF(Final_Cleaned_Data_V2!J1104="Other", "Please specify here", "")</f>
        <v/>
      </c>
      <c r="L1104" s="2"/>
      <c r="M1104" s="2"/>
      <c r="N1104" s="2" t="str">
        <f>IF(Final_Cleaned_Data_V2!M1104="Other", "Please specify here", "")</f>
        <v/>
      </c>
      <c r="O1104" s="2"/>
      <c r="P1104" s="2"/>
      <c r="Q1104" s="2"/>
      <c r="R1104" s="2"/>
      <c r="S1104" s="2"/>
      <c r="T1104" s="2"/>
      <c r="U1104" s="2"/>
      <c r="W1104" s="2"/>
      <c r="X1104" s="2"/>
    </row>
    <row r="1105">
      <c r="A1105" s="1">
        <v>1184.0</v>
      </c>
      <c r="B1105" s="1" t="s">
        <v>2954</v>
      </c>
      <c r="C1105" s="1" t="s">
        <v>2955</v>
      </c>
      <c r="D1105" s="1" t="s">
        <v>2683</v>
      </c>
      <c r="E1105" s="1" t="s">
        <v>27</v>
      </c>
      <c r="F1105" s="1">
        <v>18955.0</v>
      </c>
      <c r="H1105" s="2"/>
      <c r="I1105" s="2"/>
      <c r="J1105" s="2"/>
      <c r="K1105" s="2" t="str">
        <f>IF(Final_Cleaned_Data_V2!J1105="Other", "Please specify here", "")</f>
        <v/>
      </c>
      <c r="L1105" s="2"/>
      <c r="M1105" s="2"/>
      <c r="N1105" s="2" t="str">
        <f>IF(Final_Cleaned_Data_V2!M1105="Other", "Please specify here", "")</f>
        <v/>
      </c>
      <c r="O1105" s="2"/>
      <c r="P1105" s="2"/>
      <c r="Q1105" s="2"/>
      <c r="R1105" s="2"/>
      <c r="S1105" s="2"/>
      <c r="T1105" s="2"/>
      <c r="U1105" s="2"/>
      <c r="W1105" s="2"/>
      <c r="X1105" s="2"/>
    </row>
    <row r="1106">
      <c r="A1106" s="1">
        <v>1185.0</v>
      </c>
      <c r="B1106" s="1" t="s">
        <v>2956</v>
      </c>
      <c r="C1106" s="1" t="s">
        <v>2957</v>
      </c>
      <c r="D1106" s="1" t="s">
        <v>2958</v>
      </c>
      <c r="E1106" s="1" t="s">
        <v>27</v>
      </c>
      <c r="F1106" s="1">
        <v>19010.0</v>
      </c>
      <c r="H1106" s="2"/>
      <c r="I1106" s="2"/>
      <c r="J1106" s="2"/>
      <c r="K1106" s="2" t="str">
        <f>IF(Final_Cleaned_Data_V2!J1106="Other", "Please specify here", "")</f>
        <v/>
      </c>
      <c r="L1106" s="2"/>
      <c r="M1106" s="2"/>
      <c r="N1106" s="2" t="str">
        <f>IF(Final_Cleaned_Data_V2!M1106="Other", "Please specify here", "")</f>
        <v/>
      </c>
      <c r="O1106" s="2"/>
      <c r="P1106" s="2"/>
      <c r="Q1106" s="2"/>
      <c r="R1106" s="2"/>
      <c r="S1106" s="2"/>
      <c r="T1106" s="2"/>
      <c r="U1106" s="2"/>
      <c r="W1106" s="2"/>
      <c r="X1106" s="2"/>
    </row>
    <row r="1107">
      <c r="A1107" s="1">
        <v>1186.0</v>
      </c>
      <c r="B1107" s="1" t="s">
        <v>2959</v>
      </c>
      <c r="C1107" s="1" t="s">
        <v>2960</v>
      </c>
      <c r="D1107" s="1" t="s">
        <v>365</v>
      </c>
      <c r="E1107" s="1" t="s">
        <v>27</v>
      </c>
      <c r="F1107" s="1">
        <v>19071.0</v>
      </c>
      <c r="H1107" s="2"/>
      <c r="I1107" s="2"/>
      <c r="J1107" s="2"/>
      <c r="K1107" s="2" t="str">
        <f>IF(Final_Cleaned_Data_V2!J1107="Other", "Please specify here", "")</f>
        <v/>
      </c>
      <c r="L1107" s="2"/>
      <c r="M1107" s="2"/>
      <c r="N1107" s="2" t="str">
        <f>IF(Final_Cleaned_Data_V2!M1107="Other", "Please specify here", "")</f>
        <v/>
      </c>
      <c r="O1107" s="2"/>
      <c r="P1107" s="2"/>
      <c r="Q1107" s="2"/>
      <c r="R1107" s="2"/>
      <c r="S1107" s="2"/>
      <c r="T1107" s="2"/>
      <c r="U1107" s="2"/>
      <c r="W1107" s="2"/>
      <c r="X1107" s="2"/>
    </row>
    <row r="1108">
      <c r="A1108" s="1">
        <v>1187.0</v>
      </c>
      <c r="B1108" s="1" t="s">
        <v>2961</v>
      </c>
      <c r="C1108" s="1" t="s">
        <v>2962</v>
      </c>
      <c r="D1108" s="1" t="s">
        <v>2963</v>
      </c>
      <c r="E1108" s="1" t="s">
        <v>27</v>
      </c>
      <c r="F1108" s="1">
        <v>19220.0</v>
      </c>
      <c r="H1108" s="2"/>
      <c r="I1108" s="2"/>
      <c r="J1108" s="2"/>
      <c r="K1108" s="2" t="str">
        <f>IF(Final_Cleaned_Data_V2!J1108="Other", "Please specify here", "")</f>
        <v/>
      </c>
      <c r="L1108" s="2"/>
      <c r="M1108" s="2"/>
      <c r="N1108" s="2" t="str">
        <f>IF(Final_Cleaned_Data_V2!M1108="Other", "Please specify here", "")</f>
        <v/>
      </c>
      <c r="O1108" s="2"/>
      <c r="P1108" s="2"/>
      <c r="Q1108" s="2"/>
      <c r="R1108" s="2"/>
      <c r="S1108" s="2"/>
      <c r="T1108" s="2"/>
      <c r="U1108" s="2"/>
      <c r="W1108" s="2"/>
      <c r="X1108" s="2"/>
    </row>
    <row r="1109">
      <c r="A1109" s="1">
        <v>1188.0</v>
      </c>
      <c r="B1109" s="1" t="s">
        <v>2964</v>
      </c>
      <c r="C1109" s="1" t="s">
        <v>2965</v>
      </c>
      <c r="D1109" s="1" t="s">
        <v>808</v>
      </c>
      <c r="E1109" s="1" t="s">
        <v>27</v>
      </c>
      <c r="F1109" s="1">
        <v>19385.0</v>
      </c>
      <c r="H1109" s="2"/>
      <c r="I1109" s="2"/>
      <c r="J1109" s="2"/>
      <c r="K1109" s="2" t="str">
        <f>IF(Final_Cleaned_Data_V2!J1109="Other", "Please specify here", "")</f>
        <v/>
      </c>
      <c r="L1109" s="2"/>
      <c r="M1109" s="2"/>
      <c r="N1109" s="2" t="str">
        <f>IF(Final_Cleaned_Data_V2!M1109="Other", "Please specify here", "")</f>
        <v/>
      </c>
      <c r="O1109" s="2"/>
      <c r="P1109" s="2"/>
      <c r="Q1109" s="2"/>
      <c r="R1109" s="2"/>
      <c r="S1109" s="2"/>
      <c r="T1109" s="2"/>
      <c r="U1109" s="2"/>
      <c r="W1109" s="2"/>
      <c r="X1109" s="2"/>
    </row>
    <row r="1110">
      <c r="A1110" s="1">
        <v>1189.0</v>
      </c>
      <c r="B1110" s="1" t="s">
        <v>2966</v>
      </c>
      <c r="C1110" s="1" t="s">
        <v>2967</v>
      </c>
      <c r="D1110" s="1" t="s">
        <v>26</v>
      </c>
      <c r="E1110" s="1" t="s">
        <v>27</v>
      </c>
      <c r="F1110" s="1">
        <v>19609.0</v>
      </c>
      <c r="H1110" s="2"/>
      <c r="I1110" s="2"/>
      <c r="J1110" s="2"/>
      <c r="K1110" s="2" t="str">
        <f>IF(Final_Cleaned_Data_V2!J1110="Other", "Please specify here", "")</f>
        <v/>
      </c>
      <c r="L1110" s="2"/>
      <c r="M1110" s="2"/>
      <c r="N1110" s="2" t="str">
        <f>IF(Final_Cleaned_Data_V2!M1110="Other", "Please specify here", "")</f>
        <v/>
      </c>
      <c r="O1110" s="2"/>
      <c r="P1110" s="2"/>
      <c r="Q1110" s="2"/>
      <c r="R1110" s="2"/>
      <c r="S1110" s="2"/>
      <c r="T1110" s="2"/>
      <c r="U1110" s="2"/>
      <c r="W1110" s="2"/>
      <c r="X1110" s="2"/>
    </row>
    <row r="1111">
      <c r="A1111" s="1">
        <v>1190.0</v>
      </c>
      <c r="B1111" s="1" t="s">
        <v>2968</v>
      </c>
      <c r="C1111" s="1" t="s">
        <v>2969</v>
      </c>
      <c r="D1111" s="1" t="s">
        <v>2970</v>
      </c>
      <c r="E1111" s="1" t="s">
        <v>27</v>
      </c>
      <c r="F1111" s="1">
        <v>19633.0</v>
      </c>
      <c r="H1111" s="2"/>
      <c r="I1111" s="2"/>
      <c r="J1111" s="2"/>
      <c r="K1111" s="2" t="str">
        <f>IF(Final_Cleaned_Data_V2!J1111="Other", "Please specify here", "")</f>
        <v/>
      </c>
      <c r="L1111" s="2"/>
      <c r="M1111" s="2"/>
      <c r="N1111" s="2" t="str">
        <f>IF(Final_Cleaned_Data_V2!M1111="Other", "Please specify here", "")</f>
        <v/>
      </c>
      <c r="O1111" s="2"/>
      <c r="P1111" s="2"/>
      <c r="Q1111" s="2"/>
      <c r="R1111" s="2"/>
      <c r="S1111" s="2"/>
      <c r="T1111" s="2"/>
      <c r="U1111" s="2"/>
      <c r="W1111" s="2"/>
      <c r="X1111" s="2"/>
    </row>
    <row r="1112">
      <c r="A1112" s="1">
        <v>1191.0</v>
      </c>
      <c r="B1112" s="1" t="s">
        <v>2971</v>
      </c>
      <c r="C1112" s="1" t="s">
        <v>2972</v>
      </c>
      <c r="D1112" s="1" t="s">
        <v>2343</v>
      </c>
      <c r="E1112" s="1" t="s">
        <v>27</v>
      </c>
      <c r="F1112" s="1">
        <v>19746.0</v>
      </c>
      <c r="H1112" s="2"/>
      <c r="I1112" s="2"/>
      <c r="J1112" s="2"/>
      <c r="K1112" s="2" t="str">
        <f>IF(Final_Cleaned_Data_V2!J1112="Other", "Please specify here", "")</f>
        <v/>
      </c>
      <c r="L1112" s="2"/>
      <c r="M1112" s="2"/>
      <c r="N1112" s="2" t="str">
        <f>IF(Final_Cleaned_Data_V2!M1112="Other", "Please specify here", "")</f>
        <v/>
      </c>
      <c r="O1112" s="2"/>
      <c r="P1112" s="2"/>
      <c r="Q1112" s="2"/>
      <c r="R1112" s="2"/>
      <c r="S1112" s="2"/>
      <c r="T1112" s="2"/>
      <c r="U1112" s="2"/>
      <c r="W1112" s="2"/>
      <c r="X1112" s="2"/>
    </row>
    <row r="1113">
      <c r="A1113" s="1">
        <v>1192.0</v>
      </c>
      <c r="B1113" s="1" t="s">
        <v>2973</v>
      </c>
      <c r="C1113" s="1" t="s">
        <v>2974</v>
      </c>
      <c r="D1113" s="1" t="s">
        <v>2975</v>
      </c>
      <c r="E1113" s="1" t="s">
        <v>27</v>
      </c>
      <c r="F1113" s="1">
        <v>19802.0</v>
      </c>
      <c r="H1113" s="2"/>
      <c r="I1113" s="2"/>
      <c r="J1113" s="2"/>
      <c r="K1113" s="2" t="str">
        <f>IF(Final_Cleaned_Data_V2!J1113="Other", "Please specify here", "")</f>
        <v/>
      </c>
      <c r="L1113" s="2"/>
      <c r="M1113" s="2"/>
      <c r="N1113" s="2" t="str">
        <f>IF(Final_Cleaned_Data_V2!M1113="Other", "Please specify here", "")</f>
        <v/>
      </c>
      <c r="O1113" s="2"/>
      <c r="P1113" s="2"/>
      <c r="Q1113" s="2"/>
      <c r="R1113" s="2"/>
      <c r="S1113" s="2"/>
      <c r="T1113" s="2"/>
      <c r="U1113" s="2"/>
      <c r="W1113" s="2"/>
      <c r="X1113" s="2"/>
    </row>
    <row r="1114">
      <c r="A1114" s="1">
        <v>1193.0</v>
      </c>
      <c r="B1114" s="1" t="s">
        <v>2976</v>
      </c>
      <c r="C1114" s="1" t="s">
        <v>2977</v>
      </c>
      <c r="D1114" s="1" t="s">
        <v>2978</v>
      </c>
      <c r="E1114" s="1" t="s">
        <v>27</v>
      </c>
      <c r="F1114" s="1">
        <v>19838.0</v>
      </c>
      <c r="H1114" s="2"/>
      <c r="I1114" s="2"/>
      <c r="J1114" s="2"/>
      <c r="K1114" s="2" t="str">
        <f>IF(Final_Cleaned_Data_V2!J1114="Other", "Please specify here", "")</f>
        <v/>
      </c>
      <c r="L1114" s="2"/>
      <c r="M1114" s="2"/>
      <c r="N1114" s="2" t="str">
        <f>IF(Final_Cleaned_Data_V2!M1114="Other", "Please specify here", "")</f>
        <v/>
      </c>
      <c r="O1114" s="2"/>
      <c r="P1114" s="2"/>
      <c r="Q1114" s="2"/>
      <c r="R1114" s="2"/>
      <c r="S1114" s="2"/>
      <c r="T1114" s="2"/>
      <c r="U1114" s="2"/>
      <c r="W1114" s="2"/>
      <c r="X1114" s="2"/>
    </row>
    <row r="1115">
      <c r="A1115" s="1">
        <v>1194.0</v>
      </c>
      <c r="B1115" s="1" t="s">
        <v>2979</v>
      </c>
      <c r="C1115" s="1" t="s">
        <v>2980</v>
      </c>
      <c r="D1115" s="1" t="s">
        <v>2155</v>
      </c>
      <c r="E1115" s="1" t="s">
        <v>27</v>
      </c>
      <c r="F1115" s="1">
        <v>19915.0</v>
      </c>
      <c r="H1115" s="2"/>
      <c r="I1115" s="2"/>
      <c r="J1115" s="2"/>
      <c r="K1115" s="2" t="str">
        <f>IF(Final_Cleaned_Data_V2!J1115="Other", "Please specify here", "")</f>
        <v/>
      </c>
      <c r="L1115" s="2"/>
      <c r="M1115" s="2"/>
      <c r="N1115" s="2" t="str">
        <f>IF(Final_Cleaned_Data_V2!M1115="Other", "Please specify here", "")</f>
        <v/>
      </c>
      <c r="O1115" s="2"/>
      <c r="P1115" s="2"/>
      <c r="Q1115" s="2"/>
      <c r="R1115" s="2"/>
      <c r="S1115" s="2"/>
      <c r="T1115" s="2"/>
      <c r="U1115" s="2"/>
      <c r="W1115" s="2"/>
      <c r="X1115" s="2"/>
    </row>
    <row r="1116">
      <c r="A1116" s="1">
        <v>1195.0</v>
      </c>
      <c r="B1116" s="1" t="s">
        <v>2981</v>
      </c>
      <c r="C1116" s="1" t="s">
        <v>2982</v>
      </c>
      <c r="D1116" s="1" t="s">
        <v>1922</v>
      </c>
      <c r="E1116" s="1" t="s">
        <v>27</v>
      </c>
      <c r="F1116" s="1">
        <v>19960.0</v>
      </c>
      <c r="H1116" s="2"/>
      <c r="I1116" s="2"/>
      <c r="J1116" s="2"/>
      <c r="K1116" s="2" t="str">
        <f>IF(Final_Cleaned_Data_V2!J1116="Other", "Please specify here", "")</f>
        <v/>
      </c>
      <c r="L1116" s="2"/>
      <c r="M1116" s="2"/>
      <c r="N1116" s="2" t="str">
        <f>IF(Final_Cleaned_Data_V2!M1116="Other", "Please specify here", "")</f>
        <v/>
      </c>
      <c r="O1116" s="2"/>
      <c r="P1116" s="2"/>
      <c r="Q1116" s="2"/>
      <c r="R1116" s="2"/>
      <c r="S1116" s="2"/>
      <c r="T1116" s="2"/>
      <c r="U1116" s="2"/>
      <c r="W1116" s="2"/>
      <c r="X1116" s="2"/>
    </row>
    <row r="1117">
      <c r="A1117" s="1">
        <v>1196.0</v>
      </c>
      <c r="B1117" s="1" t="s">
        <v>2983</v>
      </c>
      <c r="C1117" s="1" t="s">
        <v>2984</v>
      </c>
      <c r="D1117" s="1" t="s">
        <v>1013</v>
      </c>
      <c r="E1117" s="1" t="s">
        <v>27</v>
      </c>
      <c r="F1117" s="1">
        <v>19967.0</v>
      </c>
      <c r="H1117" s="2"/>
      <c r="I1117" s="2"/>
      <c r="J1117" s="2"/>
      <c r="K1117" s="2" t="str">
        <f>IF(Final_Cleaned_Data_V2!J1117="Other", "Please specify here", "")</f>
        <v/>
      </c>
      <c r="L1117" s="2"/>
      <c r="M1117" s="2"/>
      <c r="N1117" s="2" t="str">
        <f>IF(Final_Cleaned_Data_V2!M1117="Other", "Please specify here", "")</f>
        <v/>
      </c>
      <c r="O1117" s="2"/>
      <c r="P1117" s="2"/>
      <c r="Q1117" s="2"/>
      <c r="R1117" s="2"/>
      <c r="S1117" s="2"/>
      <c r="T1117" s="2"/>
      <c r="U1117" s="2"/>
      <c r="W1117" s="2"/>
      <c r="X1117" s="2"/>
    </row>
    <row r="1118">
      <c r="A1118" s="1">
        <v>1197.0</v>
      </c>
      <c r="B1118" s="1" t="s">
        <v>2985</v>
      </c>
      <c r="C1118" s="1" t="s">
        <v>2986</v>
      </c>
      <c r="D1118" s="1" t="s">
        <v>42</v>
      </c>
      <c r="E1118" s="1" t="s">
        <v>27</v>
      </c>
      <c r="F1118" s="1">
        <v>20042.0</v>
      </c>
      <c r="H1118" s="2"/>
      <c r="I1118" s="2"/>
      <c r="J1118" s="2"/>
      <c r="K1118" s="2" t="str">
        <f>IF(Final_Cleaned_Data_V2!J1118="Other", "Please specify here", "")</f>
        <v/>
      </c>
      <c r="L1118" s="2"/>
      <c r="M1118" s="2"/>
      <c r="N1118" s="2" t="str">
        <f>IF(Final_Cleaned_Data_V2!M1118="Other", "Please specify here", "")</f>
        <v/>
      </c>
      <c r="O1118" s="2"/>
      <c r="P1118" s="2"/>
      <c r="Q1118" s="2"/>
      <c r="R1118" s="2"/>
      <c r="S1118" s="2"/>
      <c r="T1118" s="2"/>
      <c r="U1118" s="2"/>
      <c r="W1118" s="2"/>
      <c r="X1118" s="2"/>
    </row>
    <row r="1119">
      <c r="A1119" s="1">
        <v>1198.0</v>
      </c>
      <c r="B1119" s="1" t="s">
        <v>2987</v>
      </c>
      <c r="C1119" s="1" t="s">
        <v>2988</v>
      </c>
      <c r="D1119" s="1" t="s">
        <v>2989</v>
      </c>
      <c r="E1119" s="1" t="s">
        <v>27</v>
      </c>
      <c r="F1119" s="1">
        <v>20250.0</v>
      </c>
      <c r="H1119" s="2"/>
      <c r="I1119" s="2"/>
      <c r="J1119" s="2"/>
      <c r="K1119" s="2" t="str">
        <f>IF(Final_Cleaned_Data_V2!J1119="Other", "Please specify here", "")</f>
        <v/>
      </c>
      <c r="L1119" s="2"/>
      <c r="M1119" s="2"/>
      <c r="N1119" s="2" t="str">
        <f>IF(Final_Cleaned_Data_V2!M1119="Other", "Please specify here", "")</f>
        <v/>
      </c>
      <c r="O1119" s="2"/>
      <c r="P1119" s="2"/>
      <c r="Q1119" s="2"/>
      <c r="R1119" s="2"/>
      <c r="S1119" s="2"/>
      <c r="T1119" s="2"/>
      <c r="U1119" s="2"/>
      <c r="W1119" s="2"/>
      <c r="X1119" s="2"/>
    </row>
    <row r="1120">
      <c r="A1120" s="1">
        <v>1199.0</v>
      </c>
      <c r="B1120" s="1" t="s">
        <v>2990</v>
      </c>
      <c r="C1120" s="1" t="s">
        <v>2991</v>
      </c>
      <c r="D1120" s="1" t="s">
        <v>2992</v>
      </c>
      <c r="E1120" s="1" t="s">
        <v>27</v>
      </c>
      <c r="F1120" s="1">
        <v>20273.0</v>
      </c>
      <c r="H1120" s="2"/>
      <c r="I1120" s="2"/>
      <c r="J1120" s="2"/>
      <c r="K1120" s="2" t="str">
        <f>IF(Final_Cleaned_Data_V2!J1120="Other", "Please specify here", "")</f>
        <v/>
      </c>
      <c r="L1120" s="2"/>
      <c r="M1120" s="2"/>
      <c r="N1120" s="2" t="str">
        <f>IF(Final_Cleaned_Data_V2!M1120="Other", "Please specify here", "")</f>
        <v/>
      </c>
      <c r="O1120" s="2"/>
      <c r="P1120" s="2"/>
      <c r="Q1120" s="2"/>
      <c r="R1120" s="2"/>
      <c r="S1120" s="2"/>
      <c r="T1120" s="2"/>
      <c r="U1120" s="2"/>
      <c r="W1120" s="2"/>
      <c r="X1120" s="2"/>
    </row>
    <row r="1121">
      <c r="A1121" s="1">
        <v>1200.0</v>
      </c>
      <c r="B1121" s="1" t="s">
        <v>2993</v>
      </c>
      <c r="C1121" s="1" t="s">
        <v>2994</v>
      </c>
      <c r="D1121" s="1" t="s">
        <v>1799</v>
      </c>
      <c r="E1121" s="1" t="s">
        <v>27</v>
      </c>
      <c r="F1121" s="1">
        <v>20313.0</v>
      </c>
      <c r="H1121" s="2"/>
      <c r="I1121" s="2"/>
      <c r="J1121" s="2"/>
      <c r="K1121" s="2" t="str">
        <f>IF(Final_Cleaned_Data_V2!J1121="Other", "Please specify here", "")</f>
        <v/>
      </c>
      <c r="L1121" s="2"/>
      <c r="M1121" s="2"/>
      <c r="N1121" s="2" t="str">
        <f>IF(Final_Cleaned_Data_V2!M1121="Other", "Please specify here", "")</f>
        <v/>
      </c>
      <c r="O1121" s="2"/>
      <c r="P1121" s="2"/>
      <c r="Q1121" s="2"/>
      <c r="R1121" s="2"/>
      <c r="S1121" s="2"/>
      <c r="T1121" s="2"/>
      <c r="U1121" s="2"/>
      <c r="W1121" s="2"/>
      <c r="X1121" s="2"/>
    </row>
    <row r="1122">
      <c r="A1122" s="1">
        <v>1201.0</v>
      </c>
      <c r="B1122" s="1" t="s">
        <v>2995</v>
      </c>
      <c r="C1122" s="1" t="s">
        <v>2996</v>
      </c>
      <c r="D1122" s="1" t="s">
        <v>26</v>
      </c>
      <c r="E1122" s="1" t="s">
        <v>27</v>
      </c>
      <c r="F1122" s="1">
        <v>20419.0</v>
      </c>
      <c r="H1122" s="2"/>
      <c r="I1122" s="2"/>
      <c r="J1122" s="2"/>
      <c r="K1122" s="2" t="str">
        <f>IF(Final_Cleaned_Data_V2!J1122="Other", "Please specify here", "")</f>
        <v/>
      </c>
      <c r="L1122" s="2"/>
      <c r="M1122" s="2"/>
      <c r="N1122" s="2" t="str">
        <f>IF(Final_Cleaned_Data_V2!M1122="Other", "Please specify here", "")</f>
        <v/>
      </c>
      <c r="O1122" s="2"/>
      <c r="P1122" s="2"/>
      <c r="Q1122" s="2"/>
      <c r="R1122" s="2"/>
      <c r="S1122" s="2"/>
      <c r="T1122" s="2"/>
      <c r="U1122" s="2"/>
      <c r="W1122" s="2"/>
      <c r="X1122" s="2"/>
    </row>
    <row r="1123">
      <c r="A1123" s="1">
        <v>1202.0</v>
      </c>
      <c r="B1123" s="1" t="s">
        <v>2997</v>
      </c>
      <c r="C1123" s="1" t="s">
        <v>2998</v>
      </c>
      <c r="D1123" s="1" t="s">
        <v>2999</v>
      </c>
      <c r="E1123" s="1" t="s">
        <v>3000</v>
      </c>
      <c r="F1123" s="1">
        <v>20492.0</v>
      </c>
      <c r="H1123" s="2"/>
      <c r="I1123" s="2"/>
      <c r="J1123" s="2"/>
      <c r="K1123" s="2" t="str">
        <f>IF(Final_Cleaned_Data_V2!J1123="Other", "Please specify here", "")</f>
        <v/>
      </c>
      <c r="L1123" s="2"/>
      <c r="M1123" s="2"/>
      <c r="N1123" s="2" t="str">
        <f>IF(Final_Cleaned_Data_V2!M1123="Other", "Please specify here", "")</f>
        <v/>
      </c>
      <c r="O1123" s="2"/>
      <c r="P1123" s="2"/>
      <c r="Q1123" s="2"/>
      <c r="R1123" s="2"/>
      <c r="S1123" s="2"/>
      <c r="T1123" s="2"/>
      <c r="U1123" s="2"/>
      <c r="W1123" s="2"/>
      <c r="X1123" s="2"/>
    </row>
    <row r="1124">
      <c r="A1124" s="1">
        <v>1203.0</v>
      </c>
      <c r="B1124" s="1" t="s">
        <v>3001</v>
      </c>
      <c r="C1124" s="1" t="s">
        <v>3002</v>
      </c>
      <c r="D1124" s="1" t="s">
        <v>3003</v>
      </c>
      <c r="E1124" s="1" t="s">
        <v>27</v>
      </c>
      <c r="F1124" s="1">
        <v>20493.0</v>
      </c>
      <c r="H1124" s="2"/>
      <c r="I1124" s="2"/>
      <c r="J1124" s="2"/>
      <c r="K1124" s="2" t="str">
        <f>IF(Final_Cleaned_Data_V2!J1124="Other", "Please specify here", "")</f>
        <v/>
      </c>
      <c r="L1124" s="2"/>
      <c r="M1124" s="2"/>
      <c r="N1124" s="2" t="str">
        <f>IF(Final_Cleaned_Data_V2!M1124="Other", "Please specify here", "")</f>
        <v/>
      </c>
      <c r="O1124" s="2"/>
      <c r="P1124" s="2"/>
      <c r="Q1124" s="2"/>
      <c r="R1124" s="2"/>
      <c r="S1124" s="2"/>
      <c r="T1124" s="2"/>
      <c r="U1124" s="2"/>
      <c r="W1124" s="2"/>
      <c r="X1124" s="2"/>
    </row>
    <row r="1125">
      <c r="A1125" s="1">
        <v>1204.0</v>
      </c>
      <c r="B1125" s="1" t="s">
        <v>3004</v>
      </c>
      <c r="C1125" s="1" t="s">
        <v>3005</v>
      </c>
      <c r="D1125" s="1" t="s">
        <v>3006</v>
      </c>
      <c r="E1125" s="1" t="s">
        <v>27</v>
      </c>
      <c r="F1125" s="1">
        <v>20556.0</v>
      </c>
      <c r="G1125" s="1" t="b">
        <v>1</v>
      </c>
      <c r="H1125" s="2"/>
      <c r="I1125" s="2"/>
      <c r="J1125" s="2"/>
      <c r="K1125" s="2" t="str">
        <f>IF(Final_Cleaned_Data_V2!J1125="Other", "Please specify here", "")</f>
        <v/>
      </c>
      <c r="L1125" s="2"/>
      <c r="M1125" s="2"/>
      <c r="N1125" s="2" t="str">
        <f>IF(Final_Cleaned_Data_V2!M1125="Other", "Please specify here", "")</f>
        <v/>
      </c>
      <c r="O1125" s="2"/>
      <c r="P1125" s="2"/>
      <c r="Q1125" s="2"/>
      <c r="R1125" s="2"/>
      <c r="S1125" s="2"/>
      <c r="T1125" s="2"/>
      <c r="U1125" s="2"/>
      <c r="W1125" s="2"/>
      <c r="X1125" s="2"/>
    </row>
    <row r="1126">
      <c r="A1126" s="1">
        <v>1205.0</v>
      </c>
      <c r="B1126" s="1" t="s">
        <v>3007</v>
      </c>
      <c r="C1126" s="1" t="s">
        <v>3008</v>
      </c>
      <c r="D1126" s="1" t="s">
        <v>3009</v>
      </c>
      <c r="E1126" s="1" t="s">
        <v>27</v>
      </c>
      <c r="F1126" s="1">
        <v>20625.0</v>
      </c>
      <c r="H1126" s="2"/>
      <c r="I1126" s="2"/>
      <c r="J1126" s="2"/>
      <c r="K1126" s="2" t="str">
        <f>IF(Final_Cleaned_Data_V2!J1126="Other", "Please specify here", "")</f>
        <v/>
      </c>
      <c r="L1126" s="2"/>
      <c r="M1126" s="2"/>
      <c r="N1126" s="2" t="str">
        <f>IF(Final_Cleaned_Data_V2!M1126="Other", "Please specify here", "")</f>
        <v/>
      </c>
      <c r="O1126" s="2"/>
      <c r="P1126" s="2"/>
      <c r="Q1126" s="2"/>
      <c r="R1126" s="2"/>
      <c r="S1126" s="2"/>
      <c r="T1126" s="2"/>
      <c r="U1126" s="2"/>
      <c r="W1126" s="2"/>
      <c r="X1126" s="2"/>
    </row>
    <row r="1127">
      <c r="A1127" s="1">
        <v>1206.0</v>
      </c>
      <c r="B1127" s="1" t="s">
        <v>3010</v>
      </c>
      <c r="C1127" s="1" t="s">
        <v>3011</v>
      </c>
      <c r="D1127" s="1" t="s">
        <v>3012</v>
      </c>
      <c r="E1127" s="1" t="s">
        <v>27</v>
      </c>
      <c r="F1127" s="1">
        <v>20818.0</v>
      </c>
      <c r="H1127" s="2"/>
      <c r="I1127" s="2"/>
      <c r="J1127" s="2"/>
      <c r="K1127" s="2" t="str">
        <f>IF(Final_Cleaned_Data_V2!J1127="Other", "Please specify here", "")</f>
        <v/>
      </c>
      <c r="L1127" s="2"/>
      <c r="M1127" s="2"/>
      <c r="N1127" s="2" t="str">
        <f>IF(Final_Cleaned_Data_V2!M1127="Other", "Please specify here", "")</f>
        <v/>
      </c>
      <c r="O1127" s="2"/>
      <c r="P1127" s="2"/>
      <c r="Q1127" s="2"/>
      <c r="R1127" s="2"/>
      <c r="S1127" s="2"/>
      <c r="T1127" s="2"/>
      <c r="U1127" s="2"/>
      <c r="W1127" s="2"/>
      <c r="X1127" s="2"/>
    </row>
    <row r="1128">
      <c r="A1128" s="1">
        <v>1207.0</v>
      </c>
      <c r="B1128" s="1" t="s">
        <v>3013</v>
      </c>
      <c r="C1128" s="1" t="s">
        <v>3014</v>
      </c>
      <c r="D1128" s="1" t="s">
        <v>3015</v>
      </c>
      <c r="E1128" s="1" t="s">
        <v>27</v>
      </c>
      <c r="F1128" s="1">
        <v>20916.0</v>
      </c>
      <c r="H1128" s="2"/>
      <c r="I1128" s="2"/>
      <c r="J1128" s="2"/>
      <c r="K1128" s="2" t="str">
        <f>IF(Final_Cleaned_Data_V2!J1128="Other", "Please specify here", "")</f>
        <v/>
      </c>
      <c r="L1128" s="2"/>
      <c r="M1128" s="2"/>
      <c r="N1128" s="2" t="str">
        <f>IF(Final_Cleaned_Data_V2!M1128="Other", "Please specify here", "")</f>
        <v/>
      </c>
      <c r="O1128" s="2"/>
      <c r="P1128" s="2"/>
      <c r="Q1128" s="2"/>
      <c r="R1128" s="2"/>
      <c r="S1128" s="2"/>
      <c r="T1128" s="2"/>
      <c r="U1128" s="2"/>
      <c r="W1128" s="2"/>
      <c r="X1128" s="2"/>
    </row>
    <row r="1129">
      <c r="A1129" s="1">
        <v>1208.0</v>
      </c>
      <c r="B1129" s="1" t="s">
        <v>3016</v>
      </c>
      <c r="C1129" s="1" t="s">
        <v>3017</v>
      </c>
      <c r="D1129" s="1" t="s">
        <v>2354</v>
      </c>
      <c r="E1129" s="1" t="s">
        <v>2355</v>
      </c>
      <c r="F1129" s="1">
        <v>21077.0</v>
      </c>
      <c r="H1129" s="2"/>
      <c r="I1129" s="2"/>
      <c r="J1129" s="2"/>
      <c r="K1129" s="2" t="str">
        <f>IF(Final_Cleaned_Data_V2!J1129="Other", "Please specify here", "")</f>
        <v/>
      </c>
      <c r="L1129" s="2"/>
      <c r="M1129" s="2"/>
      <c r="N1129" s="2" t="str">
        <f>IF(Final_Cleaned_Data_V2!M1129="Other", "Please specify here", "")</f>
        <v/>
      </c>
      <c r="O1129" s="2"/>
      <c r="P1129" s="2"/>
      <c r="Q1129" s="2"/>
      <c r="R1129" s="2"/>
      <c r="S1129" s="2"/>
      <c r="T1129" s="2"/>
      <c r="U1129" s="2"/>
      <c r="W1129" s="2"/>
      <c r="X1129" s="2"/>
    </row>
    <row r="1130">
      <c r="A1130" s="1">
        <v>1209.0</v>
      </c>
      <c r="B1130" s="1" t="s">
        <v>3018</v>
      </c>
      <c r="C1130" s="1" t="s">
        <v>3019</v>
      </c>
      <c r="D1130" s="1" t="s">
        <v>26</v>
      </c>
      <c r="E1130" s="1" t="s">
        <v>27</v>
      </c>
      <c r="F1130" s="1">
        <v>21177.0</v>
      </c>
      <c r="H1130" s="2"/>
      <c r="I1130" s="2"/>
      <c r="J1130" s="2"/>
      <c r="K1130" s="2" t="str">
        <f>IF(Final_Cleaned_Data_V2!J1130="Other", "Please specify here", "")</f>
        <v/>
      </c>
      <c r="L1130" s="2"/>
      <c r="M1130" s="2"/>
      <c r="N1130" s="2" t="str">
        <f>IF(Final_Cleaned_Data_V2!M1130="Other", "Please specify here", "")</f>
        <v/>
      </c>
      <c r="O1130" s="2"/>
      <c r="P1130" s="2"/>
      <c r="Q1130" s="2"/>
      <c r="R1130" s="2"/>
      <c r="S1130" s="2"/>
      <c r="T1130" s="2"/>
      <c r="U1130" s="2"/>
      <c r="W1130" s="2"/>
      <c r="X1130" s="2"/>
    </row>
    <row r="1131">
      <c r="A1131" s="1">
        <v>1210.0</v>
      </c>
      <c r="B1131" s="1" t="s">
        <v>3020</v>
      </c>
      <c r="C1131" s="1" t="s">
        <v>3021</v>
      </c>
      <c r="D1131" s="1" t="s">
        <v>1906</v>
      </c>
      <c r="E1131" s="1" t="s">
        <v>27</v>
      </c>
      <c r="F1131" s="1">
        <v>21417.0</v>
      </c>
      <c r="H1131" s="2"/>
      <c r="I1131" s="2"/>
      <c r="J1131" s="2"/>
      <c r="K1131" s="2" t="str">
        <f>IF(Final_Cleaned_Data_V2!J1131="Other", "Please specify here", "")</f>
        <v/>
      </c>
      <c r="L1131" s="2"/>
      <c r="M1131" s="2"/>
      <c r="N1131" s="2" t="str">
        <f>IF(Final_Cleaned_Data_V2!M1131="Other", "Please specify here", "")</f>
        <v/>
      </c>
      <c r="O1131" s="2"/>
      <c r="P1131" s="2"/>
      <c r="Q1131" s="2"/>
      <c r="R1131" s="2"/>
      <c r="S1131" s="2"/>
      <c r="T1131" s="2"/>
      <c r="U1131" s="2"/>
      <c r="W1131" s="2"/>
      <c r="X1131" s="2"/>
    </row>
    <row r="1132">
      <c r="A1132" s="1">
        <v>1211.0</v>
      </c>
      <c r="B1132" s="1" t="s">
        <v>3022</v>
      </c>
      <c r="C1132" s="1" t="s">
        <v>3023</v>
      </c>
      <c r="D1132" s="1" t="s">
        <v>944</v>
      </c>
      <c r="E1132" s="1" t="s">
        <v>27</v>
      </c>
      <c r="F1132" s="1">
        <v>21483.0</v>
      </c>
      <c r="H1132" s="2"/>
      <c r="I1132" s="2"/>
      <c r="J1132" s="2"/>
      <c r="K1132" s="2" t="str">
        <f>IF(Final_Cleaned_Data_V2!J1132="Other", "Please specify here", "")</f>
        <v/>
      </c>
      <c r="L1132" s="2"/>
      <c r="M1132" s="2"/>
      <c r="N1132" s="2" t="str">
        <f>IF(Final_Cleaned_Data_V2!M1132="Other", "Please specify here", "")</f>
        <v/>
      </c>
      <c r="O1132" s="2"/>
      <c r="P1132" s="2"/>
      <c r="Q1132" s="2"/>
      <c r="R1132" s="2"/>
      <c r="S1132" s="2"/>
      <c r="T1132" s="2"/>
      <c r="U1132" s="2"/>
      <c r="W1132" s="2"/>
      <c r="X1132" s="2"/>
    </row>
    <row r="1133">
      <c r="A1133" s="1">
        <v>1212.0</v>
      </c>
      <c r="B1133" s="1" t="s">
        <v>3024</v>
      </c>
      <c r="C1133" s="1" t="s">
        <v>3025</v>
      </c>
      <c r="D1133" s="1" t="s">
        <v>26</v>
      </c>
      <c r="E1133" s="1" t="s">
        <v>27</v>
      </c>
      <c r="F1133" s="1">
        <v>21665.0</v>
      </c>
      <c r="H1133" s="2"/>
      <c r="I1133" s="2"/>
      <c r="J1133" s="2"/>
      <c r="K1133" s="2" t="str">
        <f>IF(Final_Cleaned_Data_V2!J1133="Other", "Please specify here", "")</f>
        <v/>
      </c>
      <c r="L1133" s="2"/>
      <c r="M1133" s="2"/>
      <c r="N1133" s="2" t="str">
        <f>IF(Final_Cleaned_Data_V2!M1133="Other", "Please specify here", "")</f>
        <v/>
      </c>
      <c r="O1133" s="2"/>
      <c r="P1133" s="2"/>
      <c r="Q1133" s="2"/>
      <c r="R1133" s="2"/>
      <c r="S1133" s="2"/>
      <c r="T1133" s="2"/>
      <c r="U1133" s="2"/>
      <c r="W1133" s="2"/>
      <c r="X1133" s="2"/>
    </row>
    <row r="1134">
      <c r="A1134" s="1">
        <v>1213.0</v>
      </c>
      <c r="B1134" s="1" t="s">
        <v>3026</v>
      </c>
      <c r="C1134" s="1" t="s">
        <v>3027</v>
      </c>
      <c r="D1134" s="1" t="s">
        <v>691</v>
      </c>
      <c r="E1134" s="1" t="s">
        <v>27</v>
      </c>
      <c r="F1134" s="1">
        <v>21671.0</v>
      </c>
      <c r="H1134" s="2"/>
      <c r="I1134" s="2"/>
      <c r="J1134" s="2"/>
      <c r="K1134" s="2" t="str">
        <f>IF(Final_Cleaned_Data_V2!J1134="Other", "Please specify here", "")</f>
        <v/>
      </c>
      <c r="L1134" s="2"/>
      <c r="M1134" s="2"/>
      <c r="N1134" s="2" t="str">
        <f>IF(Final_Cleaned_Data_V2!M1134="Other", "Please specify here", "")</f>
        <v/>
      </c>
      <c r="O1134" s="2"/>
      <c r="P1134" s="2"/>
      <c r="Q1134" s="2"/>
      <c r="R1134" s="2"/>
      <c r="S1134" s="2"/>
      <c r="T1134" s="2"/>
      <c r="U1134" s="2"/>
      <c r="W1134" s="2"/>
      <c r="X1134" s="2"/>
    </row>
    <row r="1135">
      <c r="A1135" s="1">
        <v>1214.0</v>
      </c>
      <c r="B1135" s="1" t="s">
        <v>3028</v>
      </c>
      <c r="C1135" s="1" t="s">
        <v>3029</v>
      </c>
      <c r="D1135" s="1" t="s">
        <v>3030</v>
      </c>
      <c r="E1135" s="1" t="s">
        <v>27</v>
      </c>
      <c r="F1135" s="1">
        <v>21763.0</v>
      </c>
      <c r="H1135" s="2"/>
      <c r="I1135" s="2"/>
      <c r="J1135" s="2"/>
      <c r="K1135" s="2" t="str">
        <f>IF(Final_Cleaned_Data_V2!J1135="Other", "Please specify here", "")</f>
        <v/>
      </c>
      <c r="L1135" s="2"/>
      <c r="M1135" s="2"/>
      <c r="N1135" s="2" t="str">
        <f>IF(Final_Cleaned_Data_V2!M1135="Other", "Please specify here", "")</f>
        <v/>
      </c>
      <c r="O1135" s="2"/>
      <c r="P1135" s="2"/>
      <c r="Q1135" s="2"/>
      <c r="R1135" s="2"/>
      <c r="S1135" s="2"/>
      <c r="T1135" s="2"/>
      <c r="U1135" s="2"/>
      <c r="W1135" s="2"/>
      <c r="X1135" s="2"/>
    </row>
    <row r="1136">
      <c r="A1136" s="1">
        <v>1215.0</v>
      </c>
      <c r="B1136" s="1" t="s">
        <v>3031</v>
      </c>
      <c r="C1136" s="1" t="s">
        <v>3032</v>
      </c>
      <c r="D1136" s="1" t="s">
        <v>3033</v>
      </c>
      <c r="E1136" s="1" t="s">
        <v>27</v>
      </c>
      <c r="F1136" s="1">
        <v>21872.0</v>
      </c>
      <c r="H1136" s="2"/>
      <c r="I1136" s="2"/>
      <c r="J1136" s="2"/>
      <c r="K1136" s="2" t="str">
        <f>IF(Final_Cleaned_Data_V2!J1136="Other", "Please specify here", "")</f>
        <v/>
      </c>
      <c r="L1136" s="2"/>
      <c r="M1136" s="2"/>
      <c r="N1136" s="2" t="str">
        <f>IF(Final_Cleaned_Data_V2!M1136="Other", "Please specify here", "")</f>
        <v/>
      </c>
      <c r="O1136" s="2"/>
      <c r="P1136" s="2"/>
      <c r="Q1136" s="2"/>
      <c r="R1136" s="2"/>
      <c r="S1136" s="2"/>
      <c r="T1136" s="2"/>
      <c r="U1136" s="2"/>
      <c r="W1136" s="2"/>
      <c r="X1136" s="2"/>
    </row>
    <row r="1137">
      <c r="A1137" s="1">
        <v>1216.0</v>
      </c>
      <c r="B1137" s="1" t="s">
        <v>3034</v>
      </c>
      <c r="C1137" s="1" t="s">
        <v>3035</v>
      </c>
      <c r="D1137" s="1" t="s">
        <v>3036</v>
      </c>
      <c r="E1137" s="1" t="s">
        <v>27</v>
      </c>
      <c r="F1137" s="1">
        <v>21964.0</v>
      </c>
      <c r="H1137" s="2"/>
      <c r="I1137" s="2"/>
      <c r="J1137" s="2"/>
      <c r="K1137" s="2" t="str">
        <f>IF(Final_Cleaned_Data_V2!J1137="Other", "Please specify here", "")</f>
        <v/>
      </c>
      <c r="L1137" s="2"/>
      <c r="M1137" s="2"/>
      <c r="N1137" s="2" t="str">
        <f>IF(Final_Cleaned_Data_V2!M1137="Other", "Please specify here", "")</f>
        <v/>
      </c>
      <c r="O1137" s="2"/>
      <c r="P1137" s="2"/>
      <c r="Q1137" s="2"/>
      <c r="R1137" s="2"/>
      <c r="S1137" s="2"/>
      <c r="T1137" s="2"/>
      <c r="U1137" s="2"/>
      <c r="W1137" s="2"/>
      <c r="X1137" s="2"/>
    </row>
    <row r="1138">
      <c r="A1138" s="1">
        <v>1217.0</v>
      </c>
      <c r="B1138" s="1" t="s">
        <v>3037</v>
      </c>
      <c r="C1138" s="1" t="s">
        <v>3038</v>
      </c>
      <c r="D1138" s="1" t="s">
        <v>3039</v>
      </c>
      <c r="E1138" s="1" t="s">
        <v>27</v>
      </c>
      <c r="F1138" s="1">
        <v>22045.0</v>
      </c>
      <c r="H1138" s="2"/>
      <c r="I1138" s="2"/>
      <c r="J1138" s="2"/>
      <c r="K1138" s="2" t="str">
        <f>IF(Final_Cleaned_Data_V2!J1138="Other", "Please specify here", "")</f>
        <v/>
      </c>
      <c r="L1138" s="2"/>
      <c r="M1138" s="2"/>
      <c r="N1138" s="2" t="str">
        <f>IF(Final_Cleaned_Data_V2!M1138="Other", "Please specify here", "")</f>
        <v/>
      </c>
      <c r="O1138" s="2"/>
      <c r="P1138" s="2"/>
      <c r="Q1138" s="2"/>
      <c r="R1138" s="2"/>
      <c r="S1138" s="2"/>
      <c r="T1138" s="2"/>
      <c r="U1138" s="2"/>
      <c r="W1138" s="2"/>
      <c r="X1138" s="2"/>
    </row>
    <row r="1139">
      <c r="A1139" s="1">
        <v>1218.0</v>
      </c>
      <c r="B1139" s="1" t="s">
        <v>3040</v>
      </c>
      <c r="C1139" s="1" t="s">
        <v>3041</v>
      </c>
      <c r="D1139" s="1" t="s">
        <v>1052</v>
      </c>
      <c r="E1139" s="1" t="s">
        <v>27</v>
      </c>
      <c r="F1139" s="1">
        <v>22066.0</v>
      </c>
      <c r="H1139" s="2"/>
      <c r="I1139" s="2"/>
      <c r="J1139" s="2"/>
      <c r="K1139" s="2" t="str">
        <f>IF(Final_Cleaned_Data_V2!J1139="Other", "Please specify here", "")</f>
        <v/>
      </c>
      <c r="L1139" s="2"/>
      <c r="M1139" s="2"/>
      <c r="N1139" s="2" t="str">
        <f>IF(Final_Cleaned_Data_V2!M1139="Other", "Please specify here", "")</f>
        <v/>
      </c>
      <c r="O1139" s="2"/>
      <c r="P1139" s="2"/>
      <c r="Q1139" s="2"/>
      <c r="R1139" s="2"/>
      <c r="S1139" s="2"/>
      <c r="T1139" s="2"/>
      <c r="U1139" s="2"/>
      <c r="W1139" s="2"/>
      <c r="X1139" s="2"/>
    </row>
    <row r="1140">
      <c r="A1140" s="1">
        <v>1219.0</v>
      </c>
      <c r="B1140" s="1" t="s">
        <v>3042</v>
      </c>
      <c r="C1140" s="1" t="s">
        <v>3043</v>
      </c>
      <c r="D1140" s="1" t="s">
        <v>3044</v>
      </c>
      <c r="E1140" s="1" t="s">
        <v>27</v>
      </c>
      <c r="F1140" s="1">
        <v>22185.0</v>
      </c>
      <c r="H1140" s="2"/>
      <c r="I1140" s="2"/>
      <c r="J1140" s="2"/>
      <c r="K1140" s="2" t="str">
        <f>IF(Final_Cleaned_Data_V2!J1140="Other", "Please specify here", "")</f>
        <v/>
      </c>
      <c r="L1140" s="2"/>
      <c r="M1140" s="2"/>
      <c r="N1140" s="2" t="str">
        <f>IF(Final_Cleaned_Data_V2!M1140="Other", "Please specify here", "")</f>
        <v/>
      </c>
      <c r="O1140" s="2"/>
      <c r="P1140" s="2"/>
      <c r="Q1140" s="2"/>
      <c r="R1140" s="2"/>
      <c r="S1140" s="2"/>
      <c r="T1140" s="2"/>
      <c r="U1140" s="2"/>
      <c r="W1140" s="2"/>
      <c r="X1140" s="2"/>
    </row>
    <row r="1141">
      <c r="A1141" s="1">
        <v>1220.0</v>
      </c>
      <c r="B1141" s="1" t="s">
        <v>3045</v>
      </c>
      <c r="C1141" s="1" t="s">
        <v>3046</v>
      </c>
      <c r="D1141" s="1" t="s">
        <v>2795</v>
      </c>
      <c r="E1141" s="1" t="s">
        <v>34</v>
      </c>
      <c r="F1141" s="1">
        <v>22345.0</v>
      </c>
      <c r="H1141" s="2"/>
      <c r="I1141" s="2"/>
      <c r="J1141" s="2"/>
      <c r="K1141" s="2" t="str">
        <f>IF(Final_Cleaned_Data_V2!J1141="Other", "Please specify here", "")</f>
        <v/>
      </c>
      <c r="L1141" s="2"/>
      <c r="M1141" s="2"/>
      <c r="N1141" s="2" t="str">
        <f>IF(Final_Cleaned_Data_V2!M1141="Other", "Please specify here", "")</f>
        <v/>
      </c>
      <c r="O1141" s="2"/>
      <c r="P1141" s="2"/>
      <c r="Q1141" s="2"/>
      <c r="R1141" s="2"/>
      <c r="S1141" s="2"/>
      <c r="T1141" s="2"/>
      <c r="U1141" s="2"/>
      <c r="W1141" s="2"/>
      <c r="X1141" s="2"/>
    </row>
    <row r="1142">
      <c r="A1142" s="1">
        <v>1221.0</v>
      </c>
      <c r="B1142" s="1" t="s">
        <v>3047</v>
      </c>
      <c r="C1142" s="1" t="s">
        <v>3048</v>
      </c>
      <c r="D1142" s="1" t="s">
        <v>3049</v>
      </c>
      <c r="E1142" s="1" t="s">
        <v>27</v>
      </c>
      <c r="F1142" s="1">
        <v>22386.0</v>
      </c>
      <c r="H1142" s="2"/>
      <c r="I1142" s="2"/>
      <c r="J1142" s="2"/>
      <c r="K1142" s="2" t="str">
        <f>IF(Final_Cleaned_Data_V2!J1142="Other", "Please specify here", "")</f>
        <v/>
      </c>
      <c r="L1142" s="2"/>
      <c r="M1142" s="2"/>
      <c r="N1142" s="2" t="str">
        <f>IF(Final_Cleaned_Data_V2!M1142="Other", "Please specify here", "")</f>
        <v/>
      </c>
      <c r="O1142" s="2"/>
      <c r="P1142" s="2"/>
      <c r="Q1142" s="2"/>
      <c r="R1142" s="2"/>
      <c r="S1142" s="2"/>
      <c r="T1142" s="2"/>
      <c r="U1142" s="2"/>
      <c r="W1142" s="2"/>
      <c r="X1142" s="2"/>
    </row>
    <row r="1143">
      <c r="A1143" s="1">
        <v>1222.0</v>
      </c>
      <c r="B1143" s="1" t="s">
        <v>3050</v>
      </c>
      <c r="C1143" s="1" t="s">
        <v>3051</v>
      </c>
      <c r="D1143" s="1" t="s">
        <v>30</v>
      </c>
      <c r="E1143" s="1" t="s">
        <v>27</v>
      </c>
      <c r="F1143" s="1">
        <v>22646.0</v>
      </c>
      <c r="H1143" s="2"/>
      <c r="I1143" s="2"/>
      <c r="J1143" s="2"/>
      <c r="K1143" s="2" t="str">
        <f>IF(Final_Cleaned_Data_V2!J1143="Other", "Please specify here", "")</f>
        <v/>
      </c>
      <c r="L1143" s="2"/>
      <c r="M1143" s="2"/>
      <c r="N1143" s="2" t="str">
        <f>IF(Final_Cleaned_Data_V2!M1143="Other", "Please specify here", "")</f>
        <v/>
      </c>
      <c r="O1143" s="2"/>
      <c r="P1143" s="2"/>
      <c r="Q1143" s="2"/>
      <c r="R1143" s="2"/>
      <c r="S1143" s="2"/>
      <c r="T1143" s="2"/>
      <c r="U1143" s="2"/>
      <c r="W1143" s="2"/>
      <c r="X1143" s="2"/>
    </row>
    <row r="1144">
      <c r="A1144" s="1">
        <v>1223.0</v>
      </c>
      <c r="B1144" s="1" t="s">
        <v>3052</v>
      </c>
      <c r="C1144" s="1" t="s">
        <v>3053</v>
      </c>
      <c r="D1144" s="1" t="s">
        <v>3054</v>
      </c>
      <c r="E1144" s="1" t="s">
        <v>27</v>
      </c>
      <c r="F1144" s="1">
        <v>22762.0</v>
      </c>
      <c r="G1144" s="1" t="b">
        <v>1</v>
      </c>
      <c r="H1144" s="2"/>
      <c r="I1144" s="2"/>
      <c r="J1144" s="2"/>
      <c r="K1144" s="2" t="str">
        <f>IF(Final_Cleaned_Data_V2!J1144="Other", "Please specify here", "")</f>
        <v/>
      </c>
      <c r="L1144" s="2"/>
      <c r="M1144" s="2"/>
      <c r="N1144" s="2" t="str">
        <f>IF(Final_Cleaned_Data_V2!M1144="Other", "Please specify here", "")</f>
        <v/>
      </c>
      <c r="O1144" s="2"/>
      <c r="P1144" s="2"/>
      <c r="Q1144" s="2"/>
      <c r="R1144" s="2"/>
      <c r="S1144" s="2"/>
      <c r="T1144" s="2"/>
      <c r="U1144" s="2"/>
      <c r="W1144" s="2"/>
      <c r="X1144" s="2"/>
    </row>
    <row r="1145">
      <c r="A1145" s="1">
        <v>1224.0</v>
      </c>
      <c r="B1145" s="1" t="s">
        <v>3055</v>
      </c>
      <c r="C1145" s="1" t="s">
        <v>3056</v>
      </c>
      <c r="D1145" s="1" t="s">
        <v>1724</v>
      </c>
      <c r="E1145" s="1" t="s">
        <v>27</v>
      </c>
      <c r="F1145" s="1">
        <v>22788.0</v>
      </c>
      <c r="H1145" s="2"/>
      <c r="I1145" s="2"/>
      <c r="J1145" s="2"/>
      <c r="K1145" s="2" t="str">
        <f>IF(Final_Cleaned_Data_V2!J1145="Other", "Please specify here", "")</f>
        <v/>
      </c>
      <c r="L1145" s="2"/>
      <c r="M1145" s="2"/>
      <c r="N1145" s="2" t="str">
        <f>IF(Final_Cleaned_Data_V2!M1145="Other", "Please specify here", "")</f>
        <v/>
      </c>
      <c r="O1145" s="2"/>
      <c r="P1145" s="2"/>
      <c r="Q1145" s="2"/>
      <c r="R1145" s="2"/>
      <c r="S1145" s="2"/>
      <c r="T1145" s="2"/>
      <c r="U1145" s="2"/>
      <c r="W1145" s="2"/>
      <c r="X1145" s="2"/>
    </row>
    <row r="1146">
      <c r="A1146" s="1">
        <v>1225.0</v>
      </c>
      <c r="B1146" s="1" t="s">
        <v>3057</v>
      </c>
      <c r="C1146" s="1" t="s">
        <v>3058</v>
      </c>
      <c r="D1146" s="1" t="s">
        <v>3059</v>
      </c>
      <c r="E1146" s="1" t="s">
        <v>27</v>
      </c>
      <c r="F1146" s="1">
        <v>22838.0</v>
      </c>
      <c r="H1146" s="2"/>
      <c r="I1146" s="2"/>
      <c r="J1146" s="2"/>
      <c r="K1146" s="2" t="str">
        <f>IF(Final_Cleaned_Data_V2!J1146="Other", "Please specify here", "")</f>
        <v/>
      </c>
      <c r="L1146" s="2"/>
      <c r="M1146" s="2"/>
      <c r="N1146" s="2" t="str">
        <f>IF(Final_Cleaned_Data_V2!M1146="Other", "Please specify here", "")</f>
        <v/>
      </c>
      <c r="O1146" s="2"/>
      <c r="P1146" s="2"/>
      <c r="Q1146" s="2"/>
      <c r="R1146" s="2"/>
      <c r="S1146" s="2"/>
      <c r="T1146" s="2"/>
      <c r="U1146" s="2"/>
      <c r="W1146" s="2"/>
      <c r="X1146" s="2"/>
    </row>
    <row r="1147">
      <c r="A1147" s="1">
        <v>1226.0</v>
      </c>
      <c r="B1147" s="1" t="s">
        <v>3060</v>
      </c>
      <c r="C1147" s="1" t="s">
        <v>3061</v>
      </c>
      <c r="D1147" s="1" t="s">
        <v>3062</v>
      </c>
      <c r="E1147" s="1" t="s">
        <v>27</v>
      </c>
      <c r="F1147" s="1">
        <v>22839.0</v>
      </c>
      <c r="H1147" s="2"/>
      <c r="I1147" s="2"/>
      <c r="J1147" s="2"/>
      <c r="K1147" s="2" t="str">
        <f>IF(Final_Cleaned_Data_V2!J1147="Other", "Please specify here", "")</f>
        <v/>
      </c>
      <c r="L1147" s="2"/>
      <c r="M1147" s="2"/>
      <c r="N1147" s="2" t="str">
        <f>IF(Final_Cleaned_Data_V2!M1147="Other", "Please specify here", "")</f>
        <v/>
      </c>
      <c r="O1147" s="2"/>
      <c r="P1147" s="2"/>
      <c r="Q1147" s="2"/>
      <c r="R1147" s="2"/>
      <c r="S1147" s="2"/>
      <c r="T1147" s="2"/>
      <c r="U1147" s="2"/>
      <c r="W1147" s="2"/>
      <c r="X1147" s="2"/>
    </row>
    <row r="1148">
      <c r="A1148" s="1">
        <v>1227.0</v>
      </c>
      <c r="B1148" s="1" t="s">
        <v>3063</v>
      </c>
      <c r="C1148" s="1" t="s">
        <v>3064</v>
      </c>
      <c r="D1148" s="1" t="s">
        <v>3065</v>
      </c>
      <c r="E1148" s="1" t="s">
        <v>27</v>
      </c>
      <c r="F1148" s="1">
        <v>22890.0</v>
      </c>
      <c r="H1148" s="2"/>
      <c r="I1148" s="2"/>
      <c r="J1148" s="2"/>
      <c r="K1148" s="2" t="str">
        <f>IF(Final_Cleaned_Data_V2!J1148="Other", "Please specify here", "")</f>
        <v/>
      </c>
      <c r="L1148" s="2"/>
      <c r="M1148" s="2"/>
      <c r="N1148" s="2" t="str">
        <f>IF(Final_Cleaned_Data_V2!M1148="Other", "Please specify here", "")</f>
        <v/>
      </c>
      <c r="O1148" s="2"/>
      <c r="P1148" s="2"/>
      <c r="Q1148" s="2"/>
      <c r="R1148" s="2"/>
      <c r="S1148" s="2"/>
      <c r="T1148" s="2"/>
      <c r="U1148" s="2"/>
      <c r="W1148" s="2"/>
      <c r="X1148" s="2"/>
    </row>
    <row r="1149">
      <c r="A1149" s="1">
        <v>1228.0</v>
      </c>
      <c r="B1149" s="1" t="s">
        <v>3066</v>
      </c>
      <c r="C1149" s="1" t="s">
        <v>3067</v>
      </c>
      <c r="D1149" s="1" t="s">
        <v>2611</v>
      </c>
      <c r="E1149" s="1" t="s">
        <v>27</v>
      </c>
      <c r="F1149" s="1">
        <v>22931.0</v>
      </c>
      <c r="H1149" s="2"/>
      <c r="I1149" s="2"/>
      <c r="J1149" s="2"/>
      <c r="K1149" s="2" t="str">
        <f>IF(Final_Cleaned_Data_V2!J1149="Other", "Please specify here", "")</f>
        <v/>
      </c>
      <c r="L1149" s="2"/>
      <c r="M1149" s="2"/>
      <c r="N1149" s="2" t="str">
        <f>IF(Final_Cleaned_Data_V2!M1149="Other", "Please specify here", "")</f>
        <v/>
      </c>
      <c r="O1149" s="2"/>
      <c r="P1149" s="2"/>
      <c r="Q1149" s="2"/>
      <c r="R1149" s="2"/>
      <c r="S1149" s="2"/>
      <c r="T1149" s="2"/>
      <c r="U1149" s="2"/>
      <c r="W1149" s="2"/>
      <c r="X1149" s="2"/>
    </row>
    <row r="1150">
      <c r="A1150" s="1">
        <v>1229.0</v>
      </c>
      <c r="B1150" s="1" t="s">
        <v>3068</v>
      </c>
      <c r="C1150" s="1" t="s">
        <v>3069</v>
      </c>
      <c r="D1150" s="1" t="s">
        <v>2584</v>
      </c>
      <c r="E1150" s="1" t="s">
        <v>27</v>
      </c>
      <c r="F1150" s="1">
        <v>22980.0</v>
      </c>
      <c r="H1150" s="2"/>
      <c r="I1150" s="2"/>
      <c r="J1150" s="2"/>
      <c r="K1150" s="2" t="str">
        <f>IF(Final_Cleaned_Data_V2!J1150="Other", "Please specify here", "")</f>
        <v/>
      </c>
      <c r="L1150" s="2"/>
      <c r="M1150" s="2"/>
      <c r="N1150" s="2" t="str">
        <f>IF(Final_Cleaned_Data_V2!M1150="Other", "Please specify here", "")</f>
        <v/>
      </c>
      <c r="O1150" s="2"/>
      <c r="P1150" s="2"/>
      <c r="Q1150" s="2"/>
      <c r="R1150" s="2"/>
      <c r="S1150" s="2"/>
      <c r="T1150" s="2"/>
      <c r="U1150" s="2"/>
      <c r="W1150" s="2"/>
      <c r="X1150" s="2"/>
    </row>
    <row r="1151">
      <c r="A1151" s="1">
        <v>1230.0</v>
      </c>
      <c r="B1151" s="1" t="s">
        <v>3070</v>
      </c>
      <c r="C1151" s="1" t="s">
        <v>3071</v>
      </c>
      <c r="D1151" s="1" t="s">
        <v>3072</v>
      </c>
      <c r="E1151" s="1" t="s">
        <v>27</v>
      </c>
      <c r="F1151" s="1">
        <v>23398.0</v>
      </c>
      <c r="H1151" s="2"/>
      <c r="I1151" s="2"/>
      <c r="J1151" s="2"/>
      <c r="K1151" s="2" t="str">
        <f>IF(Final_Cleaned_Data_V2!J1151="Other", "Please specify here", "")</f>
        <v/>
      </c>
      <c r="L1151" s="2"/>
      <c r="M1151" s="2"/>
      <c r="N1151" s="2" t="str">
        <f>IF(Final_Cleaned_Data_V2!M1151="Other", "Please specify here", "")</f>
        <v/>
      </c>
      <c r="O1151" s="2"/>
      <c r="P1151" s="2"/>
      <c r="Q1151" s="2"/>
      <c r="R1151" s="2"/>
      <c r="S1151" s="2"/>
      <c r="T1151" s="2"/>
      <c r="U1151" s="2"/>
      <c r="W1151" s="2"/>
      <c r="X1151" s="2"/>
    </row>
    <row r="1152">
      <c r="A1152" s="1">
        <v>1231.0</v>
      </c>
      <c r="B1152" s="1" t="s">
        <v>3073</v>
      </c>
      <c r="C1152" s="1" t="s">
        <v>3074</v>
      </c>
      <c r="D1152" s="1" t="s">
        <v>3075</v>
      </c>
      <c r="E1152" s="1" t="s">
        <v>3076</v>
      </c>
      <c r="F1152" s="1">
        <v>23413.0</v>
      </c>
      <c r="H1152" s="2"/>
      <c r="I1152" s="2"/>
      <c r="J1152" s="2"/>
      <c r="K1152" s="2" t="str">
        <f>IF(Final_Cleaned_Data_V2!J1152="Other", "Please specify here", "")</f>
        <v/>
      </c>
      <c r="L1152" s="2"/>
      <c r="M1152" s="2"/>
      <c r="N1152" s="2" t="str">
        <f>IF(Final_Cleaned_Data_V2!M1152="Other", "Please specify here", "")</f>
        <v/>
      </c>
      <c r="O1152" s="2"/>
      <c r="P1152" s="2"/>
      <c r="Q1152" s="2"/>
      <c r="R1152" s="2"/>
      <c r="S1152" s="2"/>
      <c r="T1152" s="2"/>
      <c r="U1152" s="2"/>
      <c r="W1152" s="2"/>
      <c r="X1152" s="2"/>
    </row>
    <row r="1153">
      <c r="A1153" s="1">
        <v>1232.0</v>
      </c>
      <c r="B1153" s="1" t="s">
        <v>3077</v>
      </c>
      <c r="C1153" s="1" t="s">
        <v>3078</v>
      </c>
      <c r="D1153" s="1" t="s">
        <v>1784</v>
      </c>
      <c r="E1153" s="1" t="s">
        <v>27</v>
      </c>
      <c r="F1153" s="1">
        <v>23797.0</v>
      </c>
      <c r="G1153" s="1" t="b">
        <v>1</v>
      </c>
      <c r="H1153" s="2"/>
      <c r="I1153" s="2"/>
      <c r="J1153" s="2"/>
      <c r="K1153" s="2" t="str">
        <f>IF(Final_Cleaned_Data_V2!J1153="Other", "Please specify here", "")</f>
        <v/>
      </c>
      <c r="L1153" s="2"/>
      <c r="M1153" s="2"/>
      <c r="N1153" s="2" t="str">
        <f>IF(Final_Cleaned_Data_V2!M1153="Other", "Please specify here", "")</f>
        <v/>
      </c>
      <c r="O1153" s="2"/>
      <c r="P1153" s="2"/>
      <c r="Q1153" s="2"/>
      <c r="R1153" s="2"/>
      <c r="S1153" s="2"/>
      <c r="T1153" s="2"/>
      <c r="U1153" s="2"/>
      <c r="W1153" s="2"/>
      <c r="X1153" s="2"/>
    </row>
    <row r="1154">
      <c r="A1154" s="1">
        <v>1233.0</v>
      </c>
      <c r="B1154" s="1" t="s">
        <v>3079</v>
      </c>
      <c r="C1154" s="1" t="s">
        <v>3080</v>
      </c>
      <c r="D1154" s="1" t="s">
        <v>971</v>
      </c>
      <c r="E1154" s="1" t="s">
        <v>27</v>
      </c>
      <c r="F1154" s="1">
        <v>23814.0</v>
      </c>
      <c r="H1154" s="2"/>
      <c r="I1154" s="2"/>
      <c r="J1154" s="2"/>
      <c r="K1154" s="2" t="str">
        <f>IF(Final_Cleaned_Data_V2!J1154="Other", "Please specify here", "")</f>
        <v/>
      </c>
      <c r="L1154" s="2"/>
      <c r="M1154" s="2"/>
      <c r="N1154" s="2" t="str">
        <f>IF(Final_Cleaned_Data_V2!M1154="Other", "Please specify here", "")</f>
        <v/>
      </c>
      <c r="O1154" s="2"/>
      <c r="P1154" s="2"/>
      <c r="Q1154" s="2"/>
      <c r="R1154" s="2"/>
      <c r="S1154" s="2"/>
      <c r="T1154" s="2"/>
      <c r="U1154" s="2"/>
      <c r="W1154" s="2"/>
      <c r="X1154" s="2"/>
    </row>
    <row r="1155">
      <c r="A1155" s="1">
        <v>1234.0</v>
      </c>
      <c r="B1155" s="1" t="s">
        <v>3081</v>
      </c>
      <c r="C1155" s="1" t="s">
        <v>3082</v>
      </c>
      <c r="D1155" s="1" t="s">
        <v>3083</v>
      </c>
      <c r="E1155" s="1" t="s">
        <v>27</v>
      </c>
      <c r="F1155" s="1">
        <v>24075.0</v>
      </c>
      <c r="H1155" s="2"/>
      <c r="I1155" s="2"/>
      <c r="J1155" s="2"/>
      <c r="K1155" s="2" t="str">
        <f>IF(Final_Cleaned_Data_V2!J1155="Other", "Please specify here", "")</f>
        <v/>
      </c>
      <c r="L1155" s="2"/>
      <c r="M1155" s="2"/>
      <c r="N1155" s="2" t="str">
        <f>IF(Final_Cleaned_Data_V2!M1155="Other", "Please specify here", "")</f>
        <v/>
      </c>
      <c r="O1155" s="2"/>
      <c r="P1155" s="2"/>
      <c r="Q1155" s="2"/>
      <c r="R1155" s="2"/>
      <c r="S1155" s="2"/>
      <c r="T1155" s="2"/>
      <c r="U1155" s="2"/>
      <c r="W1155" s="2"/>
      <c r="X1155" s="2"/>
    </row>
    <row r="1156">
      <c r="A1156" s="1">
        <v>1235.0</v>
      </c>
      <c r="B1156" s="1" t="s">
        <v>3084</v>
      </c>
      <c r="C1156" s="1" t="s">
        <v>3085</v>
      </c>
      <c r="D1156" s="1" t="s">
        <v>3086</v>
      </c>
      <c r="E1156" s="1" t="s">
        <v>27</v>
      </c>
      <c r="F1156" s="1">
        <v>24201.0</v>
      </c>
      <c r="H1156" s="2"/>
      <c r="I1156" s="2"/>
      <c r="J1156" s="2"/>
      <c r="K1156" s="2" t="str">
        <f>IF(Final_Cleaned_Data_V2!J1156="Other", "Please specify here", "")</f>
        <v/>
      </c>
      <c r="L1156" s="2"/>
      <c r="M1156" s="2"/>
      <c r="N1156" s="2" t="str">
        <f>IF(Final_Cleaned_Data_V2!M1156="Other", "Please specify here", "")</f>
        <v/>
      </c>
      <c r="O1156" s="2"/>
      <c r="P1156" s="2"/>
      <c r="Q1156" s="2"/>
      <c r="R1156" s="2"/>
      <c r="S1156" s="2"/>
      <c r="T1156" s="2"/>
      <c r="U1156" s="2"/>
      <c r="W1156" s="2"/>
      <c r="X1156" s="2"/>
    </row>
    <row r="1157">
      <c r="A1157" s="1">
        <v>1236.0</v>
      </c>
      <c r="B1157" s="1" t="s">
        <v>3087</v>
      </c>
      <c r="C1157" s="1" t="s">
        <v>3088</v>
      </c>
      <c r="D1157" s="1" t="s">
        <v>3089</v>
      </c>
      <c r="E1157" s="1" t="s">
        <v>27</v>
      </c>
      <c r="F1157" s="1">
        <v>24346.0</v>
      </c>
      <c r="H1157" s="2"/>
      <c r="I1157" s="2"/>
      <c r="J1157" s="2"/>
      <c r="K1157" s="2" t="str">
        <f>IF(Final_Cleaned_Data_V2!J1157="Other", "Please specify here", "")</f>
        <v/>
      </c>
      <c r="L1157" s="2"/>
      <c r="M1157" s="2"/>
      <c r="N1157" s="2" t="str">
        <f>IF(Final_Cleaned_Data_V2!M1157="Other", "Please specify here", "")</f>
        <v/>
      </c>
      <c r="O1157" s="2"/>
      <c r="P1157" s="2"/>
      <c r="Q1157" s="2"/>
      <c r="R1157" s="2"/>
      <c r="S1157" s="2"/>
      <c r="T1157" s="2"/>
      <c r="U1157" s="2"/>
      <c r="W1157" s="2"/>
      <c r="X1157" s="2"/>
    </row>
    <row r="1158">
      <c r="A1158" s="1">
        <v>1237.0</v>
      </c>
      <c r="B1158" s="1" t="s">
        <v>3090</v>
      </c>
      <c r="C1158" s="1" t="s">
        <v>3091</v>
      </c>
      <c r="D1158" s="1" t="s">
        <v>3092</v>
      </c>
      <c r="E1158" s="1" t="s">
        <v>3093</v>
      </c>
      <c r="F1158" s="1">
        <v>24376.0</v>
      </c>
      <c r="H1158" s="2"/>
      <c r="I1158" s="2"/>
      <c r="J1158" s="2"/>
      <c r="K1158" s="2" t="str">
        <f>IF(Final_Cleaned_Data_V2!J1158="Other", "Please specify here", "")</f>
        <v/>
      </c>
      <c r="L1158" s="2"/>
      <c r="M1158" s="2"/>
      <c r="N1158" s="2" t="str">
        <f>IF(Final_Cleaned_Data_V2!M1158="Other", "Please specify here", "")</f>
        <v/>
      </c>
      <c r="O1158" s="2"/>
      <c r="P1158" s="2"/>
      <c r="Q1158" s="2"/>
      <c r="R1158" s="2"/>
      <c r="S1158" s="2"/>
      <c r="T1158" s="2"/>
      <c r="U1158" s="2"/>
      <c r="W1158" s="2"/>
      <c r="X1158" s="2"/>
    </row>
    <row r="1159">
      <c r="A1159" s="1">
        <v>1238.0</v>
      </c>
      <c r="B1159" s="1" t="s">
        <v>3094</v>
      </c>
      <c r="C1159" s="1" t="s">
        <v>3095</v>
      </c>
      <c r="D1159" s="1" t="s">
        <v>3096</v>
      </c>
      <c r="E1159" s="1" t="s">
        <v>27</v>
      </c>
      <c r="F1159" s="1">
        <v>24405.0</v>
      </c>
      <c r="H1159" s="2"/>
      <c r="I1159" s="2"/>
      <c r="J1159" s="2"/>
      <c r="K1159" s="2" t="str">
        <f>IF(Final_Cleaned_Data_V2!J1159="Other", "Please specify here", "")</f>
        <v/>
      </c>
      <c r="L1159" s="2"/>
      <c r="M1159" s="2"/>
      <c r="N1159" s="2" t="str">
        <f>IF(Final_Cleaned_Data_V2!M1159="Other", "Please specify here", "")</f>
        <v/>
      </c>
      <c r="O1159" s="2"/>
      <c r="P1159" s="2"/>
      <c r="Q1159" s="2"/>
      <c r="R1159" s="2"/>
      <c r="S1159" s="2"/>
      <c r="T1159" s="2"/>
      <c r="U1159" s="2"/>
      <c r="W1159" s="2"/>
      <c r="X1159" s="2"/>
    </row>
    <row r="1160">
      <c r="A1160" s="1">
        <v>1239.0</v>
      </c>
      <c r="B1160" s="1" t="s">
        <v>3097</v>
      </c>
      <c r="C1160" s="1" t="s">
        <v>3098</v>
      </c>
      <c r="D1160" s="1" t="s">
        <v>3099</v>
      </c>
      <c r="E1160" s="1" t="s">
        <v>27</v>
      </c>
      <c r="F1160" s="1">
        <v>24536.0</v>
      </c>
      <c r="G1160" s="1" t="b">
        <v>1</v>
      </c>
      <c r="H1160" s="2"/>
      <c r="I1160" s="2"/>
      <c r="J1160" s="2"/>
      <c r="K1160" s="2" t="str">
        <f>IF(Final_Cleaned_Data_V2!J1160="Other", "Please specify here", "")</f>
        <v/>
      </c>
      <c r="L1160" s="2"/>
      <c r="M1160" s="2"/>
      <c r="N1160" s="2" t="str">
        <f>IF(Final_Cleaned_Data_V2!M1160="Other", "Please specify here", "")</f>
        <v/>
      </c>
      <c r="O1160" s="2"/>
      <c r="P1160" s="2"/>
      <c r="Q1160" s="2"/>
      <c r="R1160" s="2"/>
      <c r="S1160" s="2"/>
      <c r="T1160" s="2"/>
      <c r="U1160" s="2"/>
      <c r="W1160" s="2"/>
      <c r="X1160" s="2"/>
    </row>
    <row r="1161">
      <c r="A1161" s="1">
        <v>1240.0</v>
      </c>
      <c r="B1161" s="1" t="s">
        <v>3100</v>
      </c>
      <c r="C1161" s="1" t="s">
        <v>3101</v>
      </c>
      <c r="D1161" s="1" t="s">
        <v>3102</v>
      </c>
      <c r="E1161" s="1" t="s">
        <v>27</v>
      </c>
      <c r="F1161" s="1">
        <v>24631.0</v>
      </c>
      <c r="H1161" s="2"/>
      <c r="I1161" s="2"/>
      <c r="J1161" s="2"/>
      <c r="K1161" s="2" t="str">
        <f>IF(Final_Cleaned_Data_V2!J1161="Other", "Please specify here", "")</f>
        <v/>
      </c>
      <c r="L1161" s="2"/>
      <c r="M1161" s="2"/>
      <c r="N1161" s="2" t="str">
        <f>IF(Final_Cleaned_Data_V2!M1161="Other", "Please specify here", "")</f>
        <v/>
      </c>
      <c r="O1161" s="2"/>
      <c r="P1161" s="2"/>
      <c r="Q1161" s="2"/>
      <c r="R1161" s="2"/>
      <c r="S1161" s="2"/>
      <c r="T1161" s="2"/>
      <c r="U1161" s="2"/>
      <c r="W1161" s="2"/>
      <c r="X1161" s="2"/>
    </row>
    <row r="1162">
      <c r="A1162" s="1">
        <v>1241.0</v>
      </c>
      <c r="B1162" s="1" t="s">
        <v>3103</v>
      </c>
      <c r="C1162" s="1" t="s">
        <v>3104</v>
      </c>
      <c r="D1162" s="1" t="s">
        <v>78</v>
      </c>
      <c r="E1162" s="1" t="s">
        <v>79</v>
      </c>
      <c r="F1162" s="1">
        <v>24655.0</v>
      </c>
      <c r="H1162" s="2"/>
      <c r="I1162" s="2"/>
      <c r="J1162" s="2"/>
      <c r="K1162" s="2" t="str">
        <f>IF(Final_Cleaned_Data_V2!J1162="Other", "Please specify here", "")</f>
        <v/>
      </c>
      <c r="L1162" s="2"/>
      <c r="M1162" s="2"/>
      <c r="N1162" s="2" t="str">
        <f>IF(Final_Cleaned_Data_V2!M1162="Other", "Please specify here", "")</f>
        <v/>
      </c>
      <c r="O1162" s="2"/>
      <c r="P1162" s="2"/>
      <c r="Q1162" s="2"/>
      <c r="R1162" s="2"/>
      <c r="S1162" s="2"/>
      <c r="T1162" s="2"/>
      <c r="U1162" s="2"/>
      <c r="W1162" s="2"/>
      <c r="X1162" s="2"/>
    </row>
    <row r="1163">
      <c r="A1163" s="1">
        <v>1242.0</v>
      </c>
      <c r="B1163" s="1" t="s">
        <v>3105</v>
      </c>
      <c r="C1163" s="1" t="s">
        <v>3106</v>
      </c>
      <c r="D1163" s="1" t="s">
        <v>3107</v>
      </c>
      <c r="E1163" s="1" t="s">
        <v>27</v>
      </c>
      <c r="F1163" s="1">
        <v>24701.0</v>
      </c>
      <c r="G1163" s="1" t="b">
        <v>1</v>
      </c>
      <c r="H1163" s="2"/>
      <c r="I1163" s="2"/>
      <c r="J1163" s="2"/>
      <c r="K1163" s="2" t="str">
        <f>IF(Final_Cleaned_Data_V2!J1163="Other", "Please specify here", "")</f>
        <v/>
      </c>
      <c r="L1163" s="2"/>
      <c r="M1163" s="2"/>
      <c r="N1163" s="2" t="str">
        <f>IF(Final_Cleaned_Data_V2!M1163="Other", "Please specify here", "")</f>
        <v/>
      </c>
      <c r="O1163" s="2"/>
      <c r="P1163" s="2"/>
      <c r="Q1163" s="2"/>
      <c r="R1163" s="2"/>
      <c r="S1163" s="2"/>
      <c r="T1163" s="2"/>
      <c r="U1163" s="2"/>
      <c r="W1163" s="2"/>
      <c r="X1163" s="2"/>
    </row>
    <row r="1164">
      <c r="A1164" s="1">
        <v>1243.0</v>
      </c>
      <c r="B1164" s="1" t="s">
        <v>3108</v>
      </c>
      <c r="C1164" s="1" t="s">
        <v>3109</v>
      </c>
      <c r="D1164" s="1" t="s">
        <v>1793</v>
      </c>
      <c r="E1164" s="1" t="s">
        <v>27</v>
      </c>
      <c r="F1164" s="1">
        <v>24807.0</v>
      </c>
      <c r="H1164" s="2"/>
      <c r="I1164" s="2"/>
      <c r="J1164" s="2"/>
      <c r="K1164" s="2" t="str">
        <f>IF(Final_Cleaned_Data_V2!J1164="Other", "Please specify here", "")</f>
        <v/>
      </c>
      <c r="L1164" s="2"/>
      <c r="M1164" s="2"/>
      <c r="N1164" s="2" t="str">
        <f>IF(Final_Cleaned_Data_V2!M1164="Other", "Please specify here", "")</f>
        <v/>
      </c>
      <c r="O1164" s="2"/>
      <c r="P1164" s="2"/>
      <c r="Q1164" s="2"/>
      <c r="R1164" s="2"/>
      <c r="S1164" s="2"/>
      <c r="T1164" s="2"/>
      <c r="U1164" s="2"/>
      <c r="W1164" s="2"/>
      <c r="X1164" s="2"/>
    </row>
    <row r="1165">
      <c r="A1165" s="1">
        <v>1244.0</v>
      </c>
      <c r="B1165" s="1" t="s">
        <v>3110</v>
      </c>
      <c r="C1165" s="1" t="s">
        <v>3111</v>
      </c>
      <c r="D1165" s="1" t="s">
        <v>1628</v>
      </c>
      <c r="E1165" s="1" t="s">
        <v>27</v>
      </c>
      <c r="F1165" s="1">
        <v>24816.0</v>
      </c>
      <c r="H1165" s="2"/>
      <c r="I1165" s="2"/>
      <c r="J1165" s="2"/>
      <c r="K1165" s="2" t="str">
        <f>IF(Final_Cleaned_Data_V2!J1165="Other", "Please specify here", "")</f>
        <v/>
      </c>
      <c r="L1165" s="2"/>
      <c r="M1165" s="2"/>
      <c r="N1165" s="2" t="str">
        <f>IF(Final_Cleaned_Data_V2!M1165="Other", "Please specify here", "")</f>
        <v/>
      </c>
      <c r="O1165" s="2"/>
      <c r="P1165" s="2"/>
      <c r="Q1165" s="2"/>
      <c r="R1165" s="2"/>
      <c r="S1165" s="2"/>
      <c r="T1165" s="2"/>
      <c r="U1165" s="2"/>
      <c r="W1165" s="2"/>
      <c r="X1165" s="2"/>
    </row>
    <row r="1166">
      <c r="A1166" s="1">
        <v>1245.0</v>
      </c>
      <c r="B1166" s="1" t="s">
        <v>3112</v>
      </c>
      <c r="C1166" s="1" t="s">
        <v>3113</v>
      </c>
      <c r="D1166" s="1" t="s">
        <v>1784</v>
      </c>
      <c r="E1166" s="1" t="s">
        <v>27</v>
      </c>
      <c r="F1166" s="1">
        <v>24951.0</v>
      </c>
      <c r="G1166" s="1" t="b">
        <v>1</v>
      </c>
      <c r="H1166" s="2"/>
      <c r="I1166" s="2"/>
      <c r="J1166" s="2"/>
      <c r="K1166" s="2" t="str">
        <f>IF(Final_Cleaned_Data_V2!J1166="Other", "Please specify here", "")</f>
        <v/>
      </c>
      <c r="L1166" s="2"/>
      <c r="M1166" s="2"/>
      <c r="N1166" s="2" t="str">
        <f>IF(Final_Cleaned_Data_V2!M1166="Other", "Please specify here", "")</f>
        <v/>
      </c>
      <c r="O1166" s="2"/>
      <c r="P1166" s="2"/>
      <c r="Q1166" s="2"/>
      <c r="R1166" s="2"/>
      <c r="S1166" s="2"/>
      <c r="T1166" s="2"/>
      <c r="U1166" s="2"/>
      <c r="W1166" s="2"/>
      <c r="X1166" s="2"/>
    </row>
    <row r="1167">
      <c r="A1167" s="1">
        <v>1246.0</v>
      </c>
      <c r="B1167" s="1" t="s">
        <v>3114</v>
      </c>
      <c r="C1167" s="1" t="s">
        <v>3115</v>
      </c>
      <c r="D1167" s="1" t="s">
        <v>808</v>
      </c>
      <c r="E1167" s="1" t="s">
        <v>27</v>
      </c>
      <c r="F1167" s="1">
        <v>25028.0</v>
      </c>
      <c r="H1167" s="2"/>
      <c r="I1167" s="2"/>
      <c r="J1167" s="2"/>
      <c r="K1167" s="2" t="str">
        <f>IF(Final_Cleaned_Data_V2!J1167="Other", "Please specify here", "")</f>
        <v/>
      </c>
      <c r="L1167" s="2"/>
      <c r="M1167" s="2"/>
      <c r="N1167" s="2" t="str">
        <f>IF(Final_Cleaned_Data_V2!M1167="Other", "Please specify here", "")</f>
        <v/>
      </c>
      <c r="O1167" s="2"/>
      <c r="P1167" s="2"/>
      <c r="Q1167" s="2"/>
      <c r="R1167" s="2"/>
      <c r="S1167" s="2"/>
      <c r="T1167" s="2"/>
      <c r="U1167" s="2"/>
      <c r="W1167" s="2"/>
      <c r="X1167" s="2"/>
    </row>
    <row r="1168">
      <c r="A1168" s="1">
        <v>1247.0</v>
      </c>
      <c r="B1168" s="1" t="s">
        <v>3116</v>
      </c>
      <c r="C1168" s="1" t="s">
        <v>3117</v>
      </c>
      <c r="D1168" s="1" t="s">
        <v>3118</v>
      </c>
      <c r="E1168" s="1" t="s">
        <v>27</v>
      </c>
      <c r="F1168" s="1">
        <v>25287.0</v>
      </c>
      <c r="H1168" s="2"/>
      <c r="I1168" s="2"/>
      <c r="J1168" s="2"/>
      <c r="K1168" s="2" t="str">
        <f>IF(Final_Cleaned_Data_V2!J1168="Other", "Please specify here", "")</f>
        <v/>
      </c>
      <c r="L1168" s="2"/>
      <c r="M1168" s="2"/>
      <c r="N1168" s="2" t="str">
        <f>IF(Final_Cleaned_Data_V2!M1168="Other", "Please specify here", "")</f>
        <v/>
      </c>
      <c r="O1168" s="2"/>
      <c r="P1168" s="2"/>
      <c r="Q1168" s="2"/>
      <c r="R1168" s="2"/>
      <c r="S1168" s="2"/>
      <c r="T1168" s="2"/>
      <c r="U1168" s="2"/>
      <c r="W1168" s="2"/>
      <c r="X1168" s="2"/>
    </row>
    <row r="1169">
      <c r="A1169" s="1">
        <v>1248.0</v>
      </c>
      <c r="B1169" s="1" t="s">
        <v>3119</v>
      </c>
      <c r="C1169" s="1" t="s">
        <v>3120</v>
      </c>
      <c r="D1169" s="1" t="s">
        <v>916</v>
      </c>
      <c r="E1169" s="1" t="s">
        <v>27</v>
      </c>
      <c r="F1169" s="1">
        <v>25342.0</v>
      </c>
      <c r="H1169" s="2"/>
      <c r="I1169" s="2"/>
      <c r="J1169" s="2"/>
      <c r="K1169" s="2" t="str">
        <f>IF(Final_Cleaned_Data_V2!J1169="Other", "Please specify here", "")</f>
        <v/>
      </c>
      <c r="L1169" s="2"/>
      <c r="M1169" s="2"/>
      <c r="N1169" s="2" t="str">
        <f>IF(Final_Cleaned_Data_V2!M1169="Other", "Please specify here", "")</f>
        <v/>
      </c>
      <c r="O1169" s="2"/>
      <c r="P1169" s="2"/>
      <c r="Q1169" s="2"/>
      <c r="R1169" s="2"/>
      <c r="S1169" s="2"/>
      <c r="T1169" s="2"/>
      <c r="U1169" s="2"/>
      <c r="W1169" s="2"/>
      <c r="X1169" s="2"/>
    </row>
    <row r="1170">
      <c r="A1170" s="1">
        <v>1249.0</v>
      </c>
      <c r="B1170" s="1" t="s">
        <v>3121</v>
      </c>
      <c r="C1170" s="1" t="s">
        <v>3122</v>
      </c>
      <c r="D1170" s="1" t="s">
        <v>3123</v>
      </c>
      <c r="E1170" s="1" t="s">
        <v>27</v>
      </c>
      <c r="F1170" s="1">
        <v>25388.0</v>
      </c>
      <c r="H1170" s="2"/>
      <c r="I1170" s="2"/>
      <c r="J1170" s="2"/>
      <c r="K1170" s="2" t="str">
        <f>IF(Final_Cleaned_Data_V2!J1170="Other", "Please specify here", "")</f>
        <v/>
      </c>
      <c r="L1170" s="2"/>
      <c r="M1170" s="2"/>
      <c r="N1170" s="2" t="str">
        <f>IF(Final_Cleaned_Data_V2!M1170="Other", "Please specify here", "")</f>
        <v/>
      </c>
      <c r="O1170" s="2"/>
      <c r="P1170" s="2"/>
      <c r="Q1170" s="2"/>
      <c r="R1170" s="2"/>
      <c r="S1170" s="2"/>
      <c r="T1170" s="2"/>
      <c r="U1170" s="2"/>
      <c r="W1170" s="2"/>
      <c r="X1170" s="2"/>
    </row>
    <row r="1171">
      <c r="A1171" s="1">
        <v>1250.0</v>
      </c>
      <c r="B1171" s="1" t="s">
        <v>3124</v>
      </c>
      <c r="C1171" s="1" t="s">
        <v>3125</v>
      </c>
      <c r="D1171" s="1" t="s">
        <v>3126</v>
      </c>
      <c r="E1171" s="1" t="s">
        <v>27</v>
      </c>
      <c r="F1171" s="1">
        <v>25463.0</v>
      </c>
      <c r="G1171" s="1" t="b">
        <v>1</v>
      </c>
      <c r="H1171" s="2"/>
      <c r="I1171" s="2"/>
      <c r="J1171" s="2"/>
      <c r="K1171" s="2" t="str">
        <f>IF(Final_Cleaned_Data_V2!J1171="Other", "Please specify here", "")</f>
        <v/>
      </c>
      <c r="L1171" s="2"/>
      <c r="M1171" s="2"/>
      <c r="N1171" s="2" t="str">
        <f>IF(Final_Cleaned_Data_V2!M1171="Other", "Please specify here", "")</f>
        <v/>
      </c>
      <c r="O1171" s="2"/>
      <c r="P1171" s="2"/>
      <c r="Q1171" s="2"/>
      <c r="R1171" s="2"/>
      <c r="S1171" s="2"/>
      <c r="T1171" s="2"/>
      <c r="U1171" s="2"/>
      <c r="W1171" s="2"/>
      <c r="X1171" s="2"/>
    </row>
    <row r="1172">
      <c r="A1172" s="1">
        <v>1251.0</v>
      </c>
      <c r="B1172" s="1" t="s">
        <v>3127</v>
      </c>
      <c r="C1172" s="1" t="s">
        <v>3128</v>
      </c>
      <c r="D1172" s="1" t="s">
        <v>3129</v>
      </c>
      <c r="E1172" s="1" t="s">
        <v>27</v>
      </c>
      <c r="F1172" s="1">
        <v>25968.0</v>
      </c>
      <c r="H1172" s="2"/>
      <c r="I1172" s="2"/>
      <c r="J1172" s="2"/>
      <c r="K1172" s="2" t="str">
        <f>IF(Final_Cleaned_Data_V2!J1172="Other", "Please specify here", "")</f>
        <v/>
      </c>
      <c r="L1172" s="2"/>
      <c r="M1172" s="2"/>
      <c r="N1172" s="2" t="str">
        <f>IF(Final_Cleaned_Data_V2!M1172="Other", "Please specify here", "")</f>
        <v/>
      </c>
      <c r="O1172" s="2"/>
      <c r="P1172" s="2"/>
      <c r="Q1172" s="2"/>
      <c r="R1172" s="2"/>
      <c r="S1172" s="2"/>
      <c r="T1172" s="2"/>
      <c r="U1172" s="2"/>
      <c r="W1172" s="2"/>
      <c r="X1172" s="2"/>
    </row>
    <row r="1173">
      <c r="A1173" s="1">
        <v>1252.0</v>
      </c>
      <c r="B1173" s="1" t="s">
        <v>3130</v>
      </c>
      <c r="C1173" s="1" t="s">
        <v>3131</v>
      </c>
      <c r="D1173" s="1" t="s">
        <v>3132</v>
      </c>
      <c r="E1173" s="1" t="s">
        <v>27</v>
      </c>
      <c r="F1173" s="1">
        <v>26066.0</v>
      </c>
      <c r="H1173" s="2"/>
      <c r="I1173" s="2"/>
      <c r="J1173" s="2"/>
      <c r="K1173" s="2" t="str">
        <f>IF(Final_Cleaned_Data_V2!J1173="Other", "Please specify here", "")</f>
        <v/>
      </c>
      <c r="L1173" s="2"/>
      <c r="M1173" s="2"/>
      <c r="N1173" s="2" t="str">
        <f>IF(Final_Cleaned_Data_V2!M1173="Other", "Please specify here", "")</f>
        <v/>
      </c>
      <c r="O1173" s="2"/>
      <c r="P1173" s="2"/>
      <c r="Q1173" s="2"/>
      <c r="R1173" s="2"/>
      <c r="S1173" s="2"/>
      <c r="T1173" s="2"/>
      <c r="U1173" s="2"/>
      <c r="W1173" s="2"/>
      <c r="X1173" s="2"/>
    </row>
    <row r="1174">
      <c r="A1174" s="1">
        <v>1253.0</v>
      </c>
      <c r="B1174" s="1" t="s">
        <v>3133</v>
      </c>
      <c r="C1174" s="1" t="s">
        <v>3134</v>
      </c>
      <c r="D1174" s="1" t="s">
        <v>26</v>
      </c>
      <c r="E1174" s="1" t="s">
        <v>27</v>
      </c>
      <c r="F1174" s="1">
        <v>26109.0</v>
      </c>
      <c r="H1174" s="2"/>
      <c r="I1174" s="2"/>
      <c r="J1174" s="2"/>
      <c r="K1174" s="2" t="str">
        <f>IF(Final_Cleaned_Data_V2!J1174="Other", "Please specify here", "")</f>
        <v/>
      </c>
      <c r="L1174" s="2"/>
      <c r="M1174" s="2"/>
      <c r="N1174" s="2" t="str">
        <f>IF(Final_Cleaned_Data_V2!M1174="Other", "Please specify here", "")</f>
        <v/>
      </c>
      <c r="O1174" s="2"/>
      <c r="P1174" s="2"/>
      <c r="Q1174" s="2"/>
      <c r="R1174" s="2"/>
      <c r="S1174" s="2"/>
      <c r="T1174" s="2"/>
      <c r="U1174" s="2"/>
      <c r="W1174" s="2"/>
      <c r="X1174" s="2"/>
    </row>
    <row r="1175">
      <c r="A1175" s="1">
        <v>1254.0</v>
      </c>
      <c r="B1175" s="1" t="s">
        <v>3135</v>
      </c>
      <c r="C1175" s="1" t="s">
        <v>3136</v>
      </c>
      <c r="D1175" s="1" t="s">
        <v>1576</v>
      </c>
      <c r="E1175" s="1" t="s">
        <v>27</v>
      </c>
      <c r="F1175" s="1">
        <v>26205.0</v>
      </c>
      <c r="H1175" s="2"/>
      <c r="I1175" s="2"/>
      <c r="J1175" s="2"/>
      <c r="K1175" s="2" t="str">
        <f>IF(Final_Cleaned_Data_V2!J1175="Other", "Please specify here", "")</f>
        <v/>
      </c>
      <c r="L1175" s="2"/>
      <c r="M1175" s="2"/>
      <c r="N1175" s="2" t="str">
        <f>IF(Final_Cleaned_Data_V2!M1175="Other", "Please specify here", "")</f>
        <v/>
      </c>
      <c r="O1175" s="2"/>
      <c r="P1175" s="2"/>
      <c r="Q1175" s="2"/>
      <c r="R1175" s="2"/>
      <c r="S1175" s="2"/>
      <c r="T1175" s="2"/>
      <c r="U1175" s="2"/>
      <c r="W1175" s="2"/>
      <c r="X1175" s="2"/>
    </row>
    <row r="1176">
      <c r="A1176" s="1">
        <v>1255.0</v>
      </c>
      <c r="B1176" s="1" t="s">
        <v>3137</v>
      </c>
      <c r="C1176" s="1" t="s">
        <v>3138</v>
      </c>
      <c r="D1176" s="1" t="s">
        <v>3139</v>
      </c>
      <c r="E1176" s="1" t="s">
        <v>838</v>
      </c>
      <c r="F1176" s="1">
        <v>26324.0</v>
      </c>
      <c r="G1176" s="1" t="b">
        <v>1</v>
      </c>
      <c r="H1176" s="2"/>
      <c r="I1176" s="2"/>
      <c r="J1176" s="2"/>
      <c r="K1176" s="2" t="str">
        <f>IF(Final_Cleaned_Data_V2!J1176="Other", "Please specify here", "")</f>
        <v/>
      </c>
      <c r="L1176" s="2"/>
      <c r="M1176" s="2"/>
      <c r="N1176" s="2" t="str">
        <f>IF(Final_Cleaned_Data_V2!M1176="Other", "Please specify here", "")</f>
        <v/>
      </c>
      <c r="O1176" s="2"/>
      <c r="P1176" s="2"/>
      <c r="Q1176" s="2"/>
      <c r="R1176" s="2"/>
      <c r="S1176" s="2"/>
      <c r="T1176" s="2"/>
      <c r="U1176" s="2"/>
      <c r="W1176" s="2"/>
      <c r="X1176" s="2"/>
    </row>
    <row r="1177">
      <c r="A1177" s="1">
        <v>1256.0</v>
      </c>
      <c r="B1177" s="1" t="s">
        <v>3140</v>
      </c>
      <c r="C1177" s="1" t="s">
        <v>3141</v>
      </c>
      <c r="D1177" s="1" t="s">
        <v>331</v>
      </c>
      <c r="E1177" s="1" t="s">
        <v>27</v>
      </c>
      <c r="F1177" s="1">
        <v>26330.0</v>
      </c>
      <c r="G1177" s="1" t="b">
        <v>1</v>
      </c>
      <c r="H1177" s="2"/>
      <c r="I1177" s="1"/>
      <c r="J1177" s="2"/>
      <c r="K1177" s="2" t="str">
        <f>IF(Final_Cleaned_Data_V2!J1177="Other", "Please specify here", "")</f>
        <v/>
      </c>
      <c r="L1177" s="2"/>
      <c r="M1177" s="2"/>
      <c r="N1177" s="2" t="str">
        <f>IF(Final_Cleaned_Data_V2!M1177="Other", "Please specify here", "")</f>
        <v/>
      </c>
      <c r="O1177" s="2"/>
      <c r="P1177" s="2"/>
      <c r="Q1177" s="2"/>
      <c r="R1177" s="2"/>
      <c r="S1177" s="2"/>
      <c r="T1177" s="2"/>
      <c r="U1177" s="2"/>
      <c r="W1177" s="2"/>
      <c r="X1177" s="2"/>
    </row>
    <row r="1178">
      <c r="A1178" s="1">
        <v>1257.0</v>
      </c>
      <c r="B1178" s="1" t="s">
        <v>3142</v>
      </c>
      <c r="C1178" s="1" t="s">
        <v>3143</v>
      </c>
      <c r="D1178" s="1" t="s">
        <v>3144</v>
      </c>
      <c r="E1178" s="1" t="s">
        <v>27</v>
      </c>
      <c r="F1178" s="1">
        <v>26351.0</v>
      </c>
      <c r="G1178" s="1" t="b">
        <v>1</v>
      </c>
      <c r="H1178" s="2"/>
      <c r="I1178" s="2"/>
      <c r="J1178" s="2"/>
      <c r="K1178" s="2" t="str">
        <f>IF(Final_Cleaned_Data_V2!J1178="Other", "Please specify here", "")</f>
        <v/>
      </c>
      <c r="L1178" s="2"/>
      <c r="M1178" s="2"/>
      <c r="N1178" s="2" t="str">
        <f>IF(Final_Cleaned_Data_V2!M1178="Other", "Please specify here", "")</f>
        <v/>
      </c>
      <c r="O1178" s="2"/>
      <c r="P1178" s="2"/>
      <c r="Q1178" s="2"/>
      <c r="R1178" s="2"/>
      <c r="S1178" s="2"/>
      <c r="T1178" s="2"/>
      <c r="U1178" s="2"/>
      <c r="W1178" s="2"/>
      <c r="X1178" s="2"/>
    </row>
    <row r="1179">
      <c r="A1179" s="1">
        <v>1258.0</v>
      </c>
      <c r="B1179" s="1" t="s">
        <v>3145</v>
      </c>
      <c r="C1179" s="1" t="s">
        <v>3146</v>
      </c>
      <c r="D1179" s="1" t="s">
        <v>3147</v>
      </c>
      <c r="E1179" s="1" t="s">
        <v>27</v>
      </c>
      <c r="F1179" s="1">
        <v>26676.0</v>
      </c>
      <c r="H1179" s="2"/>
      <c r="I1179" s="2"/>
      <c r="J1179" s="2"/>
      <c r="K1179" s="2" t="str">
        <f>IF(Final_Cleaned_Data_V2!J1179="Other", "Please specify here", "")</f>
        <v/>
      </c>
      <c r="L1179" s="2"/>
      <c r="M1179" s="2"/>
      <c r="N1179" s="2" t="str">
        <f>IF(Final_Cleaned_Data_V2!M1179="Other", "Please specify here", "")</f>
        <v/>
      </c>
      <c r="O1179" s="2"/>
      <c r="P1179" s="2"/>
      <c r="Q1179" s="2"/>
      <c r="R1179" s="2"/>
      <c r="S1179" s="2"/>
      <c r="T1179" s="2"/>
      <c r="U1179" s="2"/>
      <c r="W1179" s="2"/>
      <c r="X1179" s="2"/>
    </row>
    <row r="1180">
      <c r="A1180" s="1">
        <v>1259.0</v>
      </c>
      <c r="B1180" s="1" t="s">
        <v>3148</v>
      </c>
      <c r="C1180" s="1" t="s">
        <v>3149</v>
      </c>
      <c r="D1180" s="1" t="s">
        <v>944</v>
      </c>
      <c r="E1180" s="1" t="s">
        <v>27</v>
      </c>
      <c r="F1180" s="1">
        <v>26745.0</v>
      </c>
      <c r="H1180" s="2"/>
      <c r="I1180" s="2"/>
      <c r="J1180" s="2"/>
      <c r="K1180" s="2" t="str">
        <f>IF(Final_Cleaned_Data_V2!J1180="Other", "Please specify here", "")</f>
        <v/>
      </c>
      <c r="L1180" s="2"/>
      <c r="M1180" s="2"/>
      <c r="N1180" s="2" t="str">
        <f>IF(Final_Cleaned_Data_V2!M1180="Other", "Please specify here", "")</f>
        <v/>
      </c>
      <c r="O1180" s="2"/>
      <c r="P1180" s="2"/>
      <c r="Q1180" s="2"/>
      <c r="R1180" s="2"/>
      <c r="S1180" s="2"/>
      <c r="T1180" s="2"/>
      <c r="U1180" s="2"/>
      <c r="W1180" s="2"/>
      <c r="X1180" s="2"/>
    </row>
    <row r="1181">
      <c r="A1181" s="1">
        <v>1260.0</v>
      </c>
      <c r="B1181" s="1" t="s">
        <v>3150</v>
      </c>
      <c r="C1181" s="1" t="s">
        <v>3151</v>
      </c>
      <c r="D1181" s="1" t="s">
        <v>3152</v>
      </c>
      <c r="E1181" s="1" t="s">
        <v>34</v>
      </c>
      <c r="F1181" s="1">
        <v>26776.0</v>
      </c>
      <c r="H1181" s="2"/>
      <c r="I1181" s="2"/>
      <c r="J1181" s="2"/>
      <c r="K1181" s="2" t="str">
        <f>IF(Final_Cleaned_Data_V2!J1181="Other", "Please specify here", "")</f>
        <v/>
      </c>
      <c r="L1181" s="2"/>
      <c r="M1181" s="2"/>
      <c r="N1181" s="2" t="str">
        <f>IF(Final_Cleaned_Data_V2!M1181="Other", "Please specify here", "")</f>
        <v/>
      </c>
      <c r="O1181" s="2"/>
      <c r="P1181" s="2"/>
      <c r="Q1181" s="2"/>
      <c r="R1181" s="2"/>
      <c r="S1181" s="2"/>
      <c r="T1181" s="2"/>
      <c r="U1181" s="2"/>
      <c r="W1181" s="2"/>
      <c r="X1181" s="2"/>
    </row>
    <row r="1182">
      <c r="A1182" s="1">
        <v>1261.0</v>
      </c>
      <c r="B1182" s="1" t="s">
        <v>3153</v>
      </c>
      <c r="C1182" s="1" t="s">
        <v>3154</v>
      </c>
      <c r="D1182" s="1" t="s">
        <v>3144</v>
      </c>
      <c r="E1182" s="1" t="s">
        <v>27</v>
      </c>
      <c r="F1182" s="1">
        <v>26950.0</v>
      </c>
      <c r="G1182" s="1" t="b">
        <v>1</v>
      </c>
      <c r="H1182" s="2"/>
      <c r="I1182" s="2"/>
      <c r="J1182" s="2"/>
      <c r="K1182" s="2" t="str">
        <f>IF(Final_Cleaned_Data_V2!J1182="Other", "Please specify here", "")</f>
        <v/>
      </c>
      <c r="L1182" s="2"/>
      <c r="M1182" s="2"/>
      <c r="N1182" s="2" t="str">
        <f>IF(Final_Cleaned_Data_V2!M1182="Other", "Please specify here", "")</f>
        <v/>
      </c>
      <c r="O1182" s="2"/>
      <c r="P1182" s="2"/>
      <c r="Q1182" s="2"/>
      <c r="R1182" s="2"/>
      <c r="S1182" s="2"/>
      <c r="T1182" s="2"/>
      <c r="U1182" s="2"/>
      <c r="W1182" s="2"/>
      <c r="X1182" s="2"/>
    </row>
    <row r="1183">
      <c r="A1183" s="1">
        <v>1262.0</v>
      </c>
      <c r="B1183" s="1" t="s">
        <v>3155</v>
      </c>
      <c r="C1183" s="1" t="s">
        <v>3156</v>
      </c>
      <c r="D1183" s="1" t="s">
        <v>2683</v>
      </c>
      <c r="E1183" s="1" t="s">
        <v>27</v>
      </c>
      <c r="F1183" s="1">
        <v>26975.0</v>
      </c>
      <c r="G1183" s="1" t="b">
        <v>1</v>
      </c>
      <c r="H1183" s="2"/>
      <c r="I1183" s="2"/>
      <c r="J1183" s="2"/>
      <c r="K1183" s="2" t="str">
        <f>IF(Final_Cleaned_Data_V2!J1183="Other", "Please specify here", "")</f>
        <v/>
      </c>
      <c r="L1183" s="2"/>
      <c r="M1183" s="2"/>
      <c r="N1183" s="2" t="str">
        <f>IF(Final_Cleaned_Data_V2!M1183="Other", "Please specify here", "")</f>
        <v/>
      </c>
      <c r="O1183" s="2"/>
      <c r="P1183" s="2"/>
      <c r="Q1183" s="2"/>
      <c r="R1183" s="2"/>
      <c r="S1183" s="2"/>
      <c r="T1183" s="2"/>
      <c r="U1183" s="2"/>
      <c r="W1183" s="2"/>
      <c r="X1183" s="2"/>
    </row>
    <row r="1184">
      <c r="A1184" s="1">
        <v>1263.0</v>
      </c>
      <c r="B1184" s="1" t="s">
        <v>3157</v>
      </c>
      <c r="C1184" s="1" t="s">
        <v>3158</v>
      </c>
      <c r="D1184" s="1" t="s">
        <v>3159</v>
      </c>
      <c r="E1184" s="1" t="s">
        <v>27</v>
      </c>
      <c r="F1184" s="1">
        <v>27063.0</v>
      </c>
      <c r="H1184" s="2"/>
      <c r="I1184" s="2"/>
      <c r="J1184" s="2"/>
      <c r="K1184" s="2" t="str">
        <f>IF(Final_Cleaned_Data_V2!J1184="Other", "Please specify here", "")</f>
        <v/>
      </c>
      <c r="L1184" s="2"/>
      <c r="M1184" s="2"/>
      <c r="N1184" s="2" t="str">
        <f>IF(Final_Cleaned_Data_V2!M1184="Other", "Please specify here", "")</f>
        <v/>
      </c>
      <c r="O1184" s="2"/>
      <c r="P1184" s="2"/>
      <c r="Q1184" s="2"/>
      <c r="R1184" s="2"/>
      <c r="S1184" s="2"/>
      <c r="T1184" s="2"/>
      <c r="U1184" s="2"/>
      <c r="W1184" s="2"/>
      <c r="X1184" s="2"/>
    </row>
    <row r="1185">
      <c r="A1185" s="1">
        <v>1264.0</v>
      </c>
      <c r="B1185" s="1" t="s">
        <v>3160</v>
      </c>
      <c r="C1185" s="1" t="s">
        <v>3161</v>
      </c>
      <c r="D1185" s="1" t="s">
        <v>3162</v>
      </c>
      <c r="E1185" s="1" t="s">
        <v>27</v>
      </c>
      <c r="F1185" s="1">
        <v>27083.0</v>
      </c>
      <c r="H1185" s="2"/>
      <c r="I1185" s="2"/>
      <c r="J1185" s="2"/>
      <c r="K1185" s="2" t="str">
        <f>IF(Final_Cleaned_Data_V2!J1185="Other", "Please specify here", "")</f>
        <v/>
      </c>
      <c r="L1185" s="2"/>
      <c r="M1185" s="2"/>
      <c r="N1185" s="2" t="str">
        <f>IF(Final_Cleaned_Data_V2!M1185="Other", "Please specify here", "")</f>
        <v/>
      </c>
      <c r="O1185" s="2"/>
      <c r="P1185" s="2"/>
      <c r="Q1185" s="2"/>
      <c r="R1185" s="2"/>
      <c r="S1185" s="2"/>
      <c r="T1185" s="2"/>
      <c r="U1185" s="2"/>
      <c r="W1185" s="2"/>
      <c r="X1185" s="2"/>
    </row>
    <row r="1186">
      <c r="A1186" s="1">
        <v>1265.0</v>
      </c>
      <c r="B1186" s="1" t="s">
        <v>3163</v>
      </c>
      <c r="C1186" s="1" t="s">
        <v>3164</v>
      </c>
      <c r="D1186" s="1" t="s">
        <v>3165</v>
      </c>
      <c r="E1186" s="1" t="s">
        <v>982</v>
      </c>
      <c r="F1186" s="1">
        <v>27113.0</v>
      </c>
      <c r="H1186" s="2"/>
      <c r="I1186" s="2"/>
      <c r="J1186" s="2"/>
      <c r="K1186" s="2" t="str">
        <f>IF(Final_Cleaned_Data_V2!J1186="Other", "Please specify here", "")</f>
        <v/>
      </c>
      <c r="L1186" s="2"/>
      <c r="M1186" s="2"/>
      <c r="N1186" s="2" t="str">
        <f>IF(Final_Cleaned_Data_V2!M1186="Other", "Please specify here", "")</f>
        <v/>
      </c>
      <c r="O1186" s="2"/>
      <c r="P1186" s="2"/>
      <c r="Q1186" s="2"/>
      <c r="R1186" s="2"/>
      <c r="S1186" s="2"/>
      <c r="T1186" s="2"/>
      <c r="U1186" s="2"/>
      <c r="W1186" s="2"/>
      <c r="X1186" s="2"/>
    </row>
    <row r="1187">
      <c r="A1187" s="1">
        <v>1266.0</v>
      </c>
      <c r="B1187" s="1" t="s">
        <v>3166</v>
      </c>
      <c r="C1187" s="1" t="s">
        <v>3167</v>
      </c>
      <c r="D1187" s="1" t="s">
        <v>1784</v>
      </c>
      <c r="E1187" s="1" t="s">
        <v>27</v>
      </c>
      <c r="F1187" s="1">
        <v>27284.0</v>
      </c>
      <c r="G1187" s="1" t="b">
        <v>1</v>
      </c>
      <c r="H1187" s="2"/>
      <c r="I1187" s="2"/>
      <c r="J1187" s="2"/>
      <c r="K1187" s="2" t="str">
        <f>IF(Final_Cleaned_Data_V2!J1187="Other", "Please specify here", "")</f>
        <v/>
      </c>
      <c r="L1187" s="2"/>
      <c r="M1187" s="2"/>
      <c r="N1187" s="2" t="str">
        <f>IF(Final_Cleaned_Data_V2!M1187="Other", "Please specify here", "")</f>
        <v/>
      </c>
      <c r="O1187" s="2"/>
      <c r="P1187" s="2"/>
      <c r="Q1187" s="2"/>
      <c r="R1187" s="2"/>
      <c r="S1187" s="2"/>
      <c r="T1187" s="2"/>
      <c r="U1187" s="2"/>
      <c r="W1187" s="2"/>
      <c r="X1187" s="2"/>
    </row>
    <row r="1188">
      <c r="A1188" s="1">
        <v>1267.0</v>
      </c>
      <c r="B1188" s="1" t="s">
        <v>3168</v>
      </c>
      <c r="C1188" s="1" t="s">
        <v>3169</v>
      </c>
      <c r="D1188" s="1" t="s">
        <v>30</v>
      </c>
      <c r="E1188" s="1" t="s">
        <v>27</v>
      </c>
      <c r="F1188" s="1">
        <v>27311.0</v>
      </c>
      <c r="H1188" s="2"/>
      <c r="I1188" s="2"/>
      <c r="J1188" s="2"/>
      <c r="K1188" s="2" t="str">
        <f>IF(Final_Cleaned_Data_V2!J1188="Other", "Please specify here", "")</f>
        <v/>
      </c>
      <c r="L1188" s="2"/>
      <c r="M1188" s="2"/>
      <c r="N1188" s="2" t="str">
        <f>IF(Final_Cleaned_Data_V2!M1188="Other", "Please specify here", "")</f>
        <v/>
      </c>
      <c r="O1188" s="2"/>
      <c r="P1188" s="2"/>
      <c r="Q1188" s="2"/>
      <c r="R1188" s="2"/>
      <c r="S1188" s="2"/>
      <c r="T1188" s="2"/>
      <c r="U1188" s="2"/>
      <c r="W1188" s="2"/>
      <c r="X1188" s="2"/>
    </row>
    <row r="1189">
      <c r="A1189" s="1">
        <v>1268.0</v>
      </c>
      <c r="B1189" s="1" t="s">
        <v>3170</v>
      </c>
      <c r="C1189" s="1" t="s">
        <v>3171</v>
      </c>
      <c r="D1189" s="1" t="s">
        <v>3172</v>
      </c>
      <c r="E1189" s="1" t="s">
        <v>27</v>
      </c>
      <c r="F1189" s="1">
        <v>27312.0</v>
      </c>
      <c r="H1189" s="2"/>
      <c r="I1189" s="2"/>
      <c r="J1189" s="2"/>
      <c r="K1189" s="2" t="str">
        <f>IF(Final_Cleaned_Data_V2!J1189="Other", "Please specify here", "")</f>
        <v/>
      </c>
      <c r="L1189" s="2"/>
      <c r="M1189" s="2"/>
      <c r="N1189" s="2" t="str">
        <f>IF(Final_Cleaned_Data_V2!M1189="Other", "Please specify here", "")</f>
        <v/>
      </c>
      <c r="O1189" s="2"/>
      <c r="P1189" s="2"/>
      <c r="Q1189" s="2"/>
      <c r="R1189" s="2"/>
      <c r="S1189" s="2"/>
      <c r="T1189" s="2"/>
      <c r="U1189" s="2"/>
      <c r="W1189" s="2"/>
      <c r="X1189" s="2"/>
    </row>
    <row r="1190">
      <c r="A1190" s="1">
        <v>1269.0</v>
      </c>
      <c r="B1190" s="1" t="s">
        <v>3173</v>
      </c>
      <c r="C1190" s="1" t="s">
        <v>3174</v>
      </c>
      <c r="D1190" s="1" t="s">
        <v>3175</v>
      </c>
      <c r="E1190" s="1" t="s">
        <v>34</v>
      </c>
      <c r="F1190" s="1">
        <v>27517.0</v>
      </c>
      <c r="H1190" s="2"/>
      <c r="I1190" s="2"/>
      <c r="J1190" s="2"/>
      <c r="K1190" s="2" t="str">
        <f>IF(Final_Cleaned_Data_V2!J1190="Other", "Please specify here", "")</f>
        <v/>
      </c>
      <c r="L1190" s="2"/>
      <c r="M1190" s="2"/>
      <c r="N1190" s="2" t="str">
        <f>IF(Final_Cleaned_Data_V2!M1190="Other", "Please specify here", "")</f>
        <v/>
      </c>
      <c r="O1190" s="2"/>
      <c r="P1190" s="2"/>
      <c r="Q1190" s="2"/>
      <c r="R1190" s="2"/>
      <c r="S1190" s="2"/>
      <c r="T1190" s="2"/>
      <c r="U1190" s="2"/>
      <c r="W1190" s="2"/>
      <c r="X1190" s="2"/>
    </row>
    <row r="1191">
      <c r="A1191" s="1">
        <v>1270.0</v>
      </c>
      <c r="B1191" s="1" t="s">
        <v>3176</v>
      </c>
      <c r="C1191" s="1" t="s">
        <v>3177</v>
      </c>
      <c r="D1191" s="1" t="s">
        <v>1576</v>
      </c>
      <c r="E1191" s="1" t="s">
        <v>27</v>
      </c>
      <c r="F1191" s="1">
        <v>27815.0</v>
      </c>
      <c r="H1191" s="2"/>
      <c r="I1191" s="2"/>
      <c r="J1191" s="2"/>
      <c r="K1191" s="2" t="str">
        <f>IF(Final_Cleaned_Data_V2!J1191="Other", "Please specify here", "")</f>
        <v/>
      </c>
      <c r="L1191" s="2"/>
      <c r="M1191" s="2"/>
      <c r="N1191" s="2" t="str">
        <f>IF(Final_Cleaned_Data_V2!M1191="Other", "Please specify here", "")</f>
        <v/>
      </c>
      <c r="O1191" s="2"/>
      <c r="P1191" s="2"/>
      <c r="Q1191" s="2"/>
      <c r="R1191" s="2"/>
      <c r="S1191" s="2"/>
      <c r="T1191" s="2"/>
      <c r="U1191" s="2"/>
      <c r="W1191" s="2"/>
      <c r="X1191" s="2"/>
    </row>
    <row r="1192">
      <c r="A1192" s="1">
        <v>1271.0</v>
      </c>
      <c r="B1192" s="1" t="s">
        <v>3178</v>
      </c>
      <c r="C1192" s="1" t="s">
        <v>3179</v>
      </c>
      <c r="D1192" s="1" t="s">
        <v>944</v>
      </c>
      <c r="E1192" s="1" t="s">
        <v>27</v>
      </c>
      <c r="F1192" s="1">
        <v>27883.0</v>
      </c>
      <c r="G1192" s="1" t="b">
        <v>1</v>
      </c>
      <c r="H1192" s="2"/>
      <c r="I1192" s="2"/>
      <c r="J1192" s="2"/>
      <c r="K1192" s="2" t="str">
        <f>IF(Final_Cleaned_Data_V2!J1192="Other", "Please specify here", "")</f>
        <v/>
      </c>
      <c r="L1192" s="2"/>
      <c r="M1192" s="2"/>
      <c r="N1192" s="2" t="str">
        <f>IF(Final_Cleaned_Data_V2!M1192="Other", "Please specify here", "")</f>
        <v/>
      </c>
      <c r="O1192" s="2"/>
      <c r="P1192" s="2"/>
      <c r="Q1192" s="2"/>
      <c r="R1192" s="2"/>
      <c r="S1192" s="2"/>
      <c r="T1192" s="2"/>
      <c r="U1192" s="2"/>
      <c r="W1192" s="2"/>
      <c r="X1192" s="2"/>
    </row>
    <row r="1193">
      <c r="A1193" s="1">
        <v>1272.0</v>
      </c>
      <c r="B1193" s="1" t="s">
        <v>3180</v>
      </c>
      <c r="C1193" s="1" t="s">
        <v>3181</v>
      </c>
      <c r="D1193" s="1" t="s">
        <v>3182</v>
      </c>
      <c r="E1193" s="1" t="s">
        <v>27</v>
      </c>
      <c r="F1193" s="1">
        <v>27984.0</v>
      </c>
      <c r="G1193" s="1" t="b">
        <v>1</v>
      </c>
      <c r="H1193" s="2"/>
      <c r="I1193" s="2"/>
      <c r="J1193" s="2"/>
      <c r="K1193" s="2" t="str">
        <f>IF(Final_Cleaned_Data_V2!J1193="Other", "Please specify here", "")</f>
        <v/>
      </c>
      <c r="L1193" s="2"/>
      <c r="M1193" s="2"/>
      <c r="N1193" s="2" t="str">
        <f>IF(Final_Cleaned_Data_V2!M1193="Other", "Please specify here", "")</f>
        <v/>
      </c>
      <c r="O1193" s="2"/>
      <c r="P1193" s="2"/>
      <c r="Q1193" s="2"/>
      <c r="R1193" s="2"/>
      <c r="S1193" s="2"/>
      <c r="T1193" s="2"/>
      <c r="U1193" s="2"/>
      <c r="W1193" s="2"/>
      <c r="X1193" s="2"/>
    </row>
    <row r="1194">
      <c r="A1194" s="1">
        <v>1273.0</v>
      </c>
      <c r="B1194" s="1" t="s">
        <v>3183</v>
      </c>
      <c r="C1194" s="1" t="s">
        <v>3184</v>
      </c>
      <c r="D1194" s="1" t="s">
        <v>3185</v>
      </c>
      <c r="E1194" s="1" t="s">
        <v>27</v>
      </c>
      <c r="F1194" s="1">
        <v>28421.0</v>
      </c>
      <c r="H1194" s="2"/>
      <c r="I1194" s="2"/>
      <c r="J1194" s="2"/>
      <c r="K1194" s="2" t="str">
        <f>IF(Final_Cleaned_Data_V2!J1194="Other", "Please specify here", "")</f>
        <v/>
      </c>
      <c r="L1194" s="2"/>
      <c r="M1194" s="2"/>
      <c r="N1194" s="2" t="str">
        <f>IF(Final_Cleaned_Data_V2!M1194="Other", "Please specify here", "")</f>
        <v/>
      </c>
      <c r="O1194" s="2"/>
      <c r="P1194" s="2"/>
      <c r="Q1194" s="2"/>
      <c r="R1194" s="2"/>
      <c r="S1194" s="2"/>
      <c r="T1194" s="2"/>
      <c r="U1194" s="2"/>
      <c r="W1194" s="2"/>
      <c r="X1194" s="2"/>
    </row>
    <row r="1195">
      <c r="A1195" s="1">
        <v>1274.0</v>
      </c>
      <c r="B1195" s="1" t="s">
        <v>3186</v>
      </c>
      <c r="C1195" s="1" t="s">
        <v>3187</v>
      </c>
      <c r="D1195" s="1" t="s">
        <v>3188</v>
      </c>
      <c r="E1195" s="1" t="s">
        <v>27</v>
      </c>
      <c r="F1195" s="1">
        <v>28551.0</v>
      </c>
      <c r="G1195" s="1" t="b">
        <v>1</v>
      </c>
      <c r="H1195" s="2"/>
      <c r="I1195" s="2"/>
      <c r="J1195" s="2"/>
      <c r="K1195" s="2" t="str">
        <f>IF(Final_Cleaned_Data_V2!J1195="Other", "Please specify here", "")</f>
        <v/>
      </c>
      <c r="L1195" s="2"/>
      <c r="M1195" s="2"/>
      <c r="N1195" s="2" t="str">
        <f>IF(Final_Cleaned_Data_V2!M1195="Other", "Please specify here", "")</f>
        <v/>
      </c>
      <c r="O1195" s="2"/>
      <c r="P1195" s="2"/>
      <c r="Q1195" s="2"/>
      <c r="R1195" s="2"/>
      <c r="S1195" s="2"/>
      <c r="T1195" s="2"/>
      <c r="U1195" s="2"/>
      <c r="W1195" s="2"/>
      <c r="X1195" s="2"/>
    </row>
    <row r="1196">
      <c r="A1196" s="1">
        <v>1275.0</v>
      </c>
      <c r="B1196" s="1" t="s">
        <v>3189</v>
      </c>
      <c r="C1196" s="1" t="s">
        <v>3190</v>
      </c>
      <c r="D1196" s="1" t="s">
        <v>3191</v>
      </c>
      <c r="E1196" s="1" t="s">
        <v>27</v>
      </c>
      <c r="F1196" s="1">
        <v>28561.0</v>
      </c>
      <c r="G1196" s="1" t="b">
        <v>1</v>
      </c>
      <c r="H1196" s="2"/>
      <c r="I1196" s="2"/>
      <c r="J1196" s="2"/>
      <c r="K1196" s="2" t="str">
        <f>IF(Final_Cleaned_Data_V2!J1196="Other", "Please specify here", "")</f>
        <v/>
      </c>
      <c r="L1196" s="2"/>
      <c r="M1196" s="2"/>
      <c r="N1196" s="2" t="str">
        <f>IF(Final_Cleaned_Data_V2!M1196="Other", "Please specify here", "")</f>
        <v/>
      </c>
      <c r="O1196" s="2"/>
      <c r="P1196" s="2"/>
      <c r="Q1196" s="2"/>
      <c r="R1196" s="2"/>
      <c r="S1196" s="2"/>
      <c r="T1196" s="2"/>
      <c r="U1196" s="2"/>
      <c r="W1196" s="2"/>
      <c r="X1196" s="2"/>
    </row>
    <row r="1197">
      <c r="A1197" s="1">
        <v>1276.0</v>
      </c>
      <c r="B1197" s="1" t="s">
        <v>3192</v>
      </c>
      <c r="C1197" s="1" t="s">
        <v>3193</v>
      </c>
      <c r="D1197" s="1" t="s">
        <v>3194</v>
      </c>
      <c r="E1197" s="1" t="s">
        <v>27</v>
      </c>
      <c r="F1197" s="1">
        <v>28583.0</v>
      </c>
      <c r="G1197" s="1" t="b">
        <v>1</v>
      </c>
      <c r="H1197" s="2"/>
      <c r="I1197" s="2"/>
      <c r="J1197" s="2"/>
      <c r="K1197" s="2" t="str">
        <f>IF(Final_Cleaned_Data_V2!J1197="Other", "Please specify here", "")</f>
        <v/>
      </c>
      <c r="L1197" s="2"/>
      <c r="M1197" s="2"/>
      <c r="N1197" s="2" t="str">
        <f>IF(Final_Cleaned_Data_V2!M1197="Other", "Please specify here", "")</f>
        <v/>
      </c>
      <c r="O1197" s="2"/>
      <c r="P1197" s="2"/>
      <c r="Q1197" s="2"/>
      <c r="R1197" s="2"/>
      <c r="S1197" s="2"/>
      <c r="T1197" s="2"/>
      <c r="U1197" s="2"/>
      <c r="W1197" s="2"/>
      <c r="X1197" s="2"/>
    </row>
    <row r="1198">
      <c r="A1198" s="1">
        <v>1277.0</v>
      </c>
      <c r="B1198" s="1" t="s">
        <v>3195</v>
      </c>
      <c r="C1198" s="1" t="s">
        <v>3196</v>
      </c>
      <c r="D1198" s="1" t="s">
        <v>2270</v>
      </c>
      <c r="E1198" s="1" t="s">
        <v>27</v>
      </c>
      <c r="F1198" s="1">
        <v>28590.0</v>
      </c>
      <c r="G1198" s="1" t="b">
        <v>1</v>
      </c>
      <c r="H1198" s="2"/>
      <c r="I1198" s="2"/>
      <c r="J1198" s="2"/>
      <c r="K1198" s="2" t="str">
        <f>IF(Final_Cleaned_Data_V2!J1198="Other", "Please specify here", "")</f>
        <v/>
      </c>
      <c r="L1198" s="2"/>
      <c r="M1198" s="2"/>
      <c r="N1198" s="2" t="str">
        <f>IF(Final_Cleaned_Data_V2!M1198="Other", "Please specify here", "")</f>
        <v/>
      </c>
      <c r="O1198" s="2"/>
      <c r="P1198" s="2"/>
      <c r="Q1198" s="2"/>
      <c r="R1198" s="2"/>
      <c r="S1198" s="2"/>
      <c r="T1198" s="2"/>
      <c r="U1198" s="2"/>
      <c r="W1198" s="2"/>
      <c r="X1198" s="2"/>
    </row>
    <row r="1199">
      <c r="A1199" s="1">
        <v>1278.0</v>
      </c>
      <c r="B1199" s="1" t="s">
        <v>3197</v>
      </c>
      <c r="C1199" s="1" t="s">
        <v>3198</v>
      </c>
      <c r="D1199" s="1" t="s">
        <v>3199</v>
      </c>
      <c r="E1199" s="1" t="s">
        <v>27</v>
      </c>
      <c r="F1199" s="1">
        <v>28798.0</v>
      </c>
      <c r="H1199" s="2"/>
      <c r="I1199" s="2"/>
      <c r="J1199" s="2"/>
      <c r="K1199" s="2" t="str">
        <f>IF(Final_Cleaned_Data_V2!J1199="Other", "Please specify here", "")</f>
        <v/>
      </c>
      <c r="L1199" s="2"/>
      <c r="M1199" s="2"/>
      <c r="N1199" s="2" t="str">
        <f>IF(Final_Cleaned_Data_V2!M1199="Other", "Please specify here", "")</f>
        <v/>
      </c>
      <c r="O1199" s="2"/>
      <c r="P1199" s="2"/>
      <c r="Q1199" s="2"/>
      <c r="R1199" s="2"/>
      <c r="S1199" s="2"/>
      <c r="T1199" s="2"/>
      <c r="U1199" s="2"/>
      <c r="W1199" s="2"/>
      <c r="X1199" s="2"/>
    </row>
    <row r="1200">
      <c r="A1200" s="1">
        <v>1279.0</v>
      </c>
      <c r="B1200" s="1" t="s">
        <v>3200</v>
      </c>
      <c r="C1200" s="1" t="s">
        <v>3201</v>
      </c>
      <c r="D1200" s="1" t="s">
        <v>570</v>
      </c>
      <c r="E1200" s="1" t="s">
        <v>27</v>
      </c>
      <c r="F1200" s="1">
        <v>28933.0</v>
      </c>
      <c r="G1200" s="1" t="b">
        <v>1</v>
      </c>
      <c r="H1200" s="2"/>
      <c r="I1200" s="2"/>
      <c r="J1200" s="2"/>
      <c r="K1200" s="2" t="str">
        <f>IF(Final_Cleaned_Data_V2!J1200="Other", "Please specify here", "")</f>
        <v/>
      </c>
      <c r="L1200" s="2"/>
      <c r="M1200" s="2"/>
      <c r="N1200" s="2" t="str">
        <f>IF(Final_Cleaned_Data_V2!M1200="Other", "Please specify here", "")</f>
        <v/>
      </c>
      <c r="O1200" s="2"/>
      <c r="P1200" s="2"/>
      <c r="Q1200" s="2"/>
      <c r="R1200" s="2"/>
      <c r="S1200" s="2"/>
      <c r="T1200" s="2"/>
      <c r="U1200" s="2"/>
      <c r="W1200" s="2"/>
      <c r="X1200" s="2"/>
    </row>
    <row r="1201">
      <c r="A1201" s="1">
        <v>1280.0</v>
      </c>
      <c r="B1201" s="1" t="s">
        <v>3202</v>
      </c>
      <c r="C1201" s="1" t="s">
        <v>3203</v>
      </c>
      <c r="D1201" s="1" t="s">
        <v>2683</v>
      </c>
      <c r="E1201" s="1" t="s">
        <v>27</v>
      </c>
      <c r="F1201" s="1">
        <v>28954.0</v>
      </c>
      <c r="H1201" s="2"/>
      <c r="I1201" s="2"/>
      <c r="J1201" s="2"/>
      <c r="K1201" s="2" t="str">
        <f>IF(Final_Cleaned_Data_V2!J1201="Other", "Please specify here", "")</f>
        <v/>
      </c>
      <c r="L1201" s="2"/>
      <c r="M1201" s="2"/>
      <c r="N1201" s="2" t="str">
        <f>IF(Final_Cleaned_Data_V2!M1201="Other", "Please specify here", "")</f>
        <v/>
      </c>
      <c r="O1201" s="2"/>
      <c r="P1201" s="2"/>
      <c r="Q1201" s="2"/>
      <c r="R1201" s="2"/>
      <c r="S1201" s="2"/>
      <c r="T1201" s="2"/>
      <c r="U1201" s="2"/>
      <c r="W1201" s="2"/>
      <c r="X1201" s="2"/>
    </row>
    <row r="1202">
      <c r="A1202" s="1">
        <v>1281.0</v>
      </c>
      <c r="B1202" s="1" t="s">
        <v>3204</v>
      </c>
      <c r="C1202" s="1" t="s">
        <v>3205</v>
      </c>
      <c r="D1202" s="1" t="s">
        <v>2103</v>
      </c>
      <c r="E1202" s="1" t="s">
        <v>27</v>
      </c>
      <c r="F1202" s="1">
        <v>28981.0</v>
      </c>
      <c r="G1202" s="1" t="b">
        <v>1</v>
      </c>
      <c r="H1202" s="2"/>
      <c r="I1202" s="2"/>
      <c r="J1202" s="2"/>
      <c r="K1202" s="2" t="str">
        <f>IF(Final_Cleaned_Data_V2!J1202="Other", "Please specify here", "")</f>
        <v/>
      </c>
      <c r="L1202" s="2"/>
      <c r="M1202" s="2"/>
      <c r="N1202" s="2" t="str">
        <f>IF(Final_Cleaned_Data_V2!M1202="Other", "Please specify here", "")</f>
        <v/>
      </c>
      <c r="O1202" s="2"/>
      <c r="P1202" s="2"/>
      <c r="Q1202" s="2"/>
      <c r="R1202" s="2"/>
      <c r="S1202" s="2"/>
      <c r="T1202" s="2"/>
      <c r="U1202" s="2"/>
      <c r="W1202" s="2"/>
      <c r="X1202" s="2"/>
    </row>
    <row r="1203">
      <c r="A1203" s="1">
        <v>1282.0</v>
      </c>
      <c r="B1203" s="1" t="s">
        <v>3206</v>
      </c>
      <c r="C1203" s="1" t="s">
        <v>3207</v>
      </c>
      <c r="D1203" s="1" t="s">
        <v>3208</v>
      </c>
      <c r="E1203" s="1" t="s">
        <v>27</v>
      </c>
      <c r="F1203" s="1">
        <v>29028.0</v>
      </c>
      <c r="H1203" s="2"/>
      <c r="I1203" s="2"/>
      <c r="J1203" s="2"/>
      <c r="K1203" s="2" t="str">
        <f>IF(Final_Cleaned_Data_V2!J1203="Other", "Please specify here", "")</f>
        <v/>
      </c>
      <c r="L1203" s="2"/>
      <c r="M1203" s="2"/>
      <c r="N1203" s="2" t="str">
        <f>IF(Final_Cleaned_Data_V2!M1203="Other", "Please specify here", "")</f>
        <v/>
      </c>
      <c r="O1203" s="2"/>
      <c r="P1203" s="2"/>
      <c r="Q1203" s="2"/>
      <c r="R1203" s="2"/>
      <c r="S1203" s="2"/>
      <c r="T1203" s="2"/>
      <c r="U1203" s="2"/>
      <c r="W1203" s="2"/>
      <c r="X1203" s="2"/>
    </row>
    <row r="1204">
      <c r="A1204" s="1">
        <v>1283.0</v>
      </c>
      <c r="B1204" s="1" t="s">
        <v>3209</v>
      </c>
      <c r="C1204" s="1" t="s">
        <v>3210</v>
      </c>
      <c r="D1204" s="1" t="s">
        <v>3211</v>
      </c>
      <c r="E1204" s="1" t="s">
        <v>27</v>
      </c>
      <c r="F1204" s="1">
        <v>29062.0</v>
      </c>
      <c r="H1204" s="2"/>
      <c r="I1204" s="2"/>
      <c r="J1204" s="2"/>
      <c r="K1204" s="2" t="str">
        <f>IF(Final_Cleaned_Data_V2!J1204="Other", "Please specify here", "")</f>
        <v/>
      </c>
      <c r="L1204" s="2"/>
      <c r="M1204" s="2"/>
      <c r="N1204" s="2" t="str">
        <f>IF(Final_Cleaned_Data_V2!M1204="Other", "Please specify here", "")</f>
        <v/>
      </c>
      <c r="O1204" s="2"/>
      <c r="P1204" s="2"/>
      <c r="Q1204" s="2"/>
      <c r="R1204" s="2"/>
      <c r="S1204" s="2"/>
      <c r="T1204" s="2"/>
      <c r="U1204" s="2"/>
      <c r="W1204" s="2"/>
      <c r="X1204" s="2"/>
    </row>
    <row r="1205">
      <c r="A1205" s="1">
        <v>1284.0</v>
      </c>
      <c r="B1205" s="1" t="s">
        <v>3212</v>
      </c>
      <c r="C1205" s="1" t="s">
        <v>3213</v>
      </c>
      <c r="D1205" s="1" t="s">
        <v>1784</v>
      </c>
      <c r="E1205" s="1" t="s">
        <v>27</v>
      </c>
      <c r="F1205" s="1">
        <v>29121.0</v>
      </c>
      <c r="H1205" s="2"/>
      <c r="I1205" s="2"/>
      <c r="J1205" s="2"/>
      <c r="K1205" s="2" t="str">
        <f>IF(Final_Cleaned_Data_V2!J1205="Other", "Please specify here", "")</f>
        <v/>
      </c>
      <c r="L1205" s="2"/>
      <c r="M1205" s="2"/>
      <c r="N1205" s="2" t="str">
        <f>IF(Final_Cleaned_Data_V2!M1205="Other", "Please specify here", "")</f>
        <v/>
      </c>
      <c r="O1205" s="2"/>
      <c r="P1205" s="2"/>
      <c r="Q1205" s="2"/>
      <c r="R1205" s="2"/>
      <c r="S1205" s="2"/>
      <c r="T1205" s="2"/>
      <c r="U1205" s="2"/>
      <c r="W1205" s="2"/>
      <c r="X1205" s="2"/>
    </row>
    <row r="1206">
      <c r="A1206" s="1">
        <v>1285.0</v>
      </c>
      <c r="B1206" s="1" t="s">
        <v>3214</v>
      </c>
      <c r="C1206" s="1" t="s">
        <v>3215</v>
      </c>
      <c r="D1206" s="1" t="s">
        <v>282</v>
      </c>
      <c r="E1206" s="1" t="s">
        <v>27</v>
      </c>
      <c r="F1206" s="1">
        <v>29152.0</v>
      </c>
      <c r="H1206" s="2"/>
      <c r="I1206" s="2"/>
      <c r="J1206" s="2"/>
      <c r="K1206" s="2" t="str">
        <f>IF(Final_Cleaned_Data_V2!J1206="Other", "Please specify here", "")</f>
        <v/>
      </c>
      <c r="L1206" s="2"/>
      <c r="M1206" s="2"/>
      <c r="N1206" s="2" t="str">
        <f>IF(Final_Cleaned_Data_V2!M1206="Other", "Please specify here", "")</f>
        <v/>
      </c>
      <c r="O1206" s="2"/>
      <c r="P1206" s="2"/>
      <c r="Q1206" s="2"/>
      <c r="R1206" s="2"/>
      <c r="S1206" s="2"/>
      <c r="T1206" s="2"/>
      <c r="U1206" s="2"/>
      <c r="W1206" s="2"/>
      <c r="X1206" s="2"/>
    </row>
    <row r="1207">
      <c r="A1207" s="1">
        <v>1286.0</v>
      </c>
      <c r="B1207" s="1" t="s">
        <v>3216</v>
      </c>
      <c r="C1207" s="1" t="s">
        <v>3217</v>
      </c>
      <c r="D1207" s="1" t="s">
        <v>2683</v>
      </c>
      <c r="E1207" s="1" t="s">
        <v>27</v>
      </c>
      <c r="F1207" s="1">
        <v>29254.0</v>
      </c>
      <c r="H1207" s="2"/>
      <c r="I1207" s="2"/>
      <c r="J1207" s="2"/>
      <c r="K1207" s="2" t="str">
        <f>IF(Final_Cleaned_Data_V2!J1207="Other", "Please specify here", "")</f>
        <v/>
      </c>
      <c r="L1207" s="2"/>
      <c r="M1207" s="2"/>
      <c r="N1207" s="2" t="str">
        <f>IF(Final_Cleaned_Data_V2!M1207="Other", "Please specify here", "")</f>
        <v/>
      </c>
      <c r="O1207" s="2"/>
      <c r="P1207" s="2"/>
      <c r="Q1207" s="2"/>
      <c r="R1207" s="2"/>
      <c r="S1207" s="2"/>
      <c r="T1207" s="2"/>
      <c r="U1207" s="2"/>
      <c r="W1207" s="2"/>
      <c r="X1207" s="2"/>
    </row>
    <row r="1208">
      <c r="A1208" s="1">
        <v>1287.0</v>
      </c>
      <c r="B1208" s="1" t="s">
        <v>3218</v>
      </c>
      <c r="C1208" s="1" t="s">
        <v>3219</v>
      </c>
      <c r="D1208" s="1" t="s">
        <v>2822</v>
      </c>
      <c r="E1208" s="1" t="s">
        <v>27</v>
      </c>
      <c r="F1208" s="1">
        <v>29396.0</v>
      </c>
      <c r="H1208" s="2"/>
      <c r="I1208" s="2"/>
      <c r="J1208" s="2"/>
      <c r="K1208" s="2" t="str">
        <f>IF(Final_Cleaned_Data_V2!J1208="Other", "Please specify here", "")</f>
        <v/>
      </c>
      <c r="L1208" s="2"/>
      <c r="M1208" s="2"/>
      <c r="N1208" s="2" t="str">
        <f>IF(Final_Cleaned_Data_V2!M1208="Other", "Please specify here", "")</f>
        <v/>
      </c>
      <c r="O1208" s="2"/>
      <c r="P1208" s="2"/>
      <c r="Q1208" s="2"/>
      <c r="R1208" s="2"/>
      <c r="S1208" s="2"/>
      <c r="T1208" s="2"/>
      <c r="U1208" s="2"/>
      <c r="W1208" s="2"/>
      <c r="X1208" s="2"/>
    </row>
    <row r="1209">
      <c r="A1209" s="1">
        <v>1288.0</v>
      </c>
      <c r="B1209" s="1" t="s">
        <v>3220</v>
      </c>
      <c r="C1209" s="1" t="s">
        <v>3221</v>
      </c>
      <c r="D1209" s="1" t="s">
        <v>1799</v>
      </c>
      <c r="E1209" s="1" t="s">
        <v>27</v>
      </c>
      <c r="F1209" s="1">
        <v>29460.0</v>
      </c>
      <c r="G1209" s="1" t="b">
        <v>1</v>
      </c>
      <c r="H1209" s="2"/>
      <c r="I1209" s="2"/>
      <c r="J1209" s="2"/>
      <c r="K1209" s="2" t="str">
        <f>IF(Final_Cleaned_Data_V2!J1209="Other", "Please specify here", "")</f>
        <v/>
      </c>
      <c r="L1209" s="2"/>
      <c r="M1209" s="2"/>
      <c r="N1209" s="2" t="str">
        <f>IF(Final_Cleaned_Data_V2!M1209="Other", "Please specify here", "")</f>
        <v/>
      </c>
      <c r="O1209" s="2"/>
      <c r="P1209" s="2"/>
      <c r="Q1209" s="2"/>
      <c r="R1209" s="2"/>
      <c r="S1209" s="2"/>
      <c r="T1209" s="2"/>
      <c r="U1209" s="2"/>
      <c r="W1209" s="2"/>
      <c r="X1209" s="2"/>
    </row>
    <row r="1210">
      <c r="A1210" s="1">
        <v>1289.0</v>
      </c>
      <c r="B1210" s="1" t="s">
        <v>3222</v>
      </c>
      <c r="C1210" s="1" t="s">
        <v>3223</v>
      </c>
      <c r="D1210" s="1" t="s">
        <v>2561</v>
      </c>
      <c r="E1210" s="1" t="s">
        <v>447</v>
      </c>
      <c r="F1210" s="1">
        <v>29668.0</v>
      </c>
      <c r="G1210" s="1" t="b">
        <v>1</v>
      </c>
      <c r="H1210" s="2"/>
      <c r="I1210" s="2"/>
      <c r="J1210" s="2"/>
      <c r="K1210" s="2" t="str">
        <f>IF(Final_Cleaned_Data_V2!J1210="Other", "Please specify here", "")</f>
        <v/>
      </c>
      <c r="L1210" s="2"/>
      <c r="M1210" s="2"/>
      <c r="N1210" s="2" t="str">
        <f>IF(Final_Cleaned_Data_V2!M1210="Other", "Please specify here", "")</f>
        <v/>
      </c>
      <c r="O1210" s="2"/>
      <c r="P1210" s="2"/>
      <c r="Q1210" s="2"/>
      <c r="R1210" s="2"/>
      <c r="S1210" s="2"/>
      <c r="T1210" s="2"/>
      <c r="U1210" s="2"/>
      <c r="W1210" s="2"/>
      <c r="X1210" s="2"/>
    </row>
    <row r="1211">
      <c r="A1211" s="1">
        <v>1290.0</v>
      </c>
      <c r="B1211" s="1" t="s">
        <v>3224</v>
      </c>
      <c r="C1211" s="1" t="s">
        <v>3225</v>
      </c>
      <c r="D1211" s="1" t="s">
        <v>558</v>
      </c>
      <c r="E1211" s="1" t="s">
        <v>27</v>
      </c>
      <c r="F1211" s="1">
        <v>29682.0</v>
      </c>
      <c r="H1211" s="2"/>
      <c r="I1211" s="2"/>
      <c r="J1211" s="2"/>
      <c r="K1211" s="2" t="str">
        <f>IF(Final_Cleaned_Data_V2!J1211="Other", "Please specify here", "")</f>
        <v/>
      </c>
      <c r="L1211" s="2"/>
      <c r="M1211" s="2"/>
      <c r="N1211" s="2" t="str">
        <f>IF(Final_Cleaned_Data_V2!M1211="Other", "Please specify here", "")</f>
        <v/>
      </c>
      <c r="O1211" s="2"/>
      <c r="P1211" s="2"/>
      <c r="Q1211" s="2"/>
      <c r="R1211" s="2"/>
      <c r="S1211" s="2"/>
      <c r="T1211" s="2"/>
      <c r="U1211" s="2"/>
      <c r="W1211" s="2"/>
      <c r="X1211" s="2"/>
    </row>
    <row r="1212">
      <c r="A1212" s="1">
        <v>1291.0</v>
      </c>
      <c r="B1212" s="1" t="s">
        <v>3226</v>
      </c>
      <c r="C1212" s="1" t="s">
        <v>3227</v>
      </c>
      <c r="D1212" s="1" t="s">
        <v>3228</v>
      </c>
      <c r="E1212" s="1" t="s">
        <v>27</v>
      </c>
      <c r="F1212" s="1">
        <v>29751.0</v>
      </c>
      <c r="G1212" s="1" t="b">
        <v>1</v>
      </c>
      <c r="H1212" s="2"/>
      <c r="I1212" s="2"/>
      <c r="J1212" s="2"/>
      <c r="K1212" s="2" t="str">
        <f>IF(Final_Cleaned_Data_V2!J1212="Other", "Please specify here", "")</f>
        <v/>
      </c>
      <c r="L1212" s="2"/>
      <c r="M1212" s="2"/>
      <c r="N1212" s="2" t="str">
        <f>IF(Final_Cleaned_Data_V2!M1212="Other", "Please specify here", "")</f>
        <v/>
      </c>
      <c r="O1212" s="2"/>
      <c r="P1212" s="2"/>
      <c r="Q1212" s="2"/>
      <c r="R1212" s="2"/>
      <c r="S1212" s="2"/>
      <c r="T1212" s="2"/>
      <c r="U1212" s="2"/>
      <c r="W1212" s="2"/>
      <c r="X1212" s="2"/>
    </row>
    <row r="1213">
      <c r="A1213" s="1">
        <v>1292.0</v>
      </c>
      <c r="B1213" s="1" t="s">
        <v>3229</v>
      </c>
      <c r="C1213" s="1" t="s">
        <v>3230</v>
      </c>
      <c r="D1213" s="1" t="s">
        <v>3231</v>
      </c>
      <c r="E1213" s="1" t="s">
        <v>27</v>
      </c>
      <c r="F1213" s="1">
        <v>29962.0</v>
      </c>
      <c r="G1213" s="1" t="b">
        <v>1</v>
      </c>
      <c r="H1213" s="2"/>
      <c r="I1213" s="2"/>
      <c r="J1213" s="2"/>
      <c r="K1213" s="2" t="str">
        <f>IF(Final_Cleaned_Data_V2!J1213="Other", "Please specify here", "")</f>
        <v/>
      </c>
      <c r="L1213" s="2"/>
      <c r="M1213" s="2"/>
      <c r="N1213" s="2" t="str">
        <f>IF(Final_Cleaned_Data_V2!M1213="Other", "Please specify here", "")</f>
        <v/>
      </c>
      <c r="O1213" s="2"/>
      <c r="P1213" s="2"/>
      <c r="Q1213" s="2"/>
      <c r="R1213" s="2"/>
      <c r="S1213" s="2"/>
      <c r="T1213" s="2"/>
      <c r="U1213" s="2"/>
      <c r="W1213" s="2"/>
      <c r="X1213" s="2"/>
    </row>
    <row r="1214">
      <c r="A1214" s="1">
        <v>1293.0</v>
      </c>
      <c r="B1214" s="1" t="s">
        <v>3232</v>
      </c>
      <c r="C1214" s="1" t="s">
        <v>3233</v>
      </c>
      <c r="D1214" s="1" t="s">
        <v>3234</v>
      </c>
      <c r="E1214" s="1" t="s">
        <v>27</v>
      </c>
      <c r="F1214" s="1">
        <v>30029.0</v>
      </c>
      <c r="H1214" s="2"/>
      <c r="I1214" s="2"/>
      <c r="J1214" s="2"/>
      <c r="K1214" s="2" t="str">
        <f>IF(Final_Cleaned_Data_V2!J1214="Other", "Please specify here", "")</f>
        <v/>
      </c>
      <c r="L1214" s="2"/>
      <c r="M1214" s="2"/>
      <c r="N1214" s="2" t="str">
        <f>IF(Final_Cleaned_Data_V2!M1214="Other", "Please specify here", "")</f>
        <v/>
      </c>
      <c r="O1214" s="2"/>
      <c r="P1214" s="2"/>
      <c r="Q1214" s="2"/>
      <c r="R1214" s="2"/>
      <c r="S1214" s="2"/>
      <c r="T1214" s="2"/>
      <c r="U1214" s="2"/>
      <c r="W1214" s="2"/>
      <c r="X1214" s="2"/>
    </row>
    <row r="1215">
      <c r="A1215" s="1">
        <v>1294.0</v>
      </c>
      <c r="B1215" s="1" t="s">
        <v>3235</v>
      </c>
      <c r="C1215" s="1" t="s">
        <v>3236</v>
      </c>
      <c r="D1215" s="1" t="s">
        <v>3144</v>
      </c>
      <c r="E1215" s="1" t="s">
        <v>27</v>
      </c>
      <c r="F1215" s="1">
        <v>30119.0</v>
      </c>
      <c r="G1215" s="1" t="b">
        <v>1</v>
      </c>
      <c r="H1215" s="2"/>
      <c r="I1215" s="2"/>
      <c r="J1215" s="2"/>
      <c r="K1215" s="2" t="str">
        <f>IF(Final_Cleaned_Data_V2!J1215="Other", "Please specify here", "")</f>
        <v/>
      </c>
      <c r="L1215" s="2"/>
      <c r="M1215" s="2"/>
      <c r="N1215" s="2" t="str">
        <f>IF(Final_Cleaned_Data_V2!M1215="Other", "Please specify here", "")</f>
        <v/>
      </c>
      <c r="O1215" s="2"/>
      <c r="P1215" s="2"/>
      <c r="Q1215" s="2"/>
      <c r="R1215" s="2"/>
      <c r="S1215" s="2"/>
      <c r="T1215" s="2"/>
      <c r="U1215" s="2"/>
      <c r="W1215" s="2"/>
      <c r="X1215" s="2"/>
    </row>
    <row r="1216">
      <c r="A1216" s="1">
        <v>1295.0</v>
      </c>
      <c r="B1216" s="1" t="s">
        <v>3237</v>
      </c>
      <c r="C1216" s="1" t="s">
        <v>3238</v>
      </c>
      <c r="D1216" s="1" t="s">
        <v>3239</v>
      </c>
      <c r="E1216" s="1" t="s">
        <v>34</v>
      </c>
      <c r="F1216" s="1">
        <v>30333.0</v>
      </c>
      <c r="G1216" s="1" t="b">
        <v>1</v>
      </c>
      <c r="H1216" s="2"/>
      <c r="I1216" s="2"/>
      <c r="J1216" s="2"/>
      <c r="K1216" s="2" t="str">
        <f>IF(Final_Cleaned_Data_V2!J1216="Other", "Please specify here", "")</f>
        <v/>
      </c>
      <c r="L1216" s="2"/>
      <c r="M1216" s="2"/>
      <c r="N1216" s="2" t="str">
        <f>IF(Final_Cleaned_Data_V2!M1216="Other", "Please specify here", "")</f>
        <v/>
      </c>
      <c r="O1216" s="2"/>
      <c r="P1216" s="2"/>
      <c r="Q1216" s="2"/>
      <c r="R1216" s="2"/>
      <c r="S1216" s="2"/>
      <c r="T1216" s="2"/>
      <c r="U1216" s="2"/>
      <c r="W1216" s="2"/>
      <c r="X1216" s="2"/>
    </row>
    <row r="1217">
      <c r="A1217" s="1">
        <v>1296.0</v>
      </c>
      <c r="B1217" s="1" t="s">
        <v>3240</v>
      </c>
      <c r="C1217" s="1" t="s">
        <v>3241</v>
      </c>
      <c r="D1217" s="1" t="s">
        <v>3242</v>
      </c>
      <c r="E1217" s="1" t="s">
        <v>27</v>
      </c>
      <c r="F1217" s="1">
        <v>30921.0</v>
      </c>
      <c r="H1217" s="2"/>
      <c r="I1217" s="2"/>
      <c r="J1217" s="2"/>
      <c r="K1217" s="2" t="str">
        <f>IF(Final_Cleaned_Data_V2!J1217="Other", "Please specify here", "")</f>
        <v/>
      </c>
      <c r="L1217" s="2"/>
      <c r="M1217" s="2"/>
      <c r="N1217" s="2" t="str">
        <f>IF(Final_Cleaned_Data_V2!M1217="Other", "Please specify here", "")</f>
        <v/>
      </c>
      <c r="O1217" s="2"/>
      <c r="P1217" s="2"/>
      <c r="Q1217" s="2"/>
      <c r="R1217" s="2"/>
      <c r="S1217" s="2"/>
      <c r="T1217" s="2"/>
      <c r="U1217" s="2"/>
      <c r="W1217" s="2"/>
      <c r="X1217" s="2"/>
    </row>
    <row r="1218">
      <c r="A1218" s="1">
        <v>1297.0</v>
      </c>
      <c r="B1218" s="1" t="s">
        <v>3243</v>
      </c>
      <c r="C1218" s="1" t="s">
        <v>3244</v>
      </c>
      <c r="D1218" s="1" t="s">
        <v>3245</v>
      </c>
      <c r="E1218" s="1" t="s">
        <v>3246</v>
      </c>
      <c r="F1218" s="1">
        <v>30989.0</v>
      </c>
      <c r="G1218" s="1" t="b">
        <v>1</v>
      </c>
      <c r="H1218" s="2"/>
      <c r="I1218" s="2"/>
      <c r="J1218" s="2"/>
      <c r="K1218" s="2" t="str">
        <f>IF(Final_Cleaned_Data_V2!J1218="Other", "Please specify here", "")</f>
        <v/>
      </c>
      <c r="L1218" s="2"/>
      <c r="M1218" s="2"/>
      <c r="N1218" s="2" t="str">
        <f>IF(Final_Cleaned_Data_V2!M1218="Other", "Please specify here", "")</f>
        <v/>
      </c>
      <c r="O1218" s="2"/>
      <c r="P1218" s="2"/>
      <c r="Q1218" s="2"/>
      <c r="R1218" s="2"/>
      <c r="S1218" s="2"/>
      <c r="T1218" s="2"/>
      <c r="U1218" s="2"/>
      <c r="W1218" s="2"/>
      <c r="X1218" s="2"/>
    </row>
    <row r="1219">
      <c r="A1219" s="1">
        <v>1298.0</v>
      </c>
      <c r="B1219" s="1" t="s">
        <v>3247</v>
      </c>
      <c r="C1219" s="1" t="s">
        <v>3248</v>
      </c>
      <c r="D1219" s="1" t="s">
        <v>3249</v>
      </c>
      <c r="E1219" s="1" t="s">
        <v>27</v>
      </c>
      <c r="F1219" s="1">
        <v>31040.0</v>
      </c>
      <c r="G1219" s="1" t="b">
        <v>1</v>
      </c>
      <c r="H1219" s="2"/>
      <c r="I1219" s="2"/>
      <c r="J1219" s="2"/>
      <c r="K1219" s="2" t="str">
        <f>IF(Final_Cleaned_Data_V2!J1219="Other", "Please specify here", "")</f>
        <v/>
      </c>
      <c r="L1219" s="2"/>
      <c r="M1219" s="2"/>
      <c r="N1219" s="2" t="str">
        <f>IF(Final_Cleaned_Data_V2!M1219="Other", "Please specify here", "")</f>
        <v/>
      </c>
      <c r="O1219" s="2"/>
      <c r="P1219" s="2"/>
      <c r="Q1219" s="2"/>
      <c r="R1219" s="2"/>
      <c r="S1219" s="2"/>
      <c r="T1219" s="2"/>
      <c r="U1219" s="2"/>
      <c r="W1219" s="2"/>
      <c r="X1219" s="2"/>
    </row>
    <row r="1220">
      <c r="A1220" s="1">
        <v>1299.0</v>
      </c>
      <c r="B1220" s="1" t="s">
        <v>3250</v>
      </c>
      <c r="C1220" s="1" t="s">
        <v>3251</v>
      </c>
      <c r="D1220" s="1" t="s">
        <v>30</v>
      </c>
      <c r="E1220" s="1" t="s">
        <v>27</v>
      </c>
      <c r="F1220" s="1">
        <v>31103.0</v>
      </c>
      <c r="G1220" s="1" t="b">
        <v>1</v>
      </c>
      <c r="H1220" s="2"/>
      <c r="I1220" s="2"/>
      <c r="J1220" s="2"/>
      <c r="K1220" s="2" t="str">
        <f>IF(Final_Cleaned_Data_V2!J1220="Other", "Please specify here", "")</f>
        <v/>
      </c>
      <c r="L1220" s="2"/>
      <c r="M1220" s="2"/>
      <c r="N1220" s="2" t="str">
        <f>IF(Final_Cleaned_Data_V2!M1220="Other", "Please specify here", "")</f>
        <v/>
      </c>
      <c r="O1220" s="2"/>
      <c r="P1220" s="2"/>
      <c r="Q1220" s="2"/>
      <c r="R1220" s="2"/>
      <c r="S1220" s="2"/>
      <c r="T1220" s="2"/>
      <c r="U1220" s="2"/>
      <c r="W1220" s="2"/>
      <c r="X1220" s="2"/>
    </row>
    <row r="1221">
      <c r="A1221" s="1">
        <v>1300.0</v>
      </c>
      <c r="B1221" s="1" t="s">
        <v>3252</v>
      </c>
      <c r="C1221" s="1" t="s">
        <v>3253</v>
      </c>
      <c r="D1221" s="1" t="s">
        <v>42</v>
      </c>
      <c r="E1221" s="1" t="s">
        <v>27</v>
      </c>
      <c r="F1221" s="1">
        <v>31183.0</v>
      </c>
      <c r="H1221" s="2"/>
      <c r="I1221" s="2"/>
      <c r="J1221" s="2"/>
      <c r="K1221" s="2" t="str">
        <f>IF(Final_Cleaned_Data_V2!J1221="Other", "Please specify here", "")</f>
        <v/>
      </c>
      <c r="L1221" s="2"/>
      <c r="M1221" s="2"/>
      <c r="N1221" s="2" t="str">
        <f>IF(Final_Cleaned_Data_V2!M1221="Other", "Please specify here", "")</f>
        <v/>
      </c>
      <c r="O1221" s="2"/>
      <c r="P1221" s="2"/>
      <c r="Q1221" s="2"/>
      <c r="R1221" s="2"/>
      <c r="S1221" s="2"/>
      <c r="T1221" s="2"/>
      <c r="U1221" s="2"/>
      <c r="W1221" s="2"/>
      <c r="X1221" s="2"/>
    </row>
    <row r="1222">
      <c r="A1222" s="1">
        <v>1301.0</v>
      </c>
      <c r="B1222" s="1" t="s">
        <v>3254</v>
      </c>
      <c r="C1222" s="1" t="s">
        <v>3255</v>
      </c>
      <c r="D1222" s="1" t="s">
        <v>138</v>
      </c>
      <c r="E1222" s="1" t="s">
        <v>34</v>
      </c>
      <c r="F1222" s="1">
        <v>31188.0</v>
      </c>
      <c r="H1222" s="2"/>
      <c r="I1222" s="2"/>
      <c r="J1222" s="2"/>
      <c r="K1222" s="2" t="str">
        <f>IF(Final_Cleaned_Data_V2!J1222="Other", "Please specify here", "")</f>
        <v/>
      </c>
      <c r="L1222" s="2"/>
      <c r="M1222" s="2"/>
      <c r="N1222" s="2" t="str">
        <f>IF(Final_Cleaned_Data_V2!M1222="Other", "Please specify here", "")</f>
        <v/>
      </c>
      <c r="O1222" s="2"/>
      <c r="P1222" s="2"/>
      <c r="Q1222" s="2"/>
      <c r="R1222" s="2"/>
      <c r="S1222" s="2"/>
      <c r="T1222" s="2"/>
      <c r="U1222" s="2"/>
      <c r="W1222" s="2"/>
      <c r="X1222" s="2"/>
    </row>
    <row r="1223">
      <c r="A1223" s="1">
        <v>1302.0</v>
      </c>
      <c r="B1223" s="1" t="s">
        <v>3256</v>
      </c>
      <c r="C1223" s="1" t="s">
        <v>3257</v>
      </c>
      <c r="D1223" s="1" t="s">
        <v>944</v>
      </c>
      <c r="E1223" s="1" t="s">
        <v>27</v>
      </c>
      <c r="F1223" s="1">
        <v>31227.0</v>
      </c>
      <c r="G1223" s="1" t="b">
        <v>1</v>
      </c>
      <c r="H1223" s="2"/>
      <c r="I1223" s="2"/>
      <c r="J1223" s="2"/>
      <c r="K1223" s="2" t="str">
        <f>IF(Final_Cleaned_Data_V2!J1223="Other", "Please specify here", "")</f>
        <v/>
      </c>
      <c r="L1223" s="2"/>
      <c r="M1223" s="2"/>
      <c r="N1223" s="2" t="str">
        <f>IF(Final_Cleaned_Data_V2!M1223="Other", "Please specify here", "")</f>
        <v/>
      </c>
      <c r="O1223" s="2"/>
      <c r="P1223" s="2"/>
      <c r="Q1223" s="2"/>
      <c r="R1223" s="2"/>
      <c r="S1223" s="2"/>
      <c r="T1223" s="2"/>
      <c r="U1223" s="2"/>
      <c r="W1223" s="2"/>
      <c r="X1223" s="2"/>
    </row>
    <row r="1224">
      <c r="A1224" s="1">
        <v>1303.0</v>
      </c>
      <c r="B1224" s="1" t="s">
        <v>3258</v>
      </c>
      <c r="C1224" s="1" t="s">
        <v>3259</v>
      </c>
      <c r="D1224" s="1" t="s">
        <v>2683</v>
      </c>
      <c r="E1224" s="1" t="s">
        <v>27</v>
      </c>
      <c r="F1224" s="1">
        <v>31323.0</v>
      </c>
      <c r="G1224" s="1" t="b">
        <v>1</v>
      </c>
      <c r="H1224" s="2"/>
      <c r="I1224" s="2"/>
      <c r="J1224" s="2"/>
      <c r="K1224" s="2" t="str">
        <f>IF(Final_Cleaned_Data_V2!J1224="Other", "Please specify here", "")</f>
        <v/>
      </c>
      <c r="L1224" s="2"/>
      <c r="M1224" s="2"/>
      <c r="N1224" s="2" t="str">
        <f>IF(Final_Cleaned_Data_V2!M1224="Other", "Please specify here", "")</f>
        <v/>
      </c>
      <c r="O1224" s="2"/>
      <c r="P1224" s="2"/>
      <c r="Q1224" s="2"/>
      <c r="R1224" s="2"/>
      <c r="S1224" s="2"/>
      <c r="T1224" s="2"/>
      <c r="U1224" s="2"/>
      <c r="W1224" s="2"/>
      <c r="X1224" s="2"/>
    </row>
    <row r="1225">
      <c r="A1225" s="1">
        <v>1304.0</v>
      </c>
      <c r="B1225" s="1" t="s">
        <v>3260</v>
      </c>
      <c r="C1225" s="1" t="s">
        <v>3261</v>
      </c>
      <c r="D1225" s="1" t="s">
        <v>82</v>
      </c>
      <c r="E1225" s="1" t="s">
        <v>27</v>
      </c>
      <c r="F1225" s="1">
        <v>31408.0</v>
      </c>
      <c r="G1225" s="1" t="b">
        <v>1</v>
      </c>
      <c r="H1225" s="2"/>
      <c r="I1225" s="2"/>
      <c r="J1225" s="2"/>
      <c r="K1225" s="2" t="str">
        <f>IF(Final_Cleaned_Data_V2!J1225="Other", "Please specify here", "")</f>
        <v/>
      </c>
      <c r="L1225" s="2"/>
      <c r="M1225" s="2"/>
      <c r="N1225" s="2" t="str">
        <f>IF(Final_Cleaned_Data_V2!M1225="Other", "Please specify here", "")</f>
        <v/>
      </c>
      <c r="O1225" s="2"/>
      <c r="P1225" s="2"/>
      <c r="Q1225" s="2"/>
      <c r="R1225" s="2"/>
      <c r="S1225" s="2"/>
      <c r="T1225" s="2"/>
      <c r="U1225" s="2"/>
      <c r="W1225" s="2"/>
      <c r="X1225" s="2"/>
    </row>
    <row r="1226">
      <c r="A1226" s="1">
        <v>1305.0</v>
      </c>
      <c r="B1226" s="1" t="s">
        <v>3262</v>
      </c>
      <c r="C1226" s="1" t="s">
        <v>3263</v>
      </c>
      <c r="D1226" s="1" t="s">
        <v>3006</v>
      </c>
      <c r="E1226" s="1" t="s">
        <v>27</v>
      </c>
      <c r="F1226" s="1">
        <v>31433.0</v>
      </c>
      <c r="G1226" s="1" t="b">
        <v>1</v>
      </c>
      <c r="H1226" s="2"/>
      <c r="I1226" s="2"/>
      <c r="J1226" s="2"/>
      <c r="K1226" s="2" t="str">
        <f>IF(Final_Cleaned_Data_V2!J1226="Other", "Please specify here", "")</f>
        <v/>
      </c>
      <c r="L1226" s="2"/>
      <c r="M1226" s="2"/>
      <c r="N1226" s="2" t="str">
        <f>IF(Final_Cleaned_Data_V2!M1226="Other", "Please specify here", "")</f>
        <v/>
      </c>
      <c r="O1226" s="2"/>
      <c r="P1226" s="2"/>
      <c r="Q1226" s="2"/>
      <c r="R1226" s="2"/>
      <c r="S1226" s="2"/>
      <c r="T1226" s="2"/>
      <c r="U1226" s="2"/>
      <c r="W1226" s="2"/>
      <c r="X1226" s="2"/>
    </row>
    <row r="1227">
      <c r="A1227" s="1">
        <v>1306.0</v>
      </c>
      <c r="B1227" s="1" t="s">
        <v>3264</v>
      </c>
      <c r="C1227" s="1" t="s">
        <v>3265</v>
      </c>
      <c r="D1227" s="1" t="s">
        <v>2866</v>
      </c>
      <c r="E1227" s="1" t="s">
        <v>27</v>
      </c>
      <c r="F1227" s="1">
        <v>31531.0</v>
      </c>
      <c r="H1227" s="2"/>
      <c r="I1227" s="2"/>
      <c r="J1227" s="2"/>
      <c r="K1227" s="2" t="str">
        <f>IF(Final_Cleaned_Data_V2!J1227="Other", "Please specify here", "")</f>
        <v/>
      </c>
      <c r="L1227" s="2"/>
      <c r="M1227" s="2"/>
      <c r="N1227" s="2" t="str">
        <f>IF(Final_Cleaned_Data_V2!M1227="Other", "Please specify here", "")</f>
        <v/>
      </c>
      <c r="O1227" s="2"/>
      <c r="P1227" s="2"/>
      <c r="Q1227" s="2"/>
      <c r="R1227" s="2"/>
      <c r="S1227" s="2"/>
      <c r="T1227" s="2"/>
      <c r="U1227" s="2"/>
      <c r="W1227" s="2"/>
      <c r="X1227" s="2"/>
    </row>
    <row r="1228">
      <c r="A1228" s="1">
        <v>1307.0</v>
      </c>
      <c r="B1228" s="1" t="s">
        <v>3266</v>
      </c>
      <c r="C1228" s="1" t="s">
        <v>3267</v>
      </c>
      <c r="D1228" s="1" t="s">
        <v>1167</v>
      </c>
      <c r="E1228" s="1" t="s">
        <v>27</v>
      </c>
      <c r="F1228" s="1">
        <v>31595.0</v>
      </c>
      <c r="H1228" s="2"/>
      <c r="I1228" s="2"/>
      <c r="J1228" s="2"/>
      <c r="K1228" s="2" t="str">
        <f>IF(Final_Cleaned_Data_V2!J1228="Other", "Please specify here", "")</f>
        <v/>
      </c>
      <c r="L1228" s="2"/>
      <c r="M1228" s="2"/>
      <c r="N1228" s="2" t="str">
        <f>IF(Final_Cleaned_Data_V2!M1228="Other", "Please specify here", "")</f>
        <v/>
      </c>
      <c r="O1228" s="2"/>
      <c r="P1228" s="2"/>
      <c r="Q1228" s="2"/>
      <c r="R1228" s="2"/>
      <c r="S1228" s="2"/>
      <c r="T1228" s="2"/>
      <c r="U1228" s="2"/>
      <c r="W1228" s="2"/>
      <c r="X1228" s="2"/>
    </row>
    <row r="1229">
      <c r="A1229" s="1">
        <v>1308.0</v>
      </c>
      <c r="B1229" s="1" t="s">
        <v>3268</v>
      </c>
      <c r="C1229" s="1" t="s">
        <v>3269</v>
      </c>
      <c r="D1229" s="1" t="s">
        <v>3242</v>
      </c>
      <c r="E1229" s="1" t="s">
        <v>27</v>
      </c>
      <c r="F1229" s="1">
        <v>31610.0</v>
      </c>
      <c r="H1229" s="2"/>
      <c r="I1229" s="2"/>
      <c r="J1229" s="2"/>
      <c r="K1229" s="2" t="str">
        <f>IF(Final_Cleaned_Data_V2!J1229="Other", "Please specify here", "")</f>
        <v/>
      </c>
      <c r="L1229" s="2"/>
      <c r="M1229" s="2"/>
      <c r="N1229" s="2" t="str">
        <f>IF(Final_Cleaned_Data_V2!M1229="Other", "Please specify here", "")</f>
        <v/>
      </c>
      <c r="O1229" s="2"/>
      <c r="P1229" s="2"/>
      <c r="Q1229" s="2"/>
      <c r="R1229" s="2"/>
      <c r="S1229" s="2"/>
      <c r="T1229" s="2"/>
      <c r="U1229" s="2"/>
      <c r="W1229" s="2"/>
      <c r="X1229" s="2"/>
    </row>
    <row r="1230">
      <c r="A1230" s="1">
        <v>1309.0</v>
      </c>
      <c r="B1230" s="1" t="s">
        <v>3270</v>
      </c>
      <c r="C1230" s="1" t="s">
        <v>3271</v>
      </c>
      <c r="D1230" s="1" t="s">
        <v>944</v>
      </c>
      <c r="E1230" s="1" t="s">
        <v>27</v>
      </c>
      <c r="F1230" s="1">
        <v>31667.0</v>
      </c>
      <c r="G1230" s="1" t="b">
        <v>1</v>
      </c>
      <c r="H1230" s="2"/>
      <c r="I1230" s="2"/>
      <c r="J1230" s="2"/>
      <c r="K1230" s="2" t="str">
        <f>IF(Final_Cleaned_Data_V2!J1230="Other", "Please specify here", "")</f>
        <v/>
      </c>
      <c r="L1230" s="2"/>
      <c r="M1230" s="2"/>
      <c r="N1230" s="2" t="str">
        <f>IF(Final_Cleaned_Data_V2!M1230="Other", "Please specify here", "")</f>
        <v/>
      </c>
      <c r="O1230" s="2"/>
      <c r="P1230" s="2"/>
      <c r="Q1230" s="2"/>
      <c r="R1230" s="2"/>
      <c r="S1230" s="2"/>
      <c r="T1230" s="2"/>
      <c r="U1230" s="2"/>
      <c r="W1230" s="2"/>
      <c r="X1230" s="2"/>
    </row>
    <row r="1231">
      <c r="A1231" s="1">
        <v>1310.0</v>
      </c>
      <c r="B1231" s="1" t="s">
        <v>3272</v>
      </c>
      <c r="C1231" s="1" t="s">
        <v>3273</v>
      </c>
      <c r="D1231" s="1" t="s">
        <v>3274</v>
      </c>
      <c r="E1231" s="1" t="s">
        <v>34</v>
      </c>
      <c r="F1231" s="1">
        <v>31692.0</v>
      </c>
      <c r="G1231" s="1" t="b">
        <v>1</v>
      </c>
      <c r="H1231" s="2"/>
      <c r="I1231" s="2"/>
      <c r="J1231" s="2"/>
      <c r="K1231" s="2" t="str">
        <f>IF(Final_Cleaned_Data_V2!J1231="Other", "Please specify here", "")</f>
        <v/>
      </c>
      <c r="L1231" s="2"/>
      <c r="M1231" s="2"/>
      <c r="N1231" s="2" t="str">
        <f>IF(Final_Cleaned_Data_V2!M1231="Other", "Please specify here", "")</f>
        <v/>
      </c>
      <c r="O1231" s="2"/>
      <c r="P1231" s="2"/>
      <c r="Q1231" s="2"/>
      <c r="R1231" s="2"/>
      <c r="S1231" s="2"/>
      <c r="T1231" s="2"/>
      <c r="U1231" s="2"/>
      <c r="W1231" s="2"/>
      <c r="X1231" s="2"/>
    </row>
    <row r="1232">
      <c r="A1232" s="1">
        <v>1311.0</v>
      </c>
      <c r="B1232" s="1" t="s">
        <v>3275</v>
      </c>
      <c r="C1232" s="1" t="s">
        <v>3276</v>
      </c>
      <c r="D1232" s="1" t="s">
        <v>3277</v>
      </c>
      <c r="E1232" s="1" t="s">
        <v>3278</v>
      </c>
      <c r="F1232" s="1">
        <v>31760.0</v>
      </c>
      <c r="H1232" s="2"/>
      <c r="I1232" s="2"/>
      <c r="J1232" s="2"/>
      <c r="K1232" s="2" t="str">
        <f>IF(Final_Cleaned_Data_V2!J1232="Other", "Please specify here", "")</f>
        <v/>
      </c>
      <c r="L1232" s="2"/>
      <c r="M1232" s="2"/>
      <c r="N1232" s="2" t="str">
        <f>IF(Final_Cleaned_Data_V2!M1232="Other", "Please specify here", "")</f>
        <v/>
      </c>
      <c r="O1232" s="2"/>
      <c r="P1232" s="2"/>
      <c r="Q1232" s="2"/>
      <c r="R1232" s="2"/>
      <c r="S1232" s="2"/>
      <c r="T1232" s="2"/>
      <c r="U1232" s="2"/>
      <c r="W1232" s="2"/>
      <c r="X1232" s="2"/>
    </row>
    <row r="1233">
      <c r="A1233" s="1">
        <v>1312.0</v>
      </c>
      <c r="B1233" s="1" t="s">
        <v>3279</v>
      </c>
      <c r="C1233" s="1" t="s">
        <v>3280</v>
      </c>
      <c r="D1233" s="1" t="s">
        <v>2525</v>
      </c>
      <c r="E1233" s="1" t="s">
        <v>27</v>
      </c>
      <c r="F1233" s="1">
        <v>31838.0</v>
      </c>
      <c r="H1233" s="2"/>
      <c r="I1233" s="2"/>
      <c r="J1233" s="2"/>
      <c r="K1233" s="2" t="str">
        <f>IF(Final_Cleaned_Data_V2!J1233="Other", "Please specify here", "")</f>
        <v/>
      </c>
      <c r="L1233" s="2"/>
      <c r="M1233" s="2"/>
      <c r="N1233" s="2" t="str">
        <f>IF(Final_Cleaned_Data_V2!M1233="Other", "Please specify here", "")</f>
        <v/>
      </c>
      <c r="O1233" s="2"/>
      <c r="P1233" s="2"/>
      <c r="Q1233" s="2"/>
      <c r="R1233" s="2"/>
      <c r="S1233" s="2"/>
      <c r="T1233" s="2"/>
      <c r="U1233" s="2"/>
      <c r="W1233" s="2"/>
      <c r="X1233" s="2"/>
    </row>
    <row r="1234">
      <c r="A1234" s="1">
        <v>1313.0</v>
      </c>
      <c r="B1234" s="1" t="s">
        <v>3281</v>
      </c>
      <c r="C1234" s="1" t="s">
        <v>3282</v>
      </c>
      <c r="D1234" s="1" t="s">
        <v>1765</v>
      </c>
      <c r="E1234" s="1" t="s">
        <v>27</v>
      </c>
      <c r="F1234" s="1">
        <v>31997.0</v>
      </c>
      <c r="G1234" s="1" t="b">
        <v>1</v>
      </c>
      <c r="H1234" s="2"/>
      <c r="I1234" s="2"/>
      <c r="J1234" s="2"/>
      <c r="K1234" s="2" t="str">
        <f>IF(Final_Cleaned_Data_V2!J1234="Other", "Please specify here", "")</f>
        <v/>
      </c>
      <c r="L1234" s="2"/>
      <c r="M1234" s="2"/>
      <c r="N1234" s="2" t="str">
        <f>IF(Final_Cleaned_Data_V2!M1234="Other", "Please specify here", "")</f>
        <v/>
      </c>
      <c r="O1234" s="2"/>
      <c r="P1234" s="2"/>
      <c r="Q1234" s="2"/>
      <c r="R1234" s="2"/>
      <c r="S1234" s="2"/>
      <c r="T1234" s="2"/>
      <c r="U1234" s="2"/>
      <c r="W1234" s="2"/>
      <c r="X1234" s="2"/>
    </row>
    <row r="1235">
      <c r="A1235" s="1">
        <v>1314.0</v>
      </c>
      <c r="B1235" s="1" t="s">
        <v>3283</v>
      </c>
      <c r="C1235" s="1" t="s">
        <v>3284</v>
      </c>
      <c r="D1235" s="1" t="s">
        <v>3144</v>
      </c>
      <c r="E1235" s="1" t="s">
        <v>27</v>
      </c>
      <c r="F1235" s="1">
        <v>32018.0</v>
      </c>
      <c r="H1235" s="2"/>
      <c r="I1235" s="2"/>
      <c r="J1235" s="2"/>
      <c r="K1235" s="2" t="str">
        <f>IF(Final_Cleaned_Data_V2!J1235="Other", "Please specify here", "")</f>
        <v/>
      </c>
      <c r="L1235" s="2"/>
      <c r="M1235" s="2"/>
      <c r="N1235" s="2" t="str">
        <f>IF(Final_Cleaned_Data_V2!M1235="Other", "Please specify here", "")</f>
        <v/>
      </c>
      <c r="O1235" s="2"/>
      <c r="P1235" s="2"/>
      <c r="Q1235" s="2"/>
      <c r="R1235" s="2"/>
      <c r="S1235" s="2"/>
      <c r="T1235" s="2"/>
      <c r="U1235" s="2"/>
      <c r="W1235" s="2"/>
      <c r="X1235" s="2"/>
    </row>
    <row r="1236">
      <c r="A1236" s="1">
        <v>1315.0</v>
      </c>
      <c r="B1236" s="1" t="s">
        <v>3285</v>
      </c>
      <c r="C1236" s="1" t="s">
        <v>3286</v>
      </c>
      <c r="D1236" s="1" t="s">
        <v>331</v>
      </c>
      <c r="E1236" s="1" t="s">
        <v>27</v>
      </c>
      <c r="F1236" s="1">
        <v>32033.0</v>
      </c>
      <c r="H1236" s="2"/>
      <c r="I1236" s="2"/>
      <c r="J1236" s="2"/>
      <c r="K1236" s="2" t="str">
        <f>IF(Final_Cleaned_Data_V2!J1236="Other", "Please specify here", "")</f>
        <v/>
      </c>
      <c r="L1236" s="2"/>
      <c r="M1236" s="2"/>
      <c r="N1236" s="2" t="str">
        <f>IF(Final_Cleaned_Data_V2!M1236="Other", "Please specify here", "")</f>
        <v/>
      </c>
      <c r="O1236" s="2"/>
      <c r="P1236" s="2"/>
      <c r="Q1236" s="2"/>
      <c r="R1236" s="2"/>
      <c r="S1236" s="2"/>
      <c r="T1236" s="2"/>
      <c r="U1236" s="2"/>
      <c r="W1236" s="2"/>
      <c r="X1236" s="2"/>
    </row>
    <row r="1237">
      <c r="A1237" s="1">
        <v>1316.0</v>
      </c>
      <c r="B1237" s="1" t="s">
        <v>3287</v>
      </c>
      <c r="C1237" s="1" t="s">
        <v>3288</v>
      </c>
      <c r="D1237" s="1" t="s">
        <v>3289</v>
      </c>
      <c r="E1237" s="1" t="s">
        <v>27</v>
      </c>
      <c r="F1237" s="1">
        <v>32281.0</v>
      </c>
      <c r="H1237" s="2"/>
      <c r="I1237" s="2"/>
      <c r="J1237" s="2"/>
      <c r="K1237" s="2" t="str">
        <f>IF(Final_Cleaned_Data_V2!J1237="Other", "Please specify here", "")</f>
        <v/>
      </c>
      <c r="L1237" s="2"/>
      <c r="M1237" s="2"/>
      <c r="N1237" s="2" t="str">
        <f>IF(Final_Cleaned_Data_V2!M1237="Other", "Please specify here", "")</f>
        <v/>
      </c>
      <c r="O1237" s="2"/>
      <c r="P1237" s="2"/>
      <c r="Q1237" s="2"/>
      <c r="R1237" s="2"/>
      <c r="S1237" s="2"/>
      <c r="T1237" s="2"/>
      <c r="U1237" s="2"/>
      <c r="W1237" s="2"/>
      <c r="X1237" s="2"/>
    </row>
    <row r="1238">
      <c r="A1238" s="1">
        <v>1317.0</v>
      </c>
      <c r="B1238" s="1" t="s">
        <v>3290</v>
      </c>
      <c r="C1238" s="1" t="s">
        <v>3291</v>
      </c>
      <c r="D1238" s="1" t="s">
        <v>3292</v>
      </c>
      <c r="E1238" s="1" t="s">
        <v>27</v>
      </c>
      <c r="F1238" s="1">
        <v>32915.0</v>
      </c>
      <c r="H1238" s="2"/>
      <c r="I1238" s="2"/>
      <c r="J1238" s="2"/>
      <c r="K1238" s="2" t="str">
        <f>IF(Final_Cleaned_Data_V2!J1238="Other", "Please specify here", "")</f>
        <v/>
      </c>
      <c r="L1238" s="2"/>
      <c r="M1238" s="2"/>
      <c r="N1238" s="2" t="str">
        <f>IF(Final_Cleaned_Data_V2!M1238="Other", "Please specify here", "")</f>
        <v/>
      </c>
      <c r="O1238" s="2"/>
      <c r="P1238" s="2"/>
      <c r="Q1238" s="2"/>
      <c r="R1238" s="2"/>
      <c r="S1238" s="2"/>
      <c r="T1238" s="2"/>
      <c r="U1238" s="2"/>
      <c r="W1238" s="2"/>
      <c r="X1238" s="2"/>
    </row>
    <row r="1239">
      <c r="A1239" s="1">
        <v>1318.0</v>
      </c>
      <c r="B1239" s="1" t="s">
        <v>3293</v>
      </c>
      <c r="C1239" s="1" t="s">
        <v>3294</v>
      </c>
      <c r="D1239" s="1" t="s">
        <v>2367</v>
      </c>
      <c r="E1239" s="1" t="s">
        <v>1749</v>
      </c>
      <c r="F1239" s="1">
        <v>33031.0</v>
      </c>
      <c r="G1239" s="1" t="b">
        <v>1</v>
      </c>
      <c r="H1239" s="2"/>
      <c r="I1239" s="2"/>
      <c r="J1239" s="2"/>
      <c r="K1239" s="2" t="str">
        <f>IF(Final_Cleaned_Data_V2!J1239="Other", "Please specify here", "")</f>
        <v/>
      </c>
      <c r="L1239" s="2"/>
      <c r="M1239" s="2"/>
      <c r="N1239" s="2" t="str">
        <f>IF(Final_Cleaned_Data_V2!M1239="Other", "Please specify here", "")</f>
        <v/>
      </c>
      <c r="O1239" s="2"/>
      <c r="P1239" s="2"/>
      <c r="Q1239" s="2"/>
      <c r="R1239" s="2"/>
      <c r="S1239" s="2"/>
      <c r="T1239" s="2"/>
      <c r="U1239" s="2"/>
      <c r="W1239" s="2"/>
      <c r="X1239" s="2"/>
    </row>
    <row r="1240">
      <c r="A1240" s="1">
        <v>1319.0</v>
      </c>
      <c r="B1240" s="1" t="s">
        <v>3295</v>
      </c>
      <c r="C1240" s="1" t="s">
        <v>3296</v>
      </c>
      <c r="D1240" s="1" t="s">
        <v>3297</v>
      </c>
      <c r="E1240" s="1" t="s">
        <v>27</v>
      </c>
      <c r="F1240" s="1">
        <v>33038.0</v>
      </c>
      <c r="G1240" s="1" t="b">
        <v>1</v>
      </c>
      <c r="H1240" s="2"/>
      <c r="I1240" s="2"/>
      <c r="J1240" s="2"/>
      <c r="K1240" s="2" t="str">
        <f>IF(Final_Cleaned_Data_V2!J1240="Other", "Please specify here", "")</f>
        <v/>
      </c>
      <c r="L1240" s="2"/>
      <c r="M1240" s="2"/>
      <c r="N1240" s="2" t="str">
        <f>IF(Final_Cleaned_Data_V2!M1240="Other", "Please specify here", "")</f>
        <v/>
      </c>
      <c r="O1240" s="2"/>
      <c r="P1240" s="2"/>
      <c r="Q1240" s="2"/>
      <c r="R1240" s="2"/>
      <c r="S1240" s="2"/>
      <c r="T1240" s="2"/>
      <c r="U1240" s="2"/>
      <c r="W1240" s="2"/>
      <c r="X1240" s="2"/>
    </row>
    <row r="1241">
      <c r="A1241" s="1">
        <v>1320.0</v>
      </c>
      <c r="B1241" s="1" t="s">
        <v>3298</v>
      </c>
      <c r="C1241" s="1" t="s">
        <v>3299</v>
      </c>
      <c r="D1241" s="1" t="s">
        <v>3300</v>
      </c>
      <c r="E1241" s="1" t="s">
        <v>27</v>
      </c>
      <c r="F1241" s="1">
        <v>33042.0</v>
      </c>
      <c r="H1241" s="2"/>
      <c r="I1241" s="2"/>
      <c r="J1241" s="2"/>
      <c r="K1241" s="2" t="str">
        <f>IF(Final_Cleaned_Data_V2!J1241="Other", "Please specify here", "")</f>
        <v/>
      </c>
      <c r="L1241" s="2"/>
      <c r="M1241" s="2"/>
      <c r="N1241" s="2" t="str">
        <f>IF(Final_Cleaned_Data_V2!M1241="Other", "Please specify here", "")</f>
        <v/>
      </c>
      <c r="O1241" s="2"/>
      <c r="P1241" s="2"/>
      <c r="Q1241" s="2"/>
      <c r="R1241" s="2"/>
      <c r="S1241" s="2"/>
      <c r="T1241" s="2"/>
      <c r="U1241" s="2"/>
      <c r="W1241" s="2"/>
      <c r="X1241" s="2"/>
    </row>
    <row r="1242">
      <c r="A1242" s="1">
        <v>1321.0</v>
      </c>
      <c r="B1242" s="1" t="s">
        <v>3301</v>
      </c>
      <c r="C1242" s="1" t="s">
        <v>3302</v>
      </c>
      <c r="D1242" s="1" t="s">
        <v>3144</v>
      </c>
      <c r="E1242" s="1" t="s">
        <v>27</v>
      </c>
      <c r="F1242" s="1">
        <v>33243.0</v>
      </c>
      <c r="G1242" s="1" t="b">
        <v>1</v>
      </c>
      <c r="H1242" s="2"/>
      <c r="I1242" s="2"/>
      <c r="J1242" s="2"/>
      <c r="K1242" s="2" t="str">
        <f>IF(Final_Cleaned_Data_V2!J1242="Other", "Please specify here", "")</f>
        <v/>
      </c>
      <c r="L1242" s="2"/>
      <c r="M1242" s="2"/>
      <c r="N1242" s="2" t="str">
        <f>IF(Final_Cleaned_Data_V2!M1242="Other", "Please specify here", "")</f>
        <v/>
      </c>
      <c r="O1242" s="2"/>
      <c r="P1242" s="2"/>
      <c r="Q1242" s="2"/>
      <c r="R1242" s="2"/>
      <c r="S1242" s="2"/>
      <c r="T1242" s="2"/>
      <c r="U1242" s="2"/>
      <c r="W1242" s="2"/>
      <c r="X1242" s="2"/>
    </row>
    <row r="1243">
      <c r="A1243" s="1">
        <v>1322.0</v>
      </c>
      <c r="B1243" s="1" t="s">
        <v>3303</v>
      </c>
      <c r="C1243" s="1" t="s">
        <v>3304</v>
      </c>
      <c r="D1243" s="1" t="s">
        <v>3305</v>
      </c>
      <c r="E1243" s="1" t="s">
        <v>1471</v>
      </c>
      <c r="F1243" s="1">
        <v>33277.0</v>
      </c>
      <c r="G1243" s="1" t="b">
        <v>1</v>
      </c>
      <c r="H1243" s="2"/>
      <c r="I1243" s="2"/>
      <c r="J1243" s="2"/>
      <c r="K1243" s="2" t="str">
        <f>IF(Final_Cleaned_Data_V2!J1243="Other", "Please specify here", "")</f>
        <v/>
      </c>
      <c r="L1243" s="2"/>
      <c r="M1243" s="2"/>
      <c r="N1243" s="2" t="str">
        <f>IF(Final_Cleaned_Data_V2!M1243="Other", "Please specify here", "")</f>
        <v/>
      </c>
      <c r="O1243" s="2"/>
      <c r="P1243" s="2"/>
      <c r="Q1243" s="2"/>
      <c r="R1243" s="2"/>
      <c r="S1243" s="2"/>
      <c r="T1243" s="2"/>
      <c r="U1243" s="2"/>
      <c r="W1243" s="2"/>
      <c r="X1243" s="2"/>
    </row>
    <row r="1244">
      <c r="A1244" s="1">
        <v>1323.0</v>
      </c>
      <c r="B1244" s="1" t="s">
        <v>3306</v>
      </c>
      <c r="C1244" s="1" t="s">
        <v>3307</v>
      </c>
      <c r="D1244" s="1" t="s">
        <v>3308</v>
      </c>
      <c r="E1244" s="1" t="s">
        <v>27</v>
      </c>
      <c r="F1244" s="1">
        <v>33397.0</v>
      </c>
      <c r="H1244" s="2"/>
      <c r="I1244" s="2"/>
      <c r="J1244" s="2"/>
      <c r="K1244" s="2" t="str">
        <f>IF(Final_Cleaned_Data_V2!J1244="Other", "Please specify here", "")</f>
        <v/>
      </c>
      <c r="L1244" s="2"/>
      <c r="M1244" s="2"/>
      <c r="N1244" s="2" t="str">
        <f>IF(Final_Cleaned_Data_V2!M1244="Other", "Please specify here", "")</f>
        <v/>
      </c>
      <c r="O1244" s="2"/>
      <c r="P1244" s="2"/>
      <c r="Q1244" s="2"/>
      <c r="R1244" s="2"/>
      <c r="S1244" s="2"/>
      <c r="T1244" s="2"/>
      <c r="U1244" s="2"/>
      <c r="W1244" s="2"/>
      <c r="X1244" s="2"/>
    </row>
    <row r="1245">
      <c r="A1245" s="1">
        <v>1324.0</v>
      </c>
      <c r="B1245" s="1" t="s">
        <v>3309</v>
      </c>
      <c r="C1245" s="1" t="s">
        <v>3310</v>
      </c>
      <c r="D1245" s="1" t="s">
        <v>3311</v>
      </c>
      <c r="E1245" s="1" t="s">
        <v>27</v>
      </c>
      <c r="F1245" s="1">
        <v>33425.0</v>
      </c>
      <c r="H1245" s="2"/>
      <c r="I1245" s="2"/>
      <c r="J1245" s="2"/>
      <c r="K1245" s="2" t="str">
        <f>IF(Final_Cleaned_Data_V2!J1245="Other", "Please specify here", "")</f>
        <v/>
      </c>
      <c r="L1245" s="2"/>
      <c r="M1245" s="2"/>
      <c r="N1245" s="2" t="str">
        <f>IF(Final_Cleaned_Data_V2!M1245="Other", "Please specify here", "")</f>
        <v/>
      </c>
      <c r="O1245" s="2"/>
      <c r="P1245" s="2"/>
      <c r="Q1245" s="2"/>
      <c r="R1245" s="2"/>
      <c r="S1245" s="2"/>
      <c r="T1245" s="2"/>
      <c r="U1245" s="2"/>
      <c r="W1245" s="2"/>
      <c r="X1245" s="2"/>
    </row>
    <row r="1246">
      <c r="A1246" s="1">
        <v>1325.0</v>
      </c>
      <c r="B1246" s="1" t="s">
        <v>3312</v>
      </c>
      <c r="C1246" s="1" t="s">
        <v>3313</v>
      </c>
      <c r="D1246" s="1" t="s">
        <v>3314</v>
      </c>
      <c r="E1246" s="1" t="s">
        <v>27</v>
      </c>
      <c r="F1246" s="1">
        <v>33569.0</v>
      </c>
      <c r="G1246" s="1" t="b">
        <v>1</v>
      </c>
      <c r="H1246" s="2"/>
      <c r="I1246" s="2"/>
      <c r="J1246" s="2"/>
      <c r="K1246" s="2" t="str">
        <f>IF(Final_Cleaned_Data_V2!J1246="Other", "Please specify here", "")</f>
        <v/>
      </c>
      <c r="L1246" s="2"/>
      <c r="M1246" s="2"/>
      <c r="N1246" s="2" t="str">
        <f>IF(Final_Cleaned_Data_V2!M1246="Other", "Please specify here", "")</f>
        <v/>
      </c>
      <c r="O1246" s="2"/>
      <c r="P1246" s="2"/>
      <c r="Q1246" s="2"/>
      <c r="R1246" s="2"/>
      <c r="S1246" s="2"/>
      <c r="T1246" s="2"/>
      <c r="U1246" s="2"/>
      <c r="W1246" s="2"/>
      <c r="X1246" s="2"/>
    </row>
    <row r="1247">
      <c r="A1247" s="1">
        <v>1326.0</v>
      </c>
      <c r="B1247" s="1" t="s">
        <v>3315</v>
      </c>
      <c r="C1247" s="1" t="s">
        <v>3316</v>
      </c>
      <c r="D1247" s="1" t="s">
        <v>1143</v>
      </c>
      <c r="E1247" s="1" t="s">
        <v>1144</v>
      </c>
      <c r="F1247" s="1">
        <v>33938.0</v>
      </c>
      <c r="H1247" s="2"/>
      <c r="I1247" s="2"/>
      <c r="J1247" s="2"/>
      <c r="K1247" s="2" t="str">
        <f>IF(Final_Cleaned_Data_V2!J1247="Other", "Please specify here", "")</f>
        <v/>
      </c>
      <c r="L1247" s="2"/>
      <c r="M1247" s="2"/>
      <c r="N1247" s="2" t="str">
        <f>IF(Final_Cleaned_Data_V2!M1247="Other", "Please specify here", "")</f>
        <v/>
      </c>
      <c r="O1247" s="2"/>
      <c r="P1247" s="2"/>
      <c r="Q1247" s="2"/>
      <c r="R1247" s="2"/>
      <c r="S1247" s="2"/>
      <c r="T1247" s="2"/>
      <c r="U1247" s="2"/>
      <c r="W1247" s="2"/>
      <c r="X1247" s="2"/>
    </row>
    <row r="1248">
      <c r="A1248" s="1">
        <v>1327.0</v>
      </c>
      <c r="B1248" s="1" t="s">
        <v>3317</v>
      </c>
      <c r="C1248" s="1" t="s">
        <v>3318</v>
      </c>
      <c r="D1248" s="1" t="s">
        <v>1784</v>
      </c>
      <c r="E1248" s="1" t="s">
        <v>27</v>
      </c>
      <c r="F1248" s="1">
        <v>34228.0</v>
      </c>
      <c r="G1248" s="1" t="b">
        <v>1</v>
      </c>
      <c r="H1248" s="2"/>
      <c r="I1248" s="2"/>
      <c r="J1248" s="2"/>
      <c r="K1248" s="2" t="str">
        <f>IF(Final_Cleaned_Data_V2!J1248="Other", "Please specify here", "")</f>
        <v/>
      </c>
      <c r="L1248" s="2"/>
      <c r="M1248" s="2"/>
      <c r="N1248" s="2" t="str">
        <f>IF(Final_Cleaned_Data_V2!M1248="Other", "Please specify here", "")</f>
        <v/>
      </c>
      <c r="O1248" s="2"/>
      <c r="P1248" s="2"/>
      <c r="Q1248" s="2"/>
      <c r="R1248" s="2"/>
      <c r="S1248" s="2"/>
      <c r="T1248" s="2"/>
      <c r="U1248" s="2"/>
      <c r="W1248" s="2"/>
      <c r="X1248" s="2"/>
    </row>
    <row r="1249">
      <c r="A1249" s="1">
        <v>1328.0</v>
      </c>
      <c r="B1249" s="1" t="s">
        <v>3319</v>
      </c>
      <c r="C1249" s="1" t="s">
        <v>3320</v>
      </c>
      <c r="D1249" s="1" t="s">
        <v>3321</v>
      </c>
      <c r="E1249" s="1" t="s">
        <v>27</v>
      </c>
      <c r="F1249" s="1">
        <v>34414.0</v>
      </c>
      <c r="G1249" s="1" t="b">
        <v>1</v>
      </c>
      <c r="H1249" s="2"/>
      <c r="I1249" s="2"/>
      <c r="J1249" s="2"/>
      <c r="K1249" s="2" t="str">
        <f>IF(Final_Cleaned_Data_V2!J1249="Other", "Please specify here", "")</f>
        <v/>
      </c>
      <c r="L1249" s="2"/>
      <c r="M1249" s="2"/>
      <c r="N1249" s="2" t="str">
        <f>IF(Final_Cleaned_Data_V2!M1249="Other", "Please specify here", "")</f>
        <v/>
      </c>
      <c r="O1249" s="2"/>
      <c r="P1249" s="2"/>
      <c r="Q1249" s="2"/>
      <c r="R1249" s="2"/>
      <c r="S1249" s="2"/>
      <c r="T1249" s="2"/>
      <c r="U1249" s="2"/>
      <c r="W1249" s="2"/>
      <c r="X1249" s="2"/>
    </row>
    <row r="1250">
      <c r="A1250" s="1">
        <v>1329.0</v>
      </c>
      <c r="B1250" s="1" t="s">
        <v>3322</v>
      </c>
      <c r="C1250" s="1" t="s">
        <v>3323</v>
      </c>
      <c r="D1250" s="1" t="s">
        <v>3324</v>
      </c>
      <c r="E1250" s="1" t="s">
        <v>478</v>
      </c>
      <c r="F1250" s="1">
        <v>34447.0</v>
      </c>
      <c r="H1250" s="2"/>
      <c r="I1250" s="2"/>
      <c r="J1250" s="2"/>
      <c r="K1250" s="2" t="str">
        <f>IF(Final_Cleaned_Data_V2!J1250="Other", "Please specify here", "")</f>
        <v/>
      </c>
      <c r="L1250" s="2"/>
      <c r="M1250" s="2"/>
      <c r="N1250" s="2" t="str">
        <f>IF(Final_Cleaned_Data_V2!M1250="Other", "Please specify here", "")</f>
        <v/>
      </c>
      <c r="O1250" s="2"/>
      <c r="P1250" s="2"/>
      <c r="Q1250" s="2"/>
      <c r="R1250" s="2"/>
      <c r="S1250" s="2"/>
      <c r="T1250" s="2"/>
      <c r="U1250" s="2"/>
      <c r="W1250" s="2"/>
      <c r="X1250" s="2"/>
    </row>
    <row r="1251">
      <c r="A1251" s="1">
        <v>1330.0</v>
      </c>
      <c r="B1251" s="1" t="s">
        <v>3325</v>
      </c>
      <c r="C1251" s="1" t="s">
        <v>3326</v>
      </c>
      <c r="D1251" s="1" t="s">
        <v>688</v>
      </c>
      <c r="E1251" s="1" t="s">
        <v>27</v>
      </c>
      <c r="F1251" s="1">
        <v>34570.0</v>
      </c>
      <c r="H1251" s="2"/>
      <c r="I1251" s="2"/>
      <c r="J1251" s="2"/>
      <c r="K1251" s="2" t="str">
        <f>IF(Final_Cleaned_Data_V2!J1251="Other", "Please specify here", "")</f>
        <v/>
      </c>
      <c r="L1251" s="2"/>
      <c r="M1251" s="2"/>
      <c r="N1251" s="2" t="str">
        <f>IF(Final_Cleaned_Data_V2!M1251="Other", "Please specify here", "")</f>
        <v/>
      </c>
      <c r="O1251" s="2"/>
      <c r="P1251" s="2"/>
      <c r="Q1251" s="2"/>
      <c r="R1251" s="2"/>
      <c r="S1251" s="2"/>
      <c r="T1251" s="2"/>
      <c r="U1251" s="2"/>
      <c r="W1251" s="2"/>
      <c r="X1251" s="2"/>
    </row>
    <row r="1252">
      <c r="A1252" s="1">
        <v>1331.0</v>
      </c>
      <c r="B1252" s="1" t="s">
        <v>3327</v>
      </c>
      <c r="C1252" s="1" t="s">
        <v>3328</v>
      </c>
      <c r="D1252" s="1" t="s">
        <v>3329</v>
      </c>
      <c r="E1252" s="1" t="s">
        <v>3330</v>
      </c>
      <c r="F1252" s="1">
        <v>34621.0</v>
      </c>
      <c r="H1252" s="2"/>
      <c r="I1252" s="2"/>
      <c r="J1252" s="2"/>
      <c r="K1252" s="2" t="str">
        <f>IF(Final_Cleaned_Data_V2!J1252="Other", "Please specify here", "")</f>
        <v/>
      </c>
      <c r="L1252" s="2"/>
      <c r="M1252" s="2"/>
      <c r="N1252" s="2" t="str">
        <f>IF(Final_Cleaned_Data_V2!M1252="Other", "Please specify here", "")</f>
        <v/>
      </c>
      <c r="O1252" s="2"/>
      <c r="P1252" s="2"/>
      <c r="Q1252" s="2"/>
      <c r="R1252" s="2"/>
      <c r="S1252" s="2"/>
      <c r="T1252" s="2"/>
      <c r="U1252" s="2"/>
      <c r="W1252" s="2"/>
      <c r="X1252" s="2"/>
    </row>
    <row r="1253">
      <c r="A1253" s="1">
        <v>1332.0</v>
      </c>
      <c r="B1253" s="1" t="s">
        <v>3331</v>
      </c>
      <c r="C1253" s="1" t="s">
        <v>3332</v>
      </c>
      <c r="D1253" s="1" t="s">
        <v>691</v>
      </c>
      <c r="E1253" s="1" t="s">
        <v>27</v>
      </c>
      <c r="F1253" s="1">
        <v>34746.0</v>
      </c>
      <c r="H1253" s="2"/>
      <c r="I1253" s="2"/>
      <c r="J1253" s="2"/>
      <c r="K1253" s="2" t="str">
        <f>IF(Final_Cleaned_Data_V2!J1253="Other", "Please specify here", "")</f>
        <v/>
      </c>
      <c r="L1253" s="2"/>
      <c r="M1253" s="2"/>
      <c r="N1253" s="2" t="str">
        <f>IF(Final_Cleaned_Data_V2!M1253="Other", "Please specify here", "")</f>
        <v/>
      </c>
      <c r="O1253" s="2"/>
      <c r="P1253" s="2"/>
      <c r="Q1253" s="2"/>
      <c r="R1253" s="2"/>
      <c r="S1253" s="2"/>
      <c r="T1253" s="2"/>
      <c r="U1253" s="2"/>
      <c r="W1253" s="2"/>
      <c r="X1253" s="2"/>
    </row>
    <row r="1254">
      <c r="A1254" s="1">
        <v>1333.0</v>
      </c>
      <c r="B1254" s="1" t="s">
        <v>3333</v>
      </c>
      <c r="C1254" s="1" t="s">
        <v>3334</v>
      </c>
      <c r="D1254" s="1" t="s">
        <v>3335</v>
      </c>
      <c r="E1254" s="1" t="s">
        <v>27</v>
      </c>
      <c r="F1254" s="1">
        <v>34814.0</v>
      </c>
      <c r="G1254" s="1" t="b">
        <v>1</v>
      </c>
      <c r="H1254" s="2"/>
      <c r="I1254" s="2"/>
      <c r="J1254" s="2"/>
      <c r="K1254" s="2" t="str">
        <f>IF(Final_Cleaned_Data_V2!J1254="Other", "Please specify here", "")</f>
        <v/>
      </c>
      <c r="L1254" s="2"/>
      <c r="M1254" s="2"/>
      <c r="N1254" s="2" t="str">
        <f>IF(Final_Cleaned_Data_V2!M1254="Other", "Please specify here", "")</f>
        <v/>
      </c>
      <c r="O1254" s="2"/>
      <c r="P1254" s="2"/>
      <c r="Q1254" s="2"/>
      <c r="R1254" s="2"/>
      <c r="S1254" s="2"/>
      <c r="T1254" s="2"/>
      <c r="U1254" s="2"/>
      <c r="W1254" s="2"/>
      <c r="X1254" s="2"/>
    </row>
    <row r="1255">
      <c r="A1255" s="1">
        <v>1334.0</v>
      </c>
      <c r="B1255" s="1" t="s">
        <v>3336</v>
      </c>
      <c r="C1255" s="1" t="s">
        <v>3337</v>
      </c>
      <c r="D1255" s="1" t="s">
        <v>3338</v>
      </c>
      <c r="E1255" s="1" t="s">
        <v>34</v>
      </c>
      <c r="F1255" s="1">
        <v>34896.0</v>
      </c>
      <c r="H1255" s="2"/>
      <c r="I1255" s="2"/>
      <c r="J1255" s="2"/>
      <c r="K1255" s="2" t="str">
        <f>IF(Final_Cleaned_Data_V2!J1255="Other", "Please specify here", "")</f>
        <v/>
      </c>
      <c r="L1255" s="2"/>
      <c r="M1255" s="2"/>
      <c r="N1255" s="2" t="str">
        <f>IF(Final_Cleaned_Data_V2!M1255="Other", "Please specify here", "")</f>
        <v/>
      </c>
      <c r="O1255" s="2"/>
      <c r="P1255" s="2"/>
      <c r="Q1255" s="2"/>
      <c r="R1255" s="2"/>
      <c r="S1255" s="2"/>
      <c r="T1255" s="2"/>
      <c r="U1255" s="2"/>
      <c r="W1255" s="2"/>
      <c r="X1255" s="2"/>
    </row>
    <row r="1256">
      <c r="A1256" s="1">
        <v>1335.0</v>
      </c>
      <c r="B1256" s="1" t="s">
        <v>3339</v>
      </c>
      <c r="C1256" s="1" t="s">
        <v>3340</v>
      </c>
      <c r="D1256" s="1" t="s">
        <v>1784</v>
      </c>
      <c r="E1256" s="1" t="s">
        <v>27</v>
      </c>
      <c r="F1256" s="1">
        <v>35068.0</v>
      </c>
      <c r="H1256" s="2"/>
      <c r="I1256" s="2"/>
      <c r="J1256" s="2"/>
      <c r="K1256" s="2" t="str">
        <f>IF(Final_Cleaned_Data_V2!J1256="Other", "Please specify here", "")</f>
        <v/>
      </c>
      <c r="L1256" s="2"/>
      <c r="M1256" s="2"/>
      <c r="N1256" s="2" t="str">
        <f>IF(Final_Cleaned_Data_V2!M1256="Other", "Please specify here", "")</f>
        <v/>
      </c>
      <c r="O1256" s="2"/>
      <c r="P1256" s="2"/>
      <c r="Q1256" s="2"/>
      <c r="R1256" s="2"/>
      <c r="S1256" s="2"/>
      <c r="T1256" s="2"/>
      <c r="U1256" s="2"/>
      <c r="W1256" s="2"/>
      <c r="X1256" s="2"/>
    </row>
    <row r="1257">
      <c r="A1257" s="1">
        <v>1336.0</v>
      </c>
      <c r="B1257" s="1" t="s">
        <v>3341</v>
      </c>
      <c r="C1257" s="1" t="s">
        <v>3342</v>
      </c>
      <c r="D1257" s="1" t="s">
        <v>30</v>
      </c>
      <c r="E1257" s="1" t="s">
        <v>27</v>
      </c>
      <c r="F1257" s="1">
        <v>35069.0</v>
      </c>
      <c r="H1257" s="2"/>
      <c r="I1257" s="2"/>
      <c r="J1257" s="2"/>
      <c r="K1257" s="2" t="str">
        <f>IF(Final_Cleaned_Data_V2!J1257="Other", "Please specify here", "")</f>
        <v/>
      </c>
      <c r="L1257" s="2"/>
      <c r="M1257" s="2"/>
      <c r="N1257" s="2" t="str">
        <f>IF(Final_Cleaned_Data_V2!M1257="Other", "Please specify here", "")</f>
        <v/>
      </c>
      <c r="O1257" s="2"/>
      <c r="P1257" s="2"/>
      <c r="Q1257" s="2"/>
      <c r="R1257" s="2"/>
      <c r="S1257" s="2"/>
      <c r="T1257" s="2"/>
      <c r="U1257" s="2"/>
      <c r="W1257" s="2"/>
      <c r="X1257" s="2"/>
    </row>
    <row r="1258">
      <c r="A1258" s="1">
        <v>1337.0</v>
      </c>
      <c r="B1258" s="1" t="s">
        <v>3343</v>
      </c>
      <c r="C1258" s="1" t="s">
        <v>3344</v>
      </c>
      <c r="D1258" s="1" t="s">
        <v>3345</v>
      </c>
      <c r="E1258" s="1" t="s">
        <v>27</v>
      </c>
      <c r="F1258" s="1">
        <v>35079.0</v>
      </c>
      <c r="H1258" s="2"/>
      <c r="I1258" s="2"/>
      <c r="J1258" s="2"/>
      <c r="K1258" s="2" t="str">
        <f>IF(Final_Cleaned_Data_V2!J1258="Other", "Please specify here", "")</f>
        <v/>
      </c>
      <c r="L1258" s="2"/>
      <c r="M1258" s="2"/>
      <c r="N1258" s="2" t="str">
        <f>IF(Final_Cleaned_Data_V2!M1258="Other", "Please specify here", "")</f>
        <v/>
      </c>
      <c r="O1258" s="2"/>
      <c r="P1258" s="2"/>
      <c r="Q1258" s="2"/>
      <c r="R1258" s="2"/>
      <c r="S1258" s="2"/>
      <c r="T1258" s="2"/>
      <c r="U1258" s="2"/>
      <c r="W1258" s="2"/>
      <c r="X1258" s="2"/>
    </row>
    <row r="1259">
      <c r="A1259" s="1">
        <v>1338.0</v>
      </c>
      <c r="B1259" s="1" t="s">
        <v>3346</v>
      </c>
      <c r="C1259" s="1" t="s">
        <v>3347</v>
      </c>
      <c r="D1259" s="1" t="s">
        <v>676</v>
      </c>
      <c r="E1259" s="1" t="s">
        <v>27</v>
      </c>
      <c r="F1259" s="1">
        <v>35148.0</v>
      </c>
      <c r="G1259" s="1" t="b">
        <v>1</v>
      </c>
      <c r="H1259" s="2"/>
      <c r="I1259" s="2"/>
      <c r="J1259" s="2"/>
      <c r="K1259" s="2" t="str">
        <f>IF(Final_Cleaned_Data_V2!J1259="Other", "Please specify here", "")</f>
        <v/>
      </c>
      <c r="L1259" s="2"/>
      <c r="M1259" s="2"/>
      <c r="N1259" s="2" t="str">
        <f>IF(Final_Cleaned_Data_V2!M1259="Other", "Please specify here", "")</f>
        <v/>
      </c>
      <c r="O1259" s="2"/>
      <c r="P1259" s="2"/>
      <c r="Q1259" s="2"/>
      <c r="R1259" s="2"/>
      <c r="S1259" s="2"/>
      <c r="T1259" s="2"/>
      <c r="U1259" s="2"/>
      <c r="W1259" s="2"/>
      <c r="X1259" s="2"/>
    </row>
    <row r="1260">
      <c r="A1260" s="1">
        <v>1339.0</v>
      </c>
      <c r="B1260" s="1" t="s">
        <v>3348</v>
      </c>
      <c r="C1260" s="1" t="s">
        <v>3349</v>
      </c>
      <c r="D1260" s="1" t="s">
        <v>1086</v>
      </c>
      <c r="E1260" s="1" t="s">
        <v>1087</v>
      </c>
      <c r="F1260" s="1">
        <v>35884.0</v>
      </c>
      <c r="G1260" s="1" t="b">
        <v>1</v>
      </c>
      <c r="H1260" s="2"/>
      <c r="I1260" s="2"/>
      <c r="J1260" s="2"/>
      <c r="K1260" s="2" t="str">
        <f>IF(Final_Cleaned_Data_V2!J1260="Other", "Please specify here", "")</f>
        <v/>
      </c>
      <c r="L1260" s="2"/>
      <c r="M1260" s="2"/>
      <c r="N1260" s="2" t="str">
        <f>IF(Final_Cleaned_Data_V2!M1260="Other", "Please specify here", "")</f>
        <v/>
      </c>
      <c r="O1260" s="2"/>
      <c r="P1260" s="2"/>
      <c r="Q1260" s="2"/>
      <c r="R1260" s="2"/>
      <c r="S1260" s="2"/>
      <c r="T1260" s="2"/>
      <c r="U1260" s="2"/>
      <c r="W1260" s="2"/>
      <c r="X1260" s="2"/>
    </row>
    <row r="1261">
      <c r="A1261" s="1">
        <v>1340.0</v>
      </c>
      <c r="B1261" s="1" t="s">
        <v>3350</v>
      </c>
      <c r="C1261" s="1" t="s">
        <v>3351</v>
      </c>
      <c r="D1261" s="1" t="s">
        <v>985</v>
      </c>
      <c r="E1261" s="1" t="s">
        <v>27</v>
      </c>
      <c r="F1261" s="1">
        <v>35940.0</v>
      </c>
      <c r="G1261" s="1" t="b">
        <v>1</v>
      </c>
      <c r="H1261" s="2"/>
      <c r="I1261" s="2"/>
      <c r="J1261" s="2"/>
      <c r="K1261" s="2" t="str">
        <f>IF(Final_Cleaned_Data_V2!J1261="Other", "Please specify here", "")</f>
        <v/>
      </c>
      <c r="L1261" s="2"/>
      <c r="M1261" s="2"/>
      <c r="N1261" s="2" t="str">
        <f>IF(Final_Cleaned_Data_V2!M1261="Other", "Please specify here", "")</f>
        <v/>
      </c>
      <c r="O1261" s="2"/>
      <c r="P1261" s="2"/>
      <c r="Q1261" s="2"/>
      <c r="R1261" s="2"/>
      <c r="S1261" s="2"/>
      <c r="T1261" s="2"/>
      <c r="U1261" s="2"/>
      <c r="W1261" s="2"/>
      <c r="X1261" s="2"/>
    </row>
    <row r="1262">
      <c r="A1262" s="1">
        <v>1341.0</v>
      </c>
      <c r="B1262" s="1" t="s">
        <v>3352</v>
      </c>
      <c r="C1262" s="1" t="s">
        <v>3353</v>
      </c>
      <c r="D1262" s="1" t="s">
        <v>944</v>
      </c>
      <c r="E1262" s="1" t="s">
        <v>27</v>
      </c>
      <c r="F1262" s="1">
        <v>36158.0</v>
      </c>
      <c r="H1262" s="2"/>
      <c r="I1262" s="2"/>
      <c r="J1262" s="2"/>
      <c r="K1262" s="2" t="str">
        <f>IF(Final_Cleaned_Data_V2!J1262="Other", "Please specify here", "")</f>
        <v/>
      </c>
      <c r="L1262" s="2"/>
      <c r="M1262" s="2"/>
      <c r="N1262" s="2" t="str">
        <f>IF(Final_Cleaned_Data_V2!M1262="Other", "Please specify here", "")</f>
        <v/>
      </c>
      <c r="O1262" s="2"/>
      <c r="P1262" s="2"/>
      <c r="Q1262" s="2"/>
      <c r="R1262" s="2"/>
      <c r="S1262" s="2"/>
      <c r="T1262" s="2"/>
      <c r="U1262" s="2"/>
      <c r="W1262" s="2"/>
      <c r="X1262" s="2"/>
    </row>
    <row r="1263">
      <c r="A1263" s="1">
        <v>1342.0</v>
      </c>
      <c r="B1263" s="1" t="s">
        <v>3354</v>
      </c>
      <c r="C1263" s="1" t="s">
        <v>3355</v>
      </c>
      <c r="D1263" s="1" t="s">
        <v>1922</v>
      </c>
      <c r="E1263" s="1" t="s">
        <v>27</v>
      </c>
      <c r="F1263" s="1">
        <v>36170.0</v>
      </c>
      <c r="G1263" s="1" t="b">
        <v>1</v>
      </c>
      <c r="H1263" s="2"/>
      <c r="I1263" s="2"/>
      <c r="J1263" s="2"/>
      <c r="K1263" s="2" t="str">
        <f>IF(Final_Cleaned_Data_V2!J1263="Other", "Please specify here", "")</f>
        <v/>
      </c>
      <c r="L1263" s="2"/>
      <c r="M1263" s="2"/>
      <c r="N1263" s="2" t="str">
        <f>IF(Final_Cleaned_Data_V2!M1263="Other", "Please specify here", "")</f>
        <v/>
      </c>
      <c r="O1263" s="2"/>
      <c r="P1263" s="2"/>
      <c r="Q1263" s="2"/>
      <c r="R1263" s="2"/>
      <c r="S1263" s="2"/>
      <c r="T1263" s="2"/>
      <c r="U1263" s="2"/>
      <c r="W1263" s="2"/>
      <c r="X1263" s="2"/>
    </row>
    <row r="1264">
      <c r="A1264" s="1">
        <v>1343.0</v>
      </c>
      <c r="B1264" s="1" t="s">
        <v>3356</v>
      </c>
      <c r="C1264" s="1" t="s">
        <v>3357</v>
      </c>
      <c r="D1264" s="1" t="s">
        <v>3194</v>
      </c>
      <c r="E1264" s="1" t="s">
        <v>27</v>
      </c>
      <c r="F1264" s="1">
        <v>36192.0</v>
      </c>
      <c r="G1264" s="1" t="b">
        <v>1</v>
      </c>
      <c r="H1264" s="2"/>
      <c r="I1264" s="2"/>
      <c r="J1264" s="2"/>
      <c r="K1264" s="2" t="str">
        <f>IF(Final_Cleaned_Data_V2!J1264="Other", "Please specify here", "")</f>
        <v/>
      </c>
      <c r="L1264" s="2"/>
      <c r="M1264" s="2"/>
      <c r="N1264" s="2" t="str">
        <f>IF(Final_Cleaned_Data_V2!M1264="Other", "Please specify here", "")</f>
        <v/>
      </c>
      <c r="O1264" s="2"/>
      <c r="P1264" s="2"/>
      <c r="Q1264" s="2"/>
      <c r="R1264" s="2"/>
      <c r="S1264" s="2"/>
      <c r="T1264" s="2"/>
      <c r="U1264" s="2"/>
      <c r="W1264" s="2"/>
      <c r="X1264" s="2"/>
    </row>
    <row r="1265">
      <c r="A1265" s="1">
        <v>1344.0</v>
      </c>
      <c r="B1265" s="1" t="s">
        <v>3358</v>
      </c>
      <c r="C1265" s="1" t="s">
        <v>3359</v>
      </c>
      <c r="D1265" s="1" t="s">
        <v>3360</v>
      </c>
      <c r="E1265" s="1" t="s">
        <v>27</v>
      </c>
      <c r="F1265" s="1">
        <v>36713.0</v>
      </c>
      <c r="H1265" s="2"/>
      <c r="I1265" s="2"/>
      <c r="J1265" s="2"/>
      <c r="K1265" s="2" t="str">
        <f>IF(Final_Cleaned_Data_V2!J1265="Other", "Please specify here", "")</f>
        <v/>
      </c>
      <c r="L1265" s="2"/>
      <c r="M1265" s="2"/>
      <c r="N1265" s="2" t="str">
        <f>IF(Final_Cleaned_Data_V2!M1265="Other", "Please specify here", "")</f>
        <v/>
      </c>
      <c r="O1265" s="2"/>
      <c r="P1265" s="2"/>
      <c r="Q1265" s="2"/>
      <c r="R1265" s="2"/>
      <c r="S1265" s="2"/>
      <c r="T1265" s="2"/>
      <c r="U1265" s="2"/>
      <c r="W1265" s="2"/>
      <c r="X1265" s="2"/>
    </row>
    <row r="1266">
      <c r="A1266" s="1">
        <v>1345.0</v>
      </c>
      <c r="B1266" s="1" t="s">
        <v>3361</v>
      </c>
      <c r="C1266" s="1" t="s">
        <v>3362</v>
      </c>
      <c r="D1266" s="1" t="s">
        <v>3144</v>
      </c>
      <c r="E1266" s="1" t="s">
        <v>27</v>
      </c>
      <c r="F1266" s="1">
        <v>36725.0</v>
      </c>
      <c r="G1266" s="1" t="b">
        <v>1</v>
      </c>
      <c r="H1266" s="2"/>
      <c r="I1266" s="2"/>
      <c r="J1266" s="2"/>
      <c r="K1266" s="2" t="str">
        <f>IF(Final_Cleaned_Data_V2!J1266="Other", "Please specify here", "")</f>
        <v/>
      </c>
      <c r="L1266" s="2"/>
      <c r="M1266" s="2"/>
      <c r="N1266" s="2" t="str">
        <f>IF(Final_Cleaned_Data_V2!M1266="Other", "Please specify here", "")</f>
        <v/>
      </c>
      <c r="O1266" s="2"/>
      <c r="P1266" s="2"/>
      <c r="Q1266" s="2"/>
      <c r="R1266" s="2"/>
      <c r="S1266" s="2"/>
      <c r="T1266" s="2"/>
      <c r="U1266" s="2"/>
      <c r="W1266" s="2"/>
      <c r="X1266" s="2"/>
    </row>
    <row r="1267">
      <c r="A1267" s="1">
        <v>1346.0</v>
      </c>
      <c r="B1267" s="1" t="s">
        <v>3363</v>
      </c>
      <c r="C1267" s="1" t="s">
        <v>3364</v>
      </c>
      <c r="D1267" s="1" t="s">
        <v>2683</v>
      </c>
      <c r="E1267" s="1" t="s">
        <v>27</v>
      </c>
      <c r="F1267" s="1">
        <v>36838.0</v>
      </c>
      <c r="G1267" s="1" t="b">
        <v>1</v>
      </c>
      <c r="H1267" s="2"/>
      <c r="I1267" s="2"/>
      <c r="J1267" s="2"/>
      <c r="K1267" s="2" t="str">
        <f>IF(Final_Cleaned_Data_V2!J1267="Other", "Please specify here", "")</f>
        <v/>
      </c>
      <c r="L1267" s="2"/>
      <c r="M1267" s="2"/>
      <c r="N1267" s="2" t="str">
        <f>IF(Final_Cleaned_Data_V2!M1267="Other", "Please specify here", "")</f>
        <v/>
      </c>
      <c r="O1267" s="2"/>
      <c r="P1267" s="2"/>
      <c r="Q1267" s="2"/>
      <c r="R1267" s="2"/>
      <c r="S1267" s="2"/>
      <c r="T1267" s="2"/>
      <c r="U1267" s="2"/>
      <c r="W1267" s="2"/>
      <c r="X1267" s="2"/>
    </row>
    <row r="1268">
      <c r="A1268" s="1">
        <v>1347.0</v>
      </c>
      <c r="B1268" s="1" t="s">
        <v>3365</v>
      </c>
      <c r="C1268" s="1" t="s">
        <v>3366</v>
      </c>
      <c r="D1268" s="1" t="s">
        <v>1787</v>
      </c>
      <c r="E1268" s="1" t="s">
        <v>27</v>
      </c>
      <c r="F1268" s="1">
        <v>36850.0</v>
      </c>
      <c r="G1268" s="1" t="b">
        <v>1</v>
      </c>
      <c r="H1268" s="2"/>
      <c r="I1268" s="2"/>
      <c r="J1268" s="2"/>
      <c r="K1268" s="2" t="str">
        <f>IF(Final_Cleaned_Data_V2!J1268="Other", "Please specify here", "")</f>
        <v/>
      </c>
      <c r="L1268" s="2"/>
      <c r="M1268" s="2"/>
      <c r="N1268" s="2" t="str">
        <f>IF(Final_Cleaned_Data_V2!M1268="Other", "Please specify here", "")</f>
        <v/>
      </c>
      <c r="O1268" s="2"/>
      <c r="P1268" s="2"/>
      <c r="Q1268" s="2"/>
      <c r="R1268" s="2"/>
      <c r="S1268" s="2"/>
      <c r="T1268" s="2"/>
      <c r="U1268" s="2"/>
      <c r="W1268" s="2"/>
      <c r="X1268" s="2"/>
    </row>
    <row r="1269">
      <c r="A1269" s="1">
        <v>1348.0</v>
      </c>
      <c r="B1269" s="1" t="s">
        <v>3367</v>
      </c>
      <c r="C1269" s="1" t="s">
        <v>3368</v>
      </c>
      <c r="D1269" s="1" t="s">
        <v>3369</v>
      </c>
      <c r="E1269" s="1" t="s">
        <v>3370</v>
      </c>
      <c r="F1269" s="1">
        <v>36868.0</v>
      </c>
      <c r="G1269" s="1" t="b">
        <v>1</v>
      </c>
      <c r="H1269" s="2"/>
      <c r="I1269" s="2"/>
      <c r="J1269" s="2"/>
      <c r="K1269" s="2" t="str">
        <f>IF(Final_Cleaned_Data_V2!J1269="Other", "Please specify here", "")</f>
        <v/>
      </c>
      <c r="L1269" s="2"/>
      <c r="M1269" s="2"/>
      <c r="N1269" s="2" t="str">
        <f>IF(Final_Cleaned_Data_V2!M1269="Other", "Please specify here", "")</f>
        <v/>
      </c>
      <c r="O1269" s="2"/>
      <c r="P1269" s="2"/>
      <c r="Q1269" s="2"/>
      <c r="R1269" s="2"/>
      <c r="S1269" s="2"/>
      <c r="T1269" s="2"/>
      <c r="U1269" s="2"/>
      <c r="W1269" s="2"/>
      <c r="X1269" s="2"/>
    </row>
    <row r="1270">
      <c r="A1270" s="1">
        <v>1349.0</v>
      </c>
      <c r="B1270" s="1" t="s">
        <v>3371</v>
      </c>
      <c r="C1270" s="1" t="s">
        <v>3372</v>
      </c>
      <c r="D1270" s="1" t="s">
        <v>3373</v>
      </c>
      <c r="E1270" s="1" t="s">
        <v>27</v>
      </c>
      <c r="F1270" s="1">
        <v>36924.0</v>
      </c>
      <c r="G1270" s="1" t="b">
        <v>1</v>
      </c>
      <c r="H1270" s="2"/>
      <c r="I1270" s="2"/>
      <c r="J1270" s="2"/>
      <c r="K1270" s="2" t="str">
        <f>IF(Final_Cleaned_Data_V2!J1270="Other", "Please specify here", "")</f>
        <v/>
      </c>
      <c r="L1270" s="2"/>
      <c r="M1270" s="2"/>
      <c r="N1270" s="2" t="str">
        <f>IF(Final_Cleaned_Data_V2!M1270="Other", "Please specify here", "")</f>
        <v/>
      </c>
      <c r="O1270" s="2"/>
      <c r="P1270" s="2"/>
      <c r="Q1270" s="2"/>
      <c r="R1270" s="2"/>
      <c r="S1270" s="2"/>
      <c r="T1270" s="2"/>
      <c r="U1270" s="2"/>
      <c r="W1270" s="2"/>
      <c r="X1270" s="2"/>
    </row>
    <row r="1271">
      <c r="A1271" s="1">
        <v>1350.0</v>
      </c>
      <c r="B1271" s="1" t="s">
        <v>3374</v>
      </c>
      <c r="C1271" s="1" t="s">
        <v>3375</v>
      </c>
      <c r="D1271" s="1" t="s">
        <v>3376</v>
      </c>
      <c r="E1271" s="1" t="s">
        <v>27</v>
      </c>
      <c r="F1271" s="1">
        <v>36964.0</v>
      </c>
      <c r="G1271" s="1" t="b">
        <v>1</v>
      </c>
      <c r="H1271" s="2"/>
      <c r="I1271" s="2"/>
      <c r="J1271" s="2"/>
      <c r="K1271" s="2" t="str">
        <f>IF(Final_Cleaned_Data_V2!J1271="Other", "Please specify here", "")</f>
        <v/>
      </c>
      <c r="L1271" s="2"/>
      <c r="M1271" s="2"/>
      <c r="N1271" s="2" t="str">
        <f>IF(Final_Cleaned_Data_V2!M1271="Other", "Please specify here", "")</f>
        <v/>
      </c>
      <c r="O1271" s="2"/>
      <c r="P1271" s="2"/>
      <c r="Q1271" s="2"/>
      <c r="R1271" s="2"/>
      <c r="S1271" s="2"/>
      <c r="T1271" s="2"/>
      <c r="U1271" s="2"/>
      <c r="W1271" s="2"/>
      <c r="X1271" s="2"/>
    </row>
    <row r="1272">
      <c r="A1272" s="1">
        <v>1351.0</v>
      </c>
      <c r="B1272" s="1" t="s">
        <v>3377</v>
      </c>
      <c r="C1272" s="1" t="s">
        <v>3378</v>
      </c>
      <c r="D1272" s="1" t="s">
        <v>3373</v>
      </c>
      <c r="E1272" s="1" t="s">
        <v>27</v>
      </c>
      <c r="F1272" s="1">
        <v>37279.0</v>
      </c>
      <c r="G1272" s="1" t="b">
        <v>1</v>
      </c>
      <c r="H1272" s="2"/>
      <c r="I1272" s="2"/>
      <c r="J1272" s="2"/>
      <c r="K1272" s="2" t="str">
        <f>IF(Final_Cleaned_Data_V2!J1272="Other", "Please specify here", "")</f>
        <v/>
      </c>
      <c r="L1272" s="2"/>
      <c r="M1272" s="2"/>
      <c r="N1272" s="2" t="str">
        <f>IF(Final_Cleaned_Data_V2!M1272="Other", "Please specify here", "")</f>
        <v/>
      </c>
      <c r="O1272" s="2"/>
      <c r="P1272" s="2"/>
      <c r="Q1272" s="2"/>
      <c r="R1272" s="2"/>
      <c r="S1272" s="2"/>
      <c r="T1272" s="2"/>
      <c r="U1272" s="2"/>
      <c r="W1272" s="2"/>
      <c r="X1272" s="2"/>
    </row>
    <row r="1273">
      <c r="A1273" s="1">
        <v>1352.0</v>
      </c>
      <c r="B1273" s="1" t="s">
        <v>3379</v>
      </c>
      <c r="C1273" s="1" t="s">
        <v>3380</v>
      </c>
      <c r="D1273" s="1" t="s">
        <v>3381</v>
      </c>
      <c r="E1273" s="1" t="s">
        <v>27</v>
      </c>
      <c r="F1273" s="1">
        <v>37396.0</v>
      </c>
      <c r="G1273" s="1" t="b">
        <v>1</v>
      </c>
      <c r="H1273" s="2"/>
      <c r="I1273" s="2"/>
      <c r="J1273" s="2"/>
      <c r="K1273" s="2" t="str">
        <f>IF(Final_Cleaned_Data_V2!J1273="Other", "Please specify here", "")</f>
        <v/>
      </c>
      <c r="L1273" s="2"/>
      <c r="M1273" s="2"/>
      <c r="N1273" s="2" t="str">
        <f>IF(Final_Cleaned_Data_V2!M1273="Other", "Please specify here", "")</f>
        <v/>
      </c>
      <c r="O1273" s="2"/>
      <c r="P1273" s="2"/>
      <c r="Q1273" s="2"/>
      <c r="R1273" s="2"/>
      <c r="S1273" s="2"/>
      <c r="T1273" s="2"/>
      <c r="U1273" s="2"/>
      <c r="W1273" s="2"/>
      <c r="X1273" s="2"/>
    </row>
    <row r="1274">
      <c r="A1274" s="1">
        <v>1353.0</v>
      </c>
      <c r="B1274" s="1" t="s">
        <v>3382</v>
      </c>
      <c r="C1274" s="1" t="s">
        <v>3383</v>
      </c>
      <c r="D1274" s="1" t="s">
        <v>3384</v>
      </c>
      <c r="E1274" s="1" t="s">
        <v>27</v>
      </c>
      <c r="F1274" s="1">
        <v>37446.0</v>
      </c>
      <c r="H1274" s="2"/>
      <c r="I1274" s="2"/>
      <c r="J1274" s="2"/>
      <c r="K1274" s="2" t="str">
        <f>IF(Final_Cleaned_Data_V2!J1274="Other", "Please specify here", "")</f>
        <v/>
      </c>
      <c r="L1274" s="2"/>
      <c r="M1274" s="2"/>
      <c r="N1274" s="2" t="str">
        <f>IF(Final_Cleaned_Data_V2!M1274="Other", "Please specify here", "")</f>
        <v/>
      </c>
      <c r="O1274" s="2"/>
      <c r="P1274" s="2"/>
      <c r="Q1274" s="2"/>
      <c r="R1274" s="2"/>
      <c r="S1274" s="2"/>
      <c r="T1274" s="2"/>
      <c r="U1274" s="2"/>
      <c r="W1274" s="2"/>
      <c r="X1274" s="2"/>
    </row>
    <row r="1275">
      <c r="A1275" s="1">
        <v>1354.0</v>
      </c>
      <c r="B1275" s="1" t="s">
        <v>3385</v>
      </c>
      <c r="C1275" s="1" t="s">
        <v>3386</v>
      </c>
      <c r="D1275" s="1" t="s">
        <v>1259</v>
      </c>
      <c r="E1275" s="1" t="s">
        <v>27</v>
      </c>
      <c r="F1275" s="1">
        <v>37504.0</v>
      </c>
      <c r="G1275" s="1" t="b">
        <v>1</v>
      </c>
      <c r="H1275" s="2"/>
      <c r="I1275" s="2"/>
      <c r="J1275" s="2"/>
      <c r="K1275" s="2" t="str">
        <f>IF(Final_Cleaned_Data_V2!J1275="Other", "Please specify here", "")</f>
        <v/>
      </c>
      <c r="L1275" s="2"/>
      <c r="M1275" s="2"/>
      <c r="N1275" s="2" t="str">
        <f>IF(Final_Cleaned_Data_V2!M1275="Other", "Please specify here", "")</f>
        <v/>
      </c>
      <c r="O1275" s="2"/>
      <c r="P1275" s="2"/>
      <c r="Q1275" s="2"/>
      <c r="R1275" s="2"/>
      <c r="S1275" s="2"/>
      <c r="T1275" s="2"/>
      <c r="U1275" s="2"/>
      <c r="W1275" s="2"/>
      <c r="X1275" s="2"/>
    </row>
    <row r="1276">
      <c r="A1276" s="1">
        <v>1355.0</v>
      </c>
      <c r="B1276" s="1" t="s">
        <v>3387</v>
      </c>
      <c r="C1276" s="1" t="s">
        <v>3388</v>
      </c>
      <c r="D1276" s="1" t="s">
        <v>791</v>
      </c>
      <c r="E1276" s="1" t="s">
        <v>27</v>
      </c>
      <c r="F1276" s="1">
        <v>37612.0</v>
      </c>
      <c r="G1276" s="1" t="b">
        <v>1</v>
      </c>
      <c r="H1276" s="2"/>
      <c r="I1276" s="2"/>
      <c r="J1276" s="2"/>
      <c r="K1276" s="2" t="str">
        <f>IF(Final_Cleaned_Data_V2!J1276="Other", "Please specify here", "")</f>
        <v/>
      </c>
      <c r="L1276" s="2"/>
      <c r="M1276" s="2"/>
      <c r="N1276" s="2" t="str">
        <f>IF(Final_Cleaned_Data_V2!M1276="Other", "Please specify here", "")</f>
        <v/>
      </c>
      <c r="O1276" s="2"/>
      <c r="P1276" s="2"/>
      <c r="Q1276" s="2"/>
      <c r="R1276" s="2"/>
      <c r="S1276" s="2"/>
      <c r="T1276" s="2"/>
      <c r="U1276" s="2"/>
      <c r="W1276" s="2"/>
      <c r="X1276" s="2"/>
    </row>
    <row r="1277">
      <c r="A1277" s="1">
        <v>1356.0</v>
      </c>
      <c r="B1277" s="1" t="s">
        <v>3389</v>
      </c>
      <c r="C1277" s="1" t="s">
        <v>3390</v>
      </c>
      <c r="D1277" s="1" t="s">
        <v>3391</v>
      </c>
      <c r="E1277" s="1" t="s">
        <v>27</v>
      </c>
      <c r="F1277" s="1">
        <v>37949.0</v>
      </c>
      <c r="G1277" s="1" t="b">
        <v>1</v>
      </c>
      <c r="H1277" s="2"/>
      <c r="I1277" s="2"/>
      <c r="J1277" s="2"/>
      <c r="K1277" s="2" t="str">
        <f>IF(Final_Cleaned_Data_V2!J1277="Other", "Please specify here", "")</f>
        <v/>
      </c>
      <c r="L1277" s="2"/>
      <c r="M1277" s="2"/>
      <c r="N1277" s="2" t="str">
        <f>IF(Final_Cleaned_Data_V2!M1277="Other", "Please specify here", "")</f>
        <v/>
      </c>
      <c r="O1277" s="2"/>
      <c r="P1277" s="2"/>
      <c r="Q1277" s="2"/>
      <c r="R1277" s="2"/>
      <c r="S1277" s="2"/>
      <c r="T1277" s="2"/>
      <c r="U1277" s="2"/>
      <c r="W1277" s="2"/>
      <c r="X1277" s="2"/>
    </row>
    <row r="1278">
      <c r="A1278" s="1">
        <v>1357.0</v>
      </c>
      <c r="B1278" s="1" t="s">
        <v>3392</v>
      </c>
      <c r="C1278" s="1" t="s">
        <v>3393</v>
      </c>
      <c r="D1278" s="1" t="s">
        <v>3394</v>
      </c>
      <c r="E1278" s="1" t="s">
        <v>27</v>
      </c>
      <c r="F1278" s="1">
        <v>38001.0</v>
      </c>
      <c r="G1278" s="1" t="b">
        <v>1</v>
      </c>
      <c r="H1278" s="2"/>
      <c r="I1278" s="2"/>
      <c r="J1278" s="2"/>
      <c r="K1278" s="2" t="str">
        <f>IF(Final_Cleaned_Data_V2!J1278="Other", "Please specify here", "")</f>
        <v/>
      </c>
      <c r="L1278" s="2"/>
      <c r="M1278" s="2"/>
      <c r="N1278" s="2" t="str">
        <f>IF(Final_Cleaned_Data_V2!M1278="Other", "Please specify here", "")</f>
        <v/>
      </c>
      <c r="O1278" s="2"/>
      <c r="P1278" s="2"/>
      <c r="Q1278" s="2"/>
      <c r="R1278" s="2"/>
      <c r="S1278" s="2"/>
      <c r="T1278" s="2"/>
      <c r="U1278" s="2"/>
      <c r="W1278" s="2"/>
      <c r="X1278" s="2"/>
    </row>
    <row r="1279">
      <c r="A1279" s="1">
        <v>1358.0</v>
      </c>
      <c r="B1279" s="1" t="s">
        <v>3395</v>
      </c>
      <c r="C1279" s="1" t="s">
        <v>3396</v>
      </c>
      <c r="D1279" s="1" t="s">
        <v>3397</v>
      </c>
      <c r="E1279" s="1" t="s">
        <v>1809</v>
      </c>
      <c r="F1279" s="1">
        <v>38093.0</v>
      </c>
      <c r="G1279" s="1" t="b">
        <v>1</v>
      </c>
      <c r="H1279" s="2"/>
      <c r="I1279" s="2"/>
      <c r="J1279" s="2"/>
      <c r="K1279" s="2" t="str">
        <f>IF(Final_Cleaned_Data_V2!J1279="Other", "Please specify here", "")</f>
        <v/>
      </c>
      <c r="L1279" s="2"/>
      <c r="M1279" s="2"/>
      <c r="N1279" s="2" t="str">
        <f>IF(Final_Cleaned_Data_V2!M1279="Other", "Please specify here", "")</f>
        <v/>
      </c>
      <c r="O1279" s="2"/>
      <c r="P1279" s="2"/>
      <c r="Q1279" s="2"/>
      <c r="R1279" s="2"/>
      <c r="S1279" s="2"/>
      <c r="T1279" s="2"/>
      <c r="U1279" s="2"/>
      <c r="W1279" s="2"/>
      <c r="X1279" s="2"/>
    </row>
    <row r="1280">
      <c r="A1280" s="1">
        <v>1359.0</v>
      </c>
      <c r="B1280" s="1" t="s">
        <v>3398</v>
      </c>
      <c r="C1280" s="1" t="s">
        <v>3399</v>
      </c>
      <c r="D1280" s="1" t="s">
        <v>3400</v>
      </c>
      <c r="E1280" s="1" t="s">
        <v>1749</v>
      </c>
      <c r="F1280" s="1">
        <v>38288.0</v>
      </c>
      <c r="G1280" s="1" t="b">
        <v>1</v>
      </c>
      <c r="H1280" s="2"/>
      <c r="I1280" s="2"/>
      <c r="J1280" s="2"/>
      <c r="K1280" s="2" t="str">
        <f>IF(Final_Cleaned_Data_V2!J1280="Other", "Please specify here", "")</f>
        <v/>
      </c>
      <c r="L1280" s="2"/>
      <c r="M1280" s="2"/>
      <c r="N1280" s="2" t="str">
        <f>IF(Final_Cleaned_Data_V2!M1280="Other", "Please specify here", "")</f>
        <v/>
      </c>
      <c r="O1280" s="2"/>
      <c r="P1280" s="2"/>
      <c r="Q1280" s="2"/>
      <c r="R1280" s="2"/>
      <c r="S1280" s="2"/>
      <c r="T1280" s="2"/>
      <c r="U1280" s="2"/>
      <c r="W1280" s="2"/>
      <c r="X1280" s="2"/>
    </row>
    <row r="1281">
      <c r="A1281" s="1">
        <v>1360.0</v>
      </c>
      <c r="B1281" s="1" t="s">
        <v>3401</v>
      </c>
      <c r="C1281" s="1" t="s">
        <v>3402</v>
      </c>
      <c r="D1281" s="1" t="s">
        <v>3403</v>
      </c>
      <c r="E1281" s="1" t="s">
        <v>27</v>
      </c>
      <c r="F1281" s="1">
        <v>38356.0</v>
      </c>
      <c r="G1281" s="1" t="b">
        <v>1</v>
      </c>
      <c r="H1281" s="2"/>
      <c r="I1281" s="2"/>
      <c r="J1281" s="2"/>
      <c r="K1281" s="2" t="str">
        <f>IF(Final_Cleaned_Data_V2!J1281="Other", "Please specify here", "")</f>
        <v/>
      </c>
      <c r="L1281" s="2"/>
      <c r="M1281" s="2"/>
      <c r="N1281" s="2" t="str">
        <f>IF(Final_Cleaned_Data_V2!M1281="Other", "Please specify here", "")</f>
        <v/>
      </c>
      <c r="O1281" s="2"/>
      <c r="P1281" s="2"/>
      <c r="Q1281" s="2"/>
      <c r="R1281" s="2"/>
      <c r="S1281" s="2"/>
      <c r="T1281" s="2"/>
      <c r="U1281" s="2"/>
      <c r="W1281" s="2"/>
      <c r="X1281" s="2"/>
    </row>
    <row r="1282">
      <c r="A1282" s="1">
        <v>1361.0</v>
      </c>
      <c r="B1282" s="1" t="s">
        <v>3404</v>
      </c>
      <c r="C1282" s="1" t="s">
        <v>3405</v>
      </c>
      <c r="D1282" s="1" t="s">
        <v>3144</v>
      </c>
      <c r="E1282" s="1" t="s">
        <v>27</v>
      </c>
      <c r="F1282" s="1">
        <v>38394.0</v>
      </c>
      <c r="G1282" s="1" t="b">
        <v>1</v>
      </c>
      <c r="H1282" s="2"/>
      <c r="I1282" s="2"/>
      <c r="J1282" s="2"/>
      <c r="K1282" s="2" t="str">
        <f>IF(Final_Cleaned_Data_V2!J1282="Other", "Please specify here", "")</f>
        <v/>
      </c>
      <c r="L1282" s="2"/>
      <c r="M1282" s="2"/>
      <c r="N1282" s="2" t="str">
        <f>IF(Final_Cleaned_Data_V2!M1282="Other", "Please specify here", "")</f>
        <v/>
      </c>
      <c r="O1282" s="2"/>
      <c r="P1282" s="2"/>
      <c r="Q1282" s="2"/>
      <c r="R1282" s="2"/>
      <c r="S1282" s="2"/>
      <c r="T1282" s="2"/>
      <c r="U1282" s="2"/>
      <c r="W1282" s="2"/>
      <c r="X1282" s="2"/>
    </row>
    <row r="1283">
      <c r="A1283" s="1">
        <v>1362.0</v>
      </c>
      <c r="B1283" s="1" t="s">
        <v>3406</v>
      </c>
      <c r="C1283" s="1" t="s">
        <v>3407</v>
      </c>
      <c r="D1283" s="1" t="s">
        <v>3408</v>
      </c>
      <c r="E1283" s="1" t="s">
        <v>34</v>
      </c>
      <c r="F1283" s="1">
        <v>39153.0</v>
      </c>
      <c r="G1283" s="1" t="b">
        <v>1</v>
      </c>
      <c r="H1283" s="2"/>
      <c r="I1283" s="2"/>
      <c r="J1283" s="2"/>
      <c r="K1283" s="2" t="str">
        <f>IF(Final_Cleaned_Data_V2!J1283="Other", "Please specify here", "")</f>
        <v/>
      </c>
      <c r="L1283" s="2"/>
      <c r="M1283" s="2"/>
      <c r="N1283" s="2" t="str">
        <f>IF(Final_Cleaned_Data_V2!M1283="Other", "Please specify here", "")</f>
        <v/>
      </c>
      <c r="O1283" s="2"/>
      <c r="P1283" s="2"/>
      <c r="Q1283" s="2"/>
      <c r="R1283" s="2"/>
      <c r="S1283" s="2"/>
      <c r="T1283" s="2"/>
      <c r="U1283" s="2"/>
      <c r="W1283" s="2"/>
      <c r="X1283" s="2"/>
    </row>
    <row r="1284">
      <c r="A1284" s="1">
        <v>1363.0</v>
      </c>
      <c r="B1284" s="1" t="s">
        <v>3409</v>
      </c>
      <c r="C1284" s="1" t="s">
        <v>3410</v>
      </c>
      <c r="D1284" s="1" t="s">
        <v>1608</v>
      </c>
      <c r="E1284" s="1" t="s">
        <v>27</v>
      </c>
      <c r="F1284" s="1">
        <v>39185.0</v>
      </c>
      <c r="G1284" s="1" t="b">
        <v>1</v>
      </c>
      <c r="H1284" s="2"/>
      <c r="I1284" s="2"/>
      <c r="J1284" s="2"/>
      <c r="K1284" s="2" t="str">
        <f>IF(Final_Cleaned_Data_V2!J1284="Other", "Please specify here", "")</f>
        <v/>
      </c>
      <c r="L1284" s="2"/>
      <c r="M1284" s="2"/>
      <c r="N1284" s="2" t="str">
        <f>IF(Final_Cleaned_Data_V2!M1284="Other", "Please specify here", "")</f>
        <v/>
      </c>
      <c r="O1284" s="2"/>
      <c r="P1284" s="2"/>
      <c r="Q1284" s="2"/>
      <c r="R1284" s="2"/>
      <c r="S1284" s="2"/>
      <c r="T1284" s="2"/>
      <c r="U1284" s="2"/>
      <c r="W1284" s="2"/>
      <c r="X1284" s="2"/>
    </row>
    <row r="1285">
      <c r="A1285" s="1">
        <v>1364.0</v>
      </c>
      <c r="B1285" s="1" t="s">
        <v>3411</v>
      </c>
      <c r="C1285" s="1" t="s">
        <v>3412</v>
      </c>
      <c r="D1285" s="1" t="s">
        <v>1259</v>
      </c>
      <c r="E1285" s="1" t="s">
        <v>27</v>
      </c>
      <c r="F1285" s="1">
        <v>39204.0</v>
      </c>
      <c r="G1285" s="1" t="b">
        <v>1</v>
      </c>
      <c r="H1285" s="2"/>
      <c r="I1285" s="2"/>
      <c r="J1285" s="2"/>
      <c r="K1285" s="2" t="str">
        <f>IF(Final_Cleaned_Data_V2!J1285="Other", "Please specify here", "")</f>
        <v/>
      </c>
      <c r="L1285" s="2"/>
      <c r="M1285" s="2"/>
      <c r="N1285" s="2" t="str">
        <f>IF(Final_Cleaned_Data_V2!M1285="Other", "Please specify here", "")</f>
        <v/>
      </c>
      <c r="O1285" s="2"/>
      <c r="P1285" s="2"/>
      <c r="Q1285" s="2"/>
      <c r="R1285" s="2"/>
      <c r="S1285" s="2"/>
      <c r="T1285" s="2"/>
      <c r="U1285" s="2"/>
      <c r="W1285" s="2"/>
      <c r="X1285" s="2"/>
    </row>
    <row r="1286">
      <c r="A1286" s="1">
        <v>1365.0</v>
      </c>
      <c r="B1286" s="1" t="s">
        <v>3413</v>
      </c>
      <c r="C1286" s="1" t="s">
        <v>3414</v>
      </c>
      <c r="D1286" s="1" t="s">
        <v>3415</v>
      </c>
      <c r="E1286" s="1" t="s">
        <v>3416</v>
      </c>
      <c r="F1286" s="1">
        <v>39368.0</v>
      </c>
      <c r="G1286" s="1" t="b">
        <v>1</v>
      </c>
      <c r="H1286" s="2"/>
      <c r="I1286" s="2"/>
      <c r="J1286" s="2"/>
      <c r="K1286" s="2" t="str">
        <f>IF(Final_Cleaned_Data_V2!J1286="Other", "Please specify here", "")</f>
        <v/>
      </c>
      <c r="L1286" s="2"/>
      <c r="M1286" s="2"/>
      <c r="N1286" s="2" t="str">
        <f>IF(Final_Cleaned_Data_V2!M1286="Other", "Please specify here", "")</f>
        <v/>
      </c>
      <c r="O1286" s="2"/>
      <c r="P1286" s="2"/>
      <c r="Q1286" s="2"/>
      <c r="R1286" s="2"/>
      <c r="S1286" s="2"/>
      <c r="T1286" s="2"/>
      <c r="U1286" s="2"/>
      <c r="W1286" s="2"/>
      <c r="X1286" s="2"/>
    </row>
    <row r="1287">
      <c r="A1287" s="1">
        <v>1366.0</v>
      </c>
      <c r="B1287" s="1" t="s">
        <v>3417</v>
      </c>
      <c r="C1287" s="1" t="s">
        <v>3418</v>
      </c>
      <c r="D1287" s="1" t="s">
        <v>3419</v>
      </c>
      <c r="E1287" s="1" t="s">
        <v>447</v>
      </c>
      <c r="F1287" s="1">
        <v>39441.0</v>
      </c>
      <c r="G1287" s="1" t="b">
        <v>1</v>
      </c>
      <c r="H1287" s="2"/>
      <c r="I1287" s="2"/>
      <c r="J1287" s="2"/>
      <c r="K1287" s="2" t="str">
        <f>IF(Final_Cleaned_Data_V2!J1287="Other", "Please specify here", "")</f>
        <v/>
      </c>
      <c r="L1287" s="2"/>
      <c r="M1287" s="2"/>
      <c r="N1287" s="2" t="str">
        <f>IF(Final_Cleaned_Data_V2!M1287="Other", "Please specify here", "")</f>
        <v/>
      </c>
      <c r="O1287" s="2"/>
      <c r="P1287" s="2"/>
      <c r="Q1287" s="2"/>
      <c r="R1287" s="2"/>
      <c r="S1287" s="2"/>
      <c r="T1287" s="2"/>
      <c r="U1287" s="2"/>
      <c r="W1287" s="2"/>
      <c r="X1287" s="2"/>
    </row>
    <row r="1288">
      <c r="A1288" s="1">
        <v>1367.0</v>
      </c>
      <c r="B1288" s="1" t="s">
        <v>3420</v>
      </c>
      <c r="C1288" s="1" t="s">
        <v>3421</v>
      </c>
      <c r="D1288" s="1" t="s">
        <v>3242</v>
      </c>
      <c r="E1288" s="1" t="s">
        <v>27</v>
      </c>
      <c r="F1288" s="1">
        <v>39462.0</v>
      </c>
      <c r="H1288" s="2"/>
      <c r="I1288" s="2"/>
      <c r="J1288" s="2"/>
      <c r="K1288" s="2" t="str">
        <f>IF(Final_Cleaned_Data_V2!J1288="Other", "Please specify here", "")</f>
        <v/>
      </c>
      <c r="L1288" s="2"/>
      <c r="M1288" s="2"/>
      <c r="N1288" s="2" t="str">
        <f>IF(Final_Cleaned_Data_V2!M1288="Other", "Please specify here", "")</f>
        <v/>
      </c>
      <c r="O1288" s="2"/>
      <c r="P1288" s="2"/>
      <c r="Q1288" s="2"/>
      <c r="R1288" s="2"/>
      <c r="S1288" s="2"/>
      <c r="T1288" s="2"/>
      <c r="U1288" s="2"/>
      <c r="W1288" s="2"/>
      <c r="X1288" s="2"/>
    </row>
    <row r="1289">
      <c r="A1289" s="1">
        <v>1368.0</v>
      </c>
      <c r="B1289" s="1" t="s">
        <v>3422</v>
      </c>
      <c r="C1289" s="1" t="s">
        <v>3423</v>
      </c>
      <c r="D1289" s="1" t="s">
        <v>3126</v>
      </c>
      <c r="E1289" s="1" t="s">
        <v>27</v>
      </c>
      <c r="F1289" s="1">
        <v>39785.0</v>
      </c>
      <c r="G1289" s="1" t="b">
        <v>1</v>
      </c>
      <c r="H1289" s="2"/>
      <c r="I1289" s="2"/>
      <c r="J1289" s="2"/>
      <c r="K1289" s="2" t="str">
        <f>IF(Final_Cleaned_Data_V2!J1289="Other", "Please specify here", "")</f>
        <v/>
      </c>
      <c r="L1289" s="2"/>
      <c r="M1289" s="2"/>
      <c r="N1289" s="2" t="str">
        <f>IF(Final_Cleaned_Data_V2!M1289="Other", "Please specify here", "")</f>
        <v/>
      </c>
      <c r="O1289" s="2"/>
      <c r="P1289" s="2"/>
      <c r="Q1289" s="2"/>
      <c r="R1289" s="2"/>
      <c r="S1289" s="2"/>
      <c r="T1289" s="2"/>
      <c r="U1289" s="2"/>
      <c r="W1289" s="2"/>
      <c r="X1289" s="2"/>
    </row>
    <row r="1290">
      <c r="A1290" s="1">
        <v>1369.0</v>
      </c>
      <c r="B1290" s="1" t="s">
        <v>3424</v>
      </c>
      <c r="C1290" s="1" t="s">
        <v>3425</v>
      </c>
      <c r="D1290" s="1" t="s">
        <v>3426</v>
      </c>
      <c r="E1290" s="1" t="s">
        <v>27</v>
      </c>
      <c r="F1290" s="1">
        <v>39821.0</v>
      </c>
      <c r="H1290" s="2"/>
      <c r="I1290" s="2"/>
      <c r="J1290" s="2"/>
      <c r="K1290" s="2" t="str">
        <f>IF(Final_Cleaned_Data_V2!J1290="Other", "Please specify here", "")</f>
        <v/>
      </c>
      <c r="L1290" s="2"/>
      <c r="M1290" s="2"/>
      <c r="N1290" s="2" t="str">
        <f>IF(Final_Cleaned_Data_V2!M1290="Other", "Please specify here", "")</f>
        <v/>
      </c>
      <c r="O1290" s="2"/>
      <c r="P1290" s="2"/>
      <c r="Q1290" s="2"/>
      <c r="R1290" s="2"/>
      <c r="S1290" s="2"/>
      <c r="T1290" s="2"/>
      <c r="U1290" s="2"/>
      <c r="W1290" s="2"/>
      <c r="X1290" s="2"/>
    </row>
    <row r="1291">
      <c r="A1291" s="1">
        <v>1370.0</v>
      </c>
      <c r="B1291" s="1" t="s">
        <v>3427</v>
      </c>
      <c r="C1291" s="1" t="s">
        <v>3428</v>
      </c>
      <c r="D1291" s="1" t="s">
        <v>3376</v>
      </c>
      <c r="E1291" s="1" t="s">
        <v>27</v>
      </c>
      <c r="F1291" s="1">
        <v>40038.0</v>
      </c>
      <c r="G1291" s="1" t="b">
        <v>1</v>
      </c>
      <c r="H1291" s="2"/>
      <c r="I1291" s="2"/>
      <c r="J1291" s="2"/>
      <c r="K1291" s="2" t="str">
        <f>IF(Final_Cleaned_Data_V2!J1291="Other", "Please specify here", "")</f>
        <v/>
      </c>
      <c r="L1291" s="2"/>
      <c r="M1291" s="2"/>
      <c r="N1291" s="2" t="str">
        <f>IF(Final_Cleaned_Data_V2!M1291="Other", "Please specify here", "")</f>
        <v/>
      </c>
      <c r="O1291" s="2"/>
      <c r="P1291" s="2"/>
      <c r="Q1291" s="2"/>
      <c r="R1291" s="2"/>
      <c r="S1291" s="2"/>
      <c r="T1291" s="2"/>
      <c r="U1291" s="2"/>
      <c r="W1291" s="2"/>
      <c r="X1291" s="2"/>
    </row>
    <row r="1292">
      <c r="A1292" s="1">
        <v>1371.0</v>
      </c>
      <c r="B1292" s="1" t="s">
        <v>3429</v>
      </c>
      <c r="C1292" s="1" t="s">
        <v>3430</v>
      </c>
      <c r="D1292" s="1" t="s">
        <v>1259</v>
      </c>
      <c r="E1292" s="1" t="s">
        <v>27</v>
      </c>
      <c r="F1292" s="1">
        <v>40111.0</v>
      </c>
      <c r="G1292" s="1" t="b">
        <v>1</v>
      </c>
      <c r="H1292" s="2"/>
      <c r="I1292" s="2"/>
      <c r="J1292" s="2"/>
      <c r="K1292" s="2" t="str">
        <f>IF(Final_Cleaned_Data_V2!J1292="Other", "Please specify here", "")</f>
        <v/>
      </c>
      <c r="L1292" s="2"/>
      <c r="M1292" s="2"/>
      <c r="N1292" s="2" t="str">
        <f>IF(Final_Cleaned_Data_V2!M1292="Other", "Please specify here", "")</f>
        <v/>
      </c>
      <c r="O1292" s="2"/>
      <c r="P1292" s="2"/>
      <c r="Q1292" s="2"/>
      <c r="R1292" s="2"/>
      <c r="S1292" s="2"/>
      <c r="T1292" s="2"/>
      <c r="U1292" s="2"/>
      <c r="W1292" s="2"/>
      <c r="X1292" s="2"/>
    </row>
    <row r="1293">
      <c r="A1293" s="1">
        <v>1372.0</v>
      </c>
      <c r="B1293" s="1" t="s">
        <v>3431</v>
      </c>
      <c r="C1293" s="1" t="s">
        <v>3432</v>
      </c>
      <c r="D1293" s="1" t="s">
        <v>3376</v>
      </c>
      <c r="E1293" s="1" t="s">
        <v>27</v>
      </c>
      <c r="F1293" s="1">
        <v>40156.0</v>
      </c>
      <c r="G1293" s="1" t="b">
        <v>1</v>
      </c>
      <c r="H1293" s="2"/>
      <c r="I1293" s="2"/>
      <c r="J1293" s="2"/>
      <c r="K1293" s="2" t="str">
        <f>IF(Final_Cleaned_Data_V2!J1293="Other", "Please specify here", "")</f>
        <v/>
      </c>
      <c r="L1293" s="2"/>
      <c r="M1293" s="2"/>
      <c r="N1293" s="2" t="str">
        <f>IF(Final_Cleaned_Data_V2!M1293="Other", "Please specify here", "")</f>
        <v/>
      </c>
      <c r="O1293" s="2"/>
      <c r="P1293" s="2"/>
      <c r="Q1293" s="2"/>
      <c r="R1293" s="2"/>
      <c r="S1293" s="2"/>
      <c r="T1293" s="2"/>
      <c r="U1293" s="2"/>
      <c r="W1293" s="2"/>
      <c r="X1293" s="2"/>
    </row>
    <row r="1294">
      <c r="A1294" s="1">
        <v>1373.0</v>
      </c>
      <c r="B1294" s="1" t="s">
        <v>3433</v>
      </c>
      <c r="C1294" s="1" t="s">
        <v>3434</v>
      </c>
      <c r="D1294" s="1" t="s">
        <v>3435</v>
      </c>
      <c r="E1294" s="1" t="s">
        <v>27</v>
      </c>
      <c r="F1294" s="1">
        <v>40481.0</v>
      </c>
      <c r="G1294" s="1" t="b">
        <v>1</v>
      </c>
      <c r="H1294" s="2"/>
      <c r="I1294" s="2"/>
      <c r="J1294" s="2"/>
      <c r="K1294" s="2" t="str">
        <f>IF(Final_Cleaned_Data_V2!J1294="Other", "Please specify here", "")</f>
        <v/>
      </c>
      <c r="L1294" s="2"/>
      <c r="M1294" s="2"/>
      <c r="N1294" s="2" t="str">
        <f>IF(Final_Cleaned_Data_V2!M1294="Other", "Please specify here", "")</f>
        <v/>
      </c>
      <c r="O1294" s="2"/>
      <c r="P1294" s="2"/>
      <c r="Q1294" s="2"/>
      <c r="R1294" s="2"/>
      <c r="S1294" s="2"/>
      <c r="T1294" s="2"/>
      <c r="U1294" s="2"/>
      <c r="W1294" s="2"/>
      <c r="X1294" s="2"/>
    </row>
    <row r="1295">
      <c r="A1295" s="1">
        <v>1374.0</v>
      </c>
      <c r="B1295" s="1" t="s">
        <v>3436</v>
      </c>
      <c r="C1295" s="1" t="s">
        <v>3437</v>
      </c>
      <c r="D1295" s="1" t="s">
        <v>1724</v>
      </c>
      <c r="E1295" s="1" t="s">
        <v>27</v>
      </c>
      <c r="F1295" s="1">
        <v>40688.0</v>
      </c>
      <c r="G1295" s="1" t="b">
        <v>1</v>
      </c>
      <c r="H1295" s="2"/>
      <c r="I1295" s="2"/>
      <c r="J1295" s="2"/>
      <c r="K1295" s="2" t="str">
        <f>IF(Final_Cleaned_Data_V2!J1295="Other", "Please specify here", "")</f>
        <v/>
      </c>
      <c r="L1295" s="2"/>
      <c r="M1295" s="2"/>
      <c r="N1295" s="2" t="str">
        <f>IF(Final_Cleaned_Data_V2!M1295="Other", "Please specify here", "")</f>
        <v/>
      </c>
      <c r="O1295" s="2"/>
      <c r="P1295" s="2"/>
      <c r="Q1295" s="2"/>
      <c r="R1295" s="2"/>
      <c r="S1295" s="2"/>
      <c r="T1295" s="2"/>
      <c r="U1295" s="2"/>
      <c r="W1295" s="2"/>
      <c r="X1295" s="2"/>
    </row>
    <row r="1296">
      <c r="A1296" s="1">
        <v>1375.0</v>
      </c>
      <c r="B1296" s="1" t="s">
        <v>3438</v>
      </c>
      <c r="C1296" s="1" t="s">
        <v>3439</v>
      </c>
      <c r="D1296" s="1" t="s">
        <v>3376</v>
      </c>
      <c r="E1296" s="1" t="s">
        <v>27</v>
      </c>
      <c r="F1296" s="1">
        <v>40766.0</v>
      </c>
      <c r="G1296" s="1" t="b">
        <v>1</v>
      </c>
      <c r="H1296" s="2"/>
      <c r="I1296" s="2"/>
      <c r="J1296" s="2"/>
      <c r="K1296" s="2" t="str">
        <f>IF(Final_Cleaned_Data_V2!J1296="Other", "Please specify here", "")</f>
        <v/>
      </c>
      <c r="L1296" s="2"/>
      <c r="M1296" s="2"/>
      <c r="N1296" s="2" t="str">
        <f>IF(Final_Cleaned_Data_V2!M1296="Other", "Please specify here", "")</f>
        <v/>
      </c>
      <c r="O1296" s="2"/>
      <c r="P1296" s="2"/>
      <c r="Q1296" s="2"/>
      <c r="R1296" s="2"/>
      <c r="S1296" s="2"/>
      <c r="T1296" s="2"/>
      <c r="U1296" s="2"/>
      <c r="W1296" s="2"/>
      <c r="X1296" s="2"/>
    </row>
    <row r="1297">
      <c r="A1297" s="1">
        <v>1376.0</v>
      </c>
      <c r="B1297" s="1" t="s">
        <v>3440</v>
      </c>
      <c r="C1297" s="1" t="s">
        <v>3441</v>
      </c>
      <c r="D1297" s="1" t="s">
        <v>1259</v>
      </c>
      <c r="E1297" s="1" t="s">
        <v>27</v>
      </c>
      <c r="F1297" s="1">
        <v>40812.0</v>
      </c>
      <c r="G1297" s="1" t="b">
        <v>1</v>
      </c>
      <c r="H1297" s="2"/>
      <c r="I1297" s="2"/>
      <c r="J1297" s="2"/>
      <c r="K1297" s="2" t="str">
        <f>IF(Final_Cleaned_Data_V2!J1297="Other", "Please specify here", "")</f>
        <v/>
      </c>
      <c r="L1297" s="2"/>
      <c r="M1297" s="2"/>
      <c r="N1297" s="2" t="str">
        <f>IF(Final_Cleaned_Data_V2!M1297="Other", "Please specify here", "")</f>
        <v/>
      </c>
      <c r="O1297" s="2"/>
      <c r="P1297" s="2"/>
      <c r="Q1297" s="2"/>
      <c r="R1297" s="2"/>
      <c r="S1297" s="2"/>
      <c r="T1297" s="2"/>
      <c r="U1297" s="2"/>
      <c r="W1297" s="2"/>
      <c r="X1297" s="2"/>
    </row>
    <row r="1298">
      <c r="A1298" s="1">
        <v>1377.0</v>
      </c>
      <c r="B1298" s="1" t="s">
        <v>3442</v>
      </c>
      <c r="C1298" s="1" t="s">
        <v>3443</v>
      </c>
      <c r="D1298" s="1" t="s">
        <v>3360</v>
      </c>
      <c r="E1298" s="1" t="s">
        <v>27</v>
      </c>
      <c r="F1298" s="1">
        <v>41378.0</v>
      </c>
      <c r="G1298" s="1" t="b">
        <v>1</v>
      </c>
      <c r="H1298" s="2"/>
      <c r="I1298" s="2"/>
      <c r="J1298" s="2"/>
      <c r="K1298" s="2" t="str">
        <f>IF(Final_Cleaned_Data_V2!J1298="Other", "Please specify here", "")</f>
        <v/>
      </c>
      <c r="L1298" s="2"/>
      <c r="M1298" s="2"/>
      <c r="N1298" s="2" t="str">
        <f>IF(Final_Cleaned_Data_V2!M1298="Other", "Please specify here", "")</f>
        <v/>
      </c>
      <c r="O1298" s="2"/>
      <c r="P1298" s="2"/>
      <c r="Q1298" s="2"/>
      <c r="R1298" s="2"/>
      <c r="S1298" s="2"/>
      <c r="T1298" s="2"/>
      <c r="U1298" s="2"/>
      <c r="W1298" s="2"/>
      <c r="X1298" s="2"/>
    </row>
    <row r="1299">
      <c r="A1299" s="1">
        <v>1378.0</v>
      </c>
      <c r="B1299" s="1" t="s">
        <v>3444</v>
      </c>
      <c r="C1299" s="1" t="s">
        <v>3445</v>
      </c>
      <c r="D1299" s="1" t="s">
        <v>3446</v>
      </c>
      <c r="E1299" s="1" t="s">
        <v>27</v>
      </c>
      <c r="F1299" s="1">
        <v>41426.0</v>
      </c>
      <c r="G1299" s="1" t="b">
        <v>1</v>
      </c>
      <c r="H1299" s="2"/>
      <c r="I1299" s="2"/>
      <c r="J1299" s="2"/>
      <c r="K1299" s="2" t="str">
        <f>IF(Final_Cleaned_Data_V2!J1299="Other", "Please specify here", "")</f>
        <v/>
      </c>
      <c r="L1299" s="2"/>
      <c r="M1299" s="2"/>
      <c r="N1299" s="2" t="str">
        <f>IF(Final_Cleaned_Data_V2!M1299="Other", "Please specify here", "")</f>
        <v/>
      </c>
      <c r="O1299" s="2"/>
      <c r="P1299" s="2"/>
      <c r="Q1299" s="2"/>
      <c r="R1299" s="2"/>
      <c r="S1299" s="2"/>
      <c r="T1299" s="2"/>
      <c r="U1299" s="2"/>
      <c r="W1299" s="2"/>
      <c r="X1299" s="2"/>
    </row>
    <row r="1300">
      <c r="A1300" s="1">
        <v>1379.0</v>
      </c>
      <c r="B1300" s="1" t="s">
        <v>3447</v>
      </c>
      <c r="C1300" s="1" t="s">
        <v>3448</v>
      </c>
      <c r="D1300" s="1" t="s">
        <v>679</v>
      </c>
      <c r="E1300" s="1" t="s">
        <v>27</v>
      </c>
      <c r="F1300" s="1">
        <v>41573.0</v>
      </c>
      <c r="G1300" s="1" t="b">
        <v>1</v>
      </c>
      <c r="H1300" s="2"/>
      <c r="I1300" s="2"/>
      <c r="J1300" s="2"/>
      <c r="K1300" s="2" t="str">
        <f>IF(Final_Cleaned_Data_V2!J1300="Other", "Please specify here", "")</f>
        <v/>
      </c>
      <c r="L1300" s="2"/>
      <c r="M1300" s="2"/>
      <c r="N1300" s="2" t="str">
        <f>IF(Final_Cleaned_Data_V2!M1300="Other", "Please specify here", "")</f>
        <v/>
      </c>
      <c r="O1300" s="2"/>
      <c r="P1300" s="2"/>
      <c r="Q1300" s="2"/>
      <c r="R1300" s="2"/>
      <c r="S1300" s="2"/>
      <c r="T1300" s="2"/>
      <c r="U1300" s="2"/>
      <c r="W1300" s="2"/>
      <c r="X1300" s="2"/>
    </row>
    <row r="1301">
      <c r="A1301" s="1">
        <v>1380.0</v>
      </c>
      <c r="B1301" s="1" t="s">
        <v>3449</v>
      </c>
      <c r="C1301" s="1" t="s">
        <v>3450</v>
      </c>
      <c r="D1301" s="1" t="s">
        <v>2103</v>
      </c>
      <c r="E1301" s="1" t="s">
        <v>27</v>
      </c>
      <c r="F1301" s="1">
        <v>42150.0</v>
      </c>
      <c r="H1301" s="2"/>
      <c r="I1301" s="2"/>
      <c r="J1301" s="2"/>
      <c r="K1301" s="2" t="str">
        <f>IF(Final_Cleaned_Data_V2!J1301="Other", "Please specify here", "")</f>
        <v/>
      </c>
      <c r="L1301" s="2"/>
      <c r="M1301" s="2"/>
      <c r="N1301" s="2" t="str">
        <f>IF(Final_Cleaned_Data_V2!M1301="Other", "Please specify here", "")</f>
        <v/>
      </c>
      <c r="O1301" s="2"/>
      <c r="P1301" s="2"/>
      <c r="Q1301" s="2"/>
      <c r="R1301" s="2"/>
      <c r="S1301" s="2"/>
      <c r="T1301" s="2"/>
      <c r="U1301" s="2"/>
      <c r="W1301" s="2"/>
      <c r="X1301" s="2"/>
    </row>
    <row r="1302">
      <c r="A1302" s="1">
        <v>1381.0</v>
      </c>
      <c r="B1302" s="1" t="s">
        <v>3451</v>
      </c>
      <c r="C1302" s="1" t="s">
        <v>3452</v>
      </c>
      <c r="D1302" s="1" t="s">
        <v>2683</v>
      </c>
      <c r="E1302" s="1" t="s">
        <v>27</v>
      </c>
      <c r="F1302" s="1">
        <v>42473.0</v>
      </c>
      <c r="G1302" s="1" t="b">
        <v>1</v>
      </c>
      <c r="H1302" s="2"/>
      <c r="I1302" s="2"/>
      <c r="J1302" s="2"/>
      <c r="K1302" s="2" t="str">
        <f>IF(Final_Cleaned_Data_V2!J1302="Other", "Please specify here", "")</f>
        <v/>
      </c>
      <c r="L1302" s="2"/>
      <c r="M1302" s="2"/>
      <c r="N1302" s="2" t="str">
        <f>IF(Final_Cleaned_Data_V2!M1302="Other", "Please specify here", "")</f>
        <v/>
      </c>
      <c r="O1302" s="2"/>
      <c r="P1302" s="2"/>
      <c r="Q1302" s="2"/>
      <c r="R1302" s="2"/>
      <c r="S1302" s="2"/>
      <c r="T1302" s="2"/>
      <c r="U1302" s="2"/>
      <c r="W1302" s="2"/>
      <c r="X1302" s="2"/>
    </row>
    <row r="1303">
      <c r="A1303" s="1">
        <v>1382.0</v>
      </c>
      <c r="B1303" s="1" t="s">
        <v>3453</v>
      </c>
      <c r="C1303" s="1" t="s">
        <v>3454</v>
      </c>
      <c r="D1303" s="1" t="s">
        <v>192</v>
      </c>
      <c r="E1303" s="1" t="s">
        <v>27</v>
      </c>
      <c r="F1303" s="1">
        <v>42651.0</v>
      </c>
      <c r="H1303" s="2"/>
      <c r="I1303" s="2"/>
      <c r="J1303" s="2"/>
      <c r="K1303" s="2" t="str">
        <f>IF(Final_Cleaned_Data_V2!J1303="Other", "Please specify here", "")</f>
        <v/>
      </c>
      <c r="L1303" s="2"/>
      <c r="M1303" s="2"/>
      <c r="N1303" s="2" t="str">
        <f>IF(Final_Cleaned_Data_V2!M1303="Other", "Please specify here", "")</f>
        <v/>
      </c>
      <c r="O1303" s="2"/>
      <c r="P1303" s="2"/>
      <c r="Q1303" s="2"/>
      <c r="R1303" s="2"/>
      <c r="S1303" s="2"/>
      <c r="T1303" s="2"/>
      <c r="U1303" s="2"/>
      <c r="W1303" s="2"/>
      <c r="X1303" s="2"/>
    </row>
    <row r="1304">
      <c r="A1304" s="1">
        <v>1383.0</v>
      </c>
      <c r="B1304" s="1" t="s">
        <v>3455</v>
      </c>
      <c r="C1304" s="1" t="s">
        <v>3456</v>
      </c>
      <c r="D1304" s="1" t="s">
        <v>1724</v>
      </c>
      <c r="E1304" s="1" t="s">
        <v>27</v>
      </c>
      <c r="F1304" s="1">
        <v>42714.0</v>
      </c>
      <c r="H1304" s="2"/>
      <c r="I1304" s="2"/>
      <c r="J1304" s="2"/>
      <c r="K1304" s="2" t="str">
        <f>IF(Final_Cleaned_Data_V2!J1304="Other", "Please specify here", "")</f>
        <v/>
      </c>
      <c r="L1304" s="2"/>
      <c r="M1304" s="2"/>
      <c r="N1304" s="2" t="str">
        <f>IF(Final_Cleaned_Data_V2!M1304="Other", "Please specify here", "")</f>
        <v/>
      </c>
      <c r="O1304" s="2"/>
      <c r="P1304" s="2"/>
      <c r="Q1304" s="2"/>
      <c r="R1304" s="2"/>
      <c r="S1304" s="2"/>
      <c r="T1304" s="2"/>
      <c r="U1304" s="2"/>
      <c r="W1304" s="2"/>
      <c r="X1304" s="2"/>
    </row>
    <row r="1305">
      <c r="A1305" s="1">
        <v>1384.0</v>
      </c>
      <c r="B1305" s="1" t="s">
        <v>3457</v>
      </c>
      <c r="C1305" s="1" t="s">
        <v>3458</v>
      </c>
      <c r="D1305" s="1" t="s">
        <v>2103</v>
      </c>
      <c r="E1305" s="1" t="s">
        <v>27</v>
      </c>
      <c r="F1305" s="1">
        <v>43822.0</v>
      </c>
      <c r="G1305" s="1" t="b">
        <v>1</v>
      </c>
      <c r="H1305" s="2"/>
      <c r="I1305" s="2"/>
      <c r="J1305" s="2"/>
      <c r="K1305" s="2" t="str">
        <f>IF(Final_Cleaned_Data_V2!J1305="Other", "Please specify here", "")</f>
        <v/>
      </c>
      <c r="L1305" s="2"/>
      <c r="M1305" s="2"/>
      <c r="N1305" s="2" t="str">
        <f>IF(Final_Cleaned_Data_V2!M1305="Other", "Please specify here", "")</f>
        <v/>
      </c>
      <c r="O1305" s="2"/>
      <c r="P1305" s="2"/>
      <c r="Q1305" s="2"/>
      <c r="R1305" s="2"/>
      <c r="S1305" s="2"/>
      <c r="T1305" s="2"/>
      <c r="U1305" s="2"/>
      <c r="W1305" s="2"/>
      <c r="X1305" s="2"/>
    </row>
    <row r="1306">
      <c r="A1306" s="1">
        <v>1385.0</v>
      </c>
      <c r="B1306" s="1" t="s">
        <v>3459</v>
      </c>
      <c r="C1306" s="1" t="s">
        <v>3460</v>
      </c>
      <c r="D1306" s="1" t="s">
        <v>3461</v>
      </c>
      <c r="E1306" s="1" t="s">
        <v>27</v>
      </c>
      <c r="F1306" s="1">
        <v>43927.0</v>
      </c>
      <c r="H1306" s="2"/>
      <c r="I1306" s="2"/>
      <c r="J1306" s="2"/>
      <c r="K1306" s="2" t="str">
        <f>IF(Final_Cleaned_Data_V2!J1306="Other", "Please specify here", "")</f>
        <v/>
      </c>
      <c r="L1306" s="2"/>
      <c r="M1306" s="2"/>
      <c r="N1306" s="2" t="str">
        <f>IF(Final_Cleaned_Data_V2!M1306="Other", "Please specify here", "")</f>
        <v/>
      </c>
      <c r="O1306" s="2"/>
      <c r="P1306" s="2"/>
      <c r="Q1306" s="2"/>
      <c r="R1306" s="2"/>
      <c r="S1306" s="2"/>
      <c r="T1306" s="2"/>
      <c r="U1306" s="2"/>
      <c r="W1306" s="2"/>
      <c r="X1306" s="2"/>
    </row>
    <row r="1307">
      <c r="A1307" s="1">
        <v>1386.0</v>
      </c>
      <c r="B1307" s="1" t="s">
        <v>3462</v>
      </c>
      <c r="C1307" s="1" t="s">
        <v>3463</v>
      </c>
      <c r="D1307" s="1" t="s">
        <v>3464</v>
      </c>
      <c r="E1307" s="1" t="s">
        <v>27</v>
      </c>
      <c r="F1307" s="1">
        <v>43932.0</v>
      </c>
      <c r="G1307" s="1" t="b">
        <v>1</v>
      </c>
      <c r="H1307" s="2"/>
      <c r="I1307" s="2"/>
      <c r="J1307" s="2"/>
      <c r="K1307" s="2" t="str">
        <f>IF(Final_Cleaned_Data_V2!J1307="Other", "Please specify here", "")</f>
        <v/>
      </c>
      <c r="L1307" s="2"/>
      <c r="M1307" s="2"/>
      <c r="N1307" s="2" t="str">
        <f>IF(Final_Cleaned_Data_V2!M1307="Other", "Please specify here", "")</f>
        <v/>
      </c>
      <c r="O1307" s="2"/>
      <c r="P1307" s="2"/>
      <c r="Q1307" s="2"/>
      <c r="R1307" s="2"/>
      <c r="S1307" s="2"/>
      <c r="T1307" s="2"/>
      <c r="U1307" s="2"/>
      <c r="W1307" s="2"/>
      <c r="X1307" s="2"/>
    </row>
    <row r="1308">
      <c r="A1308" s="1">
        <v>1387.0</v>
      </c>
      <c r="B1308" s="1" t="s">
        <v>3465</v>
      </c>
      <c r="C1308" s="1" t="s">
        <v>3466</v>
      </c>
      <c r="D1308" s="1" t="s">
        <v>1259</v>
      </c>
      <c r="E1308" s="1" t="s">
        <v>27</v>
      </c>
      <c r="F1308" s="1">
        <v>43950.0</v>
      </c>
      <c r="G1308" s="1" t="b">
        <v>1</v>
      </c>
      <c r="H1308" s="2"/>
      <c r="I1308" s="2"/>
      <c r="J1308" s="2"/>
      <c r="K1308" s="2" t="str">
        <f>IF(Final_Cleaned_Data_V2!J1308="Other", "Please specify here", "")</f>
        <v/>
      </c>
      <c r="L1308" s="2"/>
      <c r="M1308" s="2"/>
      <c r="N1308" s="2" t="str">
        <f>IF(Final_Cleaned_Data_V2!M1308="Other", "Please specify here", "")</f>
        <v/>
      </c>
      <c r="O1308" s="2"/>
      <c r="P1308" s="2"/>
      <c r="Q1308" s="2"/>
      <c r="R1308" s="2"/>
      <c r="S1308" s="2"/>
      <c r="T1308" s="2"/>
      <c r="U1308" s="2"/>
      <c r="W1308" s="2"/>
      <c r="X1308" s="2"/>
    </row>
    <row r="1309">
      <c r="A1309" s="1">
        <v>1388.0</v>
      </c>
      <c r="B1309" s="1" t="s">
        <v>3467</v>
      </c>
      <c r="C1309" s="1" t="s">
        <v>3468</v>
      </c>
      <c r="D1309" s="1" t="s">
        <v>3469</v>
      </c>
      <c r="E1309" s="1" t="s">
        <v>27</v>
      </c>
      <c r="F1309" s="1">
        <v>44442.0</v>
      </c>
      <c r="G1309" s="1" t="b">
        <v>1</v>
      </c>
      <c r="H1309" s="2"/>
      <c r="I1309" s="2"/>
      <c r="J1309" s="2"/>
      <c r="K1309" s="2" t="str">
        <f>IF(Final_Cleaned_Data_V2!J1309="Other", "Please specify here", "")</f>
        <v/>
      </c>
      <c r="L1309" s="2"/>
      <c r="M1309" s="2"/>
      <c r="N1309" s="2" t="str">
        <f>IF(Final_Cleaned_Data_V2!M1309="Other", "Please specify here", "")</f>
        <v/>
      </c>
      <c r="O1309" s="2"/>
      <c r="P1309" s="2"/>
      <c r="Q1309" s="2"/>
      <c r="R1309" s="2"/>
      <c r="S1309" s="2"/>
      <c r="T1309" s="2"/>
      <c r="U1309" s="2"/>
      <c r="W1309" s="2"/>
      <c r="X1309" s="2"/>
    </row>
    <row r="1310">
      <c r="A1310" s="1">
        <v>1389.0</v>
      </c>
      <c r="B1310" s="1" t="s">
        <v>3470</v>
      </c>
      <c r="C1310" s="1" t="s">
        <v>3471</v>
      </c>
      <c r="D1310" s="1" t="s">
        <v>2095</v>
      </c>
      <c r="E1310" s="1" t="s">
        <v>1738</v>
      </c>
      <c r="F1310" s="1">
        <v>44631.0</v>
      </c>
      <c r="H1310" s="2"/>
      <c r="I1310" s="2"/>
      <c r="J1310" s="2"/>
      <c r="K1310" s="2" t="str">
        <f>IF(Final_Cleaned_Data_V2!J1310="Other", "Please specify here", "")</f>
        <v/>
      </c>
      <c r="L1310" s="2"/>
      <c r="M1310" s="2"/>
      <c r="N1310" s="2" t="str">
        <f>IF(Final_Cleaned_Data_V2!M1310="Other", "Please specify here", "")</f>
        <v/>
      </c>
      <c r="O1310" s="2"/>
      <c r="P1310" s="2"/>
      <c r="Q1310" s="2"/>
      <c r="R1310" s="2"/>
      <c r="S1310" s="2"/>
      <c r="T1310" s="2"/>
      <c r="U1310" s="2"/>
      <c r="W1310" s="2"/>
      <c r="X1310" s="2"/>
    </row>
    <row r="1311">
      <c r="A1311" s="1">
        <v>1390.0</v>
      </c>
      <c r="B1311" s="1" t="s">
        <v>3472</v>
      </c>
      <c r="C1311" s="1" t="s">
        <v>3473</v>
      </c>
      <c r="D1311" s="1" t="s">
        <v>3474</v>
      </c>
      <c r="E1311" s="1" t="s">
        <v>3475</v>
      </c>
      <c r="F1311" s="1">
        <v>44740.0</v>
      </c>
      <c r="G1311" s="1" t="b">
        <v>1</v>
      </c>
      <c r="H1311" s="2"/>
      <c r="I1311" s="2"/>
      <c r="J1311" s="2"/>
      <c r="K1311" s="2" t="str">
        <f>IF(Final_Cleaned_Data_V2!J1311="Other", "Please specify here", "")</f>
        <v/>
      </c>
      <c r="L1311" s="2"/>
      <c r="M1311" s="2"/>
      <c r="N1311" s="2" t="str">
        <f>IF(Final_Cleaned_Data_V2!M1311="Other", "Please specify here", "")</f>
        <v/>
      </c>
      <c r="O1311" s="2"/>
      <c r="P1311" s="2"/>
      <c r="Q1311" s="2"/>
      <c r="R1311" s="2"/>
      <c r="S1311" s="2"/>
      <c r="T1311" s="2"/>
      <c r="U1311" s="2"/>
      <c r="W1311" s="2"/>
      <c r="X1311" s="2"/>
    </row>
    <row r="1312">
      <c r="A1312" s="1">
        <v>1391.0</v>
      </c>
      <c r="B1312" s="1" t="s">
        <v>3476</v>
      </c>
      <c r="C1312" s="1" t="s">
        <v>3477</v>
      </c>
      <c r="D1312" s="1" t="s">
        <v>1437</v>
      </c>
      <c r="E1312" s="1" t="s">
        <v>34</v>
      </c>
      <c r="F1312" s="1">
        <v>45863.0</v>
      </c>
      <c r="G1312" s="1" t="b">
        <v>1</v>
      </c>
      <c r="H1312" s="2"/>
      <c r="I1312" s="2"/>
      <c r="J1312" s="2"/>
      <c r="K1312" s="2" t="str">
        <f>IF(Final_Cleaned_Data_V2!J1312="Other", "Please specify here", "")</f>
        <v/>
      </c>
      <c r="L1312" s="2"/>
      <c r="M1312" s="2"/>
      <c r="N1312" s="2" t="str">
        <f>IF(Final_Cleaned_Data_V2!M1312="Other", "Please specify here", "")</f>
        <v/>
      </c>
      <c r="O1312" s="2"/>
      <c r="P1312" s="2"/>
      <c r="Q1312" s="2"/>
      <c r="R1312" s="2"/>
      <c r="S1312" s="2"/>
      <c r="T1312" s="2"/>
      <c r="U1312" s="2"/>
      <c r="W1312" s="2"/>
      <c r="X1312" s="2"/>
    </row>
    <row r="1313">
      <c r="A1313" s="1">
        <v>1392.0</v>
      </c>
      <c r="B1313" s="1" t="s">
        <v>3478</v>
      </c>
      <c r="C1313" s="1" t="s">
        <v>3479</v>
      </c>
      <c r="D1313" s="1" t="s">
        <v>3373</v>
      </c>
      <c r="E1313" s="1" t="s">
        <v>27</v>
      </c>
      <c r="F1313" s="1">
        <v>46221.0</v>
      </c>
      <c r="G1313" s="1" t="b">
        <v>1</v>
      </c>
      <c r="H1313" s="2"/>
      <c r="I1313" s="2"/>
      <c r="J1313" s="2"/>
      <c r="K1313" s="2" t="str">
        <f>IF(Final_Cleaned_Data_V2!J1313="Other", "Please specify here", "")</f>
        <v/>
      </c>
      <c r="L1313" s="2"/>
      <c r="M1313" s="2"/>
      <c r="N1313" s="2" t="str">
        <f>IF(Final_Cleaned_Data_V2!M1313="Other", "Please specify here", "")</f>
        <v/>
      </c>
      <c r="O1313" s="2"/>
      <c r="P1313" s="2"/>
      <c r="Q1313" s="2"/>
      <c r="R1313" s="2"/>
      <c r="S1313" s="2"/>
      <c r="T1313" s="2"/>
      <c r="U1313" s="2"/>
      <c r="W1313" s="2"/>
      <c r="X1313" s="2"/>
    </row>
    <row r="1314">
      <c r="A1314" s="1">
        <v>1393.0</v>
      </c>
      <c r="B1314" s="1" t="s">
        <v>3480</v>
      </c>
      <c r="C1314" s="1" t="s">
        <v>3481</v>
      </c>
      <c r="D1314" s="1" t="s">
        <v>3482</v>
      </c>
      <c r="E1314" s="1" t="s">
        <v>3483</v>
      </c>
      <c r="F1314" s="1">
        <v>46974.0</v>
      </c>
      <c r="G1314" s="1" t="b">
        <v>1</v>
      </c>
      <c r="H1314" s="2"/>
      <c r="I1314" s="2"/>
      <c r="J1314" s="2"/>
      <c r="K1314" s="2" t="str">
        <f>IF(Final_Cleaned_Data_V2!J1314="Other", "Please specify here", "")</f>
        <v/>
      </c>
      <c r="L1314" s="2"/>
      <c r="M1314" s="2"/>
      <c r="N1314" s="2" t="str">
        <f>IF(Final_Cleaned_Data_V2!M1314="Other", "Please specify here", "")</f>
        <v/>
      </c>
      <c r="O1314" s="2"/>
      <c r="P1314" s="2"/>
      <c r="Q1314" s="2"/>
      <c r="R1314" s="2"/>
      <c r="S1314" s="2"/>
      <c r="T1314" s="2"/>
      <c r="U1314" s="2"/>
      <c r="W1314" s="2"/>
      <c r="X1314" s="2"/>
    </row>
    <row r="1315">
      <c r="A1315" s="1">
        <v>1394.0</v>
      </c>
      <c r="B1315" s="1" t="s">
        <v>3484</v>
      </c>
      <c r="C1315" s="1" t="s">
        <v>3485</v>
      </c>
      <c r="D1315" s="1" t="s">
        <v>1057</v>
      </c>
      <c r="E1315" s="1" t="s">
        <v>1058</v>
      </c>
      <c r="F1315" s="1">
        <v>48038.0</v>
      </c>
      <c r="H1315" s="2"/>
      <c r="I1315" s="2"/>
      <c r="J1315" s="2"/>
      <c r="K1315" s="2" t="str">
        <f>IF(Final_Cleaned_Data_V2!J1315="Other", "Please specify here", "")</f>
        <v/>
      </c>
      <c r="L1315" s="2"/>
      <c r="M1315" s="2"/>
      <c r="N1315" s="2" t="str">
        <f>IF(Final_Cleaned_Data_V2!M1315="Other", "Please specify here", "")</f>
        <v/>
      </c>
      <c r="O1315" s="2"/>
      <c r="P1315" s="2"/>
      <c r="Q1315" s="2"/>
      <c r="R1315" s="2"/>
      <c r="S1315" s="2"/>
      <c r="T1315" s="2"/>
      <c r="U1315" s="2"/>
      <c r="W1315" s="2"/>
      <c r="X1315" s="2"/>
    </row>
    <row r="1316">
      <c r="A1316" s="1">
        <v>1395.0</v>
      </c>
      <c r="B1316" s="1" t="s">
        <v>3486</v>
      </c>
      <c r="C1316" s="1" t="s">
        <v>3487</v>
      </c>
      <c r="D1316" s="1" t="s">
        <v>3488</v>
      </c>
      <c r="E1316" s="1" t="s">
        <v>832</v>
      </c>
      <c r="F1316" s="1">
        <v>49298.0</v>
      </c>
      <c r="G1316" s="1" t="b">
        <v>1</v>
      </c>
      <c r="H1316" s="2"/>
      <c r="I1316" s="2"/>
      <c r="J1316" s="2"/>
      <c r="K1316" s="2" t="str">
        <f>IF(Final_Cleaned_Data_V2!J1316="Other", "Please specify here", "")</f>
        <v/>
      </c>
      <c r="L1316" s="2"/>
      <c r="M1316" s="2"/>
      <c r="N1316" s="2" t="str">
        <f>IF(Final_Cleaned_Data_V2!M1316="Other", "Please specify here", "")</f>
        <v/>
      </c>
      <c r="O1316" s="2"/>
      <c r="P1316" s="2"/>
      <c r="Q1316" s="2"/>
      <c r="R1316" s="2"/>
      <c r="S1316" s="2"/>
      <c r="T1316" s="2"/>
      <c r="U1316" s="2"/>
      <c r="W1316" s="2"/>
      <c r="X1316" s="2"/>
    </row>
    <row r="1317">
      <c r="A1317" s="1">
        <v>1396.0</v>
      </c>
      <c r="B1317" s="1" t="s">
        <v>3489</v>
      </c>
      <c r="C1317" s="1" t="s">
        <v>3490</v>
      </c>
      <c r="D1317" s="1" t="s">
        <v>2103</v>
      </c>
      <c r="E1317" s="1" t="s">
        <v>27</v>
      </c>
      <c r="F1317" s="1">
        <v>49667.0</v>
      </c>
      <c r="G1317" s="1" t="b">
        <v>1</v>
      </c>
      <c r="H1317" s="2"/>
      <c r="I1317" s="2"/>
      <c r="J1317" s="2"/>
      <c r="K1317" s="2" t="str">
        <f>IF(Final_Cleaned_Data_V2!J1317="Other", "Please specify here", "")</f>
        <v/>
      </c>
      <c r="L1317" s="2"/>
      <c r="M1317" s="2"/>
      <c r="N1317" s="2" t="str">
        <f>IF(Final_Cleaned_Data_V2!M1317="Other", "Please specify here", "")</f>
        <v/>
      </c>
      <c r="O1317" s="2"/>
      <c r="P1317" s="2"/>
      <c r="Q1317" s="2"/>
      <c r="R1317" s="2"/>
      <c r="S1317" s="2"/>
      <c r="T1317" s="2"/>
      <c r="U1317" s="2"/>
      <c r="W1317" s="2"/>
      <c r="X1317" s="2"/>
    </row>
    <row r="1318">
      <c r="A1318" s="1">
        <v>1397.0</v>
      </c>
      <c r="B1318" s="1" t="s">
        <v>3491</v>
      </c>
      <c r="C1318" s="1" t="s">
        <v>3492</v>
      </c>
      <c r="D1318" s="1" t="s">
        <v>3493</v>
      </c>
      <c r="E1318" s="1" t="s">
        <v>27</v>
      </c>
      <c r="F1318" s="1">
        <v>50685.0</v>
      </c>
      <c r="H1318" s="2"/>
      <c r="I1318" s="2"/>
      <c r="J1318" s="2"/>
      <c r="K1318" s="2" t="str">
        <f>IF(Final_Cleaned_Data_V2!J1318="Other", "Please specify here", "")</f>
        <v/>
      </c>
      <c r="L1318" s="2"/>
      <c r="M1318" s="2"/>
      <c r="N1318" s="2" t="str">
        <f>IF(Final_Cleaned_Data_V2!M1318="Other", "Please specify here", "")</f>
        <v/>
      </c>
      <c r="O1318" s="2"/>
      <c r="P1318" s="2"/>
      <c r="Q1318" s="2"/>
      <c r="R1318" s="2"/>
      <c r="S1318" s="2"/>
      <c r="T1318" s="2"/>
      <c r="U1318" s="2"/>
      <c r="W1318" s="2"/>
      <c r="X1318" s="2"/>
    </row>
    <row r="1319">
      <c r="A1319" s="1">
        <v>1398.0</v>
      </c>
      <c r="C1319" s="1" t="s">
        <v>3494</v>
      </c>
      <c r="D1319" s="1" t="s">
        <v>3495</v>
      </c>
      <c r="E1319" s="1" t="s">
        <v>1749</v>
      </c>
      <c r="F1319" s="1">
        <v>50980.0</v>
      </c>
      <c r="G1319" s="1" t="b">
        <v>1</v>
      </c>
      <c r="H1319" s="2"/>
      <c r="I1319" s="2"/>
      <c r="J1319" s="2"/>
      <c r="K1319" s="2" t="str">
        <f>IF(Final_Cleaned_Data_V2!J1319="Other", "Please specify here", "")</f>
        <v/>
      </c>
      <c r="L1319" s="2"/>
      <c r="M1319" s="2"/>
      <c r="N1319" s="2" t="str">
        <f>IF(Final_Cleaned_Data_V2!M1319="Other", "Please specify here", "")</f>
        <v/>
      </c>
      <c r="O1319" s="2"/>
      <c r="P1319" s="2"/>
      <c r="Q1319" s="2"/>
      <c r="R1319" s="2"/>
      <c r="S1319" s="2"/>
      <c r="T1319" s="2"/>
      <c r="U1319" s="2"/>
      <c r="W1319" s="2"/>
      <c r="X1319" s="2"/>
    </row>
    <row r="1320">
      <c r="A1320" s="1">
        <v>1399.0</v>
      </c>
      <c r="B1320" s="1" t="s">
        <v>3496</v>
      </c>
      <c r="C1320" s="1" t="s">
        <v>3497</v>
      </c>
      <c r="D1320" s="1" t="s">
        <v>291</v>
      </c>
      <c r="E1320" s="1" t="s">
        <v>292</v>
      </c>
      <c r="F1320" s="1">
        <v>51015.0</v>
      </c>
      <c r="H1320" s="2"/>
      <c r="I1320" s="2"/>
      <c r="J1320" s="2"/>
      <c r="K1320" s="2" t="str">
        <f>IF(Final_Cleaned_Data_V2!J1320="Other", "Please specify here", "")</f>
        <v/>
      </c>
      <c r="L1320" s="2"/>
      <c r="M1320" s="2"/>
      <c r="N1320" s="2" t="str">
        <f>IF(Final_Cleaned_Data_V2!M1320="Other", "Please specify here", "")</f>
        <v/>
      </c>
      <c r="O1320" s="2"/>
      <c r="P1320" s="2"/>
      <c r="Q1320" s="2"/>
      <c r="R1320" s="2"/>
      <c r="S1320" s="2"/>
      <c r="T1320" s="2"/>
      <c r="U1320" s="2"/>
      <c r="W1320" s="2"/>
      <c r="X1320" s="2"/>
    </row>
    <row r="1321">
      <c r="A1321" s="1">
        <v>1400.0</v>
      </c>
      <c r="C1321" s="1" t="s">
        <v>3498</v>
      </c>
      <c r="D1321" s="1" t="s">
        <v>3499</v>
      </c>
      <c r="E1321" s="1" t="s">
        <v>1772</v>
      </c>
      <c r="F1321" s="1">
        <v>51794.0</v>
      </c>
      <c r="G1321" s="1" t="b">
        <v>1</v>
      </c>
      <c r="H1321" s="2"/>
      <c r="I1321" s="2"/>
      <c r="J1321" s="2"/>
      <c r="K1321" s="2" t="str">
        <f>IF(Final_Cleaned_Data_V2!J1321="Other", "Please specify here", "")</f>
        <v/>
      </c>
      <c r="L1321" s="2"/>
      <c r="M1321" s="2"/>
      <c r="N1321" s="2" t="str">
        <f>IF(Final_Cleaned_Data_V2!M1321="Other", "Please specify here", "")</f>
        <v/>
      </c>
      <c r="O1321" s="2"/>
      <c r="P1321" s="2"/>
      <c r="Q1321" s="2"/>
      <c r="R1321" s="2"/>
      <c r="S1321" s="2"/>
      <c r="T1321" s="2"/>
      <c r="U1321" s="2"/>
      <c r="W1321" s="2"/>
      <c r="X1321" s="2"/>
    </row>
    <row r="1322">
      <c r="A1322" s="1">
        <v>1401.0</v>
      </c>
      <c r="C1322" s="1" t="s">
        <v>3500</v>
      </c>
      <c r="D1322" s="1" t="s">
        <v>3501</v>
      </c>
      <c r="E1322" s="1" t="s">
        <v>27</v>
      </c>
      <c r="F1322" s="1">
        <v>53570.0</v>
      </c>
      <c r="G1322" s="1" t="b">
        <v>1</v>
      </c>
      <c r="H1322" s="2"/>
      <c r="I1322" s="2"/>
      <c r="J1322" s="2"/>
      <c r="K1322" s="2" t="str">
        <f>IF(Final_Cleaned_Data_V2!J1322="Other", "Please specify here", "")</f>
        <v/>
      </c>
      <c r="L1322" s="2"/>
      <c r="M1322" s="2"/>
      <c r="N1322" s="2" t="str">
        <f>IF(Final_Cleaned_Data_V2!M1322="Other", "Please specify here", "")</f>
        <v/>
      </c>
      <c r="O1322" s="2"/>
      <c r="P1322" s="2"/>
      <c r="Q1322" s="2"/>
      <c r="R1322" s="2"/>
      <c r="S1322" s="2"/>
      <c r="T1322" s="2"/>
      <c r="U1322" s="2"/>
      <c r="W1322" s="2"/>
      <c r="X1322" s="2"/>
    </row>
    <row r="1323">
      <c r="A1323" s="1">
        <v>1402.0</v>
      </c>
      <c r="C1323" s="1" t="s">
        <v>3502</v>
      </c>
      <c r="D1323" s="1" t="s">
        <v>365</v>
      </c>
      <c r="E1323" s="1" t="s">
        <v>27</v>
      </c>
      <c r="F1323" s="1">
        <v>53985.0</v>
      </c>
      <c r="H1323" s="2"/>
      <c r="I1323" s="2"/>
      <c r="J1323" s="2"/>
      <c r="K1323" s="2" t="str">
        <f>IF(Final_Cleaned_Data_V2!J1323="Other", "Please specify here", "")</f>
        <v/>
      </c>
      <c r="L1323" s="2"/>
      <c r="M1323" s="2"/>
      <c r="N1323" s="2" t="str">
        <f>IF(Final_Cleaned_Data_V2!M1323="Other", "Please specify here", "")</f>
        <v/>
      </c>
      <c r="O1323" s="2"/>
      <c r="P1323" s="2"/>
      <c r="Q1323" s="2"/>
      <c r="R1323" s="2"/>
      <c r="S1323" s="2"/>
      <c r="T1323" s="2"/>
      <c r="U1323" s="2"/>
      <c r="W1323" s="2"/>
      <c r="X1323" s="2"/>
    </row>
    <row r="1324">
      <c r="A1324" s="1">
        <v>1403.0</v>
      </c>
      <c r="C1324" s="1" t="s">
        <v>3503</v>
      </c>
      <c r="D1324" s="1" t="s">
        <v>1903</v>
      </c>
      <c r="E1324" s="1" t="s">
        <v>34</v>
      </c>
      <c r="F1324" s="1">
        <v>54155.0</v>
      </c>
      <c r="H1324" s="2"/>
      <c r="I1324" s="2"/>
      <c r="J1324" s="2"/>
      <c r="K1324" s="2" t="str">
        <f>IF(Final_Cleaned_Data_V2!J1324="Other", "Please specify here", "")</f>
        <v/>
      </c>
      <c r="L1324" s="2"/>
      <c r="M1324" s="2"/>
      <c r="N1324" s="2" t="str">
        <f>IF(Final_Cleaned_Data_V2!M1324="Other", "Please specify here", "")</f>
        <v/>
      </c>
      <c r="O1324" s="2"/>
      <c r="P1324" s="2"/>
      <c r="Q1324" s="2"/>
      <c r="R1324" s="2"/>
      <c r="S1324" s="2"/>
      <c r="T1324" s="2"/>
      <c r="U1324" s="2"/>
      <c r="W1324" s="2"/>
      <c r="X1324" s="2"/>
    </row>
    <row r="1325">
      <c r="A1325" s="1">
        <v>1404.0</v>
      </c>
      <c r="C1325" s="1" t="s">
        <v>3504</v>
      </c>
      <c r="D1325" s="1" t="s">
        <v>881</v>
      </c>
      <c r="E1325" s="1" t="s">
        <v>34</v>
      </c>
      <c r="F1325" s="1">
        <v>55644.0</v>
      </c>
      <c r="G1325" s="1" t="b">
        <v>1</v>
      </c>
      <c r="H1325" s="2"/>
      <c r="I1325" s="2"/>
      <c r="J1325" s="2"/>
      <c r="K1325" s="2" t="str">
        <f>IF(Final_Cleaned_Data_V2!J1325="Other", "Please specify here", "")</f>
        <v/>
      </c>
      <c r="L1325" s="2"/>
      <c r="M1325" s="2"/>
      <c r="N1325" s="2" t="str">
        <f>IF(Final_Cleaned_Data_V2!M1325="Other", "Please specify here", "")</f>
        <v/>
      </c>
      <c r="O1325" s="2"/>
      <c r="P1325" s="2"/>
      <c r="Q1325" s="2"/>
      <c r="R1325" s="2"/>
      <c r="S1325" s="2"/>
      <c r="T1325" s="2"/>
      <c r="U1325" s="2"/>
      <c r="W1325" s="2"/>
      <c r="X1325" s="2"/>
    </row>
    <row r="1326">
      <c r="A1326" s="1">
        <v>1405.0</v>
      </c>
      <c r="C1326" s="1" t="s">
        <v>3505</v>
      </c>
      <c r="D1326" s="1" t="s">
        <v>876</v>
      </c>
      <c r="E1326" s="1" t="s">
        <v>34</v>
      </c>
      <c r="F1326" s="1">
        <v>55835.0</v>
      </c>
      <c r="H1326" s="2"/>
      <c r="I1326" s="2"/>
      <c r="J1326" s="2"/>
      <c r="K1326" s="2" t="str">
        <f>IF(Final_Cleaned_Data_V2!J1326="Other", "Please specify here", "")</f>
        <v/>
      </c>
      <c r="L1326" s="2"/>
      <c r="M1326" s="2"/>
      <c r="N1326" s="2" t="str">
        <f>IF(Final_Cleaned_Data_V2!M1326="Other", "Please specify here", "")</f>
        <v/>
      </c>
      <c r="O1326" s="2"/>
      <c r="P1326" s="2"/>
      <c r="Q1326" s="2"/>
      <c r="R1326" s="2"/>
      <c r="S1326" s="2"/>
      <c r="T1326" s="2"/>
      <c r="U1326" s="2"/>
      <c r="W1326" s="2"/>
      <c r="X1326" s="2"/>
    </row>
    <row r="1327">
      <c r="A1327" s="1">
        <v>1406.0</v>
      </c>
      <c r="C1327" s="1" t="s">
        <v>3506</v>
      </c>
      <c r="D1327" s="1" t="s">
        <v>3507</v>
      </c>
      <c r="E1327" s="1" t="s">
        <v>27</v>
      </c>
      <c r="F1327" s="1">
        <v>58164.0</v>
      </c>
      <c r="G1327" s="1" t="b">
        <v>1</v>
      </c>
      <c r="H1327" s="2"/>
      <c r="I1327" s="3"/>
      <c r="J1327" s="2"/>
      <c r="K1327" s="2" t="str">
        <f>IF(Final_Cleaned_Data_V2!J1327="Other", "Please specify here", "")</f>
        <v/>
      </c>
      <c r="L1327" s="2"/>
      <c r="M1327" s="2"/>
      <c r="N1327" s="2" t="str">
        <f>IF(Final_Cleaned_Data_V2!M1327="Other", "Please specify here", "")</f>
        <v/>
      </c>
      <c r="O1327" s="2"/>
      <c r="P1327" s="2"/>
      <c r="Q1327" s="2"/>
      <c r="R1327" s="2"/>
      <c r="S1327" s="2"/>
      <c r="T1327" s="2"/>
      <c r="U1327" s="2"/>
      <c r="W1327" s="2"/>
      <c r="X1327" s="2"/>
    </row>
    <row r="1328">
      <c r="A1328" s="1">
        <v>1407.0</v>
      </c>
      <c r="C1328" s="1" t="s">
        <v>3508</v>
      </c>
      <c r="D1328" s="1" t="s">
        <v>1358</v>
      </c>
      <c r="E1328" s="1" t="s">
        <v>27</v>
      </c>
      <c r="F1328" s="1">
        <v>60971.0</v>
      </c>
      <c r="H1328" s="2"/>
      <c r="I1328" s="2"/>
      <c r="J1328" s="2"/>
      <c r="K1328" s="2" t="str">
        <f>IF(Final_Cleaned_Data_V2!J1328="Other", "Please specify here", "")</f>
        <v/>
      </c>
      <c r="L1328" s="2"/>
      <c r="M1328" s="2"/>
      <c r="N1328" s="2" t="str">
        <f>IF(Final_Cleaned_Data_V2!M1328="Other", "Please specify here", "")</f>
        <v/>
      </c>
      <c r="O1328" s="2"/>
      <c r="P1328" s="2"/>
      <c r="Q1328" s="2"/>
      <c r="R1328" s="2"/>
      <c r="S1328" s="2"/>
      <c r="T1328" s="2"/>
      <c r="U1328" s="2"/>
      <c r="W1328" s="2"/>
      <c r="X1328" s="2"/>
    </row>
    <row r="1329">
      <c r="A1329" s="1">
        <v>1408.0</v>
      </c>
      <c r="C1329" s="1" t="s">
        <v>3509</v>
      </c>
      <c r="D1329" s="1" t="s">
        <v>3510</v>
      </c>
      <c r="E1329" s="1" t="s">
        <v>3511</v>
      </c>
      <c r="F1329" s="1">
        <v>63898.0</v>
      </c>
      <c r="H1329" s="2"/>
      <c r="I1329" s="2"/>
      <c r="J1329" s="2"/>
      <c r="K1329" s="2" t="str">
        <f>IF(Final_Cleaned_Data_V2!J1329="Other", "Please specify here", "")</f>
        <v/>
      </c>
      <c r="L1329" s="2"/>
      <c r="M1329" s="2"/>
      <c r="N1329" s="2" t="str">
        <f>IF(Final_Cleaned_Data_V2!M1329="Other", "Please specify here", "")</f>
        <v/>
      </c>
      <c r="O1329" s="2"/>
      <c r="P1329" s="2"/>
      <c r="Q1329" s="2"/>
      <c r="R1329" s="2"/>
      <c r="S1329" s="2"/>
      <c r="T1329" s="2"/>
      <c r="U1329" s="2"/>
      <c r="W1329" s="2"/>
      <c r="X1329" s="2"/>
    </row>
    <row r="1330">
      <c r="A1330" s="1">
        <v>1409.0</v>
      </c>
      <c r="C1330" s="1" t="s">
        <v>3512</v>
      </c>
      <c r="D1330" s="1" t="s">
        <v>3513</v>
      </c>
      <c r="E1330" s="1" t="s">
        <v>27</v>
      </c>
      <c r="F1330" s="1">
        <v>64542.0</v>
      </c>
      <c r="H1330" s="2"/>
      <c r="I1330" s="2"/>
      <c r="J1330" s="2"/>
      <c r="K1330" s="2" t="str">
        <f>IF(Final_Cleaned_Data_V2!J1330="Other", "Please specify here", "")</f>
        <v/>
      </c>
      <c r="L1330" s="2"/>
      <c r="M1330" s="2"/>
      <c r="N1330" s="2" t="str">
        <f>IF(Final_Cleaned_Data_V2!M1330="Other", "Please specify here", "")</f>
        <v/>
      </c>
      <c r="O1330" s="2"/>
      <c r="P1330" s="2"/>
      <c r="Q1330" s="2"/>
      <c r="R1330" s="2"/>
      <c r="S1330" s="2"/>
      <c r="T1330" s="2"/>
      <c r="U1330" s="2"/>
      <c r="W1330" s="2"/>
      <c r="X1330" s="2"/>
    </row>
    <row r="1331">
      <c r="A1331" s="1">
        <v>1410.0</v>
      </c>
      <c r="C1331" s="1" t="s">
        <v>3514</v>
      </c>
      <c r="D1331" s="1" t="s">
        <v>61</v>
      </c>
      <c r="E1331" s="1" t="s">
        <v>27</v>
      </c>
      <c r="F1331" s="1">
        <v>67701.0</v>
      </c>
      <c r="G1331" s="1" t="b">
        <v>1</v>
      </c>
      <c r="H1331" s="2"/>
      <c r="I1331" s="2"/>
      <c r="J1331" s="2"/>
      <c r="K1331" s="2" t="str">
        <f>IF(Final_Cleaned_Data_V2!J1331="Other", "Please specify here", "")</f>
        <v/>
      </c>
      <c r="L1331" s="2"/>
      <c r="M1331" s="2"/>
      <c r="N1331" s="2" t="str">
        <f>IF(Final_Cleaned_Data_V2!M1331="Other", "Please specify here", "")</f>
        <v/>
      </c>
      <c r="O1331" s="2"/>
      <c r="P1331" s="2"/>
      <c r="Q1331" s="2"/>
      <c r="R1331" s="2"/>
      <c r="S1331" s="2"/>
      <c r="T1331" s="2"/>
      <c r="U1331" s="2"/>
      <c r="W1331" s="2"/>
      <c r="X1331" s="2"/>
    </row>
    <row r="1332">
      <c r="A1332" s="1">
        <v>1411.0</v>
      </c>
      <c r="C1332" s="1" t="s">
        <v>3515</v>
      </c>
      <c r="D1332" s="1" t="s">
        <v>3400</v>
      </c>
      <c r="E1332" s="1" t="s">
        <v>1749</v>
      </c>
      <c r="F1332" s="1">
        <v>72671.0</v>
      </c>
      <c r="H1332" s="2"/>
      <c r="I1332" s="2"/>
      <c r="J1332" s="2"/>
      <c r="K1332" s="2" t="str">
        <f>IF(Final_Cleaned_Data_V2!J1332="Other", "Please specify here", "")</f>
        <v/>
      </c>
      <c r="L1332" s="2"/>
      <c r="M1332" s="2"/>
      <c r="N1332" s="2" t="str">
        <f>IF(Final_Cleaned_Data_V2!M1332="Other", "Please specify here", "")</f>
        <v/>
      </c>
      <c r="O1332" s="2"/>
      <c r="P1332" s="2"/>
      <c r="Q1332" s="2"/>
      <c r="R1332" s="2"/>
      <c r="S1332" s="2"/>
      <c r="T1332" s="2"/>
      <c r="U1332" s="2"/>
      <c r="W1332" s="2"/>
      <c r="X1332" s="2"/>
    </row>
    <row r="1333">
      <c r="A1333" s="1">
        <v>1412.0</v>
      </c>
      <c r="C1333" s="1" t="s">
        <v>3516</v>
      </c>
      <c r="D1333" s="1" t="s">
        <v>3517</v>
      </c>
      <c r="E1333" s="1" t="s">
        <v>27</v>
      </c>
      <c r="F1333" s="1">
        <v>78719.0</v>
      </c>
      <c r="H1333" s="2"/>
      <c r="I1333" s="2"/>
      <c r="J1333" s="2"/>
      <c r="K1333" s="2" t="str">
        <f>IF(Final_Cleaned_Data_V2!J1333="Other", "Please specify here", "")</f>
        <v/>
      </c>
      <c r="L1333" s="2"/>
      <c r="M1333" s="2"/>
      <c r="N1333" s="2" t="str">
        <f>IF(Final_Cleaned_Data_V2!M1333="Other", "Please specify here", "")</f>
        <v/>
      </c>
      <c r="O1333" s="2"/>
      <c r="P1333" s="3"/>
      <c r="Q1333" s="2"/>
      <c r="R1333" s="2"/>
      <c r="S1333" s="2"/>
      <c r="T1333" s="2"/>
      <c r="U1333" s="2"/>
      <c r="W1333" s="2"/>
      <c r="X1333" s="2"/>
    </row>
    <row r="1334">
      <c r="Q1334" s="2"/>
      <c r="S1334" s="2"/>
      <c r="T1334" s="2"/>
      <c r="U1334" s="2"/>
      <c r="W1334" s="2"/>
      <c r="X1334" s="2"/>
    </row>
    <row r="1335">
      <c r="Q1335" s="2"/>
      <c r="S1335" s="2"/>
      <c r="T1335" s="2"/>
      <c r="U1335" s="2"/>
      <c r="W1335" s="2"/>
      <c r="X1335" s="2"/>
    </row>
  </sheetData>
  <conditionalFormatting sqref="H3:H1333">
    <cfRule type="expression" dxfId="0" priority="1" stopIfTrue="1">
      <formula>$H3=""</formula>
    </cfRule>
  </conditionalFormatting>
  <dataValidations>
    <dataValidation type="custom" allowBlank="1" showDropDown="1" showInputMessage="1" prompt="Enter a valid date" sqref="X3:X1335">
      <formula1>OR(NOT(ISERROR(DATEVALUE(X3))), AND(ISNUMBER(X3), LEFT(CELL("format", X3))="D"))</formula1>
    </dataValidation>
    <dataValidation type="list" allowBlank="1" showErrorMessage="1" sqref="R3:R1333 T3:T1335">
      <formula1>"American Indian or Alaska Native,Asian,Black or African American,Hispanic or Latino,Middle Eastern or North African,Native Hawaiian or Pacific Islander,Two or more,Unknown,Other"</formula1>
    </dataValidation>
    <dataValidation type="list" allowBlank="1" showErrorMessage="1" sqref="I3:I1333">
      <formula1>"In Progress,Done,Interuption"</formula1>
    </dataValidation>
    <dataValidation type="list" allowBlank="1" showErrorMessage="1" sqref="O3:O1333 W3:W1335">
      <formula1>"1 (Easy to find),2 (Slightly easy),3 (Neither easy nor difficult),4 (Slightly difficult),5 (Very difficult)"</formula1>
    </dataValidation>
    <dataValidation type="list" allowBlank="1" showErrorMessage="1" sqref="P3:P1333">
      <formula1>Officer_Sheet!A3:AZ3</formula1>
    </dataValidation>
    <dataValidation type="list" allowBlank="1" showErrorMessage="1" sqref="M3:M1333">
      <formula1>"Excessive Force,Lack of SOP,Verbal Abuse,Discrimination,Other"</formula1>
    </dataValidation>
    <dataValidation type="list" allowBlank="1" showErrorMessage="1" sqref="L3:L1333">
      <formula1>"Yes,No,Unsure"</formula1>
    </dataValidation>
    <dataValidation type="list" allowBlank="1" showErrorMessage="1" sqref="U3:U1335">
      <formula1>"None,Relative Location,Exact Address"</formula1>
    </dataValidation>
    <dataValidation type="list" allowBlank="1" showErrorMessage="1" sqref="Q3:Q1335 S3:S1335">
      <formula1>"Male,Female,Neither,Unknown,Other"</formula1>
    </dataValidation>
    <dataValidation type="list" allowBlank="1" showErrorMessage="1" sqref="J3:J1333">
      <formula1>"News Article,Legal Document,Police Report,Other"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45.75"/>
    <col customWidth="1" min="3" max="3" width="34.25"/>
  </cols>
  <sheetData>
    <row r="3">
      <c r="A3" s="1" t="s">
        <v>3518</v>
      </c>
      <c r="B3" s="2" t="str">
        <f>IFERROR(__xludf.DUMMYFUNCTION("ARRAYFORMULA(IF(ISBLANK(Final_Cleaned_Data_V2!D3:D1832),,SPLIT(Final_Cleaned_Data_V2!D3:D1832, ""', '"", FALSE)))"),"['Blayne Lehner, badge #4073']")</f>
        <v>['Blayne Lehner, badge #4073']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c r="A4" s="1" t="s">
        <v>3518</v>
      </c>
      <c r="B4" s="2" t="str">
        <f>IFERROR(__xludf.DUMMYFUNCTION("""COMPUTED_VALUE"""),"['James Golgart, Jr., badge #2317']")</f>
        <v>['James Golgart, Jr., badge #2317']</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c r="A5" s="1" t="s">
        <v>3518</v>
      </c>
      <c r="B5" s="2" t="str">
        <f>IFERROR(__xludf.DUMMYFUNCTION("""COMPUTED_VALUE"""),"['Kurtis W. Hallstrom, badge #253400']")</f>
        <v>['Kurtis W. Hallstrom, badge #253400']</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c r="A6" s="1" t="s">
        <v>3518</v>
      </c>
      <c r="B6" s="2" t="str">
        <f>IFERROR(__xludf.DUMMYFUNCTION("""COMPUTED_VALUE"""),"['Jason Schmitt, badge #6374")</f>
        <v>['Jason Schmitt, badge #6374</v>
      </c>
      <c r="C6" s="2" t="str">
        <f>IFERROR(__xludf.DUMMYFUNCTION("""COMPUTED_VALUE"""),"Matthew R. Kaminski, badge #3615']")</f>
        <v>Matthew R. Kaminski, badge #3615']</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c r="A7" s="1" t="s">
        <v>3518</v>
      </c>
      <c r="B7" s="2" t="str">
        <f>IFERROR(__xludf.DUMMYFUNCTION("""COMPUTED_VALUE"""),"['Jason Schmitt, badge #6374")</f>
        <v>['Jason Schmitt, badge #6374</v>
      </c>
      <c r="C7" s="2" t="str">
        <f>IFERROR(__xludf.DUMMYFUNCTION("""COMPUTED_VALUE"""),"Matthew R. Kaminski, badge #3615']")</f>
        <v>Matthew R. Kaminski, badge #3615']</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c r="A8" s="1" t="s">
        <v>3518</v>
      </c>
      <c r="B8" s="2" t="str">
        <f>IFERROR(__xludf.DUMMYFUNCTION("""COMPUTED_VALUE"""),"['Tyrone Barze, badge #330']")</f>
        <v>['Tyrone Barze, badge #330']</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c r="A9" s="1" t="s">
        <v>3518</v>
      </c>
      <c r="B9" s="2" t="str">
        <f>IFERROR(__xludf.DUMMYFUNCTION("""COMPUTED_VALUE"""),"['Michael Kennedy, badge #3693']")</f>
        <v>['Michael Kennedy, badge #3693']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c r="A10" s="1" t="s">
        <v>3518</v>
      </c>
      <c r="B10" s="2" t="str">
        <f>IFERROR(__xludf.DUMMYFUNCTION("""COMPUTED_VALUE"""),"['Davin Miller, badge #None']")</f>
        <v>['Davin Miller, badge #None']</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c r="A11" s="1" t="s">
        <v>3518</v>
      </c>
      <c r="B11" s="2" t="str">
        <f>IFERROR(__xludf.DUMMYFUNCTION("""COMPUTED_VALUE"""),"['Bryan M. Pasek, badge #None']")</f>
        <v>['Bryan M. Pasek, badge #None']</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c r="A12" s="1" t="s">
        <v>3518</v>
      </c>
      <c r="B12" s="2" t="str">
        <f>IFERROR(__xludf.DUMMYFUNCTION("""COMPUTED_VALUE"""),"['Tyrone Barze, badge #330']")</f>
        <v>['Tyrone Barze, badge #330']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c r="A13" s="1" t="s">
        <v>3518</v>
      </c>
      <c r="B13" s="2" t="str">
        <f>IFERROR(__xludf.DUMMYFUNCTION("""COMPUTED_VALUE"""),"['Jordan Davis, badge #1434']")</f>
        <v>['Jordan Davis, badge #1434']</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c r="A14" s="1" t="s">
        <v>3518</v>
      </c>
      <c r="B14" s="2" t="str">
        <f>IFERROR(__xludf.DUMMYFUNCTION("""COMPUTED_VALUE"""),"['Shannon L. Barnette, badge #268']")</f>
        <v>['Shannon L. Barnette, badge #268']</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c r="A15" s="1" t="s">
        <v>3518</v>
      </c>
      <c r="B15" s="2" t="str">
        <f>IFERROR(__xludf.DUMMYFUNCTION("""COMPUTED_VALUE"""),"['Aaron Heuer, badge #None']")</f>
        <v>['Aaron Heuer, badge #None']</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c r="A16" s="1" t="s">
        <v>3518</v>
      </c>
      <c r="B16" s="2" t="str">
        <f>IFERROR(__xludf.DUMMYFUNCTION("""COMPUTED_VALUE"""),"['William Jacobs, badge #None']")</f>
        <v>['William Jacobs, badge #None']</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c r="A17" s="1" t="s">
        <v>3518</v>
      </c>
      <c r="B17" s="2" t="str">
        <f>IFERROR(__xludf.DUMMYFUNCTION("""COMPUTED_VALUE"""),"['Bradley Schnickel, badge #6381']")</f>
        <v>['Bradley Schnickel, badge #6381']</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c r="A18" s="1" t="s">
        <v>3518</v>
      </c>
      <c r="B18" s="2" t="str">
        <f>IFERROR(__xludf.DUMMYFUNCTION("""COMPUTED_VALUE"""),"['Michael Keefe, badge #3662']")</f>
        <v>['Michael Keefe, badge #3662']</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c r="A19" s="1" t="s">
        <v>3518</v>
      </c>
      <c r="B19" s="2" t="str">
        <f>IFERROR(__xludf.DUMMYFUNCTION("""COMPUTED_VALUE"""),"['Phillip Meemken, badge #None']")</f>
        <v>['Phillip Meemken, badge #None']</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c r="A20" s="1" t="s">
        <v>3518</v>
      </c>
      <c r="B20" s="2" t="str">
        <f>IFERROR(__xludf.DUMMYFUNCTION("""COMPUTED_VALUE"""),"['Daniel S. Loe, badge #4218")</f>
        <v>['Daniel S. Loe, badge #4218</v>
      </c>
      <c r="C20" s="2" t="str">
        <f>IFERROR(__xludf.DUMMYFUNCTION("""COMPUTED_VALUE"""),"David F. Pleoger, badge #5753")</f>
        <v>David F. Pleoger, badge #5753</v>
      </c>
      <c r="D20" s="2" t="str">
        <f>IFERROR(__xludf.DUMMYFUNCTION("""COMPUTED_VALUE"""),"David Garman, badge #2216")</f>
        <v>David Garman, badge #2216</v>
      </c>
      <c r="E20" s="2" t="str">
        <f>IFERROR(__xludf.DUMMYFUNCTION("""COMPUTED_VALUE"""),"David Menter, badge #4721")</f>
        <v>David Menter, badge #4721</v>
      </c>
      <c r="F20" s="2" t="str">
        <f>IFERROR(__xludf.DUMMYFUNCTION("""COMPUTED_VALUE"""),"Gene Suker, badge #7004")</f>
        <v>Gene Suker, badge #7004</v>
      </c>
      <c r="G20" s="2" t="str">
        <f>IFERROR(__xludf.DUMMYFUNCTION("""COMPUTED_VALUE"""),"James G. Lynch, badge #4307")</f>
        <v>James G. Lynch, badge #4307</v>
      </c>
      <c r="H20" s="2" t="str">
        <f>IFERROR(__xludf.DUMMYFUNCTION("""COMPUTED_VALUE"""),"Lawrence Loonsfoot, badge #4234")</f>
        <v>Lawrence Loonsfoot, badge #4234</v>
      </c>
      <c r="I20" s="2" t="str">
        <f>IFERROR(__xludf.DUMMYFUNCTION("""COMPUTED_VALUE"""),"Lucas Peterson, badge #5630")</f>
        <v>Lucas Peterson, badge #5630</v>
      </c>
      <c r="J20" s="2" t="str">
        <f>IFERROR(__xludf.DUMMYFUNCTION("""COMPUTED_VALUE"""),"Mike T. Nimlos, badge #5138")</f>
        <v>Mike T. Nimlos, badge #5138</v>
      </c>
      <c r="K20" s="2" t="str">
        <f>IFERROR(__xludf.DUMMYFUNCTION("""COMPUTED_VALUE"""),"Todd D. Sauvageau, badge #6309']")</f>
        <v>Todd D. Sauvageau, badge #6309']</v>
      </c>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c r="A21" s="1" t="s">
        <v>3518</v>
      </c>
      <c r="B21" s="2" t="str">
        <f>IFERROR(__xludf.DUMMYFUNCTION("""COMPUTED_VALUE"""),"['Chad Fuchs, badge #2145")</f>
        <v>['Chad Fuchs, badge #2145</v>
      </c>
      <c r="C21" s="2" t="str">
        <f>IFERROR(__xludf.DUMMYFUNCTION("""COMPUTED_VALUE"""),"Lucas Peterson, badge #5630']")</f>
        <v>Lucas Peterson, badge #5630']</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c r="A22" s="1" t="s">
        <v>3518</v>
      </c>
      <c r="B22" s="2" t="str">
        <f>IFERROR(__xludf.DUMMYFUNCTION("""COMPUTED_VALUE"""),"['Tyrone Barze, badge #330']")</f>
        <v>['Tyrone Barze, badge #330']</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c r="A23" s="1" t="s">
        <v>3518</v>
      </c>
      <c r="B23" s="2" t="str">
        <f>IFERROR(__xludf.DUMMYFUNCTION("""COMPUTED_VALUE"""),"['Dylan Pearson, badge #5498")</f>
        <v>['Dylan Pearson, badge #5498</v>
      </c>
      <c r="C23" s="2" t="str">
        <f>IFERROR(__xludf.DUMMYFUNCTION("""COMPUTED_VALUE"""),"Jason Matthews, badge #4442")</f>
        <v>Jason Matthews, badge #4442</v>
      </c>
      <c r="D23" s="2" t="str">
        <f>IFERROR(__xludf.DUMMYFUNCTION("""COMPUTED_VALUE"""),"Moshe Davis, badge #1435")</f>
        <v>Moshe Davis, badge #1435</v>
      </c>
      <c r="E23" s="2" t="str">
        <f>IFERROR(__xludf.DUMMYFUNCTION("""COMPUTED_VALUE"""),"Toua Yang, badge #7892']")</f>
        <v>Toua Yang, badge #7892']</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c r="A24" s="1" t="s">
        <v>3518</v>
      </c>
      <c r="B24" s="2" t="str">
        <f>IFERROR(__xludf.DUMMYFUNCTION("""COMPUTED_VALUE"""),"['Bryan M. Pasek, badge #None']")</f>
        <v>['Bryan M. Pasek, badge #None']</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c r="A25" s="1" t="s">
        <v>3518</v>
      </c>
      <c r="B25" s="2" t="str">
        <f>IFERROR(__xludf.DUMMYFUNCTION("""COMPUTED_VALUE"""),"['Bill Peterson, badge #5561")</f>
        <v>['Bill Peterson, badge #5561</v>
      </c>
      <c r="C25" s="2" t="str">
        <f>IFERROR(__xludf.DUMMYFUNCTION("""COMPUTED_VALUE"""),"Carl Blad, badge #580")</f>
        <v>Carl Blad, badge #580</v>
      </c>
      <c r="D25" s="2" t="str">
        <f>IFERROR(__xludf.DUMMYFUNCTION("""COMPUTED_VALUE"""),"Griffin Hillbo, badge #2999")</f>
        <v>Griffin Hillbo, badge #2999</v>
      </c>
      <c r="E25" s="2" t="str">
        <f>IFERROR(__xludf.DUMMYFUNCTION("""COMPUTED_VALUE"""),"Jeff Kading, badge #3598")</f>
        <v>Jeff Kading, badge #3598</v>
      </c>
      <c r="F25" s="2" t="str">
        <f>IFERROR(__xludf.DUMMYFUNCTION("""COMPUTED_VALUE"""),"John Sheneman, badge #6484")</f>
        <v>John Sheneman, badge #6484</v>
      </c>
      <c r="G25" s="2" t="str">
        <f>IFERROR(__xludf.DUMMYFUNCTION("""COMPUTED_VALUE"""),"Mark Kaspszak, badge #3642")</f>
        <v>Mark Kaspszak, badge #3642</v>
      </c>
      <c r="H25" s="2" t="str">
        <f>IFERROR(__xludf.DUMMYFUNCTION("""COMPUTED_VALUE"""),"Ricardo Muro, badge #4899")</f>
        <v>Ricardo Muro, badge #4899</v>
      </c>
      <c r="I25" s="2" t="str">
        <f>IFERROR(__xludf.DUMMYFUNCTION("""COMPUTED_VALUE"""),"Timothy E. Devick, badge #1526']")</f>
        <v>Timothy E. Devick, badge #1526']</v>
      </c>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c r="A26" s="1" t="s">
        <v>3518</v>
      </c>
      <c r="B26" s="2" t="str">
        <f>IFERROR(__xludf.DUMMYFUNCTION("""COMPUTED_VALUE"""),"['Jeffrey Pennaz, badge #5551']")</f>
        <v>['Jeffrey Pennaz, badge #5551']</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c r="A27" s="1" t="s">
        <v>3518</v>
      </c>
      <c r="B27" s="2" t="str">
        <f>IFERROR(__xludf.DUMMYFUNCTION("""COMPUTED_VALUE"""),"['Christopher G. Rhoades, badge #509850")</f>
        <v>['Christopher G. Rhoades, badge #509850</v>
      </c>
      <c r="C27" s="2" t="str">
        <f>IFERROR(__xludf.DUMMYFUNCTION("""COMPUTED_VALUE"""),"Jordan Wild, badge #None")</f>
        <v>Jordan Wild, badge #None</v>
      </c>
      <c r="D27" s="2" t="str">
        <f>IFERROR(__xludf.DUMMYFUNCTION("""COMPUTED_VALUE"""),"Nathan J. Smith, badge #643205")</f>
        <v>Nathan J. Smith, badge #643205</v>
      </c>
      <c r="E27" s="2" t="str">
        <f>IFERROR(__xludf.DUMMYFUNCTION("""COMPUTED_VALUE"""),"Nicholas Grundei, badge #None")</f>
        <v>Nicholas Grundei, badge #None</v>
      </c>
      <c r="F27" s="2" t="str">
        <f>IFERROR(__xludf.DUMMYFUNCTION("""COMPUTED_VALUE"""),"Robert G. Luna, badge #412950")</f>
        <v>Robert G. Luna, badge #412950</v>
      </c>
      <c r="G27" s="2" t="str">
        <f>IFERROR(__xludf.DUMMYFUNCTION("""COMPUTED_VALUE"""),"Tou M. Cha, badge #112410']")</f>
        <v>Tou M. Cha, badge #112410']</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c r="A28" s="1" t="s">
        <v>3518</v>
      </c>
      <c r="B28" s="2" t="str">
        <f>IFERROR(__xludf.DUMMYFUNCTION("""COMPUTED_VALUE"""),"['Joshua James Williams, badge #None']")</f>
        <v>['Joshua James Williams, badge #None']</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c r="A29" s="1" t="s">
        <v>3518</v>
      </c>
      <c r="B29" s="2" t="str">
        <f>IFERROR(__xludf.DUMMYFUNCTION("""COMPUTED_VALUE"""),"['Aaron C. Morrison, badge #4859")</f>
        <v>['Aaron C. Morrison, badge #4859</v>
      </c>
      <c r="C29" s="2" t="str">
        <f>IFERROR(__xludf.DUMMYFUNCTION("""COMPUTED_VALUE"""),"Aaron L. Biard, badge #542")</f>
        <v>Aaron L. Biard, badge #542</v>
      </c>
      <c r="D29" s="2" t="str">
        <f>IFERROR(__xludf.DUMMYFUNCTION("""COMPUTED_VALUE"""),"Brandon Kitzerow, badge #3712")</f>
        <v>Brandon Kitzerow, badge #3712</v>
      </c>
      <c r="E29" s="2" t="str">
        <f>IFERROR(__xludf.DUMMYFUNCTION("""COMPUTED_VALUE"""),"Brian Thole, badge #7166")</f>
        <v>Brian Thole, badge #7166</v>
      </c>
      <c r="F29" s="2" t="str">
        <f>IFERROR(__xludf.DUMMYFUNCTION("""COMPUTED_VALUE"""),"Jeff Kading, badge #3598")</f>
        <v>Jeff Kading, badge #3598</v>
      </c>
      <c r="G29" s="2" t="str">
        <f>IFERROR(__xludf.DUMMYFUNCTION("""COMPUTED_VALUE"""),"Steven J. Laux, badge #4035")</f>
        <v>Steven J. Laux, badge #4035</v>
      </c>
      <c r="H29" s="2" t="str">
        <f>IFERROR(__xludf.DUMMYFUNCTION("""COMPUTED_VALUE"""),"Tyrone Barze, badge #330']")</f>
        <v>Tyrone Barze, badge #330']</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c r="A30" s="1" t="s">
        <v>3518</v>
      </c>
      <c r="B30" s="2" t="str">
        <f>IFERROR(__xludf.DUMMYFUNCTION("""COMPUTED_VALUE"""),"['Ricardo Muro, badge #4899']")</f>
        <v>['Ricardo Muro, badge #4899']</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c r="A31" s="1" t="s">
        <v>3518</v>
      </c>
      <c r="B31" s="2" t="str">
        <f>IFERROR(__xludf.DUMMYFUNCTION("""COMPUTED_VALUE"""),"['Kevin Kuschel, badge #None']")</f>
        <v>['Kevin Kuschel, badge #None']</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c r="A32" s="1" t="s">
        <v>3518</v>
      </c>
      <c r="B32" s="2" t="str">
        <f>IFERROR(__xludf.DUMMYFUNCTION("""COMPUTED_VALUE"""),"['Aaron Apitz, badge #None']")</f>
        <v>['Aaron Apitz, badge #None']</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c r="A33" s="1" t="s">
        <v>3518</v>
      </c>
      <c r="B33" s="2" t="str">
        <f>IFERROR(__xludf.DUMMYFUNCTION("""COMPUTED_VALUE"""),"['Grant Johnson, badge #3398")</f>
        <v>['Grant Johnson, badge #3398</v>
      </c>
      <c r="C33" s="2" t="str">
        <f>IFERROR(__xludf.DUMMYFUNCTION("""COMPUTED_VALUE"""),"Matthew R. Kaminski, badge #3615']")</f>
        <v>Matthew R. Kaminski, badge #3615']</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c r="A34" s="1" t="s">
        <v>3518</v>
      </c>
      <c r="B34" s="2" t="str">
        <f>IFERROR(__xludf.DUMMYFUNCTION("""COMPUTED_VALUE"""),"['Brandy Steberg, badge #6767']")</f>
        <v>['Brandy Steberg, badge #6767']</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c r="A35" s="1" t="s">
        <v>3518</v>
      </c>
      <c r="B35" s="2" t="str">
        <f>IFERROR(__xludf.DUMMYFUNCTION("""COMPUTED_VALUE"""),"['Christopher Steward, badge #6823")</f>
        <v>['Christopher Steward, badge #6823</v>
      </c>
      <c r="C35" s="2" t="str">
        <f>IFERROR(__xludf.DUMMYFUNCTION("""COMPUTED_VALUE"""),"Jer Yang, badge #7889")</f>
        <v>Jer Yang, badge #7889</v>
      </c>
      <c r="D35" s="2" t="str">
        <f>IFERROR(__xludf.DUMMYFUNCTION("""COMPUTED_VALUE"""),"Shawn Brandt, badge #746']")</f>
        <v>Shawn Brandt, badge #746']</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c r="A36" s="1" t="s">
        <v>3518</v>
      </c>
      <c r="B36" s="2" t="str">
        <f>IFERROR(__xludf.DUMMYFUNCTION("""COMPUTED_VALUE"""),"['Nathan A. Johnson, badge #3465']")</f>
        <v>['Nathan A. Johnson, badge #3465']</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c r="A37" s="1" t="s">
        <v>3518</v>
      </c>
      <c r="B37" s="2" t="str">
        <f>IFERROR(__xludf.DUMMYFUNCTION("""COMPUTED_VALUE"""),"['Peter Stanton, badge #6762']")</f>
        <v>['Peter Stanton, badge #6762']</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c r="A38" s="1" t="s">
        <v>3518</v>
      </c>
      <c r="B38" s="2" t="str">
        <f>IFERROR(__xludf.DUMMYFUNCTION("""COMPUTED_VALUE"""),"['Jay D. Thompson, badge #683100")</f>
        <v>['Jay D. Thompson, badge #683100</v>
      </c>
      <c r="C38" s="2" t="str">
        <f>IFERROR(__xludf.DUMMYFUNCTION("""COMPUTED_VALUE"""),"John R. Linssen, badge #401800")</f>
        <v>John R. Linssen, badge #401800</v>
      </c>
      <c r="D38" s="2" t="str">
        <f>IFERROR(__xludf.DUMMYFUNCTION("""COMPUTED_VALUE"""),"Matthew D. Toronto, badge #690835")</f>
        <v>Matthew D. Toronto, badge #690835</v>
      </c>
      <c r="E38" s="2" t="str">
        <f>IFERROR(__xludf.DUMMYFUNCTION("""COMPUTED_VALUE"""),"Peter D. Crum, badge #135500']")</f>
        <v>Peter D. Crum, badge #135500']</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c r="A39" s="1" t="s">
        <v>3518</v>
      </c>
      <c r="B39" s="2" t="str">
        <f>IFERROR(__xludf.DUMMYFUNCTION("""COMPUTED_VALUE"""),"['Blayne Lehner, badge #4073']")</f>
        <v>['Blayne Lehner, badge #4073']</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c r="A40" s="1" t="s">
        <v>3518</v>
      </c>
      <c r="B40" s="2" t="str">
        <f>IFERROR(__xludf.DUMMYFUNCTION("""COMPUTED_VALUE"""),"['Cory Fitch, badge #2037']")</f>
        <v>['Cory Fitch, badge #2037']</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c r="A41" s="1" t="s">
        <v>3518</v>
      </c>
      <c r="B41" s="2" t="str">
        <f>IFERROR(__xludf.DUMMYFUNCTION("""COMPUTED_VALUE"""),"['Steven Lecy, badge #4057")</f>
        <v>['Steven Lecy, badge #4057</v>
      </c>
      <c r="C41" s="2" t="str">
        <f>IFERROR(__xludf.DUMMYFUNCTION("""COMPUTED_VALUE"""),"Tracy Gross, badge #4070']")</f>
        <v>Tracy Gross, badge #4070']</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c r="A42" s="1" t="s">
        <v>3518</v>
      </c>
      <c r="B42" s="2" t="str">
        <f>IFERROR(__xludf.DUMMYFUNCTION("""COMPUTED_VALUE"""),"['Joshua Federly, badge #1962")</f>
        <v>['Joshua Federly, badge #1962</v>
      </c>
      <c r="C42" s="2" t="str">
        <f>IFERROR(__xludf.DUMMYFUNCTION("""COMPUTED_VALUE"""),"Michael Gustafson, Jr., badge #2537")</f>
        <v>Michael Gustafson, Jr., badge #2537</v>
      </c>
      <c r="D42" s="2" t="str">
        <f>IFERROR(__xludf.DUMMYFUNCTION("""COMPUTED_VALUE"""),"Robert Thunder, badge #7232")</f>
        <v>Robert Thunder, badge #7232</v>
      </c>
      <c r="E42" s="2" t="str">
        <f>IFERROR(__xludf.DUMMYFUNCTION("""COMPUTED_VALUE"""),"Sean McTaggart, badge #4657']")</f>
        <v>Sean McTaggart, badge #4657']</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c r="A43" s="1" t="s">
        <v>3518</v>
      </c>
      <c r="B43" s="2" t="str">
        <f>IFERROR(__xludf.DUMMYFUNCTION("""COMPUTED_VALUE"""),"['Alan K. Nielsen, badge #None']")</f>
        <v>['Alan K. Nielsen, badge #None']</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c r="A44" s="1" t="s">
        <v>3518</v>
      </c>
      <c r="B44" s="2" t="str">
        <f>IFERROR(__xludf.DUMMYFUNCTION("""COMPUTED_VALUE"""),"['Aaron C. Morrison, badge #4859")</f>
        <v>['Aaron C. Morrison, badge #4859</v>
      </c>
      <c r="C44" s="2" t="str">
        <f>IFERROR(__xludf.DUMMYFUNCTION("""COMPUTED_VALUE"""),"Gary R. Nelson, badge #4973")</f>
        <v>Gary R. Nelson, badge #4973</v>
      </c>
      <c r="D44" s="2" t="str">
        <f>IFERROR(__xludf.DUMMYFUNCTION("""COMPUTED_VALUE"""),"Kurt Mencil, badge #4719")</f>
        <v>Kurt Mencil, badge #4719</v>
      </c>
      <c r="E44" s="2" t="str">
        <f>IFERROR(__xludf.DUMMYFUNCTION("""COMPUTED_VALUE"""),"Lucas Peterson, badge #5630")</f>
        <v>Lucas Peterson, badge #5630</v>
      </c>
      <c r="F44" s="2" t="str">
        <f>IFERROR(__xludf.DUMMYFUNCTION("""COMPUTED_VALUE"""),"Sherry R. Appledorn, badge #214")</f>
        <v>Sherry R. Appledorn, badge #214</v>
      </c>
      <c r="G44" s="2" t="str">
        <f>IFERROR(__xludf.DUMMYFUNCTION("""COMPUTED_VALUE"""),"Thomas E. Schmid, badge #6357']")</f>
        <v>Thomas E. Schmid, badge #6357']</v>
      </c>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c r="A45" s="1" t="s">
        <v>3518</v>
      </c>
      <c r="B45" s="2" t="str">
        <f>IFERROR(__xludf.DUMMYFUNCTION("""COMPUTED_VALUE"""),"['Christopher Steward, badge #6823")</f>
        <v>['Christopher Steward, badge #6823</v>
      </c>
      <c r="C45" s="2" t="str">
        <f>IFERROR(__xludf.DUMMYFUNCTION("""COMPUTED_VALUE"""),"Jer Yang, badge #7889")</f>
        <v>Jer Yang, badge #7889</v>
      </c>
      <c r="D45" s="2" t="str">
        <f>IFERROR(__xludf.DUMMYFUNCTION("""COMPUTED_VALUE"""),"Shawn Brandt, badge #746']")</f>
        <v>Shawn Brandt, badge #746']</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c r="A46" s="1" t="s">
        <v>3518</v>
      </c>
      <c r="B46" s="2" t="str">
        <f>IFERROR(__xludf.DUMMYFUNCTION("""COMPUTED_VALUE"""),"['Bradley Schnickel, badge #6381']")</f>
        <v>['Bradley Schnickel, badge #6381']</v>
      </c>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c r="A47" s="1" t="s">
        <v>3518</v>
      </c>
      <c r="B47" s="2" t="str">
        <f>IFERROR(__xludf.DUMMYFUNCTION("""COMPUTED_VALUE"""),"['Robert Nielsen, badge #None']")</f>
        <v>['Robert Nielsen, badge #None']</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c r="A48" s="1" t="s">
        <v>3518</v>
      </c>
      <c r="B48" s="2" t="str">
        <f>IFERROR(__xludf.DUMMYFUNCTION("""COMPUTED_VALUE"""),"['Jason Mindrup, badge #None']")</f>
        <v>['Jason Mindrup, badge #None']</v>
      </c>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c r="A49" s="1" t="s">
        <v>3518</v>
      </c>
      <c r="B49" s="2" t="str">
        <f>IFERROR(__xludf.DUMMYFUNCTION("""COMPUTED_VALUE"""),"['Todd Waldron, badge #None']")</f>
        <v>['Todd Waldron, badge #None']</v>
      </c>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c r="A50" s="1" t="s">
        <v>3518</v>
      </c>
      <c r="B50" s="2" t="str">
        <f>IFERROR(__xludf.DUMMYFUNCTION("""COMPUTED_VALUE"""),"['Eric Shogren, badge #6521']")</f>
        <v>['Eric Shogren, badge #6521']</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c r="A51" s="1" t="s">
        <v>3518</v>
      </c>
      <c r="B51" s="2" t="str">
        <f>IFERROR(__xludf.DUMMYFUNCTION("""COMPUTED_VALUE"""),"['Michael Sonday, badge #6709']")</f>
        <v>['Michael Sonday, badge #6709']</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c r="A52" s="1" t="s">
        <v>3518</v>
      </c>
      <c r="B52" s="2" t="str">
        <f>IFERROR(__xludf.DUMMYFUNCTION("""COMPUTED_VALUE"""),"['Joel Doran, badge #1594']")</f>
        <v>['Joel Doran, badge #1594']</v>
      </c>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c r="A53" s="1" t="s">
        <v>3518</v>
      </c>
      <c r="B53" s="2" t="str">
        <f>IFERROR(__xludf.DUMMYFUNCTION("""COMPUTED_VALUE"""),"['Jeffrey Pennaz, badge #5551']")</f>
        <v>['Jeffrey Pennaz, badge #5551']</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c r="A54" s="1" t="s">
        <v>3518</v>
      </c>
      <c r="B54" s="2" t="str">
        <f>IFERROR(__xludf.DUMMYFUNCTION("""COMPUTED_VALUE"""),"['Aaron Collins, badge #1259']")</f>
        <v>['Aaron Collins, badge #1259']</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c r="A55" s="1" t="s">
        <v>3518</v>
      </c>
      <c r="B55" s="2" t="str">
        <f>IFERROR(__xludf.DUMMYFUNCTION("""COMPUTED_VALUE"""),"['Colleen Saunby, badge #6304']")</f>
        <v>['Colleen Saunby, badge #6304']</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c r="A56" s="1" t="s">
        <v>3518</v>
      </c>
      <c r="B56" s="2" t="str">
        <f>IFERROR(__xludf.DUMMYFUNCTION("""COMPUTED_VALUE"""),"['Darrin Waletzki, badge #7454']")</f>
        <v>['Darrin Waletzki, badge #7454']</v>
      </c>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c r="A57" s="1" t="s">
        <v>3518</v>
      </c>
      <c r="B57" s="2" t="str">
        <f>IFERROR(__xludf.DUMMYFUNCTION("""COMPUTED_VALUE"""),"['Jer Yang, badge #7889']")</f>
        <v>['Jer Yang, badge #7889']</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c r="A58" s="1" t="s">
        <v>3518</v>
      </c>
      <c r="B58" s="2" t="str">
        <f>IFERROR(__xludf.DUMMYFUNCTION("""COMPUTED_VALUE"""),"['John D. Ochs, badge #5265']")</f>
        <v>['John D. Ochs, badge #5265']</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c r="A59" s="1" t="s">
        <v>3518</v>
      </c>
      <c r="B59" s="2" t="str">
        <f>IFERROR(__xludf.DUMMYFUNCTION("""COMPUTED_VALUE"""),"['Kurt Radke, badge #5882']")</f>
        <v>['Kurt Radke, badge #5882']</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c r="A60" s="1" t="s">
        <v>3518</v>
      </c>
      <c r="B60" s="2" t="str">
        <f>IFERROR(__xludf.DUMMYFUNCTION("""COMPUTED_VALUE"""),"['Ellen Allen, badge #3276']")</f>
        <v>['Ellen Allen, badge #3276']</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c r="A61" s="1" t="s">
        <v>3518</v>
      </c>
      <c r="B61" s="2" t="str">
        <f>IFERROR(__xludf.DUMMYFUNCTION("""COMPUTED_VALUE"""),"['Jason Wolff, badge #7859']")</f>
        <v>['Jason Wolff, badge #7859']</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c r="A62" s="1" t="s">
        <v>3518</v>
      </c>
      <c r="B62" s="2" t="str">
        <f>IFERROR(__xludf.DUMMYFUNCTION("""COMPUTED_VALUE"""),"['Joseph Will, badge #7749']")</f>
        <v>['Joseph Will, badge #7749']</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c r="A63" s="1" t="s">
        <v>3518</v>
      </c>
      <c r="B63" s="2" t="str">
        <f>IFERROR(__xludf.DUMMYFUNCTION("""COMPUTED_VALUE"""),"['Cory Taylor, badge #7141']")</f>
        <v>['Cory Taylor, badge #7141']</v>
      </c>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c r="A64" s="1" t="s">
        <v>3518</v>
      </c>
      <c r="B64" s="2" t="str">
        <f>IFERROR(__xludf.DUMMYFUNCTION("""COMPUTED_VALUE"""),"['Thomas M. Lardy, badge #3975']")</f>
        <v>['Thomas M. Lardy, badge #3975']</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c r="A65" s="1" t="s">
        <v>3518</v>
      </c>
      <c r="B65" s="2" t="str">
        <f>IFERROR(__xludf.DUMMYFUNCTION("""COMPUTED_VALUE"""),"['Cory Fitch, badge #2037']")</f>
        <v>['Cory Fitch, badge #2037']</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c r="A66" s="1" t="s">
        <v>3518</v>
      </c>
      <c r="B66" s="2" t="str">
        <f>IFERROR(__xludf.DUMMYFUNCTION("""COMPUTED_VALUE"""),"['Brian Grahme, badge #2384']")</f>
        <v>['Brian Grahme, badge #2384']</v>
      </c>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c r="A67" s="1" t="s">
        <v>3518</v>
      </c>
      <c r="B67" s="2" t="str">
        <f>IFERROR(__xludf.DUMMYFUNCTION("""COMPUTED_VALUE"""),"['Brandon Kitzerow, badge #3712")</f>
        <v>['Brandon Kitzerow, badge #3712</v>
      </c>
      <c r="C67" s="2" t="str">
        <f>IFERROR(__xludf.DUMMYFUNCTION("""COMPUTED_VALUE"""),"Brian Anderson, badge #91")</f>
        <v>Brian Anderson, badge #91</v>
      </c>
      <c r="D67" s="2" t="str">
        <f>IFERROR(__xludf.DUMMYFUNCTION("""COMPUTED_VALUE"""),"David Voss, badge #7441")</f>
        <v>David Voss, badge #7441</v>
      </c>
      <c r="E67" s="2" t="str">
        <f>IFERROR(__xludf.DUMMYFUNCTION("""COMPUTED_VALUE"""),"Jeff Kading, badge #3598")</f>
        <v>Jeff Kading, badge #3598</v>
      </c>
      <c r="F67" s="2" t="str">
        <f>IFERROR(__xludf.DUMMYFUNCTION("""COMPUTED_VALUE"""),"Lonnie Hoffbeck, badge #3063")</f>
        <v>Lonnie Hoffbeck, badge #3063</v>
      </c>
      <c r="G67" s="2" t="str">
        <f>IFERROR(__xludf.DUMMYFUNCTION("""COMPUTED_VALUE"""),"Mark Durand, badge #1627")</f>
        <v>Mark Durand, badge #1627</v>
      </c>
      <c r="H67" s="2" t="str">
        <f>IFERROR(__xludf.DUMMYFUNCTION("""COMPUTED_VALUE"""),"Mark T. Sletta, badge #6620")</f>
        <v>Mark T. Sletta, badge #6620</v>
      </c>
      <c r="I67" s="2" t="str">
        <f>IFERROR(__xludf.DUMMYFUNCTION("""COMPUTED_VALUE"""),"Peter C. Rud, badge #6200")</f>
        <v>Peter C. Rud, badge #6200</v>
      </c>
      <c r="J67" s="2" t="str">
        <f>IFERROR(__xludf.DUMMYFUNCTION("""COMPUTED_VALUE"""),"Shawn Williams, badge #7777']")</f>
        <v>Shawn Williams, badge #7777']</v>
      </c>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c r="A68" s="1" t="s">
        <v>3518</v>
      </c>
      <c r="B68" s="2" t="str">
        <f>IFERROR(__xludf.DUMMYFUNCTION("""COMPUTED_VALUE"""),"['Clinton J. Letch, badge #4099']")</f>
        <v>['Clinton J. Letch, badge #4099']</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c r="A69" s="1" t="s">
        <v>3518</v>
      </c>
      <c r="B69" s="2" t="str">
        <f>IFERROR(__xludf.DUMMYFUNCTION("""COMPUTED_VALUE"""),"['Shaun Harrington, badge #2785']")</f>
        <v>['Shaun Harrington, badge #2785']</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c r="A70" s="1" t="s">
        <v>3518</v>
      </c>
      <c r="B70" s="2" t="str">
        <f>IFERROR(__xludf.DUMMYFUNCTION("""COMPUTED_VALUE"""),"['Kevin Parsons, badge #5455']")</f>
        <v>['Kevin Parsons, badge #5455']</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c r="A71" s="1" t="s">
        <v>3518</v>
      </c>
      <c r="B71" s="2" t="str">
        <f>IFERROR(__xludf.DUMMYFUNCTION("""COMPUTED_VALUE"""),"['Craig A. Taylor, badge #7139']")</f>
        <v>['Craig A. Taylor, badge #7139']</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c r="A72" s="1" t="s">
        <v>3518</v>
      </c>
      <c r="B72" s="2" t="str">
        <f>IFERROR(__xludf.DUMMYFUNCTION("""COMPUTED_VALUE"""),"['Jarrod Kunze, badge #3910']")</f>
        <v>['Jarrod Kunze, badge #3910']</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c r="A73" s="1" t="s">
        <v>3518</v>
      </c>
      <c r="B73" s="2" t="str">
        <f>IFERROR(__xludf.DUMMYFUNCTION("""COMPUTED_VALUE"""),"['David Tschida, badge #7312']")</f>
        <v>['David Tschida, badge #7312']</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c r="A74" s="1" t="s">
        <v>3518</v>
      </c>
      <c r="B74" s="2" t="str">
        <f>IFERROR(__xludf.DUMMYFUNCTION("""COMPUTED_VALUE"""),"['Sherry R. Appledorn, badge #214']")</f>
        <v>['Sherry R. Appledorn, badge #214']</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c r="A75" s="1" t="s">
        <v>3518</v>
      </c>
      <c r="B75" s="2" t="str">
        <f>IFERROR(__xludf.DUMMYFUNCTION("""COMPUTED_VALUE"""),"['Brian Anderson, badge #91']")</f>
        <v>['Brian Anderson, badge #91']</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c r="A76" s="1" t="s">
        <v>3518</v>
      </c>
      <c r="B76" s="2" t="str">
        <f>IFERROR(__xludf.DUMMYFUNCTION("""COMPUTED_VALUE"""),"['Stot Dunphy, badge #1624']")</f>
        <v>['Stot Dunphy, badge #1624']</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c r="A77" s="1" t="s">
        <v>3518</v>
      </c>
      <c r="B77" s="2" t="str">
        <f>IFERROR(__xludf.DUMMYFUNCTION("""COMPUTED_VALUE"""),"['David F. Pleoger, badge #5753']")</f>
        <v>['David F. Pleoger, badge #5753']</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c r="A78" s="1" t="s">
        <v>3518</v>
      </c>
      <c r="B78" s="2" t="str">
        <f>IFERROR(__xludf.DUMMYFUNCTION("""COMPUTED_VALUE"""),"['John C. Delmonico, badge #1491']")</f>
        <v>['John C. Delmonico, badge #1491']</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c r="A79" s="1" t="s">
        <v>3518</v>
      </c>
      <c r="B79" s="2" t="str">
        <f>IFERROR(__xludf.DUMMYFUNCTION("""COMPUTED_VALUE"""),"['Roger Pohlman, badge #None']")</f>
        <v>['Roger Pohlman, badge #None']</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c r="A80" s="1" t="s">
        <v>3518</v>
      </c>
      <c r="B80" s="2" t="str">
        <f>IFERROR(__xludf.DUMMYFUNCTION("""COMPUTED_VALUE"""),"['Eileen McNeary, badge #4649']")</f>
        <v>['Eileen McNeary, badge #4649']</v>
      </c>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c r="A81" s="1" t="s">
        <v>3518</v>
      </c>
      <c r="B81" s="2" t="str">
        <f>IFERROR(__xludf.DUMMYFUNCTION("""COMPUTED_VALUE"""),"['Calvin Cook, badge #1295']")</f>
        <v>['Calvin Cook, badge #1295']</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c r="A82" s="1" t="s">
        <v>3518</v>
      </c>
      <c r="B82" s="2" t="str">
        <f>IFERROR(__xludf.DUMMYFUNCTION("""COMPUTED_VALUE"""),"['Christopher Tuma, badge #7339']")</f>
        <v>['Christopher Tuma, badge #7339']</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c r="A83" s="1" t="s">
        <v>3518</v>
      </c>
      <c r="B83" s="2" t="str">
        <f>IFERROR(__xludf.DUMMYFUNCTION("""COMPUTED_VALUE"""),"['Steven C. Fogarty, badge #2066']")</f>
        <v>['Steven C. Fogarty, badge #2066']</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c r="A84" s="1" t="s">
        <v>3518</v>
      </c>
      <c r="B84" s="2" t="str">
        <f>IFERROR(__xludf.DUMMYFUNCTION("""COMPUTED_VALUE"""),"['Jason Reimer, badge #5929']")</f>
        <v>['Jason Reimer, badge #5929']</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c r="A85" s="1" t="s">
        <v>3518</v>
      </c>
      <c r="B85" s="2" t="str">
        <f>IFERROR(__xludf.DUMMYFUNCTION("""COMPUTED_VALUE"""),"['Stephanie Weibye, badge #7622']")</f>
        <v>['Stephanie Weibye, badge #7622']</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c r="A86" s="1" t="s">
        <v>3518</v>
      </c>
      <c r="B86" s="2" t="str">
        <f>IFERROR(__xludf.DUMMYFUNCTION("""COMPUTED_VALUE"""),"['Robert Thunder, badge #7232']")</f>
        <v>['Robert Thunder, badge #7232']</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c r="A87" s="1" t="s">
        <v>3518</v>
      </c>
      <c r="B87" s="2" t="str">
        <f>IFERROR(__xludf.DUMMYFUNCTION("""COMPUTED_VALUE"""),"['Michael G. Fontaine, badge #2071']")</f>
        <v>['Michael G. Fontaine, badge #2071']</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c r="A88" s="1" t="s">
        <v>3518</v>
      </c>
      <c r="B88" s="2" t="str">
        <f>IFERROR(__xludf.DUMMYFUNCTION("""COMPUTED_VALUE"""),"['Nicholas Pielert, badge #5726']")</f>
        <v>['Nicholas Pielert, badge #5726']</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c r="A89" s="1" t="s">
        <v>3518</v>
      </c>
      <c r="B89" s="2" t="str">
        <f>IFERROR(__xludf.DUMMYFUNCTION("""COMPUTED_VALUE"""),"['Dennis Hemminger, badge #None']")</f>
        <v>['Dennis Hemminger, badge #None']</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c r="A90" s="1" t="s">
        <v>3518</v>
      </c>
      <c r="B90" s="2" t="str">
        <f>IFERROR(__xludf.DUMMYFUNCTION("""COMPUTED_VALUE"""),"['Jeff Hall, badge #2633']")</f>
        <v>['Jeff Hall, badge #2633']</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c r="A91" s="1" t="s">
        <v>3518</v>
      </c>
      <c r="B91" s="2" t="str">
        <f>IFERROR(__xludf.DUMMYFUNCTION("""COMPUTED_VALUE"""),"['Samantha Belcourt, badge #386']")</f>
        <v>['Samantha Belcourt, badge #386']</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c r="A92" s="1" t="s">
        <v>3518</v>
      </c>
      <c r="B92" s="2" t="str">
        <f>IFERROR(__xludf.DUMMYFUNCTION("""COMPUTED_VALUE"""),"['Joshua M. Olson, badge #None']")</f>
        <v>['Joshua M. Olson, badge #None']</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c r="A93" s="1" t="s">
        <v>3518</v>
      </c>
      <c r="B93" s="2" t="str">
        <f>IFERROR(__xludf.DUMMYFUNCTION("""COMPUTED_VALUE"""),"['Walter Carlson, badge #1001']")</f>
        <v>['Walter Carlson, badge #1001']</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c r="A94" s="1" t="s">
        <v>3518</v>
      </c>
      <c r="B94" s="2" t="str">
        <f>IFERROR(__xludf.DUMMYFUNCTION("""COMPUTED_VALUE"""),"['Timothy J. Mattsson, badge #4490']")</f>
        <v>['Timothy J. Mattsson, badge #4490']</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c r="A95" s="1" t="s">
        <v>3518</v>
      </c>
      <c r="B95" s="2" t="str">
        <f>IFERROR(__xludf.DUMMYFUNCTION("""COMPUTED_VALUE"""),"['Christopher Karakostas, badge #3636']")</f>
        <v>['Christopher Karakostas, badge #3636']</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c r="A96" s="1" t="s">
        <v>3518</v>
      </c>
      <c r="B96" s="2" t="str">
        <f>IFERROR(__xludf.DUMMYFUNCTION("""COMPUTED_VALUE"""),"['Nathan A. Johnson, badge #3465']")</f>
        <v>['Nathan A. Johnson, badge #3465']</v>
      </c>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c r="A97" s="1" t="s">
        <v>3518</v>
      </c>
      <c r="B97" s="2" t="str">
        <f>IFERROR(__xludf.DUMMYFUNCTION("""COMPUTED_VALUE"""),"['Bryan M. Pasek, badge #None']")</f>
        <v>['Bryan M. Pasek, badge #None']</v>
      </c>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c r="A98" s="1" t="s">
        <v>3518</v>
      </c>
      <c r="B98" s="2" t="str">
        <f>IFERROR(__xludf.DUMMYFUNCTION("""COMPUTED_VALUE"""),"['Richard Lillard, badge #4151']")</f>
        <v>['Richard Lillard, badge #4151']</v>
      </c>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c r="A99" s="1" t="s">
        <v>3518</v>
      </c>
      <c r="B99" s="2" t="str">
        <f>IFERROR(__xludf.DUMMYFUNCTION("""COMPUTED_VALUE"""),"['Sokhom Klann, badge #3723']")</f>
        <v>['Sokhom Klann, badge #3723']</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c r="A100" s="1" t="s">
        <v>3518</v>
      </c>
      <c r="B100" s="2" t="str">
        <f>IFERROR(__xludf.DUMMYFUNCTION("""COMPUTED_VALUE"""),"['David Peterson, badge #5580']")</f>
        <v>['David Peterson, badge #5580']</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c r="A101" s="1" t="s">
        <v>3518</v>
      </c>
      <c r="B101" s="2" t="str">
        <f>IFERROR(__xludf.DUMMYFUNCTION("""COMPUTED_VALUE"""),"['Phillip Meemken, badge #None']")</f>
        <v>['Phillip Meemken, badge #None']</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c r="A102" s="1" t="s">
        <v>3518</v>
      </c>
      <c r="B102" s="2" t="str">
        <f>IFERROR(__xludf.DUMMYFUNCTION("""COMPUTED_VALUE"""),"['Walter Carlson, badge #1001']")</f>
        <v>['Walter Carlson, badge #1001']</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c r="A103" s="1" t="s">
        <v>3518</v>
      </c>
      <c r="B103" s="2" t="str">
        <f>IFERROR(__xludf.DUMMYFUNCTION("""COMPUTED_VALUE"""),"['James Boyd, badge #725']")</f>
        <v>['James Boyd, badge #725']</v>
      </c>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c r="A104" s="1" t="s">
        <v>3518</v>
      </c>
      <c r="B104" s="2" t="str">
        <f>IFERROR(__xludf.DUMMYFUNCTION("""COMPUTED_VALUE"""),"['Andrew Hegseth, badge #2878']")</f>
        <v>['Andrew Hegseth, badge #2878']</v>
      </c>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c r="A105" s="1" t="s">
        <v>3518</v>
      </c>
      <c r="B105" s="2" t="str">
        <f>IFERROR(__xludf.DUMMYFUNCTION("""COMPUTED_VALUE"""),"['Jordan Davis, badge #1434']")</f>
        <v>['Jordan Davis, badge #1434']</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c r="A106" s="1" t="s">
        <v>3518</v>
      </c>
      <c r="B106" s="2" t="str">
        <f>IFERROR(__xludf.DUMMYFUNCTION("""COMPUTED_VALUE"""),"['Joshua Demmerly, badge #None']")</f>
        <v>['Joshua Demmerly, badge #None']</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c r="A107" s="1" t="s">
        <v>3518</v>
      </c>
      <c r="B107" s="2" t="str">
        <f>IFERROR(__xludf.DUMMYFUNCTION("""COMPUTED_VALUE"""),"['Brian Anderson, badge #91")</f>
        <v>['Brian Anderson, badge #91</v>
      </c>
      <c r="C107" s="2" t="str">
        <f>IFERROR(__xludf.DUMMYFUNCTION("""COMPUTED_VALUE"""),"Steven Lecy, badge #4057")</f>
        <v>Steven Lecy, badge #4057</v>
      </c>
      <c r="D107" s="2" t="str">
        <f>IFERROR(__xludf.DUMMYFUNCTION("""COMPUTED_VALUE"""),"Tracy Gross, badge #4070']")</f>
        <v>Tracy Gross, badge #4070']</v>
      </c>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c r="A108" s="1" t="s">
        <v>3518</v>
      </c>
      <c r="B108" s="2" t="str">
        <f>IFERROR(__xludf.DUMMYFUNCTION("""COMPUTED_VALUE"""),"['Jeff Kading, badge #3598']")</f>
        <v>['Jeff Kading, badge #3598']</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c r="A109" s="1" t="s">
        <v>3518</v>
      </c>
      <c r="B109" s="2" t="str">
        <f>IFERROR(__xludf.DUMMYFUNCTION("""COMPUTED_VALUE"""),"['Tammy Werner, badge #2119']")</f>
        <v>['Tammy Werner, badge #2119']</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c r="A110" s="1" t="s">
        <v>3518</v>
      </c>
      <c r="B110" s="2" t="str">
        <f>IFERROR(__xludf.DUMMYFUNCTION("""COMPUTED_VALUE"""),"['Gene Suker, badge #7004']")</f>
        <v>['Gene Suker, badge #7004']</v>
      </c>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c r="A111" s="1" t="s">
        <v>3518</v>
      </c>
      <c r="B111" s="2" t="str">
        <f>IFERROR(__xludf.DUMMYFUNCTION("""COMPUTED_VALUE"""),"['David Robins, badge #6046']")</f>
        <v>['David Robins, badge #6046']</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c r="A112" s="1" t="s">
        <v>3518</v>
      </c>
      <c r="B112" s="2" t="str">
        <f>IFERROR(__xludf.DUMMYFUNCTION("""COMPUTED_VALUE"""),"['James L. Burns, badge #884']")</f>
        <v>['James L. Burns, badge #884']</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c r="A113" s="1" t="s">
        <v>3518</v>
      </c>
      <c r="B113" s="2" t="str">
        <f>IFERROR(__xludf.DUMMYFUNCTION("""COMPUTED_VALUE"""),"['Matthew A. Wyatt, badge #None")</f>
        <v>['Matthew A. Wyatt, badge #None</v>
      </c>
      <c r="C113" s="2" t="str">
        <f>IFERROR(__xludf.DUMMYFUNCTION("""COMPUTED_VALUE"""),"Michael Zeug, badge #None']")</f>
        <v>Michael Zeug, badge #None']</v>
      </c>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c r="A114" s="1" t="s">
        <v>3518</v>
      </c>
      <c r="B114" s="2" t="str">
        <f>IFERROR(__xludf.DUMMYFUNCTION("""COMPUTED_VALUE"""),"['Luke Eckert, badge #1715']")</f>
        <v>['Luke Eckert, badge #1715']</v>
      </c>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c r="A115" s="1" t="s">
        <v>3518</v>
      </c>
      <c r="B115" s="2" t="str">
        <f>IFERROR(__xludf.DUMMYFUNCTION("""COMPUTED_VALUE"""),"['Tracy Gross, badge #4070']")</f>
        <v>['Tracy Gross, badge #4070']</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c r="A116" s="1" t="s">
        <v>3518</v>
      </c>
      <c r="B116" s="2" t="str">
        <f>IFERROR(__xludf.DUMMYFUNCTION("""COMPUTED_VALUE"""),"['Christopher Steward, badge #6823']")</f>
        <v>['Christopher Steward, badge #6823']</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c r="A117" s="1" t="s">
        <v>3518</v>
      </c>
      <c r="B117" s="2" t="str">
        <f>IFERROR(__xludf.DUMMYFUNCTION("""COMPUTED_VALUE"""),"['Mark J. Sauer, badge #6308']")</f>
        <v>['Mark J. Sauer, badge #6308']</v>
      </c>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c r="A118" s="1" t="s">
        <v>3518</v>
      </c>
      <c r="B118" s="2" t="str">
        <f>IFERROR(__xludf.DUMMYFUNCTION("""COMPUTED_VALUE"""),"['Ross Lapp, badge #3961']")</f>
        <v>['Ross Lapp, badge #3961']</v>
      </c>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c r="A119" s="1" t="s">
        <v>3518</v>
      </c>
      <c r="B119" s="2" t="str">
        <f>IFERROR(__xludf.DUMMYFUNCTION("""COMPUTED_VALUE"""),"['Bruce M. Ketzner, badge #3698']")</f>
        <v>['Bruce M. Ketzner, badge #3698']</v>
      </c>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c r="A120" s="1" t="s">
        <v>3518</v>
      </c>
      <c r="B120" s="2" t="str">
        <f>IFERROR(__xludf.DUMMYFUNCTION("""COMPUTED_VALUE"""),"['Kou Vang, badge #7373']")</f>
        <v>['Kou Vang, badge #7373']</v>
      </c>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c r="A121" s="1" t="s">
        <v>3518</v>
      </c>
      <c r="B121" s="2" t="str">
        <f>IFERROR(__xludf.DUMMYFUNCTION("""COMPUTED_VALUE"""),"['Lindsay Herron, badge #6939']")</f>
        <v>['Lindsay Herron, badge #6939']</v>
      </c>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c r="A122" s="1" t="s">
        <v>3518</v>
      </c>
      <c r="B122" s="2" t="str">
        <f>IFERROR(__xludf.DUMMYFUNCTION("""COMPUTED_VALUE"""),"['Kimberley Heyda, badge #2981']")</f>
        <v>['Kimberley Heyda, badge #2981']</v>
      </c>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c r="A123" s="1" t="s">
        <v>3518</v>
      </c>
      <c r="B123" s="2" t="str">
        <f>IFERROR(__xludf.DUMMYFUNCTION("""COMPUTED_VALUE"""),"['Anna Hansen, badge #1107']")</f>
        <v>['Anna Hansen, badge #1107']</v>
      </c>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c r="A124" s="1" t="s">
        <v>3518</v>
      </c>
      <c r="B124" s="2" t="str">
        <f>IFERROR(__xludf.DUMMYFUNCTION("""COMPUTED_VALUE"""),"['Jared D. Roettjer, badge #6092']")</f>
        <v>['Jared D. Roettjer, badge #6092']</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c r="A125" s="1" t="s">
        <v>3518</v>
      </c>
      <c r="B125" s="2" t="str">
        <f>IFERROR(__xludf.DUMMYFUNCTION("""COMPUTED_VALUE"""),"['Chad Meyer, badge #4759']")</f>
        <v>['Chad Meyer, badge #4759']</v>
      </c>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c r="A126" s="1" t="s">
        <v>3518</v>
      </c>
      <c r="B126" s="2" t="str">
        <f>IFERROR(__xludf.DUMMYFUNCTION("""COMPUTED_VALUE"""),"['Rena Dudgeon, badge #1613']")</f>
        <v>['Rena Dudgeon, badge #1613']</v>
      </c>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c r="A127" s="1" t="s">
        <v>3518</v>
      </c>
      <c r="B127" s="2" t="str">
        <f>IFERROR(__xludf.DUMMYFUNCTION("""COMPUTED_VALUE"""),"['Lance Faust, badge #1960']")</f>
        <v>['Lance Faust, badge #1960']</v>
      </c>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c r="A128" s="1" t="s">
        <v>3518</v>
      </c>
      <c r="B128" s="2" t="str">
        <f>IFERROR(__xludf.DUMMYFUNCTION("""COMPUTED_VALUE"""),"['Jason Walters, badge #7502']")</f>
        <v>['Jason Walters, badge #7502']</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c r="A129" s="1" t="s">
        <v>3518</v>
      </c>
      <c r="B129" s="2" t="str">
        <f>IFERROR(__xludf.DUMMYFUNCTION("""COMPUTED_VALUE"""),"['Rian Jensen, badge #3284']")</f>
        <v>['Rian Jensen, badge #3284']</v>
      </c>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c r="A130" s="1" t="s">
        <v>3518</v>
      </c>
      <c r="B130" s="2" t="str">
        <f>IFERROR(__xludf.DUMMYFUNCTION("""COMPUTED_VALUE"""),"['Alan Liotta, badge #4196']")</f>
        <v>['Alan Liotta, badge #4196']</v>
      </c>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c r="A131" s="1" t="s">
        <v>3518</v>
      </c>
      <c r="B131" s="2" t="str">
        <f>IFERROR(__xludf.DUMMYFUNCTION("""COMPUTED_VALUE"""),"['Jeffrey E. Mercill, badge #4736']")</f>
        <v>['Jeffrey E. Mercill, badge #4736']</v>
      </c>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c r="A132" s="1" t="s">
        <v>3518</v>
      </c>
      <c r="B132" s="2" t="str">
        <f>IFERROR(__xludf.DUMMYFUNCTION("""COMPUTED_VALUE"""),"['Andrew Benson, badge #460']")</f>
        <v>['Andrew Benson, badge #460']</v>
      </c>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c r="A133" s="1" t="s">
        <v>3518</v>
      </c>
      <c r="B133" s="2" t="str">
        <f>IFERROR(__xludf.DUMMYFUNCTION("""COMPUTED_VALUE"""),"['David Mathes, badge #4439']")</f>
        <v>['David Mathes, badge #4439']</v>
      </c>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c r="A134" s="1" t="s">
        <v>3518</v>
      </c>
      <c r="B134" s="2" t="str">
        <f>IFERROR(__xludf.DUMMYFUNCTION("""COMPUTED_VALUE"""),"['Gregory J. Freeman, badge #2105']")</f>
        <v>['Gregory J. Freeman, badge #2105']</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c r="A135" s="1" t="s">
        <v>3518</v>
      </c>
      <c r="B135" s="2" t="str">
        <f>IFERROR(__xludf.DUMMYFUNCTION("""COMPUTED_VALUE"""),"['Daryl McKenna, badge #4623']")</f>
        <v>['Daryl McKenna, badge #4623']</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c r="A136" s="1" t="s">
        <v>3518</v>
      </c>
      <c r="B136" s="2" t="str">
        <f>IFERROR(__xludf.DUMMYFUNCTION("""COMPUTED_VALUE"""),"['Wendy Liotta (Berg), badge #491']")</f>
        <v>['Wendy Liotta (Berg), badge #491']</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c r="A137" s="1" t="s">
        <v>3518</v>
      </c>
      <c r="B137" s="2" t="str">
        <f>IFERROR(__xludf.DUMMYFUNCTION("""COMPUTED_VALUE"""),"['Karl M. Olson, badge #5306']")</f>
        <v>['Karl M. Olson, badge #5306']</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c r="A138" s="1" t="s">
        <v>3518</v>
      </c>
      <c r="B138" s="2" t="str">
        <f>IFERROR(__xludf.DUMMYFUNCTION("""COMPUTED_VALUE"""),"['Luis Realivasquez, badge #5912']")</f>
        <v>['Luis Realivasquez, badge #5912']</v>
      </c>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c r="A139" s="1" t="s">
        <v>3518</v>
      </c>
      <c r="B139" s="2" t="str">
        <f>IFERROR(__xludf.DUMMYFUNCTION("""COMPUTED_VALUE"""),"['Andrew Allen, badge #37']")</f>
        <v>['Andrew Allen, badge #37']</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c r="A140" s="1" t="s">
        <v>3518</v>
      </c>
      <c r="B140" s="2" t="str">
        <f>IFERROR(__xludf.DUMMYFUNCTION("""COMPUTED_VALUE"""),"['Peter Hafstad, badge #2598']")</f>
        <v>['Peter Hafstad, badge #2598']</v>
      </c>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c r="A141" s="1" t="s">
        <v>3518</v>
      </c>
      <c r="B141" s="2" t="str">
        <f>IFERROR(__xludf.DUMMYFUNCTION("""COMPUTED_VALUE"""),"['Anthony Kiehl, badge #None")</f>
        <v>['Anthony Kiehl, badge #None</v>
      </c>
      <c r="C141" s="2" t="str">
        <f>IFERROR(__xludf.DUMMYFUNCTION("""COMPUTED_VALUE"""),"Jeff Bailey, badge #None")</f>
        <v>Jeff Bailey, badge #None</v>
      </c>
      <c r="D141" s="2" t="str">
        <f>IFERROR(__xludf.DUMMYFUNCTION("""COMPUTED_VALUE"""),"Mike Perron, badge #None")</f>
        <v>Mike Perron, badge #None</v>
      </c>
      <c r="E141" s="2" t="str">
        <f>IFERROR(__xludf.DUMMYFUNCTION("""COMPUTED_VALUE"""),"Mike Smith, badge #None']")</f>
        <v>Mike Smith, badge #None']</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c r="A142" s="1" t="s">
        <v>3518</v>
      </c>
      <c r="B142" s="2" t="str">
        <f>IFERROR(__xludf.DUMMYFUNCTION("""COMPUTED_VALUE"""),"['Gary R. Nelson, badge #4973']")</f>
        <v>['Gary R. Nelson, badge #4973']</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c r="A143" s="1" t="s">
        <v>3518</v>
      </c>
      <c r="B143" s="2" t="str">
        <f>IFERROR(__xludf.DUMMYFUNCTION("""COMPUTED_VALUE"""),"['James J. Lopez, badge #4236']")</f>
        <v>['James J. Lopez, badge #4236']</v>
      </c>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c r="A144" s="1" t="s">
        <v>3518</v>
      </c>
      <c r="B144" s="2" t="str">
        <f>IFERROR(__xludf.DUMMYFUNCTION("""COMPUTED_VALUE"""),"['Kyle J. Severson, badge #6476']")</f>
        <v>['Kyle J. Severson, badge #6476']</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c r="A145" s="1" t="s">
        <v>3518</v>
      </c>
      <c r="B145" s="2" t="str">
        <f>IFERROR(__xludf.DUMMYFUNCTION("""COMPUTED_VALUE"""),"['Robert Heck, badge #2881']")</f>
        <v>['Robert Heck, badge #2881']</v>
      </c>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c r="A146" s="1" t="s">
        <v>3518</v>
      </c>
      <c r="B146" s="2" t="str">
        <f>IFERROR(__xludf.DUMMYFUNCTION("""COMPUTED_VALUE"""),"['Justin Churchill, badge #1122']")</f>
        <v>['Justin Churchill, badge #1122']</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c r="A147" s="1" t="s">
        <v>3518</v>
      </c>
      <c r="B147" s="2" t="str">
        <f>IFERROR(__xludf.DUMMYFUNCTION("""COMPUTED_VALUE"""),"['Paul J. Hatle, badge #2798']")</f>
        <v>['Paul J. Hatle, badge #2798']</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c r="A148" s="1" t="s">
        <v>3518</v>
      </c>
      <c r="B148" s="2" t="str">
        <f>IFERROR(__xludf.DUMMYFUNCTION("""COMPUTED_VALUE"""),"['Alexander Brown, badge #820']")</f>
        <v>['Alexander Brown, badge #820']</v>
      </c>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c r="A149" s="1" t="s">
        <v>3518</v>
      </c>
      <c r="B149" s="2" t="str">
        <f>IFERROR(__xludf.DUMMYFUNCTION("""COMPUTED_VALUE"""),"['Chad Martin, badge #4412']")</f>
        <v>['Chad Martin, badge #4412']</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c r="A150" s="1" t="s">
        <v>3518</v>
      </c>
      <c r="B150" s="2" t="str">
        <f>IFERROR(__xludf.DUMMYFUNCTION("""COMPUTED_VALUE"""),"['John L. Grove, badge #3293']")</f>
        <v>['John L. Grove, badge #3293']</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c r="A151" s="1" t="s">
        <v>3518</v>
      </c>
      <c r="B151" s="2" t="str">
        <f>IFERROR(__xludf.DUMMYFUNCTION("""COMPUTED_VALUE"""),"['Alberto Mendez, badge #509']")</f>
        <v>['Alberto Mendez, badge #509']</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c r="A152" s="1" t="s">
        <v>3518</v>
      </c>
      <c r="B152" s="2" t="str">
        <f>IFERROR(__xludf.DUMMYFUNCTION("""COMPUTED_VALUE"""),"['Jill Loonsfoot, badge #4883']")</f>
        <v>['Jill Loonsfoot, badge #4883']</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c r="A153" s="1" t="s">
        <v>3518</v>
      </c>
      <c r="B153" s="2" t="str">
        <f>IFERROR(__xludf.DUMMYFUNCTION("""COMPUTED_VALUE"""),"['Matthew Alberts, badge #1287']")</f>
        <v>['Matthew Alberts, badge #1287']</v>
      </c>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c r="A154" s="1" t="s">
        <v>3518</v>
      </c>
      <c r="B154" s="2" t="str">
        <f>IFERROR(__xludf.DUMMYFUNCTION("""COMPUTED_VALUE"""),"['Matthew Vana, badge #7371']")</f>
        <v>['Matthew Vana, badge #7371']</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c r="A155" s="1" t="s">
        <v>3518</v>
      </c>
      <c r="B155" s="2" t="str">
        <f>IFERROR(__xludf.DUMMYFUNCTION("""COMPUTED_VALUE"""),"['T.J. Bean, badge #66']")</f>
        <v>['T.J. Bean, badge #66']</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c r="A156" s="1" t="s">
        <v>3518</v>
      </c>
      <c r="B156" s="2" t="str">
        <f>IFERROR(__xludf.DUMMYFUNCTION("""COMPUTED_VALUE"""),"['Graham Plys, badge #5756']")</f>
        <v>['Graham Plys, badge #5756']</v>
      </c>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c r="A157" s="1" t="s">
        <v>3518</v>
      </c>
      <c r="B157" s="2" t="str">
        <f>IFERROR(__xludf.DUMMYFUNCTION("""COMPUTED_VALUE"""),"['Shannon L. Barnette, badge #268']")</f>
        <v>['Shannon L. Barnette, badge #268']</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c r="A158" s="1" t="s">
        <v>3518</v>
      </c>
      <c r="B158" s="2" t="str">
        <f>IFERROR(__xludf.DUMMYFUNCTION("""COMPUTED_VALUE"""),"['Eric W. Nelson, badge #4971']")</f>
        <v>['Eric W. Nelson, badge #4971']</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c r="A159" s="1" t="s">
        <v>3518</v>
      </c>
      <c r="B159" s="2" t="str">
        <f>IFERROR(__xludf.DUMMYFUNCTION("""COMPUTED_VALUE"""),"['Dustin L. Dupre, badge #1626']")</f>
        <v>['Dustin L. Dupre, badge #1626']</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c r="A160" s="1" t="s">
        <v>3518</v>
      </c>
      <c r="B160" s="2" t="str">
        <f>IFERROR(__xludf.DUMMYFUNCTION("""COMPUTED_VALUE"""),"['John Chamberlain, badge #1075']")</f>
        <v>['John Chamberlain, badge #1075']</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c r="A161" s="1" t="s">
        <v>3518</v>
      </c>
      <c r="B161" s="2" t="str">
        <f>IFERROR(__xludf.DUMMYFUNCTION("""COMPUTED_VALUE"""),"['Brian Collins, badge #1218']")</f>
        <v>['Brian Collins, badge #1218']</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c r="A162" s="1" t="s">
        <v>3518</v>
      </c>
      <c r="B162" s="2" t="str">
        <f>IFERROR(__xludf.DUMMYFUNCTION("""COMPUTED_VALUE"""),"['Matthew Kipke, badge #3717']")</f>
        <v>['Matthew Kipke, badge #3717']</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c r="A163" s="1" t="s">
        <v>3518</v>
      </c>
      <c r="B163" s="2" t="str">
        <f>IFERROR(__xludf.DUMMYFUNCTION("""COMPUTED_VALUE"""),"['Jon Edwards, badge #1711']")</f>
        <v>['Jon Edwards, badge #1711']</v>
      </c>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c r="A164" s="1" t="s">
        <v>3518</v>
      </c>
      <c r="B164" s="2" t="str">
        <f>IFERROR(__xludf.DUMMYFUNCTION("""COMPUTED_VALUE"""),"['Trista Kreft, badge #1423']")</f>
        <v>['Trista Kreft, badge #1423']</v>
      </c>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c r="A165" s="1" t="s">
        <v>3518</v>
      </c>
      <c r="B165" s="2" t="str">
        <f>IFERROR(__xludf.DUMMYFUNCTION("""COMPUTED_VALUE"""),"['Adam Hakanson, badge #3069']")</f>
        <v>['Adam Hakanson, badge #3069']</v>
      </c>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c r="A166" s="1" t="s">
        <v>3518</v>
      </c>
      <c r="B166" s="2" t="str">
        <f>IFERROR(__xludf.DUMMYFUNCTION("""COMPUTED_VALUE"""),"['Matthew Blade, badge #582']")</f>
        <v>['Matthew Blade, badge #582']</v>
      </c>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c r="A167" s="1" t="s">
        <v>3518</v>
      </c>
      <c r="B167" s="2" t="str">
        <f>IFERROR(__xludf.DUMMYFUNCTION("""COMPUTED_VALUE"""),"['Joseph Haspert, badge #2791']")</f>
        <v>['Joseph Haspert, badge #2791']</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c r="A168" s="1" t="s">
        <v>3518</v>
      </c>
      <c r="B168" s="2" t="str">
        <f>IFERROR(__xludf.DUMMYFUNCTION("""COMPUTED_VALUE"""),"['Aaron Prescott, badge #5806']")</f>
        <v>['Aaron Prescott, badge #5806']</v>
      </c>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c r="A169" s="1" t="s">
        <v>3518</v>
      </c>
      <c r="B169" s="2" t="str">
        <f>IFERROR(__xludf.DUMMYFUNCTION("""COMPUTED_VALUE"""),"['Tyler Edwards, badge #1710']")</f>
        <v>['Tyler Edwards, badge #1710']</v>
      </c>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c r="A170" s="1" t="s">
        <v>3518</v>
      </c>
      <c r="B170" s="2" t="str">
        <f>IFERROR(__xludf.DUMMYFUNCTION("""COMPUTED_VALUE"""),"['Daniel Willis, badge #7788']")</f>
        <v>['Daniel Willis, badge #7788']</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c r="A171" s="1" t="s">
        <v>3518</v>
      </c>
      <c r="B171" s="2" t="str">
        <f>IFERROR(__xludf.DUMMYFUNCTION("""COMPUTED_VALUE"""),"['Andrew Stender, badge #6791']")</f>
        <v>['Andrew Stender, badge #6791']</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c r="A172" s="1" t="s">
        <v>3518</v>
      </c>
      <c r="B172" s="2" t="str">
        <f>IFERROR(__xludf.DUMMYFUNCTION("""COMPUTED_VALUE"""),"['David C. Elliott, badge #1755']")</f>
        <v>['David C. Elliott, badge #1755']</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c r="A173" s="1" t="s">
        <v>3518</v>
      </c>
      <c r="B173" s="2" t="str">
        <f>IFERROR(__xludf.DUMMYFUNCTION("""COMPUTED_VALUE"""),"['Samuel Fox, badge #578']")</f>
        <v>['Samuel Fox, badge #578']</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c r="A174" s="1" t="s">
        <v>3518</v>
      </c>
      <c r="B174" s="2" t="str">
        <f>IFERROR(__xludf.DUMMYFUNCTION("""COMPUTED_VALUE"""),"['Charles Cape, badge #971']")</f>
        <v>['Charles Cape, badge #971']</v>
      </c>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c r="A175" s="1" t="s">
        <v>3518</v>
      </c>
      <c r="B175" s="2" t="str">
        <f>IFERROR(__xludf.DUMMYFUNCTION("""COMPUTED_VALUE"""),"['Alan W. Williams, badge #7763']")</f>
        <v>['Alan W. Williams, badge #7763']</v>
      </c>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c r="A176" s="1" t="s">
        <v>3518</v>
      </c>
      <c r="B176" s="2" t="str">
        <f>IFERROR(__xludf.DUMMYFUNCTION("""COMPUTED_VALUE"""),"['Jeffrey C. Thissen, badge #679500']")</f>
        <v>['Jeffrey C. Thissen, badge #679500']</v>
      </c>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c r="A177" s="1" t="s">
        <v>3518</v>
      </c>
      <c r="B177" s="2" t="str">
        <f>IFERROR(__xludf.DUMMYFUNCTION("""COMPUTED_VALUE"""),"['Vladimir Litvinov, badge #622']")</f>
        <v>['Vladimir Litvinov, badge #622']</v>
      </c>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c r="A178" s="1" t="s">
        <v>3518</v>
      </c>
      <c r="B178" s="2" t="str">
        <f>IFERROR(__xludf.DUMMYFUNCTION("""COMPUTED_VALUE"""),"['Jeremy Foster, badge #2076']")</f>
        <v>['Jeremy Foster, badge #2076']</v>
      </c>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c r="A179" s="1" t="s">
        <v>3518</v>
      </c>
      <c r="B179" s="2" t="str">
        <f>IFERROR(__xludf.DUMMYFUNCTION("""COMPUTED_VALUE"""),"['Mikale Clark, badge #672']")</f>
        <v>['Mikale Clark, badge #672']</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c r="A180" s="1" t="s">
        <v>3518</v>
      </c>
      <c r="B180" s="2" t="str">
        <f>IFERROR(__xludf.DUMMYFUNCTION("""COMPUTED_VALUE"""),"['Scott Creighton, badge #1331']")</f>
        <v>['Scott Creighton, badge #1331']</v>
      </c>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c r="A181" s="1" t="s">
        <v>3518</v>
      </c>
      <c r="B181" s="2" t="str">
        <f>IFERROR(__xludf.DUMMYFUNCTION("""COMPUTED_VALUE"""),"['Michael Manley, badge #4385']")</f>
        <v>['Michael Manley, badge #4385']</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c r="A182" s="1" t="s">
        <v>3518</v>
      </c>
      <c r="B182" s="2" t="str">
        <f>IFERROR(__xludf.DUMMYFUNCTION("""COMPUTED_VALUE"""),"['John Trangsrud, badge #7293']")</f>
        <v>['John Trangsrud, badge #7293']</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c r="A183" s="1" t="s">
        <v>3518</v>
      </c>
      <c r="B183" s="2" t="str">
        <f>IFERROR(__xludf.DUMMYFUNCTION("""COMPUTED_VALUE"""),"['Anthony Olsen, badge #5282']")</f>
        <v>['Anthony Olsen, badge #5282']</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c r="A184" s="1" t="s">
        <v>3518</v>
      </c>
      <c r="B184" s="2" t="str">
        <f>IFERROR(__xludf.DUMMYFUNCTION("""COMPUTED_VALUE"""),"['Charles White, badge #7714']")</f>
        <v>['Charles White, badge #7714']</v>
      </c>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c r="A185" s="1" t="s">
        <v>3518</v>
      </c>
      <c r="B185" s="2" t="str">
        <f>IFERROR(__xludf.DUMMYFUNCTION("""COMPUTED_VALUE"""),"['Alexandra Urgiles, badge #685']")</f>
        <v>['Alexandra Urgiles, badge #685']</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c r="A186" s="1" t="s">
        <v>3518</v>
      </c>
      <c r="B186" s="2" t="str">
        <f>IFERROR(__xludf.DUMMYFUNCTION("""COMPUTED_VALUE"""),"['Scott Sutherland, badge #7017']")</f>
        <v>['Scott Sutherland, badge #7017']</v>
      </c>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c r="A187" s="1" t="s">
        <v>3518</v>
      </c>
      <c r="B187" s="2" t="str">
        <f>IFERROR(__xludf.DUMMYFUNCTION("""COMPUTED_VALUE"""),"['Daniel Hauth, badge #2822']")</f>
        <v>['Daniel Hauth, badge #2822']</v>
      </c>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c r="A188" s="1" t="s">
        <v>3518</v>
      </c>
      <c r="B188" s="2" t="str">
        <f>IFERROR(__xludf.DUMMYFUNCTION("""COMPUTED_VALUE"""),"['William Kenow, badge #3695']")</f>
        <v>['William Kenow, badge #3695']</v>
      </c>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c r="A189" s="1" t="s">
        <v>3518</v>
      </c>
      <c r="B189" s="2" t="str">
        <f>IFERROR(__xludf.DUMMYFUNCTION("""COMPUTED_VALUE"""),"['Jacob Weess, badge #7620']")</f>
        <v>['Jacob Weess, badge #7620']</v>
      </c>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c r="A190" s="1" t="s">
        <v>3518</v>
      </c>
      <c r="B190" s="2" t="str">
        <f>IFERROR(__xludf.DUMMYFUNCTION("""COMPUTED_VALUE"""),"['Tyrone Barze, badge #330']")</f>
        <v>['Tyrone Barze, badge #330']</v>
      </c>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c r="A191" s="1" t="s">
        <v>3518</v>
      </c>
      <c r="B191" s="2" t="str">
        <f>IFERROR(__xludf.DUMMYFUNCTION("""COMPUTED_VALUE"""),"['Jodene Diedrich, badge #4366']")</f>
        <v>['Jodene Diedrich, badge #4366']</v>
      </c>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c r="A192" s="1" t="s">
        <v>3518</v>
      </c>
      <c r="B192" s="2" t="str">
        <f>IFERROR(__xludf.DUMMYFUNCTION("""COMPUTED_VALUE"""),"['Brent Rasmussen, badge #5895']")</f>
        <v>['Brent Rasmussen, badge #5895']</v>
      </c>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c r="A193" s="1" t="s">
        <v>3518</v>
      </c>
      <c r="B193" s="2" t="str">
        <f>IFERROR(__xludf.DUMMYFUNCTION("""COMPUTED_VALUE"""),"['Michael Williams, badge #7775']")</f>
        <v>['Michael Williams, badge #7775']</v>
      </c>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c r="A194" s="1" t="s">
        <v>3518</v>
      </c>
      <c r="B194" s="2" t="str">
        <f>IFERROR(__xludf.DUMMYFUNCTION("""COMPUTED_VALUE"""),"['Daniel McDonald, badge #4558']")</f>
        <v>['Daniel McDonald, badge #4558']</v>
      </c>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c r="A195" s="1" t="s">
        <v>3518</v>
      </c>
      <c r="B195" s="2" t="str">
        <f>IFERROR(__xludf.DUMMYFUNCTION("""COMPUTED_VALUE"""),"['Stephen Snyder, badge #None']")</f>
        <v>['Stephen Snyder, badge #None']</v>
      </c>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c r="A196" s="1" t="s">
        <v>3518</v>
      </c>
      <c r="B196" s="2" t="str">
        <f>IFERROR(__xludf.DUMMYFUNCTION("""COMPUTED_VALUE"""),"['Darrin Jones, badge #3561']")</f>
        <v>['Darrin Jones, badge #3561']</v>
      </c>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c r="A197" s="1" t="s">
        <v>3518</v>
      </c>
      <c r="B197" s="2" t="str">
        <f>IFERROR(__xludf.DUMMYFUNCTION("""COMPUTED_VALUE"""),"['Tyrone Barze, badge #330']")</f>
        <v>['Tyrone Barze, badge #330']</v>
      </c>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c r="A198" s="1" t="s">
        <v>3518</v>
      </c>
      <c r="B198" s="2" t="str">
        <f>IFERROR(__xludf.DUMMYFUNCTION("""COMPUTED_VALUE"""),"['Francisco Porras, badge #5785']")</f>
        <v>['Francisco Porras, badge #5785']</v>
      </c>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c r="A199" s="1" t="s">
        <v>3518</v>
      </c>
      <c r="B199" s="2" t="str">
        <f>IFERROR(__xludf.DUMMYFUNCTION("""COMPUTED_VALUE"""),"['Benjamin Johnson, badge #3294']")</f>
        <v>['Benjamin Johnson, badge #3294']</v>
      </c>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c r="A200" s="1" t="s">
        <v>3518</v>
      </c>
      <c r="B200" s="2" t="str">
        <f>IFERROR(__xludf.DUMMYFUNCTION("""COMPUTED_VALUE"""),"['Owen Rice, badge #None']")</f>
        <v>['Owen Rice, badge #None']</v>
      </c>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c r="A201" s="1" t="s">
        <v>3518</v>
      </c>
      <c r="B201" s="2" t="str">
        <f>IFERROR(__xludf.DUMMYFUNCTION("""COMPUTED_VALUE"""),"['Timothy Rose, badge #None']")</f>
        <v>['Timothy Rose, badge #None']</v>
      </c>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c r="A202" s="1" t="s">
        <v>3518</v>
      </c>
      <c r="B202" s="2" t="str">
        <f>IFERROR(__xludf.DUMMYFUNCTION("""COMPUTED_VALUE"""),"['Christopher House, badge #3165']")</f>
        <v>['Christopher House, badge #3165']</v>
      </c>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c r="A203" s="1" t="s">
        <v>3518</v>
      </c>
      <c r="B203" s="2" t="str">
        <f>IFERROR(__xludf.DUMMYFUNCTION("""COMPUTED_VALUE"""),"['Luke Robie, badge #636']")</f>
        <v>['Luke Robie, badge #636']</v>
      </c>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c r="A204" s="1" t="s">
        <v>3518</v>
      </c>
      <c r="B204" s="2" t="str">
        <f>IFERROR(__xludf.DUMMYFUNCTION("""COMPUTED_VALUE"""),"['Sean Sullivan, badge #529']")</f>
        <v>['Sean Sullivan, badge #529']</v>
      </c>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c r="A205" s="1" t="s">
        <v>3518</v>
      </c>
      <c r="B205" s="2" t="str">
        <f>IFERROR(__xludf.DUMMYFUNCTION("""COMPUTED_VALUE"""),"['Roland Hillstrom, badge #2986']")</f>
        <v>['Roland Hillstrom, badge #2986']</v>
      </c>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c r="A206" s="1" t="s">
        <v>3518</v>
      </c>
      <c r="B206" s="2" t="str">
        <f>IFERROR(__xludf.DUMMYFUNCTION("""COMPUTED_VALUE"""),"['Garry Nordine, badge #5186']")</f>
        <v>['Garry Nordine, badge #5186']</v>
      </c>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c r="A207" s="1" t="s">
        <v>3518</v>
      </c>
      <c r="B207" s="2" t="str">
        <f>IFERROR(__xludf.DUMMYFUNCTION("""COMPUTED_VALUE"""),"['Cory Lee, badge #536']")</f>
        <v>['Cory Lee, badge #536']</v>
      </c>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c r="A208" s="1" t="s">
        <v>3518</v>
      </c>
      <c r="B208" s="2" t="str">
        <f>IFERROR(__xludf.DUMMYFUNCTION("""COMPUTED_VALUE"""),"['Justin Reinke, badge #561']")</f>
        <v>['Justin Reinke, badge #561']</v>
      </c>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c r="A209" s="1" t="s">
        <v>3518</v>
      </c>
      <c r="B209" s="2" t="str">
        <f>IFERROR(__xludf.DUMMYFUNCTION("""COMPUTED_VALUE"""),"['Adam Miller, badge #659']")</f>
        <v>['Adam Miller, badge #659']</v>
      </c>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c r="A210" s="1" t="s">
        <v>3518</v>
      </c>
      <c r="B210" s="2" t="str">
        <f>IFERROR(__xludf.DUMMYFUNCTION("""COMPUTED_VALUE"""),"['Charles Hubbard, badge #None']")</f>
        <v>['Charles Hubbard, badge #None']</v>
      </c>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c r="A211" s="1" t="s">
        <v>3518</v>
      </c>
      <c r="B211" s="2" t="str">
        <f>IFERROR(__xludf.DUMMYFUNCTION("""COMPUTED_VALUE"""),"['Chelsea Smith, badge #682']")</f>
        <v>['Chelsea Smith, badge #682']</v>
      </c>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c r="A212" s="1" t="s">
        <v>3518</v>
      </c>
      <c r="B212" s="2" t="str">
        <f>IFERROR(__xludf.DUMMYFUNCTION("""COMPUTED_VALUE"""),"['David Schmidt, badge #6368']")</f>
        <v>['David Schmidt, badge #6368']</v>
      </c>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c r="A213" s="1" t="s">
        <v>3518</v>
      </c>
      <c r="B213" s="2" t="str">
        <f>IFERROR(__xludf.DUMMYFUNCTION("""COMPUTED_VALUE"""),"['Crystal Garibaldi, badge #None']")</f>
        <v>['Crystal Garibaldi, badge #None']</v>
      </c>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c r="A214" s="1" t="s">
        <v>3518</v>
      </c>
      <c r="B214" s="2" t="str">
        <f>IFERROR(__xludf.DUMMYFUNCTION("""COMPUTED_VALUE"""),"['Steven J. Derhaag, badge #1521']")</f>
        <v>['Steven J. Derhaag, badge #1521']</v>
      </c>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c r="A215" s="1" t="s">
        <v>3518</v>
      </c>
      <c r="B215" s="2" t="str">
        <f>IFERROR(__xludf.DUMMYFUNCTION("""COMPUTED_VALUE"""),"['David Lewandowski, badge #615']")</f>
        <v>['David Lewandowski, badge #615']</v>
      </c>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c r="A216" s="1" t="s">
        <v>3518</v>
      </c>
      <c r="B216" s="2" t="str">
        <f>IFERROR(__xludf.DUMMYFUNCTION("""COMPUTED_VALUE"""),"['Jeffrey Peterson, badge #5622']")</f>
        <v>['Jeffrey Peterson, badge #5622']</v>
      </c>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c r="A217" s="1" t="s">
        <v>3518</v>
      </c>
      <c r="B217" s="2" t="str">
        <f>IFERROR(__xludf.DUMMYFUNCTION("""COMPUTED_VALUE"""),"['Abdirashid Mohamed, badge #None']")</f>
        <v>['Abdirashid Mohamed, badge #None']</v>
      </c>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c r="A218" s="1" t="s">
        <v>3518</v>
      </c>
      <c r="B218" s="2" t="str">
        <f>IFERROR(__xludf.DUMMYFUNCTION("""COMPUTED_VALUE"""),"['John Staufenberg, badge #6765']")</f>
        <v>['John Staufenberg, badge #6765']</v>
      </c>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c r="A219" s="1" t="s">
        <v>3518</v>
      </c>
      <c r="B219" s="2" t="str">
        <f>IFERROR(__xludf.DUMMYFUNCTION("""COMPUTED_VALUE"""),"['Christopher Bennett, badge #413']")</f>
        <v>['Christopher Bennett, badge #413']</v>
      </c>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c r="A220" s="1" t="s">
        <v>3518</v>
      </c>
      <c r="B220" s="2" t="str">
        <f>IFERROR(__xludf.DUMMYFUNCTION("""COMPUTED_VALUE"""),"['Tou Thor, badge #None']")</f>
        <v>['Tou Thor, badge #None']</v>
      </c>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c r="A221" s="1" t="s">
        <v>3518</v>
      </c>
      <c r="B221" s="2" t="str">
        <f>IFERROR(__xludf.DUMMYFUNCTION("""COMPUTED_VALUE"""),"['Sarah Blonk Buck, badge #469']")</f>
        <v>['Sarah Blonk Buck, badge #469']</v>
      </c>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c r="A222" s="1" t="s">
        <v>3518</v>
      </c>
      <c r="B222" s="2" t="str">
        <f>IFERROR(__xludf.DUMMYFUNCTION("""COMPUTED_VALUE"""),"['Bradley J. Simonson, badge #6581']")</f>
        <v>['Bradley J. Simonson, badge #6581']</v>
      </c>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c r="A223" s="1" t="s">
        <v>3518</v>
      </c>
      <c r="B223" s="2" t="str">
        <f>IFERROR(__xludf.DUMMYFUNCTION("""COMPUTED_VALUE"""),"['Jeremiah T. Kocher, badge #3772']")</f>
        <v>['Jeremiah T. Kocher, badge #3772']</v>
      </c>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c r="A224" s="1" t="s">
        <v>3518</v>
      </c>
      <c r="B224" s="2" t="str">
        <f>IFERROR(__xludf.DUMMYFUNCTION("""COMPUTED_VALUE"""),"['Travis Pounder, badge #None']")</f>
        <v>['Travis Pounder, badge #None']</v>
      </c>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c r="A225" s="1" t="s">
        <v>3518</v>
      </c>
      <c r="B225" s="2" t="str">
        <f>IFERROR(__xludf.DUMMYFUNCTION("""COMPUTED_VALUE"""),"['Geoffrey Toscano, badge #7257")</f>
        <v>['Geoffrey Toscano, badge #7257</v>
      </c>
      <c r="C225" s="2" t="str">
        <f>IFERROR(__xludf.DUMMYFUNCTION("""COMPUTED_VALUE"""),"Lucas Peterson, badge #5630']")</f>
        <v>Lucas Peterson, badge #5630']</v>
      </c>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c r="A226" s="1" t="s">
        <v>3518</v>
      </c>
      <c r="B226" s="2" t="str">
        <f>IFERROR(__xludf.DUMMYFUNCTION("""COMPUTED_VALUE"""),"['Jacob Weldon, badge #None']")</f>
        <v>['Jacob Weldon, badge #None']</v>
      </c>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c r="A227" s="1" t="s">
        <v>3518</v>
      </c>
      <c r="B227" s="2" t="str">
        <f>IFERROR(__xludf.DUMMYFUNCTION("""COMPUTED_VALUE"""),"['Paris Woods, badge #None']")</f>
        <v>['Paris Woods, badge #None']</v>
      </c>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c r="A228" s="1" t="s">
        <v>3518</v>
      </c>
      <c r="B228" s="2" t="str">
        <f>IFERROR(__xludf.DUMMYFUNCTION("""COMPUTED_VALUE"""),"['Cara Lange, badge #None']")</f>
        <v>['Cara Lange, badge #None']</v>
      </c>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c r="A229" s="1" t="s">
        <v>3518</v>
      </c>
      <c r="B229" s="2" t="str">
        <f>IFERROR(__xludf.DUMMYFUNCTION("""COMPUTED_VALUE"""),"['Tammy L. Persoon, badge #5559']")</f>
        <v>['Tammy L. Persoon, badge #5559']</v>
      </c>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c r="A230" s="1" t="s">
        <v>3518</v>
      </c>
      <c r="B230" s="2" t="str">
        <f>IFERROR(__xludf.DUMMYFUNCTION("""COMPUTED_VALUE"""),"['Regina Joyner, badge #None']")</f>
        <v>['Regina Joyner, badge #None']</v>
      </c>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c r="A231" s="1" t="s">
        <v>3518</v>
      </c>
      <c r="B231" s="2" t="str">
        <f>IFERROR(__xludf.DUMMYFUNCTION("""COMPUTED_VALUE"""),"['Taylor Perry, badge #None']")</f>
        <v>['Taylor Perry, badge #None']</v>
      </c>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c r="A232" s="1" t="s">
        <v>3518</v>
      </c>
      <c r="B232" s="2" t="str">
        <f>IFERROR(__xludf.DUMMYFUNCTION("""COMPUTED_VALUE"""),"['Abdiaziz Omar, badge #None']")</f>
        <v>['Abdiaziz Omar, badge #None']</v>
      </c>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c r="A233" s="1" t="s">
        <v>3518</v>
      </c>
      <c r="B233" s="2" t="str">
        <f>IFERROR(__xludf.DUMMYFUNCTION("""COMPUTED_VALUE"""),"['Samukai Dunna, badge #None']")</f>
        <v>['Samukai Dunna, badge #None']</v>
      </c>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c r="A234" s="1" t="s">
        <v>3518</v>
      </c>
      <c r="B234" s="2" t="str">
        <f>IFERROR(__xludf.DUMMYFUNCTION("""COMPUTED_VALUE"""),"['Scott Widell, badge #None']")</f>
        <v>['Scott Widell, badge #None']</v>
      </c>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c r="A235" s="1" t="s">
        <v>3518</v>
      </c>
      <c r="B235" s="2" t="str">
        <f>IFERROR(__xludf.DUMMYFUNCTION("""COMPUTED_VALUE"""),"['John Tomczik, badge #None']")</f>
        <v>['John Tomczik, badge #None']</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c r="A236" s="1" t="s">
        <v>3518</v>
      </c>
      <c r="B236" s="2" t="str">
        <f>IFERROR(__xludf.DUMMYFUNCTION("""COMPUTED_VALUE"""),"['Sam Sarsfield, badge #None']")</f>
        <v>['Sam Sarsfield, badge #None']</v>
      </c>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c r="A237" s="1" t="s">
        <v>3518</v>
      </c>
      <c r="B237" s="2" t="str">
        <f>IFERROR(__xludf.DUMMYFUNCTION("""COMPUTED_VALUE"""),"['Guled Abdullahi, badge #706']")</f>
        <v>['Guled Abdullahi, badge #706']</v>
      </c>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c r="A238" s="1" t="s">
        <v>3518</v>
      </c>
      <c r="B238" s="2" t="str">
        <f>IFERROR(__xludf.DUMMYFUNCTION("""COMPUTED_VALUE"""),"['Vyacheslav Lasey, badge #None']")</f>
        <v>['Vyacheslav Lasey, badge #None']</v>
      </c>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c r="A239" s="1" t="s">
        <v>3518</v>
      </c>
      <c r="B239" s="2" t="str">
        <f>IFERROR(__xludf.DUMMYFUNCTION("""COMPUTED_VALUE"""),"['Tyresha Gresham, badge #None']")</f>
        <v>['Tyresha Gresham, badge #None']</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c r="A240" s="1" t="s">
        <v>3518</v>
      </c>
      <c r="B240" s="2" t="str">
        <f>IFERROR(__xludf.DUMMYFUNCTION("""COMPUTED_VALUE"""),"['Jacob Rosenbaum, badge #None']")</f>
        <v>['Jacob Rosenbaum, badge #None']</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c r="A241" s="1" t="s">
        <v>3518</v>
      </c>
      <c r="B241" s="2" t="str">
        <f>IFERROR(__xludf.DUMMYFUNCTION("""COMPUTED_VALUE"""),"['Kelli Folorunsho, badge #None']")</f>
        <v>['Kelli Folorunsho, badge #None']</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c r="A242" s="1" t="s">
        <v>3518</v>
      </c>
      <c r="B242" s="2" t="str">
        <f>IFERROR(__xludf.DUMMYFUNCTION("""COMPUTED_VALUE"""),"['Richard Peoples, badge #None']")</f>
        <v>['Richard Peoples, badge #None']</v>
      </c>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c r="A243" s="1" t="s">
        <v>3518</v>
      </c>
      <c r="B243" s="2" t="str">
        <f>IFERROR(__xludf.DUMMYFUNCTION("""COMPUTED_VALUE"""),"['Kou Moua, badge #None']")</f>
        <v>['Kou Moua, badge #None']</v>
      </c>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c r="A244" s="1" t="s">
        <v>3518</v>
      </c>
      <c r="B244" s="2" t="str">
        <f>IFERROR(__xludf.DUMMYFUNCTION("""COMPUTED_VALUE"""),"['Christopher Vervais, badge #609']")</f>
        <v>['Christopher Vervais, badge #609']</v>
      </c>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c r="A245" s="1" t="s">
        <v>3518</v>
      </c>
      <c r="B245" s="2" t="str">
        <f>IFERROR(__xludf.DUMMYFUNCTION("""COMPUTED_VALUE"""),"['Michael Artmann, badge #None']")</f>
        <v>['Michael Artmann, badge #None']</v>
      </c>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c r="A246" s="1" t="s">
        <v>3518</v>
      </c>
      <c r="B246" s="2" t="str">
        <f>IFERROR(__xludf.DUMMYFUNCTION("""COMPUTED_VALUE"""),"['Michael Harken, badge #None']")</f>
        <v>['Michael Harken, badge #None']</v>
      </c>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c r="A247" s="1" t="s">
        <v>3518</v>
      </c>
      <c r="B247" s="2" t="str">
        <f>IFERROR(__xludf.DUMMYFUNCTION("""COMPUTED_VALUE"""),"['Christopher Johnson, badge #None']")</f>
        <v>['Christopher Johnson, badge #None']</v>
      </c>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c r="A248" s="1" t="s">
        <v>3518</v>
      </c>
      <c r="B248" s="2" t="str">
        <f>IFERROR(__xludf.DUMMYFUNCTION("""COMPUTED_VALUE"""),"['Oscar Martinez-Gavina, badge #4436']")</f>
        <v>['Oscar Martinez-Gavina, badge #4436']</v>
      </c>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c r="A249" s="1" t="s">
        <v>3518</v>
      </c>
      <c r="B249" s="2" t="str">
        <f>IFERROR(__xludf.DUMMYFUNCTION("""COMPUTED_VALUE"""),"['Michael Dauk, badge #None']")</f>
        <v>['Michael Dauk, badge #None']</v>
      </c>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c r="A250" s="1" t="s">
        <v>3518</v>
      </c>
      <c r="B250" s="2" t="str">
        <f>IFERROR(__xludf.DUMMYFUNCTION("""COMPUTED_VALUE"""),"['Jason Wolff, badge #7859']")</f>
        <v>['Jason Wolff, badge #7859']</v>
      </c>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c r="A251" s="1" t="s">
        <v>3518</v>
      </c>
      <c r="B251" s="2" t="str">
        <f>IFERROR(__xludf.DUMMYFUNCTION("""COMPUTED_VALUE"""),"['Anthony T. Miller, badge #None']")</f>
        <v>['Anthony T. Miller, badge #None']</v>
      </c>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c r="A252" s="1" t="s">
        <v>3518</v>
      </c>
      <c r="B252" s="2" t="str">
        <f>IFERROR(__xludf.DUMMYFUNCTION("""COMPUTED_VALUE"""),"['Tyrone Barze, badge #330']")</f>
        <v>['Tyrone Barze, badge #330']</v>
      </c>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c r="A253" s="1" t="s">
        <v>3518</v>
      </c>
      <c r="B253" s="2" t="str">
        <f>IFERROR(__xludf.DUMMYFUNCTION("""COMPUTED_VALUE"""),"['Robert Thunder, badge #7232")</f>
        <v>['Robert Thunder, badge #7232</v>
      </c>
      <c r="C253" s="2" t="str">
        <f>IFERROR(__xludf.DUMMYFUNCTION("""COMPUTED_VALUE"""),"Tou Thao, badge #7162']")</f>
        <v>Tou Thao, badge #7162']</v>
      </c>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c r="A254" s="1" t="s">
        <v>3518</v>
      </c>
      <c r="B254" s="2" t="str">
        <f>IFERROR(__xludf.DUMMYFUNCTION("""COMPUTED_VALUE"""),"['John G. Corcoran, badge #129100']")</f>
        <v>['John G. Corcoran, badge #129100']</v>
      </c>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c r="A255" s="1" t="s">
        <v>3518</v>
      </c>
      <c r="B255" s="2" t="str">
        <f>IFERROR(__xludf.DUMMYFUNCTION("""COMPUTED_VALUE"""),"['Illya Kuznetsov, badge #3911']")</f>
        <v>['Illya Kuznetsov, badge #3911']</v>
      </c>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c r="A256" s="1" t="s">
        <v>3518</v>
      </c>
      <c r="B256" s="2" t="str">
        <f>IFERROR(__xludf.DUMMYFUNCTION("""COMPUTED_VALUE"""),"['Mukhtar Abdulkadir, badge #47']")</f>
        <v>['Mukhtar Abdulkadir, badge #47']</v>
      </c>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c r="A257" s="1" t="s">
        <v>3518</v>
      </c>
      <c r="B257" s="2" t="str">
        <f>IFERROR(__xludf.DUMMYFUNCTION("""COMPUTED_VALUE"""),"['Mark Kaspszak, badge #3642']")</f>
        <v>['Mark Kaspszak, badge #3642']</v>
      </c>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c r="A258" s="1" t="s">
        <v>3518</v>
      </c>
      <c r="B258" s="2" t="str">
        <f>IFERROR(__xludf.DUMMYFUNCTION("""COMPUTED_VALUE"""),"['Jason Mindrup, badge #None']")</f>
        <v>['Jason Mindrup, badge #None']</v>
      </c>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c r="A259" s="1" t="s">
        <v>3518</v>
      </c>
      <c r="B259" s="2" t="str">
        <f>IFERROR(__xludf.DUMMYFUNCTION("""COMPUTED_VALUE"""),"['Cregg A. Brackman, badge #72211']")</f>
        <v>['Cregg A. Brackman, badge #72211']</v>
      </c>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c r="A260" s="1" t="s">
        <v>3518</v>
      </c>
      <c r="B260" s="2" t="str">
        <f>IFERROR(__xludf.DUMMYFUNCTION("""COMPUTED_VALUE"""),"['Anthony Barragan, badge #315']")</f>
        <v>['Anthony Barragan, badge #315']</v>
      </c>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c r="A261" s="1" t="s">
        <v>3518</v>
      </c>
      <c r="B261" s="2" t="str">
        <f>IFERROR(__xludf.DUMMYFUNCTION("""COMPUTED_VALUE"""),"['Kristin Thompson (Sturgis Porras), badge #7193']")</f>
        <v>['Kristin Thompson (Sturgis Porras), badge #7193']</v>
      </c>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c r="A262" s="1" t="s">
        <v>3518</v>
      </c>
      <c r="B262" s="2" t="str">
        <f>IFERROR(__xludf.DUMMYFUNCTION("""COMPUTED_VALUE"""),"['Kyle Pond, badge #5775']")</f>
        <v>['Kyle Pond, badge #5775']</v>
      </c>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c r="A263" s="1" t="s">
        <v>3518</v>
      </c>
      <c r="B263" s="2" t="str">
        <f>IFERROR(__xludf.DUMMYFUNCTION("""COMPUTED_VALUE"""),"['Tami Reece (Anderson), badge #7105']")</f>
        <v>['Tami Reece (Anderson), badge #7105']</v>
      </c>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c r="A264" s="1" t="s">
        <v>3518</v>
      </c>
      <c r="B264" s="2" t="str">
        <f>IFERROR(__xludf.DUMMYFUNCTION("""COMPUTED_VALUE"""),"['Andrew Allen, badge #37")</f>
        <v>['Andrew Allen, badge #37</v>
      </c>
      <c r="C264" s="2" t="str">
        <f>IFERROR(__xludf.DUMMYFUNCTION("""COMPUTED_VALUE"""),"Sokhom Klann, badge #3723']")</f>
        <v>Sokhom Klann, badge #3723']</v>
      </c>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c r="A265" s="1" t="s">
        <v>3518</v>
      </c>
      <c r="B265" s="2" t="str">
        <f>IFERROR(__xludf.DUMMYFUNCTION("""COMPUTED_VALUE"""),"['Justin Schmidt, badge #6373']")</f>
        <v>['Justin Schmidt, badge #6373']</v>
      </c>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c r="A266" s="1" t="s">
        <v>3518</v>
      </c>
      <c r="B266" s="2" t="str">
        <f>IFERROR(__xludf.DUMMYFUNCTION("""COMPUTED_VALUE"""),"['Clifton Toles, badge #7243']")</f>
        <v>['Clifton Toles, badge #7243']</v>
      </c>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c r="A267" s="1" t="s">
        <v>3518</v>
      </c>
      <c r="B267" s="2" t="str">
        <f>IFERROR(__xludf.DUMMYFUNCTION("""COMPUTED_VALUE"""),"['Charles F. Adams, badge #9")</f>
        <v>['Charles F. Adams, badge #9</v>
      </c>
      <c r="C267" s="2" t="str">
        <f>IFERROR(__xludf.DUMMYFUNCTION("""COMPUTED_VALUE"""),"Christie L. Nelson, badge #4959")</f>
        <v>Christie L. Nelson, badge #4959</v>
      </c>
      <c r="D267" s="2" t="str">
        <f>IFERROR(__xludf.DUMMYFUNCTION("""COMPUTED_VALUE"""),"Darcy Klund, badge #3728")</f>
        <v>Darcy Klund, badge #3728</v>
      </c>
      <c r="E267" s="2" t="str">
        <f>IFERROR(__xludf.DUMMYFUNCTION("""COMPUTED_VALUE"""),"Gary R. Nelson, badge #4973")</f>
        <v>Gary R. Nelson, badge #4973</v>
      </c>
      <c r="F267" s="2" t="str">
        <f>IFERROR(__xludf.DUMMYFUNCTION("""COMPUTED_VALUE"""),"John C. Delmonico, badge #1491")</f>
        <v>John C. Delmonico, badge #1491</v>
      </c>
      <c r="G267" s="2" t="str">
        <f>IFERROR(__xludf.DUMMYFUNCTION("""COMPUTED_VALUE"""),"Mark Klukow, badge #3722")</f>
        <v>Mark Klukow, badge #3722</v>
      </c>
      <c r="H267" s="2" t="str">
        <f>IFERROR(__xludf.DUMMYFUNCTION("""COMPUTED_VALUE"""),"Michael Kirchen, badge #3711")</f>
        <v>Michael Kirchen, badge #3711</v>
      </c>
      <c r="I267" s="2" t="str">
        <f>IFERROR(__xludf.DUMMYFUNCTION("""COMPUTED_VALUE"""),"Mohamed Abdullahi, badge #28")</f>
        <v>Mohamed Abdullahi, badge #28</v>
      </c>
      <c r="J267" s="2" t="str">
        <f>IFERROR(__xludf.DUMMYFUNCTION("""COMPUTED_VALUE"""),"Molly Fischer, badge #2023")</f>
        <v>Molly Fischer, badge #2023</v>
      </c>
      <c r="K267" s="2" t="str">
        <f>IFERROR(__xludf.DUMMYFUNCTION("""COMPUTED_VALUE"""),"Nicholas J. Torborg, badge #7247")</f>
        <v>Nicholas J. Torborg, badge #7247</v>
      </c>
      <c r="L267" s="2" t="str">
        <f>IFERROR(__xludf.DUMMYFUNCTION("""COMPUTED_VALUE"""),"Peter Stanton, badge #6762")</f>
        <v>Peter Stanton, badge #6762</v>
      </c>
      <c r="M267" s="2" t="str">
        <f>IFERROR(__xludf.DUMMYFUNCTION("""COMPUTED_VALUE"""),"Richard D. Zimmerman, badge #7961")</f>
        <v>Richard D. Zimmerman, badge #7961</v>
      </c>
      <c r="N267" s="2" t="str">
        <f>IFERROR(__xludf.DUMMYFUNCTION("""COMPUTED_VALUE"""),"Richard Jackson, badge #3245")</f>
        <v>Richard Jackson, badge #3245</v>
      </c>
      <c r="O267" s="2" t="str">
        <f>IFERROR(__xludf.DUMMYFUNCTION("""COMPUTED_VALUE"""),"Stephen McCarty, badge #4523']")</f>
        <v>Stephen McCarty, badge #4523']</v>
      </c>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c r="A268" s="1" t="s">
        <v>3518</v>
      </c>
      <c r="B268" s="2" t="str">
        <f>IFERROR(__xludf.DUMMYFUNCTION("""COMPUTED_VALUE"""),"['Ryan Atkinson, badge #244']")</f>
        <v>['Ryan Atkinson, badge #244']</v>
      </c>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c r="A269" s="1" t="s">
        <v>3518</v>
      </c>
      <c r="B269" s="2" t="str">
        <f>IFERROR(__xludf.DUMMYFUNCTION("""COMPUTED_VALUE"""),"['Jason Mindrup, badge #None']")</f>
        <v>['Jason Mindrup, badge #None']</v>
      </c>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c r="A270" s="1" t="s">
        <v>3518</v>
      </c>
      <c r="B270" s="2" t="str">
        <f>IFERROR(__xludf.DUMMYFUNCTION("""COMPUTED_VALUE"""),"['Brent Griffith, badge #None']")</f>
        <v>['Brent Griffith, badge #None']</v>
      </c>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c r="A271" s="1" t="s">
        <v>3518</v>
      </c>
      <c r="B271" s="2" t="str">
        <f>IFERROR(__xludf.DUMMYFUNCTION("""COMPUTED_VALUE"""),"['Jeff Hall, badge #2633']")</f>
        <v>['Jeff Hall, badge #2633']</v>
      </c>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c r="A272" s="1" t="s">
        <v>3518</v>
      </c>
      <c r="B272" s="2" t="str">
        <f>IFERROR(__xludf.DUMMYFUNCTION("""COMPUTED_VALUE"""),"['Richard Wegner, badge #None']")</f>
        <v>['Richard Wegner, badge #None']</v>
      </c>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c r="A273" s="1" t="s">
        <v>3518</v>
      </c>
      <c r="B273" s="2" t="str">
        <f>IFERROR(__xludf.DUMMYFUNCTION("""COMPUTED_VALUE"""),"['Michael P. Soucheray, badge #647400']")</f>
        <v>['Michael P. Soucheray, badge #647400']</v>
      </c>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c r="A274" s="1" t="s">
        <v>3518</v>
      </c>
      <c r="B274" s="2" t="str">
        <f>IFERROR(__xludf.DUMMYFUNCTION("""COMPUTED_VALUE"""),"['Travis Koenig, badge #3770']")</f>
        <v>['Travis Koenig, badge #3770']</v>
      </c>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c r="A275" s="1" t="s">
        <v>3518</v>
      </c>
      <c r="B275" s="2" t="str">
        <f>IFERROR(__xludf.DUMMYFUNCTION("""COMPUTED_VALUE"""),"['Anthony Maisano, badge #4361")</f>
        <v>['Anthony Maisano, badge #4361</v>
      </c>
      <c r="C275" s="2" t="str">
        <f>IFERROR(__xludf.DUMMYFUNCTION("""COMPUTED_VALUE"""),"Scot Kaiser, badge #3628']")</f>
        <v>Scot Kaiser, badge #3628']</v>
      </c>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c r="A276" s="1" t="s">
        <v>3518</v>
      </c>
      <c r="B276" s="2" t="str">
        <f>IFERROR(__xludf.DUMMYFUNCTION("""COMPUTED_VALUE"""),"['Greg Reiter, badge #None")</f>
        <v>['Greg Reiter, badge #None</v>
      </c>
      <c r="C276" s="2" t="str">
        <f>IFERROR(__xludf.DUMMYFUNCTION("""COMPUTED_VALUE"""),"Matthew Smith, badge #424']")</f>
        <v>Matthew Smith, badge #424']</v>
      </c>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c r="A277" s="1" t="s">
        <v>3518</v>
      </c>
      <c r="B277" s="2" t="str">
        <f>IFERROR(__xludf.DUMMYFUNCTION("""COMPUTED_VALUE"""),"['Robert Nielsen, badge #None']")</f>
        <v>['Robert Nielsen, badge #None']</v>
      </c>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c r="A278" s="1" t="s">
        <v>3518</v>
      </c>
      <c r="B278" s="2" t="str">
        <f>IFERROR(__xludf.DUMMYFUNCTION("""COMPUTED_VALUE"""),"['Matthew Heger, badge #2877']")</f>
        <v>['Matthew Heger, badge #2877']</v>
      </c>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c r="A279" s="1" t="s">
        <v>3518</v>
      </c>
      <c r="B279" s="2" t="str">
        <f>IFERROR(__xludf.DUMMYFUNCTION("""COMPUTED_VALUE"""),"['Jesse R. Zilge, badge #756870")</f>
        <v>['Jesse R. Zilge, badge #756870</v>
      </c>
      <c r="C279" s="2" t="str">
        <f>IFERROR(__xludf.DUMMYFUNCTION("""COMPUTED_VALUE"""),"Matthew A. Gorans, badge #235010']")</f>
        <v>Matthew A. Gorans, badge #235010']</v>
      </c>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c r="A280" s="1" t="s">
        <v>3518</v>
      </c>
      <c r="B280" s="2" t="str">
        <f>IFERROR(__xludf.DUMMYFUNCTION("""COMPUTED_VALUE"""),"['Andrew Allen, badge #37")</f>
        <v>['Andrew Allen, badge #37</v>
      </c>
      <c r="C280" s="2" t="str">
        <f>IFERROR(__xludf.DUMMYFUNCTION("""COMPUTED_VALUE"""),"Christopher Bennett, badge #413']")</f>
        <v>Christopher Bennett, badge #413']</v>
      </c>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c r="A281" s="1" t="s">
        <v>3518</v>
      </c>
      <c r="B281" s="2" t="str">
        <f>IFERROR(__xludf.DUMMYFUNCTION("""COMPUTED_VALUE"""),"['Donnell Crayton, badge #1328']")</f>
        <v>['Donnell Crayton, badge #1328']</v>
      </c>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c r="A282" s="1" t="s">
        <v>3518</v>
      </c>
      <c r="B282" s="2" t="str">
        <f>IFERROR(__xludf.DUMMYFUNCTION("""COMPUTED_VALUE"""),"['Bradley Schnickel, badge #6381']")</f>
        <v>['Bradley Schnickel, badge #6381']</v>
      </c>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c r="A283" s="1" t="s">
        <v>3518</v>
      </c>
      <c r="B283" s="2" t="str">
        <f>IFERROR(__xludf.DUMMYFUNCTION("""COMPUTED_VALUE"""),"['Matthew Heger, badge #2877']")</f>
        <v>['Matthew Heger, badge #2877']</v>
      </c>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c r="A284" s="1" t="s">
        <v>3518</v>
      </c>
      <c r="B284" s="2" t="str">
        <f>IFERROR(__xludf.DUMMYFUNCTION("""COMPUTED_VALUE"""),"['Paul Kezar, badge #None']")</f>
        <v>['Paul Kezar, badge #None']</v>
      </c>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c r="A285" s="1" t="s">
        <v>3518</v>
      </c>
      <c r="B285" s="2" t="str">
        <f>IFERROR(__xludf.DUMMYFUNCTION("""COMPUTED_VALUE"""),"['David S. Langfellow, badge #382250']")</f>
        <v>['David S. Langfellow, badge #382250']</v>
      </c>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c r="A286" s="1" t="s">
        <v>3518</v>
      </c>
      <c r="B286" s="2" t="str">
        <f>IFERROR(__xludf.DUMMYFUNCTION("""COMPUTED_VALUE"""),"['Phillip Meemken, badge #None']")</f>
        <v>['Phillip Meemken, badge #None']</v>
      </c>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c r="A287" s="1" t="s">
        <v>3518</v>
      </c>
      <c r="B287" s="2" t="str">
        <f>IFERROR(__xludf.DUMMYFUNCTION("""COMPUTED_VALUE"""),"['Matthew A. Jones, badge #327630")</f>
        <v>['Matthew A. Jones, badge #327630</v>
      </c>
      <c r="C287" s="2" t="str">
        <f>IFERROR(__xludf.DUMMYFUNCTION("""COMPUTED_VALUE"""),"Vincent A. Adams, badge #720505']")</f>
        <v>Vincent A. Adams, badge #720505']</v>
      </c>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c r="A288" s="1" t="s">
        <v>3518</v>
      </c>
      <c r="B288" s="2" t="str">
        <f>IFERROR(__xludf.DUMMYFUNCTION("""COMPUTED_VALUE"""),"['Charles Cape, badge #971")</f>
        <v>['Charles Cape, badge #971</v>
      </c>
      <c r="C288" s="2" t="str">
        <f>IFERROR(__xludf.DUMMYFUNCTION("""COMPUTED_VALUE"""),"David Robins, badge #6046']")</f>
        <v>David Robins, badge #6046']</v>
      </c>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c r="A289" s="1" t="s">
        <v>3518</v>
      </c>
      <c r="B289" s="2" t="str">
        <f>IFERROR(__xludf.DUMMYFUNCTION("""COMPUTED_VALUE"""),"['Clifton Toles, badge #7243']")</f>
        <v>['Clifton Toles, badge #7243']</v>
      </c>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c r="A290" s="1" t="s">
        <v>3518</v>
      </c>
      <c r="B290" s="2" t="str">
        <f>IFERROR(__xludf.DUMMYFUNCTION("""COMPUTED_VALUE"""),"['Steven T. Boyer, badge #730']")</f>
        <v>['Steven T. Boyer, badge #730']</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c r="A291" s="1" t="s">
        <v>3518</v>
      </c>
      <c r="B291" s="2" t="str">
        <f>IFERROR(__xludf.DUMMYFUNCTION("""COMPUTED_VALUE"""),"['Alan K. Nielsen, badge #None']")</f>
        <v>['Alan K. Nielsen, badge #None']</v>
      </c>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c r="A292" s="1" t="s">
        <v>3518</v>
      </c>
      <c r="B292" s="2" t="str">
        <f>IFERROR(__xludf.DUMMYFUNCTION("""COMPUTED_VALUE"""),"['Scott Mars, badge #4411']")</f>
        <v>['Scott Mars, badge #4411']</v>
      </c>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c r="A293" s="1" t="s">
        <v>3518</v>
      </c>
      <c r="B293" s="2" t="str">
        <f>IFERROR(__xludf.DUMMYFUNCTION("""COMPUTED_VALUE"""),"['Scott Trautner, badge #None']")</f>
        <v>['Scott Trautner, badge #None']</v>
      </c>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c r="A294" s="1" t="s">
        <v>3518</v>
      </c>
      <c r="B294" s="2" t="str">
        <f>IFERROR(__xludf.DUMMYFUNCTION("""COMPUTED_VALUE"""),"['Joseph R. Sandquist, badge #597500")</f>
        <v>['Joseph R. Sandquist, badge #597500</v>
      </c>
      <c r="C294" s="2" t="str">
        <f>IFERROR(__xludf.DUMMYFUNCTION("""COMPUTED_VALUE"""),"Mark A. Grundhauser, badge #244755']")</f>
        <v>Mark A. Grundhauser, badge #244755']</v>
      </c>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c r="A295" s="1" t="s">
        <v>3518</v>
      </c>
      <c r="B295" s="2" t="str">
        <f>IFERROR(__xludf.DUMMYFUNCTION("""COMPUTED_VALUE"""),"['Marvin A. Schumer, badge #6401")</f>
        <v>['Marvin A. Schumer, badge #6401</v>
      </c>
      <c r="C295" s="2" t="str">
        <f>IFERROR(__xludf.DUMMYFUNCTION("""COMPUTED_VALUE"""),"Michael Lardy, badge #3974']")</f>
        <v>Michael Lardy, badge #3974']</v>
      </c>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c r="A296" s="1" t="s">
        <v>3518</v>
      </c>
      <c r="B296" s="2" t="str">
        <f>IFERROR(__xludf.DUMMYFUNCTION("""COMPUTED_VALUE"""),"['Michael T. Tschida, badge #694455']")</f>
        <v>['Michael T. Tschida, badge #694455']</v>
      </c>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c r="A297" s="1" t="s">
        <v>3518</v>
      </c>
      <c r="B297" s="2" t="str">
        <f>IFERROR(__xludf.DUMMYFUNCTION("""COMPUTED_VALUE"""),"['Tou M. Cha, badge #112410']")</f>
        <v>['Tou M. Cha, badge #112410']</v>
      </c>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c r="A298" s="1" t="s">
        <v>3518</v>
      </c>
      <c r="B298" s="2" t="str">
        <f>IFERROR(__xludf.DUMMYFUNCTION("""COMPUTED_VALUE"""),"['Christopher Kelley, badge #3680']")</f>
        <v>['Christopher Kelley, badge #3680']</v>
      </c>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c r="A299" s="1" t="s">
        <v>3518</v>
      </c>
      <c r="B299" s="2" t="str">
        <f>IFERROR(__xludf.DUMMYFUNCTION("""COMPUTED_VALUE"""),"['Dustin Schwarze, badge #6422")</f>
        <v>['Dustin Schwarze, badge #6422</v>
      </c>
      <c r="C299" s="2" t="str">
        <f>IFERROR(__xludf.DUMMYFUNCTION("""COMPUTED_VALUE"""),"Mark Ringgenberg, badge #6030']")</f>
        <v>Mark Ringgenberg, badge #6030']</v>
      </c>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c r="A300" s="1" t="s">
        <v>3518</v>
      </c>
      <c r="B300" s="2" t="str">
        <f>IFERROR(__xludf.DUMMYFUNCTION("""COMPUTED_VALUE"""),"['Travis Koenig, badge #3770']")</f>
        <v>['Travis Koenig, badge #3770']</v>
      </c>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c r="A301" s="1" t="s">
        <v>3518</v>
      </c>
      <c r="B301" s="2" t="str">
        <f>IFERROR(__xludf.DUMMYFUNCTION("""COMPUTED_VALUE"""),"['Michael P. Soucheray, badge #647400']")</f>
        <v>['Michael P. Soucheray, badge #647400']</v>
      </c>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c r="A302" s="1" t="s">
        <v>3518</v>
      </c>
      <c r="B302" s="2" t="str">
        <f>IFERROR(__xludf.DUMMYFUNCTION("""COMPUTED_VALUE"""),"['Dylan Schultz, badge #208")</f>
        <v>['Dylan Schultz, badge #208</v>
      </c>
      <c r="C302" s="2" t="str">
        <f>IFERROR(__xludf.DUMMYFUNCTION("""COMPUTED_VALUE"""),"Joseph Carroll, badge #200")</f>
        <v>Joseph Carroll, badge #200</v>
      </c>
      <c r="D302" s="2" t="str">
        <f>IFERROR(__xludf.DUMMYFUNCTION("""COMPUTED_VALUE"""),"McCabe Stariha, badge #212']")</f>
        <v>McCabe Stariha, badge #212']</v>
      </c>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c r="A303" s="1" t="s">
        <v>3518</v>
      </c>
      <c r="B303" s="2" t="str">
        <f>IFERROR(__xludf.DUMMYFUNCTION("""COMPUTED_VALUE"""),"['Robert J. Buth, badge #87700']")</f>
        <v>['Robert J. Buth, badge #87700']</v>
      </c>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c r="A304" s="1" t="s">
        <v>3518</v>
      </c>
      <c r="B304" s="2" t="str">
        <f>IFERROR(__xludf.DUMMYFUNCTION("""COMPUTED_VALUE"""),"['Abdiwahab Ali, badge #30']")</f>
        <v>['Abdiwahab Ali, badge #30']</v>
      </c>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c r="A305" s="1" t="s">
        <v>3518</v>
      </c>
      <c r="B305" s="2" t="str">
        <f>IFERROR(__xludf.DUMMYFUNCTION("""COMPUTED_VALUE"""),"['Walter Carlson, badge #1001']")</f>
        <v>['Walter Carlson, badge #1001']</v>
      </c>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c r="A306" s="1" t="s">
        <v>3518</v>
      </c>
      <c r="B306" s="2" t="str">
        <f>IFERROR(__xludf.DUMMYFUNCTION("""COMPUTED_VALUE"""),"['Cory Fitch, badge #2037']")</f>
        <v>['Cory Fitch, badge #2037']</v>
      </c>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c r="A307" s="1" t="s">
        <v>3518</v>
      </c>
      <c r="B307" s="2" t="str">
        <f>IFERROR(__xludf.DUMMYFUNCTION("""COMPUTED_VALUE"""),"['Ryan Lettner, badge #None']")</f>
        <v>['Ryan Lettner, badge #None']</v>
      </c>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c r="A308" s="1" t="s">
        <v>3518</v>
      </c>
      <c r="B308" s="2" t="str">
        <f>IFERROR(__xludf.DUMMYFUNCTION("""COMPUTED_VALUE"""),"['Tyrone Barze, badge #330']")</f>
        <v>['Tyrone Barze, badge #330']</v>
      </c>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c r="A309" s="1" t="s">
        <v>3518</v>
      </c>
      <c r="B309" s="2" t="str">
        <f>IFERROR(__xludf.DUMMYFUNCTION("""COMPUTED_VALUE"""),"['Robert Nielsen, badge #None']")</f>
        <v>['Robert Nielsen, badge #None']</v>
      </c>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c r="A310" s="1" t="s">
        <v>3518</v>
      </c>
      <c r="B310" s="2" t="str">
        <f>IFERROR(__xludf.DUMMYFUNCTION("""COMPUTED_VALUE"""),"['Robert J. Kroll, badge #3874']")</f>
        <v>['Robert J. Kroll, badge #3874']</v>
      </c>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c r="A311" s="1" t="s">
        <v>3518</v>
      </c>
      <c r="B311" s="2" t="str">
        <f>IFERROR(__xludf.DUMMYFUNCTION("""COMPUTED_VALUE"""),"['Harold J. Nielsen, badge #None']")</f>
        <v>['Harold J. Nielsen, badge #None']</v>
      </c>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c r="A312" s="1" t="s">
        <v>3518</v>
      </c>
      <c r="B312" s="2" t="str">
        <f>IFERROR(__xludf.DUMMYFUNCTION("""COMPUTED_VALUE"""),"['Dustin Schwarze, badge #6422']")</f>
        <v>['Dustin Schwarze, badge #6422']</v>
      </c>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c r="A313" s="1" t="s">
        <v>3518</v>
      </c>
      <c r="B313" s="2" t="str">
        <f>IFERROR(__xludf.DUMMYFUNCTION("""COMPUTED_VALUE"""),"['Richard D. Bruns, badge #None']")</f>
        <v>['Richard D. Bruns, badge #None']</v>
      </c>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c r="A314" s="1" t="s">
        <v>3518</v>
      </c>
      <c r="B314" s="2" t="str">
        <f>IFERROR(__xludf.DUMMYFUNCTION("""COMPUTED_VALUE"""),"['Bach Dang, badge #1425")</f>
        <v>['Bach Dang, badge #1425</v>
      </c>
      <c r="C314" s="2" t="str">
        <f>IFERROR(__xludf.DUMMYFUNCTION("""COMPUTED_VALUE"""),"Ryan Keyes, badge #3714']")</f>
        <v>Ryan Keyes, badge #3714']</v>
      </c>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c r="A315" s="1" t="s">
        <v>3518</v>
      </c>
      <c r="B315" s="2" t="str">
        <f>IFERROR(__xludf.DUMMYFUNCTION("""COMPUTED_VALUE"""),"['Paul Kezar, badge #None']")</f>
        <v>['Paul Kezar, badge #None']</v>
      </c>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c r="A316" s="1" t="s">
        <v>3518</v>
      </c>
      <c r="B316" s="2" t="str">
        <f>IFERROR(__xludf.DUMMYFUNCTION("""COMPUTED_VALUE"""),"['Derek M. Chauvin, badge #1087']")</f>
        <v>['Derek M. Chauvin, badge #1087']</v>
      </c>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c r="A317" s="1" t="s">
        <v>3518</v>
      </c>
      <c r="B317" s="2" t="str">
        <f>IFERROR(__xludf.DUMMYFUNCTION("""COMPUTED_VALUE"""),"['Timothy D. Callahan, badge #1598']")</f>
        <v>['Timothy D. Callahan, badge #1598']</v>
      </c>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c r="A318" s="1" t="s">
        <v>3518</v>
      </c>
      <c r="B318" s="2" t="str">
        <f>IFERROR(__xludf.DUMMYFUNCTION("""COMPUTED_VALUE"""),"['Brent Griffith, badge #None']")</f>
        <v>['Brent Griffith, badge #None']</v>
      </c>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c r="A319" s="1" t="s">
        <v>3518</v>
      </c>
      <c r="B319" s="2" t="str">
        <f>IFERROR(__xludf.DUMMYFUNCTION("""COMPUTED_VALUE"""),"['Sundiata Bronson, badge #805']")</f>
        <v>['Sundiata Bronson, badge #805']</v>
      </c>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c r="A320" s="1" t="s">
        <v>3518</v>
      </c>
      <c r="B320" s="2" t="str">
        <f>IFERROR(__xludf.DUMMYFUNCTION("""COMPUTED_VALUE"""),"['Heather Sterzinger, badge #4241']")</f>
        <v>['Heather Sterzinger, badge #4241']</v>
      </c>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c r="A321" s="1" t="s">
        <v>3518</v>
      </c>
      <c r="B321" s="2" t="str">
        <f>IFERROR(__xludf.DUMMYFUNCTION("""COMPUTED_VALUE"""),"['Tyrone Barze, badge #330']")</f>
        <v>['Tyrone Barze, badge #330']</v>
      </c>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c r="A322" s="1" t="s">
        <v>3518</v>
      </c>
      <c r="B322" s="2" t="str">
        <f>IFERROR(__xludf.DUMMYFUNCTION("""COMPUTED_VALUE"""),"['Robert J. Kroll, badge #3874']")</f>
        <v>['Robert J. Kroll, badge #3874']</v>
      </c>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c r="A323" s="1" t="s">
        <v>3518</v>
      </c>
      <c r="B323" s="2" t="str">
        <f>IFERROR(__xludf.DUMMYFUNCTION("""COMPUTED_VALUE"""),"['Richard Webb, badge #None']")</f>
        <v>['Richard Webb, badge #None']</v>
      </c>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c r="A324" s="1" t="s">
        <v>3518</v>
      </c>
      <c r="B324" s="2" t="str">
        <f>IFERROR(__xludf.DUMMYFUNCTION("""COMPUTED_VALUE"""),"['Christopher Abbas, badge #2']")</f>
        <v>['Christopher Abbas, badge #2']</v>
      </c>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c r="A325" s="1" t="s">
        <v>3518</v>
      </c>
      <c r="B325" s="2" t="str">
        <f>IFERROR(__xludf.DUMMYFUNCTION("""COMPUTED_VALUE"""),"['Aaron Apitz, badge #None']")</f>
        <v>['Aaron Apitz, badge #None']</v>
      </c>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c r="A326" s="1" t="s">
        <v>3518</v>
      </c>
      <c r="B326" s="2" t="str">
        <f>IFERROR(__xludf.DUMMYFUNCTION("""COMPUTED_VALUE"""),"['Bruce M. Ketzner, badge #3698']")</f>
        <v>['Bruce M. Ketzner, badge #3698']</v>
      </c>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c r="A327" s="1" t="s">
        <v>3518</v>
      </c>
      <c r="B327" s="2" t="str">
        <f>IFERROR(__xludf.DUMMYFUNCTION("""COMPUTED_VALUE"""),"['Christopher Steward, badge #6823")</f>
        <v>['Christopher Steward, badge #6823</v>
      </c>
      <c r="C327" s="2" t="str">
        <f>IFERROR(__xludf.DUMMYFUNCTION("""COMPUTED_VALUE"""),"Jer Yang, badge #7889")</f>
        <v>Jer Yang, badge #7889</v>
      </c>
      <c r="D327" s="2" t="str">
        <f>IFERROR(__xludf.DUMMYFUNCTION("""COMPUTED_VALUE"""),"Shawn Brandt, badge #746']")</f>
        <v>Shawn Brandt, badge #746']</v>
      </c>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c r="A328" s="1" t="s">
        <v>3518</v>
      </c>
      <c r="B328" s="2" t="str">
        <f>IFERROR(__xludf.DUMMYFUNCTION("""COMPUTED_VALUE"""),"['Paul Kezar, badge #None']")</f>
        <v>['Paul Kezar, badge #None']</v>
      </c>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c r="A329" s="1" t="s">
        <v>3518</v>
      </c>
      <c r="B329" s="2" t="str">
        <f>IFERROR(__xludf.DUMMYFUNCTION("""COMPUTED_VALUE"""),"['Michael Pfaff, badge #5675']")</f>
        <v>['Michael Pfaff, badge #5675']</v>
      </c>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c r="A330" s="1" t="s">
        <v>3518</v>
      </c>
      <c r="B330" s="2" t="str">
        <f>IFERROR(__xludf.DUMMYFUNCTION("""COMPUTED_VALUE"""),"['David Campbell, badge #956']")</f>
        <v>['David Campbell, badge #956']</v>
      </c>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c r="A331" s="1" t="s">
        <v>3518</v>
      </c>
      <c r="B331" s="2" t="str">
        <f>IFERROR(__xludf.DUMMYFUNCTION("""COMPUTED_VALUE"""),"['Shawn L. Peters, badge #None']")</f>
        <v>['Shawn L. Peters, badge #None']</v>
      </c>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c r="A332" s="1" t="s">
        <v>3518</v>
      </c>
      <c r="B332" s="2" t="str">
        <f>IFERROR(__xludf.DUMMYFUNCTION("""COMPUTED_VALUE"""),"['Blayne Lehner, badge #4073']")</f>
        <v>['Blayne Lehner, badge #4073']</v>
      </c>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c r="A333" s="1" t="s">
        <v>3518</v>
      </c>
      <c r="B333" s="2" t="str">
        <f>IFERROR(__xludf.DUMMYFUNCTION("""COMPUTED_VALUE"""),"['Amanda Sanchez, badge #6240']")</f>
        <v>['Amanda Sanchez, badge #6240']</v>
      </c>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c r="A334" s="1" t="s">
        <v>3518</v>
      </c>
      <c r="B334" s="2" t="str">
        <f>IFERROR(__xludf.DUMMYFUNCTION("""COMPUTED_VALUE"""),"['Christopher Steward, badge #6823")</f>
        <v>['Christopher Steward, badge #6823</v>
      </c>
      <c r="C334" s="2" t="str">
        <f>IFERROR(__xludf.DUMMYFUNCTION("""COMPUTED_VALUE"""),"Patrick V. McMahon, badge #4636']")</f>
        <v>Patrick V. McMahon, badge #4636']</v>
      </c>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c r="A335" s="1" t="s">
        <v>3518</v>
      </c>
      <c r="B335" s="2" t="str">
        <f>IFERROR(__xludf.DUMMYFUNCTION("""COMPUTED_VALUE"""),"['Andrew Stender, badge #6791")</f>
        <v>['Andrew Stender, badge #6791</v>
      </c>
      <c r="C335" s="2" t="str">
        <f>IFERROR(__xludf.DUMMYFUNCTION("""COMPUTED_VALUE"""),"Lucas Peterson, badge #5630")</f>
        <v>Lucas Peterson, badge #5630</v>
      </c>
      <c r="D335" s="2" t="str">
        <f>IFERROR(__xludf.DUMMYFUNCTION("""COMPUTED_VALUE"""),"Mark Durand, badge #1627")</f>
        <v>Mark Durand, badge #1627</v>
      </c>
      <c r="E335" s="2" t="str">
        <f>IFERROR(__xludf.DUMMYFUNCTION("""COMPUTED_VALUE"""),"Michael Meath, badge #4686")</f>
        <v>Michael Meath, badge #4686</v>
      </c>
      <c r="F335" s="2" t="str">
        <f>IFERROR(__xludf.DUMMYFUNCTION("""COMPUTED_VALUE"""),"Ricardo Muro, badge #4899']")</f>
        <v>Ricardo Muro, badge #4899']</v>
      </c>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c r="A336" s="1" t="s">
        <v>3518</v>
      </c>
      <c r="B336" s="2" t="str">
        <f>IFERROR(__xludf.DUMMYFUNCTION("""COMPUTED_VALUE"""),"['John F. Gannaway, badge #None']")</f>
        <v>['John F. Gannaway, badge #None']</v>
      </c>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c r="A337" s="1" t="s">
        <v>3518</v>
      </c>
      <c r="B337" s="2" t="str">
        <f>IFERROR(__xludf.DUMMYFUNCTION("""COMPUTED_VALUE"""),"['Aaron Heuer, badge #None']")</f>
        <v>['Aaron Heuer, badge #None']</v>
      </c>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c r="A338" s="1" t="s">
        <v>3518</v>
      </c>
      <c r="B338" s="2" t="str">
        <f>IFERROR(__xludf.DUMMYFUNCTION("""COMPUTED_VALUE"""),"['Patrick Tapp, badge #7198']")</f>
        <v>['Patrick Tapp, badge #7198']</v>
      </c>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c r="A339" s="1" t="s">
        <v>3518</v>
      </c>
      <c r="B339" s="2" t="str">
        <f>IFERROR(__xludf.DUMMYFUNCTION("""COMPUTED_VALUE"""),"['Russell J. Bankey, badge #None']")</f>
        <v>['Russell J. Bankey, badge #None']</v>
      </c>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c r="A340" s="1" t="s">
        <v>3518</v>
      </c>
      <c r="B340" s="2" t="str">
        <f>IFERROR(__xludf.DUMMYFUNCTION("""COMPUTED_VALUE"""),"['Aaron Apitz, badge #None']")</f>
        <v>['Aaron Apitz, badge #None']</v>
      </c>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c r="A341" s="1" t="s">
        <v>3518</v>
      </c>
      <c r="B341" s="2" t="str">
        <f>IFERROR(__xludf.DUMMYFUNCTION("""COMPUTED_VALUE"""),"['Adam Moen, badge #4832")</f>
        <v>['Adam Moen, badge #4832</v>
      </c>
      <c r="C341" s="2" t="str">
        <f>IFERROR(__xludf.DUMMYFUNCTION("""COMPUTED_VALUE"""),"Paul Dellwo, badge #1462']")</f>
        <v>Paul Dellwo, badge #1462']</v>
      </c>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c r="A342" s="1" t="s">
        <v>3518</v>
      </c>
      <c r="B342" s="2" t="str">
        <f>IFERROR(__xludf.DUMMYFUNCTION("""COMPUTED_VALUE"""),"['Alan K. Nielsen, badge #None']")</f>
        <v>['Alan K. Nielsen, badge #None']</v>
      </c>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c r="A343" s="1" t="s">
        <v>3518</v>
      </c>
      <c r="B343" s="2" t="str">
        <f>IFERROR(__xludf.DUMMYFUNCTION("""COMPUTED_VALUE"""),"['David R. Clifford, badge #1170']")</f>
        <v>['David R. Clifford, badge #1170']</v>
      </c>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c r="A344" s="1" t="s">
        <v>3518</v>
      </c>
      <c r="B344" s="2" t="str">
        <f>IFERROR(__xludf.DUMMYFUNCTION("""COMPUTED_VALUE"""),"['Daniel David Kahlow, badge #None']")</f>
        <v>['Daniel David Kahlow, badge #None']</v>
      </c>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c r="A345" s="1" t="s">
        <v>3518</v>
      </c>
      <c r="B345" s="2" t="str">
        <f>IFERROR(__xludf.DUMMYFUNCTION("""COMPUTED_VALUE"""),"['Allan Kertscher, badge #None']")</f>
        <v>['Allan Kertscher, badge #None']</v>
      </c>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c r="A346" s="1" t="s">
        <v>3518</v>
      </c>
      <c r="B346" s="2" t="str">
        <f>IFERROR(__xludf.DUMMYFUNCTION("""COMPUTED_VALUE"""),"['Curtis Rude, badge #None']")</f>
        <v>['Curtis Rude, badge #None']</v>
      </c>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c r="A347" s="1" t="s">
        <v>3518</v>
      </c>
      <c r="B347" s="2" t="str">
        <f>IFERROR(__xludf.DUMMYFUNCTION("""COMPUTED_VALUE"""),"['William Jacobs, badge #None']")</f>
        <v>['William Jacobs, badge #None']</v>
      </c>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c r="A348" s="1" t="s">
        <v>3518</v>
      </c>
      <c r="B348" s="2" t="str">
        <f>IFERROR(__xludf.DUMMYFUNCTION("""COMPUTED_VALUE"""),"['Richard Walker, badge #7461']")</f>
        <v>['Richard Walker, badge #7461']</v>
      </c>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c r="A349" s="1" t="s">
        <v>3518</v>
      </c>
      <c r="B349" s="2" t="str">
        <f>IFERROR(__xludf.DUMMYFUNCTION("""COMPUTED_VALUE"""),"['Tyrone Barze, badge #330']")</f>
        <v>['Tyrone Barze, badge #330']</v>
      </c>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c r="A350" s="1" t="s">
        <v>3518</v>
      </c>
      <c r="B350" s="2" t="str">
        <f>IFERROR(__xludf.DUMMYFUNCTION("""COMPUTED_VALUE"""),"['Lori Kratzke, badge #None']")</f>
        <v>['Lori Kratzke, badge #None']</v>
      </c>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c r="A351" s="1" t="s">
        <v>3518</v>
      </c>
      <c r="B351" s="2" t="str">
        <f>IFERROR(__xludf.DUMMYFUNCTION("""COMPUTED_VALUE"""),"['Travis Lindberg, badge #None']")</f>
        <v>['Travis Lindberg, badge #None']</v>
      </c>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c r="A352" s="1" t="s">
        <v>3518</v>
      </c>
      <c r="B352" s="2" t="str">
        <f>IFERROR(__xludf.DUMMYFUNCTION("""COMPUTED_VALUE"""),"['Ruby G. Diaz, badge #152875']")</f>
        <v>['Ruby G. Diaz, badge #152875']</v>
      </c>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c r="A353" s="1" t="s">
        <v>3518</v>
      </c>
      <c r="B353" s="2" t="str">
        <f>IFERROR(__xludf.DUMMYFUNCTION("""COMPUTED_VALUE"""),"['Steve Thompson, badge #None']")</f>
        <v>['Steve Thompson, badge #None']</v>
      </c>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c r="A354" s="1" t="s">
        <v>3518</v>
      </c>
      <c r="B354" s="2" t="str">
        <f>IFERROR(__xludf.DUMMYFUNCTION("""COMPUTED_VALUE"""),"['Harold J. Nielsen, badge #None']")</f>
        <v>['Harold J. Nielsen, badge #None']</v>
      </c>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c r="A355" s="1" t="s">
        <v>3518</v>
      </c>
      <c r="B355" s="2" t="str">
        <f>IFERROR(__xludf.DUMMYFUNCTION("""COMPUTED_VALUE"""),"['Ruby G. Diaz, badge #152875']")</f>
        <v>['Ruby G. Diaz, badge #152875']</v>
      </c>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c r="A356" s="1" t="s">
        <v>3518</v>
      </c>
      <c r="B356" s="2" t="str">
        <f>IFERROR(__xludf.DUMMYFUNCTION("""COMPUTED_VALUE"""),"['Matthew A. Clark, badge #2001']")</f>
        <v>['Matthew A. Clark, badge #2001']</v>
      </c>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c r="A357" s="1" t="s">
        <v>3518</v>
      </c>
      <c r="B357" s="2" t="str">
        <f>IFERROR(__xludf.DUMMYFUNCTION("""COMPUTED_VALUE"""),"['Anthony T. Miller, badge #None']")</f>
        <v>['Anthony T. Miller, badge #None']</v>
      </c>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c r="A358" s="1" t="s">
        <v>3518</v>
      </c>
      <c r="B358" s="2" t="str">
        <f>IFERROR(__xludf.DUMMYFUNCTION("""COMPUTED_VALUE"""),"['Mark Forsberg, badge #None']")</f>
        <v>['Mark Forsberg, badge #None']</v>
      </c>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c r="A359" s="1" t="s">
        <v>3518</v>
      </c>
      <c r="B359" s="2" t="str">
        <f>IFERROR(__xludf.DUMMYFUNCTION("""COMPUTED_VALUE"""),"['Timothy Campbell, badge #None']")</f>
        <v>['Timothy Campbell, badge #None']</v>
      </c>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c r="A360" s="1" t="s">
        <v>3518</v>
      </c>
      <c r="B360" s="2" t="str">
        <f>IFERROR(__xludf.DUMMYFUNCTION("""COMPUTED_VALUE"""),"['Paul Kezar, badge #None']")</f>
        <v>['Paul Kezar, badge #None']</v>
      </c>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c r="A361" s="1" t="s">
        <v>3518</v>
      </c>
      <c r="B361" s="2" t="str">
        <f>IFERROR(__xludf.DUMMYFUNCTION("""COMPUTED_VALUE"""),"['Jason Mindrup, badge #None']")</f>
        <v>['Jason Mindrup, badge #None']</v>
      </c>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c r="A362" s="1" t="s">
        <v>3518</v>
      </c>
      <c r="B362" s="2" t="str">
        <f>IFERROR(__xludf.DUMMYFUNCTION("""COMPUTED_VALUE"""),"['Adan Casas-Uriostegui, badge #None']")</f>
        <v>['Adan Casas-Uriostegui, badge #None']</v>
      </c>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c r="A363" s="1" t="s">
        <v>3518</v>
      </c>
      <c r="B363" s="2" t="str">
        <f>IFERROR(__xludf.DUMMYFUNCTION("""COMPUTED_VALUE"""),"['David W. Larson, badge #None']")</f>
        <v>['David W. Larson, badge #None']</v>
      </c>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c r="A364" s="1" t="s">
        <v>3518</v>
      </c>
      <c r="B364" s="2" t="str">
        <f>IFERROR(__xludf.DUMMYFUNCTION("""COMPUTED_VALUE"""),"['Joseph Hunt, badge #None']")</f>
        <v>['Joseph Hunt, badge #None']</v>
      </c>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c r="A365" s="1" t="s">
        <v>3518</v>
      </c>
      <c r="B365" s="2" t="str">
        <f>IFERROR(__xludf.DUMMYFUNCTION("""COMPUTED_VALUE"""),"['Glen Knippenberg, badge #None']")</f>
        <v>['Glen Knippenberg, badge #None']</v>
      </c>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c r="A366" s="1" t="s">
        <v>3518</v>
      </c>
      <c r="B366" s="2" t="str">
        <f>IFERROR(__xludf.DUMMYFUNCTION("""COMPUTED_VALUE"""),"['Phillip Meemken, badge #None']")</f>
        <v>['Phillip Meemken, badge #None']</v>
      </c>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c r="A367" s="1" t="s">
        <v>3518</v>
      </c>
      <c r="B367" s="2" t="str">
        <f>IFERROR(__xludf.DUMMYFUNCTION("""COMPUTED_VALUE"""),"['Ryan Lettner, badge #None']")</f>
        <v>['Ryan Lettner, badge #None']</v>
      </c>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c r="A368" s="1" t="s">
        <v>3518</v>
      </c>
      <c r="B368" s="2" t="str">
        <f>IFERROR(__xludf.DUMMYFUNCTION("""COMPUTED_VALUE"""),"['Robert Nielsen, badge #None']")</f>
        <v>['Robert Nielsen, badge #None']</v>
      </c>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c r="A369" s="1" t="s">
        <v>3518</v>
      </c>
      <c r="B369" s="2" t="str">
        <f>IFERROR(__xludf.DUMMYFUNCTION("""COMPUTED_VALUE"""),"['Joshua M. Olson, badge #None']")</f>
        <v>['Joshua M. Olson, badge #None']</v>
      </c>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c r="A370" s="1" t="s">
        <v>3518</v>
      </c>
      <c r="B370" s="2" t="str">
        <f>IFERROR(__xludf.DUMMYFUNCTION("""COMPUTED_VALUE"""),"['Jeremy Buss, badge #None']")</f>
        <v>['Jeremy Buss, badge #None']</v>
      </c>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c r="A371" s="1" t="s">
        <v>3518</v>
      </c>
      <c r="B371" s="2" t="str">
        <f>IFERROR(__xludf.DUMMYFUNCTION("""COMPUTED_VALUE"""),"['Timothy D. Callahan, badge #1598']")</f>
        <v>['Timothy D. Callahan, badge #1598']</v>
      </c>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c r="A372" s="1" t="s">
        <v>3518</v>
      </c>
      <c r="B372" s="2" t="str">
        <f>IFERROR(__xludf.DUMMYFUNCTION("""COMPUTED_VALUE"""),"['Joseph Dahl, badge #None']")</f>
        <v>['Joseph Dahl, badge #None']</v>
      </c>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c r="A373" s="1" t="s">
        <v>3518</v>
      </c>
      <c r="B373" s="2" t="str">
        <f>IFERROR(__xludf.DUMMYFUNCTION("""COMPUTED_VALUE"""),"['Walter Carlson, badge #1001']")</f>
        <v>['Walter Carlson, badge #1001']</v>
      </c>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c r="A374" s="1" t="s">
        <v>3518</v>
      </c>
      <c r="B374" s="2" t="str">
        <f>IFERROR(__xludf.DUMMYFUNCTION("""COMPUTED_VALUE"""),"['Mohamed Noor, badge #5159']")</f>
        <v>['Mohamed Noor, badge #5159']</v>
      </c>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c r="A375" s="1" t="s">
        <v>3518</v>
      </c>
      <c r="B375" s="2" t="str">
        <f>IFERROR(__xludf.DUMMYFUNCTION("""COMPUTED_VALUE"""),"['Tou M. Cha, badge #112410']")</f>
        <v>['Tou M. Cha, badge #112410']</v>
      </c>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c r="A376" s="1" t="s">
        <v>3518</v>
      </c>
      <c r="B376" s="2" t="str">
        <f>IFERROR(__xludf.DUMMYFUNCTION("""COMPUTED_VALUE"""),"['Jeffrey Masek, badge #None']")</f>
        <v>['Jeffrey Masek, badge #None']</v>
      </c>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c r="A377" s="1" t="s">
        <v>3518</v>
      </c>
      <c r="B377" s="2" t="str">
        <f>IFERROR(__xludf.DUMMYFUNCTION("""COMPUTED_VALUE"""),"['Christopher Reiter, badge #5938']")</f>
        <v>['Christopher Reiter, badge #5938']</v>
      </c>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c r="A378" s="1" t="s">
        <v>3518</v>
      </c>
      <c r="B378" s="2" t="str">
        <f>IFERROR(__xludf.DUMMYFUNCTION("""COMPUTED_VALUE"""),"['Jeremy Buss, badge #None']")</f>
        <v>['Jeremy Buss, badge #None']</v>
      </c>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c r="A379" s="1" t="s">
        <v>3518</v>
      </c>
      <c r="B379" s="2" t="str">
        <f>IFERROR(__xludf.DUMMYFUNCTION("""COMPUTED_VALUE"""),"['Kurtis W. Hallstrom, badge #253400']")</f>
        <v>['Kurtis W. Hallstrom, badge #253400']</v>
      </c>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c r="A380" s="1" t="s">
        <v>3518</v>
      </c>
      <c r="B380" s="2" t="str">
        <f>IFERROR(__xludf.DUMMYFUNCTION("""COMPUTED_VALUE"""),"['Scott Mogler, badge #None']")</f>
        <v>['Scott Mogler, badge #None']</v>
      </c>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c r="A381" s="1" t="s">
        <v>3518</v>
      </c>
      <c r="B381" s="2" t="str">
        <f>IFERROR(__xludf.DUMMYFUNCTION("""COMPUTED_VALUE"""),"['Richard D. Bruns, badge #None']")</f>
        <v>['Richard D. Bruns, badge #None']</v>
      </c>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c r="A382" s="1" t="s">
        <v>3518</v>
      </c>
      <c r="B382" s="2" t="str">
        <f>IFERROR(__xludf.DUMMYFUNCTION("""COMPUTED_VALUE"""),"['Brent Griffith, badge #None']")</f>
        <v>['Brent Griffith, badge #None']</v>
      </c>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c r="A383" s="1" t="s">
        <v>3518</v>
      </c>
      <c r="B383" s="2" t="str">
        <f>IFERROR(__xludf.DUMMYFUNCTION("""COMPUTED_VALUE"""),"['Joshua Demmerly, badge #None']")</f>
        <v>['Joshua Demmerly, badge #None']</v>
      </c>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c r="A384" s="1" t="s">
        <v>3518</v>
      </c>
      <c r="B384" s="2" t="str">
        <f>IFERROR(__xludf.DUMMYFUNCTION("""COMPUTED_VALUE"""),"['Julio Baez, badge #None']")</f>
        <v>['Julio Baez, badge #None']</v>
      </c>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c r="A385" s="1" t="s">
        <v>3518</v>
      </c>
      <c r="B385" s="2" t="str">
        <f>IFERROR(__xludf.DUMMYFUNCTION("""COMPUTED_VALUE"""),"['Cory J. Kochendorfer, badge #356975']")</f>
        <v>['Cory J. Kochendorfer, badge #356975']</v>
      </c>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c r="A386" s="1" t="s">
        <v>3518</v>
      </c>
      <c r="B386" s="2" t="str">
        <f>IFERROR(__xludf.DUMMYFUNCTION("""COMPUTED_VALUE"""),"['Brian Denny, badge #None']")</f>
        <v>['Brian Denny, badge #None']</v>
      </c>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c r="A387" s="1" t="s">
        <v>3518</v>
      </c>
      <c r="B387" s="2" t="str">
        <f>IFERROR(__xludf.DUMMYFUNCTION("""COMPUTED_VALUE"""),"['Darrin Waletzki, badge #7454")</f>
        <v>['Darrin Waletzki, badge #7454</v>
      </c>
      <c r="C387" s="2" t="str">
        <f>IFERROR(__xludf.DUMMYFUNCTION("""COMPUTED_VALUE"""),"Robert J. Kroll, badge #3874']")</f>
        <v>Robert J. Kroll, badge #3874']</v>
      </c>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c r="A388" s="1" t="s">
        <v>3518</v>
      </c>
      <c r="B388" s="2" t="str">
        <f>IFERROR(__xludf.DUMMYFUNCTION("""COMPUTED_VALUE"""),"['Michael Griffin, badge #2475']")</f>
        <v>['Michael Griffin, badge #2475']</v>
      </c>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c r="A389" s="1" t="s">
        <v>3518</v>
      </c>
      <c r="B389" s="2" t="str">
        <f>IFERROR(__xludf.DUMMYFUNCTION("""COMPUTED_VALUE"""),"['Tyrone Barze, badge #330']")</f>
        <v>['Tyrone Barze, badge #330']</v>
      </c>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c r="A390" s="1" t="s">
        <v>3518</v>
      </c>
      <c r="B390" s="2" t="str">
        <f>IFERROR(__xludf.DUMMYFUNCTION("""COMPUTED_VALUE"""),"['Jeffrey W. Keller, badge #342400']")</f>
        <v>['Jeffrey W. Keller, badge #342400']</v>
      </c>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c r="A391" s="1" t="s">
        <v>3518</v>
      </c>
      <c r="B391" s="2" t="str">
        <f>IFERROR(__xludf.DUMMYFUNCTION("""COMPUTED_VALUE"""),"['Bruce S. Johnson, badge #3298")</f>
        <v>['Bruce S. Johnson, badge #3298</v>
      </c>
      <c r="C391" s="2" t="str">
        <f>IFERROR(__xludf.DUMMYFUNCTION("""COMPUTED_VALUE"""),"John E. Bennett, badge #406']")</f>
        <v>John E. Bennett, badge #406']</v>
      </c>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c r="A392" s="1" t="s">
        <v>3518</v>
      </c>
      <c r="B392" s="2" t="str">
        <f>IFERROR(__xludf.DUMMYFUNCTION("""COMPUTED_VALUE"""),"['Tami Reece (Anderson), badge #7105']")</f>
        <v>['Tami Reece (Anderson), badge #7105']</v>
      </c>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c r="A393" s="1" t="s">
        <v>3518</v>
      </c>
      <c r="B393" s="2" t="str">
        <f>IFERROR(__xludf.DUMMYFUNCTION("""COMPUTED_VALUE"""),"['David Campbell, badge #956']")</f>
        <v>['David Campbell, badge #956']</v>
      </c>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c r="A394" s="1" t="s">
        <v>3518</v>
      </c>
      <c r="B394" s="2" t="str">
        <f>IFERROR(__xludf.DUMMYFUNCTION("""COMPUTED_VALUE"""),"['James W. Goss, badge #None']")</f>
        <v>['James W. Goss, badge #None']</v>
      </c>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c r="A395" s="1" t="s">
        <v>3518</v>
      </c>
      <c r="B395" s="2" t="str">
        <f>IFERROR(__xludf.DUMMYFUNCTION("""COMPUTED_VALUE"""),"['Jordan Davis, badge #1434']")</f>
        <v>['Jordan Davis, badge #1434']</v>
      </c>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c r="A396" s="1" t="s">
        <v>3518</v>
      </c>
      <c r="B396" s="2" t="str">
        <f>IFERROR(__xludf.DUMMYFUNCTION("""COMPUTED_VALUE"""),"['Jason Degerstrom, badge #None']")</f>
        <v>['Jason Degerstrom, badge #None']</v>
      </c>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c r="A397" s="1" t="s">
        <v>3518</v>
      </c>
      <c r="B397" s="2" t="str">
        <f>IFERROR(__xludf.DUMMYFUNCTION("""COMPUTED_VALUE"""),"['James Boyd, badge #725")</f>
        <v>['James Boyd, badge #725</v>
      </c>
      <c r="C397" s="2" t="str">
        <f>IFERROR(__xludf.DUMMYFUNCTION("""COMPUTED_VALUE"""),"Jordan Davis, badge #1434")</f>
        <v>Jordan Davis, badge #1434</v>
      </c>
      <c r="D397" s="2" t="str">
        <f>IFERROR(__xludf.DUMMYFUNCTION("""COMPUTED_VALUE"""),"Joshua Federly, badge #1962")</f>
        <v>Joshua Federly, badge #1962</v>
      </c>
      <c r="E397" s="2" t="str">
        <f>IFERROR(__xludf.DUMMYFUNCTION("""COMPUTED_VALUE"""),"Michael Gustafson, Jr., badge #2537")</f>
        <v>Michael Gustafson, Jr., badge #2537</v>
      </c>
      <c r="F397" s="2" t="str">
        <f>IFERROR(__xludf.DUMMYFUNCTION("""COMPUTED_VALUE"""),"Robert Thunder, badge #7232")</f>
        <v>Robert Thunder, badge #7232</v>
      </c>
      <c r="G397" s="2" t="str">
        <f>IFERROR(__xludf.DUMMYFUNCTION("""COMPUTED_VALUE"""),"Sean McTaggart, badge #4657']")</f>
        <v>Sean McTaggart, badge #4657']</v>
      </c>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c r="A398" s="1" t="s">
        <v>3518</v>
      </c>
      <c r="B398" s="2" t="str">
        <f>IFERROR(__xludf.DUMMYFUNCTION("""COMPUTED_VALUE"""),"['Beth Eilers, badge #None")</f>
        <v>['Beth Eilers, badge #None</v>
      </c>
      <c r="C398" s="2" t="str">
        <f>IFERROR(__xludf.DUMMYFUNCTION("""COMPUTED_VALUE"""),"Dustin Vanderhagen, badge #None']")</f>
        <v>Dustin Vanderhagen, badge #None']</v>
      </c>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c r="A399" s="1" t="s">
        <v>3518</v>
      </c>
      <c r="B399" s="2" t="str">
        <f>IFERROR(__xludf.DUMMYFUNCTION("""COMPUTED_VALUE"""),"['Kate Deering, badge #None")</f>
        <v>['Kate Deering, badge #None</v>
      </c>
      <c r="C399" s="2" t="str">
        <f>IFERROR(__xludf.DUMMYFUNCTION("""COMPUTED_VALUE"""),"Ryan Soliday, badge #None']")</f>
        <v>Ryan Soliday, badge #None']</v>
      </c>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c r="A400" s="1" t="s">
        <v>3518</v>
      </c>
      <c r="B400" s="2" t="str">
        <f>IFERROR(__xludf.DUMMYFUNCTION("""COMPUTED_VALUE"""),"['Craig Crisp, Jr., badge #1337']")</f>
        <v>['Craig Crisp, Jr., badge #1337']</v>
      </c>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c r="A401" s="1" t="s">
        <v>3518</v>
      </c>
      <c r="B401" s="2" t="str">
        <f>IFERROR(__xludf.DUMMYFUNCTION("""COMPUTED_VALUE"""),"['Abdiwahab Ali, badge #30")</f>
        <v>['Abdiwahab Ali, badge #30</v>
      </c>
      <c r="C401" s="2" t="str">
        <f>IFERROR(__xludf.DUMMYFUNCTION("""COMPUTED_VALUE"""),"Jeanine Brudenell, badge #845")</f>
        <v>Jeanine Brudenell, badge #845</v>
      </c>
      <c r="D401" s="2" t="str">
        <f>IFERROR(__xludf.DUMMYFUNCTION("""COMPUTED_VALUE"""),"Mohamed Abdullahi, badge #28']")</f>
        <v>Mohamed Abdullahi, badge #28']</v>
      </c>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c r="A402" s="1" t="s">
        <v>3518</v>
      </c>
      <c r="B402" s="2" t="str">
        <f>IFERROR(__xludf.DUMMYFUNCTION("""COMPUTED_VALUE"""),"['Travis Lindberg, badge #None']")</f>
        <v>['Travis Lindberg, badge #None']</v>
      </c>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c r="A403" s="1" t="s">
        <v>3518</v>
      </c>
      <c r="B403" s="2" t="str">
        <f>IFERROR(__xludf.DUMMYFUNCTION("""COMPUTED_VALUE"""),"['Tyler Edwards, badge #1710']")</f>
        <v>['Tyler Edwards, badge #1710']</v>
      </c>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c r="A404" s="1" t="s">
        <v>3518</v>
      </c>
      <c r="B404" s="2" t="str">
        <f>IFERROR(__xludf.DUMMYFUNCTION("""COMPUTED_VALUE"""),"['Lori Kratzke, badge #None']")</f>
        <v>['Lori Kratzke, badge #None']</v>
      </c>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c r="A405" s="1" t="s">
        <v>3518</v>
      </c>
      <c r="B405" s="2" t="str">
        <f>IFERROR(__xludf.DUMMYFUNCTION("""COMPUTED_VALUE"""),"['Jesse R. Zilge, badge #756870']")</f>
        <v>['Jesse R. Zilge, badge #756870']</v>
      </c>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c r="A406" s="1" t="s">
        <v>3518</v>
      </c>
      <c r="B406" s="2" t="str">
        <f>IFERROR(__xludf.DUMMYFUNCTION("""COMPUTED_VALUE"""),"['Anthony W. Dean, badge #146501")</f>
        <v>['Anthony W. Dean, badge #146501</v>
      </c>
      <c r="C406" s="2" t="str">
        <f>IFERROR(__xludf.DUMMYFUNCTION("""COMPUTED_VALUE"""),"Flavio Becerra, badge #304")</f>
        <v>Flavio Becerra, badge #304</v>
      </c>
      <c r="D406" s="2" t="str">
        <f>IFERROR(__xludf.DUMMYFUNCTION("""COMPUTED_VALUE"""),"Kathleen M. Brown, badge #81200']")</f>
        <v>Kathleen M. Brown, badge #81200']</v>
      </c>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c r="A407" s="1" t="s">
        <v>3518</v>
      </c>
      <c r="B407" s="2" t="str">
        <f>IFERROR(__xludf.DUMMYFUNCTION("""COMPUTED_VALUE"""),"['Daniel David Kahlow, badge #None']")</f>
        <v>['Daniel David Kahlow, badge #None']</v>
      </c>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c r="A408" s="1" t="s">
        <v>3518</v>
      </c>
      <c r="B408" s="2" t="str">
        <f>IFERROR(__xludf.DUMMYFUNCTION("""COMPUTED_VALUE"""),"['Jeff Hall, badge #2633']")</f>
        <v>['Jeff Hall, badge #2633']</v>
      </c>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c r="A409" s="1" t="s">
        <v>3518</v>
      </c>
      <c r="B409" s="2" t="str">
        <f>IFERROR(__xludf.DUMMYFUNCTION("""COMPUTED_VALUE"""),"['Ryan Lettner, badge #None']")</f>
        <v>['Ryan Lettner, badge #None']</v>
      </c>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c r="A410" s="1" t="s">
        <v>3518</v>
      </c>
      <c r="B410" s="2" t="str">
        <f>IFERROR(__xludf.DUMMYFUNCTION("""COMPUTED_VALUE"""),"['Bryan Castle, badge #1027")</f>
        <v>['Bryan Castle, badge #1027</v>
      </c>
      <c r="C410" s="2" t="str">
        <f>IFERROR(__xludf.DUMMYFUNCTION("""COMPUTED_VALUE"""),"Donnell Crayton, badge #1328']")</f>
        <v>Donnell Crayton, badge #1328']</v>
      </c>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c r="A411" s="1" t="s">
        <v>3518</v>
      </c>
      <c r="B411" s="2" t="str">
        <f>IFERROR(__xludf.DUMMYFUNCTION("""COMPUTED_VALUE"""),"['James L. Burns, badge #884")</f>
        <v>['James L. Burns, badge #884</v>
      </c>
      <c r="C411" s="2" t="str">
        <f>IFERROR(__xludf.DUMMYFUNCTION("""COMPUTED_VALUE"""),"Michael P. Geere, badge #2237']")</f>
        <v>Michael P. Geere, badge #2237']</v>
      </c>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c r="A412" s="1" t="s">
        <v>3518</v>
      </c>
      <c r="B412" s="2" t="str">
        <f>IFERROR(__xludf.DUMMYFUNCTION("""COMPUTED_VALUE"""),"['Aimee Walker (Linson), badge #4172']")</f>
        <v>['Aimee Walker (Linson), badge #4172']</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c r="A413" s="1" t="s">
        <v>3518</v>
      </c>
      <c r="B413" s="2" t="str">
        <f>IFERROR(__xludf.DUMMYFUNCTION("""COMPUTED_VALUE"""),"['Rowena Holmes, badge #2984']")</f>
        <v>['Rowena Holmes, badge #2984']</v>
      </c>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c r="A414" s="1" t="s">
        <v>3518</v>
      </c>
      <c r="B414" s="2" t="str">
        <f>IFERROR(__xludf.DUMMYFUNCTION("""COMPUTED_VALUE"""),"['Blayne Lehner, badge #4073']")</f>
        <v>['Blayne Lehner, badge #4073']</v>
      </c>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c r="A415" s="1" t="s">
        <v>3518</v>
      </c>
      <c r="B415" s="2" t="str">
        <f>IFERROR(__xludf.DUMMYFUNCTION("""COMPUTED_VALUE"""),"['Nathan Tennessen, badge #None']")</f>
        <v>['Nathan Tennessen, badge #None']</v>
      </c>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c r="A416" s="1" t="s">
        <v>3518</v>
      </c>
      <c r="B416" s="2" t="str">
        <f>IFERROR(__xludf.DUMMYFUNCTION("""COMPUTED_VALUE"""),"['Brandon Akers, badge #None")</f>
        <v>['Brandon Akers, badge #None</v>
      </c>
      <c r="C416" s="2" t="str">
        <f>IFERROR(__xludf.DUMMYFUNCTION("""COMPUTED_VALUE"""),"Cody Turner, badge #None")</f>
        <v>Cody Turner, badge #None</v>
      </c>
      <c r="D416" s="2" t="str">
        <f>IFERROR(__xludf.DUMMYFUNCTION("""COMPUTED_VALUE"""),"Steven Holt, badge #None']")</f>
        <v>Steven Holt, badge #None']</v>
      </c>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c r="A417" s="1" t="s">
        <v>3518</v>
      </c>
      <c r="B417" s="2" t="str">
        <f>IFERROR(__xludf.DUMMYFUNCTION("""COMPUTED_VALUE"""),"['Glen Knippenberg, badge #None']")</f>
        <v>['Glen Knippenberg, badge #None']</v>
      </c>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c r="A418" s="1" t="s">
        <v>3518</v>
      </c>
      <c r="B418" s="2" t="str">
        <f>IFERROR(__xludf.DUMMYFUNCTION("""COMPUTED_VALUE"""),"['Lori Kratzke, badge #None']")</f>
        <v>['Lori Kratzke, badge #None']</v>
      </c>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c r="A419" s="1" t="s">
        <v>3518</v>
      </c>
      <c r="B419" s="2" t="str">
        <f>IFERROR(__xludf.DUMMYFUNCTION("""COMPUTED_VALUE"""),"['Joseph Hunt, badge #None']")</f>
        <v>['Joseph Hunt, badge #None']</v>
      </c>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c r="A420" s="1" t="s">
        <v>3518</v>
      </c>
      <c r="B420" s="2" t="str">
        <f>IFERROR(__xludf.DUMMYFUNCTION("""COMPUTED_VALUE"""),"['Joel Klein, badge #None']")</f>
        <v>['Joel Klein, badge #None']</v>
      </c>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c r="A421" s="1" t="s">
        <v>3518</v>
      </c>
      <c r="B421" s="2" t="str">
        <f>IFERROR(__xludf.DUMMYFUNCTION("""COMPUTED_VALUE"""),"['Heather L. Weyker, badge #734950']")</f>
        <v>['Heather L. Weyker, badge #734950']</v>
      </c>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c r="A422" s="1" t="s">
        <v>3518</v>
      </c>
      <c r="B422" s="2" t="str">
        <f>IFERROR(__xludf.DUMMYFUNCTION("""COMPUTED_VALUE"""),"['Brian Thole, badge #7166']")</f>
        <v>['Brian Thole, badge #7166']</v>
      </c>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c r="A423" s="1" t="s">
        <v>3518</v>
      </c>
      <c r="B423" s="2" t="str">
        <f>IFERROR(__xludf.DUMMYFUNCTION("""COMPUTED_VALUE"""),"['Michael Keefe, badge #3662']")</f>
        <v>['Michael Keefe, badge #3662']</v>
      </c>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c r="A424" s="1" t="s">
        <v>3518</v>
      </c>
      <c r="B424" s="2" t="str">
        <f>IFERROR(__xludf.DUMMYFUNCTION("""COMPUTED_VALUE"""),"['Jason Degerstrom, badge #None']")</f>
        <v>['Jason Degerstrom, badge #None']</v>
      </c>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c r="A425" s="1" t="s">
        <v>3518</v>
      </c>
      <c r="B425" s="2" t="str">
        <f>IFERROR(__xludf.DUMMYFUNCTION("""COMPUTED_VALUE"""),"['Hien Q. Dinh, badge #1551']")</f>
        <v>['Hien Q. Dinh, badge #1551']</v>
      </c>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c r="A426" s="1" t="s">
        <v>3518</v>
      </c>
      <c r="B426" s="2" t="str">
        <f>IFERROR(__xludf.DUMMYFUNCTION("""COMPUTED_VALUE"""),"['Renee Lewis, badge #4105']")</f>
        <v>['Renee Lewis, badge #4105']</v>
      </c>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c r="A427" s="1" t="s">
        <v>3518</v>
      </c>
      <c r="B427" s="2" t="str">
        <f>IFERROR(__xludf.DUMMYFUNCTION("""COMPUTED_VALUE"""),"['Andrew Stender, badge #6791")</f>
        <v>['Andrew Stender, badge #6791</v>
      </c>
      <c r="C427" s="2" t="str">
        <f>IFERROR(__xludf.DUMMYFUNCTION("""COMPUTED_VALUE"""),"Yvonne C. Edwards, badge #1708']")</f>
        <v>Yvonne C. Edwards, badge #1708']</v>
      </c>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c r="A428" s="1" t="s">
        <v>3518</v>
      </c>
      <c r="B428" s="2" t="str">
        <f>IFERROR(__xludf.DUMMYFUNCTION("""COMPUTED_VALUE"""),"['Phillip Meemken, badge #None']")</f>
        <v>['Phillip Meemken, badge #None']</v>
      </c>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c r="A429" s="1" t="s">
        <v>3518</v>
      </c>
      <c r="B429" s="2" t="str">
        <f>IFERROR(__xludf.DUMMYFUNCTION("""COMPUTED_VALUE"""),"['Jason Allen Carlson, badge #None']")</f>
        <v>['Jason Allen Carlson, badge #None']</v>
      </c>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c r="A430" s="1" t="s">
        <v>3518</v>
      </c>
      <c r="B430" s="2" t="str">
        <f>IFERROR(__xludf.DUMMYFUNCTION("""COMPUTED_VALUE"""),"['Charles L. Storlie, badge #6908']")</f>
        <v>['Charles L. Storlie, badge #6908']</v>
      </c>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c r="A431" s="1" t="s">
        <v>3518</v>
      </c>
      <c r="B431" s="2" t="str">
        <f>IFERROR(__xludf.DUMMYFUNCTION("""COMPUTED_VALUE"""),"['Thomas D. Arnold, badge #21850']")</f>
        <v>['Thomas D. Arnold, badge #21850']</v>
      </c>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c r="A432" s="1" t="s">
        <v>3518</v>
      </c>
      <c r="B432" s="2" t="str">
        <f>IFERROR(__xludf.DUMMYFUNCTION("""COMPUTED_VALUE"""),"['Gene Suker, badge #7004")</f>
        <v>['Gene Suker, badge #7004</v>
      </c>
      <c r="C432" s="2" t="str">
        <f>IFERROR(__xludf.DUMMYFUNCTION("""COMPUTED_VALUE"""),"Jerome Carey, badge #972']")</f>
        <v>Jerome Carey, badge #972']</v>
      </c>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c r="A433" s="1" t="s">
        <v>3518</v>
      </c>
      <c r="B433" s="2" t="str">
        <f>IFERROR(__xludf.DUMMYFUNCTION("""COMPUTED_VALUE"""),"['Hien Q. Dinh, badge #1551']")</f>
        <v>['Hien Q. Dinh, badge #1551']</v>
      </c>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c r="A434" s="1" t="s">
        <v>3518</v>
      </c>
      <c r="B434" s="2" t="str">
        <f>IFERROR(__xludf.DUMMYFUNCTION("""COMPUTED_VALUE"""),"['Jonahs Novak, badge #5221']")</f>
        <v>['Jonahs Novak, badge #5221']</v>
      </c>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c r="A435" s="1" t="s">
        <v>3518</v>
      </c>
      <c r="B435" s="2" t="str">
        <f>IFERROR(__xludf.DUMMYFUNCTION("""COMPUTED_VALUE"""),"['Stacy J. Murphy (Sanborn), badge #4']")</f>
        <v>['Stacy J. Murphy (Sanborn), badge #4']</v>
      </c>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c r="A436" s="1" t="s">
        <v>3518</v>
      </c>
      <c r="B436" s="2" t="str">
        <f>IFERROR(__xludf.DUMMYFUNCTION("""COMPUTED_VALUE"""),"['Larry Costello, badge #None']")</f>
        <v>['Larry Costello, badge #None']</v>
      </c>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c r="A437" s="1" t="s">
        <v>3518</v>
      </c>
      <c r="B437" s="2" t="str">
        <f>IFERROR(__xludf.DUMMYFUNCTION("""COMPUTED_VALUE"""),"['Phillip Meemken, badge #None']")</f>
        <v>['Phillip Meemken, badge #None']</v>
      </c>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c r="A438" s="1" t="s">
        <v>3518</v>
      </c>
      <c r="B438" s="2" t="str">
        <f>IFERROR(__xludf.DUMMYFUNCTION("""COMPUTED_VALUE"""),"['Glen Knippenberg, badge #None']")</f>
        <v>['Glen Knippenberg, badge #None']</v>
      </c>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c r="A439" s="1" t="s">
        <v>3518</v>
      </c>
      <c r="B439" s="2" t="str">
        <f>IFERROR(__xludf.DUMMYFUNCTION("""COMPUTED_VALUE"""),"['Scott Mars, badge #4411']")</f>
        <v>['Scott Mars, badge #4411']</v>
      </c>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c r="A440" s="1" t="s">
        <v>3518</v>
      </c>
      <c r="B440" s="2" t="str">
        <f>IFERROR(__xludf.DUMMYFUNCTION("""COMPUTED_VALUE"""),"['Ty Jindra, badge #3291']")</f>
        <v>['Ty Jindra, badge #3291']</v>
      </c>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c r="A441" s="1" t="s">
        <v>3518</v>
      </c>
      <c r="B441" s="2" t="str">
        <f>IFERROR(__xludf.DUMMYFUNCTION("""COMPUTED_VALUE"""),"['Michael Pfaff, badge #5675']")</f>
        <v>['Michael Pfaff, badge #5675']</v>
      </c>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c r="A442" s="1" t="s">
        <v>3518</v>
      </c>
      <c r="B442" s="2" t="str">
        <f>IFERROR(__xludf.DUMMYFUNCTION("""COMPUTED_VALUE"""),"['Joshua M. Olson, badge #None']")</f>
        <v>['Joshua M. Olson, badge #None']</v>
      </c>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c r="A443" s="1" t="s">
        <v>3518</v>
      </c>
      <c r="B443" s="2" t="str">
        <f>IFERROR(__xludf.DUMMYFUNCTION("""COMPUTED_VALUE"""),"['Joshua M. Olson, badge #None']")</f>
        <v>['Joshua M. Olson, badge #None']</v>
      </c>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c r="A444" s="1" t="s">
        <v>3518</v>
      </c>
      <c r="B444" s="2" t="str">
        <f>IFERROR(__xludf.DUMMYFUNCTION("""COMPUTED_VALUE"""),"['Richard Wyffels, badge #None']")</f>
        <v>['Richard Wyffels, badge #None']</v>
      </c>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c r="A445" s="1" t="s">
        <v>3518</v>
      </c>
      <c r="B445" s="2" t="str">
        <f>IFERROR(__xludf.DUMMYFUNCTION("""COMPUTED_VALUE"""),"['Sundiata Bronson, badge #805']")</f>
        <v>['Sundiata Bronson, badge #805']</v>
      </c>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c r="A446" s="1" t="s">
        <v>3518</v>
      </c>
      <c r="B446" s="2" t="str">
        <f>IFERROR(__xludf.DUMMYFUNCTION("""COMPUTED_VALUE"""),"['Sherry R. Appledorn, badge #214']")</f>
        <v>['Sherry R. Appledorn, badge #214']</v>
      </c>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c r="A447" s="1" t="s">
        <v>3518</v>
      </c>
      <c r="B447" s="2" t="str">
        <f>IFERROR(__xludf.DUMMYFUNCTION("""COMPUTED_VALUE"""),"['Blayne Lehner, badge #4073")</f>
        <v>['Blayne Lehner, badge #4073</v>
      </c>
      <c r="C447" s="2" t="str">
        <f>IFERROR(__xludf.DUMMYFUNCTION("""COMPUTED_VALUE"""),"Roderick Weber, badge #7612']")</f>
        <v>Roderick Weber, badge #7612']</v>
      </c>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c r="A448" s="1" t="s">
        <v>3518</v>
      </c>
      <c r="B448" s="2" t="str">
        <f>IFERROR(__xludf.DUMMYFUNCTION("""COMPUTED_VALUE"""),"['Aaron C. Morrison, badge #4859")</f>
        <v>['Aaron C. Morrison, badge #4859</v>
      </c>
      <c r="C448" s="2" t="str">
        <f>IFERROR(__xludf.DUMMYFUNCTION("""COMPUTED_VALUE"""),"Chad Fuchs, badge #2145")</f>
        <v>Chad Fuchs, badge #2145</v>
      </c>
      <c r="D448" s="2" t="str">
        <f>IFERROR(__xludf.DUMMYFUNCTION("""COMPUTED_VALUE"""),"Christopher Garbisch, badge #2214")</f>
        <v>Christopher Garbisch, badge #2214</v>
      </c>
      <c r="E448" s="2" t="str">
        <f>IFERROR(__xludf.DUMMYFUNCTION("""COMPUTED_VALUE"""),"George J. Peltz, badge #5546")</f>
        <v>George J. Peltz, badge #5546</v>
      </c>
      <c r="F448" s="2" t="str">
        <f>IFERROR(__xludf.DUMMYFUNCTION("""COMPUTED_VALUE"""),"Kendall A. Chambers, badge #1078")</f>
        <v>Kendall A. Chambers, badge #1078</v>
      </c>
      <c r="G448" s="2" t="str">
        <f>IFERROR(__xludf.DUMMYFUNCTION("""COMPUTED_VALUE"""),"Lucas Peterson, badge #5630")</f>
        <v>Lucas Peterson, badge #5630</v>
      </c>
      <c r="H448" s="2" t="str">
        <f>IFERROR(__xludf.DUMMYFUNCTION("""COMPUTED_VALUE"""),"Mark E. Beaupre, badge #362")</f>
        <v>Mark E. Beaupre, badge #362</v>
      </c>
      <c r="I448" s="2" t="str">
        <f>IFERROR(__xludf.DUMMYFUNCTION("""COMPUTED_VALUE"""),"Mark Kaspszak, badge #3642")</f>
        <v>Mark Kaspszak, badge #3642</v>
      </c>
      <c r="J448" s="2" t="str">
        <f>IFERROR(__xludf.DUMMYFUNCTION("""COMPUTED_VALUE"""),"Mark L. Osland, badge #5376")</f>
        <v>Mark L. Osland, badge #5376</v>
      </c>
      <c r="K448" s="2" t="str">
        <f>IFERROR(__xludf.DUMMYFUNCTION("""COMPUTED_VALUE"""),"Nicholas H. Rowe, badge #6179")</f>
        <v>Nicholas H. Rowe, badge #6179</v>
      </c>
      <c r="L448" s="2" t="str">
        <f>IFERROR(__xludf.DUMMYFUNCTION("""COMPUTED_VALUE"""),"Peter C. Rud, badge #6200")</f>
        <v>Peter C. Rud, badge #6200</v>
      </c>
      <c r="M448" s="2" t="str">
        <f>IFERROR(__xludf.DUMMYFUNCTION("""COMPUTED_VALUE"""),"Scott Creighton, badge #1331")</f>
        <v>Scott Creighton, badge #1331</v>
      </c>
      <c r="N448" s="2" t="str">
        <f>IFERROR(__xludf.DUMMYFUNCTION("""COMPUTED_VALUE"""),"Steven Lynch, badge #4303")</f>
        <v>Steven Lynch, badge #4303</v>
      </c>
      <c r="O448" s="2" t="str">
        <f>IFERROR(__xludf.DUMMYFUNCTION("""COMPUTED_VALUE"""),"Steven W. Mosey, badge #4875")</f>
        <v>Steven W. Mosey, badge #4875</v>
      </c>
      <c r="P448" s="2" t="str">
        <f>IFERROR(__xludf.DUMMYFUNCTION("""COMPUTED_VALUE"""),"Todd Babekuhl, badge #246']")</f>
        <v>Todd Babekuhl, badge #246']</v>
      </c>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c r="A449" s="1" t="s">
        <v>3518</v>
      </c>
      <c r="B449" s="2" t="str">
        <f>IFERROR(__xludf.DUMMYFUNCTION("""COMPUTED_VALUE"""),"['Jeffrey C. Thissen, badge #679500")</f>
        <v>['Jeffrey C. Thissen, badge #679500</v>
      </c>
      <c r="C449" s="2" t="str">
        <f>IFERROR(__xludf.DUMMYFUNCTION("""COMPUTED_VALUE"""),"Theodore B. Mackintosh, badge #428000']")</f>
        <v>Theodore B. Mackintosh, badge #428000']</v>
      </c>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c r="A450" s="1" t="s">
        <v>3518</v>
      </c>
      <c r="B450" s="2" t="str">
        <f>IFERROR(__xludf.DUMMYFUNCTION("""COMPUTED_VALUE"""),"['Carl Kratzke, badge #None']")</f>
        <v>['Carl Kratzke, badge #None']</v>
      </c>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c r="A451" s="1" t="s">
        <v>3518</v>
      </c>
      <c r="B451" s="2" t="str">
        <f>IFERROR(__xludf.DUMMYFUNCTION("""COMPUTED_VALUE"""),"['Sundiata Bronson, badge #805']")</f>
        <v>['Sundiata Bronson, badge #805']</v>
      </c>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c r="A452" s="1" t="s">
        <v>3518</v>
      </c>
      <c r="B452" s="2" t="str">
        <f>IFERROR(__xludf.DUMMYFUNCTION("""COMPUTED_VALUE"""),"['Sokhom Klann, badge #3723']")</f>
        <v>['Sokhom Klann, badge #3723']</v>
      </c>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c r="A453" s="1" t="s">
        <v>3518</v>
      </c>
      <c r="B453" s="2" t="str">
        <f>IFERROR(__xludf.DUMMYFUNCTION("""COMPUTED_VALUE"""),"['Charles L. Storlie, badge #6908']")</f>
        <v>['Charles L. Storlie, badge #6908']</v>
      </c>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c r="A454" s="1" t="s">
        <v>3518</v>
      </c>
      <c r="B454" s="2" t="str">
        <f>IFERROR(__xludf.DUMMYFUNCTION("""COMPUTED_VALUE"""),"['Alexander Walls, badge #7498']")</f>
        <v>['Alexander Walls, badge #7498']</v>
      </c>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c r="A455" s="1" t="s">
        <v>3518</v>
      </c>
      <c r="B455" s="2" t="str">
        <f>IFERROR(__xludf.DUMMYFUNCTION("""COMPUTED_VALUE"""),"['Jason Mindrup, badge #None']")</f>
        <v>['Jason Mindrup, badge #None']</v>
      </c>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c r="A456" s="1" t="s">
        <v>3518</v>
      </c>
      <c r="B456" s="2" t="str">
        <f>IFERROR(__xludf.DUMMYFUNCTION("""COMPUTED_VALUE"""),"['Luis C. Porras, badge #5786']")</f>
        <v>['Luis C. Porras, badge #5786']</v>
      </c>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c r="A457" s="1" t="s">
        <v>3518</v>
      </c>
      <c r="B457" s="2" t="str">
        <f>IFERROR(__xludf.DUMMYFUNCTION("""COMPUTED_VALUE"""),"['Blayne Lehner, badge #4073']")</f>
        <v>['Blayne Lehner, badge #4073']</v>
      </c>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c r="A458" s="1" t="s">
        <v>3518</v>
      </c>
      <c r="B458" s="2" t="str">
        <f>IFERROR(__xludf.DUMMYFUNCTION("""COMPUTED_VALUE"""),"['Jason Allen Carlson, badge #None']")</f>
        <v>['Jason Allen Carlson, badge #None']</v>
      </c>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c r="A459" s="1" t="s">
        <v>3518</v>
      </c>
      <c r="B459" s="2" t="str">
        <f>IFERROR(__xludf.DUMMYFUNCTION("""COMPUTED_VALUE"""),"['Timothy Thao, badge #7203']")</f>
        <v>['Timothy Thao, badge #7203']</v>
      </c>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c r="A460" s="1" t="s">
        <v>3518</v>
      </c>
      <c r="B460" s="2" t="str">
        <f>IFERROR(__xludf.DUMMYFUNCTION("""COMPUTED_VALUE"""),"['Brandon Kitzerow, badge #3712")</f>
        <v>['Brandon Kitzerow, badge #3712</v>
      </c>
      <c r="C460" s="2" t="str">
        <f>IFERROR(__xludf.DUMMYFUNCTION("""COMPUTED_VALUE"""),"Omar Foulkes, badge #2077")</f>
        <v>Omar Foulkes, badge #2077</v>
      </c>
      <c r="D460" s="2" t="str">
        <f>IFERROR(__xludf.DUMMYFUNCTION("""COMPUTED_VALUE"""),"Walter Alvarado, badge #81']")</f>
        <v>Walter Alvarado, badge #81']</v>
      </c>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c r="A461" s="1" t="s">
        <v>3518</v>
      </c>
      <c r="B461" s="2" t="str">
        <f>IFERROR(__xludf.DUMMYFUNCTION("""COMPUTED_VALUE"""),"['Eric Shogren, badge #6521")</f>
        <v>['Eric Shogren, badge #6521</v>
      </c>
      <c r="C461" s="2" t="str">
        <f>IFERROR(__xludf.DUMMYFUNCTION("""COMPUTED_VALUE"""),"Jonathan Petron, badge #5671")</f>
        <v>Jonathan Petron, badge #5671</v>
      </c>
      <c r="D461" s="2" t="str">
        <f>IFERROR(__xludf.DUMMYFUNCTION("""COMPUTED_VALUE"""),"Thomas Mack, badge #4315']")</f>
        <v>Thomas Mack, badge #4315']</v>
      </c>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c r="A462" s="1" t="s">
        <v>3518</v>
      </c>
      <c r="B462" s="2" t="str">
        <f>IFERROR(__xludf.DUMMYFUNCTION("""COMPUTED_VALUE"""),"['Brandon Brugger, badge #846")</f>
        <v>['Brandon Brugger, badge #846</v>
      </c>
      <c r="C462" s="2" t="str">
        <f>IFERROR(__xludf.DUMMYFUNCTION("""COMPUTED_VALUE"""),"Derek M. Chauvin, badge #1087")</f>
        <v>Derek M. Chauvin, badge #1087</v>
      </c>
      <c r="D462" s="2" t="str">
        <f>IFERROR(__xludf.DUMMYFUNCTION("""COMPUTED_VALUE"""),"Gwendolyn Gunter, badge #2528")</f>
        <v>Gwendolyn Gunter, badge #2528</v>
      </c>
      <c r="E462" s="2" t="str">
        <f>IFERROR(__xludf.DUMMYFUNCTION("""COMPUTED_VALUE"""),"Steven Herron, badge #2975")</f>
        <v>Steven Herron, badge #2975</v>
      </c>
      <c r="F462" s="2" t="str">
        <f>IFERROR(__xludf.DUMMYFUNCTION("""COMPUTED_VALUE"""),"Terry Nutter, badge #5228']")</f>
        <v>Terry Nutter, badge #5228']</v>
      </c>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c r="A463" s="1" t="s">
        <v>3518</v>
      </c>
      <c r="B463" s="2" t="str">
        <f>IFERROR(__xludf.DUMMYFUNCTION("""COMPUTED_VALUE"""),"['Joshua James Williams, badge #None']")</f>
        <v>['Joshua James Williams, badge #None']</v>
      </c>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c r="A464" s="1" t="s">
        <v>3518</v>
      </c>
      <c r="B464" s="2" t="str">
        <f>IFERROR(__xludf.DUMMYFUNCTION("""COMPUTED_VALUE"""),"['Dustin Schwarze, badge #6422")</f>
        <v>['Dustin Schwarze, badge #6422</v>
      </c>
      <c r="C464" s="2" t="str">
        <f>IFERROR(__xludf.DUMMYFUNCTION("""COMPUTED_VALUE"""),"Mark Ringgenberg, badge #6030']")</f>
        <v>Mark Ringgenberg, badge #6030']</v>
      </c>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c r="A465" s="1" t="s">
        <v>3518</v>
      </c>
      <c r="B465" s="2" t="str">
        <f>IFERROR(__xludf.DUMMYFUNCTION("""COMPUTED_VALUE"""),"['Alexander Brown, badge #820']")</f>
        <v>['Alexander Brown, badge #820']</v>
      </c>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c r="A466" s="1" t="s">
        <v>3518</v>
      </c>
      <c r="B466" s="2" t="str">
        <f>IFERROR(__xludf.DUMMYFUNCTION("""COMPUTED_VALUE"""),"['Paul A. Buzicky, badge #88650']")</f>
        <v>['Paul A. Buzicky, badge #88650']</v>
      </c>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c r="A467" s="1" t="s">
        <v>3518</v>
      </c>
      <c r="B467" s="2" t="str">
        <f>IFERROR(__xludf.DUMMYFUNCTION("""COMPUTED_VALUE"""),"['Davin Miller, badge #None']")</f>
        <v>['Davin Miller, badge #None']</v>
      </c>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c r="A468" s="1" t="s">
        <v>3518</v>
      </c>
      <c r="B468" s="2" t="str">
        <f>IFERROR(__xludf.DUMMYFUNCTION("""COMPUTED_VALUE"""),"['Joseph Hunt, badge #None']")</f>
        <v>['Joseph Hunt, badge #None']</v>
      </c>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c r="A469" s="1" t="s">
        <v>3518</v>
      </c>
      <c r="B469" s="2" t="str">
        <f>IFERROR(__xludf.DUMMYFUNCTION("""COMPUTED_VALUE"""),"['Hien Q. Dinh, badge #1551']")</f>
        <v>['Hien Q. Dinh, badge #1551']</v>
      </c>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c r="A470" s="1" t="s">
        <v>3518</v>
      </c>
      <c r="B470" s="2" t="str">
        <f>IFERROR(__xludf.DUMMYFUNCTION("""COMPUTED_VALUE"""),"['Robert J. Zink, badge #756900']")</f>
        <v>['Robert J. Zink, badge #756900']</v>
      </c>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c r="A471" s="1" t="s">
        <v>3518</v>
      </c>
      <c r="B471" s="2" t="str">
        <f>IFERROR(__xludf.DUMMYFUNCTION("""COMPUTED_VALUE"""),"['Chad Meyer, badge #4759")</f>
        <v>['Chad Meyer, badge #4759</v>
      </c>
      <c r="C471" s="2" t="str">
        <f>IFERROR(__xludf.DUMMYFUNCTION("""COMPUTED_VALUE"""),"Laurarose Turner, badge #7340']")</f>
        <v>Laurarose Turner, badge #7340']</v>
      </c>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c r="A472" s="1" t="s">
        <v>3518</v>
      </c>
      <c r="B472" s="2" t="str">
        <f>IFERROR(__xludf.DUMMYFUNCTION("""COMPUTED_VALUE"""),"['Jason Ohotto, badge #30262']")</f>
        <v>['Jason Ohotto, badge #30262']</v>
      </c>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c r="A473" s="1" t="s">
        <v>3518</v>
      </c>
      <c r="B473" s="2" t="str">
        <f>IFERROR(__xludf.DUMMYFUNCTION("""COMPUTED_VALUE"""),"['Clifton Toles, badge #7243']")</f>
        <v>['Clifton Toles, badge #7243']</v>
      </c>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c r="A474" s="1" t="s">
        <v>3518</v>
      </c>
      <c r="B474" s="2" t="str">
        <f>IFERROR(__xludf.DUMMYFUNCTION("""COMPUTED_VALUE"""),"['Jonahs Novak, badge #5221']")</f>
        <v>['Jonahs Novak, badge #5221']</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c r="A475" s="1" t="s">
        <v>3518</v>
      </c>
      <c r="B475" s="2" t="str">
        <f>IFERROR(__xludf.DUMMYFUNCTION("""COMPUTED_VALUE"""),"['Robert Schnickel, badge #6223']")</f>
        <v>['Robert Schnickel, badge #6223']</v>
      </c>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c r="A476" s="1" t="s">
        <v>3518</v>
      </c>
      <c r="B476" s="2" t="str">
        <f>IFERROR(__xludf.DUMMYFUNCTION("""COMPUTED_VALUE"""),"['Pamela M. Barragan, badge #236500']")</f>
        <v>['Pamela M. Barragan, badge #236500']</v>
      </c>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c r="A477" s="1" t="s">
        <v>3518</v>
      </c>
      <c r="B477" s="2" t="str">
        <f>IFERROR(__xludf.DUMMYFUNCTION("""COMPUTED_VALUE"""),"['Steven M Stoler, badge #40']")</f>
        <v>['Steven M Stoler, badge #40']</v>
      </c>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c r="A478" s="1" t="s">
        <v>3518</v>
      </c>
      <c r="B478" s="2" t="str">
        <f>IFERROR(__xludf.DUMMYFUNCTION("""COMPUTED_VALUE"""),"['Sundiata Bronson, badge #805']")</f>
        <v>['Sundiata Bronson, badge #805']</v>
      </c>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c r="A479" s="1" t="s">
        <v>3518</v>
      </c>
      <c r="B479" s="2" t="str">
        <f>IFERROR(__xludf.DUMMYFUNCTION("""COMPUTED_VALUE"""),"['Kevin Kuschel, badge #None']")</f>
        <v>['Kevin Kuschel, badge #None']</v>
      </c>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c r="A480" s="1" t="s">
        <v>3518</v>
      </c>
      <c r="B480" s="2" t="str">
        <f>IFERROR(__xludf.DUMMYFUNCTION("""COMPUTED_VALUE"""),"['Matthew Lindquist, badge #4169']")</f>
        <v>['Matthew Lindquist, badge #4169']</v>
      </c>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c r="A481" s="1" t="s">
        <v>3518</v>
      </c>
      <c r="B481" s="2" t="str">
        <f>IFERROR(__xludf.DUMMYFUNCTION("""COMPUTED_VALUE"""),"['Michael Pfaff, badge #5675']")</f>
        <v>['Michael Pfaff, badge #5675']</v>
      </c>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c r="A482" s="1" t="s">
        <v>3518</v>
      </c>
      <c r="B482" s="2" t="str">
        <f>IFERROR(__xludf.DUMMYFUNCTION("""COMPUTED_VALUE"""),"['Joshua Stewart, badge #6824")</f>
        <v>['Joshua Stewart, badge #6824</v>
      </c>
      <c r="C482" s="2" t="str">
        <f>IFERROR(__xludf.DUMMYFUNCTION("""COMPUTED_VALUE"""),"Sundiata Bronson, badge #805']")</f>
        <v>Sundiata Bronson, badge #805']</v>
      </c>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c r="A483" s="1" t="s">
        <v>3518</v>
      </c>
      <c r="B483" s="2" t="str">
        <f>IFERROR(__xludf.DUMMYFUNCTION("""COMPUTED_VALUE"""),"['Kyle Joseph, badge #3639', ""Paul O'Hanlon, badge #5274"", 'Ryan McCann, badge #4547']")</f>
        <v>['Kyle Joseph, badge #3639', "Paul O'Hanlon, badge #5274", 'Ryan McCann, badge #4547']</v>
      </c>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c r="A484" s="1" t="s">
        <v>3518</v>
      </c>
      <c r="B484" s="2" t="str">
        <f>IFERROR(__xludf.DUMMYFUNCTION("""COMPUTED_VALUE"""),"['Tyler Liebfried, badge #None']")</f>
        <v>['Tyler Liebfried, badge #None']</v>
      </c>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c r="A485" s="1" t="s">
        <v>3518</v>
      </c>
      <c r="B485" s="2" t="str">
        <f>IFERROR(__xludf.DUMMYFUNCTION("""COMPUTED_VALUE"""),"['Efrem Hamilton, badge #2611']")</f>
        <v>['Efrem Hamilton, badge #2611']</v>
      </c>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c r="A486" s="1" t="s">
        <v>3518</v>
      </c>
      <c r="B486" s="2" t="str">
        <f>IFERROR(__xludf.DUMMYFUNCTION("""COMPUTED_VALUE"""),"['Walter Carlson, badge #1001']")</f>
        <v>['Walter Carlson, badge #1001']</v>
      </c>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c r="A487" s="1" t="s">
        <v>3518</v>
      </c>
      <c r="B487" s="2" t="str">
        <f>IFERROR(__xludf.DUMMYFUNCTION("""COMPUTED_VALUE"""),"['Kelly D. Backman, badge #None']")</f>
        <v>['Kelly D. Backman, badge #None']</v>
      </c>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c r="A488" s="1" t="s">
        <v>3518</v>
      </c>
      <c r="B488" s="2" t="str">
        <f>IFERROR(__xludf.DUMMYFUNCTION("""COMPUTED_VALUE"""),"['Travis Lindberg, badge #None']")</f>
        <v>['Travis Lindberg, badge #None']</v>
      </c>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c r="A489" s="1" t="s">
        <v>3518</v>
      </c>
      <c r="B489" s="2" t="str">
        <f>IFERROR(__xludf.DUMMYFUNCTION("""COMPUTED_VALUE"""),"['Christopher Tuma, badge #7339")</f>
        <v>['Christopher Tuma, badge #7339</v>
      </c>
      <c r="C489" s="2" t="str">
        <f>IFERROR(__xludf.DUMMYFUNCTION("""COMPUTED_VALUE"""),"George Warzinik, badge #7575")</f>
        <v>George Warzinik, badge #7575</v>
      </c>
      <c r="D489" s="2" t="str">
        <f>IFERROR(__xludf.DUMMYFUNCTION("""COMPUTED_VALUE"""),"John Trangsrud, badge #7293")</f>
        <v>John Trangsrud, badge #7293</v>
      </c>
      <c r="E489" s="2" t="str">
        <f>IFERROR(__xludf.DUMMYFUNCTION("""COMPUTED_VALUE"""),"Michael Honeycutt, badge #3141")</f>
        <v>Michael Honeycutt, badge #3141</v>
      </c>
      <c r="F489" s="2" t="str">
        <f>IFERROR(__xludf.DUMMYFUNCTION("""COMPUTED_VALUE"""),"Richard Walker, badge #7461")</f>
        <v>Richard Walker, badge #7461</v>
      </c>
      <c r="G489" s="2" t="str">
        <f>IFERROR(__xludf.DUMMYFUNCTION("""COMPUTED_VALUE"""),"Scott J. Dahlquist, badge #1394")</f>
        <v>Scott J. Dahlquist, badge #1394</v>
      </c>
      <c r="H489" s="2" t="str">
        <f>IFERROR(__xludf.DUMMYFUNCTION("""COMPUTED_VALUE"""),"Shawn Powell, badge #5792']")</f>
        <v>Shawn Powell, badge #5792']</v>
      </c>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c r="A490" s="1" t="s">
        <v>3518</v>
      </c>
      <c r="B490" s="2" t="str">
        <f>IFERROR(__xludf.DUMMYFUNCTION("""COMPUTED_VALUE"""),"['Jason D. Brubaker, badge #82800']")</f>
        <v>['Jason D. Brubaker, badge #82800']</v>
      </c>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c r="A491" s="1" t="s">
        <v>3518</v>
      </c>
      <c r="B491" s="2" t="str">
        <f>IFERROR(__xludf.DUMMYFUNCTION("""COMPUTED_VALUE"""),"['Joseph P. Higgins, badge #284925")</f>
        <v>['Joseph P. Higgins, badge #284925</v>
      </c>
      <c r="C491" s="2" t="str">
        <f>IFERROR(__xludf.DUMMYFUNCTION("""COMPUTED_VALUE"""),"Ramar W. Davis, badge #145530']")</f>
        <v>Ramar W. Davis, badge #145530']</v>
      </c>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c r="A492" s="1" t="s">
        <v>3518</v>
      </c>
      <c r="B492" s="2" t="str">
        <f>IFERROR(__xludf.DUMMYFUNCTION("""COMPUTED_VALUE"""),"['Thomas Rudenick, badge #None']")</f>
        <v>['Thomas Rudenick, badge #None']</v>
      </c>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c r="A493" s="1" t="s">
        <v>3518</v>
      </c>
      <c r="B493" s="2" t="str">
        <f>IFERROR(__xludf.DUMMYFUNCTION("""COMPUTED_VALUE"""),"['Sundiata Bronson, badge #805']")</f>
        <v>['Sundiata Bronson, badge #805']</v>
      </c>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c r="A494" s="1" t="s">
        <v>3518</v>
      </c>
      <c r="B494" s="2" t="str">
        <f>IFERROR(__xludf.DUMMYFUNCTION("""COMPUTED_VALUE"""),"['Sundiata Bronson, badge #805']")</f>
        <v>['Sundiata Bronson, badge #805']</v>
      </c>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c r="A495" s="1" t="s">
        <v>3518</v>
      </c>
      <c r="B495" s="2" t="str">
        <f>IFERROR(__xludf.DUMMYFUNCTION("""COMPUTED_VALUE"""),"['Jeffrey Masek, badge #None']")</f>
        <v>['Jeffrey Masek, badge #None']</v>
      </c>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c r="A496" s="1" t="s">
        <v>3518</v>
      </c>
      <c r="B496" s="2" t="str">
        <f>IFERROR(__xludf.DUMMYFUNCTION("""COMPUTED_VALUE"""),"['Abraham T. Cyr, badge #139000")</f>
        <v>['Abraham T. Cyr, badge #139000</v>
      </c>
      <c r="C496" s="2" t="str">
        <f>IFERROR(__xludf.DUMMYFUNCTION("""COMPUTED_VALUE"""),"Craig D. Rhode, badge #569900")</f>
        <v>Craig D. Rhode, badge #569900</v>
      </c>
      <c r="D496" s="2" t="str">
        <f>IFERROR(__xludf.DUMMYFUNCTION("""COMPUTED_VALUE"""),"John E. Pyka, badge #556010")</f>
        <v>John E. Pyka, badge #556010</v>
      </c>
      <c r="E496" s="2" t="str">
        <f>IFERROR(__xludf.DUMMYFUNCTION("""COMPUTED_VALUE"""),"Soren M. Mahowald, badge #435000")</f>
        <v>Soren M. Mahowald, badge #435000</v>
      </c>
      <c r="F496" s="2" t="str">
        <f>IFERROR(__xludf.DUMMYFUNCTION("""COMPUTED_VALUE"""),"Steve J. Anderson, badge #17250']")</f>
        <v>Steve J. Anderson, badge #17250']</v>
      </c>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c r="A497" s="1" t="s">
        <v>3518</v>
      </c>
      <c r="B497" s="2" t="str">
        <f>IFERROR(__xludf.DUMMYFUNCTION("""COMPUTED_VALUE"""),"['Dylan Schultz, badge #208")</f>
        <v>['Dylan Schultz, badge #208</v>
      </c>
      <c r="C497" s="2" t="str">
        <f>IFERROR(__xludf.DUMMYFUNCTION("""COMPUTED_VALUE"""),"Joseph Carroll, badge #200")</f>
        <v>Joseph Carroll, badge #200</v>
      </c>
      <c r="D497" s="2" t="str">
        <f>IFERROR(__xludf.DUMMYFUNCTION("""COMPUTED_VALUE"""),"Joseph R. Labathe, badge #375760")</f>
        <v>Joseph R. Labathe, badge #375760</v>
      </c>
      <c r="E497" s="2" t="str">
        <f>IFERROR(__xludf.DUMMYFUNCTION("""COMPUTED_VALUE"""),"McCabe Stariha, badge #212']")</f>
        <v>McCabe Stariha, badge #212']</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c r="A498" s="1" t="s">
        <v>3518</v>
      </c>
      <c r="B498" s="2" t="str">
        <f>IFERROR(__xludf.DUMMYFUNCTION("""COMPUTED_VALUE"""),"['Christopher Reiter, badge #5938")</f>
        <v>['Christopher Reiter, badge #5938</v>
      </c>
      <c r="C498" s="2" t="str">
        <f>IFERROR(__xludf.DUMMYFUNCTION("""COMPUTED_VALUE"""),"Jon Schliesing, badge #6356']")</f>
        <v>Jon Schliesing, badge #6356']</v>
      </c>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c r="A499" s="1" t="s">
        <v>3518</v>
      </c>
      <c r="B499" s="2" t="str">
        <f>IFERROR(__xludf.DUMMYFUNCTION("""COMPUTED_VALUE"""),"['Clemmie Tucker, Sr., badge #None']")</f>
        <v>['Clemmie Tucker, Sr., badge #None']</v>
      </c>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c r="A500" s="1" t="s">
        <v>3518</v>
      </c>
      <c r="B500" s="2" t="str">
        <f>IFERROR(__xludf.DUMMYFUNCTION("""COMPUTED_VALUE"""),"['Jason Allen Carlson, badge #None']")</f>
        <v>['Jason Allen Carlson, badge #None']</v>
      </c>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c r="A501" s="1" t="s">
        <v>3518</v>
      </c>
      <c r="B501" s="2" t="str">
        <f>IFERROR(__xludf.DUMMYFUNCTION("""COMPUTED_VALUE"""),"['Brian K. Carlson, badge #978']")</f>
        <v>['Brian K. Carlson, badge #978']</v>
      </c>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c r="A502" s="1" t="s">
        <v>3518</v>
      </c>
      <c r="B502" s="2" t="str">
        <f>IFERROR(__xludf.DUMMYFUNCTION("""COMPUTED_VALUE"""),"['Matthew Lisic, badge #None']")</f>
        <v>['Matthew Lisic, badge #None']</v>
      </c>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c r="A503" s="1" t="s">
        <v>3518</v>
      </c>
      <c r="B503" s="2" t="str">
        <f>IFERROR(__xludf.DUMMYFUNCTION("""COMPUTED_VALUE"""),"['Jesse R. Zilge, badge #756870']")</f>
        <v>['Jesse R. Zilge, badge #756870']</v>
      </c>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c r="A504" s="1" t="s">
        <v>3518</v>
      </c>
      <c r="B504" s="2" t="str">
        <f>IFERROR(__xludf.DUMMYFUNCTION("""COMPUTED_VALUE"""),"['Ryan Lettner, badge #None']")</f>
        <v>['Ryan Lettner, badge #None']</v>
      </c>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c r="A505" s="1" t="s">
        <v>3518</v>
      </c>
      <c r="B505" s="2" t="str">
        <f>IFERROR(__xludf.DUMMYFUNCTION("""COMPUTED_VALUE"""),"['Ricardo Muro, badge #4899']")</f>
        <v>['Ricardo Muro, badge #4899']</v>
      </c>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c r="A506" s="1" t="s">
        <v>3518</v>
      </c>
      <c r="B506" s="2" t="str">
        <f>IFERROR(__xludf.DUMMYFUNCTION("""COMPUTED_VALUE"""),"['Axel C. Henry, badge #275900']")</f>
        <v>['Axel C. Henry, badge #275900']</v>
      </c>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c r="A507" s="1" t="s">
        <v>3518</v>
      </c>
      <c r="B507" s="2" t="str">
        <f>IFERROR(__xludf.DUMMYFUNCTION("""COMPUTED_VALUE"""),"['Matthew A. Wyatt, badge #None']")</f>
        <v>['Matthew A. Wyatt, badge #None']</v>
      </c>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c r="A508" s="1" t="s">
        <v>3518</v>
      </c>
      <c r="B508" s="2" t="str">
        <f>IFERROR(__xludf.DUMMYFUNCTION("""COMPUTED_VALUE"""),"['Bruce A. Schmidt, badge #607400")</f>
        <v>['Bruce A. Schmidt, badge #607400</v>
      </c>
      <c r="C508" s="2" t="str">
        <f>IFERROR(__xludf.DUMMYFUNCTION("""COMPUTED_VALUE"""),"Lori J. Hayne, badge #268900']")</f>
        <v>Lori J. Hayne, badge #268900']</v>
      </c>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c r="A509" s="1" t="s">
        <v>3518</v>
      </c>
      <c r="B509" s="2" t="str">
        <f>IFERROR(__xludf.DUMMYFUNCTION("""COMPUTED_VALUE"""),"['Ruby G. Diaz, badge #152875']")</f>
        <v>['Ruby G. Diaz, badge #152875']</v>
      </c>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c r="A510" s="1" t="s">
        <v>3518</v>
      </c>
      <c r="B510" s="2" t="str">
        <f>IFERROR(__xludf.DUMMYFUNCTION("""COMPUTED_VALUE"""),"['Jonahs Novak, badge #5221']")</f>
        <v>['Jonahs Novak, badge #5221']</v>
      </c>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c r="A511" s="1" t="s">
        <v>3518</v>
      </c>
      <c r="B511" s="2" t="str">
        <f>IFERROR(__xludf.DUMMYFUNCTION("""COMPUTED_VALUE"""),"['Jeffrey Masek, badge #None']")</f>
        <v>['Jeffrey Masek, badge #None']</v>
      </c>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c r="A512" s="1" t="s">
        <v>3518</v>
      </c>
      <c r="B512" s="2" t="str">
        <f>IFERROR(__xludf.DUMMYFUNCTION("""COMPUTED_VALUE"""),"['Walter Carlson, badge #1001']")</f>
        <v>['Walter Carlson, badge #1001']</v>
      </c>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c r="A513" s="1" t="s">
        <v>3518</v>
      </c>
      <c r="B513" s="2" t="str">
        <f>IFERROR(__xludf.DUMMYFUNCTION("""COMPUTED_VALUE"""),"['Jon Schliesing, badge #6356']")</f>
        <v>['Jon Schliesing, badge #6356']</v>
      </c>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c r="A514" s="1" t="s">
        <v>3518</v>
      </c>
      <c r="B514" s="2" t="str">
        <f>IFERROR(__xludf.DUMMYFUNCTION("""COMPUTED_VALUE"""),"['Sherry R. Appledorn, badge #214']")</f>
        <v>['Sherry R. Appledorn, badge #214']</v>
      </c>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c r="A515" s="1" t="s">
        <v>3518</v>
      </c>
      <c r="B515" s="2" t="str">
        <f>IFERROR(__xludf.DUMMYFUNCTION("""COMPUTED_VALUE"""),"['Patrick Tapp, badge #7198']")</f>
        <v>['Patrick Tapp, badge #7198']</v>
      </c>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c r="A516" s="1" t="s">
        <v>3518</v>
      </c>
      <c r="B516" s="2" t="str">
        <f>IFERROR(__xludf.DUMMYFUNCTION("""COMPUTED_VALUE"""),"['Craig Brown, badge #832']")</f>
        <v>['Craig Brown, badge #832']</v>
      </c>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c r="A517" s="1" t="s">
        <v>3518</v>
      </c>
      <c r="B517" s="2" t="str">
        <f>IFERROR(__xludf.DUMMYFUNCTION("""COMPUTED_VALUE"""),"['Davin Miller, badge #None']")</f>
        <v>['Davin Miller, badge #None']</v>
      </c>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c r="A518" s="1" t="s">
        <v>3518</v>
      </c>
      <c r="B518" s="2" t="str">
        <f>IFERROR(__xludf.DUMMYFUNCTION("""COMPUTED_VALUE"""),"['Renee Lewis, badge #4105']")</f>
        <v>['Renee Lewis, badge #4105']</v>
      </c>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c r="A519" s="1" t="s">
        <v>3518</v>
      </c>
      <c r="B519" s="2" t="str">
        <f>IFERROR(__xludf.DUMMYFUNCTION("""COMPUTED_VALUE"""),"['Dylan Schultz, badge #208")</f>
        <v>['Dylan Schultz, badge #208</v>
      </c>
      <c r="C519" s="2" t="str">
        <f>IFERROR(__xludf.DUMMYFUNCTION("""COMPUTED_VALUE"""),"Joseph Carroll, badge #200")</f>
        <v>Joseph Carroll, badge #200</v>
      </c>
      <c r="D519" s="2" t="str">
        <f>IFERROR(__xludf.DUMMYFUNCTION("""COMPUTED_VALUE"""),"Joseph R. Labathe, badge #375760")</f>
        <v>Joseph R. Labathe, badge #375760</v>
      </c>
      <c r="E519" s="2" t="str">
        <f>IFERROR(__xludf.DUMMYFUNCTION("""COMPUTED_VALUE"""),"McCabe Stariha, badge #212']")</f>
        <v>McCabe Stariha, badge #212']</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c r="A520" s="1" t="s">
        <v>3518</v>
      </c>
      <c r="B520" s="2" t="str">
        <f>IFERROR(__xludf.DUMMYFUNCTION("""COMPUTED_VALUE"""),"['Robert Nielsen, badge #None']")</f>
        <v>['Robert Nielsen, badge #None']</v>
      </c>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c r="A521" s="1" t="s">
        <v>3518</v>
      </c>
      <c r="B521" s="2" t="str">
        <f>IFERROR(__xludf.DUMMYFUNCTION("""COMPUTED_VALUE"""),"['John Haugland, badge #2813")</f>
        <v>['John Haugland, badge #2813</v>
      </c>
      <c r="C521" s="2" t="str">
        <f>IFERROR(__xludf.DUMMYFUNCTION("""COMPUTED_VALUE"""),"Troy Carlson, badge #998']")</f>
        <v>Troy Carlson, badge #998']</v>
      </c>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c r="A522" s="1" t="s">
        <v>3518</v>
      </c>
      <c r="B522" s="2" t="str">
        <f>IFERROR(__xludf.DUMMYFUNCTION("""COMPUTED_VALUE"""),"['Davin Miller, badge #None']")</f>
        <v>['Davin Miller, badge #None']</v>
      </c>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c r="A523" s="1" t="s">
        <v>3518</v>
      </c>
      <c r="B523" s="2" t="str">
        <f>IFERROR(__xludf.DUMMYFUNCTION("""COMPUTED_VALUE"""),"['David Rodriguez, badge #6085']")</f>
        <v>['David Rodriguez, badge #6085']</v>
      </c>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c r="A524" s="1" t="s">
        <v>3518</v>
      </c>
      <c r="B524" s="2" t="str">
        <f>IFERROR(__xludf.DUMMYFUNCTION("""COMPUTED_VALUE"""),"['Alexander Graham, badge #510']")</f>
        <v>['Alexander Graham, badge #510']</v>
      </c>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c r="A525" s="1" t="s">
        <v>3518</v>
      </c>
      <c r="B525" s="2" t="str">
        <f>IFERROR(__xludf.DUMMYFUNCTION("""COMPUTED_VALUE"""),"['Jonahs Novak, badge #5221']")</f>
        <v>['Jonahs Novak, badge #5221']</v>
      </c>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c r="A526" s="1" t="s">
        <v>3518</v>
      </c>
      <c r="B526" s="2" t="str">
        <f>IFERROR(__xludf.DUMMYFUNCTION("""COMPUTED_VALUE"""),"['Myron Wieland, badge #None']")</f>
        <v>['Myron Wieland, badge #None']</v>
      </c>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c r="A527" s="1" t="s">
        <v>3518</v>
      </c>
      <c r="B527" s="2" t="str">
        <f>IFERROR(__xludf.DUMMYFUNCTION("""COMPUTED_VALUE"""),"['Adam Moen, badge #4832")</f>
        <v>['Adam Moen, badge #4832</v>
      </c>
      <c r="C527" s="2" t="str">
        <f>IFERROR(__xludf.DUMMYFUNCTION("""COMPUTED_VALUE"""),"Paul Dellwo, badge #1462']")</f>
        <v>Paul Dellwo, badge #1462']</v>
      </c>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c r="A528" s="1" t="s">
        <v>3518</v>
      </c>
      <c r="B528" s="2" t="str">
        <f>IFERROR(__xludf.DUMMYFUNCTION("""COMPUTED_VALUE"""),"['Alan Knowlton, badge #None")</f>
        <v>['Alan Knowlton, badge #None</v>
      </c>
      <c r="C528" s="2" t="str">
        <f>IFERROR(__xludf.DUMMYFUNCTION("""COMPUTED_VALUE"""),"Travis Koenig, badge #3770']")</f>
        <v>Travis Koenig, badge #3770']</v>
      </c>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c r="A529" s="1" t="s">
        <v>3518</v>
      </c>
      <c r="B529" s="2" t="str">
        <f>IFERROR(__xludf.DUMMYFUNCTION("""COMPUTED_VALUE"""),"['Michael Pfaff, badge #5675']")</f>
        <v>['Michael Pfaff, badge #5675']</v>
      </c>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c r="A530" s="1" t="s">
        <v>3518</v>
      </c>
      <c r="B530" s="2" t="str">
        <f>IFERROR(__xludf.DUMMYFUNCTION("""COMPUTED_VALUE"""),"['Carl Kratzke, badge #None']")</f>
        <v>['Carl Kratzke, badge #None']</v>
      </c>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c r="A531" s="1" t="s">
        <v>3518</v>
      </c>
      <c r="B531" s="2" t="str">
        <f>IFERROR(__xludf.DUMMYFUNCTION("""COMPUTED_VALUE"""),"['Peter Stanton, badge #6762']")</f>
        <v>['Peter Stanton, badge #6762']</v>
      </c>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c r="A532" s="1" t="s">
        <v>3518</v>
      </c>
      <c r="B532" s="2" t="str">
        <f>IFERROR(__xludf.DUMMYFUNCTION("""COMPUTED_VALUE"""),"['Aaron Womble, badge #7851")</f>
        <v>['Aaron Womble, badge #7851</v>
      </c>
      <c r="C532" s="2" t="str">
        <f>IFERROR(__xludf.DUMMYFUNCTION("""COMPUTED_VALUE"""),"Andrew Reed, badge #5915")</f>
        <v>Andrew Reed, badge #5915</v>
      </c>
      <c r="D532" s="2" t="str">
        <f>IFERROR(__xludf.DUMMYFUNCTION("""COMPUTED_VALUE"""),"Daniel Ledman, badge #4062")</f>
        <v>Daniel Ledman, badge #4062</v>
      </c>
      <c r="E532" s="2" t="str">
        <f>IFERROR(__xludf.DUMMYFUNCTION("""COMPUTED_VALUE"""),"Donnell Crayton, badge #1328")</f>
        <v>Donnell Crayton, badge #1328</v>
      </c>
      <c r="F532" s="2" t="str">
        <f>IFERROR(__xludf.DUMMYFUNCTION("""COMPUTED_VALUE"""),"Jason Wolff, badge #7859")</f>
        <v>Jason Wolff, badge #7859</v>
      </c>
      <c r="G532" s="2" t="str">
        <f>IFERROR(__xludf.DUMMYFUNCTION("""COMPUTED_VALUE"""),"Toua Yang, badge #7892")</f>
        <v>Toua Yang, badge #7892</v>
      </c>
      <c r="H532" s="2" t="str">
        <f>IFERROR(__xludf.DUMMYFUNCTION("""COMPUTED_VALUE"""),"Travis Williams, badge #7779")</f>
        <v>Travis Williams, badge #7779</v>
      </c>
      <c r="I532" s="2" t="str">
        <f>IFERROR(__xludf.DUMMYFUNCTION("""COMPUTED_VALUE"""),"Troy Carlson, badge #998']")</f>
        <v>Troy Carlson, badge #998']</v>
      </c>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c r="A533" s="1" t="s">
        <v>3518</v>
      </c>
      <c r="B533" s="2" t="str">
        <f>IFERROR(__xludf.DUMMYFUNCTION("""COMPUTED_VALUE"""),"['Aaron Heuer, badge #None']")</f>
        <v>['Aaron Heuer, badge #None']</v>
      </c>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c r="A534" s="1" t="s">
        <v>3518</v>
      </c>
      <c r="B534" s="2" t="str">
        <f>IFERROR(__xludf.DUMMYFUNCTION("""COMPUTED_VALUE"""),"['Brett R. Palkowitsch, badge #520305")</f>
        <v>['Brett R. Palkowitsch, badge #520305</v>
      </c>
      <c r="C534" s="2" t="str">
        <f>IFERROR(__xludf.DUMMYFUNCTION("""COMPUTED_VALUE"""),"Jason A. Brodt, badge #79240']")</f>
        <v>Jason A. Brodt, badge #79240']</v>
      </c>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c r="A535" s="1" t="s">
        <v>3518</v>
      </c>
      <c r="B535" s="2" t="str">
        <f>IFERROR(__xludf.DUMMYFUNCTION("""COMPUTED_VALUE"""),"['Brett R. Palkowitsch, badge #520305")</f>
        <v>['Brett R. Palkowitsch, badge #520305</v>
      </c>
      <c r="C535" s="2" t="str">
        <f>IFERROR(__xludf.DUMMYFUNCTION("""COMPUTED_VALUE"""),"Brian J. Ficcadenti, badge #195100']")</f>
        <v>Brian J. Ficcadenti, badge #195100']</v>
      </c>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c r="A536" s="1" t="s">
        <v>3518</v>
      </c>
      <c r="B536" s="2" t="str">
        <f>IFERROR(__xludf.DUMMYFUNCTION("""COMPUTED_VALUE"""),"['Luke G. Nash, badge #None']")</f>
        <v>['Luke G. Nash, badge #None']</v>
      </c>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c r="A537" s="1" t="s">
        <v>3518</v>
      </c>
      <c r="B537" s="2" t="str">
        <f>IFERROR(__xludf.DUMMYFUNCTION("""COMPUTED_VALUE"""),"['Kelly D. Backman, badge #None']")</f>
        <v>['Kelly D. Backman, badge #None']</v>
      </c>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c r="A538" s="1" t="s">
        <v>3518</v>
      </c>
      <c r="B538" s="2" t="str">
        <f>IFERROR(__xludf.DUMMYFUNCTION("""COMPUTED_VALUE"""),"['Aaron Heuer, badge #None']")</f>
        <v>['Aaron Heuer, badge #None']</v>
      </c>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c r="A539" s="1" t="s">
        <v>3518</v>
      </c>
      <c r="B539" s="2" t="str">
        <f>IFERROR(__xludf.DUMMYFUNCTION("""COMPUTED_VALUE"""),"['Jaime Arriola, badge #224']")</f>
        <v>['Jaime Arriola, badge #224']</v>
      </c>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c r="A540" s="1" t="s">
        <v>3518</v>
      </c>
      <c r="B540" s="2" t="str">
        <f>IFERROR(__xludf.DUMMYFUNCTION("""COMPUTED_VALUE"""),"['Chad Conner, badge #1263")</f>
        <v>['Chad Conner, badge #1263</v>
      </c>
      <c r="C540" s="2" t="str">
        <f>IFERROR(__xludf.DUMMYFUNCTION("""COMPUTED_VALUE"""),"Jacob Spies, badge #6754")</f>
        <v>Jacob Spies, badge #6754</v>
      </c>
      <c r="D540" s="2" t="str">
        <f>IFERROR(__xludf.DUMMYFUNCTION("""COMPUTED_VALUE"""),"Rachael Lynch (Reiersgord), badge #5934']")</f>
        <v>Rachael Lynch (Reiersgord), badge #5934']</v>
      </c>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c r="A541" s="1" t="s">
        <v>3518</v>
      </c>
      <c r="B541" s="2" t="str">
        <f>IFERROR(__xludf.DUMMYFUNCTION("""COMPUTED_VALUE"""),"['Michael P. Soucheray, badge #647400']")</f>
        <v>['Michael P. Soucheray, badge #647400']</v>
      </c>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c r="A542" s="1" t="s">
        <v>3518</v>
      </c>
      <c r="B542" s="2" t="str">
        <f>IFERROR(__xludf.DUMMYFUNCTION("""COMPUTED_VALUE"""),"['Kelly D. Backman, badge #None']")</f>
        <v>['Kelly D. Backman, badge #None']</v>
      </c>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c r="A543" s="1" t="s">
        <v>3518</v>
      </c>
      <c r="B543" s="2" t="str">
        <f>IFERROR(__xludf.DUMMYFUNCTION("""COMPUTED_VALUE"""),"['Larry Costello, badge #None']")</f>
        <v>['Larry Costello, badge #None']</v>
      </c>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c r="A544" s="1" t="s">
        <v>3518</v>
      </c>
      <c r="B544" s="2" t="str">
        <f>IFERROR(__xludf.DUMMYFUNCTION("""COMPUTED_VALUE"""),"['Troy Dillard, badge #1547']")</f>
        <v>['Troy Dillard, badge #1547']</v>
      </c>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c r="A545" s="1" t="s">
        <v>3518</v>
      </c>
      <c r="B545" s="2" t="str">
        <f>IFERROR(__xludf.DUMMYFUNCTION("""COMPUTED_VALUE"""),"['Scott Creighton, badge #1331']")</f>
        <v>['Scott Creighton, badge #1331']</v>
      </c>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c r="A546" s="1" t="s">
        <v>3518</v>
      </c>
      <c r="B546" s="2" t="str">
        <f>IFERROR(__xludf.DUMMYFUNCTION("""COMPUTED_VALUE"""),"['Jeff Hall, badge #2633']")</f>
        <v>['Jeff Hall, badge #2633']</v>
      </c>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c r="A547" s="1" t="s">
        <v>3518</v>
      </c>
      <c r="B547" s="2" t="str">
        <f>IFERROR(__xludf.DUMMYFUNCTION("""COMPUTED_VALUE"""),"['Walter Carlson, badge #1001']")</f>
        <v>['Walter Carlson, badge #1001']</v>
      </c>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c r="A548" s="1" t="s">
        <v>3518</v>
      </c>
      <c r="B548" s="2" t="str">
        <f>IFERROR(__xludf.DUMMYFUNCTION("""COMPUTED_VALUE"""),"['Charles Cape, badge #971']")</f>
        <v>['Charles Cape, badge #971']</v>
      </c>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c r="A549" s="1" t="s">
        <v>3518</v>
      </c>
      <c r="B549" s="2" t="str">
        <f>IFERROR(__xludf.DUMMYFUNCTION("""COMPUTED_VALUE"""),"['Derek M. Chauvin, badge #1087']")</f>
        <v>['Derek M. Chauvin, badge #1087']</v>
      </c>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c r="A550" s="1" t="s">
        <v>3518</v>
      </c>
      <c r="B550" s="2" t="str">
        <f>IFERROR(__xludf.DUMMYFUNCTION("""COMPUTED_VALUE"""),"['Aine M. Bebeau, badge #35000")</f>
        <v>['Aine M. Bebeau, badge #35000</v>
      </c>
      <c r="C550" s="2" t="str">
        <f>IFERROR(__xludf.DUMMYFUNCTION("""COMPUTED_VALUE"""),"Eugene P. Polyak, badge #548400']")</f>
        <v>Eugene P. Polyak, badge #548400']</v>
      </c>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c r="A551" s="1" t="s">
        <v>3518</v>
      </c>
      <c r="B551" s="2" t="str">
        <f>IFERROR(__xludf.DUMMYFUNCTION("""COMPUTED_VALUE"""),"['Geoffrey Toscano, badge #7257']")</f>
        <v>['Geoffrey Toscano, badge #7257']</v>
      </c>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c r="A552" s="1" t="s">
        <v>3518</v>
      </c>
      <c r="B552" s="2" t="str">
        <f>IFERROR(__xludf.DUMMYFUNCTION("""COMPUTED_VALUE"""),"['Alan Knowlton, badge #None']")</f>
        <v>['Alan Knowlton, badge #None']</v>
      </c>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c r="A553" s="1" t="s">
        <v>3518</v>
      </c>
      <c r="B553" s="2" t="str">
        <f>IFERROR(__xludf.DUMMYFUNCTION("""COMPUTED_VALUE"""),"['John Trangsrud, badge #7293']")</f>
        <v>['John Trangsrud, badge #7293']</v>
      </c>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c r="A554" s="1" t="s">
        <v>3518</v>
      </c>
      <c r="B554" s="2" t="str">
        <f>IFERROR(__xludf.DUMMYFUNCTION("""COMPUTED_VALUE"""),"['Taylor Fenrich, badge #None']")</f>
        <v>['Taylor Fenrich, badge #None']</v>
      </c>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c r="A555" s="1" t="s">
        <v>3518</v>
      </c>
      <c r="B555" s="2" t="str">
        <f>IFERROR(__xludf.DUMMYFUNCTION("""COMPUTED_VALUE"""),"['Kyle J. Kreun, badge #None']")</f>
        <v>['Kyle J. Kreun, badge #None']</v>
      </c>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c r="A556" s="1" t="s">
        <v>3518</v>
      </c>
      <c r="B556" s="2" t="str">
        <f>IFERROR(__xludf.DUMMYFUNCTION("""COMPUTED_VALUE"""),"['Peter Brazeau, badge #750']")</f>
        <v>['Peter Brazeau, badge #750']</v>
      </c>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c r="A557" s="1" t="s">
        <v>3518</v>
      </c>
      <c r="B557" s="2" t="str">
        <f>IFERROR(__xludf.DUMMYFUNCTION("""COMPUTED_VALUE"""),"['Patrick Tapp, badge #7198']")</f>
        <v>['Patrick Tapp, badge #7198']</v>
      </c>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c r="A558" s="1" t="s">
        <v>3518</v>
      </c>
      <c r="B558" s="2" t="str">
        <f>IFERROR(__xludf.DUMMYFUNCTION("""COMPUTED_VALUE"""),"['Jason Chadbourne, badge #None']")</f>
        <v>['Jason Chadbourne, badge #None']</v>
      </c>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c r="A559" s="1" t="s">
        <v>3518</v>
      </c>
      <c r="B559" s="2" t="str">
        <f>IFERROR(__xludf.DUMMYFUNCTION("""COMPUTED_VALUE"""),"['Blas Garcia, badge #1488']")</f>
        <v>['Blas Garcia, badge #1488']</v>
      </c>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c r="A560" s="1" t="s">
        <v>3518</v>
      </c>
      <c r="B560" s="2" t="str">
        <f>IFERROR(__xludf.DUMMYFUNCTION("""COMPUTED_VALUE"""),"['Sherry R. Appledorn, badge #214']")</f>
        <v>['Sherry R. Appledorn, badge #214']</v>
      </c>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c r="A561" s="1" t="s">
        <v>3518</v>
      </c>
      <c r="B561" s="2" t="str">
        <f>IFERROR(__xludf.DUMMYFUNCTION("""COMPUTED_VALUE"""),"['Brandon Brugger, badge #846")</f>
        <v>['Brandon Brugger, badge #846</v>
      </c>
      <c r="C561" s="2" t="str">
        <f>IFERROR(__xludf.DUMMYFUNCTION("""COMPUTED_VALUE"""),"Derek M. Chauvin, badge #1087")</f>
        <v>Derek M. Chauvin, badge #1087</v>
      </c>
      <c r="D561" s="2" t="str">
        <f>IFERROR(__xludf.DUMMYFUNCTION("""COMPUTED_VALUE"""),"Gwendolyn Gunter, badge #2528")</f>
        <v>Gwendolyn Gunter, badge #2528</v>
      </c>
      <c r="E561" s="2" t="str">
        <f>IFERROR(__xludf.DUMMYFUNCTION("""COMPUTED_VALUE"""),"Steven Herron, badge #2975")</f>
        <v>Steven Herron, badge #2975</v>
      </c>
      <c r="F561" s="2" t="str">
        <f>IFERROR(__xludf.DUMMYFUNCTION("""COMPUTED_VALUE"""),"Terry Nutter, badge #5228']")</f>
        <v>Terry Nutter, badge #5228']</v>
      </c>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c r="A562" s="1" t="s">
        <v>3518</v>
      </c>
      <c r="B562" s="2" t="str">
        <f>IFERROR(__xludf.DUMMYFUNCTION("""COMPUTED_VALUE"""),"['Luke McClellan, badge #None")</f>
        <v>['Luke McClellan, badge #None</v>
      </c>
      <c r="C562" s="2" t="str">
        <f>IFERROR(__xludf.DUMMYFUNCTION("""COMPUTED_VALUE"""),"Phillip Meemken, badge #None']")</f>
        <v>Phillip Meemken, badge #None']</v>
      </c>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c r="A563" s="1" t="s">
        <v>3518</v>
      </c>
      <c r="B563" s="2" t="str">
        <f>IFERROR(__xludf.DUMMYFUNCTION("""COMPUTED_VALUE"""),"['Todd L. Lappegaard, badge #3968']")</f>
        <v>['Todd L. Lappegaard, badge #3968']</v>
      </c>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c r="A564" s="1" t="s">
        <v>3518</v>
      </c>
      <c r="B564" s="2" t="str">
        <f>IFERROR(__xludf.DUMMYFUNCTION("""COMPUTED_VALUE"""),"['Brandy Steberg, badge #6767']")</f>
        <v>['Brandy Steberg, badge #6767']</v>
      </c>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c r="A565" s="1" t="s">
        <v>3518</v>
      </c>
      <c r="B565" s="2" t="str">
        <f>IFERROR(__xludf.DUMMYFUNCTION("""COMPUTED_VALUE"""),"['Brandon Bartholomew, badge #324")</f>
        <v>['Brandon Bartholomew, badge #324</v>
      </c>
      <c r="C565" s="2" t="str">
        <f>IFERROR(__xludf.DUMMYFUNCTION("""COMPUTED_VALUE"""),"David M. Robinson, badge #6060']")</f>
        <v>David M. Robinson, badge #6060']</v>
      </c>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c r="A566" s="1" t="s">
        <v>3518</v>
      </c>
      <c r="B566" s="2" t="str">
        <f>IFERROR(__xludf.DUMMYFUNCTION("""COMPUTED_VALUE"""),"['Bryan M. Pasek, badge #None']")</f>
        <v>['Bryan M. Pasek, badge #None']</v>
      </c>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c r="A567" s="1" t="s">
        <v>3518</v>
      </c>
      <c r="B567" s="2" t="str">
        <f>IFERROR(__xludf.DUMMYFUNCTION("""COMPUTED_VALUE"""),"['Matthew Vig, badge #None']")</f>
        <v>['Matthew Vig, badge #None']</v>
      </c>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c r="A568" s="1" t="s">
        <v>3518</v>
      </c>
      <c r="B568" s="2" t="str">
        <f>IFERROR(__xludf.DUMMYFUNCTION("""COMPUTED_VALUE"""),"['Tyler Liebfried, badge #None']")</f>
        <v>['Tyler Liebfried, badge #None']</v>
      </c>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c r="A569" s="1" t="s">
        <v>3518</v>
      </c>
      <c r="B569" s="2" t="str">
        <f>IFERROR(__xludf.DUMMYFUNCTION("""COMPUTED_VALUE"""),"['Jordan Davis, badge #1434']")</f>
        <v>['Jordan Davis, badge #1434']</v>
      </c>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c r="A570" s="1" t="s">
        <v>3518</v>
      </c>
      <c r="B570" s="2" t="str">
        <f>IFERROR(__xludf.DUMMYFUNCTION("""COMPUTED_VALUE"""),"['Joel Klein, badge #None']")</f>
        <v>['Joel Klein, badge #None']</v>
      </c>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c r="A571" s="1" t="s">
        <v>3518</v>
      </c>
      <c r="B571" s="2" t="str">
        <f>IFERROR(__xludf.DUMMYFUNCTION("""COMPUTED_VALUE"""),"['Walter Carlson, badge #1001']")</f>
        <v>['Walter Carlson, badge #1001']</v>
      </c>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c r="A572" s="1" t="s">
        <v>3518</v>
      </c>
      <c r="B572" s="2" t="str">
        <f>IFERROR(__xludf.DUMMYFUNCTION("""COMPUTED_VALUE"""),"['Rebecca Madich (Novak Quehl), badge #5867']")</f>
        <v>['Rebecca Madich (Novak Quehl), badge #5867']</v>
      </c>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c r="A573" s="1" t="s">
        <v>3518</v>
      </c>
      <c r="B573" s="2" t="str">
        <f>IFERROR(__xludf.DUMMYFUNCTION("""COMPUTED_VALUE"""),"['Mark Forsberg, badge #None")</f>
        <v>['Mark Forsberg, badge #None</v>
      </c>
      <c r="C573" s="2" t="str">
        <f>IFERROR(__xludf.DUMMYFUNCTION("""COMPUTED_VALUE"""),"Travis Loeffler, badge #None']")</f>
        <v>Travis Loeffler, badge #None']</v>
      </c>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c r="A574" s="1" t="s">
        <v>3518</v>
      </c>
      <c r="B574" s="2" t="str">
        <f>IFERROR(__xludf.DUMMYFUNCTION("""COMPUTED_VALUE"""),"['Richard G. Miller, badge #None']")</f>
        <v>['Richard G. Miller, badge #None']</v>
      </c>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c r="A575" s="1" t="s">
        <v>3518</v>
      </c>
      <c r="B575" s="2" t="str">
        <f>IFERROR(__xludf.DUMMYFUNCTION("""COMPUTED_VALUE"""),"['Brandon Akers, badge #None")</f>
        <v>['Brandon Akers, badge #None</v>
      </c>
      <c r="C575" s="2" t="str">
        <f>IFERROR(__xludf.DUMMYFUNCTION("""COMPUTED_VALUE"""),"Cody Turner, badge #None")</f>
        <v>Cody Turner, badge #None</v>
      </c>
      <c r="D575" s="2" t="str">
        <f>IFERROR(__xludf.DUMMYFUNCTION("""COMPUTED_VALUE"""),"Steven Holt, badge #None']")</f>
        <v>Steven Holt, badge #None']</v>
      </c>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c r="A576" s="1" t="s">
        <v>3518</v>
      </c>
      <c r="B576" s="2" t="str">
        <f>IFERROR(__xludf.DUMMYFUNCTION("""COMPUTED_VALUE"""),"['Mark L. Osland, badge #5376']")</f>
        <v>['Mark L. Osland, badge #5376']</v>
      </c>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c r="A577" s="1" t="s">
        <v>3518</v>
      </c>
      <c r="B577" s="2" t="str">
        <f>IFERROR(__xludf.DUMMYFUNCTION("""COMPUTED_VALUE"""),"['Abdiwahab Ali, badge #30")</f>
        <v>['Abdiwahab Ali, badge #30</v>
      </c>
      <c r="C577" s="2" t="str">
        <f>IFERROR(__xludf.DUMMYFUNCTION("""COMPUTED_VALUE"""),"Mohamed Abdullahi, badge #28']")</f>
        <v>Mohamed Abdullahi, badge #28']</v>
      </c>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c r="A578" s="1" t="s">
        <v>3518</v>
      </c>
      <c r="B578" s="2" t="str">
        <f>IFERROR(__xludf.DUMMYFUNCTION("""COMPUTED_VALUE"""),"['Joshua Young, badge #7897']")</f>
        <v>['Joshua Young, badge #7897']</v>
      </c>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c r="A579" s="1" t="s">
        <v>3518</v>
      </c>
      <c r="B579" s="2" t="str">
        <f>IFERROR(__xludf.DUMMYFUNCTION("""COMPUTED_VALUE"""),"['Matthew Lisic, badge #None']")</f>
        <v>['Matthew Lisic, badge #None']</v>
      </c>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c r="A580" s="1" t="s">
        <v>3518</v>
      </c>
      <c r="B580" s="2" t="str">
        <f>IFERROR(__xludf.DUMMYFUNCTION("""COMPUTED_VALUE"""),"['Jeremy Buss, badge #None']")</f>
        <v>['Jeremy Buss, badge #None']</v>
      </c>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c r="A581" s="1" t="s">
        <v>3518</v>
      </c>
      <c r="B581" s="2" t="str">
        <f>IFERROR(__xludf.DUMMYFUNCTION("""COMPUTED_VALUE"""),"['Nicholas Hwang, badge #3195']")</f>
        <v>['Nicholas Hwang, badge #3195']</v>
      </c>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c r="A582" s="1" t="s">
        <v>3518</v>
      </c>
      <c r="B582" s="2" t="str">
        <f>IFERROR(__xludf.DUMMYFUNCTION("""COMPUTED_VALUE"""),"['Joseph Hunt, badge #None']")</f>
        <v>['Joseph Hunt, badge #None']</v>
      </c>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c r="A583" s="1" t="s">
        <v>3518</v>
      </c>
      <c r="B583" s="2" t="str">
        <f>IFERROR(__xludf.DUMMYFUNCTION("""COMPUTED_VALUE"""),"['Christopher Reiter, badge #5938']")</f>
        <v>['Christopher Reiter, badge #5938']</v>
      </c>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c r="A584" s="1" t="s">
        <v>3518</v>
      </c>
      <c r="B584" s="2" t="str">
        <f>IFERROR(__xludf.DUMMYFUNCTION("""COMPUTED_VALUE"""),"['Benjamin Truong, badge #7311']")</f>
        <v>['Benjamin Truong, badge #7311']</v>
      </c>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c r="A585" s="1" t="s">
        <v>3518</v>
      </c>
      <c r="B585" s="2" t="str">
        <f>IFERROR(__xludf.DUMMYFUNCTION("""COMPUTED_VALUE"""),"['David R. Clifford, badge #1170']")</f>
        <v>['David R. Clifford, badge #1170']</v>
      </c>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c r="A586" s="1" t="s">
        <v>3518</v>
      </c>
      <c r="B586" s="2" t="str">
        <f>IFERROR(__xludf.DUMMYFUNCTION("""COMPUTED_VALUE"""),"['Jason Allen Carlson, badge #None']")</f>
        <v>['Jason Allen Carlson, badge #None']</v>
      </c>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c r="A587" s="1" t="s">
        <v>3518</v>
      </c>
      <c r="B587" s="2" t="str">
        <f>IFERROR(__xludf.DUMMYFUNCTION("""COMPUTED_VALUE"""),"['Rowena Holmes, badge #2984']")</f>
        <v>['Rowena Holmes, badge #2984']</v>
      </c>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c r="A588" s="1" t="s">
        <v>3518</v>
      </c>
      <c r="B588" s="2" t="str">
        <f>IFERROR(__xludf.DUMMYFUNCTION("""COMPUTED_VALUE"""),"['Bruce M. Ketzner, badge #3698']")</f>
        <v>['Bruce M. Ketzner, badge #3698']</v>
      </c>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c r="A589" s="1" t="s">
        <v>3518</v>
      </c>
      <c r="B589" s="2" t="str">
        <f>IFERROR(__xludf.DUMMYFUNCTION("""COMPUTED_VALUE"""),"['David F. Pleoger, badge #5753']")</f>
        <v>['David F. Pleoger, badge #5753']</v>
      </c>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c r="A590" s="1" t="s">
        <v>3518</v>
      </c>
      <c r="B590" s="2" t="str">
        <f>IFERROR(__xludf.DUMMYFUNCTION("""COMPUTED_VALUE"""),"['Daniel David Kahlow, badge #None']")</f>
        <v>['Daniel David Kahlow, badge #None']</v>
      </c>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c r="A591" s="1" t="s">
        <v>3518</v>
      </c>
      <c r="B591" s="2" t="str">
        <f>IFERROR(__xludf.DUMMYFUNCTION("""COMPUTED_VALUE"""),"['Steven W. Mosey, badge #4875")</f>
        <v>['Steven W. Mosey, badge #4875</v>
      </c>
      <c r="C591" s="2" t="str">
        <f>IFERROR(__xludf.DUMMYFUNCTION("""COMPUTED_VALUE"""),"Todd Babekuhl, badge #246']")</f>
        <v>Todd Babekuhl, badge #246']</v>
      </c>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c r="A592" s="1" t="s">
        <v>3518</v>
      </c>
      <c r="B592" s="2" t="str">
        <f>IFERROR(__xludf.DUMMYFUNCTION("""COMPUTED_VALUE"""),"['Brian Sloat, badge #None']")</f>
        <v>['Brian Sloat, badge #None']</v>
      </c>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c r="A593" s="1" t="s">
        <v>3518</v>
      </c>
      <c r="B593" s="2" t="str">
        <f>IFERROR(__xludf.DUMMYFUNCTION("""COMPUTED_VALUE"""),"['Scott J. Dahlquist, badge #1394']")</f>
        <v>['Scott J. Dahlquist, badge #1394']</v>
      </c>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c r="A594" s="1" t="s">
        <v>3518</v>
      </c>
      <c r="B594" s="2" t="str">
        <f>IFERROR(__xludf.DUMMYFUNCTION("""COMPUTED_VALUE"""),"['Derek M. Chauvin, badge #1087")</f>
        <v>['Derek M. Chauvin, badge #1087</v>
      </c>
      <c r="C594" s="2" t="str">
        <f>IFERROR(__xludf.DUMMYFUNCTION("""COMPUTED_VALUE"""),"Tou Thao, badge #7162']")</f>
        <v>Tou Thao, badge #7162']</v>
      </c>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c r="A595" s="1" t="s">
        <v>3518</v>
      </c>
      <c r="B595" s="2" t="str">
        <f>IFERROR(__xludf.DUMMYFUNCTION("""COMPUTED_VALUE"""),"['Jeffrey J. Boyle, badge #70790']")</f>
        <v>['Jeffrey J. Boyle, badge #70790']</v>
      </c>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c r="A596" s="1" t="s">
        <v>3518</v>
      </c>
      <c r="B596" s="2" t="str">
        <f>IFERROR(__xludf.DUMMYFUNCTION("""COMPUTED_VALUE"""),"['Kelvin Pulphus, badge #5846']")</f>
        <v>['Kelvin Pulphus, badge #5846']</v>
      </c>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c r="A597" s="1" t="s">
        <v>3518</v>
      </c>
      <c r="B597" s="2" t="str">
        <f>IFERROR(__xludf.DUMMYFUNCTION("""COMPUTED_VALUE"""),"['Rowena Holmes, badge #2984']")</f>
        <v>['Rowena Holmes, badge #2984']</v>
      </c>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c r="A598" s="1" t="s">
        <v>3518</v>
      </c>
      <c r="B598" s="2" t="str">
        <f>IFERROR(__xludf.DUMMYFUNCTION("""COMPUTED_VALUE"""),"['Jeff Hall, badge #2633']")</f>
        <v>['Jeff Hall, badge #2633']</v>
      </c>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c r="A599" s="1" t="s">
        <v>3518</v>
      </c>
      <c r="B599" s="2" t="str">
        <f>IFERROR(__xludf.DUMMYFUNCTION("""COMPUTED_VALUE"""),"['Charles L. Storlie, badge #6908")</f>
        <v>['Charles L. Storlie, badge #6908</v>
      </c>
      <c r="C599" s="2" t="str">
        <f>IFERROR(__xludf.DUMMYFUNCTION("""COMPUTED_VALUE"""),"Duy D. Ngo, badge #5108']")</f>
        <v>Duy D. Ngo, badge #5108']</v>
      </c>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c r="A600" s="1" t="s">
        <v>3518</v>
      </c>
      <c r="B600" s="2" t="str">
        <f>IFERROR(__xludf.DUMMYFUNCTION("""COMPUTED_VALUE"""),"['Aaron C. Morrison, badge #4859")</f>
        <v>['Aaron C. Morrison, badge #4859</v>
      </c>
      <c r="C600" s="2" t="str">
        <f>IFERROR(__xludf.DUMMYFUNCTION("""COMPUTED_VALUE"""),"Chad Fuchs, badge #2145")</f>
        <v>Chad Fuchs, badge #2145</v>
      </c>
      <c r="D600" s="2" t="str">
        <f>IFERROR(__xludf.DUMMYFUNCTION("""COMPUTED_VALUE"""),"Christopher Garbisch, badge #2214")</f>
        <v>Christopher Garbisch, badge #2214</v>
      </c>
      <c r="E600" s="2" t="str">
        <f>IFERROR(__xludf.DUMMYFUNCTION("""COMPUTED_VALUE"""),"George J. Peltz, badge #5546")</f>
        <v>George J. Peltz, badge #5546</v>
      </c>
      <c r="F600" s="2" t="str">
        <f>IFERROR(__xludf.DUMMYFUNCTION("""COMPUTED_VALUE"""),"Kendall A. Chambers, badge #1078")</f>
        <v>Kendall A. Chambers, badge #1078</v>
      </c>
      <c r="G600" s="2" t="str">
        <f>IFERROR(__xludf.DUMMYFUNCTION("""COMPUTED_VALUE"""),"Lucas Peterson, badge #5630")</f>
        <v>Lucas Peterson, badge #5630</v>
      </c>
      <c r="H600" s="2" t="str">
        <f>IFERROR(__xludf.DUMMYFUNCTION("""COMPUTED_VALUE"""),"Mark E. Beaupre, badge #362")</f>
        <v>Mark E. Beaupre, badge #362</v>
      </c>
      <c r="I600" s="2" t="str">
        <f>IFERROR(__xludf.DUMMYFUNCTION("""COMPUTED_VALUE"""),"Mark Kaspszak, badge #3642")</f>
        <v>Mark Kaspszak, badge #3642</v>
      </c>
      <c r="J600" s="2" t="str">
        <f>IFERROR(__xludf.DUMMYFUNCTION("""COMPUTED_VALUE"""),"Mark L. Osland, badge #5376")</f>
        <v>Mark L. Osland, badge #5376</v>
      </c>
      <c r="K600" s="2" t="str">
        <f>IFERROR(__xludf.DUMMYFUNCTION("""COMPUTED_VALUE"""),"Nicholas H. Rowe, badge #6179")</f>
        <v>Nicholas H. Rowe, badge #6179</v>
      </c>
      <c r="L600" s="2" t="str">
        <f>IFERROR(__xludf.DUMMYFUNCTION("""COMPUTED_VALUE"""),"Peter C. Rud, badge #6200")</f>
        <v>Peter C. Rud, badge #6200</v>
      </c>
      <c r="M600" s="2" t="str">
        <f>IFERROR(__xludf.DUMMYFUNCTION("""COMPUTED_VALUE"""),"Scott Creighton, badge #1331")</f>
        <v>Scott Creighton, badge #1331</v>
      </c>
      <c r="N600" s="2" t="str">
        <f>IFERROR(__xludf.DUMMYFUNCTION("""COMPUTED_VALUE"""),"Steven Lynch, badge #4303")</f>
        <v>Steven Lynch, badge #4303</v>
      </c>
      <c r="O600" s="2" t="str">
        <f>IFERROR(__xludf.DUMMYFUNCTION("""COMPUTED_VALUE"""),"Steven W. Mosey, badge #4875")</f>
        <v>Steven W. Mosey, badge #4875</v>
      </c>
      <c r="P600" s="2" t="str">
        <f>IFERROR(__xludf.DUMMYFUNCTION("""COMPUTED_VALUE"""),"Todd Babekuhl, badge #246']")</f>
        <v>Todd Babekuhl, badge #246']</v>
      </c>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c r="A601" s="1" t="s">
        <v>3518</v>
      </c>
      <c r="B601" s="2" t="str">
        <f>IFERROR(__xludf.DUMMYFUNCTION("""COMPUTED_VALUE"""),"['Jason Schmitt, badge #6374']")</f>
        <v>['Jason Schmitt, badge #6374']</v>
      </c>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c r="A602" s="1" t="s">
        <v>3518</v>
      </c>
      <c r="B602" s="2" t="str">
        <f>IFERROR(__xludf.DUMMYFUNCTION("""COMPUTED_VALUE"""),"['Juan Alonzo, Jr., badge #77']")</f>
        <v>['Juan Alonzo, Jr., badge #77']</v>
      </c>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c r="A603" s="1" t="s">
        <v>3518</v>
      </c>
      <c r="B603" s="2" t="str">
        <f>IFERROR(__xludf.DUMMYFUNCTION("""COMPUTED_VALUE"""),"['Zakari Ketchmark, badge #3682']")</f>
        <v>['Zakari Ketchmark, badge #3682']</v>
      </c>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c r="A604" s="1" t="s">
        <v>3518</v>
      </c>
      <c r="B604" s="2" t="str">
        <f>IFERROR(__xludf.DUMMYFUNCTION("""COMPUTED_VALUE"""),"['Renee Lewis, badge #4105']")</f>
        <v>['Renee Lewis, badge #4105']</v>
      </c>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c r="A605" s="1" t="s">
        <v>3518</v>
      </c>
      <c r="B605" s="2" t="str">
        <f>IFERROR(__xludf.DUMMYFUNCTION("""COMPUTED_VALUE"""),"['Anthony T. Miller, badge #None']")</f>
        <v>['Anthony T. Miller, badge #None']</v>
      </c>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c r="A606" s="1" t="s">
        <v>3518</v>
      </c>
      <c r="B606" s="2" t="str">
        <f>IFERROR(__xludf.DUMMYFUNCTION("""COMPUTED_VALUE"""),"['Kenneth Baker, badge #3144")</f>
        <v>['Kenneth Baker, badge #3144</v>
      </c>
      <c r="C606" s="2" t="str">
        <f>IFERROR(__xludf.DUMMYFUNCTION("""COMPUTED_VALUE"""),"William Reinbold, badge #3118']")</f>
        <v>William Reinbold, badge #3118']</v>
      </c>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c r="A607" s="1" t="s">
        <v>3518</v>
      </c>
      <c r="B607" s="2" t="str">
        <f>IFERROR(__xludf.DUMMYFUNCTION("""COMPUTED_VALUE"""),"['Luke G. Nash, badge #None']")</f>
        <v>['Luke G. Nash, badge #None']</v>
      </c>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c r="A608" s="1" t="s">
        <v>3518</v>
      </c>
      <c r="B608" s="2" t="str">
        <f>IFERROR(__xludf.DUMMYFUNCTION("""COMPUTED_VALUE"""),"['Matthew D. Bostrom, badge #69100']")</f>
        <v>['Matthew D. Bostrom, badge #69100']</v>
      </c>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c r="A609" s="1" t="s">
        <v>3518</v>
      </c>
      <c r="B609" s="2" t="str">
        <f>IFERROR(__xludf.DUMMYFUNCTION("""COMPUTED_VALUE"""),"['Scott Mogler, badge #None']")</f>
        <v>['Scott Mogler, badge #None']</v>
      </c>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c r="A610" s="1" t="s">
        <v>3518</v>
      </c>
      <c r="B610" s="2" t="str">
        <f>IFERROR(__xludf.DUMMYFUNCTION("""COMPUTED_VALUE"""),"['Lance Christianson, badge #1104")</f>
        <v>['Lance Christianson, badge #1104</v>
      </c>
      <c r="C610" s="2" t="str">
        <f>IFERROR(__xludf.DUMMYFUNCTION("""COMPUTED_VALUE"""),"Lance F. Christianson, badge #114630")</f>
        <v>Lance F. Christianson, badge #114630</v>
      </c>
      <c r="D610" s="2" t="str">
        <f>IFERROR(__xludf.DUMMYFUNCTION("""COMPUTED_VALUE"""),"William Bjork, badge #573']")</f>
        <v>William Bjork, badge #573']</v>
      </c>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c r="A611" s="1" t="s">
        <v>3518</v>
      </c>
      <c r="B611" s="2" t="str">
        <f>IFERROR(__xludf.DUMMYFUNCTION("""COMPUTED_VALUE"""),"['Clemmie Tucker, Sr., badge #None']")</f>
        <v>['Clemmie Tucker, Sr., badge #None']</v>
      </c>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c r="A612" s="1" t="s">
        <v>3518</v>
      </c>
      <c r="B612" s="2" t="str">
        <f>IFERROR(__xludf.DUMMYFUNCTION("""COMPUTED_VALUE"""),"['Jeff Hall, badge #2633']")</f>
        <v>['Jeff Hall, badge #2633']</v>
      </c>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c r="A613" s="1" t="s">
        <v>3518</v>
      </c>
      <c r="B613" s="2" t="str">
        <f>IFERROR(__xludf.DUMMYFUNCTION("""COMPUTED_VALUE"""),"['Charles F. Adams, badge #9']")</f>
        <v>['Charles F. Adams, badge #9']</v>
      </c>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c r="A614" s="1" t="s">
        <v>3518</v>
      </c>
      <c r="B614" s="2" t="str">
        <f>IFERROR(__xludf.DUMMYFUNCTION("""COMPUTED_VALUE"""),"['Christopher Garbisch, badge #2214")</f>
        <v>['Christopher Garbisch, badge #2214</v>
      </c>
      <c r="C614" s="2" t="str">
        <f>IFERROR(__xludf.DUMMYFUNCTION("""COMPUTED_VALUE"""),"Jeffrey Newman, badge #5097")</f>
        <v>Jeffrey Newman, badge #5097</v>
      </c>
      <c r="D614" s="2" t="str">
        <f>IFERROR(__xludf.DUMMYFUNCTION("""COMPUTED_VALUE"""),"Shawn Powell, badge #5792']")</f>
        <v>Shawn Powell, badge #5792']</v>
      </c>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c r="A615" s="1" t="s">
        <v>3518</v>
      </c>
      <c r="B615" s="2" t="str">
        <f>IFERROR(__xludf.DUMMYFUNCTION("""COMPUTED_VALUE"""),"['Abdulkhayr Hirse, badge #None")</f>
        <v>['Abdulkhayr Hirse, badge #None</v>
      </c>
      <c r="C615" s="2" t="str">
        <f>IFERROR(__xludf.DUMMYFUNCTION("""COMPUTED_VALUE"""),"Mukhtar Abdulkadir, badge #353")</f>
        <v>Mukhtar Abdulkadir, badge #353</v>
      </c>
      <c r="D615" s="2" t="str">
        <f>IFERROR(__xludf.DUMMYFUNCTION("""COMPUTED_VALUE"""),"Salah Ahmed, badge #70")</f>
        <v>Salah Ahmed, badge #70</v>
      </c>
      <c r="E615" s="2" t="str">
        <f>IFERROR(__xludf.DUMMYFUNCTION("""COMPUTED_VALUE"""),"Waheid Siraach, badge #None']")</f>
        <v>Waheid Siraach, badge #None']</v>
      </c>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c r="A616" s="1" t="s">
        <v>3518</v>
      </c>
      <c r="B616" s="2" t="str">
        <f>IFERROR(__xludf.DUMMYFUNCTION("""COMPUTED_VALUE"""),"['Jesse Crofton, badge #1341']")</f>
        <v>['Jesse Crofton, badge #1341']</v>
      </c>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c r="A617" s="1" t="s">
        <v>3518</v>
      </c>
      <c r="B617" s="2" t="str">
        <f>IFERROR(__xludf.DUMMYFUNCTION("""COMPUTED_VALUE"""),"['David Voss, badge #7441']")</f>
        <v>['David Voss, badge #7441']</v>
      </c>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c r="A618" s="1" t="s">
        <v>3518</v>
      </c>
      <c r="B618" s="2" t="str">
        <f>IFERROR(__xludf.DUMMYFUNCTION("""COMPUTED_VALUE"""),"['Herbert Kotek, badge #None']")</f>
        <v>['Herbert Kotek, badge #None']</v>
      </c>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c r="A619" s="1" t="s">
        <v>3518</v>
      </c>
      <c r="B619" s="2" t="str">
        <f>IFERROR(__xludf.DUMMYFUNCTION("""COMPUTED_VALUE"""),"['Kimberly Bonilla, badge #624']")</f>
        <v>['Kimberly Bonilla, badge #624']</v>
      </c>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c r="A620" s="1" t="s">
        <v>3518</v>
      </c>
      <c r="B620" s="2" t="str">
        <f>IFERROR(__xludf.DUMMYFUNCTION("""COMPUTED_VALUE"""),"['Tyrone Barze, badge #330']")</f>
        <v>['Tyrone Barze, badge #330']</v>
      </c>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c r="A621" s="1" t="s">
        <v>3518</v>
      </c>
      <c r="B621" s="2" t="str">
        <f>IFERROR(__xludf.DUMMYFUNCTION("""COMPUTED_VALUE"""),"['Richard Duncan, badge #None']")</f>
        <v>['Richard Duncan, badge #None']</v>
      </c>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c r="A622" s="1" t="s">
        <v>3518</v>
      </c>
      <c r="B622" s="2" t="str">
        <f>IFERROR(__xludf.DUMMYFUNCTION("""COMPUTED_VALUE"""),"['William Gregory, badge #2450']")</f>
        <v>['William Gregory, badge #2450']</v>
      </c>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c r="A623" s="1" t="s">
        <v>3518</v>
      </c>
      <c r="B623" s="2" t="str">
        <f>IFERROR(__xludf.DUMMYFUNCTION("""COMPUTED_VALUE"""),"['Clark Goset, badge #2354']")</f>
        <v>['Clark Goset, badge #2354']</v>
      </c>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c r="A624" s="1" t="s">
        <v>3518</v>
      </c>
      <c r="B624" s="2" t="str">
        <f>IFERROR(__xludf.DUMMYFUNCTION("""COMPUTED_VALUE"""),"['Justin Stetson, badge #6812']")</f>
        <v>['Justin Stetson, badge #6812']</v>
      </c>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c r="A625" s="1" t="s">
        <v>3518</v>
      </c>
      <c r="B625" s="2" t="str">
        <f>IFERROR(__xludf.DUMMYFUNCTION("""COMPUTED_VALUE"""),"['Carlos Baires Escobar, badge #275")</f>
        <v>['Carlos Baires Escobar, badge #275</v>
      </c>
      <c r="C625" s="2" t="str">
        <f>IFERROR(__xludf.DUMMYFUNCTION("""COMPUTED_VALUE"""),"Christopher Humphrey, badge #3188")</f>
        <v>Christopher Humphrey, badge #3188</v>
      </c>
      <c r="D625" s="2" t="str">
        <f>IFERROR(__xludf.DUMMYFUNCTION("""COMPUTED_VALUE"""),"Nicholas McCarthy, badge #4521")</f>
        <v>Nicholas McCarthy, badge #4521</v>
      </c>
      <c r="E625" s="2" t="str">
        <f>IFERROR(__xludf.DUMMYFUNCTION("""COMPUTED_VALUE"""),"Shawn Brandt, badge #746")</f>
        <v>Shawn Brandt, badge #746</v>
      </c>
      <c r="F625" s="2" t="str">
        <f>IFERROR(__xludf.DUMMYFUNCTION("""COMPUTED_VALUE"""),"Timothy E. Devick, badge #1526']")</f>
        <v>Timothy E. Devick, badge #1526']</v>
      </c>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c r="A626" s="1" t="s">
        <v>3518</v>
      </c>
      <c r="B626" s="2" t="str">
        <f>IFERROR(__xludf.DUMMYFUNCTION("""COMPUTED_VALUE"""),"['Kimberly Lund Voss, badge #4260']")</f>
        <v>['Kimberly Lund Voss, badge #4260']</v>
      </c>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c r="A627" s="1" t="s">
        <v>3518</v>
      </c>
      <c r="B627" s="2" t="str">
        <f>IFERROR(__xludf.DUMMYFUNCTION("""COMPUTED_VALUE"""),"['Mark Hanneman, badge #2654']")</f>
        <v>['Mark Hanneman, badge #2654']</v>
      </c>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c r="A628" s="1" t="s">
        <v>3518</v>
      </c>
      <c r="B628" s="2" t="str">
        <f>IFERROR(__xludf.DUMMYFUNCTION("""COMPUTED_VALUE"""),"['Jason P. Marino, badge #None']")</f>
        <v>['Jason P. Marino, badge #None']</v>
      </c>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c r="A629" s="1" t="s">
        <v>3518</v>
      </c>
      <c r="B629" s="2" t="str">
        <f>IFERROR(__xludf.DUMMYFUNCTION("""COMPUTED_VALUE"""),"['Patrick Tapp, badge #7198']")</f>
        <v>['Patrick Tapp, badge #7198']</v>
      </c>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c r="A630" s="1" t="s">
        <v>3518</v>
      </c>
      <c r="B630" s="2" t="str">
        <f>IFERROR(__xludf.DUMMYFUNCTION("""COMPUTED_VALUE"""),"['Amy Therkelson, badge #None']")</f>
        <v>['Amy Therkelson, badge #None']</v>
      </c>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c r="A631" s="1" t="s">
        <v>3518</v>
      </c>
      <c r="B631" s="2" t="str">
        <f>IFERROR(__xludf.DUMMYFUNCTION("""COMPUTED_VALUE"""),"['Jason Wolff, badge #7859']")</f>
        <v>['Jason Wolff, badge #7859']</v>
      </c>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c r="A632" s="1" t="s">
        <v>3518</v>
      </c>
      <c r="B632" s="2" t="str">
        <f>IFERROR(__xludf.DUMMYFUNCTION("""COMPUTED_VALUE"""),"['Brandon Akers, badge #None")</f>
        <v>['Brandon Akers, badge #None</v>
      </c>
      <c r="C632" s="2" t="str">
        <f>IFERROR(__xludf.DUMMYFUNCTION("""COMPUTED_VALUE"""),"Cody Turner, badge #None")</f>
        <v>Cody Turner, badge #None</v>
      </c>
      <c r="D632" s="2" t="str">
        <f>IFERROR(__xludf.DUMMYFUNCTION("""COMPUTED_VALUE"""),"Steven Holt, badge #None']")</f>
        <v>Steven Holt, badge #None']</v>
      </c>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c r="A633" s="1" t="s">
        <v>3518</v>
      </c>
      <c r="B633" s="2" t="str">
        <f>IFERROR(__xludf.DUMMYFUNCTION("""COMPUTED_VALUE"""),"['Darcy Klund, badge #3728")</f>
        <v>['Darcy Klund, badge #3728</v>
      </c>
      <c r="C633" s="2" t="str">
        <f>IFERROR(__xludf.DUMMYFUNCTION("""COMPUTED_VALUE"""),"Jason Schmitt, badge #6374")</f>
        <v>Jason Schmitt, badge #6374</v>
      </c>
      <c r="D633" s="2" t="str">
        <f>IFERROR(__xludf.DUMMYFUNCTION("""COMPUTED_VALUE"""),"Paul Huynh, badge #3198']")</f>
        <v>Paul Huynh, badge #3198']</v>
      </c>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c r="A634" s="1" t="s">
        <v>3518</v>
      </c>
      <c r="B634" s="2" t="str">
        <f>IFERROR(__xludf.DUMMYFUNCTION("""COMPUTED_VALUE"""),"['Sherry R. Appledorn, badge #214']")</f>
        <v>['Sherry R. Appledorn, badge #214']</v>
      </c>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c r="A635" s="1" t="s">
        <v>3518</v>
      </c>
      <c r="B635" s="2" t="str">
        <f>IFERROR(__xludf.DUMMYFUNCTION("""COMPUTED_VALUE"""),"['David R. Clifford, badge #1170']")</f>
        <v>['David R. Clifford, badge #1170']</v>
      </c>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c r="A636" s="1" t="s">
        <v>3518</v>
      </c>
      <c r="B636" s="2" t="str">
        <f>IFERROR(__xludf.DUMMYFUNCTION("""COMPUTED_VALUE"""),"['Jeff Hall, badge #2633']")</f>
        <v>['Jeff Hall, badge #2633']</v>
      </c>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c r="A637" s="1" t="s">
        <v>3518</v>
      </c>
      <c r="B637" s="2" t="str">
        <f>IFERROR(__xludf.DUMMYFUNCTION("""COMPUTED_VALUE"""),"['Patrick D. Kellerman, badge #342660']")</f>
        <v>['Patrick D. Kellerman, badge #342660']</v>
      </c>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c r="A638" s="1" t="s">
        <v>3518</v>
      </c>
      <c r="B638" s="2" t="str">
        <f>IFERROR(__xludf.DUMMYFUNCTION("""COMPUTED_VALUE"""),"['Troy Walker, badge #7463']")</f>
        <v>['Troy Walker, badge #7463']</v>
      </c>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c r="A639" s="1" t="s">
        <v>3518</v>
      </c>
      <c r="B639" s="2" t="str">
        <f>IFERROR(__xludf.DUMMYFUNCTION("""COMPUTED_VALUE"""),"['Robert J. Kroll, badge #3874']")</f>
        <v>['Robert J. Kroll, badge #3874']</v>
      </c>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c r="A640" s="1" t="s">
        <v>3518</v>
      </c>
      <c r="B640" s="2" t="str">
        <f>IFERROR(__xludf.DUMMYFUNCTION("""COMPUTED_VALUE"""),"['Colby D. Bragg, badge #73500")</f>
        <v>['Colby D. Bragg, badge #73500</v>
      </c>
      <c r="C640" s="2" t="str">
        <f>IFERROR(__xludf.DUMMYFUNCTION("""COMPUTED_VALUE"""),"Joshua E. Raichert, badge #571150")</f>
        <v>Joshua E. Raichert, badge #571150</v>
      </c>
      <c r="D640" s="2" t="str">
        <f>IFERROR(__xludf.DUMMYFUNCTION("""COMPUTED_VALUE"""),"Justin L. Rangel, badge #559775']")</f>
        <v>Justin L. Rangel, badge #559775']</v>
      </c>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c r="A641" s="1" t="s">
        <v>3518</v>
      </c>
      <c r="B641" s="2" t="str">
        <f>IFERROR(__xludf.DUMMYFUNCTION("""COMPUTED_VALUE"""),"['Michael Griffin, badge #2475']")</f>
        <v>['Michael Griffin, badge #2475']</v>
      </c>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c r="A642" s="1" t="s">
        <v>3518</v>
      </c>
      <c r="B642" s="2" t="str">
        <f>IFERROR(__xludf.DUMMYFUNCTION("""COMPUTED_VALUE"""),"['John C. Kelly III, badge #3691']")</f>
        <v>['John C. Kelly III, badge #3691']</v>
      </c>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c r="A643" s="1" t="s">
        <v>3518</v>
      </c>
      <c r="B643" s="2" t="str">
        <f>IFERROR(__xludf.DUMMYFUNCTION("""COMPUTED_VALUE"""),"['Jeffrey Pennaz, badge #5551']")</f>
        <v>['Jeffrey Pennaz, badge #5551']</v>
      </c>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c r="A644" s="1" t="s">
        <v>3518</v>
      </c>
      <c r="B644" s="2" t="str">
        <f>IFERROR(__xludf.DUMMYFUNCTION("""COMPUTED_VALUE"""),"['Patrick Tapp, badge #7198']")</f>
        <v>['Patrick Tapp, badge #7198']</v>
      </c>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c r="A645" s="1" t="s">
        <v>3518</v>
      </c>
      <c r="B645" s="2" t="str">
        <f>IFERROR(__xludf.DUMMYFUNCTION("""COMPUTED_VALUE"""),"['Chad Martin, badge #4412")</f>
        <v>['Chad Martin, badge #4412</v>
      </c>
      <c r="C645" s="2" t="str">
        <f>IFERROR(__xludf.DUMMYFUNCTION("""COMPUTED_VALUE"""),"Craig Williams, badge #7769")</f>
        <v>Craig Williams, badge #7769</v>
      </c>
      <c r="D645" s="2" t="str">
        <f>IFERROR(__xludf.DUMMYFUNCTION("""COMPUTED_VALUE"""),"Efrem Hamilton, badge #2611")</f>
        <v>Efrem Hamilton, badge #2611</v>
      </c>
      <c r="E645" s="2" t="str">
        <f>IFERROR(__xludf.DUMMYFUNCTION("""COMPUTED_VALUE"""),"James R. Jensen, badge #3282']")</f>
        <v>James R. Jensen, badge #3282']</v>
      </c>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c r="A646" s="1" t="s">
        <v>3518</v>
      </c>
      <c r="B646" s="2" t="str">
        <f>IFERROR(__xludf.DUMMYFUNCTION("""COMPUTED_VALUE"""),"['Peter J. Ritschel, badge #6037']")</f>
        <v>['Peter J. Ritschel, badge #6037']</v>
      </c>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c r="A647" s="1" t="s">
        <v>3518</v>
      </c>
      <c r="B647" s="2" t="str">
        <f>IFERROR(__xludf.DUMMYFUNCTION("""COMPUTED_VALUE"""),"['Trent W. MacDonald, badge #None']")</f>
        <v>['Trent W. MacDonald, badge #None']</v>
      </c>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c r="A648" s="1" t="s">
        <v>3518</v>
      </c>
      <c r="B648" s="2" t="str">
        <f>IFERROR(__xludf.DUMMYFUNCTION("""COMPUTED_VALUE"""),"['Jason Warnygora, badge #None']")</f>
        <v>['Jason Warnygora, badge #None']</v>
      </c>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c r="A649" s="1" t="s">
        <v>3518</v>
      </c>
      <c r="B649" s="2" t="str">
        <f>IFERROR(__xludf.DUMMYFUNCTION("""COMPUTED_VALUE"""),"['Jeff Hall, badge #2633']")</f>
        <v>['Jeff Hall, badge #2633']</v>
      </c>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c r="A650" s="1" t="s">
        <v>3518</v>
      </c>
      <c r="B650" s="2" t="str">
        <f>IFERROR(__xludf.DUMMYFUNCTION("""COMPUTED_VALUE"""),"['Kate Deering, badge #None")</f>
        <v>['Kate Deering, badge #None</v>
      </c>
      <c r="C650" s="2" t="str">
        <f>IFERROR(__xludf.DUMMYFUNCTION("""COMPUTED_VALUE"""),"Ryan Soliday, badge #None']")</f>
        <v>Ryan Soliday, badge #None']</v>
      </c>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c r="A651" s="1" t="s">
        <v>3518</v>
      </c>
      <c r="B651" s="2" t="str">
        <f>IFERROR(__xludf.DUMMYFUNCTION("""COMPUTED_VALUE"""),"['Rebecca Anne Pieper, badge #None']")</f>
        <v>['Rebecca Anne Pieper, badge #None']</v>
      </c>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c r="A652" s="1" t="s">
        <v>3518</v>
      </c>
      <c r="B652" s="2" t="str">
        <f>IFERROR(__xludf.DUMMYFUNCTION("""COMPUTED_VALUE"""),"['Jamie Conway, badge #1292']")</f>
        <v>['Jamie Conway, badge #1292']</v>
      </c>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c r="A653" s="1" t="s">
        <v>3518</v>
      </c>
      <c r="B653" s="2" t="str">
        <f>IFERROR(__xludf.DUMMYFUNCTION("""COMPUTED_VALUE"""),"['Colleen Ryan, badge #6226']")</f>
        <v>['Colleen Ryan, badge #6226']</v>
      </c>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c r="A654" s="1" t="s">
        <v>3518</v>
      </c>
      <c r="B654" s="2" t="str">
        <f>IFERROR(__xludf.DUMMYFUNCTION("""COMPUTED_VALUE"""),"['Alan W. Williams, badge #7763']")</f>
        <v>['Alan W. Williams, badge #7763']</v>
      </c>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c r="A655" s="1" t="s">
        <v>3518</v>
      </c>
      <c r="B655" s="2" t="str">
        <f>IFERROR(__xludf.DUMMYFUNCTION("""COMPUTED_VALUE"""),"['Joshua M. Olson, badge #None']")</f>
        <v>['Joshua M. Olson, badge #None']</v>
      </c>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c r="A656" s="1" t="s">
        <v>3518</v>
      </c>
      <c r="B656" s="2" t="str">
        <f>IFERROR(__xludf.DUMMYFUNCTION("""COMPUTED_VALUE"""),"['Patrick Tapp, badge #7198']")</f>
        <v>['Patrick Tapp, badge #7198']</v>
      </c>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c r="A657" s="1" t="s">
        <v>3518</v>
      </c>
      <c r="B657" s="2" t="str">
        <f>IFERROR(__xludf.DUMMYFUNCTION("""COMPUTED_VALUE"""),"['Patrick Tapp, badge #7198']")</f>
        <v>['Patrick Tapp, badge #7198']</v>
      </c>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c r="A658" s="1" t="s">
        <v>3518</v>
      </c>
      <c r="B658" s="2" t="str">
        <f>IFERROR(__xludf.DUMMYFUNCTION("""COMPUTED_VALUE"""),"['Felix Alvarado, badge #79']")</f>
        <v>['Felix Alvarado, badge #79']</v>
      </c>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c r="A659" s="1" t="s">
        <v>3518</v>
      </c>
      <c r="B659" s="2" t="str">
        <f>IFERROR(__xludf.DUMMYFUNCTION("""COMPUTED_VALUE"""),"['Bradley J. Simonson, badge #6581']")</f>
        <v>['Bradley J. Simonson, badge #6581']</v>
      </c>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c r="A660" s="1" t="s">
        <v>3518</v>
      </c>
      <c r="B660" s="2" t="str">
        <f>IFERROR(__xludf.DUMMYFUNCTION("""COMPUTED_VALUE"""),"['Patrick Tapp, badge #7198']")</f>
        <v>['Patrick Tapp, badge #7198']</v>
      </c>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c r="A661" s="1" t="s">
        <v>3518</v>
      </c>
      <c r="B661" s="2" t="str">
        <f>IFERROR(__xludf.DUMMYFUNCTION("""COMPUTED_VALUE"""),"['Jeff Hall, badge #2633']")</f>
        <v>['Jeff Hall, badge #2633']</v>
      </c>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c r="A662" s="1" t="s">
        <v>3518</v>
      </c>
      <c r="B662" s="2" t="str">
        <f>IFERROR(__xludf.DUMMYFUNCTION("""COMPUTED_VALUE"""),"['Patrick Tapp, badge #7198']")</f>
        <v>['Patrick Tapp, badge #7198']</v>
      </c>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c r="A663" s="1" t="s">
        <v>3518</v>
      </c>
      <c r="B663" s="2" t="str">
        <f>IFERROR(__xludf.DUMMYFUNCTION("""COMPUTED_VALUE"""),"['Samantha Belcourt, badge #386']")</f>
        <v>['Samantha Belcourt, badge #386']</v>
      </c>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c r="A664" s="1" t="s">
        <v>3518</v>
      </c>
      <c r="B664" s="2" t="str">
        <f>IFERROR(__xludf.DUMMYFUNCTION("""COMPUTED_VALUE"""),"['Joseph R. Sandquist, badge #597500")</f>
        <v>['Joseph R. Sandquist, badge #597500</v>
      </c>
      <c r="C664" s="2" t="str">
        <f>IFERROR(__xludf.DUMMYFUNCTION("""COMPUTED_VALUE"""),"Mark A. Grundhauser, badge #244755']")</f>
        <v>Mark A. Grundhauser, badge #244755']</v>
      </c>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c r="A665" s="1" t="s">
        <v>3518</v>
      </c>
      <c r="B665" s="2" t="str">
        <f>IFERROR(__xludf.DUMMYFUNCTION("""COMPUTED_VALUE"""),"['Patrick Tapp, badge #7198']")</f>
        <v>['Patrick Tapp, badge #7198']</v>
      </c>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c r="A666" s="1" t="s">
        <v>3518</v>
      </c>
      <c r="B666" s="2" t="str">
        <f>IFERROR(__xludf.DUMMYFUNCTION("""COMPUTED_VALUE"""),"['Larry Costello, badge #None']")</f>
        <v>['Larry Costello, badge #None']</v>
      </c>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c r="A667" s="1" t="s">
        <v>3518</v>
      </c>
      <c r="B667" s="2" t="str">
        <f>IFERROR(__xludf.DUMMYFUNCTION("""COMPUTED_VALUE"""),"['Andrew J. Smith, badge #6628']")</f>
        <v>['Andrew J. Smith, badge #6628']</v>
      </c>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c r="A668" s="1" t="s">
        <v>3518</v>
      </c>
      <c r="B668" s="2" t="str">
        <f>IFERROR(__xludf.DUMMYFUNCTION("""COMPUTED_VALUE"""),"['Bobby J. Donahue, badge #157350")</f>
        <v>['Bobby J. Donahue, badge #157350</v>
      </c>
      <c r="C668" s="2" t="str">
        <f>IFERROR(__xludf.DUMMYFUNCTION("""COMPUTED_VALUE"""),"Marshall B. Titus, badge #688855")</f>
        <v>Marshall B. Titus, badge #688855</v>
      </c>
      <c r="D668" s="2" t="str">
        <f>IFERROR(__xludf.DUMMYFUNCTION("""COMPUTED_VALUE"""),"Thomas D. Arnold, badge #21850']")</f>
        <v>Thomas D. Arnold, badge #21850']</v>
      </c>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c r="A669" s="1" t="s">
        <v>3518</v>
      </c>
      <c r="B669" s="2" t="str">
        <f>IFERROR(__xludf.DUMMYFUNCTION("""COMPUTED_VALUE"""),"['Dante Dean, badge #1475']")</f>
        <v>['Dante Dean, badge #1475']</v>
      </c>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c r="A670" s="1" t="s">
        <v>3518</v>
      </c>
      <c r="B670" s="2" t="str">
        <f>IFERROR(__xludf.DUMMYFUNCTION("""COMPUTED_VALUE"""),"['Sundiata Bronson, badge #805']")</f>
        <v>['Sundiata Bronson, badge #805']</v>
      </c>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c r="A671" s="1" t="s">
        <v>3518</v>
      </c>
      <c r="B671" s="2" t="str">
        <f>IFERROR(__xludf.DUMMYFUNCTION("""COMPUTED_VALUE"""),"['Kate Deering, badge #None")</f>
        <v>['Kate Deering, badge #None</v>
      </c>
      <c r="C671" s="2" t="str">
        <f>IFERROR(__xludf.DUMMYFUNCTION("""COMPUTED_VALUE"""),"Ryan Soliday, badge #None']")</f>
        <v>Ryan Soliday, badge #None']</v>
      </c>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c r="A672" s="1" t="s">
        <v>3518</v>
      </c>
      <c r="B672" s="2" t="str">
        <f>IFERROR(__xludf.DUMMYFUNCTION("""COMPUTED_VALUE"""),"['Jeff Hall, badge #2633']")</f>
        <v>['Jeff Hall, badge #2633']</v>
      </c>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c r="A673" s="1" t="s">
        <v>3518</v>
      </c>
      <c r="B673" s="2" t="str">
        <f>IFERROR(__xludf.DUMMYFUNCTION("""COMPUTED_VALUE"""),"['Luke McClellan, badge #None']")</f>
        <v>['Luke McClellan, badge #None']</v>
      </c>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c r="A674" s="1" t="s">
        <v>3518</v>
      </c>
      <c r="B674" s="2" t="str">
        <f>IFERROR(__xludf.DUMMYFUNCTION("""COMPUTED_VALUE"""),"['Joseph Klimmek, badge #3735']")</f>
        <v>['Joseph Klimmek, badge #3735']</v>
      </c>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c r="A675" s="1" t="s">
        <v>3518</v>
      </c>
      <c r="B675" s="2" t="str">
        <f>IFERROR(__xludf.DUMMYFUNCTION("""COMPUTED_VALUE"""),"['Brandon Bartholomew, badge #324")</f>
        <v>['Brandon Bartholomew, badge #324</v>
      </c>
      <c r="C675" s="2" t="str">
        <f>IFERROR(__xludf.DUMMYFUNCTION("""COMPUTED_VALUE"""),"Chad Conner, badge #1263")</f>
        <v>Chad Conner, badge #1263</v>
      </c>
      <c r="D675" s="2" t="str">
        <f>IFERROR(__xludf.DUMMYFUNCTION("""COMPUTED_VALUE"""),"Christopher D. Tucker, badge #7856")</f>
        <v>Christopher D. Tucker, badge #7856</v>
      </c>
      <c r="E675" s="2" t="str">
        <f>IFERROR(__xludf.DUMMYFUNCTION("""COMPUTED_VALUE"""),"Christopher Garbisch, badge #2214")</f>
        <v>Christopher Garbisch, badge #2214</v>
      </c>
      <c r="F675" s="2" t="str">
        <f>IFERROR(__xludf.DUMMYFUNCTION("""COMPUTED_VALUE"""),"Jeffrey Newman, badge #5097")</f>
        <v>Jeffrey Newman, badge #5097</v>
      </c>
      <c r="G675" s="2" t="str">
        <f>IFERROR(__xludf.DUMMYFUNCTION("""COMPUTED_VALUE"""),"Shawn Powell, badge #5792']")</f>
        <v>Shawn Powell, badge #5792']</v>
      </c>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c r="A676" s="1" t="s">
        <v>3518</v>
      </c>
      <c r="B676" s="2" t="str">
        <f>IFERROR(__xludf.DUMMYFUNCTION("""COMPUTED_VALUE"""),"['Jeff Hall, badge #2633']")</f>
        <v>['Jeff Hall, badge #2633']</v>
      </c>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c r="A677" s="1" t="s">
        <v>3518</v>
      </c>
      <c r="B677" s="2" t="str">
        <f>IFERROR(__xludf.DUMMYFUNCTION("""COMPUTED_VALUE"""),"[""Kelly J. O'Rourke, badge #5375"", 'Michael Keefe, badge #3662']")</f>
        <v>["Kelly J. O'Rourke, badge #5375", 'Michael Keefe, badge #3662']</v>
      </c>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c r="A678" s="1" t="s">
        <v>3518</v>
      </c>
      <c r="B678" s="2" t="str">
        <f>IFERROR(__xludf.DUMMYFUNCTION("""COMPUTED_VALUE"""),"['Charles Adams, III, badge #59']")</f>
        <v>['Charles Adams, III, badge #59']</v>
      </c>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c r="A679" s="1" t="s">
        <v>3518</v>
      </c>
      <c r="B679" s="2" t="str">
        <f>IFERROR(__xludf.DUMMYFUNCTION("""COMPUTED_VALUE"""),"['Brian Cummings, badge #1360']")</f>
        <v>['Brian Cummings, badge #1360']</v>
      </c>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c r="A680" s="1" t="s">
        <v>3518</v>
      </c>
      <c r="B680" s="2" t="str">
        <f>IFERROR(__xludf.DUMMYFUNCTION("""COMPUTED_VALUE"""),"['Troy Dillard, badge #1547']")</f>
        <v>['Troy Dillard, badge #1547']</v>
      </c>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c r="A681" s="1" t="s">
        <v>3518</v>
      </c>
      <c r="B681" s="2" t="str">
        <f>IFERROR(__xludf.DUMMYFUNCTION("""COMPUTED_VALUE"""),"['Christopher Steward, badge #6823']")</f>
        <v>['Christopher Steward, badge #6823']</v>
      </c>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c r="A682" s="1" t="s">
        <v>3518</v>
      </c>
      <c r="B682" s="2" t="str">
        <f>IFERROR(__xludf.DUMMYFUNCTION("""COMPUTED_VALUE"""),"['Michael Griffin, badge #2475']")</f>
        <v>['Michael Griffin, badge #2475']</v>
      </c>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c r="A683" s="1" t="s">
        <v>3518</v>
      </c>
      <c r="B683" s="2" t="str">
        <f>IFERROR(__xludf.DUMMYFUNCTION("""COMPUTED_VALUE"""),"['Renee Lewis, badge #4105']")</f>
        <v>['Renee Lewis, badge #4105']</v>
      </c>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c r="A684" s="1" t="s">
        <v>3518</v>
      </c>
      <c r="B684" s="2" t="str">
        <f>IFERROR(__xludf.DUMMYFUNCTION("""COMPUTED_VALUE"""),"['Brett R. Palkowitsch, badge #520305")</f>
        <v>['Brett R. Palkowitsch, badge #520305</v>
      </c>
      <c r="C684" s="2" t="str">
        <f>IFERROR(__xludf.DUMMYFUNCTION("""COMPUTED_VALUE"""),"Brian J. Ficcadenti, badge #195100']")</f>
        <v>Brian J. Ficcadenti, badge #195100']</v>
      </c>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c r="A685" s="1" t="s">
        <v>3518</v>
      </c>
      <c r="B685" s="2" t="str">
        <f>IFERROR(__xludf.DUMMYFUNCTION("""COMPUTED_VALUE"""),"['Glen Knippenberg, badge #None']")</f>
        <v>['Glen Knippenberg, badge #None']</v>
      </c>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c r="A686" s="1" t="s">
        <v>3518</v>
      </c>
      <c r="B686" s="2" t="str">
        <f>IFERROR(__xludf.DUMMYFUNCTION("""COMPUTED_VALUE"""),"['Michael Griffin, badge #2475']")</f>
        <v>['Michael Griffin, badge #2475']</v>
      </c>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c r="A687" s="1" t="s">
        <v>3518</v>
      </c>
      <c r="B687" s="2" t="str">
        <f>IFERROR(__xludf.DUMMYFUNCTION("""COMPUTED_VALUE"""),"['Allan Kertscher, badge #None']")</f>
        <v>['Allan Kertscher, badge #None']</v>
      </c>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c r="A688" s="1" t="s">
        <v>3518</v>
      </c>
      <c r="B688" s="2" t="str">
        <f>IFERROR(__xludf.DUMMYFUNCTION("""COMPUTED_VALUE"""),"['Matthew A. Jones, badge #327630")</f>
        <v>['Matthew A. Jones, badge #327630</v>
      </c>
      <c r="C688" s="2" t="str">
        <f>IFERROR(__xludf.DUMMYFUNCTION("""COMPUTED_VALUE"""),"Vincent A. Adams, badge #720505']")</f>
        <v>Vincent A. Adams, badge #720505']</v>
      </c>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c r="A689" s="1" t="s">
        <v>3518</v>
      </c>
      <c r="B689" s="2" t="str">
        <f>IFERROR(__xludf.DUMMYFUNCTION("""COMPUTED_VALUE"""),"['Brian Graupner, badge #2385")</f>
        <v>['Brian Graupner, badge #2385</v>
      </c>
      <c r="C689" s="2" t="str">
        <f>IFERROR(__xludf.DUMMYFUNCTION("""COMPUTED_VALUE"""),"David Robins, badge #6046")</f>
        <v>David Robins, badge #6046</v>
      </c>
      <c r="D689" s="2" t="str">
        <f>IFERROR(__xludf.DUMMYFUNCTION("""COMPUTED_VALUE"""),"Eric Malmberg, badge #4370")</f>
        <v>Eric Malmberg, badge #4370</v>
      </c>
      <c r="E689" s="2" t="str">
        <f>IFERROR(__xludf.DUMMYFUNCTION("""COMPUTED_VALUE"""),"Jeffrey Perkins, badge #5554")</f>
        <v>Jeffrey Perkins, badge #5554</v>
      </c>
      <c r="F689" s="2" t="str">
        <f>IFERROR(__xludf.DUMMYFUNCTION("""COMPUTED_VALUE"""),"Joshua Stewart, badge #6824']")</f>
        <v>Joshua Stewart, badge #6824']</v>
      </c>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c r="A690" s="1" t="s">
        <v>3518</v>
      </c>
      <c r="B690" s="2" t="str">
        <f>IFERROR(__xludf.DUMMYFUNCTION("""COMPUTED_VALUE"""),"['Heather L. Weyker, badge #734950']")</f>
        <v>['Heather L. Weyker, badge #734950']</v>
      </c>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c r="A691" s="1" t="s">
        <v>3518</v>
      </c>
      <c r="B691" s="2" t="str">
        <f>IFERROR(__xludf.DUMMYFUNCTION("""COMPUTED_VALUE"""),"['Brian Sloat, badge #None']")</f>
        <v>['Brian Sloat, badge #None']</v>
      </c>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c r="A692" s="1" t="s">
        <v>3518</v>
      </c>
      <c r="B692" s="2" t="str">
        <f>IFERROR(__xludf.DUMMYFUNCTION("""COMPUTED_VALUE"""),"['Mark A. Johnson, badge #3459']")</f>
        <v>['Mark A. Johnson, badge #3459']</v>
      </c>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c r="A693" s="1" t="s">
        <v>3518</v>
      </c>
      <c r="B693" s="2" t="str">
        <f>IFERROR(__xludf.DUMMYFUNCTION("""COMPUTED_VALUE"""),"['Brandon Akers, badge #None")</f>
        <v>['Brandon Akers, badge #None</v>
      </c>
      <c r="C693" s="2" t="str">
        <f>IFERROR(__xludf.DUMMYFUNCTION("""COMPUTED_VALUE"""),"Cody Turner, badge #None")</f>
        <v>Cody Turner, badge #None</v>
      </c>
      <c r="D693" s="2" t="str">
        <f>IFERROR(__xludf.DUMMYFUNCTION("""COMPUTED_VALUE"""),"Steven Holt, badge #None']")</f>
        <v>Steven Holt, badge #None']</v>
      </c>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c r="A694" s="1" t="s">
        <v>3518</v>
      </c>
      <c r="B694" s="2" t="str">
        <f>IFERROR(__xludf.DUMMYFUNCTION("""COMPUTED_VALUE"""),"['Christopher Lange, badge #3958']")</f>
        <v>['Christopher Lange, badge #3958']</v>
      </c>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c r="A695" s="1" t="s">
        <v>3518</v>
      </c>
      <c r="B695" s="2" t="str">
        <f>IFERROR(__xludf.DUMMYFUNCTION("""COMPUTED_VALUE"""),"['Marvin A. Schumer, badge #6401']")</f>
        <v>['Marvin A. Schumer, badge #6401']</v>
      </c>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c r="A696" s="1" t="s">
        <v>3518</v>
      </c>
      <c r="B696" s="2" t="str">
        <f>IFERROR(__xludf.DUMMYFUNCTION("""COMPUTED_VALUE"""),"['Ricky Plunkett, badge #5754']")</f>
        <v>['Ricky Plunkett, badge #5754']</v>
      </c>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c r="A697" s="1" t="s">
        <v>3518</v>
      </c>
      <c r="B697" s="2" t="str">
        <f>IFERROR(__xludf.DUMMYFUNCTION("""COMPUTED_VALUE"""),"['Matthew A. Jones, badge #327630")</f>
        <v>['Matthew A. Jones, badge #327630</v>
      </c>
      <c r="C697" s="2" t="str">
        <f>IFERROR(__xludf.DUMMYFUNCTION("""COMPUTED_VALUE"""),"Vincent A. Adams, badge #720505']")</f>
        <v>Vincent A. Adams, badge #720505']</v>
      </c>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c r="A698" s="1" t="s">
        <v>3518</v>
      </c>
      <c r="B698" s="2" t="str">
        <f>IFERROR(__xludf.DUMMYFUNCTION("""COMPUTED_VALUE"""),"['Scot Kaiser, badge #3628']")</f>
        <v>['Scot Kaiser, badge #3628']</v>
      </c>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c r="A699" s="1" t="s">
        <v>3518</v>
      </c>
      <c r="B699" s="2" t="str">
        <f>IFERROR(__xludf.DUMMYFUNCTION("""COMPUTED_VALUE"""),"['Clifton Toles, badge #7243']")</f>
        <v>['Clifton Toles, badge #7243']</v>
      </c>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c r="A700" s="1" t="s">
        <v>3518</v>
      </c>
      <c r="B700" s="2" t="str">
        <f>IFERROR(__xludf.DUMMYFUNCTION("""COMPUTED_VALUE"""),"[""Paul O'Hanlon, badge #5274""]")</f>
        <v>["Paul O'Hanlon, badge #5274"]</v>
      </c>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c r="A701" s="1" t="s">
        <v>3518</v>
      </c>
      <c r="B701" s="2" t="str">
        <f>IFERROR(__xludf.DUMMYFUNCTION("""COMPUTED_VALUE"""),"['Toula Lor, badge #4240']")</f>
        <v>['Toula Lor, badge #4240']</v>
      </c>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c r="A702" s="1" t="s">
        <v>3518</v>
      </c>
      <c r="B702" s="2" t="str">
        <f>IFERROR(__xludf.DUMMYFUNCTION("""COMPUTED_VALUE"""),"['Ryan Kelly, badge #3687']")</f>
        <v>['Ryan Kelly, badge #3687']</v>
      </c>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c r="A703" s="1" t="s">
        <v>3518</v>
      </c>
      <c r="B703" s="2" t="str">
        <f>IFERROR(__xludf.DUMMYFUNCTION("""COMPUTED_VALUE"""),"['William Gregory, badge #2450']")</f>
        <v>['William Gregory, badge #2450']</v>
      </c>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c r="A704" s="1" t="s">
        <v>3518</v>
      </c>
      <c r="B704" s="2" t="str">
        <f>IFERROR(__xludf.DUMMYFUNCTION("""COMPUTED_VALUE"""),"['Marvin A. Schumer, badge #6401']")</f>
        <v>['Marvin A. Schumer, badge #6401']</v>
      </c>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c r="A705" s="1" t="s">
        <v>3518</v>
      </c>
      <c r="B705" s="2" t="str">
        <f>IFERROR(__xludf.DUMMYFUNCTION("""COMPUTED_VALUE"""),"['Joseph Dahl, badge #None']")</f>
        <v>['Joseph Dahl, badge #None']</v>
      </c>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c r="A706" s="1" t="s">
        <v>3518</v>
      </c>
      <c r="B706" s="2" t="str">
        <f>IFERROR(__xludf.DUMMYFUNCTION("""COMPUTED_VALUE"""),"['Jonahs Novak, badge #5221']")</f>
        <v>['Jonahs Novak, badge #5221']</v>
      </c>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c r="A707" s="1" t="s">
        <v>3518</v>
      </c>
      <c r="B707" s="2" t="str">
        <f>IFERROR(__xludf.DUMMYFUNCTION("""COMPUTED_VALUE"""),"['Jonahs Novak, badge #5221']")</f>
        <v>['Jonahs Novak, badge #5221']</v>
      </c>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c r="A708" s="1" t="s">
        <v>3518</v>
      </c>
      <c r="B708" s="2" t="str">
        <f>IFERROR(__xludf.DUMMYFUNCTION("""COMPUTED_VALUE"""),"['Noukue Cha, badge #1035']")</f>
        <v>['Noukue Cha, badge #1035']</v>
      </c>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c r="A709" s="1" t="s">
        <v>3518</v>
      </c>
      <c r="B709" s="2" t="str">
        <f>IFERROR(__xludf.DUMMYFUNCTION("""COMPUTED_VALUE"""),"['Anthijuan Beeks, Sr., badge #375']")</f>
        <v>['Anthijuan Beeks, Sr., badge #375']</v>
      </c>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c r="A710" s="1" t="s">
        <v>3518</v>
      </c>
      <c r="B710" s="2" t="str">
        <f>IFERROR(__xludf.DUMMYFUNCTION("""COMPUTED_VALUE"""),"['Jeffrey R. Jindra, badge #3289")</f>
        <v>['Jeffrey R. Jindra, badge #3289</v>
      </c>
      <c r="C710" s="2" t="str">
        <f>IFERROR(__xludf.DUMMYFUNCTION("""COMPUTED_VALUE"""),"Todd Babekuhl, badge #246']")</f>
        <v>Todd Babekuhl, badge #246']</v>
      </c>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c r="A711" s="1" t="s">
        <v>3518</v>
      </c>
      <c r="B711" s="2" t="str">
        <f>IFERROR(__xludf.DUMMYFUNCTION("""COMPUTED_VALUE"""),"['Adam Lewis, badge #4102")</f>
        <v>['Adam Lewis, badge #4102</v>
      </c>
      <c r="C711" s="2" t="str">
        <f>IFERROR(__xludf.DUMMYFUNCTION("""COMPUTED_VALUE"""),"Michael Williams, badge #7775']")</f>
        <v>Michael Williams, badge #7775']</v>
      </c>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c r="A712" s="1" t="s">
        <v>3518</v>
      </c>
      <c r="B712" s="2" t="str">
        <f>IFERROR(__xludf.DUMMYFUNCTION("""COMPUTED_VALUE"""),"['Timothy A. Bohn, badge #64820']")</f>
        <v>['Timothy A. Bohn, badge #64820']</v>
      </c>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c r="A713" s="1" t="s">
        <v>3518</v>
      </c>
      <c r="B713" s="2" t="str">
        <f>IFERROR(__xludf.DUMMYFUNCTION("""COMPUTED_VALUE"""),"['Jamie Conway, badge #1292']")</f>
        <v>['Jamie Conway, badge #1292']</v>
      </c>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c r="A714" s="1" t="s">
        <v>3518</v>
      </c>
      <c r="B714" s="2" t="str">
        <f>IFERROR(__xludf.DUMMYFUNCTION("""COMPUTED_VALUE"""),"['Stephen A. McBride, badge #4517']")</f>
        <v>['Stephen A. McBride, badge #4517']</v>
      </c>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c r="A715" s="1" t="s">
        <v>3518</v>
      </c>
      <c r="B715" s="2" t="str">
        <f>IFERROR(__xludf.DUMMYFUNCTION("""COMPUTED_VALUE"""),"['Jordan Brenny, badge #767']")</f>
        <v>['Jordan Brenny, badge #767']</v>
      </c>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c r="A716" s="1" t="s">
        <v>3518</v>
      </c>
      <c r="B716" s="2" t="str">
        <f>IFERROR(__xludf.DUMMYFUNCTION("""COMPUTED_VALUE"""),"['Trevon Mattson, badge #None']")</f>
        <v>['Trevon Mattson, badge #None']</v>
      </c>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c r="A717" s="1" t="s">
        <v>3518</v>
      </c>
      <c r="B717" s="2" t="str">
        <f>IFERROR(__xludf.DUMMYFUNCTION("""COMPUTED_VALUE"""),"['Michael D. Roberts, badge #6056']")</f>
        <v>['Michael D. Roberts, badge #6056']</v>
      </c>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c r="A718" s="1" t="s">
        <v>3518</v>
      </c>
      <c r="B718" s="2" t="str">
        <f>IFERROR(__xludf.DUMMYFUNCTION("""COMPUTED_VALUE"""),"['Herbert Kotek, badge #None']")</f>
        <v>['Herbert Kotek, badge #None']</v>
      </c>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c r="A719" s="1" t="s">
        <v>3518</v>
      </c>
      <c r="B719" s="2" t="str">
        <f>IFERROR(__xludf.DUMMYFUNCTION("""COMPUTED_VALUE"""),"['Scott Mars, badge #4411']")</f>
        <v>['Scott Mars, badge #4411']</v>
      </c>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c r="A720" s="1" t="s">
        <v>3518</v>
      </c>
      <c r="B720" s="2" t="str">
        <f>IFERROR(__xludf.DUMMYFUNCTION("""COMPUTED_VALUE"""),"['Brian Sloat, badge #None']")</f>
        <v>['Brian Sloat, badge #None']</v>
      </c>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c r="A721" s="1" t="s">
        <v>3518</v>
      </c>
      <c r="B721" s="2" t="str">
        <f>IFERROR(__xludf.DUMMYFUNCTION("""COMPUTED_VALUE"""),"['Hien Q. Dinh, badge #1551']")</f>
        <v>['Hien Q. Dinh, badge #1551']</v>
      </c>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c r="A722" s="1" t="s">
        <v>3518</v>
      </c>
      <c r="B722" s="2" t="str">
        <f>IFERROR(__xludf.DUMMYFUNCTION("""COMPUTED_VALUE"""),"['Scott F. Buck, badge #854']")</f>
        <v>['Scott F. Buck, badge #854']</v>
      </c>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c r="A723" s="1" t="s">
        <v>3518</v>
      </c>
      <c r="B723" s="2" t="str">
        <f>IFERROR(__xludf.DUMMYFUNCTION("""COMPUTED_VALUE"""),"['Peter J. Ritschel, badge #6037']")</f>
        <v>['Peter J. Ritschel, badge #6037']</v>
      </c>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c r="A724" s="1" t="s">
        <v>3518</v>
      </c>
      <c r="B724" s="2" t="str">
        <f>IFERROR(__xludf.DUMMYFUNCTION("""COMPUTED_VALUE"""),"['Harold J. Nielsen, badge #None']")</f>
        <v>['Harold J. Nielsen, badge #None']</v>
      </c>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c r="A725" s="1" t="s">
        <v>3518</v>
      </c>
      <c r="B725" s="2" t="str">
        <f>IFERROR(__xludf.DUMMYFUNCTION("""COMPUTED_VALUE"""),"['Nathan A. Johnson, badge #3465']")</f>
        <v>['Nathan A. Johnson, badge #3465']</v>
      </c>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c r="A726" s="1" t="s">
        <v>3518</v>
      </c>
      <c r="B726" s="2" t="str">
        <f>IFERROR(__xludf.DUMMYFUNCTION("""COMPUTED_VALUE"""),"['Jeffrey R. Jindra, badge #3289")</f>
        <v>['Jeffrey R. Jindra, badge #3289</v>
      </c>
      <c r="C726" s="2" t="str">
        <f>IFERROR(__xludf.DUMMYFUNCTION("""COMPUTED_VALUE"""),"Todd Babekuhl, badge #246']")</f>
        <v>Todd Babekuhl, badge #246']</v>
      </c>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c r="A727" s="1" t="s">
        <v>3518</v>
      </c>
      <c r="B727" s="2" t="str">
        <f>IFERROR(__xludf.DUMMYFUNCTION("""COMPUTED_VALUE"""),"['Brian K. Carlson, badge #978']")</f>
        <v>['Brian K. Carlson, badge #978']</v>
      </c>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c r="A728" s="1" t="s">
        <v>3518</v>
      </c>
      <c r="B728" s="2" t="str">
        <f>IFERROR(__xludf.DUMMYFUNCTION("""COMPUTED_VALUE"""),"['Bill Schmidt, badge #None")</f>
        <v>['Bill Schmidt, badge #None</v>
      </c>
      <c r="C728" s="2" t="str">
        <f>IFERROR(__xludf.DUMMYFUNCTION("""COMPUTED_VALUE"""),"Brian Wentworth, badge #None")</f>
        <v>Brian Wentworth, badge #None</v>
      </c>
      <c r="D728" s="2" t="str">
        <f>IFERROR(__xludf.DUMMYFUNCTION("""COMPUTED_VALUE"""),"Robert Topp, badge #None")</f>
        <v>Robert Topp, badge #None</v>
      </c>
      <c r="E728" s="2" t="str">
        <f>IFERROR(__xludf.DUMMYFUNCTION("""COMPUTED_VALUE"""),"Roxanne Affeldt, badge #None']")</f>
        <v>Roxanne Affeldt, badge #None']</v>
      </c>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c r="A729" s="1" t="s">
        <v>3518</v>
      </c>
      <c r="B729" s="2" t="str">
        <f>IFERROR(__xludf.DUMMYFUNCTION("""COMPUTED_VALUE"""),"['Vincent A. Adams, badge #720505']")</f>
        <v>['Vincent A. Adams, badge #720505']</v>
      </c>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c r="A730" s="1" t="s">
        <v>3518</v>
      </c>
      <c r="B730" s="2" t="str">
        <f>IFERROR(__xludf.DUMMYFUNCTION("""COMPUTED_VALUE"""),"['Patrick Tapp, badge #7198']")</f>
        <v>['Patrick Tapp, badge #7198']</v>
      </c>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c r="A731" s="1" t="s">
        <v>3518</v>
      </c>
      <c r="B731" s="2" t="str">
        <f>IFERROR(__xludf.DUMMYFUNCTION("""COMPUTED_VALUE"""),"['Dawit Teketel, badge #7158']")</f>
        <v>['Dawit Teketel, badge #7158']</v>
      </c>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c r="A732" s="1" t="s">
        <v>3518</v>
      </c>
      <c r="B732" s="2" t="str">
        <f>IFERROR(__xludf.DUMMYFUNCTION("""COMPUTED_VALUE"""),"['Benjamin Chaput, badge #1090']")</f>
        <v>['Benjamin Chaput, badge #1090']</v>
      </c>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c r="A733" s="1" t="s">
        <v>3518</v>
      </c>
      <c r="B733" s="2" t="str">
        <f>IFERROR(__xludf.DUMMYFUNCTION("""COMPUTED_VALUE"""),"['Patrick S. Reuben, badge #5969']")</f>
        <v>['Patrick S. Reuben, badge #5969']</v>
      </c>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c r="A734" s="1" t="s">
        <v>3518</v>
      </c>
      <c r="B734" s="2" t="str">
        <f>IFERROR(__xludf.DUMMYFUNCTION("""COMPUTED_VALUE"""),"['Mark Suchta, badge #6995']")</f>
        <v>['Mark Suchta, badge #6995']</v>
      </c>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c r="A735" s="1" t="s">
        <v>3518</v>
      </c>
      <c r="B735" s="2" t="str">
        <f>IFERROR(__xludf.DUMMYFUNCTION("""COMPUTED_VALUE"""),"['Bobby J. Donahue, badge #157350")</f>
        <v>['Bobby J. Donahue, badge #157350</v>
      </c>
      <c r="C735" s="2" t="str">
        <f>IFERROR(__xludf.DUMMYFUNCTION("""COMPUTED_VALUE"""),"Marshall B. Titus, badge #688855")</f>
        <v>Marshall B. Titus, badge #688855</v>
      </c>
      <c r="D735" s="2" t="str">
        <f>IFERROR(__xludf.DUMMYFUNCTION("""COMPUTED_VALUE"""),"Thomas D. Arnold, badge #21850']")</f>
        <v>Thomas D. Arnold, badge #21850']</v>
      </c>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c r="A736" s="1" t="s">
        <v>3518</v>
      </c>
      <c r="B736" s="2" t="str">
        <f>IFERROR(__xludf.DUMMYFUNCTION("""COMPUTED_VALUE"""),"['Oscar Macias, badge #4319']")</f>
        <v>['Oscar Macias, badge #4319']</v>
      </c>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c r="A737" s="1" t="s">
        <v>3518</v>
      </c>
      <c r="B737" s="2" t="str">
        <f>IFERROR(__xludf.DUMMYFUNCTION("""COMPUTED_VALUE"""),"['Nicholas Kapinos, badge #3631']")</f>
        <v>['Nicholas Kapinos, badge #3631']</v>
      </c>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c r="A738" s="1" t="s">
        <v>3518</v>
      </c>
      <c r="B738" s="2" t="str">
        <f>IFERROR(__xludf.DUMMYFUNCTION("""COMPUTED_VALUE"""),"['Kyle J. Kreun, badge #None']")</f>
        <v>['Kyle J. Kreun, badge #None']</v>
      </c>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c r="A739" s="1" t="s">
        <v>3518</v>
      </c>
      <c r="B739" s="2" t="str">
        <f>IFERROR(__xludf.DUMMYFUNCTION("""COMPUTED_VALUE"""),"['John E. Bennett, badge #406']")</f>
        <v>['John E. Bennett, badge #406']</v>
      </c>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c r="A740" s="1" t="s">
        <v>3518</v>
      </c>
      <c r="B740" s="2" t="str">
        <f>IFERROR(__xludf.DUMMYFUNCTION("""COMPUTED_VALUE"""),"['Richard D. Bruns, badge #None']")</f>
        <v>['Richard D. Bruns, badge #None']</v>
      </c>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c r="A741" s="1" t="s">
        <v>3518</v>
      </c>
      <c r="B741" s="2" t="str">
        <f>IFERROR(__xludf.DUMMYFUNCTION("""COMPUTED_VALUE"""),"['Heather Sterzinger, badge #4241']")</f>
        <v>['Heather Sterzinger, badge #4241']</v>
      </c>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c r="A742" s="1" t="s">
        <v>3518</v>
      </c>
      <c r="B742" s="2" t="str">
        <f>IFERROR(__xludf.DUMMYFUNCTION("""COMPUTED_VALUE"""),"['Cornelius W. Benner, badge #43900']")</f>
        <v>['Cornelius W. Benner, badge #43900']</v>
      </c>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c r="A743" s="1" t="s">
        <v>3518</v>
      </c>
      <c r="B743" s="2" t="str">
        <f>IFERROR(__xludf.DUMMYFUNCTION("""COMPUTED_VALUE"""),"['Joseph Klimmek, badge #3735']")</f>
        <v>['Joseph Klimmek, badge #3735']</v>
      </c>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c r="A744" s="1" t="s">
        <v>3518</v>
      </c>
      <c r="B744" s="2" t="str">
        <f>IFERROR(__xludf.DUMMYFUNCTION("""COMPUTED_VALUE"""),"['Daniel Best, badge #3116']")</f>
        <v>['Daniel Best, badge #3116']</v>
      </c>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c r="A745" s="1" t="s">
        <v>3518</v>
      </c>
      <c r="B745" s="2" t="str">
        <f>IFERROR(__xludf.DUMMYFUNCTION("""COMPUTED_VALUE"""),"['Andrew Stender, badge #6791")</f>
        <v>['Andrew Stender, badge #6791</v>
      </c>
      <c r="C745" s="2" t="str">
        <f>IFERROR(__xludf.DUMMYFUNCTION("""COMPUTED_VALUE"""),"Lucas Peterson, badge #5630")</f>
        <v>Lucas Peterson, badge #5630</v>
      </c>
      <c r="D745" s="2" t="str">
        <f>IFERROR(__xludf.DUMMYFUNCTION("""COMPUTED_VALUE"""),"Mark Durand, badge #1627")</f>
        <v>Mark Durand, badge #1627</v>
      </c>
      <c r="E745" s="2" t="str">
        <f>IFERROR(__xludf.DUMMYFUNCTION("""COMPUTED_VALUE"""),"Michael Meath, badge #4686")</f>
        <v>Michael Meath, badge #4686</v>
      </c>
      <c r="F745" s="2" t="str">
        <f>IFERROR(__xludf.DUMMYFUNCTION("""COMPUTED_VALUE"""),"Ricardo Muro, badge #4899']")</f>
        <v>Ricardo Muro, badge #4899']</v>
      </c>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c r="A746" s="1" t="s">
        <v>3518</v>
      </c>
      <c r="B746" s="2" t="str">
        <f>IFERROR(__xludf.DUMMYFUNCTION("""COMPUTED_VALUE"""),"['Craig Frericks, badge #3102")</f>
        <v>['Craig Frericks, badge #3102</v>
      </c>
      <c r="C746" s="2" t="str">
        <f>IFERROR(__xludf.DUMMYFUNCTION("""COMPUTED_VALUE"""),"Kenneth Baker, badge #3144']")</f>
        <v>Kenneth Baker, badge #3144']</v>
      </c>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c r="A747" s="1" t="s">
        <v>3518</v>
      </c>
      <c r="B747" s="2" t="str">
        <f>IFERROR(__xludf.DUMMYFUNCTION("""COMPUTED_VALUE"""),"['Kent Warnberg, badge #7570']")</f>
        <v>['Kent Warnberg, badge #7570']</v>
      </c>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c r="A748" s="1" t="s">
        <v>3518</v>
      </c>
      <c r="B748" s="2" t="str">
        <f>IFERROR(__xludf.DUMMYFUNCTION("""COMPUTED_VALUE"""),"['Stuart Helmer, badge #2916']")</f>
        <v>['Stuart Helmer, badge #2916']</v>
      </c>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c r="A749" s="1" t="s">
        <v>3518</v>
      </c>
      <c r="B749" s="2" t="str">
        <f>IFERROR(__xludf.DUMMYFUNCTION("""COMPUTED_VALUE"""),"['Jonahs Novak, badge #5221']")</f>
        <v>['Jonahs Novak, badge #5221']</v>
      </c>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c r="A750" s="1" t="s">
        <v>3518</v>
      </c>
      <c r="B750" s="2" t="str">
        <f>IFERROR(__xludf.DUMMYFUNCTION("""COMPUTED_VALUE"""),"['Hien Q. Dinh, badge #1551']")</f>
        <v>['Hien Q. Dinh, badge #1551']</v>
      </c>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c r="A751" s="1" t="s">
        <v>3518</v>
      </c>
      <c r="B751" s="2" t="str">
        <f>IFERROR(__xludf.DUMMYFUNCTION("""COMPUTED_VALUE"""),"['Brendon Schram, badge #6382']")</f>
        <v>['Brendon Schram, badge #6382']</v>
      </c>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c r="A752" s="1" t="s">
        <v>3518</v>
      </c>
      <c r="B752" s="2" t="str">
        <f>IFERROR(__xludf.DUMMYFUNCTION("""COMPUTED_VALUE"""),"['Dante Dean, badge #1475']")</f>
        <v>['Dante Dean, badge #1475']</v>
      </c>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c r="A753" s="1" t="s">
        <v>3518</v>
      </c>
      <c r="B753" s="2" t="str">
        <f>IFERROR(__xludf.DUMMYFUNCTION("""COMPUTED_VALUE"""),"['David Campbell, badge #956']")</f>
        <v>['David Campbell, badge #956']</v>
      </c>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c r="A754" s="1" t="s">
        <v>3518</v>
      </c>
      <c r="B754" s="2" t="str">
        <f>IFERROR(__xludf.DUMMYFUNCTION("""COMPUTED_VALUE"""),"['Brian Sloat, badge #None']")</f>
        <v>['Brian Sloat, badge #None']</v>
      </c>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c r="A755" s="1" t="s">
        <v>3518</v>
      </c>
      <c r="B755" s="2" t="str">
        <f>IFERROR(__xludf.DUMMYFUNCTION("""COMPUTED_VALUE"""),"['Derek M. Chauvin, badge #1087']")</f>
        <v>['Derek M. Chauvin, badge #1087']</v>
      </c>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c r="A756" s="1" t="s">
        <v>3518</v>
      </c>
      <c r="B756" s="2" t="str">
        <f>IFERROR(__xludf.DUMMYFUNCTION("""COMPUTED_VALUE"""),"['Robert Nielsen, badge #None']")</f>
        <v>['Robert Nielsen, badge #None']</v>
      </c>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c r="A757" s="1" t="s">
        <v>3518</v>
      </c>
      <c r="B757" s="2" t="str">
        <f>IFERROR(__xludf.DUMMYFUNCTION("""COMPUTED_VALUE"""),"['Nathan A. Johnson, badge #3465']")</f>
        <v>['Nathan A. Johnson, badge #3465']</v>
      </c>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c r="A758" s="1" t="s">
        <v>3518</v>
      </c>
      <c r="B758" s="2" t="str">
        <f>IFERROR(__xludf.DUMMYFUNCTION("""COMPUTED_VALUE"""),"['Andrew Stender, badge #6791']")</f>
        <v>['Andrew Stender, badge #6791']</v>
      </c>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c r="A759" s="1" t="s">
        <v>3518</v>
      </c>
      <c r="B759" s="2" t="str">
        <f>IFERROR(__xludf.DUMMYFUNCTION("""COMPUTED_VALUE"""),"['Richard Walker, badge #7461']")</f>
        <v>['Richard Walker, badge #7461']</v>
      </c>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c r="A760" s="1" t="s">
        <v>3518</v>
      </c>
      <c r="B760" s="2" t="str">
        <f>IFERROR(__xludf.DUMMYFUNCTION("""COMPUTED_VALUE"""),"['David C. Elliott, badge #1755']")</f>
        <v>['David C. Elliott, badge #1755']</v>
      </c>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c r="A761" s="1" t="s">
        <v>3518</v>
      </c>
      <c r="B761" s="2" t="str">
        <f>IFERROR(__xludf.DUMMYFUNCTION("""COMPUTED_VALUE"""),"['David Nerling, badge #5082']")</f>
        <v>['David Nerling, badge #5082']</v>
      </c>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c r="A762" s="1" t="s">
        <v>3518</v>
      </c>
      <c r="B762" s="2" t="str">
        <f>IFERROR(__xludf.DUMMYFUNCTION("""COMPUTED_VALUE"""),"['Dustin Schwarze, badge #6422")</f>
        <v>['Dustin Schwarze, badge #6422</v>
      </c>
      <c r="C762" s="2" t="str">
        <f>IFERROR(__xludf.DUMMYFUNCTION("""COMPUTED_VALUE"""),"Mark Ringgenberg, badge #6030']")</f>
        <v>Mark Ringgenberg, badge #6030']</v>
      </c>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c r="A763" s="1" t="s">
        <v>3518</v>
      </c>
      <c r="B763" s="2" t="str">
        <f>IFERROR(__xludf.DUMMYFUNCTION("""COMPUTED_VALUE"""),"['Jason Degerstrom, badge #None']")</f>
        <v>['Jason Degerstrom, badge #None']</v>
      </c>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c r="A764" s="1" t="s">
        <v>3518</v>
      </c>
      <c r="B764" s="2" t="str">
        <f>IFERROR(__xludf.DUMMYFUNCTION("""COMPUTED_VALUE"""),"['Dennis Hamilton, badge #2610']")</f>
        <v>['Dennis Hamilton, badge #2610']</v>
      </c>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c r="A765" s="1" t="s">
        <v>3518</v>
      </c>
      <c r="B765" s="2" t="str">
        <f>IFERROR(__xludf.DUMMYFUNCTION("""COMPUTED_VALUE"""),"['Anthony W. Dean, badge #146501']")</f>
        <v>['Anthony W. Dean, badge #146501']</v>
      </c>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c r="A766" s="1" t="s">
        <v>3518</v>
      </c>
      <c r="B766" s="2" t="str">
        <f>IFERROR(__xludf.DUMMYFUNCTION("""COMPUTED_VALUE"""),"['Mark Bohnsack, badge #656']")</f>
        <v>['Mark Bohnsack, badge #656']</v>
      </c>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c r="A767" s="1" t="s">
        <v>3518</v>
      </c>
      <c r="B767" s="2" t="str">
        <f>IFERROR(__xludf.DUMMYFUNCTION("""COMPUTED_VALUE"""),"['Hien Q. Dinh, badge #1551']")</f>
        <v>['Hien Q. Dinh, badge #1551']</v>
      </c>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c r="A768" s="1" t="s">
        <v>3518</v>
      </c>
      <c r="B768" s="2" t="str">
        <f>IFERROR(__xludf.DUMMYFUNCTION("""COMPUTED_VALUE"""),"['Dennis Korogi, badge #None']")</f>
        <v>['Dennis Korogi, badge #None']</v>
      </c>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c r="A769" s="1" t="s">
        <v>3518</v>
      </c>
      <c r="B769" s="2" t="str">
        <f>IFERROR(__xludf.DUMMYFUNCTION("""COMPUTED_VALUE"""),"['Michael Meath, badge #4686']")</f>
        <v>['Michael Meath, badge #4686']</v>
      </c>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c r="A770" s="1" t="s">
        <v>3518</v>
      </c>
      <c r="B770" s="2" t="str">
        <f>IFERROR(__xludf.DUMMYFUNCTION("""COMPUTED_VALUE"""),"['Sherry R. Appledorn, badge #214']")</f>
        <v>['Sherry R. Appledorn, badge #214']</v>
      </c>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c r="A771" s="1" t="s">
        <v>3518</v>
      </c>
      <c r="B771" s="2" t="str">
        <f>IFERROR(__xludf.DUMMYFUNCTION("""COMPUTED_VALUE"""),"['Josie Goodman, badge #2341']")</f>
        <v>['Josie Goodman, badge #2341']</v>
      </c>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c r="A772" s="1" t="s">
        <v>3518</v>
      </c>
      <c r="B772" s="2" t="str">
        <f>IFERROR(__xludf.DUMMYFUNCTION("""COMPUTED_VALUE"""),"['Roger Pohlman, badge #None']")</f>
        <v>['Roger Pohlman, badge #None']</v>
      </c>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c r="A773" s="1" t="s">
        <v>3518</v>
      </c>
      <c r="B773" s="2" t="str">
        <f>IFERROR(__xludf.DUMMYFUNCTION("""COMPUTED_VALUE"""),"['Carl Kratzke, badge #None']")</f>
        <v>['Carl Kratzke, badge #None']</v>
      </c>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c r="A774" s="1" t="s">
        <v>3518</v>
      </c>
      <c r="B774" s="2" t="str">
        <f>IFERROR(__xludf.DUMMYFUNCTION("""COMPUTED_VALUE"""),"['Eddie Frizell, badge #2123']")</f>
        <v>['Eddie Frizell, badge #2123']</v>
      </c>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c r="A775" s="1" t="s">
        <v>3518</v>
      </c>
      <c r="B775" s="2" t="str">
        <f>IFERROR(__xludf.DUMMYFUNCTION("""COMPUTED_VALUE"""),"['Abdiwahab Ali, badge #30")</f>
        <v>['Abdiwahab Ali, badge #30</v>
      </c>
      <c r="C775" s="2" t="str">
        <f>IFERROR(__xludf.DUMMYFUNCTION("""COMPUTED_VALUE"""),"Kadra Mohamed, badge #None")</f>
        <v>Kadra Mohamed, badge #None</v>
      </c>
      <c r="D775" s="2" t="str">
        <f>IFERROR(__xludf.DUMMYFUNCTION("""COMPUTED_VALUE"""),"Mukhtar Abdulkadir, badge #47")</f>
        <v>Mukhtar Abdulkadir, badge #47</v>
      </c>
      <c r="E775" s="2" t="str">
        <f>IFERROR(__xludf.DUMMYFUNCTION("""COMPUTED_VALUE"""),"Waheid Siraach, badge #None']")</f>
        <v>Waheid Siraach, badge #None']</v>
      </c>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c r="A776" s="1" t="s">
        <v>3518</v>
      </c>
      <c r="B776" s="2" t="str">
        <f>IFERROR(__xludf.DUMMYFUNCTION("""COMPUTED_VALUE"""),"['Alexandra Dubay, badge #1617']")</f>
        <v>['Alexandra Dubay, badge #1617']</v>
      </c>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c r="A777" s="1" t="s">
        <v>3518</v>
      </c>
      <c r="B777" s="2" t="str">
        <f>IFERROR(__xludf.DUMMYFUNCTION("""COMPUTED_VALUE"""),"['Grant Snyder, badge #6706']")</f>
        <v>['Grant Snyder, badge #6706']</v>
      </c>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c r="A778" s="1" t="s">
        <v>3518</v>
      </c>
      <c r="B778" s="2" t="str">
        <f>IFERROR(__xludf.DUMMYFUNCTION("""COMPUTED_VALUE"""),"['Arthur R. Blakey, badge #None']")</f>
        <v>['Arthur R. Blakey, badge #None']</v>
      </c>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c r="A779" s="1" t="s">
        <v>3518</v>
      </c>
      <c r="B779" s="2" t="str">
        <f>IFERROR(__xludf.DUMMYFUNCTION("""COMPUTED_VALUE"""),"['Glen Knippenberg, badge #None']")</f>
        <v>['Glen Knippenberg, badge #None']</v>
      </c>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c r="A780" s="1" t="s">
        <v>3518</v>
      </c>
      <c r="B780" s="2" t="str">
        <f>IFERROR(__xludf.DUMMYFUNCTION("""COMPUTED_VALUE"""),"['Oscar Macias, badge #4319']")</f>
        <v>['Oscar Macias, badge #4319']</v>
      </c>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c r="A781" s="1" t="s">
        <v>3518</v>
      </c>
      <c r="B781" s="2" t="str">
        <f>IFERROR(__xludf.DUMMYFUNCTION("""COMPUTED_VALUE"""),"['Brandon Bartholomew, badge #324")</f>
        <v>['Brandon Bartholomew, badge #324</v>
      </c>
      <c r="C781" s="2" t="str">
        <f>IFERROR(__xludf.DUMMYFUNCTION("""COMPUTED_VALUE"""),"David M. Robinson, badge #6060']")</f>
        <v>David M. Robinson, badge #6060']</v>
      </c>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c r="A782" s="1" t="s">
        <v>3518</v>
      </c>
      <c r="B782" s="2" t="str">
        <f>IFERROR(__xludf.DUMMYFUNCTION("""COMPUTED_VALUE"""),"['Scott Mars, badge #4411']")</f>
        <v>['Scott Mars, badge #4411']</v>
      </c>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c r="A783" s="1" t="s">
        <v>3518</v>
      </c>
      <c r="B783" s="2" t="str">
        <f>IFERROR(__xludf.DUMMYFUNCTION("""COMPUTED_VALUE"""),"['Todd Horner, badge #None']")</f>
        <v>['Todd Horner, badge #None']</v>
      </c>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c r="A784" s="1" t="s">
        <v>3518</v>
      </c>
      <c r="B784" s="2" t="str">
        <f>IFERROR(__xludf.DUMMYFUNCTION("""COMPUTED_VALUE"""),"['Timothy D. Callahan, badge #1598']")</f>
        <v>['Timothy D. Callahan, badge #1598']</v>
      </c>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c r="A785" s="1" t="s">
        <v>3518</v>
      </c>
      <c r="B785" s="2" t="str">
        <f>IFERROR(__xludf.DUMMYFUNCTION("""COMPUTED_VALUE"""),"['Paul J. Kuntz, badge #374700']")</f>
        <v>['Paul J. Kuntz, badge #374700']</v>
      </c>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c r="A786" s="1" t="s">
        <v>3518</v>
      </c>
      <c r="B786" s="2" t="str">
        <f>IFERROR(__xludf.DUMMYFUNCTION("""COMPUTED_VALUE"""),"['Mukhtar Abdulkadir, badge #47']")</f>
        <v>['Mukhtar Abdulkadir, badge #47']</v>
      </c>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c r="A787" s="1" t="s">
        <v>3518</v>
      </c>
      <c r="B787" s="2" t="str">
        <f>IFERROR(__xludf.DUMMYFUNCTION("""COMPUTED_VALUE"""),"['Dylan Schultz, badge #208")</f>
        <v>['Dylan Schultz, badge #208</v>
      </c>
      <c r="C787" s="2" t="str">
        <f>IFERROR(__xludf.DUMMYFUNCTION("""COMPUTED_VALUE"""),"Joseph Carroll, badge #200")</f>
        <v>Joseph Carroll, badge #200</v>
      </c>
      <c r="D787" s="2" t="str">
        <f>IFERROR(__xludf.DUMMYFUNCTION("""COMPUTED_VALUE"""),"Joseph R. Labathe, badge #375760")</f>
        <v>Joseph R. Labathe, badge #375760</v>
      </c>
      <c r="E787" s="2" t="str">
        <f>IFERROR(__xludf.DUMMYFUNCTION("""COMPUTED_VALUE"""),"McCabe Stariha, badge #212']")</f>
        <v>McCabe Stariha, badge #212']</v>
      </c>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c r="A788" s="1" t="s">
        <v>3518</v>
      </c>
      <c r="B788" s="2" t="str">
        <f>IFERROR(__xludf.DUMMYFUNCTION("""COMPUTED_VALUE"""),"['Christopher Bennett, badge #413']")</f>
        <v>['Christopher Bennett, badge #413']</v>
      </c>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c r="A789" s="1" t="s">
        <v>3518</v>
      </c>
      <c r="B789" s="2" t="str">
        <f>IFERROR(__xludf.DUMMYFUNCTION("""COMPUTED_VALUE"""),"['Michael Keefe, badge #3662']")</f>
        <v>['Michael Keefe, badge #3662']</v>
      </c>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c r="A790" s="1" t="s">
        <v>3518</v>
      </c>
      <c r="B790" s="2" t="str">
        <f>IFERROR(__xludf.DUMMYFUNCTION("""COMPUTED_VALUE"""),"['Jamie Personius, badge #409")</f>
        <v>['Jamie Personius, badge #409</v>
      </c>
      <c r="C790" s="2" t="str">
        <f>IFERROR(__xludf.DUMMYFUNCTION("""COMPUTED_VALUE"""),"Joseph Carlson, badge #405")</f>
        <v>Joseph Carlson, badge #405</v>
      </c>
      <c r="D790" s="2" t="str">
        <f>IFERROR(__xludf.DUMMYFUNCTION("""COMPUTED_VALUE"""),"Joshua Lawrenz, badge #407']")</f>
        <v>Joshua Lawrenz, badge #407']</v>
      </c>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c r="A791" s="1" t="s">
        <v>3518</v>
      </c>
      <c r="B791" s="2" t="str">
        <f>IFERROR(__xludf.DUMMYFUNCTION("""COMPUTED_VALUE"""),"['Heather L. Weyker, badge #734950']")</f>
        <v>['Heather L. Weyker, badge #734950']</v>
      </c>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c r="A792" s="1" t="s">
        <v>3518</v>
      </c>
      <c r="B792" s="2" t="str">
        <f>IFERROR(__xludf.DUMMYFUNCTION("""COMPUTED_VALUE"""),"['Brian Menne, badge #4720']")</f>
        <v>['Brian Menne, badge #4720']</v>
      </c>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c r="A793" s="1" t="s">
        <v>3518</v>
      </c>
      <c r="B793" s="2" t="str">
        <f>IFERROR(__xludf.DUMMYFUNCTION("""COMPUTED_VALUE"""),"['Michael Griffin, badge #2475']")</f>
        <v>['Michael Griffin, badge #2475']</v>
      </c>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c r="A794" s="1" t="s">
        <v>3518</v>
      </c>
      <c r="B794" s="2" t="str">
        <f>IFERROR(__xludf.DUMMYFUNCTION("""COMPUTED_VALUE"""),"['Anthony Maisano, badge #4361']")</f>
        <v>['Anthony Maisano, badge #4361']</v>
      </c>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c r="A795" s="1" t="s">
        <v>3518</v>
      </c>
      <c r="B795" s="2" t="str">
        <f>IFERROR(__xludf.DUMMYFUNCTION("""COMPUTED_VALUE"""),"['Scott J. Dahlquist, badge #1394']")</f>
        <v>['Scott J. Dahlquist, badge #1394']</v>
      </c>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c r="A796" s="1" t="s">
        <v>3518</v>
      </c>
      <c r="B796" s="2" t="str">
        <f>IFERROR(__xludf.DUMMYFUNCTION("""COMPUTED_VALUE"""),"['Sherry R. Appledorn, badge #214']")</f>
        <v>['Sherry R. Appledorn, badge #214']</v>
      </c>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c r="A797" s="1" t="s">
        <v>3518</v>
      </c>
      <c r="B797" s="2" t="str">
        <f>IFERROR(__xludf.DUMMYFUNCTION("""COMPUTED_VALUE"""),"['Kou Moua, badge #None']")</f>
        <v>['Kou Moua, badge #None']</v>
      </c>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c r="A798" s="1" t="s">
        <v>3518</v>
      </c>
      <c r="B798" s="2" t="str">
        <f>IFERROR(__xludf.DUMMYFUNCTION("""COMPUTED_VALUE"""),"['Jeffrey S. Sworski, badge #7113']")</f>
        <v>['Jeffrey S. Sworski, badge #7113']</v>
      </c>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c r="A799" s="1" t="s">
        <v>3518</v>
      </c>
      <c r="B799" s="2" t="str">
        <f>IFERROR(__xludf.DUMMYFUNCTION("""COMPUTED_VALUE"""),"['Dustin Schwarze, badge #6422")</f>
        <v>['Dustin Schwarze, badge #6422</v>
      </c>
      <c r="C799" s="2" t="str">
        <f>IFERROR(__xludf.DUMMYFUNCTION("""COMPUTED_VALUE"""),"Mark Ringgenberg, badge #6030']")</f>
        <v>Mark Ringgenberg, badge #6030']</v>
      </c>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c r="A800" s="1" t="s">
        <v>3518</v>
      </c>
      <c r="B800" s="2" t="str">
        <f>IFERROR(__xludf.DUMMYFUNCTION("""COMPUTED_VALUE"""),"['Abubakar Muridi, badge #4896")</f>
        <v>['Abubakar Muridi, badge #4896</v>
      </c>
      <c r="C800" s="2" t="str">
        <f>IFERROR(__xludf.DUMMYFUNCTION("""COMPUTED_VALUE"""),"Christopher Reiter, badge #5938")</f>
        <v>Christopher Reiter, badge #5938</v>
      </c>
      <c r="D800" s="2" t="str">
        <f>IFERROR(__xludf.DUMMYFUNCTION("""COMPUTED_VALUE"""),"Steven Lecy, badge #4057']")</f>
        <v>Steven Lecy, badge #4057']</v>
      </c>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c r="A801" s="1" t="s">
        <v>3518</v>
      </c>
      <c r="B801" s="2" t="str">
        <f>IFERROR(__xludf.DUMMYFUNCTION("""COMPUTED_VALUE"""),"['Rowena Holmes, badge #2984']")</f>
        <v>['Rowena Holmes, badge #2984']</v>
      </c>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c r="A802" s="1" t="s">
        <v>3518</v>
      </c>
      <c r="B802" s="2" t="str">
        <f>IFERROR(__xludf.DUMMYFUNCTION("""COMPUTED_VALUE"""),"['Brian Menne, badge #4720']")</f>
        <v>['Brian Menne, badge #4720']</v>
      </c>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c r="A803" s="1" t="s">
        <v>3518</v>
      </c>
      <c r="B803" s="2" t="str">
        <f>IFERROR(__xludf.DUMMYFUNCTION("""COMPUTED_VALUE"""),"['Efrem Hamilton, badge #2611']")</f>
        <v>['Efrem Hamilton, badge #2611']</v>
      </c>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c r="A804" s="1" t="s">
        <v>3518</v>
      </c>
      <c r="B804" s="2" t="str">
        <f>IFERROR(__xludf.DUMMYFUNCTION("""COMPUTED_VALUE"""),"['David C. Elliott, badge #1755']")</f>
        <v>['David C. Elliott, badge #1755']</v>
      </c>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c r="A805" s="1" t="s">
        <v>3518</v>
      </c>
      <c r="B805" s="2" t="str">
        <f>IFERROR(__xludf.DUMMYFUNCTION("""COMPUTED_VALUE"""),"['Charles L. Storlie, badge #6908']")</f>
        <v>['Charles L. Storlie, badge #6908']</v>
      </c>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c r="A806" s="1" t="s">
        <v>3518</v>
      </c>
      <c r="B806" s="2" t="str">
        <f>IFERROR(__xludf.DUMMYFUNCTION("""COMPUTED_VALUE"""),"['Justin Ahrendt, badge #3220']")</f>
        <v>['Justin Ahrendt, badge #3220']</v>
      </c>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c r="A807" s="1" t="s">
        <v>3518</v>
      </c>
      <c r="B807" s="2" t="str">
        <f>IFERROR(__xludf.DUMMYFUNCTION("""COMPUTED_VALUE"""),"['Tobias Anderson, badge #132']")</f>
        <v>['Tobias Anderson, badge #132']</v>
      </c>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c r="A808" s="1" t="s">
        <v>3518</v>
      </c>
      <c r="B808" s="2" t="str">
        <f>IFERROR(__xludf.DUMMYFUNCTION("""COMPUTED_VALUE"""),"['Todd Horner, badge #None']")</f>
        <v>['Todd Horner, badge #None']</v>
      </c>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c r="A809" s="1" t="s">
        <v>3518</v>
      </c>
      <c r="B809" s="2" t="str">
        <f>IFERROR(__xludf.DUMMYFUNCTION("""COMPUTED_VALUE"""),"['William Palmer, badge #5429']")</f>
        <v>['William Palmer, badge #5429']</v>
      </c>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c r="A810" s="1" t="s">
        <v>3518</v>
      </c>
      <c r="B810" s="2" t="str">
        <f>IFERROR(__xludf.DUMMYFUNCTION("""COMPUTED_VALUE"""),"['Robert Nielsen, badge #None']")</f>
        <v>['Robert Nielsen, badge #None']</v>
      </c>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c r="A811" s="1" t="s">
        <v>3518</v>
      </c>
      <c r="B811" s="2" t="str">
        <f>IFERROR(__xludf.DUMMYFUNCTION("""COMPUTED_VALUE"""),"['Justin Reisdorfer, badge #5937']")</f>
        <v>['Justin Reisdorfer, badge #5937']</v>
      </c>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c r="A812" s="1" t="s">
        <v>3518</v>
      </c>
      <c r="B812" s="2" t="str">
        <f>IFERROR(__xludf.DUMMYFUNCTION("""COMPUTED_VALUE"""),"['Daniel Anderson, badge #94")</f>
        <v>['Daniel Anderson, badge #94</v>
      </c>
      <c r="C812" s="2" t="str">
        <f>IFERROR(__xludf.DUMMYFUNCTION("""COMPUTED_VALUE"""),"Danielle Evans, badge #4020")</f>
        <v>Danielle Evans, badge #4020</v>
      </c>
      <c r="D812" s="2" t="str">
        <f>IFERROR(__xludf.DUMMYFUNCTION("""COMPUTED_VALUE"""),"Gretchen Bloss, badge #611")</f>
        <v>Gretchen Bloss, badge #611</v>
      </c>
      <c r="E812" s="2" t="str">
        <f>IFERROR(__xludf.DUMMYFUNCTION("""COMPUTED_VALUE"""),"Richard Taylor, badge #7152']")</f>
        <v>Richard Taylor, badge #7152']</v>
      </c>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c r="A813" s="1" t="s">
        <v>3518</v>
      </c>
      <c r="B813" s="2" t="str">
        <f>IFERROR(__xludf.DUMMYFUNCTION("""COMPUTED_VALUE"""),"['Mohamed Noor, badge #5159']")</f>
        <v>['Mohamed Noor, badge #5159']</v>
      </c>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c r="A814" s="1" t="s">
        <v>3518</v>
      </c>
      <c r="B814" s="2" t="str">
        <f>IFERROR(__xludf.DUMMYFUNCTION("""COMPUTED_VALUE"""),"['Richard Walker, badge #7461']")</f>
        <v>['Richard Walker, badge #7461']</v>
      </c>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c r="A815" s="1" t="s">
        <v>3518</v>
      </c>
      <c r="B815" s="2" t="str">
        <f>IFERROR(__xludf.DUMMYFUNCTION("""COMPUTED_VALUE"""),"['Deitan Dubuc, badge #1615']")</f>
        <v>['Deitan Dubuc, badge #1615']</v>
      </c>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c r="A816" s="1" t="s">
        <v>3518</v>
      </c>
      <c r="B816" s="2" t="str">
        <f>IFERROR(__xludf.DUMMYFUNCTION("""COMPUTED_VALUE"""),"['Brandon Bartholomew, badge #324")</f>
        <v>['Brandon Bartholomew, badge #324</v>
      </c>
      <c r="C816" s="2" t="str">
        <f>IFERROR(__xludf.DUMMYFUNCTION("""COMPUTED_VALUE"""),"David M. Robinson, badge #6060']")</f>
        <v>David M. Robinson, badge #6060']</v>
      </c>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c r="A817" s="1" t="s">
        <v>3518</v>
      </c>
      <c r="B817" s="2" t="str">
        <f>IFERROR(__xludf.DUMMYFUNCTION("""COMPUTED_VALUE"""),"['Scot Kaiser, badge #3628']")</f>
        <v>['Scot Kaiser, badge #3628']</v>
      </c>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c r="A818" s="1" t="s">
        <v>3518</v>
      </c>
      <c r="B818" s="2" t="str">
        <f>IFERROR(__xludf.DUMMYFUNCTION("""COMPUTED_VALUE"""),"['David A. Titus, badge #688850")</f>
        <v>['David A. Titus, badge #688850</v>
      </c>
      <c r="C818" s="2" t="str">
        <f>IFERROR(__xludf.DUMMYFUNCTION("""COMPUTED_VALUE"""),"Robert J. Kroll, badge #3874']")</f>
        <v>Robert J. Kroll, badge #3874']</v>
      </c>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c r="A819" s="1" t="s">
        <v>3518</v>
      </c>
      <c r="B819" s="2" t="str">
        <f>IFERROR(__xludf.DUMMYFUNCTION("""COMPUTED_VALUE"""),"['David R. Clifford, badge #1170']")</f>
        <v>['David R. Clifford, badge #1170']</v>
      </c>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c r="A820" s="1" t="s">
        <v>3518</v>
      </c>
      <c r="B820" s="2" t="str">
        <f>IFERROR(__xludf.DUMMYFUNCTION("""COMPUTED_VALUE"""),"['Abdiwahab Ali, badge #30")</f>
        <v>['Abdiwahab Ali, badge #30</v>
      </c>
      <c r="C820" s="2" t="str">
        <f>IFERROR(__xludf.DUMMYFUNCTION("""COMPUTED_VALUE"""),"Mohamed Abdullahi, badge #28']")</f>
        <v>Mohamed Abdullahi, badge #28']</v>
      </c>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c r="A821" s="1" t="s">
        <v>3518</v>
      </c>
      <c r="B821" s="2" t="str">
        <f>IFERROR(__xludf.DUMMYFUNCTION("""COMPUTED_VALUE"""),"['John D. Ochs, badge #5265']")</f>
        <v>['John D. Ochs, badge #5265']</v>
      </c>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c r="A822" s="1" t="s">
        <v>3518</v>
      </c>
      <c r="B822" s="2" t="str">
        <f>IFERROR(__xludf.DUMMYFUNCTION("""COMPUTED_VALUE"""),"['Peter J. Ritschel, badge #6037']")</f>
        <v>['Peter J. Ritschel, badge #6037']</v>
      </c>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c r="A823" s="1" t="s">
        <v>3518</v>
      </c>
      <c r="B823" s="2" t="str">
        <f>IFERROR(__xludf.DUMMYFUNCTION("""COMPUTED_VALUE"""),"['David Martinson, badge #4421")</f>
        <v>['David Martinson, badge #4421</v>
      </c>
      <c r="C823" s="2" t="str">
        <f>IFERROR(__xludf.DUMMYFUNCTION("""COMPUTED_VALUE"""),"Gene Suker, badge #7004")</f>
        <v>Gene Suker, badge #7004</v>
      </c>
      <c r="D823" s="2" t="str">
        <f>IFERROR(__xludf.DUMMYFUNCTION("""COMPUTED_VALUE"""),"Jerome Carey, badge #972', ""Kelly J. O'Rourke, badge #5375"", 'Richard D. Zimmerman, badge #7961']")</f>
        <v>Jerome Carey, badge #972', "Kelly J. O'Rourke, badge #5375", 'Richard D. Zimmerman, badge #7961']</v>
      </c>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c r="A824" s="1" t="s">
        <v>3518</v>
      </c>
      <c r="B824" s="2" t="str">
        <f>IFERROR(__xludf.DUMMYFUNCTION("""COMPUTED_VALUE"""),"['Julie Hagen (Casper), badge #1019']")</f>
        <v>['Julie Hagen (Casper), badge #1019']</v>
      </c>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c r="A825" s="1" t="s">
        <v>3518</v>
      </c>
      <c r="B825" s="2" t="str">
        <f>IFERROR(__xludf.DUMMYFUNCTION("""COMPUTED_VALUE"""),"['Jamie Conway, badge #1292']")</f>
        <v>['Jamie Conway, badge #1292']</v>
      </c>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c r="A826" s="1" t="s">
        <v>3518</v>
      </c>
      <c r="B826" s="2" t="str">
        <f>IFERROR(__xludf.DUMMYFUNCTION("""COMPUTED_VALUE"""),"['Scott Creighton, badge #1331']")</f>
        <v>['Scott Creighton, badge #1331']</v>
      </c>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c r="A827" s="1" t="s">
        <v>3518</v>
      </c>
      <c r="B827" s="2" t="str">
        <f>IFERROR(__xludf.DUMMYFUNCTION("""COMPUTED_VALUE"""),"['Kenneth Baker, badge #3144']")</f>
        <v>['Kenneth Baker, badge #3144']</v>
      </c>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c r="A828" s="1" t="s">
        <v>3518</v>
      </c>
      <c r="B828" s="2" t="str">
        <f>IFERROR(__xludf.DUMMYFUNCTION("""COMPUTED_VALUE"""),"['James Spencer, badge #6727']")</f>
        <v>['James Spencer, badge #6727']</v>
      </c>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c r="A829" s="1" t="s">
        <v>3518</v>
      </c>
      <c r="B829" s="2" t="str">
        <f>IFERROR(__xludf.DUMMYFUNCTION("""COMPUTED_VALUE"""),"['Peter J. Ritschel, badge #6037']")</f>
        <v>['Peter J. Ritschel, badge #6037']</v>
      </c>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c r="A830" s="1" t="s">
        <v>3518</v>
      </c>
      <c r="B830" s="2" t="str">
        <f>IFERROR(__xludf.DUMMYFUNCTION("""COMPUTED_VALUE"""),"['Anthijuan Beeks, Sr., badge #375']")</f>
        <v>['Anthijuan Beeks, Sr., badge #375']</v>
      </c>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c r="A831" s="1" t="s">
        <v>3518</v>
      </c>
      <c r="B831" s="2" t="str">
        <f>IFERROR(__xludf.DUMMYFUNCTION("""COMPUTED_VALUE"""),"['Dylan Schultz, badge #208")</f>
        <v>['Dylan Schultz, badge #208</v>
      </c>
      <c r="C831" s="2" t="str">
        <f>IFERROR(__xludf.DUMMYFUNCTION("""COMPUTED_VALUE"""),"Joseph Carroll, badge #200")</f>
        <v>Joseph Carroll, badge #200</v>
      </c>
      <c r="D831" s="2" t="str">
        <f>IFERROR(__xludf.DUMMYFUNCTION("""COMPUTED_VALUE"""),"Joseph R. Labathe, badge #375760")</f>
        <v>Joseph R. Labathe, badge #375760</v>
      </c>
      <c r="E831" s="2" t="str">
        <f>IFERROR(__xludf.DUMMYFUNCTION("""COMPUTED_VALUE"""),"McCabe Stariha, badge #212']")</f>
        <v>McCabe Stariha, badge #212']</v>
      </c>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c r="A832" s="1" t="s">
        <v>3518</v>
      </c>
      <c r="B832" s="2" t="str">
        <f>IFERROR(__xludf.DUMMYFUNCTION("""COMPUTED_VALUE"""),"['Donald R. Banham, badge #266']")</f>
        <v>['Donald R. Banham, badge #266']</v>
      </c>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c r="A833" s="1" t="s">
        <v>3518</v>
      </c>
      <c r="B833" s="2" t="str">
        <f>IFERROR(__xludf.DUMMYFUNCTION("""COMPUTED_VALUE"""),"['Peter J. Ritschel, badge #6037']")</f>
        <v>['Peter J. Ritschel, badge #6037']</v>
      </c>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c r="A834" s="1" t="s">
        <v>3518</v>
      </c>
      <c r="B834" s="2" t="str">
        <f>IFERROR(__xludf.DUMMYFUNCTION("""COMPUTED_VALUE"""),"['Nicholas Hwang, badge #3195']")</f>
        <v>['Nicholas Hwang, badge #3195']</v>
      </c>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c r="A835" s="1" t="s">
        <v>3518</v>
      </c>
      <c r="B835" s="2" t="str">
        <f>IFERROR(__xludf.DUMMYFUNCTION("""COMPUTED_VALUE"""),"['Yulia Bury, badge #909']")</f>
        <v>['Yulia Bury, badge #909']</v>
      </c>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c r="A836" s="1" t="s">
        <v>3518</v>
      </c>
      <c r="B836" s="2" t="str">
        <f>IFERROR(__xludf.DUMMYFUNCTION("""COMPUTED_VALUE"""),"['Dustin Schwarze, badge #6422")</f>
        <v>['Dustin Schwarze, badge #6422</v>
      </c>
      <c r="C836" s="2" t="str">
        <f>IFERROR(__xludf.DUMMYFUNCTION("""COMPUTED_VALUE"""),"Mark Ringgenberg, badge #6030']")</f>
        <v>Mark Ringgenberg, badge #6030']</v>
      </c>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c r="A837" s="1" t="s">
        <v>3518</v>
      </c>
      <c r="B837" s="2" t="str">
        <f>IFERROR(__xludf.DUMMYFUNCTION("""COMPUTED_VALUE"""),"['Anthony W. Dean, badge #146501']")</f>
        <v>['Anthony W. Dean, badge #146501']</v>
      </c>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c r="A838" s="1" t="s">
        <v>3518</v>
      </c>
      <c r="B838" s="2" t="str">
        <f>IFERROR(__xludf.DUMMYFUNCTION("""COMPUTED_VALUE"""),"['Scott F. Buck, badge #854']")</f>
        <v>['Scott F. Buck, badge #854']</v>
      </c>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c r="A839" s="1" t="s">
        <v>3518</v>
      </c>
      <c r="B839" s="2" t="str">
        <f>IFERROR(__xludf.DUMMYFUNCTION("""COMPUTED_VALUE"""),"['Jesse F. Lopez, badge #4237")</f>
        <v>['Jesse F. Lopez, badge #4237</v>
      </c>
      <c r="C839" s="2" t="str">
        <f>IFERROR(__xludf.DUMMYFUNCTION("""COMPUTED_VALUE"""),"Mark Ringgenberg, badge #6030")</f>
        <v>Mark Ringgenberg, badge #6030</v>
      </c>
      <c r="D839" s="2" t="str">
        <f>IFERROR(__xludf.DUMMYFUNCTION("""COMPUTED_VALUE"""),"Matthew Harrity, badge #2792")</f>
        <v>Matthew Harrity, badge #2792</v>
      </c>
      <c r="E839" s="2" t="str">
        <f>IFERROR(__xludf.DUMMYFUNCTION("""COMPUTED_VALUE"""),"Mohamed Noor, badge #5159")</f>
        <v>Mohamed Noor, badge #5159</v>
      </c>
      <c r="F839" s="2" t="str">
        <f>IFERROR(__xludf.DUMMYFUNCTION("""COMPUTED_VALUE"""),"Scott Aikins, badge #22")</f>
        <v>Scott Aikins, badge #22</v>
      </c>
      <c r="G839" s="2" t="str">
        <f>IFERROR(__xludf.DUMMYFUNCTION("""COMPUTED_VALUE"""),"Shannon L. Barnette, badge #268")</f>
        <v>Shannon L. Barnette, badge #268</v>
      </c>
      <c r="H839" s="2" t="str">
        <f>IFERROR(__xludf.DUMMYFUNCTION("""COMPUTED_VALUE"""),"Thomas P. Fahey, badge #277']")</f>
        <v>Thomas P. Fahey, badge #277']</v>
      </c>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c r="A840" s="1" t="s">
        <v>3518</v>
      </c>
      <c r="B840" s="2" t="str">
        <f>IFERROR(__xludf.DUMMYFUNCTION("""COMPUTED_VALUE"""),"['Robert J. Kroll, badge #3874']")</f>
        <v>['Robert J. Kroll, badge #3874']</v>
      </c>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c r="A841" s="1" t="s">
        <v>3518</v>
      </c>
      <c r="B841" s="2" t="str">
        <f>IFERROR(__xludf.DUMMYFUNCTION("""COMPUTED_VALUE"""),"['David R. Clifford, badge #1170']")</f>
        <v>['David R. Clifford, badge #1170']</v>
      </c>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c r="A842" s="1" t="s">
        <v>3518</v>
      </c>
      <c r="B842" s="2" t="str">
        <f>IFERROR(__xludf.DUMMYFUNCTION("""COMPUTED_VALUE"""),"['Michael Griffin, badge #2475']")</f>
        <v>['Michael Griffin, badge #2475']</v>
      </c>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c r="A843" s="1" t="s">
        <v>3518</v>
      </c>
      <c r="B843" s="2" t="str">
        <f>IFERROR(__xludf.DUMMYFUNCTION("""COMPUTED_VALUE"""),"['Thomas D. Arnold, badge #21850']")</f>
        <v>['Thomas D. Arnold, badge #21850']</v>
      </c>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c r="A844" s="1" t="s">
        <v>3518</v>
      </c>
      <c r="B844" s="2" t="str">
        <f>IFERROR(__xludf.DUMMYFUNCTION("""COMPUTED_VALUE"""),"['Aaron L. Biard, badge #542")</f>
        <v>['Aaron L. Biard, badge #542</v>
      </c>
      <c r="C844" s="2" t="str">
        <f>IFERROR(__xludf.DUMMYFUNCTION("""COMPUTED_VALUE"""),"Brandy Steberg, badge #6767")</f>
        <v>Brandy Steberg, badge #6767</v>
      </c>
      <c r="D844" s="2" t="str">
        <f>IFERROR(__xludf.DUMMYFUNCTION("""COMPUTED_VALUE"""),"Mark Bohnsack, badge #656']")</f>
        <v>Mark Bohnsack, badge #656']</v>
      </c>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c r="A845" s="1" t="s">
        <v>3518</v>
      </c>
      <c r="B845" s="2" t="str">
        <f>IFERROR(__xludf.DUMMYFUNCTION("""COMPUTED_VALUE"""),"['Jamiel Mohammad, badge #5150']")</f>
        <v>['Jamiel Mohammad, badge #5150']</v>
      </c>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c r="A846" s="1" t="s">
        <v>3518</v>
      </c>
      <c r="B846" s="2" t="str">
        <f>IFERROR(__xludf.DUMMYFUNCTION("""COMPUTED_VALUE"""),"['Hien Q. Dinh, badge #1551")</f>
        <v>['Hien Q. Dinh, badge #1551</v>
      </c>
      <c r="C846" s="2" t="str">
        <f>IFERROR(__xludf.DUMMYFUNCTION("""COMPUTED_VALUE"""),"James R. Jensen, badge #3282")</f>
        <v>James R. Jensen, badge #3282</v>
      </c>
      <c r="D846" s="2" t="str">
        <f>IFERROR(__xludf.DUMMYFUNCTION("""COMPUTED_VALUE"""),"Joel Kimmerle, badge #3703")</f>
        <v>Joel Kimmerle, badge #3703</v>
      </c>
      <c r="E846" s="2" t="str">
        <f>IFERROR(__xludf.DUMMYFUNCTION("""COMPUTED_VALUE"""),"Justin Merten, badge #4752")</f>
        <v>Justin Merten, badge #4752</v>
      </c>
      <c r="F846" s="2" t="str">
        <f>IFERROR(__xludf.DUMMYFUNCTION("""COMPUTED_VALUE"""),"Michael McCarthy, badge #4520")</f>
        <v>Michael McCarthy, badge #4520</v>
      </c>
      <c r="G846" s="2" t="str">
        <f>IFERROR(__xludf.DUMMYFUNCTION("""COMPUTED_VALUE"""),"Vicki Karnik, badge #3637']")</f>
        <v>Vicki Karnik, badge #3637']</v>
      </c>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c r="A847" s="1" t="s">
        <v>3518</v>
      </c>
      <c r="B847" s="2" t="str">
        <f>IFERROR(__xludf.DUMMYFUNCTION("""COMPUTED_VALUE"""),"['Peter J. Ritschel, badge #6037']")</f>
        <v>['Peter J. Ritschel, badge #6037']</v>
      </c>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c r="A848" s="1" t="s">
        <v>3518</v>
      </c>
      <c r="B848" s="2" t="str">
        <f>IFERROR(__xludf.DUMMYFUNCTION("""COMPUTED_VALUE"""),"['Alexander Graham, badge #510")</f>
        <v>['Alexander Graham, badge #510</v>
      </c>
      <c r="C848" s="2" t="str">
        <f>IFERROR(__xludf.DUMMYFUNCTION("""COMPUTED_VALUE"""),"Matthew D. Bostrom, badge #69100']")</f>
        <v>Matthew D. Bostrom, badge #69100']</v>
      </c>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c r="A849" s="1" t="s">
        <v>3518</v>
      </c>
      <c r="B849" s="2" t="str">
        <f>IFERROR(__xludf.DUMMYFUNCTION("""COMPUTED_VALUE"""),"['Timothy Carson, badge #1006']")</f>
        <v>['Timothy Carson, badge #1006']</v>
      </c>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c r="A850" s="1" t="s">
        <v>3518</v>
      </c>
      <c r="B850" s="2" t="str">
        <f>IFERROR(__xludf.DUMMYFUNCTION("""COMPUTED_VALUE"""),"['Gregory L. Brolsma, badge #None']")</f>
        <v>['Gregory L. Brolsma, badge #None']</v>
      </c>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c r="A851" s="1" t="s">
        <v>3518</v>
      </c>
      <c r="B851" s="2" t="str">
        <f>IFERROR(__xludf.DUMMYFUNCTION("""COMPUTED_VALUE"""),"['Sean McTaggart, badge #4657']")</f>
        <v>['Sean McTaggart, badge #4657']</v>
      </c>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c r="A852" s="1" t="s">
        <v>3518</v>
      </c>
      <c r="B852" s="2" t="str">
        <f>IFERROR(__xludf.DUMMYFUNCTION("""COMPUTED_VALUE"""),"['Christopher Guelcher, badge #2513']")</f>
        <v>['Christopher Guelcher, badge #2513']</v>
      </c>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c r="A853" s="1" t="s">
        <v>3518</v>
      </c>
      <c r="B853" s="2" t="str">
        <f>IFERROR(__xludf.DUMMYFUNCTION("""COMPUTED_VALUE"""),"['Geoffrey Johnson, badge #3386']")</f>
        <v>['Geoffrey Johnson, badge #3386']</v>
      </c>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c r="A854" s="1" t="s">
        <v>3518</v>
      </c>
      <c r="B854" s="2" t="str">
        <f>IFERROR(__xludf.DUMMYFUNCTION("""COMPUTED_VALUE"""),"['Aaron Collins, badge #1259")</f>
        <v>['Aaron Collins, badge #1259</v>
      </c>
      <c r="C854" s="2" t="str">
        <f>IFERROR(__xludf.DUMMYFUNCTION("""COMPUTED_VALUE"""),"Alan Liotta, badge #4196")</f>
        <v>Alan Liotta, badge #4196</v>
      </c>
      <c r="D854" s="2" t="str">
        <f>IFERROR(__xludf.DUMMYFUNCTION("""COMPUTED_VALUE"""),"Andrew P. Enriquez, badge #1802")</f>
        <v>Andrew P. Enriquez, badge #1802</v>
      </c>
      <c r="E854" s="2" t="str">
        <f>IFERROR(__xludf.DUMMYFUNCTION("""COMPUTED_VALUE"""),"Anna Hedberg, badge #2927")</f>
        <v>Anna Hedberg, badge #2927</v>
      </c>
      <c r="F854" s="2" t="str">
        <f>IFERROR(__xludf.DUMMYFUNCTION("""COMPUTED_VALUE"""),"Antonio San Roman, badge #6123")</f>
        <v>Antonio San Roman, badge #6123</v>
      </c>
      <c r="G854" s="2" t="str">
        <f>IFERROR(__xludf.DUMMYFUNCTION("""COMPUTED_VALUE"""),"Beth Mota (Letourneau), badge #4106")</f>
        <v>Beth Mota (Letourneau), badge #4106</v>
      </c>
      <c r="H854" s="2" t="str">
        <f>IFERROR(__xludf.DUMMYFUNCTION("""COMPUTED_VALUE"""),"Blake Moua, badge #4882")</f>
        <v>Blake Moua, badge #4882</v>
      </c>
      <c r="I854" s="2" t="str">
        <f>IFERROR(__xludf.DUMMYFUNCTION("""COMPUTED_VALUE"""),"Brian Cummings, badge #1360")</f>
        <v>Brian Cummings, badge #1360</v>
      </c>
      <c r="J854" s="2" t="str">
        <f>IFERROR(__xludf.DUMMYFUNCTION("""COMPUTED_VALUE"""),"Bryce Robinson, badge #6062")</f>
        <v>Bryce Robinson, badge #6062</v>
      </c>
      <c r="K854" s="2" t="str">
        <f>IFERROR(__xludf.DUMMYFUNCTION("""COMPUTED_VALUE"""),"Carlos Baires Escobar, badge #275")</f>
        <v>Carlos Baires Escobar, badge #275</v>
      </c>
      <c r="L854" s="2" t="str">
        <f>IFERROR(__xludf.DUMMYFUNCTION("""COMPUTED_VALUE"""),"Christopher Cushenbery, badge #1375")</f>
        <v>Christopher Cushenbery, badge #1375</v>
      </c>
      <c r="M854" s="2" t="str">
        <f>IFERROR(__xludf.DUMMYFUNCTION("""COMPUTED_VALUE"""),"Christopher House, badge #3165")</f>
        <v>Christopher House, badge #3165</v>
      </c>
      <c r="N854" s="2" t="str">
        <f>IFERROR(__xludf.DUMMYFUNCTION("""COMPUTED_VALUE"""),"Daniel O. Horn, badge #212")</f>
        <v>Daniel O. Horn, badge #212</v>
      </c>
      <c r="O854" s="2" t="str">
        <f>IFERROR(__xludf.DUMMYFUNCTION("""COMPUTED_VALUE"""),"David C. Elliott, badge #1755")</f>
        <v>David C. Elliott, badge #1755</v>
      </c>
      <c r="P854" s="2" t="str">
        <f>IFERROR(__xludf.DUMMYFUNCTION("""COMPUTED_VALUE"""),"David C. Neil, badge #4950")</f>
        <v>David C. Neil, badge #4950</v>
      </c>
      <c r="Q854" s="2" t="str">
        <f>IFERROR(__xludf.DUMMYFUNCTION("""COMPUTED_VALUE"""),"David Honican, badge #3135")</f>
        <v>David Honican, badge #3135</v>
      </c>
      <c r="R854" s="2" t="str">
        <f>IFERROR(__xludf.DUMMYFUNCTION("""COMPUTED_VALUE"""),"Dennis Hamilton, badge #2610")</f>
        <v>Dennis Hamilton, badge #2610</v>
      </c>
      <c r="S854" s="2" t="str">
        <f>IFERROR(__xludf.DUMMYFUNCTION("""COMPUTED_VALUE"""),"Eric Faulconer, badge #1925")</f>
        <v>Eric Faulconer, badge #1925</v>
      </c>
      <c r="T854" s="2" t="str">
        <f>IFERROR(__xludf.DUMMYFUNCTION("""COMPUTED_VALUE"""),"George J. Peltz, badge #5546")</f>
        <v>George J. Peltz, badge #5546</v>
      </c>
      <c r="U854" s="2" t="str">
        <f>IFERROR(__xludf.DUMMYFUNCTION("""COMPUTED_VALUE"""),"Jamiel Mohammad, badge #5150")</f>
        <v>Jamiel Mohammad, badge #5150</v>
      </c>
      <c r="V854" s="2" t="str">
        <f>IFERROR(__xludf.DUMMYFUNCTION("""COMPUTED_VALUE"""),"Jarrod Silva, badge #6551")</f>
        <v>Jarrod Silva, badge #6551</v>
      </c>
      <c r="W854" s="2" t="str">
        <f>IFERROR(__xludf.DUMMYFUNCTION("""COMPUTED_VALUE"""),"Jeffrey York, badge #7893")</f>
        <v>Jeffrey York, badge #7893</v>
      </c>
      <c r="X854" s="2" t="str">
        <f>IFERROR(__xludf.DUMMYFUNCTION("""COMPUTED_VALUE"""),"Jennifer Lazarchic (Goodmanson), badge #2319")</f>
        <v>Jennifer Lazarchic (Goodmanson), badge #2319</v>
      </c>
      <c r="Y854" s="2" t="str">
        <f>IFERROR(__xludf.DUMMYFUNCTION("""COMPUTED_VALUE"""),"John Staufenberg, badge #6765")</f>
        <v>John Staufenberg, badge #6765</v>
      </c>
      <c r="Z854" s="2" t="str">
        <f>IFERROR(__xludf.DUMMYFUNCTION("""COMPUTED_VALUE"""),"Johnny Mercil, badge #4732")</f>
        <v>Johnny Mercil, badge #4732</v>
      </c>
      <c r="AA854" s="2" t="str">
        <f>IFERROR(__xludf.DUMMYFUNCTION("""COMPUTED_VALUE"""),"Joseph Haspert, badge #2791")</f>
        <v>Joseph Haspert, badge #2791</v>
      </c>
      <c r="AB854" s="2" t="str">
        <f>IFERROR(__xludf.DUMMYFUNCTION("""COMPUTED_VALUE"""),"Joshua P. Lynaugh, badge #415550")</f>
        <v>Joshua P. Lynaugh, badge #415550</v>
      </c>
      <c r="AC854" s="2" t="str">
        <f>IFERROR(__xludf.DUMMYFUNCTION("""COMPUTED_VALUE"""),"Kurt S. Indehar, badge #3209")</f>
        <v>Kurt S. Indehar, badge #3209</v>
      </c>
      <c r="AD854" s="2" t="str">
        <f>IFERROR(__xludf.DUMMYFUNCTION("""COMPUTED_VALUE"""),"Lucas Peterson, badge #5630")</f>
        <v>Lucas Peterson, badge #5630</v>
      </c>
      <c r="AE854" s="2" t="str">
        <f>IFERROR(__xludf.DUMMYFUNCTION("""COMPUTED_VALUE"""),"Mark Durand, badge #1627")</f>
        <v>Mark Durand, badge #1627</v>
      </c>
      <c r="AF854" s="2" t="str">
        <f>IFERROR(__xludf.DUMMYFUNCTION("""COMPUTED_VALUE"""),"Mark J. Gasior, badge #2228")</f>
        <v>Mark J. Gasior, badge #2228</v>
      </c>
      <c r="AG854" s="2" t="str">
        <f>IFERROR(__xludf.DUMMYFUNCTION("""COMPUTED_VALUE"""),"Mark Wisocki, badge #7820")</f>
        <v>Mark Wisocki, badge #7820</v>
      </c>
      <c r="AH854" s="2" t="str">
        <f>IFERROR(__xludf.DUMMYFUNCTION("""COMPUTED_VALUE"""),"Matthew G. Olson, badge #5305")</f>
        <v>Matthew G. Olson, badge #5305</v>
      </c>
      <c r="AI854" s="2" t="str">
        <f>IFERROR(__xludf.DUMMYFUNCTION("""COMPUTED_VALUE"""),"Matthew J. Koncar, badge #359000")</f>
        <v>Matthew J. Koncar, badge #359000</v>
      </c>
      <c r="AJ854" s="2" t="str">
        <f>IFERROR(__xludf.DUMMYFUNCTION("""COMPUTED_VALUE"""),"Matthew J. McLean, badge #4635")</f>
        <v>Matthew J. McLean, badge #4635</v>
      </c>
      <c r="AK854" s="2" t="str">
        <f>IFERROR(__xludf.DUMMYFUNCTION("""COMPUTED_VALUE"""),"Michael Pfaff, badge #5675")</f>
        <v>Michael Pfaff, badge #5675</v>
      </c>
      <c r="AL854" s="2" t="str">
        <f>IFERROR(__xludf.DUMMYFUNCTION("""COMPUTED_VALUE"""),"Oscar Macias, badge #4319")</f>
        <v>Oscar Macias, badge #4319</v>
      </c>
      <c r="AM854" s="2" t="str">
        <f>IFERROR(__xludf.DUMMYFUNCTION("""COMPUTED_VALUE"""),"Patrick S. Reuben, badge #5969")</f>
        <v>Patrick S. Reuben, badge #5969</v>
      </c>
      <c r="AN854" s="2" t="str">
        <f>IFERROR(__xludf.DUMMYFUNCTION("""COMPUTED_VALUE"""),"Patrick Windus, badge #7802")</f>
        <v>Patrick Windus, badge #7802</v>
      </c>
      <c r="AO854" s="2" t="str">
        <f>IFERROR(__xludf.DUMMYFUNCTION("""COMPUTED_VALUE"""),"Philip Alejandrino, badge #29")</f>
        <v>Philip Alejandrino, badge #29</v>
      </c>
      <c r="AP854" s="2" t="str">
        <f>IFERROR(__xludf.DUMMYFUNCTION("""COMPUTED_VALUE"""),"Robert W. Illetschko, badge #3200")</f>
        <v>Robert W. Illetschko, badge #3200</v>
      </c>
      <c r="AQ854" s="2" t="str">
        <f>IFERROR(__xludf.DUMMYFUNCTION("""COMPUTED_VALUE"""),"Roland Hillstrom, badge #2986")</f>
        <v>Roland Hillstrom, badge #2986</v>
      </c>
      <c r="AR854" s="2" t="str">
        <f>IFERROR(__xludf.DUMMYFUNCTION("""COMPUTED_VALUE"""),"Scott L. Grabowski, badge #2366")</f>
        <v>Scott L. Grabowski, badge #2366</v>
      </c>
      <c r="AS854" s="2" t="str">
        <f>IFERROR(__xludf.DUMMYFUNCTION("""COMPUTED_VALUE"""),"Sherral Schmidt (Miller-Graf), badge #4799")</f>
        <v>Sherral Schmidt (Miller-Graf), badge #4799</v>
      </c>
      <c r="AT854" s="2" t="str">
        <f>IFERROR(__xludf.DUMMYFUNCTION("""COMPUTED_VALUE"""),"Steve Wuorinen, badge #7876")</f>
        <v>Steve Wuorinen, badge #7876</v>
      </c>
      <c r="AU854" s="2" t="str">
        <f>IFERROR(__xludf.DUMMYFUNCTION("""COMPUTED_VALUE"""),"Thomas A. Lopez, badge #4238")</f>
        <v>Thomas A. Lopez, badge #4238</v>
      </c>
      <c r="AV854" s="2" t="str">
        <f>IFERROR(__xludf.DUMMYFUNCTION("""COMPUTED_VALUE"""),"Thomas Hendrickson, badge #2960")</f>
        <v>Thomas Hendrickson, badge #2960</v>
      </c>
      <c r="AW854" s="2" t="str">
        <f>IFERROR(__xludf.DUMMYFUNCTION("""COMPUTED_VALUE"""),"Timothy J. Mattsson, badge #4490")</f>
        <v>Timothy J. Mattsson, badge #4490</v>
      </c>
      <c r="AX854" s="2" t="str">
        <f>IFERROR(__xludf.DUMMYFUNCTION("""COMPUTED_VALUE"""),"Todd D. Sauvageau, badge #6309")</f>
        <v>Todd D. Sauvageau, badge #6309</v>
      </c>
      <c r="AY854" s="2" t="str">
        <f>IFERROR(__xludf.DUMMYFUNCTION("""COMPUTED_VALUE"""),"Tong S. Yang, badge #750407']")</f>
        <v>Tong S. Yang, badge #750407']</v>
      </c>
      <c r="AZ854" s="2"/>
    </row>
    <row r="855">
      <c r="A855" s="1" t="s">
        <v>3518</v>
      </c>
      <c r="B855" s="2" t="str">
        <f>IFERROR(__xludf.DUMMYFUNCTION("""COMPUTED_VALUE"""),"['Andrew Stender, badge #6791")</f>
        <v>['Andrew Stender, badge #6791</v>
      </c>
      <c r="C855" s="2" t="str">
        <f>IFERROR(__xludf.DUMMYFUNCTION("""COMPUTED_VALUE"""),"Mark Durand, badge #1627")</f>
        <v>Mark Durand, badge #1627</v>
      </c>
      <c r="D855" s="2" t="str">
        <f>IFERROR(__xludf.DUMMYFUNCTION("""COMPUTED_VALUE"""),"Ricardo Muro, badge #4899']")</f>
        <v>Ricardo Muro, badge #4899']</v>
      </c>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c r="A856" s="1" t="s">
        <v>3518</v>
      </c>
      <c r="B856" s="2" t="str">
        <f>IFERROR(__xludf.DUMMYFUNCTION("""COMPUTED_VALUE"""),"['Travis Lindberg, badge #None']")</f>
        <v>['Travis Lindberg, badge #None']</v>
      </c>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c r="A857" s="1" t="s">
        <v>3518</v>
      </c>
      <c r="B857" s="2" t="str">
        <f>IFERROR(__xludf.DUMMYFUNCTION("""COMPUTED_VALUE"""),"['David C. Elliott, badge #1755']")</f>
        <v>['David C. Elliott, badge #1755']</v>
      </c>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c r="A858" s="1" t="s">
        <v>3518</v>
      </c>
      <c r="B858" s="2" t="str">
        <f>IFERROR(__xludf.DUMMYFUNCTION("""COMPUTED_VALUE"""),"['John Chamberlain, badge #1075']")</f>
        <v>['John Chamberlain, badge #1075']</v>
      </c>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c r="A859" s="1" t="s">
        <v>3518</v>
      </c>
      <c r="B859" s="2" t="str">
        <f>IFERROR(__xludf.DUMMYFUNCTION("""COMPUTED_VALUE"""),"['Charles F. Adams, badge #9']")</f>
        <v>['Charles F. Adams, badge #9']</v>
      </c>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c r="A860" s="1" t="s">
        <v>3518</v>
      </c>
      <c r="B860" s="2" t="str">
        <f>IFERROR(__xludf.DUMMYFUNCTION("""COMPUTED_VALUE"""),"['Joseph Klimmek, badge #3735']")</f>
        <v>['Joseph Klimmek, badge #3735']</v>
      </c>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c r="A861" s="1" t="s">
        <v>3518</v>
      </c>
      <c r="B861" s="2" t="str">
        <f>IFERROR(__xludf.DUMMYFUNCTION("""COMPUTED_VALUE"""),"['Charles L. Storlie, badge #6908']")</f>
        <v>['Charles L. Storlie, badge #6908']</v>
      </c>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c r="A862" s="1" t="s">
        <v>3518</v>
      </c>
      <c r="B862" s="2" t="str">
        <f>IFERROR(__xludf.DUMMYFUNCTION("""COMPUTED_VALUE"""),"['Andrew Stender, badge #6791")</f>
        <v>['Andrew Stender, badge #6791</v>
      </c>
      <c r="C862" s="2" t="str">
        <f>IFERROR(__xludf.DUMMYFUNCTION("""COMPUTED_VALUE"""),"Lucas Peterson, badge #5630")</f>
        <v>Lucas Peterson, badge #5630</v>
      </c>
      <c r="D862" s="2" t="str">
        <f>IFERROR(__xludf.DUMMYFUNCTION("""COMPUTED_VALUE"""),"Mark Durand, badge #1627")</f>
        <v>Mark Durand, badge #1627</v>
      </c>
      <c r="E862" s="2" t="str">
        <f>IFERROR(__xludf.DUMMYFUNCTION("""COMPUTED_VALUE"""),"Michael Meath, badge #4686")</f>
        <v>Michael Meath, badge #4686</v>
      </c>
      <c r="F862" s="2" t="str">
        <f>IFERROR(__xludf.DUMMYFUNCTION("""COMPUTED_VALUE"""),"Ricardo Muro, badge #4899']")</f>
        <v>Ricardo Muro, badge #4899']</v>
      </c>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c r="A863" s="1" t="s">
        <v>3518</v>
      </c>
      <c r="B863" s="2" t="str">
        <f>IFERROR(__xludf.DUMMYFUNCTION("""COMPUTED_VALUE"""),"['Alan W. Williams, badge #7763']")</f>
        <v>['Alan W. Williams, badge #7763']</v>
      </c>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c r="A864" s="1" t="s">
        <v>3518</v>
      </c>
      <c r="B864" s="2" t="str">
        <f>IFERROR(__xludf.DUMMYFUNCTION("""COMPUTED_VALUE"""),"['Anthijuan Beeks, Sr., badge #375']")</f>
        <v>['Anthijuan Beeks, Sr., badge #375']</v>
      </c>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c r="A865" s="1" t="s">
        <v>3518</v>
      </c>
      <c r="B865" s="2" t="str">
        <f>IFERROR(__xludf.DUMMYFUNCTION("""COMPUTED_VALUE"""),"['Joseph Klimmek, badge #3735']")</f>
        <v>['Joseph Klimmek, badge #3735']</v>
      </c>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c r="A866" s="1" t="s">
        <v>3518</v>
      </c>
      <c r="B866" s="2" t="str">
        <f>IFERROR(__xludf.DUMMYFUNCTION("""COMPUTED_VALUE"""),"['Daniel Payne, badge #5497']")</f>
        <v>['Daniel Payne, badge #5497']</v>
      </c>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c r="A867" s="1" t="s">
        <v>3518</v>
      </c>
      <c r="B867" s="2" t="str">
        <f>IFERROR(__xludf.DUMMYFUNCTION("""COMPUTED_VALUE"""),"['Jeffrey S. Sworski, badge #7113']")</f>
        <v>['Jeffrey S. Sworski, badge #7113']</v>
      </c>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c r="A868" s="1" t="s">
        <v>3518</v>
      </c>
      <c r="B868" s="2" t="str">
        <f>IFERROR(__xludf.DUMMYFUNCTION("""COMPUTED_VALUE"""),"['Isaac Raichert, badge #5887']")</f>
        <v>['Isaac Raichert, badge #5887']</v>
      </c>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c r="A869" s="1" t="s">
        <v>3518</v>
      </c>
      <c r="B869" s="2" t="str">
        <f>IFERROR(__xludf.DUMMYFUNCTION("""COMPUTED_VALUE"""),"['Julio Baez, badge #None']")</f>
        <v>['Julio Baez, badge #None']</v>
      </c>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c r="A870" s="1" t="s">
        <v>3518</v>
      </c>
      <c r="B870" s="2" t="str">
        <f>IFERROR(__xludf.DUMMYFUNCTION("""COMPUTED_VALUE"""),"['Mark Kaspszak, badge #3642']")</f>
        <v>['Mark Kaspszak, badge #3642']</v>
      </c>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c r="A871" s="1" t="s">
        <v>3518</v>
      </c>
      <c r="B871" s="2" t="str">
        <f>IFERROR(__xludf.DUMMYFUNCTION("""COMPUTED_VALUE"""),"['William Jacobs, badge #None']")</f>
        <v>['William Jacobs, badge #None']</v>
      </c>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c r="A872" s="1" t="s">
        <v>3518</v>
      </c>
      <c r="B872" s="2" t="str">
        <f>IFERROR(__xludf.DUMMYFUNCTION("""COMPUTED_VALUE"""),"['Matthew Lisic, badge #None']")</f>
        <v>['Matthew Lisic, badge #None']</v>
      </c>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c r="A873" s="1" t="s">
        <v>3518</v>
      </c>
      <c r="B873" s="2" t="str">
        <f>IFERROR(__xludf.DUMMYFUNCTION("""COMPUTED_VALUE"""),"['Michael Griffin, badge #2475']")</f>
        <v>['Michael Griffin, badge #2475']</v>
      </c>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c r="A874" s="1" t="s">
        <v>3518</v>
      </c>
      <c r="B874" s="2" t="str">
        <f>IFERROR(__xludf.DUMMYFUNCTION("""COMPUTED_VALUE"""),"['Charles L. Storlie, badge #6908']")</f>
        <v>['Charles L. Storlie, badge #6908']</v>
      </c>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c r="A875" s="1" t="s">
        <v>3518</v>
      </c>
      <c r="B875" s="2" t="str">
        <f>IFERROR(__xludf.DUMMYFUNCTION("""COMPUTED_VALUE"""),"['Richard D. Bruns, badge #None']")</f>
        <v>['Richard D. Bruns, badge #None']</v>
      </c>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c r="A876" s="1" t="s">
        <v>3518</v>
      </c>
      <c r="B876" s="2" t="str">
        <f>IFERROR(__xludf.DUMMYFUNCTION("""COMPUTED_VALUE"""),"['Lafayette Temple, badge #None']")</f>
        <v>['Lafayette Temple, badge #None']</v>
      </c>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c r="A877" s="1" t="s">
        <v>3518</v>
      </c>
      <c r="B877" s="2" t="str">
        <f>IFERROR(__xludf.DUMMYFUNCTION("""COMPUTED_VALUE"""),"['Brian Cummings, badge #1360")</f>
        <v>['Brian Cummings, badge #1360</v>
      </c>
      <c r="C877" s="2" t="str">
        <f>IFERROR(__xludf.DUMMYFUNCTION("""COMPUTED_VALUE"""),"Kevin Franek, badge #2083']")</f>
        <v>Kevin Franek, badge #2083']</v>
      </c>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c r="A878" s="1" t="s">
        <v>3518</v>
      </c>
      <c r="B878" s="2" t="str">
        <f>IFERROR(__xludf.DUMMYFUNCTION("""COMPUTED_VALUE"""),"['Tou Thao, badge #7162']")</f>
        <v>['Tou Thao, badge #7162']</v>
      </c>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c r="A879" s="1" t="s">
        <v>3518</v>
      </c>
      <c r="B879" s="2" t="str">
        <f>IFERROR(__xludf.DUMMYFUNCTION("""COMPUTED_VALUE"""),"['Brendon Schram, badge #6382']")</f>
        <v>['Brendon Schram, badge #6382']</v>
      </c>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c r="A880" s="1" t="s">
        <v>3518</v>
      </c>
      <c r="B880" s="2" t="str">
        <f>IFERROR(__xludf.DUMMYFUNCTION("""COMPUTED_VALUE"""),"['Peter J. Ritschel, badge #6037']")</f>
        <v>['Peter J. Ritschel, badge #6037']</v>
      </c>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c r="A881" s="1" t="s">
        <v>3518</v>
      </c>
      <c r="B881" s="2" t="str">
        <f>IFERROR(__xludf.DUMMYFUNCTION("""COMPUTED_VALUE"""),"['Patrick S. Reuben, badge #5969']")</f>
        <v>['Patrick S. Reuben, badge #5969']</v>
      </c>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c r="A882" s="1" t="s">
        <v>3518</v>
      </c>
      <c r="B882" s="2" t="str">
        <f>IFERROR(__xludf.DUMMYFUNCTION("""COMPUTED_VALUE"""),"['Brandon Bartholomew, badge #324")</f>
        <v>['Brandon Bartholomew, badge #324</v>
      </c>
      <c r="C882" s="2" t="str">
        <f>IFERROR(__xludf.DUMMYFUNCTION("""COMPUTED_VALUE"""),"David M. Robinson, badge #6060']")</f>
        <v>David M. Robinson, badge #6060']</v>
      </c>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c r="A883" s="1" t="s">
        <v>3518</v>
      </c>
      <c r="B883" s="2" t="str">
        <f>IFERROR(__xludf.DUMMYFUNCTION("""COMPUTED_VALUE"""),"['James Golgart, Jr., badge #2317']")</f>
        <v>['James Golgart, Jr., badge #2317']</v>
      </c>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c r="A884" s="1" t="s">
        <v>3518</v>
      </c>
      <c r="B884" s="2" t="str">
        <f>IFERROR(__xludf.DUMMYFUNCTION("""COMPUTED_VALUE"""),"['Neal Walsh, badge #7501']")</f>
        <v>['Neal Walsh, badge #7501']</v>
      </c>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c r="A885" s="1" t="s">
        <v>3518</v>
      </c>
      <c r="B885" s="2" t="str">
        <f>IFERROR(__xludf.DUMMYFUNCTION("""COMPUTED_VALUE"""),"['Peter J. Ritschel, badge #6037']")</f>
        <v>['Peter J. Ritschel, badge #6037']</v>
      </c>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c r="A886" s="1" t="s">
        <v>3518</v>
      </c>
      <c r="B886" s="2" t="str">
        <f>IFERROR(__xludf.DUMMYFUNCTION("""COMPUTED_VALUE"""),"['Ryan Lettner, badge #None']")</f>
        <v>['Ryan Lettner, badge #None']</v>
      </c>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c r="A887" s="1" t="s">
        <v>3518</v>
      </c>
      <c r="B887" s="2" t="str">
        <f>IFERROR(__xludf.DUMMYFUNCTION("""COMPUTED_VALUE"""),"['Brendon Schram, badge #6382']")</f>
        <v>['Brendon Schram, badge #6382']</v>
      </c>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c r="A888" s="1" t="s">
        <v>3518</v>
      </c>
      <c r="B888" s="2" t="str">
        <f>IFERROR(__xludf.DUMMYFUNCTION("""COMPUTED_VALUE"""),"['Patrick Tapp, badge #7198']")</f>
        <v>['Patrick Tapp, badge #7198']</v>
      </c>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c r="A889" s="1" t="s">
        <v>3518</v>
      </c>
      <c r="B889" s="2" t="str">
        <f>IFERROR(__xludf.DUMMYFUNCTION("""COMPUTED_VALUE"""),"['Charles F. Adams, badge #9")</f>
        <v>['Charles F. Adams, badge #9</v>
      </c>
      <c r="C889" s="2" t="str">
        <f>IFERROR(__xludf.DUMMYFUNCTION("""COMPUTED_VALUE"""),"Christie L. Nelson, badge #4959")</f>
        <v>Christie L. Nelson, badge #4959</v>
      </c>
      <c r="D889" s="2" t="str">
        <f>IFERROR(__xludf.DUMMYFUNCTION("""COMPUTED_VALUE"""),"Darcy Klund, badge #3728")</f>
        <v>Darcy Klund, badge #3728</v>
      </c>
      <c r="E889" s="2" t="str">
        <f>IFERROR(__xludf.DUMMYFUNCTION("""COMPUTED_VALUE"""),"Gary R. Nelson, badge #4973")</f>
        <v>Gary R. Nelson, badge #4973</v>
      </c>
      <c r="F889" s="2" t="str">
        <f>IFERROR(__xludf.DUMMYFUNCTION("""COMPUTED_VALUE"""),"John C. Delmonico, badge #1491")</f>
        <v>John C. Delmonico, badge #1491</v>
      </c>
      <c r="G889" s="2" t="str">
        <f>IFERROR(__xludf.DUMMYFUNCTION("""COMPUTED_VALUE"""),"Mark Klukow, badge #3722")</f>
        <v>Mark Klukow, badge #3722</v>
      </c>
      <c r="H889" s="2" t="str">
        <f>IFERROR(__xludf.DUMMYFUNCTION("""COMPUTED_VALUE"""),"Michael Kirchen, badge #3711")</f>
        <v>Michael Kirchen, badge #3711</v>
      </c>
      <c r="I889" s="2" t="str">
        <f>IFERROR(__xludf.DUMMYFUNCTION("""COMPUTED_VALUE"""),"Mohamed Abdullahi, badge #28")</f>
        <v>Mohamed Abdullahi, badge #28</v>
      </c>
      <c r="J889" s="2" t="str">
        <f>IFERROR(__xludf.DUMMYFUNCTION("""COMPUTED_VALUE"""),"Molly Fischer, badge #2023")</f>
        <v>Molly Fischer, badge #2023</v>
      </c>
      <c r="K889" s="2" t="str">
        <f>IFERROR(__xludf.DUMMYFUNCTION("""COMPUTED_VALUE"""),"Nicholas J. Torborg, badge #7247")</f>
        <v>Nicholas J. Torborg, badge #7247</v>
      </c>
      <c r="L889" s="2" t="str">
        <f>IFERROR(__xludf.DUMMYFUNCTION("""COMPUTED_VALUE"""),"Peter Stanton, badge #6762")</f>
        <v>Peter Stanton, badge #6762</v>
      </c>
      <c r="M889" s="2" t="str">
        <f>IFERROR(__xludf.DUMMYFUNCTION("""COMPUTED_VALUE"""),"Richard D. Zimmerman, badge #7961")</f>
        <v>Richard D. Zimmerman, badge #7961</v>
      </c>
      <c r="N889" s="2" t="str">
        <f>IFERROR(__xludf.DUMMYFUNCTION("""COMPUTED_VALUE"""),"Richard Jackson, badge #3245")</f>
        <v>Richard Jackson, badge #3245</v>
      </c>
      <c r="O889" s="2" t="str">
        <f>IFERROR(__xludf.DUMMYFUNCTION("""COMPUTED_VALUE"""),"Stephen McCarty, badge #4523']")</f>
        <v>Stephen McCarty, badge #4523']</v>
      </c>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c r="A890" s="1" t="s">
        <v>3518</v>
      </c>
      <c r="B890" s="2" t="str">
        <f>IFERROR(__xludf.DUMMYFUNCTION("""COMPUTED_VALUE"""),"['Waheid Siraach, badge #None']")</f>
        <v>['Waheid Siraach, badge #None']</v>
      </c>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c r="A891" s="1" t="s">
        <v>3518</v>
      </c>
      <c r="B891" s="2" t="str">
        <f>IFERROR(__xludf.DUMMYFUNCTION("""COMPUTED_VALUE"""),"['Brendon Schram, badge #6382']")</f>
        <v>['Brendon Schram, badge #6382']</v>
      </c>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c r="A892" s="1" t="s">
        <v>3518</v>
      </c>
      <c r="B892" s="2" t="str">
        <f>IFERROR(__xludf.DUMMYFUNCTION("""COMPUTED_VALUE"""),"['David R. Clifford, badge #1170']")</f>
        <v>['David R. Clifford, badge #1170']</v>
      </c>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c r="A893" s="1" t="s">
        <v>3518</v>
      </c>
      <c r="B893" s="2" t="str">
        <f>IFERROR(__xludf.DUMMYFUNCTION("""COMPUTED_VALUE"""),"['Timothy E. Devick, badge #1526']")</f>
        <v>['Timothy E. Devick, badge #1526']</v>
      </c>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c r="A894" s="1" t="s">
        <v>3518</v>
      </c>
      <c r="B894" s="2" t="str">
        <f>IFERROR(__xludf.DUMMYFUNCTION("""COMPUTED_VALUE"""),"['Kyle Joseph, badge #3639', ""Paul O'Hanlon, badge #5274"", 'Ryan McCann, badge #4547']")</f>
        <v>['Kyle Joseph, badge #3639', "Paul O'Hanlon, badge #5274", 'Ryan McCann, badge #4547']</v>
      </c>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c r="A895" s="1" t="s">
        <v>3518</v>
      </c>
      <c r="B895" s="2" t="str">
        <f>IFERROR(__xludf.DUMMYFUNCTION("""COMPUTED_VALUE"""),"['Jason Degerstrom, badge #None']")</f>
        <v>['Jason Degerstrom, badge #None']</v>
      </c>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c r="A896" s="1" t="s">
        <v>3518</v>
      </c>
      <c r="B896" s="2" t="str">
        <f>IFERROR(__xludf.DUMMYFUNCTION("""COMPUTED_VALUE"""),"['Alan K. Nielsen, badge #None']")</f>
        <v>['Alan K. Nielsen, badge #None']</v>
      </c>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c r="A897" s="1" t="s">
        <v>3518</v>
      </c>
      <c r="B897" s="2" t="str">
        <f>IFERROR(__xludf.DUMMYFUNCTION("""COMPUTED_VALUE"""),"['Brendon Schram, badge #6382']")</f>
        <v>['Brendon Schram, badge #6382']</v>
      </c>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c r="A898" s="1" t="s">
        <v>3518</v>
      </c>
      <c r="B898" s="2" t="str">
        <f>IFERROR(__xludf.DUMMYFUNCTION("""COMPUTED_VALUE"""),"['Peter J. Ritschel, badge #6037']")</f>
        <v>['Peter J. Ritschel, badge #6037']</v>
      </c>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c r="A899" s="1" t="s">
        <v>3518</v>
      </c>
      <c r="B899" s="2" t="str">
        <f>IFERROR(__xludf.DUMMYFUNCTION("""COMPUTED_VALUE"""),"['Jeffrey Van Grinsven, badge #None")</f>
        <v>['Jeffrey Van Grinsven, badge #None</v>
      </c>
      <c r="C899" s="2" t="str">
        <f>IFERROR(__xludf.DUMMYFUNCTION("""COMPUTED_VALUE"""),"Todd Horner, badge #None']")</f>
        <v>Todd Horner, badge #None']</v>
      </c>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c r="A900" s="1" t="s">
        <v>3518</v>
      </c>
      <c r="B900" s="2" t="str">
        <f>IFERROR(__xludf.DUMMYFUNCTION("""COMPUTED_VALUE"""),"['Blayne Lehner, badge #4073']")</f>
        <v>['Blayne Lehner, badge #4073']</v>
      </c>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c r="A901" s="1" t="s">
        <v>3518</v>
      </c>
      <c r="B901" s="2" t="str">
        <f>IFERROR(__xludf.DUMMYFUNCTION("""COMPUTED_VALUE"""),"['Alan K. Nielsen, badge #None']")</f>
        <v>['Alan K. Nielsen, badge #None']</v>
      </c>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c r="A902" s="1" t="s">
        <v>3518</v>
      </c>
      <c r="B902" s="2" t="str">
        <f>IFERROR(__xludf.DUMMYFUNCTION("""COMPUTED_VALUE"""),"['Conor McDonough, badge #4559']")</f>
        <v>['Conor McDonough, badge #4559']</v>
      </c>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c r="A903" s="1" t="s">
        <v>3518</v>
      </c>
      <c r="B903" s="2" t="str">
        <f>IFERROR(__xludf.DUMMYFUNCTION("""COMPUTED_VALUE"""),"['Anthony J. Nelson, badge #None']")</f>
        <v>['Anthony J. Nelson, badge #None']</v>
      </c>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c r="A904" s="1" t="s">
        <v>3518</v>
      </c>
      <c r="B904" s="2" t="str">
        <f>IFERROR(__xludf.DUMMYFUNCTION("""COMPUTED_VALUE"""),"['Scott J. Dahlquist, badge #1394']")</f>
        <v>['Scott J. Dahlquist, badge #1394']</v>
      </c>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c r="A905" s="1" t="s">
        <v>3518</v>
      </c>
      <c r="B905" s="2" t="str">
        <f>IFERROR(__xludf.DUMMYFUNCTION("""COMPUTED_VALUE"""),"['Christopher Bennett, badge #413']")</f>
        <v>['Christopher Bennett, badge #413']</v>
      </c>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c r="A906" s="1" t="s">
        <v>3518</v>
      </c>
      <c r="B906" s="2" t="str">
        <f>IFERROR(__xludf.DUMMYFUNCTION("""COMPUTED_VALUE"""),"['Tyler Edwards, badge #1710']")</f>
        <v>['Tyler Edwards, badge #1710']</v>
      </c>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c r="A907" s="1" t="s">
        <v>3518</v>
      </c>
      <c r="B907" s="2" t="str">
        <f>IFERROR(__xludf.DUMMYFUNCTION("""COMPUTED_VALUE"""),"['Mohamud Jama, badge #3257']")</f>
        <v>['Mohamud Jama, badge #3257']</v>
      </c>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c r="A908" s="1" t="s">
        <v>3518</v>
      </c>
      <c r="B908" s="2" t="str">
        <f>IFERROR(__xludf.DUMMYFUNCTION("""COMPUTED_VALUE"""),"['Blayne Lehner, badge #4073']")</f>
        <v>['Blayne Lehner, badge #4073']</v>
      </c>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c r="A909" s="1" t="s">
        <v>3518</v>
      </c>
      <c r="B909" s="2" t="str">
        <f>IFERROR(__xludf.DUMMYFUNCTION("""COMPUTED_VALUE"""),"['Kurt Radke, badge #5882']")</f>
        <v>['Kurt Radke, badge #5882']</v>
      </c>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c r="A910" s="1" t="s">
        <v>3518</v>
      </c>
      <c r="B910" s="2" t="str">
        <f>IFERROR(__xludf.DUMMYFUNCTION("""COMPUTED_VALUE"""),"['Scott J. Dahlquist, badge #1394']")</f>
        <v>['Scott J. Dahlquist, badge #1394']</v>
      </c>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c r="A911" s="1" t="s">
        <v>3518</v>
      </c>
      <c r="B911" s="2" t="str">
        <f>IFERROR(__xludf.DUMMYFUNCTION("""COMPUTED_VALUE"""),"['Alan Salvosa, badge #None")</f>
        <v>['Alan Salvosa, badge #None</v>
      </c>
      <c r="C911" s="2" t="str">
        <f>IFERROR(__xludf.DUMMYFUNCTION("""COMPUTED_VALUE"""),"Cody Turner, badge #None']")</f>
        <v>Cody Turner, badge #None']</v>
      </c>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c r="A912" s="1" t="s">
        <v>3518</v>
      </c>
      <c r="B912" s="2" t="str">
        <f>IFERROR(__xludf.DUMMYFUNCTION("""COMPUTED_VALUE"""),"['Lucas Peterson, badge #5630")</f>
        <v>['Lucas Peterson, badge #5630</v>
      </c>
      <c r="C912" s="2" t="str">
        <f>IFERROR(__xludf.DUMMYFUNCTION("""COMPUTED_VALUE"""),"Mark Kaspszak, badge #3642")</f>
        <v>Mark Kaspszak, badge #3642</v>
      </c>
      <c r="D912" s="2" t="str">
        <f>IFERROR(__xludf.DUMMYFUNCTION("""COMPUTED_VALUE"""),"Michael R. Sauro, badge #6313']")</f>
        <v>Michael R. Sauro, badge #6313']</v>
      </c>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c r="A913" s="1" t="s">
        <v>3518</v>
      </c>
      <c r="B913" s="2" t="str">
        <f>IFERROR(__xludf.DUMMYFUNCTION("""COMPUTED_VALUE"""),"['Scott J. Dahlquist, badge #1394']")</f>
        <v>['Scott J. Dahlquist, badge #1394']</v>
      </c>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c r="A914" s="1" t="s">
        <v>3518</v>
      </c>
      <c r="B914" s="2" t="str">
        <f>IFERROR(__xludf.DUMMYFUNCTION("""COMPUTED_VALUE"""),"['Darcy Klund, badge #3728")</f>
        <v>['Darcy Klund, badge #3728</v>
      </c>
      <c r="C914" s="2" t="str">
        <f>IFERROR(__xludf.DUMMYFUNCTION("""COMPUTED_VALUE"""),"Jason Schmitt, badge #6374")</f>
        <v>Jason Schmitt, badge #6374</v>
      </c>
      <c r="D914" s="2" t="str">
        <f>IFERROR(__xludf.DUMMYFUNCTION("""COMPUTED_VALUE"""),"Paul Huynh, badge #3198")</f>
        <v>Paul Huynh, badge #3198</v>
      </c>
      <c r="E914" s="2" t="str">
        <f>IFERROR(__xludf.DUMMYFUNCTION("""COMPUTED_VALUE"""),"Souphaphone Daoheuang, badge #1424']")</f>
        <v>Souphaphone Daoheuang, badge #1424']</v>
      </c>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c r="A915" s="1" t="s">
        <v>3518</v>
      </c>
      <c r="B915" s="2" t="str">
        <f>IFERROR(__xludf.DUMMYFUNCTION("""COMPUTED_VALUE"""),"['David R. Clifford, badge #1170']")</f>
        <v>['David R. Clifford, badge #1170']</v>
      </c>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c r="A916" s="1" t="s">
        <v>3518</v>
      </c>
      <c r="B916" s="2" t="str">
        <f>IFERROR(__xludf.DUMMYFUNCTION("""COMPUTED_VALUE"""),"['David Gray, badge #2400']")</f>
        <v>['David Gray, badge #2400']</v>
      </c>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c r="A917" s="1" t="s">
        <v>3518</v>
      </c>
      <c r="B917" s="2" t="str">
        <f>IFERROR(__xludf.DUMMYFUNCTION("""COMPUTED_VALUE"""),"['Susan E. Hartnett, badge #44375']")</f>
        <v>['Susan E. Hartnett, badge #44375']</v>
      </c>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c r="A918" s="1" t="s">
        <v>3518</v>
      </c>
      <c r="B918" s="2" t="str">
        <f>IFERROR(__xludf.DUMMYFUNCTION("""COMPUTED_VALUE"""),"['Thaddeus P. Schmidt, badge #609775']")</f>
        <v>['Thaddeus P. Schmidt, badge #609775']</v>
      </c>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c r="A919" s="1" t="s">
        <v>3518</v>
      </c>
      <c r="B919" s="2" t="str">
        <f>IFERROR(__xludf.DUMMYFUNCTION("""COMPUTED_VALUE"""),"['Dylan Pearson, badge #5498']")</f>
        <v>['Dylan Pearson, badge #5498']</v>
      </c>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c r="A920" s="1" t="s">
        <v>3518</v>
      </c>
      <c r="B920" s="2" t="str">
        <f>IFERROR(__xludf.DUMMYFUNCTION("""COMPUTED_VALUE"""),"['John Trangsrud, badge #7293']")</f>
        <v>['John Trangsrud, badge #7293']</v>
      </c>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c r="A921" s="1" t="s">
        <v>3518</v>
      </c>
      <c r="B921" s="2" t="str">
        <f>IFERROR(__xludf.DUMMYFUNCTION("""COMPUTED_VALUE"""),"['David R. Clifford, badge #1170']")</f>
        <v>['David R. Clifford, badge #1170']</v>
      </c>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c r="A922" s="1" t="s">
        <v>3518</v>
      </c>
      <c r="B922" s="2" t="str">
        <f>IFERROR(__xludf.DUMMYFUNCTION("""COMPUTED_VALUE"""),"['Heather Young (Jorges), badge #3576']")</f>
        <v>['Heather Young (Jorges), badge #3576']</v>
      </c>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c r="A923" s="1" t="s">
        <v>3518</v>
      </c>
      <c r="B923" s="2" t="str">
        <f>IFERROR(__xludf.DUMMYFUNCTION("""COMPUTED_VALUE"""),"['Brian Thole, badge #7166']")</f>
        <v>['Brian Thole, badge #7166']</v>
      </c>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c r="A924" s="1" t="s">
        <v>3518</v>
      </c>
      <c r="B924" s="2" t="str">
        <f>IFERROR(__xludf.DUMMYFUNCTION("""COMPUTED_VALUE"""),"['Christopher Hildreth, badge #2987']")</f>
        <v>['Christopher Hildreth, badge #2987']</v>
      </c>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c r="A925" s="1" t="s">
        <v>3518</v>
      </c>
      <c r="B925" s="2" t="str">
        <f>IFERROR(__xludf.DUMMYFUNCTION("""COMPUTED_VALUE"""),"['William Gregory, badge #2450']")</f>
        <v>['William Gregory, badge #2450']</v>
      </c>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c r="A926" s="1" t="s">
        <v>3518</v>
      </c>
      <c r="B926" s="2" t="str">
        <f>IFERROR(__xludf.DUMMYFUNCTION("""COMPUTED_VALUE"""),"['Christopher Bennett, badge #413']")</f>
        <v>['Christopher Bennett, badge #413']</v>
      </c>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c r="A927" s="1" t="s">
        <v>3518</v>
      </c>
      <c r="B927" s="2" t="str">
        <f>IFERROR(__xludf.DUMMYFUNCTION("""COMPUTED_VALUE"""),"['Kenneth Baker, badge #3144']")</f>
        <v>['Kenneth Baker, badge #3144']</v>
      </c>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c r="A928" s="1" t="s">
        <v>3518</v>
      </c>
      <c r="B928" s="2" t="str">
        <f>IFERROR(__xludf.DUMMYFUNCTION("""COMPUTED_VALUE"""),"['Scott F. Buck, badge #854']")</f>
        <v>['Scott F. Buck, badge #854']</v>
      </c>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c r="A929" s="1" t="s">
        <v>3518</v>
      </c>
      <c r="B929" s="2" t="str">
        <f>IFERROR(__xludf.DUMMYFUNCTION("""COMPUTED_VALUE"""),"['David R. Clifford, badge #1170']")</f>
        <v>['David R. Clifford, badge #1170']</v>
      </c>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c r="A930" s="1" t="s">
        <v>3518</v>
      </c>
      <c r="B930" s="2" t="str">
        <f>IFERROR(__xludf.DUMMYFUNCTION("""COMPUTED_VALUE"""),"['Christopher Bennett, badge #413']")</f>
        <v>['Christopher Bennett, badge #413']</v>
      </c>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c r="A931" s="1" t="s">
        <v>3518</v>
      </c>
      <c r="B931" s="2" t="str">
        <f>IFERROR(__xludf.DUMMYFUNCTION("""COMPUTED_VALUE"""),"['Daniel Barlow, badge #334']")</f>
        <v>['Daniel Barlow, badge #334']</v>
      </c>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c r="A932" s="1" t="s">
        <v>3518</v>
      </c>
      <c r="B932" s="2" t="str">
        <f>IFERROR(__xludf.DUMMYFUNCTION("""COMPUTED_VALUE"""),"['Conan Hickey, badge #2997']")</f>
        <v>['Conan Hickey, badge #2997']</v>
      </c>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c r="A933" s="1" t="s">
        <v>3518</v>
      </c>
      <c r="B933" s="2" t="str">
        <f>IFERROR(__xludf.DUMMYFUNCTION("""COMPUTED_VALUE"""),"['Stephen Dykstra, badge #1648']")</f>
        <v>['Stephen Dykstra, badge #1648']</v>
      </c>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c r="A934" s="1" t="s">
        <v>3518</v>
      </c>
      <c r="B934" s="2" t="str">
        <f>IFERROR(__xludf.DUMMYFUNCTION("""COMPUTED_VALUE"""),"['Michael Manley, badge #4385']")</f>
        <v>['Michael Manley, badge #4385']</v>
      </c>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c r="A935" s="1" t="s">
        <v>3518</v>
      </c>
      <c r="B935" s="2" t="str">
        <f>IFERROR(__xludf.DUMMYFUNCTION("""COMPUTED_VALUE"""),"['Jamie Conway, badge #1292']")</f>
        <v>['Jamie Conway, badge #1292']</v>
      </c>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c r="A936" s="1" t="s">
        <v>3518</v>
      </c>
      <c r="B936" s="2" t="str">
        <f>IFERROR(__xludf.DUMMYFUNCTION("""COMPUTED_VALUE"""),"['Mathew Rasmussen, badge #None']")</f>
        <v>['Mathew Rasmussen, badge #None']</v>
      </c>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c r="A937" s="1" t="s">
        <v>3518</v>
      </c>
      <c r="B937" s="2" t="str">
        <f>IFERROR(__xludf.DUMMYFUNCTION("""COMPUTED_VALUE"""),"['Joshua Seifert, badge #None")</f>
        <v>['Joshua Seifert, badge #None</v>
      </c>
      <c r="C937" s="2" t="str">
        <f>IFERROR(__xludf.DUMMYFUNCTION("""COMPUTED_VALUE"""),"Matthew Berens, badge #None']")</f>
        <v>Matthew Berens, badge #None']</v>
      </c>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c r="A938" s="1" t="s">
        <v>3518</v>
      </c>
      <c r="B938" s="2" t="str">
        <f>IFERROR(__xludf.DUMMYFUNCTION("""COMPUTED_VALUE"""),"['Bobby J. Donahue, badge #157350")</f>
        <v>['Bobby J. Donahue, badge #157350</v>
      </c>
      <c r="C938" s="2" t="str">
        <f>IFERROR(__xludf.DUMMYFUNCTION("""COMPUTED_VALUE"""),"Marshall B. Titus, badge #688855")</f>
        <v>Marshall B. Titus, badge #688855</v>
      </c>
      <c r="D938" s="2" t="str">
        <f>IFERROR(__xludf.DUMMYFUNCTION("""COMPUTED_VALUE"""),"Thomas D. Arnold, badge #21850']")</f>
        <v>Thomas D. Arnold, badge #21850']</v>
      </c>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c r="A939" s="1" t="s">
        <v>3518</v>
      </c>
      <c r="B939" s="2" t="str">
        <f>IFERROR(__xludf.DUMMYFUNCTION("""COMPUTED_VALUE"""),"['Daniel Barlow, badge #334']")</f>
        <v>['Daniel Barlow, badge #334']</v>
      </c>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c r="A940" s="1" t="s">
        <v>3518</v>
      </c>
      <c r="B940" s="2" t="str">
        <f>IFERROR(__xludf.DUMMYFUNCTION("""COMPUTED_VALUE"""),"['Peter J. Ritschel, badge #6037']")</f>
        <v>['Peter J. Ritschel, badge #6037']</v>
      </c>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c r="A941" s="1" t="s">
        <v>3518</v>
      </c>
      <c r="B941" s="2" t="str">
        <f>IFERROR(__xludf.DUMMYFUNCTION("""COMPUTED_VALUE"""),"['Paul A. Buzicky, badge #88650']")</f>
        <v>['Paul A. Buzicky, badge #88650']</v>
      </c>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c r="A942" s="1" t="s">
        <v>3518</v>
      </c>
      <c r="B942" s="2" t="str">
        <f>IFERROR(__xludf.DUMMYFUNCTION("""COMPUTED_VALUE"""),"['Patrick S. Reuben, badge #5969']")</f>
        <v>['Patrick S. Reuben, badge #5969']</v>
      </c>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c r="A943" s="1" t="s">
        <v>3518</v>
      </c>
      <c r="B943" s="2" t="str">
        <f>IFERROR(__xludf.DUMMYFUNCTION("""COMPUTED_VALUE"""),"['Blayne Lehner, badge #4073']")</f>
        <v>['Blayne Lehner, badge #4073']</v>
      </c>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c r="A944" s="1" t="s">
        <v>3518</v>
      </c>
      <c r="B944" s="2" t="str">
        <f>IFERROR(__xludf.DUMMYFUNCTION("""COMPUTED_VALUE"""),"['Sean McTaggart, badge #4657']")</f>
        <v>['Sean McTaggart, badge #4657']</v>
      </c>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c r="A945" s="1" t="s">
        <v>3518</v>
      </c>
      <c r="B945" s="2" t="str">
        <f>IFERROR(__xludf.DUMMYFUNCTION("""COMPUTED_VALUE"""),"['Scott J. Dahlquist, badge #1394']")</f>
        <v>['Scott J. Dahlquist, badge #1394']</v>
      </c>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c r="A946" s="1" t="s">
        <v>3518</v>
      </c>
      <c r="B946" s="2" t="str">
        <f>IFERROR(__xludf.DUMMYFUNCTION("""COMPUTED_VALUE"""),"['Richard Wegner, badge #None']")</f>
        <v>['Richard Wegner, badge #None']</v>
      </c>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c r="A947" s="1" t="s">
        <v>3518</v>
      </c>
      <c r="B947" s="2" t="str">
        <f>IFERROR(__xludf.DUMMYFUNCTION("""COMPUTED_VALUE"""),"['Peter J. Ritschel, badge #6037']")</f>
        <v>['Peter J. Ritschel, badge #6037']</v>
      </c>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c r="A948" s="1" t="s">
        <v>3518</v>
      </c>
      <c r="B948" s="2" t="str">
        <f>IFERROR(__xludf.DUMMYFUNCTION("""COMPUTED_VALUE"""),"['Matthew Severance, badge #6457']")</f>
        <v>['Matthew Severance, badge #6457']</v>
      </c>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c r="A949" s="1" t="s">
        <v>3518</v>
      </c>
      <c r="B949" s="2" t="str">
        <f>IFERROR(__xludf.DUMMYFUNCTION("""COMPUTED_VALUE"""),"['Sherry R. Appledorn, badge #214")</f>
        <v>['Sherry R. Appledorn, badge #214</v>
      </c>
      <c r="C949" s="2" t="str">
        <f>IFERROR(__xludf.DUMMYFUNCTION("""COMPUTED_VALUE"""),"Todd L. Lappegaard, badge #3968")</f>
        <v>Todd L. Lappegaard, badge #3968</v>
      </c>
      <c r="D949" s="2" t="str">
        <f>IFERROR(__xludf.DUMMYFUNCTION("""COMPUTED_VALUE"""),"William Palmer, badge #5429']")</f>
        <v>William Palmer, badge #5429']</v>
      </c>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c r="A950" s="1" t="s">
        <v>3518</v>
      </c>
      <c r="B950" s="2" t="str">
        <f>IFERROR(__xludf.DUMMYFUNCTION("""COMPUTED_VALUE"""),"['Scott F. Buck, badge #854']")</f>
        <v>['Scott F. Buck, badge #854']</v>
      </c>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c r="A951" s="1" t="s">
        <v>3518</v>
      </c>
      <c r="B951" s="2" t="str">
        <f>IFERROR(__xludf.DUMMYFUNCTION("""COMPUTED_VALUE"""),"['Michael Manley, badge #4385']")</f>
        <v>['Michael Manley, badge #4385']</v>
      </c>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c r="A952" s="1" t="s">
        <v>3518</v>
      </c>
      <c r="B952" s="2" t="str">
        <f>IFERROR(__xludf.DUMMYFUNCTION("""COMPUTED_VALUE"""),"['Blayne Lehner, badge #4073']")</f>
        <v>['Blayne Lehner, badge #4073']</v>
      </c>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c r="A953" s="1" t="s">
        <v>3518</v>
      </c>
      <c r="B953" s="2" t="str">
        <f>IFERROR(__xludf.DUMMYFUNCTION("""COMPUTED_VALUE"""),"['Blayne Lehner, badge #4073']")</f>
        <v>['Blayne Lehner, badge #4073']</v>
      </c>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c r="A954" s="1" t="s">
        <v>3518</v>
      </c>
      <c r="B954" s="2" t="str">
        <f>IFERROR(__xludf.DUMMYFUNCTION("""COMPUTED_VALUE"""),"['David R. Clifford, badge #1170']")</f>
        <v>['David R. Clifford, badge #1170']</v>
      </c>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c r="A955" s="1" t="s">
        <v>3518</v>
      </c>
      <c r="B955" s="2" t="str">
        <f>IFERROR(__xludf.DUMMYFUNCTION("""COMPUTED_VALUE"""),"['Mark Hanneman, badge #2654']")</f>
        <v>['Mark Hanneman, badge #2654']</v>
      </c>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c r="A956" s="1" t="s">
        <v>3518</v>
      </c>
      <c r="B956" s="2" t="str">
        <f>IFERROR(__xludf.DUMMYFUNCTION("""COMPUTED_VALUE"""),"['Blayne Lehner, badge #4073']")</f>
        <v>['Blayne Lehner, badge #4073']</v>
      </c>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c r="A957" s="1" t="s">
        <v>3518</v>
      </c>
      <c r="B957" s="2" t="str">
        <f>IFERROR(__xludf.DUMMYFUNCTION("""COMPUTED_VALUE"""),"['Justin Reisdorfer, badge #5937']")</f>
        <v>['Justin Reisdorfer, badge #5937']</v>
      </c>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c r="A958" s="1" t="s">
        <v>3518</v>
      </c>
      <c r="B958" s="2" t="str">
        <f>IFERROR(__xludf.DUMMYFUNCTION("""COMPUTED_VALUE"""),"['Timothy E. Devick, badge #1526']")</f>
        <v>['Timothy E. Devick, badge #1526']</v>
      </c>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c r="A959" s="1" t="s">
        <v>3518</v>
      </c>
      <c r="B959" s="2" t="str">
        <f>IFERROR(__xludf.DUMMYFUNCTION("""COMPUTED_VALUE"""),"['Michael J. Killebrew, badge #3716']")</f>
        <v>['Michael J. Killebrew, badge #3716']</v>
      </c>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c r="A960" s="1" t="s">
        <v>3518</v>
      </c>
      <c r="B960" s="2" t="str">
        <f>IFERROR(__xludf.DUMMYFUNCTION("""COMPUTED_VALUE"""),"['Erik K. Lukes, badge #4259']")</f>
        <v>['Erik K. Lukes, badge #4259']</v>
      </c>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c r="A961" s="1" t="s">
        <v>3518</v>
      </c>
      <c r="B961" s="2" t="str">
        <f>IFERROR(__xludf.DUMMYFUNCTION("""COMPUTED_VALUE"""),"['Sean McTaggart, badge #4657']")</f>
        <v>['Sean McTaggart, badge #4657']</v>
      </c>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c r="A962" s="1" t="s">
        <v>3518</v>
      </c>
      <c r="B962" s="2" t="str">
        <f>IFERROR(__xludf.DUMMYFUNCTION("""COMPUTED_VALUE"""),"['Stephen R. Bobrowski, badge #64401']")</f>
        <v>['Stephen R. Bobrowski, badge #64401']</v>
      </c>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c r="A963" s="1" t="s">
        <v>3518</v>
      </c>
      <c r="B963" s="2" t="str">
        <f>IFERROR(__xludf.DUMMYFUNCTION("""COMPUTED_VALUE"""),"['Steven Lecy, badge #4057']")</f>
        <v>['Steven Lecy, badge #4057']</v>
      </c>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c r="A964" s="1" t="s">
        <v>3518</v>
      </c>
      <c r="B964" s="2" t="str">
        <f>IFERROR(__xludf.DUMMYFUNCTION("""COMPUTED_VALUE"""),"['Frederick McDonald, badge #4556")</f>
        <v>['Frederick McDonald, badge #4556</v>
      </c>
      <c r="C964" s="2" t="str">
        <f>IFERROR(__xludf.DUMMYFUNCTION("""COMPUTED_VALUE"""),"Matthew Alberts, badge #1287']")</f>
        <v>Matthew Alberts, badge #1287']</v>
      </c>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c r="A965" s="1" t="s">
        <v>3518</v>
      </c>
      <c r="B965" s="2" t="str">
        <f>IFERROR(__xludf.DUMMYFUNCTION("""COMPUTED_VALUE"""),"['Patricia A. Grant, badge #2393']")</f>
        <v>['Patricia A. Grant, badge #2393']</v>
      </c>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c r="A966" s="1" t="s">
        <v>3518</v>
      </c>
      <c r="B966" s="2" t="str">
        <f>IFERROR(__xludf.DUMMYFUNCTION("""COMPUTED_VALUE"""),"['Brandon Bartholomew, badge #324")</f>
        <v>['Brandon Bartholomew, badge #324</v>
      </c>
      <c r="C966" s="2" t="str">
        <f>IFERROR(__xludf.DUMMYFUNCTION("""COMPUTED_VALUE"""),"David M. Robinson, badge #6060']")</f>
        <v>David M. Robinson, badge #6060']</v>
      </c>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c r="A967" s="1" t="s">
        <v>3518</v>
      </c>
      <c r="B967" s="2" t="str">
        <f>IFERROR(__xludf.DUMMYFUNCTION("""COMPUTED_VALUE"""),"['Blayne Lehner, badge #4073']")</f>
        <v>['Blayne Lehner, badge #4073']</v>
      </c>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c r="A968" s="1" t="s">
        <v>3518</v>
      </c>
      <c r="B968" s="2" t="str">
        <f>IFERROR(__xludf.DUMMYFUNCTION("""COMPUTED_VALUE"""),"['Marvin A. Schumer, badge #6401']")</f>
        <v>['Marvin A. Schumer, badge #6401']</v>
      </c>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c r="A969" s="1" t="s">
        <v>3518</v>
      </c>
      <c r="B969" s="2" t="str">
        <f>IFERROR(__xludf.DUMMYFUNCTION("""COMPUTED_VALUE"""),"['Juan Alonzo, Jr., badge #77']")</f>
        <v>['Juan Alonzo, Jr., badge #77']</v>
      </c>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c r="A970" s="1" t="s">
        <v>3518</v>
      </c>
      <c r="B970" s="2" t="str">
        <f>IFERROR(__xludf.DUMMYFUNCTION("""COMPUTED_VALUE"""),"['Kadra Mohamed, badge #None']")</f>
        <v>['Kadra Mohamed, badge #None']</v>
      </c>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c r="A971" s="1" t="s">
        <v>3518</v>
      </c>
      <c r="B971" s="2" t="str">
        <f>IFERROR(__xludf.DUMMYFUNCTION("""COMPUTED_VALUE"""),"['David K. Stokes, badge #662550']")</f>
        <v>['David K. Stokes, badge #662550']</v>
      </c>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c r="A972" s="1" t="s">
        <v>3518</v>
      </c>
      <c r="B972" s="2" t="str">
        <f>IFERROR(__xludf.DUMMYFUNCTION("""COMPUTED_VALUE"""),"['David R. Clifford, badge #1170']")</f>
        <v>['David R. Clifford, badge #1170']</v>
      </c>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c r="A973" s="1" t="s">
        <v>3518</v>
      </c>
      <c r="B973" s="2" t="str">
        <f>IFERROR(__xludf.DUMMYFUNCTION("""COMPUTED_VALUE"""),"['Aaron C. Morrison, badge #4859")</f>
        <v>['Aaron C. Morrison, badge #4859</v>
      </c>
      <c r="C973" s="2" t="str">
        <f>IFERROR(__xludf.DUMMYFUNCTION("""COMPUTED_VALUE"""),"Aaron L. Biard, badge #542")</f>
        <v>Aaron L. Biard, badge #542</v>
      </c>
      <c r="D973" s="2" t="str">
        <f>IFERROR(__xludf.DUMMYFUNCTION("""COMPUTED_VALUE"""),"Brandon Kitzerow, badge #3712")</f>
        <v>Brandon Kitzerow, badge #3712</v>
      </c>
      <c r="E973" s="2" t="str">
        <f>IFERROR(__xludf.DUMMYFUNCTION("""COMPUTED_VALUE"""),"Brian Thole, badge #7166")</f>
        <v>Brian Thole, badge #7166</v>
      </c>
      <c r="F973" s="2" t="str">
        <f>IFERROR(__xludf.DUMMYFUNCTION("""COMPUTED_VALUE"""),"Jeff Kading, badge #3598")</f>
        <v>Jeff Kading, badge #3598</v>
      </c>
      <c r="G973" s="2" t="str">
        <f>IFERROR(__xludf.DUMMYFUNCTION("""COMPUTED_VALUE"""),"Steven J. Laux, badge #4035")</f>
        <v>Steven J. Laux, badge #4035</v>
      </c>
      <c r="H973" s="2" t="str">
        <f>IFERROR(__xludf.DUMMYFUNCTION("""COMPUTED_VALUE"""),"Tyrone Barze, badge #330']")</f>
        <v>Tyrone Barze, badge #330']</v>
      </c>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c r="A974" s="1" t="s">
        <v>3518</v>
      </c>
      <c r="B974" s="2" t="str">
        <f>IFERROR(__xludf.DUMMYFUNCTION("""COMPUTED_VALUE"""),"['Jason P. Marino, badge #None']")</f>
        <v>['Jason P. Marino, badge #None']</v>
      </c>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c r="A975" s="1" t="s">
        <v>3518</v>
      </c>
      <c r="B975" s="2" t="str">
        <f>IFERROR(__xludf.DUMMYFUNCTION("""COMPUTED_VALUE"""),"['Lucas Peterson, badge #5630")</f>
        <v>['Lucas Peterson, badge #5630</v>
      </c>
      <c r="C975" s="2" t="str">
        <f>IFERROR(__xludf.DUMMYFUNCTION("""COMPUTED_VALUE"""),"Ricardo Muro, badge #4899']")</f>
        <v>Ricardo Muro, badge #4899']</v>
      </c>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c r="A976" s="1" t="s">
        <v>3518</v>
      </c>
      <c r="B976" s="2" t="str">
        <f>IFERROR(__xludf.DUMMYFUNCTION("""COMPUTED_VALUE"""),"['Colleen Ryan, badge #6226']")</f>
        <v>['Colleen Ryan, badge #6226']</v>
      </c>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c r="A977" s="1" t="s">
        <v>3518</v>
      </c>
      <c r="B977" s="2" t="str">
        <f>IFERROR(__xludf.DUMMYFUNCTION("""COMPUTED_VALUE"""),"['John E. Bennett, badge #406']")</f>
        <v>['John E. Bennett, badge #406']</v>
      </c>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c r="A978" s="1" t="s">
        <v>3518</v>
      </c>
      <c r="B978" s="2" t="str">
        <f>IFERROR(__xludf.DUMMYFUNCTION("""COMPUTED_VALUE"""),"['Brandon Bartholomew, badge #324")</f>
        <v>['Brandon Bartholomew, badge #324</v>
      </c>
      <c r="C978" s="2" t="str">
        <f>IFERROR(__xludf.DUMMYFUNCTION("""COMPUTED_VALUE"""),"David M. Robinson, badge #6060']")</f>
        <v>David M. Robinson, badge #6060']</v>
      </c>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c r="A979" s="1" t="s">
        <v>3518</v>
      </c>
      <c r="B979" s="2" t="str">
        <f>IFERROR(__xludf.DUMMYFUNCTION("""COMPUTED_VALUE"""),"['Michael Meath, badge #4686")</f>
        <v>['Michael Meath, badge #4686</v>
      </c>
      <c r="C979" s="2" t="str">
        <f>IFERROR(__xludf.DUMMYFUNCTION("""COMPUTED_VALUE"""),"Michael Nelson, badge #5033")</f>
        <v>Michael Nelson, badge #5033</v>
      </c>
      <c r="D979" s="2" t="str">
        <f>IFERROR(__xludf.DUMMYFUNCTION("""COMPUTED_VALUE"""),"Nicholas Englund, badge #1780")</f>
        <v>Nicholas Englund, badge #1780</v>
      </c>
      <c r="E979" s="2" t="str">
        <f>IFERROR(__xludf.DUMMYFUNCTION("""COMPUTED_VALUE"""),"Richard Knoche, badge #3793']")</f>
        <v>Richard Knoche, badge #3793']</v>
      </c>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c r="A980" s="1" t="s">
        <v>3518</v>
      </c>
      <c r="B980" s="2" t="str">
        <f>IFERROR(__xludf.DUMMYFUNCTION("""COMPUTED_VALUE"""),"['David R. Clifford, badge #1170']")</f>
        <v>['David R. Clifford, badge #1170']</v>
      </c>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c r="A981" s="1" t="s">
        <v>3518</v>
      </c>
      <c r="B981" s="2" t="str">
        <f>IFERROR(__xludf.DUMMYFUNCTION("""COMPUTED_VALUE"""),"['William Gregory, badge #2450']")</f>
        <v>['William Gregory, badge #2450']</v>
      </c>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c r="A982" s="1" t="s">
        <v>3518</v>
      </c>
      <c r="B982" s="2" t="str">
        <f>IFERROR(__xludf.DUMMYFUNCTION("""COMPUTED_VALUE"""),"['Brendon Schram, badge #6382']")</f>
        <v>['Brendon Schram, badge #6382']</v>
      </c>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c r="A983" s="1" t="s">
        <v>3518</v>
      </c>
      <c r="B983" s="2" t="str">
        <f>IFERROR(__xludf.DUMMYFUNCTION("""COMPUTED_VALUE"""),"['Donald W. Banick, badge #31687']")</f>
        <v>['Donald W. Banick, badge #31687']</v>
      </c>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c r="A984" s="1" t="s">
        <v>3518</v>
      </c>
      <c r="B984" s="2" t="str">
        <f>IFERROR(__xludf.DUMMYFUNCTION("""COMPUTED_VALUE"""),"['Kadra Mohamed, badge #None']")</f>
        <v>['Kadra Mohamed, badge #None']</v>
      </c>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c r="A985" s="1" t="s">
        <v>3518</v>
      </c>
      <c r="B985" s="2" t="str">
        <f>IFERROR(__xludf.DUMMYFUNCTION("""COMPUTED_VALUE"""),"['David R. Clifford, badge #1170']")</f>
        <v>['David R. Clifford, badge #1170']</v>
      </c>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c r="A986" s="1" t="s">
        <v>3518</v>
      </c>
      <c r="B986" s="2" t="str">
        <f>IFERROR(__xludf.DUMMYFUNCTION("""COMPUTED_VALUE"""),"['Alexander Walls, badge #7498']")</f>
        <v>['Alexander Walls, badge #7498']</v>
      </c>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c r="A987" s="1" t="s">
        <v>3518</v>
      </c>
      <c r="B987" s="2" t="str">
        <f>IFERROR(__xludf.DUMMYFUNCTION("""COMPUTED_VALUE"""),"['Clark Goset, badge #2354']")</f>
        <v>['Clark Goset, badge #2354']</v>
      </c>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c r="A988" s="1" t="s">
        <v>3518</v>
      </c>
      <c r="B988" s="2" t="str">
        <f>IFERROR(__xludf.DUMMYFUNCTION("""COMPUTED_VALUE"""),"['Guy Voit, badge #None']")</f>
        <v>['Guy Voit, badge #None']</v>
      </c>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c r="A989" s="1" t="s">
        <v>3518</v>
      </c>
      <c r="B989" s="2" t="str">
        <f>IFERROR(__xludf.DUMMYFUNCTION("""COMPUTED_VALUE"""),"['Clark Goset, badge #2354']")</f>
        <v>['Clark Goset, badge #2354']</v>
      </c>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c r="A990" s="1" t="s">
        <v>3518</v>
      </c>
      <c r="B990" s="2" t="str">
        <f>IFERROR(__xludf.DUMMYFUNCTION("""COMPUTED_VALUE"""),"['Jarrod Silva, badge #6551']")</f>
        <v>['Jarrod Silva, badge #6551']</v>
      </c>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c r="A991" s="1" t="s">
        <v>3518</v>
      </c>
      <c r="B991" s="2" t="str">
        <f>IFERROR(__xludf.DUMMYFUNCTION("""COMPUTED_VALUE"""),"['Christopher Steward, badge #6823")</f>
        <v>['Christopher Steward, badge #6823</v>
      </c>
      <c r="C991" s="2" t="str">
        <f>IFERROR(__xludf.DUMMYFUNCTION("""COMPUTED_VALUE"""),"Jer Yang, badge #7889")</f>
        <v>Jer Yang, badge #7889</v>
      </c>
      <c r="D991" s="2" t="str">
        <f>IFERROR(__xludf.DUMMYFUNCTION("""COMPUTED_VALUE"""),"Shawn Brandt, badge #746']")</f>
        <v>Shawn Brandt, badge #746']</v>
      </c>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c r="A992" s="1" t="s">
        <v>3518</v>
      </c>
      <c r="B992" s="2" t="str">
        <f>IFERROR(__xludf.DUMMYFUNCTION("""COMPUTED_VALUE"""),"['Anthijuan Beeks, Sr., badge #375']")</f>
        <v>['Anthijuan Beeks, Sr., badge #375']</v>
      </c>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c r="A993" s="1" t="s">
        <v>3518</v>
      </c>
      <c r="B993" s="2" t="str">
        <f>IFERROR(__xludf.DUMMYFUNCTION("""COMPUTED_VALUE"""),"['Dante Dean, badge #1475']")</f>
        <v>['Dante Dean, badge #1475']</v>
      </c>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c r="A994" s="1" t="s">
        <v>3518</v>
      </c>
      <c r="B994" s="2" t="str">
        <f>IFERROR(__xludf.DUMMYFUNCTION("""COMPUTED_VALUE"""),"['David R. Clifford, badge #1170']")</f>
        <v>['David R. Clifford, badge #1170']</v>
      </c>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c r="A995" s="1" t="s">
        <v>3518</v>
      </c>
      <c r="B995" s="2" t="str">
        <f>IFERROR(__xludf.DUMMYFUNCTION("""COMPUTED_VALUE"""),"['Brian Thole, badge #7166']")</f>
        <v>['Brian Thole, badge #7166']</v>
      </c>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c r="A996" s="1" t="s">
        <v>3518</v>
      </c>
      <c r="B996" s="2" t="str">
        <f>IFERROR(__xludf.DUMMYFUNCTION("""COMPUTED_VALUE"""),"['Nate Kinsey, badge #None")</f>
        <v>['Nate Kinsey, badge #None</v>
      </c>
      <c r="C996" s="2" t="str">
        <f>IFERROR(__xludf.DUMMYFUNCTION("""COMPUTED_VALUE"""),"Peter Brazeau, badge #750']")</f>
        <v>Peter Brazeau, badge #750']</v>
      </c>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c r="A997" s="1" t="s">
        <v>3518</v>
      </c>
      <c r="B997" s="2" t="str">
        <f>IFERROR(__xludf.DUMMYFUNCTION("""COMPUTED_VALUE"""),"['Andrew P. Enriquez, badge #1802")</f>
        <v>['Andrew P. Enriquez, badge #1802</v>
      </c>
      <c r="C997" s="2" t="str">
        <f>IFERROR(__xludf.DUMMYFUNCTION("""COMPUTED_VALUE"""),"Jeffrey Boeltl, badge #653']")</f>
        <v>Jeffrey Boeltl, badge #653']</v>
      </c>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c r="A998" s="1" t="s">
        <v>3518</v>
      </c>
      <c r="B998" s="2" t="str">
        <f>IFERROR(__xludf.DUMMYFUNCTION("""COMPUTED_VALUE"""),"['John Chamberlain, badge #1075']")</f>
        <v>['John Chamberlain, badge #1075']</v>
      </c>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c r="A999" s="1" t="s">
        <v>3518</v>
      </c>
      <c r="B999" s="2" t="str">
        <f>IFERROR(__xludf.DUMMYFUNCTION("""COMPUTED_VALUE"""),"['David R. Clifford, badge #1170']")</f>
        <v>['David R. Clifford, badge #1170']</v>
      </c>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row r="1000">
      <c r="A1000" s="1" t="s">
        <v>3518</v>
      </c>
      <c r="B1000" s="2" t="str">
        <f>IFERROR(__xludf.DUMMYFUNCTION("""COMPUTED_VALUE"""),"['Erik K. Lukes, badge #4259']")</f>
        <v>['Erik K. Lukes, badge #4259']</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row>
    <row r="1001">
      <c r="A1001" s="1" t="s">
        <v>3518</v>
      </c>
      <c r="B1001" s="2" t="str">
        <f>IFERROR(__xludf.DUMMYFUNCTION("""COMPUTED_VALUE"""),"['Steven J. Loeding, badge #4219']")</f>
        <v>['Steven J. Loeding, badge #4219']</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row>
    <row r="1002">
      <c r="A1002" s="1" t="s">
        <v>3518</v>
      </c>
      <c r="B1002" s="2" t="str">
        <f>IFERROR(__xludf.DUMMYFUNCTION("""COMPUTED_VALUE"""),"['Bach Dang, badge #1425")</f>
        <v>['Bach Dang, badge #1425</v>
      </c>
      <c r="C1002" s="2" t="str">
        <f>IFERROR(__xludf.DUMMYFUNCTION("""COMPUTED_VALUE"""),"Ryan Keyes, badge #3714']")</f>
        <v>Ryan Keyes, badge #3714']</v>
      </c>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row>
    <row r="1003">
      <c r="A1003" s="1" t="s">
        <v>3518</v>
      </c>
      <c r="B1003" s="2" t="str">
        <f>IFERROR(__xludf.DUMMYFUNCTION("""COMPUTED_VALUE"""),"['Brandon Bartholomew, badge #324")</f>
        <v>['Brandon Bartholomew, badge #324</v>
      </c>
      <c r="C1003" s="2" t="str">
        <f>IFERROR(__xludf.DUMMYFUNCTION("""COMPUTED_VALUE"""),"David M. Robinson, badge #6060']")</f>
        <v>David M. Robinson, badge #6060']</v>
      </c>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row>
    <row r="1004">
      <c r="A1004" s="1" t="s">
        <v>3518</v>
      </c>
      <c r="B1004" s="2" t="str">
        <f>IFERROR(__xludf.DUMMYFUNCTION("""COMPUTED_VALUE"""),"['Robert J. Buth, badge #87700']")</f>
        <v>['Robert J. Buth, badge #87700']</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row>
    <row r="1005">
      <c r="A1005" s="1" t="s">
        <v>3518</v>
      </c>
      <c r="B1005" s="2" t="str">
        <f>IFERROR(__xludf.DUMMYFUNCTION("""COMPUTED_VALUE"""),"['Joshua Domek, badge #1573']")</f>
        <v>['Joshua Domek, badge #1573']</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row>
    <row r="1006">
      <c r="A1006" s="1" t="s">
        <v>3518</v>
      </c>
      <c r="B1006" s="2" t="str">
        <f>IFERROR(__xludf.DUMMYFUNCTION("""COMPUTED_VALUE"""),"['Joshua Domek, badge #1573']")</f>
        <v>['Joshua Domek, badge #1573']</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row>
    <row r="1007">
      <c r="A1007" s="1" t="s">
        <v>3518</v>
      </c>
      <c r="B1007" s="2" t="str">
        <f>IFERROR(__xludf.DUMMYFUNCTION("""COMPUTED_VALUE"""),"['Joseph Klimmek, badge #3735']")</f>
        <v>['Joseph Klimmek, badge #3735']</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row>
    <row r="1008">
      <c r="A1008" s="1" t="s">
        <v>3518</v>
      </c>
      <c r="B1008" s="2" t="str">
        <f>IFERROR(__xludf.DUMMYFUNCTION("""COMPUTED_VALUE"""),"['Joshua Domek, badge #1573']")</f>
        <v>['Joshua Domek, badge #1573']</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row>
    <row r="1009">
      <c r="A1009" s="1" t="s">
        <v>3518</v>
      </c>
      <c r="B1009" s="2" t="str">
        <f>IFERROR(__xludf.DUMMYFUNCTION("""COMPUTED_VALUE"""),"['Donald R. Banham, badge #266']")</f>
        <v>['Donald R. Banham, badge #266']</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row>
    <row r="1010">
      <c r="A1010" s="1" t="s">
        <v>3518</v>
      </c>
      <c r="B1010" s="2" t="str">
        <f>IFERROR(__xludf.DUMMYFUNCTION("""COMPUTED_VALUE"""),"['Anthony Maisano, badge #4361")</f>
        <v>['Anthony Maisano, badge #4361</v>
      </c>
      <c r="C1010" s="2" t="str">
        <f>IFERROR(__xludf.DUMMYFUNCTION("""COMPUTED_VALUE"""),"Scot Kaiser, badge #3628']")</f>
        <v>Scot Kaiser, badge #3628']</v>
      </c>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row>
    <row r="1011">
      <c r="A1011" s="1" t="s">
        <v>3518</v>
      </c>
      <c r="B1011" s="2" t="str">
        <f>IFERROR(__xludf.DUMMYFUNCTION("""COMPUTED_VALUE"""),"['Timothy A. Bohn, badge #64820']")</f>
        <v>['Timothy A. Bohn, badge #64820']</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row>
    <row r="1012">
      <c r="A1012" s="1" t="s">
        <v>3518</v>
      </c>
      <c r="B1012" s="2" t="str">
        <f>IFERROR(__xludf.DUMMYFUNCTION("""COMPUTED_VALUE"""),"['David Voss, badge #7441']")</f>
        <v>['David Voss, badge #7441']</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row>
    <row r="1013">
      <c r="A1013" s="1" t="s">
        <v>3518</v>
      </c>
      <c r="B1013" s="2" t="str">
        <f>IFERROR(__xludf.DUMMYFUNCTION("""COMPUTED_VALUE"""),"['Brandon Bartholomew, badge #324")</f>
        <v>['Brandon Bartholomew, badge #324</v>
      </c>
      <c r="C1013" s="2" t="str">
        <f>IFERROR(__xludf.DUMMYFUNCTION("""COMPUTED_VALUE"""),"David M. Robinson, badge #6060']")</f>
        <v>David M. Robinson, badge #6060']</v>
      </c>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row>
    <row r="1014">
      <c r="A1014" s="1" t="s">
        <v>3518</v>
      </c>
      <c r="B1014" s="2" t="str">
        <f>IFERROR(__xludf.DUMMYFUNCTION("""COMPUTED_VALUE"""),"['Michael Griffin, badge #2475']")</f>
        <v>['Michael Griffin, badge #2475']</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row>
    <row r="1015">
      <c r="A1015" s="1" t="s">
        <v>3518</v>
      </c>
      <c r="B1015" s="2" t="str">
        <f>IFERROR(__xludf.DUMMYFUNCTION("""COMPUTED_VALUE"""),"['William Jacobs, badge #None']")</f>
        <v>['William Jacobs, badge #None']</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row>
    <row r="1016">
      <c r="A1016" s="1" t="s">
        <v>3518</v>
      </c>
      <c r="B1016" s="2" t="str">
        <f>IFERROR(__xludf.DUMMYFUNCTION("""COMPUTED_VALUE"""),"['Derek M. Chauvin, badge #1087")</f>
        <v>['Derek M. Chauvin, badge #1087</v>
      </c>
      <c r="C1016" s="2" t="str">
        <f>IFERROR(__xludf.DUMMYFUNCTION("""COMPUTED_VALUE"""),"J Alexander Kueng, badge #3897")</f>
        <v>J Alexander Kueng, badge #3897</v>
      </c>
      <c r="D1016" s="2" t="str">
        <f>IFERROR(__xludf.DUMMYFUNCTION("""COMPUTED_VALUE"""),"Mukhtar Abdulkadir, badge #47")</f>
        <v>Mukhtar Abdulkadir, badge #47</v>
      </c>
      <c r="E1016" s="2" t="str">
        <f>IFERROR(__xludf.DUMMYFUNCTION("""COMPUTED_VALUE"""),"Peter Brazeau, badge #750")</f>
        <v>Peter Brazeau, badge #750</v>
      </c>
      <c r="F1016" s="2" t="str">
        <f>IFERROR(__xludf.DUMMYFUNCTION("""COMPUTED_VALUE"""),"Thomas Lane, badge #3951")</f>
        <v>Thomas Lane, badge #3951</v>
      </c>
      <c r="G1016" s="2" t="str">
        <f>IFERROR(__xludf.DUMMYFUNCTION("""COMPUTED_VALUE"""),"Tou Thao, badge #7162']")</f>
        <v>Tou Thao, badge #7162']</v>
      </c>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row>
    <row r="1017">
      <c r="A1017" s="1" t="s">
        <v>3518</v>
      </c>
      <c r="B1017" s="2" t="str">
        <f>IFERROR(__xludf.DUMMYFUNCTION("""COMPUTED_VALUE"""),"['Mack Dominguez, badge #1575']")</f>
        <v>['Mack Dominguez, badge #1575']</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row>
    <row r="1018">
      <c r="A1018" s="1" t="s">
        <v>3518</v>
      </c>
      <c r="B1018" s="2" t="str">
        <f>IFERROR(__xludf.DUMMYFUNCTION("""COMPUTED_VALUE"""),"['Jarrod Silva, badge #6551']")</f>
        <v>['Jarrod Silva, badge #6551']</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row>
    <row r="1019">
      <c r="A1019" s="1" t="s">
        <v>3518</v>
      </c>
      <c r="B1019" s="2" t="str">
        <f>IFERROR(__xludf.DUMMYFUNCTION("""COMPUTED_VALUE"""),"['Blayne Lehner, badge #4073']")</f>
        <v>['Blayne Lehner, badge #4073']</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row>
    <row r="1020">
      <c r="A1020" s="1" t="s">
        <v>3518</v>
      </c>
      <c r="B1020" s="2" t="str">
        <f>IFERROR(__xludf.DUMMYFUNCTION("""COMPUTED_VALUE"""),"['Robert Thunder, badge #7232")</f>
        <v>['Robert Thunder, badge #7232</v>
      </c>
      <c r="C1020" s="2" t="str">
        <f>IFERROR(__xludf.DUMMYFUNCTION("""COMPUTED_VALUE"""),"Tou Thao, badge #7162']")</f>
        <v>Tou Thao, badge #7162']</v>
      </c>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row>
    <row r="1021">
      <c r="A1021" s="1" t="s">
        <v>3518</v>
      </c>
      <c r="B1021" s="2" t="str">
        <f>IFERROR(__xludf.DUMMYFUNCTION("""COMPUTED_VALUE"""),"['Mark Suchta, badge #6995']")</f>
        <v>['Mark Suchta, badge #6995']</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row>
    <row r="1022">
      <c r="A1022" s="1" t="s">
        <v>3518</v>
      </c>
      <c r="B1022" s="2" t="str">
        <f>IFERROR(__xludf.DUMMYFUNCTION("""COMPUTED_VALUE"""),"['William G. Kraus, badge #367000']")</f>
        <v>['William G. Kraus, badge #367000']</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row>
    <row r="1023">
      <c r="A1023" s="1" t="s">
        <v>3518</v>
      </c>
      <c r="B1023" s="2" t="str">
        <f>IFERROR(__xludf.DUMMYFUNCTION("""COMPUTED_VALUE"""),"['Derrick D. Boone, badge #67500")</f>
        <v>['Derrick D. Boone, badge #67500</v>
      </c>
      <c r="C1023" s="2" t="str">
        <f>IFERROR(__xludf.DUMMYFUNCTION("""COMPUTED_VALUE"""),"Jon J. Loretz, badge #409925']")</f>
        <v>Jon J. Loretz, badge #409925']</v>
      </c>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row>
    <row r="1024">
      <c r="A1024" s="1" t="s">
        <v>3518</v>
      </c>
      <c r="B1024" s="2" t="str">
        <f>IFERROR(__xludf.DUMMYFUNCTION("""COMPUTED_VALUE"""),"['Jesse R. Zilge, badge #756870")</f>
        <v>['Jesse R. Zilge, badge #756870</v>
      </c>
      <c r="C1024" s="2" t="str">
        <f>IFERROR(__xludf.DUMMYFUNCTION("""COMPUTED_VALUE"""),"Matthew A. Gorans, badge #235010']")</f>
        <v>Matthew A. Gorans, badge #235010']</v>
      </c>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row>
    <row r="1025">
      <c r="A1025" s="1" t="s">
        <v>3518</v>
      </c>
      <c r="B1025" s="2" t="str">
        <f>IFERROR(__xludf.DUMMYFUNCTION("""COMPUTED_VALUE"""),"['John Trangsrud, badge #7293']")</f>
        <v>['John Trangsrud, badge #7293']</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row>
    <row r="1026">
      <c r="A1026" s="1" t="s">
        <v>3518</v>
      </c>
      <c r="B1026" s="2" t="str">
        <f>IFERROR(__xludf.DUMMYFUNCTION("""COMPUTED_VALUE"""),"['Robert Schnickel, badge #6223']")</f>
        <v>['Robert Schnickel, badge #6223']</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row>
    <row r="1027">
      <c r="A1027" s="1" t="s">
        <v>3518</v>
      </c>
      <c r="B1027" s="2" t="str">
        <f>IFERROR(__xludf.DUMMYFUNCTION("""COMPUTED_VALUE"""),"['James Boyd, badge #725']")</f>
        <v>['James Boyd, badge #725']</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row>
    <row r="1028">
      <c r="A1028" s="1" t="s">
        <v>3518</v>
      </c>
      <c r="B1028" s="2" t="str">
        <f>IFERROR(__xludf.DUMMYFUNCTION("""COMPUTED_VALUE"""),"['Justin Stetson, badge #6812']")</f>
        <v>['Justin Stetson, badge #6812']</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row>
    <row r="1029">
      <c r="A1029" s="1" t="s">
        <v>3518</v>
      </c>
      <c r="B1029" s="2" t="str">
        <f>IFERROR(__xludf.DUMMYFUNCTION("""COMPUTED_VALUE"""),"['Travis Koenig, badge #3770']")</f>
        <v>['Travis Koenig, badge #3770']</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row>
    <row r="1030">
      <c r="A1030" s="1" t="s">
        <v>3518</v>
      </c>
      <c r="B1030" s="2" t="str">
        <f>IFERROR(__xludf.DUMMYFUNCTION("""COMPUTED_VALUE"""),"['Michael Moore II, badge #4861']")</f>
        <v>['Michael Moore II, badge #4861']</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row>
    <row r="1031">
      <c r="A1031" s="1" t="s">
        <v>3518</v>
      </c>
      <c r="B1031" s="2" t="str">
        <f>IFERROR(__xludf.DUMMYFUNCTION("""COMPUTED_VALUE"""),"['Brian M. Wanschura, badge #722200")</f>
        <v>['Brian M. Wanschura, badge #722200</v>
      </c>
      <c r="C1031" s="2" t="str">
        <f>IFERROR(__xludf.DUMMYFUNCTION("""COMPUTED_VALUE"""),"Daniel R. King, badge #349025']")</f>
        <v>Daniel R. King, badge #349025']</v>
      </c>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row>
    <row r="1032">
      <c r="A1032" s="1" t="s">
        <v>3518</v>
      </c>
      <c r="B1032" s="2" t="str">
        <f>IFERROR(__xludf.DUMMYFUNCTION("""COMPUTED_VALUE"""),"['Mark Bohnsack, badge #656']")</f>
        <v>['Mark Bohnsack, badge #656']</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row>
    <row r="1033">
      <c r="A1033" s="1" t="s">
        <v>3518</v>
      </c>
      <c r="B1033" s="2" t="str">
        <f>IFERROR(__xludf.DUMMYFUNCTION("""COMPUTED_VALUE"""),"['Brian K. Carlson, badge #978']")</f>
        <v>['Brian K. Carlson, badge #978']</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row>
    <row r="1034">
      <c r="A1034" s="1" t="s">
        <v>3518</v>
      </c>
      <c r="B1034" s="2" t="str">
        <f>IFERROR(__xludf.DUMMYFUNCTION("""COMPUTED_VALUE"""),"['Justin Schmidt, badge #6373']")</f>
        <v>['Justin Schmidt, badge #6373']</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row>
    <row r="1035">
      <c r="A1035" s="1" t="s">
        <v>3518</v>
      </c>
      <c r="B1035" s="2" t="str">
        <f>IFERROR(__xludf.DUMMYFUNCTION("""COMPUTED_VALUE"""),"['Christopher Hildreth, badge #2987']")</f>
        <v>['Christopher Hildreth, badge #2987']</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row>
    <row r="1036">
      <c r="A1036" s="1" t="s">
        <v>3518</v>
      </c>
      <c r="B1036" s="2" t="str">
        <f>IFERROR(__xludf.DUMMYFUNCTION("""COMPUTED_VALUE"""),"[""Kelly J. O'Rourke, badge #5375""]")</f>
        <v>["Kelly J. O'Rourke, badge #5375"]</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row>
    <row r="1037">
      <c r="A1037" s="1" t="s">
        <v>3518</v>
      </c>
      <c r="B1037" s="2" t="str">
        <f>IFERROR(__xludf.DUMMYFUNCTION("""COMPUTED_VALUE"""),"['Scott Mogler, badge #None']")</f>
        <v>['Scott Mogler, badge #None']</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row>
    <row r="1038">
      <c r="A1038" s="1" t="s">
        <v>3518</v>
      </c>
      <c r="B1038" s="2" t="str">
        <f>IFERROR(__xludf.DUMMYFUNCTION("""COMPUTED_VALUE"""),"['James Boyd, badge #725")</f>
        <v>['James Boyd, badge #725</v>
      </c>
      <c r="C1038" s="2" t="str">
        <f>IFERROR(__xludf.DUMMYFUNCTION("""COMPUTED_VALUE"""),"Jordan Davis, badge #1434']")</f>
        <v>Jordan Davis, badge #1434']</v>
      </c>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row>
    <row r="1039">
      <c r="A1039" s="1" t="s">
        <v>3518</v>
      </c>
      <c r="B1039" s="2" t="str">
        <f>IFERROR(__xludf.DUMMYFUNCTION("""COMPUTED_VALUE"""),"['Chad L. Degree, badge #149850")</f>
        <v>['Chad L. Degree, badge #149850</v>
      </c>
      <c r="C1039" s="2" t="str">
        <f>IFERROR(__xludf.DUMMYFUNCTION("""COMPUTED_VALUE"""),"Darryl R. Boerger, badge #64550']")</f>
        <v>Darryl R. Boerger, badge #64550']</v>
      </c>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row>
    <row r="1040">
      <c r="A1040" s="1" t="s">
        <v>3518</v>
      </c>
      <c r="B1040" s="2" t="str">
        <f>IFERROR(__xludf.DUMMYFUNCTION("""COMPUTED_VALUE"""),"['Aaron Apitz, badge #None']")</f>
        <v>['Aaron Apitz, badge #None']</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row>
    <row r="1041">
      <c r="A1041" s="1" t="s">
        <v>3518</v>
      </c>
      <c r="B1041" s="2" t="str">
        <f>IFERROR(__xludf.DUMMYFUNCTION("""COMPUTED_VALUE"""),"['Alexander Graham, badge #510']")</f>
        <v>['Alexander Graham, badge #510']</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row>
    <row r="1042">
      <c r="A1042" s="1" t="s">
        <v>3518</v>
      </c>
      <c r="B1042" s="2" t="str">
        <f>IFERROR(__xludf.DUMMYFUNCTION("""COMPUTED_VALUE"""),"['Richard D. Bruns, badge #None']")</f>
        <v>['Richard D. Bruns, badge #None']</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row>
    <row r="1043">
      <c r="A1043" s="1" t="s">
        <v>3518</v>
      </c>
      <c r="B1043" s="2" t="str">
        <f>IFERROR(__xludf.DUMMYFUNCTION("""COMPUTED_VALUE"""),"['Dustin L. Dupre, badge #1626")</f>
        <v>['Dustin L. Dupre, badge #1626</v>
      </c>
      <c r="C1043" s="2" t="str">
        <f>IFERROR(__xludf.DUMMYFUNCTION("""COMPUTED_VALUE"""),"Jared D. Roettjer, badge #6092")</f>
        <v>Jared D. Roettjer, badge #6092</v>
      </c>
      <c r="D1043" s="2" t="str">
        <f>IFERROR(__xludf.DUMMYFUNCTION("""COMPUTED_VALUE"""),"Lance D. DuPaul, badge #1623']")</f>
        <v>Lance D. DuPaul, badge #1623']</v>
      </c>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row>
    <row r="1044">
      <c r="A1044" s="1" t="s">
        <v>3518</v>
      </c>
      <c r="B1044" s="2" t="str">
        <f>IFERROR(__xludf.DUMMYFUNCTION("""COMPUTED_VALUE"""),"['Calvin Cook, badge #1295")</f>
        <v>['Calvin Cook, badge #1295</v>
      </c>
      <c r="C1044" s="2" t="str">
        <f>IFERROR(__xludf.DUMMYFUNCTION("""COMPUTED_VALUE"""),"Carlos Baires Escobar, badge #275")</f>
        <v>Carlos Baires Escobar, badge #275</v>
      </c>
      <c r="D1044" s="2" t="str">
        <f>IFERROR(__xludf.DUMMYFUNCTION("""COMPUTED_VALUE"""),"Christopher Humphrey, badge #3188")</f>
        <v>Christopher Humphrey, badge #3188</v>
      </c>
      <c r="E1044" s="2" t="str">
        <f>IFERROR(__xludf.DUMMYFUNCTION("""COMPUTED_VALUE"""),"Nicholas McCarthy, badge #4521")</f>
        <v>Nicholas McCarthy, badge #4521</v>
      </c>
      <c r="F1044" s="2" t="str">
        <f>IFERROR(__xludf.DUMMYFUNCTION("""COMPUTED_VALUE"""),"Shawn Brandt, badge #746")</f>
        <v>Shawn Brandt, badge #746</v>
      </c>
      <c r="G1044" s="2" t="str">
        <f>IFERROR(__xludf.DUMMYFUNCTION("""COMPUTED_VALUE"""),"Timothy E. Devick, badge #1526']")</f>
        <v>Timothy E. Devick, badge #1526']</v>
      </c>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row>
    <row r="1045">
      <c r="A1045" s="1" t="s">
        <v>3518</v>
      </c>
      <c r="B1045" s="2" t="str">
        <f>IFERROR(__xludf.DUMMYFUNCTION("""COMPUTED_VALUE"""),"['Christopher Steward, badge #6823")</f>
        <v>['Christopher Steward, badge #6823</v>
      </c>
      <c r="C1045" s="2" t="str">
        <f>IFERROR(__xludf.DUMMYFUNCTION("""COMPUTED_VALUE"""),"Patrick V. McMahon, badge #4636']")</f>
        <v>Patrick V. McMahon, badge #4636']</v>
      </c>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row>
    <row r="1046">
      <c r="A1046" s="1" t="s">
        <v>3518</v>
      </c>
      <c r="B1046" s="2" t="str">
        <f>IFERROR(__xludf.DUMMYFUNCTION("""COMPUTED_VALUE"""),"['Christie L. Nelson, badge #4959']")</f>
        <v>['Christie L. Nelson, badge #4959']</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row>
    <row r="1047">
      <c r="A1047" s="1" t="s">
        <v>3518</v>
      </c>
      <c r="B1047" s="2" t="str">
        <f>IFERROR(__xludf.DUMMYFUNCTION("""COMPUTED_VALUE"""),"['Robert Young, badge #None']")</f>
        <v>['Robert Young, badge #None']</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row>
    <row r="1048">
      <c r="A1048" s="1" t="s">
        <v>3518</v>
      </c>
      <c r="B1048" s="2" t="str">
        <f>IFERROR(__xludf.DUMMYFUNCTION("""COMPUTED_VALUE"""),"['Daniel Barlow, badge #334']")</f>
        <v>['Daniel Barlow, badge #334']</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row>
    <row r="1049">
      <c r="A1049" s="1" t="s">
        <v>3518</v>
      </c>
      <c r="B1049" s="2" t="str">
        <f>IFERROR(__xludf.DUMMYFUNCTION("""COMPUTED_VALUE"""),"['Matthew D. Bostrom, badge #69100']")</f>
        <v>['Matthew D. Bostrom, badge #69100']</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row>
    <row r="1050">
      <c r="A1050" s="1" t="s">
        <v>3518</v>
      </c>
      <c r="B1050" s="2" t="str">
        <f>IFERROR(__xludf.DUMMYFUNCTION("""COMPUTED_VALUE"""),"['Lucas Peterson, badge #5630']")</f>
        <v>['Lucas Peterson, badge #5630']</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row>
    <row r="1051">
      <c r="A1051" s="1" t="s">
        <v>3518</v>
      </c>
      <c r="B1051" s="2" t="str">
        <f>IFERROR(__xludf.DUMMYFUNCTION("""COMPUTED_VALUE"""),"['Christopher Reiter, badge #5938")</f>
        <v>['Christopher Reiter, badge #5938</v>
      </c>
      <c r="C1051" s="2" t="str">
        <f>IFERROR(__xludf.DUMMYFUNCTION("""COMPUTED_VALUE"""),"Jon Schliesing, badge #6356']")</f>
        <v>Jon Schliesing, badge #6356']</v>
      </c>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row>
    <row r="1052">
      <c r="A1052" s="1" t="s">
        <v>3518</v>
      </c>
      <c r="B1052" s="2" t="str">
        <f>IFERROR(__xludf.DUMMYFUNCTION("""COMPUTED_VALUE"""),"['Ty Jindra, badge #3291']")</f>
        <v>['Ty Jindra, badge #3291']</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row>
    <row r="1053">
      <c r="A1053" s="1" t="s">
        <v>3518</v>
      </c>
      <c r="B1053" s="2" t="str">
        <f>IFERROR(__xludf.DUMMYFUNCTION("""COMPUTED_VALUE"""),"['Dustin Schwarze, badge #6422']")</f>
        <v>['Dustin Schwarze, badge #6422']</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row>
    <row r="1054">
      <c r="A1054" s="1" t="s">
        <v>3518</v>
      </c>
      <c r="B1054" s="2" t="str">
        <f>IFERROR(__xludf.DUMMYFUNCTION("""COMPUTED_VALUE"""),"['Clifton Toles, badge #7243']")</f>
        <v>['Clifton Toles, badge #7243']</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row>
    <row r="1055">
      <c r="A1055" s="1" t="s">
        <v>3518</v>
      </c>
      <c r="B1055" s="2" t="str">
        <f>IFERROR(__xludf.DUMMYFUNCTION("""COMPUTED_VALUE"""),"['William G. Kraus, badge #367000']")</f>
        <v>['William G. Kraus, badge #367000']</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row>
    <row r="1056">
      <c r="A1056" s="1" t="s">
        <v>3518</v>
      </c>
      <c r="B1056" s="2" t="str">
        <f>IFERROR(__xludf.DUMMYFUNCTION("""COMPUTED_VALUE"""),"['Anthony Maisano, badge #4361']")</f>
        <v>['Anthony Maisano, badge #4361']</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row>
    <row r="1057">
      <c r="A1057" s="1" t="s">
        <v>3518</v>
      </c>
      <c r="B1057" s="2" t="str">
        <f>IFERROR(__xludf.DUMMYFUNCTION("""COMPUTED_VALUE"""),"['Thomas Stiller, badge #6840']")</f>
        <v>['Thomas Stiller, badge #6840']</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row>
    <row r="1058">
      <c r="A1058" s="1" t="s">
        <v>3518</v>
      </c>
      <c r="B1058" s="2" t="str">
        <f>IFERROR(__xludf.DUMMYFUNCTION("""COMPUTED_VALUE"""),"['Michael N. Young, badge #7895']")</f>
        <v>['Michael N. Young, badge #7895']</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row>
    <row r="1059">
      <c r="A1059" s="1" t="s">
        <v>3518</v>
      </c>
      <c r="B1059" s="2" t="str">
        <f>IFERROR(__xludf.DUMMYFUNCTION("""COMPUTED_VALUE"""),"['Blayne Lehner, badge #4073']")</f>
        <v>['Blayne Lehner, badge #4073']</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row>
    <row r="1060">
      <c r="A1060" s="1" t="s">
        <v>3518</v>
      </c>
      <c r="B1060" s="2" t="str">
        <f>IFERROR(__xludf.DUMMYFUNCTION("""COMPUTED_VALUE"""),"['Richard Walker, badge #7461']")</f>
        <v>['Richard Walker, badge #7461']</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row>
    <row r="1061">
      <c r="A1061" s="1" t="s">
        <v>3518</v>
      </c>
      <c r="B1061" s="2" t="str">
        <f>IFERROR(__xludf.DUMMYFUNCTION("""COMPUTED_VALUE"""),"['Blayne Lehner, badge #4073")</f>
        <v>['Blayne Lehner, badge #4073</v>
      </c>
      <c r="C1061" s="2" t="str">
        <f>IFERROR(__xludf.DUMMYFUNCTION("""COMPUTED_VALUE"""),"Derek M. Chauvin, badge #1087")</f>
        <v>Derek M. Chauvin, badge #1087</v>
      </c>
      <c r="D1061" s="2" t="str">
        <f>IFERROR(__xludf.DUMMYFUNCTION("""COMPUTED_VALUE"""),"Mukhtar Abdulkadir, badge #47']")</f>
        <v>Mukhtar Abdulkadir, badge #47']</v>
      </c>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row>
    <row r="1062">
      <c r="A1062" s="1" t="s">
        <v>3518</v>
      </c>
      <c r="B1062" s="2" t="str">
        <f>IFERROR(__xludf.DUMMYFUNCTION("""COMPUTED_VALUE"""),"['Mark Hanneman, badge #2654']")</f>
        <v>['Mark Hanneman, badge #2654']</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row>
    <row r="1063">
      <c r="A1063" s="1" t="s">
        <v>3518</v>
      </c>
      <c r="B1063" s="2" t="str">
        <f>IFERROR(__xludf.DUMMYFUNCTION("""COMPUTED_VALUE"""),"['Amelia Huffman, badge #3173")</f>
        <v>['Amelia Huffman, badge #3173</v>
      </c>
      <c r="C1063" s="2" t="str">
        <f>IFERROR(__xludf.DUMMYFUNCTION("""COMPUTED_VALUE"""),"Darcy Klund, badge #3728")</f>
        <v>Darcy Klund, badge #3728</v>
      </c>
      <c r="D1063" s="2" t="str">
        <f>IFERROR(__xludf.DUMMYFUNCTION("""COMPUTED_VALUE"""),"Richard D. Zimmerman, badge #7961")</f>
        <v>Richard D. Zimmerman, badge #7961</v>
      </c>
      <c r="E1063" s="2" t="str">
        <f>IFERROR(__xludf.DUMMYFUNCTION("""COMPUTED_VALUE"""),"Timothy D. Callahan, badge #1598")</f>
        <v>Timothy D. Callahan, badge #1598</v>
      </c>
      <c r="F1063" s="2" t="str">
        <f>IFERROR(__xludf.DUMMYFUNCTION("""COMPUTED_VALUE"""),"Timothy Gorman, badge #2343']")</f>
        <v>Timothy Gorman, badge #2343']</v>
      </c>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row>
    <row r="1064">
      <c r="A1064" s="1" t="s">
        <v>3518</v>
      </c>
      <c r="B1064" s="2" t="str">
        <f>IFERROR(__xludf.DUMMYFUNCTION("""COMPUTED_VALUE"""),"['Anthony Marr, badge #None")</f>
        <v>['Anthony Marr, badge #None</v>
      </c>
      <c r="C1064" s="2" t="str">
        <f>IFERROR(__xludf.DUMMYFUNCTION("""COMPUTED_VALUE"""),"Scott Mars, badge #4411']")</f>
        <v>Scott Mars, badge #4411']</v>
      </c>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row>
    <row r="1065">
      <c r="A1065" s="1" t="s">
        <v>3518</v>
      </c>
      <c r="B1065" s="2" t="str">
        <f>IFERROR(__xludf.DUMMYFUNCTION("""COMPUTED_VALUE"""),"['Samantha Belcourt, badge #386']")</f>
        <v>['Samantha Belcourt, badge #386']</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row>
    <row r="1066">
      <c r="A1066" s="1" t="s">
        <v>3518</v>
      </c>
      <c r="B1066" s="2" t="str">
        <f>IFERROR(__xludf.DUMMYFUNCTION("""COMPUTED_VALUE"""),"['Blayne Lehner, badge #4073']")</f>
        <v>['Blayne Lehner, badge #4073']</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row>
    <row r="1067">
      <c r="A1067" s="1" t="s">
        <v>3518</v>
      </c>
      <c r="B1067" s="2" t="str">
        <f>IFERROR(__xludf.DUMMYFUNCTION("""COMPUTED_VALUE"""),"['Randy J. Buege, badge #858']")</f>
        <v>['Randy J. Buege, badge #858']</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row>
    <row r="1068">
      <c r="A1068" s="1" t="s">
        <v>3518</v>
      </c>
      <c r="B1068" s="2" t="str">
        <f>IFERROR(__xludf.DUMMYFUNCTION("""COMPUTED_VALUE"""),"['Hien Q. Dinh, badge #1551")</f>
        <v>['Hien Q. Dinh, badge #1551</v>
      </c>
      <c r="C1068" s="2" t="str">
        <f>IFERROR(__xludf.DUMMYFUNCTION("""COMPUTED_VALUE"""),"Lupe Herrera, badge #2973")</f>
        <v>Lupe Herrera, badge #2973</v>
      </c>
      <c r="D1068" s="2" t="str">
        <f>IFERROR(__xludf.DUMMYFUNCTION("""COMPUTED_VALUE"""),"Matthew Blade, badge #582")</f>
        <v>Matthew Blade, badge #582</v>
      </c>
      <c r="E1068" s="2" t="str">
        <f>IFERROR(__xludf.DUMMYFUNCTION("""COMPUTED_VALUE"""),"Steven Manhood, badge #4323")</f>
        <v>Steven Manhood, badge #4323</v>
      </c>
      <c r="F1068" s="2" t="str">
        <f>IFERROR(__xludf.DUMMYFUNCTION("""COMPUTED_VALUE"""),"Valerie S. Goligowski, badge #2312']")</f>
        <v>Valerie S. Goligowski, badge #2312']</v>
      </c>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row>
    <row r="1069">
      <c r="A1069" s="1" t="s">
        <v>3518</v>
      </c>
      <c r="B1069" s="2" t="str">
        <f>IFERROR(__xludf.DUMMYFUNCTION("""COMPUTED_VALUE"""),"['Bill Peterson, badge #5561")</f>
        <v>['Bill Peterson, badge #5561</v>
      </c>
      <c r="C1069" s="2" t="str">
        <f>IFERROR(__xludf.DUMMYFUNCTION("""COMPUTED_VALUE"""),"Carl Blad, badge #580")</f>
        <v>Carl Blad, badge #580</v>
      </c>
      <c r="D1069" s="2" t="str">
        <f>IFERROR(__xludf.DUMMYFUNCTION("""COMPUTED_VALUE"""),"Griffin Hillbo, badge #2999")</f>
        <v>Griffin Hillbo, badge #2999</v>
      </c>
      <c r="E1069" s="2" t="str">
        <f>IFERROR(__xludf.DUMMYFUNCTION("""COMPUTED_VALUE"""),"Jeff Kading, badge #3598")</f>
        <v>Jeff Kading, badge #3598</v>
      </c>
      <c r="F1069" s="2" t="str">
        <f>IFERROR(__xludf.DUMMYFUNCTION("""COMPUTED_VALUE"""),"John Sheneman, badge #6484")</f>
        <v>John Sheneman, badge #6484</v>
      </c>
      <c r="G1069" s="2" t="str">
        <f>IFERROR(__xludf.DUMMYFUNCTION("""COMPUTED_VALUE"""),"Mark Kaspszak, badge #3642")</f>
        <v>Mark Kaspszak, badge #3642</v>
      </c>
      <c r="H1069" s="2" t="str">
        <f>IFERROR(__xludf.DUMMYFUNCTION("""COMPUTED_VALUE"""),"Ricardo Muro, badge #4899")</f>
        <v>Ricardo Muro, badge #4899</v>
      </c>
      <c r="I1069" s="2" t="str">
        <f>IFERROR(__xludf.DUMMYFUNCTION("""COMPUTED_VALUE"""),"Timothy E. Devick, badge #1526']")</f>
        <v>Timothy E. Devick, badge #1526']</v>
      </c>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row>
    <row r="1070">
      <c r="A1070" s="1" t="s">
        <v>3518</v>
      </c>
      <c r="B1070" s="2" t="str">
        <f>IFERROR(__xludf.DUMMYFUNCTION("""COMPUTED_VALUE"""),"['Michael Osbeck Jr., badge #5377']")</f>
        <v>['Michael Osbeck Jr., badge #5377']</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row>
    <row r="1071">
      <c r="A1071" s="1" t="s">
        <v>3518</v>
      </c>
      <c r="B1071" s="2" t="str">
        <f>IFERROR(__xludf.DUMMYFUNCTION("""COMPUTED_VALUE"""),"['Derek M. Chauvin, badge #1087")</f>
        <v>['Derek M. Chauvin, badge #1087</v>
      </c>
      <c r="C1071" s="2" t="str">
        <f>IFERROR(__xludf.DUMMYFUNCTION("""COMPUTED_VALUE"""),"Tou Thao, badge #7162']")</f>
        <v>Tou Thao, badge #7162']</v>
      </c>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row>
    <row r="1072">
      <c r="A1072" s="1" t="s">
        <v>3518</v>
      </c>
      <c r="B1072" s="2" t="str">
        <f>IFERROR(__xludf.DUMMYFUNCTION("""COMPUTED_VALUE"""),"['David Stichter, badge #6837")</f>
        <v>['David Stichter, badge #6837</v>
      </c>
      <c r="C1072" s="2" t="str">
        <f>IFERROR(__xludf.DUMMYFUNCTION("""COMPUTED_VALUE"""),"Roderick Rabine, badge #5879']")</f>
        <v>Roderick Rabine, badge #5879']</v>
      </c>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row>
    <row r="1073">
      <c r="A1073" s="1" t="s">
        <v>3518</v>
      </c>
      <c r="B1073" s="2" t="str">
        <f>IFERROR(__xludf.DUMMYFUNCTION("""COMPUTED_VALUE"""),"['Joshua Stewart, badge #6824")</f>
        <v>['Joshua Stewart, badge #6824</v>
      </c>
      <c r="C1073" s="2" t="str">
        <f>IFERROR(__xludf.DUMMYFUNCTION("""COMPUTED_VALUE"""),"Sundiata Bronson, badge #805']")</f>
        <v>Sundiata Bronson, badge #805']</v>
      </c>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row>
    <row r="1074">
      <c r="A1074" s="1" t="s">
        <v>3518</v>
      </c>
      <c r="B1074" s="2" t="str">
        <f>IFERROR(__xludf.DUMMYFUNCTION("""COMPUTED_VALUE"""),"['Blayne Lehner, badge #4073']")</f>
        <v>['Blayne Lehner, badge #4073']</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row>
    <row r="1075">
      <c r="A1075" s="1" t="s">
        <v>3518</v>
      </c>
      <c r="B1075" s="2" t="str">
        <f>IFERROR(__xludf.DUMMYFUNCTION("""COMPUTED_VALUE"""),"['Jeanine Brudenell, badge #845']")</f>
        <v>['Jeanine Brudenell, badge #845']</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row>
    <row r="1076">
      <c r="A1076" s="1" t="s">
        <v>3518</v>
      </c>
      <c r="B1076" s="2" t="str">
        <f>IFERROR(__xludf.DUMMYFUNCTION("""COMPUTED_VALUE"""),"['Christopher Tuma, badge #7339")</f>
        <v>['Christopher Tuma, badge #7339</v>
      </c>
      <c r="C1076" s="2" t="str">
        <f>IFERROR(__xludf.DUMMYFUNCTION("""COMPUTED_VALUE"""),"George Warzinik, badge #7575")</f>
        <v>George Warzinik, badge #7575</v>
      </c>
      <c r="D1076" s="2" t="str">
        <f>IFERROR(__xludf.DUMMYFUNCTION("""COMPUTED_VALUE"""),"John Trangsrud, badge #7293")</f>
        <v>John Trangsrud, badge #7293</v>
      </c>
      <c r="E1076" s="2" t="str">
        <f>IFERROR(__xludf.DUMMYFUNCTION("""COMPUTED_VALUE"""),"Michael Honeycutt, badge #3141")</f>
        <v>Michael Honeycutt, badge #3141</v>
      </c>
      <c r="F1076" s="2" t="str">
        <f>IFERROR(__xludf.DUMMYFUNCTION("""COMPUTED_VALUE"""),"Richard Walker, badge #7461")</f>
        <v>Richard Walker, badge #7461</v>
      </c>
      <c r="G1076" s="2" t="str">
        <f>IFERROR(__xludf.DUMMYFUNCTION("""COMPUTED_VALUE"""),"Scott J. Dahlquist, badge #1394")</f>
        <v>Scott J. Dahlquist, badge #1394</v>
      </c>
      <c r="H1076" s="2" t="str">
        <f>IFERROR(__xludf.DUMMYFUNCTION("""COMPUTED_VALUE"""),"Shawn Powell, badge #5792']")</f>
        <v>Shawn Powell, badge #5792']</v>
      </c>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row>
    <row r="1077">
      <c r="A1077" s="1" t="s">
        <v>3518</v>
      </c>
      <c r="B1077" s="2" t="str">
        <f>IFERROR(__xludf.DUMMYFUNCTION("""COMPUTED_VALUE"""),"['Adam Castilleja, badge #None']")</f>
        <v>['Adam Castilleja, badge #None']</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row>
    <row r="1078">
      <c r="A1078" s="1" t="s">
        <v>3518</v>
      </c>
      <c r="B1078" s="2" t="str">
        <f>IFERROR(__xludf.DUMMYFUNCTION("""COMPUTED_VALUE"""),"['Lamandre Wright, badge #7874']")</f>
        <v>['Lamandre Wright, badge #7874']</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row>
    <row r="1079">
      <c r="A1079" s="1" t="s">
        <v>3518</v>
      </c>
      <c r="B1079" s="2" t="str">
        <f>IFERROR(__xludf.DUMMYFUNCTION("""COMPUTED_VALUE"""),"['Jason Mindrup, badge #None']")</f>
        <v>['Jason Mindrup, badge #None']</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row>
    <row r="1080">
      <c r="A1080" s="1" t="s">
        <v>3518</v>
      </c>
      <c r="B1080" s="2" t="str">
        <f>IFERROR(__xludf.DUMMYFUNCTION("""COMPUTED_VALUE"""),"['Karl Sauskojus, badge #6254']")</f>
        <v>['Karl Sauskojus, badge #6254']</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row>
    <row r="1081">
      <c r="A1081" s="1" t="s">
        <v>3518</v>
      </c>
      <c r="B1081" s="2" t="str">
        <f>IFERROR(__xludf.DUMMYFUNCTION("""COMPUTED_VALUE"""),"['Christopher House, badge #3165']")</f>
        <v>['Christopher House, badge #3165']</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row>
    <row r="1082">
      <c r="A1082" s="1" t="s">
        <v>3518</v>
      </c>
      <c r="B1082" s="2" t="str">
        <f>IFERROR(__xludf.DUMMYFUNCTION("""COMPUTED_VALUE"""),"['Carl Blad, badge #580")</f>
        <v>['Carl Blad, badge #580</v>
      </c>
      <c r="C1082" s="2" t="str">
        <f>IFERROR(__xludf.DUMMYFUNCTION("""COMPUTED_VALUE"""),"Christopher N. Leum, badge #4100")</f>
        <v>Christopher N. Leum, badge #4100</v>
      </c>
      <c r="D1082" s="2" t="str">
        <f>IFERROR(__xludf.DUMMYFUNCTION("""COMPUTED_VALUE"""),"Joel Kimmerle, badge #3703']")</f>
        <v>Joel Kimmerle, badge #3703']</v>
      </c>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row>
    <row r="1083">
      <c r="A1083" s="1" t="s">
        <v>3518</v>
      </c>
      <c r="B1083" s="2" t="str">
        <f>IFERROR(__xludf.DUMMYFUNCTION("""COMPUTED_VALUE"""),"['Christopher Reiter, badge #5938")</f>
        <v>['Christopher Reiter, badge #5938</v>
      </c>
      <c r="C1083" s="2" t="str">
        <f>IFERROR(__xludf.DUMMYFUNCTION("""COMPUTED_VALUE"""),"Jon Schliesing, badge #6356']")</f>
        <v>Jon Schliesing, badge #6356']</v>
      </c>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row>
    <row r="1084">
      <c r="A1084" s="1" t="s">
        <v>3518</v>
      </c>
      <c r="B1084" s="2" t="str">
        <f>IFERROR(__xludf.DUMMYFUNCTION("""COMPUTED_VALUE"""),"['Grant Snyder, badge #6706']")</f>
        <v>['Grant Snyder, badge #6706']</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row>
    <row r="1085">
      <c r="A1085" s="1" t="s">
        <v>3518</v>
      </c>
      <c r="B1085" s="2" t="str">
        <f>IFERROR(__xludf.DUMMYFUNCTION("""COMPUTED_VALUE"""),"['Mark Hanneman, badge #2654']")</f>
        <v>['Mark Hanneman, badge #2654']</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row>
    <row r="1086">
      <c r="A1086" s="1" t="s">
        <v>3518</v>
      </c>
      <c r="B1086" s="2" t="str">
        <f>IFERROR(__xludf.DUMMYFUNCTION("""COMPUTED_VALUE"""),"['Darrin Waletzki, badge #7454']")</f>
        <v>['Darrin Waletzki, badge #7454']</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row>
    <row r="1087">
      <c r="A1087" s="1" t="s">
        <v>3518</v>
      </c>
      <c r="B1087" s="2" t="str">
        <f>IFERROR(__xludf.DUMMYFUNCTION("""COMPUTED_VALUE"""),"['Lucas Oachs, badge #5250']")</f>
        <v>['Lucas Oachs, badge #5250']</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row>
    <row r="1088">
      <c r="A1088" s="1" t="s">
        <v>3518</v>
      </c>
      <c r="B1088" s="2" t="str">
        <f>IFERROR(__xludf.DUMMYFUNCTION("""COMPUTED_VALUE"""),"['Alexander Brown, badge #820")</f>
        <v>['Alexander Brown, badge #820</v>
      </c>
      <c r="C1088" s="2" t="str">
        <f>IFERROR(__xludf.DUMMYFUNCTION("""COMPUTED_VALUE"""),"Peter Brazeau, badge #750']")</f>
        <v>Peter Brazeau, badge #750']</v>
      </c>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row>
    <row r="1089">
      <c r="A1089" s="1" t="s">
        <v>3518</v>
      </c>
      <c r="B1089" s="2" t="str">
        <f>IFERROR(__xludf.DUMMYFUNCTION("""COMPUTED_VALUE"""),"['Rebecca Madich (Novak Quehl), badge #5867']")</f>
        <v>['Rebecca Madich (Novak Quehl), badge #5867']</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row>
    <row r="1090">
      <c r="A1090" s="1" t="s">
        <v>3518</v>
      </c>
      <c r="B1090" s="2" t="str">
        <f>IFERROR(__xludf.DUMMYFUNCTION("""COMPUTED_VALUE"""),"['Jesse Crofton, badge #1341']")</f>
        <v>['Jesse Crofton, badge #1341']</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row>
    <row r="1091">
      <c r="A1091" s="1" t="s">
        <v>3518</v>
      </c>
      <c r="B1091" s="2" t="str">
        <f>IFERROR(__xludf.DUMMYFUNCTION("""COMPUTED_VALUE"""),"['James L. Burns, badge #884']")</f>
        <v>['James L. Burns, badge #884']</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row>
    <row r="1092">
      <c r="A1092" s="1" t="s">
        <v>3518</v>
      </c>
      <c r="B1092" s="2" t="str">
        <f>IFERROR(__xludf.DUMMYFUNCTION("""COMPUTED_VALUE"""),"['Richard D. Zimmerman, badge #7961']")</f>
        <v>['Richard D. Zimmerman, badge #7961']</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row>
    <row r="1093">
      <c r="A1093" s="1" t="s">
        <v>3518</v>
      </c>
      <c r="B1093" s="2" t="str">
        <f>IFERROR(__xludf.DUMMYFUNCTION("""COMPUTED_VALUE"""),"['Matthew A. Jones, badge #327630")</f>
        <v>['Matthew A. Jones, badge #327630</v>
      </c>
      <c r="C1093" s="2" t="str">
        <f>IFERROR(__xludf.DUMMYFUNCTION("""COMPUTED_VALUE"""),"Vincent A. Adams, badge #720505']")</f>
        <v>Vincent A. Adams, badge #720505']</v>
      </c>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row>
    <row r="1094">
      <c r="A1094" s="1" t="s">
        <v>3518</v>
      </c>
      <c r="B1094" s="2" t="str">
        <f>IFERROR(__xludf.DUMMYFUNCTION("""COMPUTED_VALUE"""),"['Rebecca Madich (Novak Quehl), badge #5867']")</f>
        <v>['Rebecca Madich (Novak Quehl), badge #5867']</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row>
    <row r="1095">
      <c r="A1095" s="1" t="s">
        <v>3518</v>
      </c>
      <c r="B1095" s="2" t="str">
        <f>IFERROR(__xludf.DUMMYFUNCTION("""COMPUTED_VALUE"""),"['Mohamed Noor, badge #5159']")</f>
        <v>['Mohamed Noor, badge #5159']</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row>
    <row r="1096">
      <c r="A1096" s="1" t="s">
        <v>3518</v>
      </c>
      <c r="B1096" s="2" t="str">
        <f>IFERROR(__xludf.DUMMYFUNCTION("""COMPUTED_VALUE"""),"['Jeffrey Seidl, badge #239']")</f>
        <v>['Jeffrey Seidl, badge #239']</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row>
    <row r="1097">
      <c r="A1097" s="1" t="s">
        <v>3518</v>
      </c>
      <c r="B1097" s="2" t="str">
        <f>IFERROR(__xludf.DUMMYFUNCTION("""COMPUTED_VALUE"""),"['Dante Dean, badge #1475']")</f>
        <v>['Dante Dean, badge #1475']</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row>
    <row r="1098">
      <c r="A1098" s="1" t="s">
        <v>3518</v>
      </c>
      <c r="B1098" s="2" t="str">
        <f>IFERROR(__xludf.DUMMYFUNCTION("""COMPUTED_VALUE"""),"['Ashlee Bahl, badge #407']")</f>
        <v>['Ashlee Bahl, badge #407']</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row>
    <row r="1099">
      <c r="A1099" s="1" t="s">
        <v>3518</v>
      </c>
      <c r="B1099" s="2" t="str">
        <f>IFERROR(__xludf.DUMMYFUNCTION("""COMPUTED_VALUE"""),"['Kyle Pond, badge #5775']")</f>
        <v>['Kyle Pond, badge #5775']</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row>
    <row r="1100">
      <c r="A1100" s="1" t="s">
        <v>3518</v>
      </c>
      <c r="B1100" s="2" t="str">
        <f>IFERROR(__xludf.DUMMYFUNCTION("""COMPUTED_VALUE"""),"['Blayne Lehner, badge #4073']")</f>
        <v>['Blayne Lehner, badge #4073']</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row>
    <row r="1101">
      <c r="A1101" s="1" t="s">
        <v>3518</v>
      </c>
      <c r="B1101" s="2" t="str">
        <f>IFERROR(__xludf.DUMMYFUNCTION("""COMPUTED_VALUE"""),"['Christopher L. Pickhardt, badge #5716']")</f>
        <v>['Christopher L. Pickhardt, badge #5716']</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row>
    <row r="1102">
      <c r="A1102" s="1" t="s">
        <v>3518</v>
      </c>
      <c r="B1102" s="2" t="str">
        <f>IFERROR(__xludf.DUMMYFUNCTION("""COMPUTED_VALUE"""),"['Davin Miller, badge #None']")</f>
        <v>['Davin Miller, badge #None']</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row>
    <row r="1103">
      <c r="A1103" s="1" t="s">
        <v>3518</v>
      </c>
      <c r="B1103" s="2" t="str">
        <f>IFERROR(__xludf.DUMMYFUNCTION("""COMPUTED_VALUE"""),"['Ellen Jensen, badge #3276']")</f>
        <v>['Ellen Jensen, badge #3276']</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row>
    <row r="1104">
      <c r="A1104" s="1" t="s">
        <v>3518</v>
      </c>
      <c r="B1104" s="2" t="str">
        <f>IFERROR(__xludf.DUMMYFUNCTION("""COMPUTED_VALUE"""),"['Robert L. Berry, badge #521']")</f>
        <v>['Robert L. Berry, badge #521']</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row>
    <row r="1105">
      <c r="A1105" s="1" t="s">
        <v>3518</v>
      </c>
      <c r="B1105" s="2" t="str">
        <f>IFERROR(__xludf.DUMMYFUNCTION("""COMPUTED_VALUE"""),"['Jarrod Silva, badge #6551']")</f>
        <v>['Jarrod Silva, badge #6551']</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row>
    <row r="1106">
      <c r="A1106" s="1" t="s">
        <v>3518</v>
      </c>
      <c r="B1106" s="2" t="str">
        <f>IFERROR(__xludf.DUMMYFUNCTION("""COMPUTED_VALUE"""),"['Andrew Reed, badge #5915']")</f>
        <v>['Andrew Reed, badge #5915']</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row>
    <row r="1107">
      <c r="A1107" s="1" t="s">
        <v>3518</v>
      </c>
      <c r="B1107" s="2" t="str">
        <f>IFERROR(__xludf.DUMMYFUNCTION("""COMPUTED_VALUE"""),"['Luke Eckert, badge #1715']")</f>
        <v>['Luke Eckert, badge #1715']</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row>
    <row r="1108">
      <c r="A1108" s="1" t="s">
        <v>3518</v>
      </c>
      <c r="B1108" s="2" t="str">
        <f>IFERROR(__xludf.DUMMYFUNCTION("""COMPUTED_VALUE"""),"['Charles E. McCree, badge #4544")</f>
        <v>['Charles E. McCree, badge #4544</v>
      </c>
      <c r="C1108" s="2" t="str">
        <f>IFERROR(__xludf.DUMMYFUNCTION("""COMPUTED_VALUE"""),"Jonathan Beecham, badge #374']")</f>
        <v>Jonathan Beecham, badge #374']</v>
      </c>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row>
    <row r="1109">
      <c r="A1109" s="1" t="s">
        <v>3518</v>
      </c>
      <c r="B1109" s="2" t="str">
        <f>IFERROR(__xludf.DUMMYFUNCTION("""COMPUTED_VALUE"""),"['Kyle Pond, badge #5775']")</f>
        <v>['Kyle Pond, badge #5775']</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row>
    <row r="1110">
      <c r="A1110" s="1" t="s">
        <v>3518</v>
      </c>
      <c r="B1110" s="2" t="str">
        <f>IFERROR(__xludf.DUMMYFUNCTION("""COMPUTED_VALUE"""),"['Blayne Lehner, badge #4073']")</f>
        <v>['Blayne Lehner, badge #4073']</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row>
    <row r="1111">
      <c r="A1111" s="1" t="s">
        <v>3518</v>
      </c>
      <c r="B1111" s="2" t="str">
        <f>IFERROR(__xludf.DUMMYFUNCTION("""COMPUTED_VALUE"""),"['Anthony Rodin, badge #6075")</f>
        <v>['Anthony Rodin, badge #6075</v>
      </c>
      <c r="C1111" s="2" t="str">
        <f>IFERROR(__xludf.DUMMYFUNCTION("""COMPUTED_VALUE"""),"Gerald Moore, badge #4849")</f>
        <v>Gerald Moore, badge #4849</v>
      </c>
      <c r="D1111" s="2" t="str">
        <f>IFERROR(__xludf.DUMMYFUNCTION("""COMPUTED_VALUE"""),"Michael A. Fossum, badge #2072")</f>
        <v>Michael A. Fossum, badge #2072</v>
      </c>
      <c r="E1111" s="2" t="str">
        <f>IFERROR(__xludf.DUMMYFUNCTION("""COMPUTED_VALUE"""),"Michael P. Grahn, badge #2378")</f>
        <v>Michael P. Grahn, badge #2378</v>
      </c>
      <c r="F1111" s="2" t="str">
        <f>IFERROR(__xludf.DUMMYFUNCTION("""COMPUTED_VALUE"""),"Russell Cragin, badge #1327")</f>
        <v>Russell Cragin, badge #1327</v>
      </c>
      <c r="G1111" s="2" t="str">
        <f>IFERROR(__xludf.DUMMYFUNCTION("""COMPUTED_VALUE"""),"Stephen McCarty, badge #4523']")</f>
        <v>Stephen McCarty, badge #4523']</v>
      </c>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row>
    <row r="1112">
      <c r="A1112" s="1" t="s">
        <v>3518</v>
      </c>
      <c r="B1112" s="2" t="str">
        <f>IFERROR(__xludf.DUMMYFUNCTION("""COMPUTED_VALUE"""),"['Hien Q. Dinh, badge #1551")</f>
        <v>['Hien Q. Dinh, badge #1551</v>
      </c>
      <c r="C1112" s="2" t="str">
        <f>IFERROR(__xludf.DUMMYFUNCTION("""COMPUTED_VALUE"""),"James R. Jensen, badge #3282")</f>
        <v>James R. Jensen, badge #3282</v>
      </c>
      <c r="D1112" s="2" t="str">
        <f>IFERROR(__xludf.DUMMYFUNCTION("""COMPUTED_VALUE"""),"Joel Kimmerle, badge #3703")</f>
        <v>Joel Kimmerle, badge #3703</v>
      </c>
      <c r="E1112" s="2" t="str">
        <f>IFERROR(__xludf.DUMMYFUNCTION("""COMPUTED_VALUE"""),"Justin Merten, badge #4752")</f>
        <v>Justin Merten, badge #4752</v>
      </c>
      <c r="F1112" s="2" t="str">
        <f>IFERROR(__xludf.DUMMYFUNCTION("""COMPUTED_VALUE"""),"Michael McCarthy, badge #4520")</f>
        <v>Michael McCarthy, badge #4520</v>
      </c>
      <c r="G1112" s="2" t="str">
        <f>IFERROR(__xludf.DUMMYFUNCTION("""COMPUTED_VALUE"""),"Vicki Karnik, badge #3637']")</f>
        <v>Vicki Karnik, badge #3637']</v>
      </c>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row>
    <row r="1113">
      <c r="A1113" s="1" t="s">
        <v>3518</v>
      </c>
      <c r="B1113" s="2" t="str">
        <f>IFERROR(__xludf.DUMMYFUNCTION("""COMPUTED_VALUE"""),"['Todd Gross, badge #2492']")</f>
        <v>['Todd Gross, badge #2492']</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row>
    <row r="1114">
      <c r="A1114" s="1" t="s">
        <v>3518</v>
      </c>
      <c r="B1114" s="2" t="str">
        <f>IFERROR(__xludf.DUMMYFUNCTION("""COMPUTED_VALUE"""),"['Michael R. Moe, badge #0']")</f>
        <v>['Michael R. Moe, badge #0']</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row>
    <row r="1115">
      <c r="A1115" s="1" t="s">
        <v>3518</v>
      </c>
      <c r="B1115" s="2" t="str">
        <f>IFERROR(__xludf.DUMMYFUNCTION("""COMPUTED_VALUE"""),"['Michael Meath, badge #4686']")</f>
        <v>['Michael Meath, badge #4686']</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row>
    <row r="1116">
      <c r="A1116" s="1" t="s">
        <v>3518</v>
      </c>
      <c r="B1116" s="2" t="str">
        <f>IFERROR(__xludf.DUMMYFUNCTION("""COMPUTED_VALUE"""),"['Brandon Bartholomew, badge #324")</f>
        <v>['Brandon Bartholomew, badge #324</v>
      </c>
      <c r="C1116" s="2" t="str">
        <f>IFERROR(__xludf.DUMMYFUNCTION("""COMPUTED_VALUE"""),"Chad Conner, badge #1263")</f>
        <v>Chad Conner, badge #1263</v>
      </c>
      <c r="D1116" s="2" t="str">
        <f>IFERROR(__xludf.DUMMYFUNCTION("""COMPUTED_VALUE"""),"Christopher D. Tucker, badge #7856")</f>
        <v>Christopher D. Tucker, badge #7856</v>
      </c>
      <c r="E1116" s="2" t="str">
        <f>IFERROR(__xludf.DUMMYFUNCTION("""COMPUTED_VALUE"""),"Christopher Garbisch, badge #2214")</f>
        <v>Christopher Garbisch, badge #2214</v>
      </c>
      <c r="F1116" s="2" t="str">
        <f>IFERROR(__xludf.DUMMYFUNCTION("""COMPUTED_VALUE"""),"Jeffrey Newman, badge #5097")</f>
        <v>Jeffrey Newman, badge #5097</v>
      </c>
      <c r="G1116" s="2" t="str">
        <f>IFERROR(__xludf.DUMMYFUNCTION("""COMPUTED_VALUE"""),"Shawn Powell, badge #5792']")</f>
        <v>Shawn Powell, badge #5792']</v>
      </c>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row>
    <row r="1117">
      <c r="A1117" s="1" t="s">
        <v>3518</v>
      </c>
      <c r="B1117" s="2" t="str">
        <f>IFERROR(__xludf.DUMMYFUNCTION("""COMPUTED_VALUE"""),"['Andrew Stender, badge #6791")</f>
        <v>['Andrew Stender, badge #6791</v>
      </c>
      <c r="C1117" s="2" t="str">
        <f>IFERROR(__xludf.DUMMYFUNCTION("""COMPUTED_VALUE"""),"Lucas Peterson, badge #5630")</f>
        <v>Lucas Peterson, badge #5630</v>
      </c>
      <c r="D1117" s="2" t="str">
        <f>IFERROR(__xludf.DUMMYFUNCTION("""COMPUTED_VALUE"""),"Mark Durand, badge #1627")</f>
        <v>Mark Durand, badge #1627</v>
      </c>
      <c r="E1117" s="2" t="str">
        <f>IFERROR(__xludf.DUMMYFUNCTION("""COMPUTED_VALUE"""),"Michael Meath, badge #4686")</f>
        <v>Michael Meath, badge #4686</v>
      </c>
      <c r="F1117" s="2" t="str">
        <f>IFERROR(__xludf.DUMMYFUNCTION("""COMPUTED_VALUE"""),"Ricardo Muro, badge #4899']")</f>
        <v>Ricardo Muro, badge #4899']</v>
      </c>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row>
    <row r="1118">
      <c r="A1118" s="1" t="s">
        <v>3518</v>
      </c>
      <c r="B1118" s="2" t="str">
        <f>IFERROR(__xludf.DUMMYFUNCTION("""COMPUTED_VALUE"""),"['Tyrone Barze, badge #330']")</f>
        <v>['Tyrone Barze, badge #330']</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row>
    <row r="1119">
      <c r="A1119" s="1" t="s">
        <v>3518</v>
      </c>
      <c r="B1119" s="2" t="str">
        <f>IFERROR(__xludf.DUMMYFUNCTION("""COMPUTED_VALUE"""),"['Charles Adams, III, badge #59")</f>
        <v>['Charles Adams, III, badge #59</v>
      </c>
      <c r="C1119" s="2" t="str">
        <f>IFERROR(__xludf.DUMMYFUNCTION("""COMPUTED_VALUE"""),"Derek M. Chauvin, badge #1087")</f>
        <v>Derek M. Chauvin, badge #1087</v>
      </c>
      <c r="D1119" s="2" t="str">
        <f>IFERROR(__xludf.DUMMYFUNCTION("""COMPUTED_VALUE"""),"Mukhtar Abdulkadir, badge #47']")</f>
        <v>Mukhtar Abdulkadir, badge #47']</v>
      </c>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row>
    <row r="1120">
      <c r="A1120" s="1" t="s">
        <v>3518</v>
      </c>
      <c r="B1120" s="2" t="str">
        <f>IFERROR(__xludf.DUMMYFUNCTION("""COMPUTED_VALUE"""),"['Bruce D. Carlson, badge #979']")</f>
        <v>['Bruce D. Carlson, badge #979']</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row>
    <row r="1121">
      <c r="A1121" s="1" t="s">
        <v>3518</v>
      </c>
      <c r="B1121" s="2" t="str">
        <f>IFERROR(__xludf.DUMMYFUNCTION("""COMPUTED_VALUE"""),"['Mark Hanneman, badge #2654']")</f>
        <v>['Mark Hanneman, badge #2654']</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row>
    <row r="1122">
      <c r="A1122" s="1" t="s">
        <v>3518</v>
      </c>
      <c r="B1122" s="2" t="str">
        <f>IFERROR(__xludf.DUMMYFUNCTION("""COMPUTED_VALUE"""),"['Blayne Lehner, badge #4073']")</f>
        <v>['Blayne Lehner, badge #4073']</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row>
    <row r="1123">
      <c r="A1123" s="1" t="s">
        <v>3518</v>
      </c>
      <c r="B1123" s="2" t="str">
        <f>IFERROR(__xludf.DUMMYFUNCTION("""COMPUTED_VALUE"""),"['Cole Horner, badge #None']")</f>
        <v>['Cole Horner, badge #None']</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row>
    <row r="1124">
      <c r="A1124" s="1" t="s">
        <v>3518</v>
      </c>
      <c r="B1124" s="2" t="str">
        <f>IFERROR(__xludf.DUMMYFUNCTION("""COMPUTED_VALUE"""),"['Leila Kasso, badge #3623']")</f>
        <v>['Leila Kasso, badge #3623']</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row>
    <row r="1125">
      <c r="A1125" s="1" t="s">
        <v>3518</v>
      </c>
      <c r="B1125" s="2" t="str">
        <f>IFERROR(__xludf.DUMMYFUNCTION("""COMPUTED_VALUE"""),"['Paul Dellwo, badge #1462']")</f>
        <v>['Paul Dellwo, badge #1462']</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row>
    <row r="1126">
      <c r="A1126" s="1" t="s">
        <v>3518</v>
      </c>
      <c r="B1126" s="2" t="str">
        <f>IFERROR(__xludf.DUMMYFUNCTION("""COMPUTED_VALUE"""),"['Calvin Cook, badge #1295")</f>
        <v>['Calvin Cook, badge #1295</v>
      </c>
      <c r="C1126" s="2" t="str">
        <f>IFERROR(__xludf.DUMMYFUNCTION("""COMPUTED_VALUE"""),"Marc Gingerich, badge #2286")</f>
        <v>Marc Gingerich, badge #2286</v>
      </c>
      <c r="D1126" s="2" t="str">
        <f>IFERROR(__xludf.DUMMYFUNCTION("""COMPUTED_VALUE"""),"Timothy E. Devick, badge #1526']")</f>
        <v>Timothy E. Devick, badge #1526']</v>
      </c>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row>
    <row r="1127">
      <c r="A1127" s="1" t="s">
        <v>3518</v>
      </c>
      <c r="B1127" s="2" t="str">
        <f>IFERROR(__xludf.DUMMYFUNCTION("""COMPUTED_VALUE"""),"['Ka Yang, badge #7891")</f>
        <v>['Ka Yang, badge #7891</v>
      </c>
      <c r="C1127" s="2" t="str">
        <f>IFERROR(__xludf.DUMMYFUNCTION("""COMPUTED_VALUE"""),"Mukhtar Abdulkadir, badge #47']")</f>
        <v>Mukhtar Abdulkadir, badge #47']</v>
      </c>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row>
    <row r="1128">
      <c r="A1128" s="1" t="s">
        <v>3518</v>
      </c>
      <c r="B1128" s="2" t="str">
        <f>IFERROR(__xludf.DUMMYFUNCTION("""COMPUTED_VALUE"""),"['Oscar Macias, badge #4319")</f>
        <v>['Oscar Macias, badge #4319</v>
      </c>
      <c r="C1128" s="2" t="str">
        <f>IFERROR(__xludf.DUMMYFUNCTION("""COMPUTED_VALUE"""),"Shawn Kelly, badge #3689']")</f>
        <v>Shawn Kelly, badge #3689']</v>
      </c>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row>
    <row r="1129">
      <c r="A1129" s="1" t="s">
        <v>3518</v>
      </c>
      <c r="B1129" s="2" t="str">
        <f>IFERROR(__xludf.DUMMYFUNCTION("""COMPUTED_VALUE"""),"['Gregory L. Brolsma, badge #None']")</f>
        <v>['Gregory L. Brolsma, badge #None']</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row>
    <row r="1130">
      <c r="A1130" s="1" t="s">
        <v>3518</v>
      </c>
      <c r="B1130" s="2" t="str">
        <f>IFERROR(__xludf.DUMMYFUNCTION("""COMPUTED_VALUE"""),"['Blayne Lehner, badge #4073']")</f>
        <v>['Blayne Lehner, badge #4073']</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row>
    <row r="1131">
      <c r="A1131" s="1" t="s">
        <v>3518</v>
      </c>
      <c r="B1131" s="2" t="str">
        <f>IFERROR(__xludf.DUMMYFUNCTION("""COMPUTED_VALUE"""),"['Dante Dean, badge #1475']")</f>
        <v>['Dante Dean, badge #1475']</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row>
    <row r="1132">
      <c r="A1132" s="1" t="s">
        <v>3518</v>
      </c>
      <c r="B1132" s="2" t="str">
        <f>IFERROR(__xludf.DUMMYFUNCTION("""COMPUTED_VALUE"""),"['Robert J. Kroll, badge #3874']")</f>
        <v>['Robert J. Kroll, badge #3874']</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row>
    <row r="1133">
      <c r="A1133" s="1" t="s">
        <v>3518</v>
      </c>
      <c r="B1133" s="2" t="str">
        <f>IFERROR(__xludf.DUMMYFUNCTION("""COMPUTED_VALUE"""),"['Blayne Lehner, badge #4073']")</f>
        <v>['Blayne Lehner, badge #4073']</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row>
    <row r="1134">
      <c r="A1134" s="1" t="s">
        <v>3518</v>
      </c>
      <c r="B1134" s="2" t="str">
        <f>IFERROR(__xludf.DUMMYFUNCTION("""COMPUTED_VALUE"""),"['Jeremiah T. Kocher, badge #3772']")</f>
        <v>['Jeremiah T. Kocher, badge #3772']</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row>
    <row r="1135">
      <c r="A1135" s="1" t="s">
        <v>3518</v>
      </c>
      <c r="B1135" s="2" t="str">
        <f>IFERROR(__xludf.DUMMYFUNCTION("""COMPUTED_VALUE"""),"['Daniel McCafferty, badge #4530")</f>
        <v>['Daniel McCafferty, badge #4530</v>
      </c>
      <c r="C1135" s="2" t="str">
        <f>IFERROR(__xludf.DUMMYFUNCTION("""COMPUTED_VALUE"""),"Lance Faust, badge #1960']")</f>
        <v>Lance Faust, badge #1960']</v>
      </c>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row>
    <row r="1136">
      <c r="A1136" s="1" t="s">
        <v>3518</v>
      </c>
      <c r="B1136" s="2" t="str">
        <f>IFERROR(__xludf.DUMMYFUNCTION("""COMPUTED_VALUE"""),"['Joshua Stewart, badge #6824']")</f>
        <v>['Joshua Stewart, badge #6824']</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row>
    <row r="1137">
      <c r="A1137" s="1" t="s">
        <v>3518</v>
      </c>
      <c r="B1137" s="2" t="str">
        <f>IFERROR(__xludf.DUMMYFUNCTION("""COMPUTED_VALUE"""),"['Christopher Cushenbery, badge #1375']")</f>
        <v>['Christopher Cushenbery, badge #1375']</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row>
    <row r="1138">
      <c r="A1138" s="1" t="s">
        <v>3518</v>
      </c>
      <c r="B1138" s="2" t="str">
        <f>IFERROR(__xludf.DUMMYFUNCTION("""COMPUTED_VALUE"""),"['Daniel J. Lysholm, badge #4309")</f>
        <v>['Daniel J. Lysholm, badge #4309</v>
      </c>
      <c r="C1138" s="2" t="str">
        <f>IFERROR(__xludf.DUMMYFUNCTION("""COMPUTED_VALUE"""),"James C. Bulleigh, badge #860']")</f>
        <v>James C. Bulleigh, badge #860']</v>
      </c>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row>
    <row r="1139">
      <c r="A1139" s="1" t="s">
        <v>3518</v>
      </c>
      <c r="B1139" s="2" t="str">
        <f>IFERROR(__xludf.DUMMYFUNCTION("""COMPUTED_VALUE"""),"['Richard Walker, badge #7461']")</f>
        <v>['Richard Walker, badge #7461']</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row>
    <row r="1140">
      <c r="A1140" s="1" t="s">
        <v>3518</v>
      </c>
      <c r="B1140" s="2" t="str">
        <f>IFERROR(__xludf.DUMMYFUNCTION("""COMPUTED_VALUE"""),"['Neal Walsh, badge #7501")</f>
        <v>['Neal Walsh, badge #7501</v>
      </c>
      <c r="C1140" s="2" t="str">
        <f>IFERROR(__xludf.DUMMYFUNCTION("""COMPUTED_VALUE"""),"Ryan Keyes, badge #3714")</f>
        <v>Ryan Keyes, badge #3714</v>
      </c>
      <c r="D1140" s="2" t="str">
        <f>IFERROR(__xludf.DUMMYFUNCTION("""COMPUTED_VALUE"""),"Scott Creighton, badge #1331']")</f>
        <v>Scott Creighton, badge #1331']</v>
      </c>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row>
    <row r="1141">
      <c r="A1141" s="1" t="s">
        <v>3518</v>
      </c>
      <c r="B1141" s="2" t="str">
        <f>IFERROR(__xludf.DUMMYFUNCTION("""COMPUTED_VALUE"""),"['Chad L. Degree, badge #149850")</f>
        <v>['Chad L. Degree, badge #149850</v>
      </c>
      <c r="C1141" s="2" t="str">
        <f>IFERROR(__xludf.DUMMYFUNCTION("""COMPUTED_VALUE"""),"Darryl R. Boerger, badge #64550']")</f>
        <v>Darryl R. Boerger, badge #64550']</v>
      </c>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row>
    <row r="1142">
      <c r="A1142" s="1" t="s">
        <v>3518</v>
      </c>
      <c r="B1142" s="2" t="str">
        <f>IFERROR(__xludf.DUMMYFUNCTION("""COMPUTED_VALUE"""),"['James L. Burns, badge #884")</f>
        <v>['James L. Burns, badge #884</v>
      </c>
      <c r="C1142" s="2" t="str">
        <f>IFERROR(__xludf.DUMMYFUNCTION("""COMPUTED_VALUE"""),"Peter Stanton, badge #6762']")</f>
        <v>Peter Stanton, badge #6762']</v>
      </c>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row>
    <row r="1143">
      <c r="A1143" s="1" t="s">
        <v>3518</v>
      </c>
      <c r="B1143" s="2" t="str">
        <f>IFERROR(__xludf.DUMMYFUNCTION("""COMPUTED_VALUE"""),"['James Golgart, Jr., badge #2317']")</f>
        <v>['James Golgart, Jr., badge #2317']</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row>
    <row r="1144">
      <c r="A1144" s="1" t="s">
        <v>3518</v>
      </c>
      <c r="B1144" s="2" t="str">
        <f>IFERROR(__xludf.DUMMYFUNCTION("""COMPUTED_VALUE"""),"['Dean A. Milner, badge #4807']")</f>
        <v>['Dean A. Milner, badge #4807']</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row>
    <row r="1145">
      <c r="A1145" s="1" t="s">
        <v>3518</v>
      </c>
      <c r="B1145" s="2" t="str">
        <f>IFERROR(__xludf.DUMMYFUNCTION("""COMPUTED_VALUE"""),"['Jason Schmitt, badge #6374']")</f>
        <v>['Jason Schmitt, badge #6374']</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row>
    <row r="1146">
      <c r="A1146" s="1" t="s">
        <v>3518</v>
      </c>
      <c r="B1146" s="2" t="str">
        <f>IFERROR(__xludf.DUMMYFUNCTION("""COMPUTED_VALUE"""),"['Arthur Knight, badge #3740")</f>
        <v>['Arthur Knight, badge #3740</v>
      </c>
      <c r="C1146" s="2" t="str">
        <f>IFERROR(__xludf.DUMMYFUNCTION("""COMPUTED_VALUE"""),"Darrin Waletzki, badge #7454")</f>
        <v>Darrin Waletzki, badge #7454</v>
      </c>
      <c r="D1146" s="2" t="str">
        <f>IFERROR(__xludf.DUMMYFUNCTION("""COMPUTED_VALUE"""),"James Novak, badge #5219")</f>
        <v>James Novak, badge #5219</v>
      </c>
      <c r="E1146" s="2" t="str">
        <f>IFERROR(__xludf.DUMMYFUNCTION("""COMPUTED_VALUE"""),"John E. Bennett, badge #406")</f>
        <v>John E. Bennett, badge #406</v>
      </c>
      <c r="F1146" s="2" t="str">
        <f>IFERROR(__xludf.DUMMYFUNCTION("""COMPUTED_VALUE"""),"Lyall B. Delaney, badge #1489")</f>
        <v>Lyall B. Delaney, badge #1489</v>
      </c>
      <c r="G1146" s="2" t="str">
        <f>IFERROR(__xludf.DUMMYFUNCTION("""COMPUTED_VALUE"""),"Mark Lanasa, badge #3948")</f>
        <v>Mark Lanasa, badge #3948</v>
      </c>
      <c r="H1146" s="2" t="str">
        <f>IFERROR(__xludf.DUMMYFUNCTION("""COMPUTED_VALUE"""),"Scott A. Kossan, badge #3786']")</f>
        <v>Scott A. Kossan, badge #3786']</v>
      </c>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row>
    <row r="1147">
      <c r="A1147" s="1" t="s">
        <v>3518</v>
      </c>
      <c r="B1147" s="2" t="str">
        <f>IFERROR(__xludf.DUMMYFUNCTION("""COMPUTED_VALUE"""),"['Christopher Kelley, badge #3680")</f>
        <v>['Christopher Kelley, badge #3680</v>
      </c>
      <c r="C1147" s="2" t="str">
        <f>IFERROR(__xludf.DUMMYFUNCTION("""COMPUTED_VALUE"""),"Heather Young (Jorges), badge #3576")</f>
        <v>Heather Young (Jorges), badge #3576</v>
      </c>
      <c r="D1147" s="2" t="str">
        <f>IFERROR(__xludf.DUMMYFUNCTION("""COMPUTED_VALUE"""),"Karina Landmesser, badge #3955")</f>
        <v>Karina Landmesser, badge #3955</v>
      </c>
      <c r="E1147" s="2" t="str">
        <f>IFERROR(__xludf.DUMMYFUNCTION("""COMPUTED_VALUE"""),"Mack Dominguez, badge #1575")</f>
        <v>Mack Dominguez, badge #1575</v>
      </c>
      <c r="F1147" s="2" t="str">
        <f>IFERROR(__xludf.DUMMYFUNCTION("""COMPUTED_VALUE"""),"Sara Metcalf, badge #4755']")</f>
        <v>Sara Metcalf, badge #4755']</v>
      </c>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row>
    <row r="1148">
      <c r="A1148" s="1" t="s">
        <v>3518</v>
      </c>
      <c r="B1148" s="2" t="str">
        <f>IFERROR(__xludf.DUMMYFUNCTION("""COMPUTED_VALUE"""),"['Scott Aikins, badge #22']")</f>
        <v>['Scott Aikins, badge #22']</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row>
    <row r="1149">
      <c r="A1149" s="1" t="s">
        <v>3518</v>
      </c>
      <c r="B1149" s="2" t="str">
        <f>IFERROR(__xludf.DUMMYFUNCTION("""COMPUTED_VALUE"""),"['Erik K. Lukes, badge #4259']")</f>
        <v>['Erik K. Lukes, badge #4259']</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row>
    <row r="1150">
      <c r="A1150" s="1" t="s">
        <v>3518</v>
      </c>
      <c r="B1150" s="2" t="str">
        <f>IFERROR(__xludf.DUMMYFUNCTION("""COMPUTED_VALUE"""),"['Matthew Severance, badge #6457']")</f>
        <v>['Matthew Severance, badge #6457']</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row>
    <row r="1151">
      <c r="A1151" s="1" t="s">
        <v>3518</v>
      </c>
      <c r="B1151" s="2" t="str">
        <f>IFERROR(__xludf.DUMMYFUNCTION("""COMPUTED_VALUE"""),"['Yolanda Wilks, badge #7751']")</f>
        <v>['Yolanda Wilks, badge #7751']</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row>
    <row r="1152">
      <c r="A1152" s="1" t="s">
        <v>3518</v>
      </c>
      <c r="B1152" s="2" t="str">
        <f>IFERROR(__xludf.DUMMYFUNCTION("""COMPUTED_VALUE"""),"['Jared M. Taylor, badge #None")</f>
        <v>['Jared M. Taylor, badge #None</v>
      </c>
      <c r="C1152" s="2" t="str">
        <f>IFERROR(__xludf.DUMMYFUNCTION("""COMPUTED_VALUE"""),"Richard D. Ohren, badge #None")</f>
        <v>Richard D. Ohren, badge #None</v>
      </c>
      <c r="D1152" s="2" t="str">
        <f>IFERROR(__xludf.DUMMYFUNCTION("""COMPUTED_VALUE"""),"Steven J. Brown, badge #None']")</f>
        <v>Steven J. Brown, badge #None']</v>
      </c>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row>
    <row r="1153">
      <c r="A1153" s="1" t="s">
        <v>3518</v>
      </c>
      <c r="B1153" s="2" t="str">
        <f>IFERROR(__xludf.DUMMYFUNCTION("""COMPUTED_VALUE"""),"['William Gregory, badge #2450']")</f>
        <v>['William Gregory, badge #2450']</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row>
    <row r="1154">
      <c r="A1154" s="1" t="s">
        <v>3518</v>
      </c>
      <c r="B1154" s="2" t="str">
        <f>IFERROR(__xludf.DUMMYFUNCTION("""COMPUTED_VALUE"""),"['Sundiata Bronson, badge #805']")</f>
        <v>['Sundiata Bronson, badge #805']</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row>
    <row r="1155">
      <c r="A1155" s="1" t="s">
        <v>3518</v>
      </c>
      <c r="B1155" s="2" t="str">
        <f>IFERROR(__xludf.DUMMYFUNCTION("""COMPUTED_VALUE"""),"['Kristina M. Bottolfson, badge #710")</f>
        <v>['Kristina M. Bottolfson, badge #710</v>
      </c>
      <c r="C1155" s="2" t="str">
        <f>IFERROR(__xludf.DUMMYFUNCTION("""COMPUTED_VALUE"""),"Oscar Macias, badge #4319']")</f>
        <v>Oscar Macias, badge #4319']</v>
      </c>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row>
    <row r="1156">
      <c r="A1156" s="1" t="s">
        <v>3518</v>
      </c>
      <c r="B1156" s="2" t="str">
        <f>IFERROR(__xludf.DUMMYFUNCTION("""COMPUTED_VALUE"""),"['Andrew Stender, badge #6791")</f>
        <v>['Andrew Stender, badge #6791</v>
      </c>
      <c r="C1156" s="2" t="str">
        <f>IFERROR(__xludf.DUMMYFUNCTION("""COMPUTED_VALUE"""),"David Menter, badge #4721")</f>
        <v>David Menter, badge #4721</v>
      </c>
      <c r="D1156" s="2" t="str">
        <f>IFERROR(__xludf.DUMMYFUNCTION("""COMPUTED_VALUE"""),"Gary R. Nelson, badge #4973")</f>
        <v>Gary R. Nelson, badge #4973</v>
      </c>
      <c r="E1156" s="2" t="str">
        <f>IFERROR(__xludf.DUMMYFUNCTION("""COMPUTED_VALUE"""),"Jeffrey Boeltl, badge #653")</f>
        <v>Jeffrey Boeltl, badge #653</v>
      </c>
      <c r="F1156" s="2" t="str">
        <f>IFERROR(__xludf.DUMMYFUNCTION("""COMPUTED_VALUE"""),"Kristine Arneson, badge #211")</f>
        <v>Kristine Arneson, badge #211</v>
      </c>
      <c r="G1156" s="2" t="str">
        <f>IFERROR(__xludf.DUMMYFUNCTION("""COMPUTED_VALUE"""),"Mark Bohnsack, badge #656")</f>
        <v>Mark Bohnsack, badge #656</v>
      </c>
      <c r="H1156" s="2" t="str">
        <f>IFERROR(__xludf.DUMMYFUNCTION("""COMPUTED_VALUE"""),"Michael D. Roberts, badge #6056")</f>
        <v>Michael D. Roberts, badge #6056</v>
      </c>
      <c r="I1156" s="2" t="str">
        <f>IFERROR(__xludf.DUMMYFUNCTION("""COMPUTED_VALUE"""),"Michael M. Kaneko, badge #3620")</f>
        <v>Michael M. Kaneko, badge #3620</v>
      </c>
      <c r="J1156" s="2" t="str">
        <f>IFERROR(__xludf.DUMMYFUNCTION("""COMPUTED_VALUE"""),"Patrick McCarver, badge #4526")</f>
        <v>Patrick McCarver, badge #4526</v>
      </c>
      <c r="K1156" s="2" t="str">
        <f>IFERROR(__xludf.DUMMYFUNCTION("""COMPUTED_VALUE"""),"Richard K. Thomas, badge #7182")</f>
        <v>Richard K. Thomas, badge #7182</v>
      </c>
      <c r="L1156" s="2" t="str">
        <f>IFERROR(__xludf.DUMMYFUNCTION("""COMPUTED_VALUE"""),"Robert J. Kroll, badge #3874")</f>
        <v>Robert J. Kroll, badge #3874</v>
      </c>
      <c r="M1156" s="2" t="str">
        <f>IFERROR(__xludf.DUMMYFUNCTION("""COMPUTED_VALUE"""),"Robert Mooney, badge #4841")</f>
        <v>Robert Mooney, badge #4841</v>
      </c>
      <c r="N1156" s="2" t="str">
        <f>IFERROR(__xludf.DUMMYFUNCTION("""COMPUTED_VALUE"""),"Scott R. Gerlicher, badge #2238")</f>
        <v>Scott R. Gerlicher, badge #2238</v>
      </c>
      <c r="O1156" s="2" t="str">
        <f>IFERROR(__xludf.DUMMYFUNCTION("""COMPUTED_VALUE"""),"Sean McGinty, badge #4591")</f>
        <v>Sean McGinty, badge #4591</v>
      </c>
      <c r="P1156" s="2" t="str">
        <f>IFERROR(__xludf.DUMMYFUNCTION("""COMPUTED_VALUE"""),"Steven Tatro, badge #7130")</f>
        <v>Steven Tatro, badge #7130</v>
      </c>
      <c r="Q1156" s="2" t="str">
        <f>IFERROR(__xludf.DUMMYFUNCTION("""COMPUTED_VALUE"""),"Victor Mills, badge #4800")</f>
        <v>Victor Mills, badge #4800</v>
      </c>
      <c r="R1156" s="2" t="str">
        <f>IFERROR(__xludf.DUMMYFUNCTION("""COMPUTED_VALUE"""),"William Palmer, badge #5429']")</f>
        <v>William Palmer, badge #5429']</v>
      </c>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row>
    <row r="1157">
      <c r="A1157" s="1" t="s">
        <v>3518</v>
      </c>
      <c r="B1157" s="2" t="str">
        <f>IFERROR(__xludf.DUMMYFUNCTION("""COMPUTED_VALUE"""),"['Andrew Schroeder, badge #6385")</f>
        <v>['Andrew Schroeder, badge #6385</v>
      </c>
      <c r="C1157" s="2" t="str">
        <f>IFERROR(__xludf.DUMMYFUNCTION("""COMPUTED_VALUE"""),"Derrick E. Barnes, badge #267']")</f>
        <v>Derrick E. Barnes, badge #267']</v>
      </c>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row>
    <row r="1158">
      <c r="A1158" s="1" t="s">
        <v>3518</v>
      </c>
      <c r="B1158" s="2" t="str">
        <f>IFERROR(__xludf.DUMMYFUNCTION("""COMPUTED_VALUE"""),"['Scott Thompson, badge #None']")</f>
        <v>['Scott Thompson, badge #None']</v>
      </c>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row>
    <row r="1159">
      <c r="A1159" s="1" t="s">
        <v>3518</v>
      </c>
      <c r="B1159" s="2" t="str">
        <f>IFERROR(__xludf.DUMMYFUNCTION("""COMPUTED_VALUE"""),"['Lucas Peterson, badge #5630")</f>
        <v>['Lucas Peterson, badge #5630</v>
      </c>
      <c r="C1159" s="2" t="str">
        <f>IFERROR(__xludf.DUMMYFUNCTION("""COMPUTED_VALUE"""),"Michael Meath, badge #4686']")</f>
        <v>Michael Meath, badge #4686']</v>
      </c>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row>
    <row r="1160">
      <c r="A1160" s="1" t="s">
        <v>3518</v>
      </c>
      <c r="B1160" s="2" t="str">
        <f>IFERROR(__xludf.DUMMYFUNCTION("""COMPUTED_VALUE"""),"['Dylan Pearson, badge #5498")</f>
        <v>['Dylan Pearson, badge #5498</v>
      </c>
      <c r="C1160" s="2" t="str">
        <f>IFERROR(__xludf.DUMMYFUNCTION("""COMPUTED_VALUE"""),"Ryan Atkinson, badge #244']")</f>
        <v>Ryan Atkinson, badge #244']</v>
      </c>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row>
    <row r="1161">
      <c r="A1161" s="1" t="s">
        <v>3518</v>
      </c>
      <c r="B1161" s="2" t="str">
        <f>IFERROR(__xludf.DUMMYFUNCTION("""COMPUTED_VALUE"""),"['Adam Lewis, badge #4102")</f>
        <v>['Adam Lewis, badge #4102</v>
      </c>
      <c r="C1161" s="2" t="str">
        <f>IFERROR(__xludf.DUMMYFUNCTION("""COMPUTED_VALUE"""),"Darah Westermeyer, badge #7680")</f>
        <v>Darah Westermeyer, badge #7680</v>
      </c>
      <c r="D1161" s="2" t="str">
        <f>IFERROR(__xludf.DUMMYFUNCTION("""COMPUTED_VALUE"""),"Heather Sterzinger, badge #4241")</f>
        <v>Heather Sterzinger, badge #4241</v>
      </c>
      <c r="E1161" s="2" t="str">
        <f>IFERROR(__xludf.DUMMYFUNCTION("""COMPUTED_VALUE"""),"Joshua Stewart, badge #6824")</f>
        <v>Joshua Stewart, badge #6824</v>
      </c>
      <c r="F1161" s="2" t="str">
        <f>IFERROR(__xludf.DUMMYFUNCTION("""COMPUTED_VALUE"""),"Kenneth Feucht, badge #1968")</f>
        <v>Kenneth Feucht, badge #1968</v>
      </c>
      <c r="G1161" s="2" t="str">
        <f>IFERROR(__xludf.DUMMYFUNCTION("""COMPUTED_VALUE"""),"Michael Williams, badge #7775")</f>
        <v>Michael Williams, badge #7775</v>
      </c>
      <c r="H1161" s="2" t="str">
        <f>IFERROR(__xludf.DUMMYFUNCTION("""COMPUTED_VALUE"""),"Yolanda Wilks, badge #7751']")</f>
        <v>Yolanda Wilks, badge #7751']</v>
      </c>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row>
    <row r="1162">
      <c r="A1162" s="1" t="s">
        <v>3518</v>
      </c>
      <c r="B1162" s="2" t="str">
        <f>IFERROR(__xludf.DUMMYFUNCTION("""COMPUTED_VALUE"""),"['Phillip Meemken, badge #None']")</f>
        <v>['Phillip Meemken, badge #None']</v>
      </c>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row>
    <row r="1163">
      <c r="A1163" s="1" t="s">
        <v>3518</v>
      </c>
      <c r="B1163" s="2" t="str">
        <f>IFERROR(__xludf.DUMMYFUNCTION("""COMPUTED_VALUE"""),"['John Haugland, badge #2813")</f>
        <v>['John Haugland, badge #2813</v>
      </c>
      <c r="C1163" s="2" t="str">
        <f>IFERROR(__xludf.DUMMYFUNCTION("""COMPUTED_VALUE"""),"Matthew Lindquist, badge #4169']")</f>
        <v>Matthew Lindquist, badge #4169']</v>
      </c>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row>
    <row r="1164">
      <c r="A1164" s="1" t="s">
        <v>3518</v>
      </c>
      <c r="B1164" s="2" t="str">
        <f>IFERROR(__xludf.DUMMYFUNCTION("""COMPUTED_VALUE"""),"['Carlos Baires Escobar, badge #275")</f>
        <v>['Carlos Baires Escobar, badge #275</v>
      </c>
      <c r="C1164" s="2" t="str">
        <f>IFERROR(__xludf.DUMMYFUNCTION("""COMPUTED_VALUE"""),"Christopher Humphrey, badge #3188")</f>
        <v>Christopher Humphrey, badge #3188</v>
      </c>
      <c r="D1164" s="2" t="str">
        <f>IFERROR(__xludf.DUMMYFUNCTION("""COMPUTED_VALUE"""),"Nicholas McCarthy, badge #4521")</f>
        <v>Nicholas McCarthy, badge #4521</v>
      </c>
      <c r="E1164" s="2" t="str">
        <f>IFERROR(__xludf.DUMMYFUNCTION("""COMPUTED_VALUE"""),"Shawn Brandt, badge #746")</f>
        <v>Shawn Brandt, badge #746</v>
      </c>
      <c r="F1164" s="2" t="str">
        <f>IFERROR(__xludf.DUMMYFUNCTION("""COMPUTED_VALUE"""),"Timothy E. Devick, badge #1526']")</f>
        <v>Timothy E. Devick, badge #1526']</v>
      </c>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row>
    <row r="1165">
      <c r="A1165" s="1" t="s">
        <v>3518</v>
      </c>
      <c r="B1165" s="2" t="str">
        <f>IFERROR(__xludf.DUMMYFUNCTION("""COMPUTED_VALUE"""),"['Todd L. Lappegaard, badge #3968']")</f>
        <v>['Todd L. Lappegaard, badge #3968']</v>
      </c>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row>
    <row r="1166">
      <c r="A1166" s="1" t="s">
        <v>3518</v>
      </c>
      <c r="B1166" s="2" t="str">
        <f>IFERROR(__xludf.DUMMYFUNCTION("""COMPUTED_VALUE"""),"['William Gregory, badge #2450']")</f>
        <v>['William Gregory, badge #2450']</v>
      </c>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row>
    <row r="1167">
      <c r="A1167" s="1" t="s">
        <v>3518</v>
      </c>
      <c r="B1167" s="2" t="str">
        <f>IFERROR(__xludf.DUMMYFUNCTION("""COMPUTED_VALUE"""),"['Kyle Pond, badge #5775']")</f>
        <v>['Kyle Pond, badge #5775']</v>
      </c>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row>
    <row r="1168">
      <c r="A1168" s="1" t="s">
        <v>3518</v>
      </c>
      <c r="B1168" s="2" t="str">
        <f>IFERROR(__xludf.DUMMYFUNCTION("""COMPUTED_VALUE"""),"['Adam Lepinski, badge #4093")</f>
        <v>['Adam Lepinski, badge #4093</v>
      </c>
      <c r="C1168" s="2" t="str">
        <f>IFERROR(__xludf.DUMMYFUNCTION("""COMPUTED_VALUE"""),"Jason Schmitt, badge #6374")</f>
        <v>Jason Schmitt, badge #6374</v>
      </c>
      <c r="D1168" s="2" t="str">
        <f>IFERROR(__xludf.DUMMYFUNCTION("""COMPUTED_VALUE"""),"Matthew Hobbs, badge #3023")</f>
        <v>Matthew Hobbs, badge #3023</v>
      </c>
      <c r="E1168" s="2" t="str">
        <f>IFERROR(__xludf.DUMMYFUNCTION("""COMPUTED_VALUE"""),"Shawn Kelly, badge #3689")</f>
        <v>Shawn Kelly, badge #3689</v>
      </c>
      <c r="F1168" s="2" t="str">
        <f>IFERROR(__xludf.DUMMYFUNCTION("""COMPUTED_VALUE"""),"Troy Carlson, badge #998']")</f>
        <v>Troy Carlson, badge #998']</v>
      </c>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row>
    <row r="1169">
      <c r="A1169" s="1" t="s">
        <v>3518</v>
      </c>
      <c r="B1169" s="2" t="str">
        <f>IFERROR(__xludf.DUMMYFUNCTION("""COMPUTED_VALUE"""),"['Dustin Schwarze, badge #6422")</f>
        <v>['Dustin Schwarze, badge #6422</v>
      </c>
      <c r="C1169" s="2" t="str">
        <f>IFERROR(__xludf.DUMMYFUNCTION("""COMPUTED_VALUE"""),"Mark Ringgenberg, badge #6030']")</f>
        <v>Mark Ringgenberg, badge #6030']</v>
      </c>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row>
    <row r="1170">
      <c r="A1170" s="1" t="s">
        <v>3518</v>
      </c>
      <c r="B1170" s="2" t="str">
        <f>IFERROR(__xludf.DUMMYFUNCTION("""COMPUTED_VALUE"""),"['Daniel J. Diedrich, badge #1545")</f>
        <v>['Daniel J. Diedrich, badge #1545</v>
      </c>
      <c r="C1170" s="2" t="str">
        <f>IFERROR(__xludf.DUMMYFUNCTION("""COMPUTED_VALUE"""),"Jeremy Foster, badge #2076")</f>
        <v>Jeremy Foster, badge #2076</v>
      </c>
      <c r="D1170" s="2" t="str">
        <f>IFERROR(__xludf.DUMMYFUNCTION("""COMPUTED_VALUE"""),"Ty Jindra, badge #3291']")</f>
        <v>Ty Jindra, badge #3291']</v>
      </c>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row>
    <row r="1171">
      <c r="A1171" s="1" t="s">
        <v>3518</v>
      </c>
      <c r="B1171" s="2" t="str">
        <f>IFERROR(__xludf.DUMMYFUNCTION("""COMPUTED_VALUE"""),"['Matthew D. Olson, badge #5313']")</f>
        <v>['Matthew D. Olson, badge #5313']</v>
      </c>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row>
    <row r="1172">
      <c r="A1172" s="1" t="s">
        <v>3518</v>
      </c>
      <c r="B1172" s="2" t="str">
        <f>IFERROR(__xludf.DUMMYFUNCTION("""COMPUTED_VALUE"""),"['Jeffrey Peterson, badge #5622")</f>
        <v>['Jeffrey Peterson, badge #5622</v>
      </c>
      <c r="C1172" s="2" t="str">
        <f>IFERROR(__xludf.DUMMYFUNCTION("""COMPUTED_VALUE"""),"Michael Frye, badge #2127']")</f>
        <v>Michael Frye, badge #2127']</v>
      </c>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row>
    <row r="1173">
      <c r="A1173" s="1" t="s">
        <v>3518</v>
      </c>
      <c r="B1173" s="2" t="str">
        <f>IFERROR(__xludf.DUMMYFUNCTION("""COMPUTED_VALUE"""),"['Robert Heiple, badge #2890']")</f>
        <v>['Robert Heiple, badge #2890']</v>
      </c>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row>
    <row r="1174">
      <c r="A1174" s="1" t="s">
        <v>3518</v>
      </c>
      <c r="B1174" s="2" t="str">
        <f>IFERROR(__xludf.DUMMYFUNCTION("""COMPUTED_VALUE"""),"['Blayne Lehner, badge #4073']")</f>
        <v>['Blayne Lehner, badge #4073']</v>
      </c>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row>
    <row r="1175">
      <c r="A1175" s="1" t="s">
        <v>3518</v>
      </c>
      <c r="B1175" s="2" t="str">
        <f>IFERROR(__xludf.DUMMYFUNCTION("""COMPUTED_VALUE"""),"['Troy Dillard, badge #1547']")</f>
        <v>['Troy Dillard, badge #1547']</v>
      </c>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row>
    <row r="1176">
      <c r="A1176" s="1" t="s">
        <v>3518</v>
      </c>
      <c r="B1176" s="2" t="str">
        <f>IFERROR(__xludf.DUMMYFUNCTION("""COMPUTED_VALUE"""),"['Geoffrey Wyatt, badge #None']")</f>
        <v>['Geoffrey Wyatt, badge #None']</v>
      </c>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row>
    <row r="1177">
      <c r="A1177" s="1" t="s">
        <v>3518</v>
      </c>
      <c r="B1177" s="2" t="str">
        <f>IFERROR(__xludf.DUMMYFUNCTION("""COMPUTED_VALUE"""),"['James Boyd, badge #725']")</f>
        <v>['James Boyd, badge #725']</v>
      </c>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row>
    <row r="1178">
      <c r="A1178" s="1" t="s">
        <v>3518</v>
      </c>
      <c r="B1178" s="2" t="str">
        <f>IFERROR(__xludf.DUMMYFUNCTION("""COMPUTED_VALUE"""),"['Robert J. Kroll, badge #3874")</f>
        <v>['Robert J. Kroll, badge #3874</v>
      </c>
      <c r="C1178" s="2" t="str">
        <f>IFERROR(__xludf.DUMMYFUNCTION("""COMPUTED_VALUE"""),"Wallace M. Krueger, badge #3883']")</f>
        <v>Wallace M. Krueger, badge #3883']</v>
      </c>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row>
    <row r="1179">
      <c r="A1179" s="1" t="s">
        <v>3518</v>
      </c>
      <c r="B1179" s="2" t="str">
        <f>IFERROR(__xludf.DUMMYFUNCTION("""COMPUTED_VALUE"""),"['Calvin Cook, badge #1295")</f>
        <v>['Calvin Cook, badge #1295</v>
      </c>
      <c r="C1179" s="2" t="str">
        <f>IFERROR(__xludf.DUMMYFUNCTION("""COMPUTED_VALUE"""),"Karl M. Olson, badge #5306")</f>
        <v>Karl M. Olson, badge #5306</v>
      </c>
      <c r="D1179" s="2" t="str">
        <f>IFERROR(__xludf.DUMMYFUNCTION("""COMPUTED_VALUE"""),"Steven Herron, badge #2975']")</f>
        <v>Steven Herron, badge #2975']</v>
      </c>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row>
    <row r="1180">
      <c r="A1180" s="1" t="s">
        <v>3518</v>
      </c>
      <c r="B1180" s="2" t="str">
        <f>IFERROR(__xludf.DUMMYFUNCTION("""COMPUTED_VALUE"""),"['Robert J. Kroll, badge #3874']")</f>
        <v>['Robert J. Kroll, badge #3874']</v>
      </c>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row>
    <row r="1181">
      <c r="A1181" s="1" t="s">
        <v>3518</v>
      </c>
      <c r="B1181" s="2" t="str">
        <f>IFERROR(__xludf.DUMMYFUNCTION("""COMPUTED_VALUE"""),"['Derrick D. Boone, badge #67500']")</f>
        <v>['Derrick D. Boone, badge #67500']</v>
      </c>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row>
    <row r="1182">
      <c r="A1182" s="1" t="s">
        <v>3518</v>
      </c>
      <c r="B1182" s="2" t="str">
        <f>IFERROR(__xludf.DUMMYFUNCTION("""COMPUTED_VALUE"""),"['Robert J. Kroll, badge #3874")</f>
        <v>['Robert J. Kroll, badge #3874</v>
      </c>
      <c r="C1182" s="2" t="str">
        <f>IFERROR(__xludf.DUMMYFUNCTION("""COMPUTED_VALUE"""),"Wallace M. Krueger, badge #3883']")</f>
        <v>Wallace M. Krueger, badge #3883']</v>
      </c>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row>
    <row r="1183">
      <c r="A1183" s="1" t="s">
        <v>3518</v>
      </c>
      <c r="B1183" s="2" t="str">
        <f>IFERROR(__xludf.DUMMYFUNCTION("""COMPUTED_VALUE"""),"['Jarrod Silva, badge #6551']")</f>
        <v>['Jarrod Silva, badge #6551']</v>
      </c>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row>
    <row r="1184">
      <c r="A1184" s="1" t="s">
        <v>3518</v>
      </c>
      <c r="B1184" s="2" t="str">
        <f>IFERROR(__xludf.DUMMYFUNCTION("""COMPUTED_VALUE"""),"['Deanna Rivard, badge #7905']")</f>
        <v>['Deanna Rivard, badge #7905']</v>
      </c>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row>
    <row r="1185">
      <c r="A1185" s="1" t="s">
        <v>3518</v>
      </c>
      <c r="B1185" s="2" t="str">
        <f>IFERROR(__xludf.DUMMYFUNCTION("""COMPUTED_VALUE"""),"['Brian Bennett, badge #405")</f>
        <v>['Brian Bennett, badge #405</v>
      </c>
      <c r="C1185" s="2" t="str">
        <f>IFERROR(__xludf.DUMMYFUNCTION("""COMPUTED_VALUE"""),"Michael Meath, badge #4686']")</f>
        <v>Michael Meath, badge #4686']</v>
      </c>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row>
    <row r="1186">
      <c r="A1186" s="1" t="s">
        <v>3518</v>
      </c>
      <c r="B1186" s="2" t="str">
        <f>IFERROR(__xludf.DUMMYFUNCTION("""COMPUTED_VALUE"""),"['Steve Carter, badge #None']")</f>
        <v>['Steve Carter, badge #None']</v>
      </c>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row>
    <row r="1187">
      <c r="A1187" s="1" t="s">
        <v>3518</v>
      </c>
      <c r="B1187" s="2" t="str">
        <f>IFERROR(__xludf.DUMMYFUNCTION("""COMPUTED_VALUE"""),"['William Gregory, badge #2450']")</f>
        <v>['William Gregory, badge #2450']</v>
      </c>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row>
    <row r="1188">
      <c r="A1188" s="1" t="s">
        <v>3518</v>
      </c>
      <c r="B1188" s="2" t="str">
        <f>IFERROR(__xludf.DUMMYFUNCTION("""COMPUTED_VALUE"""),"['James Golgart, Jr., badge #2317']")</f>
        <v>['James Golgart, Jr., badge #2317']</v>
      </c>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row>
    <row r="1189">
      <c r="A1189" s="1" t="s">
        <v>3518</v>
      </c>
      <c r="B1189" s="2" t="str">
        <f>IFERROR(__xludf.DUMMYFUNCTION("""COMPUTED_VALUE"""),"['Joseph Klimmek, badge #3735")</f>
        <v>['Joseph Klimmek, badge #3735</v>
      </c>
      <c r="C1189" s="2" t="str">
        <f>IFERROR(__xludf.DUMMYFUNCTION("""COMPUTED_VALUE"""),"Tobias Anderson, badge #132']")</f>
        <v>Tobias Anderson, badge #132']</v>
      </c>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row>
    <row r="1190">
      <c r="A1190" s="1" t="s">
        <v>3518</v>
      </c>
      <c r="B1190" s="2" t="str">
        <f>IFERROR(__xludf.DUMMYFUNCTION("""COMPUTED_VALUE"""),"['Anthony T. Spencer, badge #651650")</f>
        <v>['Anthony T. Spencer, badge #651650</v>
      </c>
      <c r="C1190" s="2" t="str">
        <f>IFERROR(__xludf.DUMMYFUNCTION("""COMPUTED_VALUE"""),"Matthew J. Bravo, badge #74560']")</f>
        <v>Matthew J. Bravo, badge #74560']</v>
      </c>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row>
    <row r="1191">
      <c r="A1191" s="1" t="s">
        <v>3518</v>
      </c>
      <c r="B1191" s="2" t="str">
        <f>IFERROR(__xludf.DUMMYFUNCTION("""COMPUTED_VALUE"""),"['Troy Dillard, badge #1547']")</f>
        <v>['Troy Dillard, badge #1547']</v>
      </c>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row>
    <row r="1192">
      <c r="A1192" s="1" t="s">
        <v>3518</v>
      </c>
      <c r="B1192" s="2" t="str">
        <f>IFERROR(__xludf.DUMMYFUNCTION("""COMPUTED_VALUE"""),"['Robert J. Kroll, badge #3874']")</f>
        <v>['Robert J. Kroll, badge #3874']</v>
      </c>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row>
    <row r="1193">
      <c r="A1193" s="1" t="s">
        <v>3518</v>
      </c>
      <c r="B1193" s="2" t="str">
        <f>IFERROR(__xludf.DUMMYFUNCTION("""COMPUTED_VALUE"""),"['Ashley Bergersen, badge #3302")</f>
        <v>['Ashley Bergersen, badge #3302</v>
      </c>
      <c r="C1193" s="2" t="str">
        <f>IFERROR(__xludf.DUMMYFUNCTION("""COMPUTED_VALUE"""),"Dylan Pearson, badge #5498")</f>
        <v>Dylan Pearson, badge #5498</v>
      </c>
      <c r="D1193" s="2" t="str">
        <f>IFERROR(__xludf.DUMMYFUNCTION("""COMPUTED_VALUE"""),"Kyle Pond, badge #5775']")</f>
        <v>Kyle Pond, badge #5775']</v>
      </c>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row>
    <row r="1194">
      <c r="A1194" s="1" t="s">
        <v>3518</v>
      </c>
      <c r="B1194" s="2" t="str">
        <f>IFERROR(__xludf.DUMMYFUNCTION("""COMPUTED_VALUE"""),"['Alex Nonnemacher, badge #5157']")</f>
        <v>['Alex Nonnemacher, badge #5157']</v>
      </c>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row>
    <row r="1195">
      <c r="A1195" s="1" t="s">
        <v>3518</v>
      </c>
      <c r="B1195" s="2" t="str">
        <f>IFERROR(__xludf.DUMMYFUNCTION("""COMPUTED_VALUE"""),"['Christopher Karakostas, badge #3636")</f>
        <v>['Christopher Karakostas, badge #3636</v>
      </c>
      <c r="C1195" s="2" t="str">
        <f>IFERROR(__xludf.DUMMYFUNCTION("""COMPUTED_VALUE"""),"Daniel Tyra, badge #7350")</f>
        <v>Daniel Tyra, badge #7350</v>
      </c>
      <c r="D1195" s="2" t="str">
        <f>IFERROR(__xludf.DUMMYFUNCTION("""COMPUTED_VALUE"""),"Emily Dunphy (Olson), badge #5294")</f>
        <v>Emily Dunphy (Olson), badge #5294</v>
      </c>
      <c r="E1195" s="2" t="str">
        <f>IFERROR(__xludf.DUMMYFUNCTION("""COMPUTED_VALUE"""),"Scott Sutherland, badge #7017")</f>
        <v>Scott Sutherland, badge #7017</v>
      </c>
      <c r="F1195" s="2" t="str">
        <f>IFERROR(__xludf.DUMMYFUNCTION("""COMPUTED_VALUE"""),"Shannon Miller, badge #4798']")</f>
        <v>Shannon Miller, badge #4798']</v>
      </c>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row>
    <row r="1196">
      <c r="A1196" s="1" t="s">
        <v>3518</v>
      </c>
      <c r="B1196" s="2" t="str">
        <f>IFERROR(__xludf.DUMMYFUNCTION("""COMPUTED_VALUE"""),"['Christopher Kelley, badge #3680")</f>
        <v>['Christopher Kelley, badge #3680</v>
      </c>
      <c r="C1196" s="2" t="str">
        <f>IFERROR(__xludf.DUMMYFUNCTION("""COMPUTED_VALUE"""),"Karina Kelley, badge #3955']")</f>
        <v>Karina Kelley, badge #3955']</v>
      </c>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row>
    <row r="1197">
      <c r="A1197" s="1" t="s">
        <v>3518</v>
      </c>
      <c r="B1197" s="2" t="str">
        <f>IFERROR(__xludf.DUMMYFUNCTION("""COMPUTED_VALUE"""),"['Jeffrey Newman, badge #5097']")</f>
        <v>['Jeffrey Newman, badge #5097']</v>
      </c>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row>
    <row r="1198">
      <c r="A1198" s="1" t="s">
        <v>3518</v>
      </c>
      <c r="B1198" s="2" t="str">
        <f>IFERROR(__xludf.DUMMYFUNCTION("""COMPUTED_VALUE"""),"['Deitan Dubuc, badge #1615']")</f>
        <v>['Deitan Dubuc, badge #1615']</v>
      </c>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row>
    <row r="1199">
      <c r="A1199" s="1" t="s">
        <v>3518</v>
      </c>
      <c r="B1199" s="2" t="str">
        <f>IFERROR(__xludf.DUMMYFUNCTION("""COMPUTED_VALUE"""),"['Chou Moua, badge #4897']")</f>
        <v>['Chou Moua, badge #4897']</v>
      </c>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row>
    <row r="1200">
      <c r="A1200" s="1" t="s">
        <v>3518</v>
      </c>
      <c r="B1200" s="2" t="str">
        <f>IFERROR(__xludf.DUMMYFUNCTION("""COMPUTED_VALUE"""),"['John Trangsrud, badge #7293']")</f>
        <v>['John Trangsrud, badge #7293']</v>
      </c>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row>
    <row r="1201">
      <c r="A1201" s="1" t="s">
        <v>3518</v>
      </c>
      <c r="B1201" s="2" t="str">
        <f>IFERROR(__xludf.DUMMYFUNCTION("""COMPUTED_VALUE"""),"['Jarrod Silva, badge #6551']")</f>
        <v>['Jarrod Silva, badge #6551']</v>
      </c>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row>
    <row r="1202">
      <c r="A1202" s="1" t="s">
        <v>3518</v>
      </c>
      <c r="B1202" s="2" t="str">
        <f>IFERROR(__xludf.DUMMYFUNCTION("""COMPUTED_VALUE"""),"['Kent Warnberg, badge #7570']")</f>
        <v>['Kent Warnberg, badge #7570']</v>
      </c>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row>
    <row r="1203">
      <c r="A1203" s="1" t="s">
        <v>3518</v>
      </c>
      <c r="B1203" s="2" t="str">
        <f>IFERROR(__xludf.DUMMYFUNCTION("""COMPUTED_VALUE"""),"['Brian Thureson, badge #7229")</f>
        <v>['Brian Thureson, badge #7229</v>
      </c>
      <c r="C1203" s="2" t="str">
        <f>IFERROR(__xludf.DUMMYFUNCTION("""COMPUTED_VALUE"""),"Lee A. Meili, badge #4706")</f>
        <v>Lee A. Meili, badge #4706</v>
      </c>
      <c r="D1203" s="2" t="str">
        <f>IFERROR(__xludf.DUMMYFUNCTION("""COMPUTED_VALUE"""),"Matthew Hobbs, badge #3023")</f>
        <v>Matthew Hobbs, badge #3023</v>
      </c>
      <c r="E1203" s="2" t="str">
        <f>IFERROR(__xludf.DUMMYFUNCTION("""COMPUTED_VALUE"""),"Matthew J. St. George, badge #6245")</f>
        <v>Matthew J. St. George, badge #6245</v>
      </c>
      <c r="F1203" s="2" t="str">
        <f>IFERROR(__xludf.DUMMYFUNCTION("""COMPUTED_VALUE"""),"Michael J. Chiappetta, badge #1093")</f>
        <v>Michael J. Chiappetta, badge #1093</v>
      </c>
      <c r="G1203" s="2" t="str">
        <f>IFERROR(__xludf.DUMMYFUNCTION("""COMPUTED_VALUE"""),"Phillip W. Hogquist, badge #3056']")</f>
        <v>Phillip W. Hogquist, badge #3056']</v>
      </c>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row>
    <row r="1204">
      <c r="A1204" s="1" t="s">
        <v>3518</v>
      </c>
      <c r="B1204" s="2" t="str">
        <f>IFERROR(__xludf.DUMMYFUNCTION("""COMPUTED_VALUE"""),"['Abubakar Muridi, badge #4896")</f>
        <v>['Abubakar Muridi, badge #4896</v>
      </c>
      <c r="C1204" s="2" t="str">
        <f>IFERROR(__xludf.DUMMYFUNCTION("""COMPUTED_VALUE"""),"Christopher Reiter, badge #5938']")</f>
        <v>Christopher Reiter, badge #5938']</v>
      </c>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row>
    <row r="1205">
      <c r="A1205" s="1" t="s">
        <v>3518</v>
      </c>
      <c r="B1205" s="2" t="str">
        <f>IFERROR(__xludf.DUMMYFUNCTION("""COMPUTED_VALUE"""),"['William Gregory, badge #2450']")</f>
        <v>['William Gregory, badge #2450']</v>
      </c>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row>
    <row r="1206">
      <c r="A1206" s="1" t="s">
        <v>3518</v>
      </c>
      <c r="B1206" s="2" t="str">
        <f>IFERROR(__xludf.DUMMYFUNCTION("""COMPUTED_VALUE"""),"['Robert Thunder, badge #7232']")</f>
        <v>['Robert Thunder, badge #7232']</v>
      </c>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row>
    <row r="1207">
      <c r="A1207" s="1" t="s">
        <v>3518</v>
      </c>
      <c r="B1207" s="2" t="str">
        <f>IFERROR(__xludf.DUMMYFUNCTION("""COMPUTED_VALUE"""),"['Jarrod Silva, badge #6551']")</f>
        <v>['Jarrod Silva, badge #6551']</v>
      </c>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row>
    <row r="1208">
      <c r="A1208" s="1" t="s">
        <v>3518</v>
      </c>
      <c r="B1208" s="2" t="str">
        <f>IFERROR(__xludf.DUMMYFUNCTION("""COMPUTED_VALUE"""),"['Lucas Peterson, badge #5630']")</f>
        <v>['Lucas Peterson, badge #5630']</v>
      </c>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row>
    <row r="1209">
      <c r="A1209" s="1" t="s">
        <v>3518</v>
      </c>
      <c r="B1209" s="2" t="str">
        <f>IFERROR(__xludf.DUMMYFUNCTION("""COMPUTED_VALUE"""),"['Mark Hanneman, badge #2654']")</f>
        <v>['Mark Hanneman, badge #2654']</v>
      </c>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row>
    <row r="1210">
      <c r="A1210" s="1" t="s">
        <v>3518</v>
      </c>
      <c r="B1210" s="2" t="str">
        <f>IFERROR(__xludf.DUMMYFUNCTION("""COMPUTED_VALUE"""),"['Joshua Seifert, badge #None")</f>
        <v>['Joshua Seifert, badge #None</v>
      </c>
      <c r="C1210" s="2" t="str">
        <f>IFERROR(__xludf.DUMMYFUNCTION("""COMPUTED_VALUE"""),"Matthew Berens, badge #None']")</f>
        <v>Matthew Berens, badge #None']</v>
      </c>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row>
    <row r="1211">
      <c r="A1211" s="1" t="s">
        <v>3518</v>
      </c>
      <c r="B1211" s="2" t="str">
        <f>IFERROR(__xludf.DUMMYFUNCTION("""COMPUTED_VALUE"""),"['Jeremy Foster, badge #2076']")</f>
        <v>['Jeremy Foster, badge #2076']</v>
      </c>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row>
    <row r="1212">
      <c r="A1212" s="1" t="s">
        <v>3518</v>
      </c>
      <c r="B1212" s="2" t="str">
        <f>IFERROR(__xludf.DUMMYFUNCTION("""COMPUTED_VALUE"""),"['Aaron Pearson, badge #5504")</f>
        <v>['Aaron Pearson, badge #5504</v>
      </c>
      <c r="C1212" s="2" t="str">
        <f>IFERROR(__xludf.DUMMYFUNCTION("""COMPUTED_VALUE"""),"Shawn Kelly, badge #3689")</f>
        <v>Shawn Kelly, badge #3689</v>
      </c>
      <c r="D1212" s="2" t="str">
        <f>IFERROR(__xludf.DUMMYFUNCTION("""COMPUTED_VALUE"""),"Thomas Campbell, badge #958")</f>
        <v>Thomas Campbell, badge #958</v>
      </c>
      <c r="E1212" s="2" t="str">
        <f>IFERROR(__xludf.DUMMYFUNCTION("""COMPUTED_VALUE"""),"Zachary Seraphine, badge #6454']")</f>
        <v>Zachary Seraphine, badge #6454']</v>
      </c>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row>
    <row r="1213">
      <c r="A1213" s="1" t="s">
        <v>3518</v>
      </c>
      <c r="B1213" s="2" t="str">
        <f>IFERROR(__xludf.DUMMYFUNCTION("""COMPUTED_VALUE"""),"['Nicholas Wasche, badge #7576']")</f>
        <v>['Nicholas Wasche, badge #7576']</v>
      </c>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row>
    <row r="1214">
      <c r="A1214" s="1" t="s">
        <v>3518</v>
      </c>
      <c r="B1214" s="2" t="str">
        <f>IFERROR(__xludf.DUMMYFUNCTION("""COMPUTED_VALUE"""),"['Brandon Kitzerow, badge #3712")</f>
        <v>['Brandon Kitzerow, badge #3712</v>
      </c>
      <c r="C1214" s="2" t="str">
        <f>IFERROR(__xludf.DUMMYFUNCTION("""COMPUTED_VALUE"""),"Brian Anderson, badge #91")</f>
        <v>Brian Anderson, badge #91</v>
      </c>
      <c r="D1214" s="2" t="str">
        <f>IFERROR(__xludf.DUMMYFUNCTION("""COMPUTED_VALUE"""),"David Voss, badge #7441")</f>
        <v>David Voss, badge #7441</v>
      </c>
      <c r="E1214" s="2" t="str">
        <f>IFERROR(__xludf.DUMMYFUNCTION("""COMPUTED_VALUE"""),"Jeff Kading, badge #3598")</f>
        <v>Jeff Kading, badge #3598</v>
      </c>
      <c r="F1214" s="2" t="str">
        <f>IFERROR(__xludf.DUMMYFUNCTION("""COMPUTED_VALUE"""),"Kevin A. Angerhofer, badge #158")</f>
        <v>Kevin A. Angerhofer, badge #158</v>
      </c>
      <c r="G1214" s="2" t="str">
        <f>IFERROR(__xludf.DUMMYFUNCTION("""COMPUTED_VALUE"""),"Lonnie Hoffbeck, badge #3063")</f>
        <v>Lonnie Hoffbeck, badge #3063</v>
      </c>
      <c r="H1214" s="2" t="str">
        <f>IFERROR(__xludf.DUMMYFUNCTION("""COMPUTED_VALUE"""),"Mark Durand, badge #1627")</f>
        <v>Mark Durand, badge #1627</v>
      </c>
      <c r="I1214" s="2" t="str">
        <f>IFERROR(__xludf.DUMMYFUNCTION("""COMPUTED_VALUE"""),"Mark T. Sletta, badge #6620")</f>
        <v>Mark T. Sletta, badge #6620</v>
      </c>
      <c r="J1214" s="2" t="str">
        <f>IFERROR(__xludf.DUMMYFUNCTION("""COMPUTED_VALUE"""),"Peter C. Rud, badge #6200")</f>
        <v>Peter C. Rud, badge #6200</v>
      </c>
      <c r="K1214" s="2" t="str">
        <f>IFERROR(__xludf.DUMMYFUNCTION("""COMPUTED_VALUE"""),"Shawn Williams, badge #7777']")</f>
        <v>Shawn Williams, badge #7777']</v>
      </c>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row>
    <row r="1215">
      <c r="A1215" s="1" t="s">
        <v>3518</v>
      </c>
      <c r="B1215" s="2" t="str">
        <f>IFERROR(__xludf.DUMMYFUNCTION("""COMPUTED_VALUE"""),"['Robert J. Kroll, badge #3874")</f>
        <v>['Robert J. Kroll, badge #3874</v>
      </c>
      <c r="C1215" s="2" t="str">
        <f>IFERROR(__xludf.DUMMYFUNCTION("""COMPUTED_VALUE"""),"Wallace M. Krueger, badge #3883']")</f>
        <v>Wallace M. Krueger, badge #3883']</v>
      </c>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row>
    <row r="1216">
      <c r="A1216" s="1" t="s">
        <v>3518</v>
      </c>
      <c r="B1216" s="2" t="str">
        <f>IFERROR(__xludf.DUMMYFUNCTION("""COMPUTED_VALUE"""),"['Eric J. Stevens, badge #660060")</f>
        <v>['Eric J. Stevens, badge #660060</v>
      </c>
      <c r="C1216" s="2" t="str">
        <f>IFERROR(__xludf.DUMMYFUNCTION("""COMPUTED_VALUE"""),"John G. Corcoran, badge #129100")</f>
        <v>John G. Corcoran, badge #129100</v>
      </c>
      <c r="D1216" s="2" t="str">
        <f>IFERROR(__xludf.DUMMYFUNCTION("""COMPUTED_VALUE"""),"Thomas W. Radke, badge #558150")</f>
        <v>Thomas W. Radke, badge #558150</v>
      </c>
      <c r="E1216" s="2" t="str">
        <f>IFERROR(__xludf.DUMMYFUNCTION("""COMPUTED_VALUE"""),"Vosinick T. Kellum, badge #342800']")</f>
        <v>Vosinick T. Kellum, badge #342800']</v>
      </c>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row>
    <row r="1217">
      <c r="A1217" s="1" t="s">
        <v>3518</v>
      </c>
      <c r="B1217" s="2" t="str">
        <f>IFERROR(__xludf.DUMMYFUNCTION("""COMPUTED_VALUE"""),"['Janice M. Callaway, badge #941']")</f>
        <v>['Janice M. Callaway, badge #941']</v>
      </c>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row>
    <row r="1218">
      <c r="A1218" s="1" t="s">
        <v>3518</v>
      </c>
      <c r="B1218" s="2" t="str">
        <f>IFERROR(__xludf.DUMMYFUNCTION("""COMPUTED_VALUE"""),"['Robert P. Knowles, badge #None']")</f>
        <v>['Robert P. Knowles, badge #None']</v>
      </c>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row>
    <row r="1219">
      <c r="A1219" s="1" t="s">
        <v>3518</v>
      </c>
      <c r="B1219" s="2" t="str">
        <f>IFERROR(__xludf.DUMMYFUNCTION("""COMPUTED_VALUE"""),"['Gordon Blackey, badge #584")</f>
        <v>['Gordon Blackey, badge #584</v>
      </c>
      <c r="C1219" s="2" t="str">
        <f>IFERROR(__xludf.DUMMYFUNCTION("""COMPUTED_VALUE"""),"Thomas E. Schmid, badge #6357']")</f>
        <v>Thomas E. Schmid, badge #6357']</v>
      </c>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row>
    <row r="1220">
      <c r="A1220" s="1" t="s">
        <v>3518</v>
      </c>
      <c r="B1220" s="2" t="str">
        <f>IFERROR(__xludf.DUMMYFUNCTION("""COMPUTED_VALUE"""),"['James Golgart, Jr., badge #2317']")</f>
        <v>['James Golgart, Jr., badge #2317']</v>
      </c>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row>
    <row r="1221">
      <c r="A1221" s="1" t="s">
        <v>3518</v>
      </c>
      <c r="B1221" s="2" t="str">
        <f>IFERROR(__xludf.DUMMYFUNCTION("""COMPUTED_VALUE"""),"['Tyrone Barze, badge #330']")</f>
        <v>['Tyrone Barze, badge #330']</v>
      </c>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row>
    <row r="1222">
      <c r="A1222" s="1" t="s">
        <v>3518</v>
      </c>
      <c r="B1222" s="2" t="str">
        <f>IFERROR(__xludf.DUMMYFUNCTION("""COMPUTED_VALUE"""),"['Jay D. Thompson, badge #683100")</f>
        <v>['Jay D. Thompson, badge #683100</v>
      </c>
      <c r="C1222" s="2" t="str">
        <f>IFERROR(__xludf.DUMMYFUNCTION("""COMPUTED_VALUE"""),"John R. Linssen, badge #401800")</f>
        <v>John R. Linssen, badge #401800</v>
      </c>
      <c r="D1222" s="2" t="str">
        <f>IFERROR(__xludf.DUMMYFUNCTION("""COMPUTED_VALUE"""),"Matthew D. Toronto, badge #690835")</f>
        <v>Matthew D. Toronto, badge #690835</v>
      </c>
      <c r="E1222" s="2" t="str">
        <f>IFERROR(__xludf.DUMMYFUNCTION("""COMPUTED_VALUE"""),"Peter D. Crum, badge #135500']")</f>
        <v>Peter D. Crum, badge #135500']</v>
      </c>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row>
    <row r="1223">
      <c r="A1223" s="1" t="s">
        <v>3518</v>
      </c>
      <c r="B1223" s="2" t="str">
        <f>IFERROR(__xludf.DUMMYFUNCTION("""COMPUTED_VALUE"""),"['Robert J. Kroll, badge #3874']")</f>
        <v>['Robert J. Kroll, badge #3874']</v>
      </c>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row>
    <row r="1224">
      <c r="A1224" s="1" t="s">
        <v>3518</v>
      </c>
      <c r="B1224" s="2" t="str">
        <f>IFERROR(__xludf.DUMMYFUNCTION("""COMPUTED_VALUE"""),"['Jarrod Silva, badge #6551']")</f>
        <v>['Jarrod Silva, badge #6551']</v>
      </c>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row>
    <row r="1225">
      <c r="A1225" s="1" t="s">
        <v>3518</v>
      </c>
      <c r="B1225" s="2" t="str">
        <f>IFERROR(__xludf.DUMMYFUNCTION("""COMPUTED_VALUE"""),"['Daniel S. Loe, badge #4218")</f>
        <v>['Daniel S. Loe, badge #4218</v>
      </c>
      <c r="C1225" s="2" t="str">
        <f>IFERROR(__xludf.DUMMYFUNCTION("""COMPUTED_VALUE"""),"David F. Pleoger, badge #5753")</f>
        <v>David F. Pleoger, badge #5753</v>
      </c>
      <c r="D1225" s="2" t="str">
        <f>IFERROR(__xludf.DUMMYFUNCTION("""COMPUTED_VALUE"""),"David Garman, badge #2216")</f>
        <v>David Garman, badge #2216</v>
      </c>
      <c r="E1225" s="2" t="str">
        <f>IFERROR(__xludf.DUMMYFUNCTION("""COMPUTED_VALUE"""),"David Menter, badge #4721")</f>
        <v>David Menter, badge #4721</v>
      </c>
      <c r="F1225" s="2" t="str">
        <f>IFERROR(__xludf.DUMMYFUNCTION("""COMPUTED_VALUE"""),"Gene Suker, badge #7004")</f>
        <v>Gene Suker, badge #7004</v>
      </c>
      <c r="G1225" s="2" t="str">
        <f>IFERROR(__xludf.DUMMYFUNCTION("""COMPUTED_VALUE"""),"James G. Lynch, badge #4307")</f>
        <v>James G. Lynch, badge #4307</v>
      </c>
      <c r="H1225" s="2" t="str">
        <f>IFERROR(__xludf.DUMMYFUNCTION("""COMPUTED_VALUE"""),"Lawrence Loonsfoot, badge #4234")</f>
        <v>Lawrence Loonsfoot, badge #4234</v>
      </c>
      <c r="I1225" s="2" t="str">
        <f>IFERROR(__xludf.DUMMYFUNCTION("""COMPUTED_VALUE"""),"Lucas Peterson, badge #5630")</f>
        <v>Lucas Peterson, badge #5630</v>
      </c>
      <c r="J1225" s="2" t="str">
        <f>IFERROR(__xludf.DUMMYFUNCTION("""COMPUTED_VALUE"""),"Mike T. Nimlos, badge #5138")</f>
        <v>Mike T. Nimlos, badge #5138</v>
      </c>
      <c r="K1225" s="2" t="str">
        <f>IFERROR(__xludf.DUMMYFUNCTION("""COMPUTED_VALUE"""),"Todd D. Sauvageau, badge #6309']")</f>
        <v>Todd D. Sauvageau, badge #6309']</v>
      </c>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row>
    <row r="1226">
      <c r="A1226" s="1" t="s">
        <v>3518</v>
      </c>
      <c r="B1226" s="2" t="str">
        <f>IFERROR(__xludf.DUMMYFUNCTION("""COMPUTED_VALUE"""),"['Paul Dellwo, badge #1462']")</f>
        <v>['Paul Dellwo, badge #1462']</v>
      </c>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row>
    <row r="1227">
      <c r="A1227" s="1" t="s">
        <v>3518</v>
      </c>
      <c r="B1227" s="2" t="str">
        <f>IFERROR(__xludf.DUMMYFUNCTION("""COMPUTED_VALUE"""),"['Hien Q. Dinh, badge #1551")</f>
        <v>['Hien Q. Dinh, badge #1551</v>
      </c>
      <c r="C1227" s="2" t="str">
        <f>IFERROR(__xludf.DUMMYFUNCTION("""COMPUTED_VALUE"""),"Lupe Herrera, badge #2973")</f>
        <v>Lupe Herrera, badge #2973</v>
      </c>
      <c r="D1227" s="2" t="str">
        <f>IFERROR(__xludf.DUMMYFUNCTION("""COMPUTED_VALUE"""),"Matthew Blade, badge #582")</f>
        <v>Matthew Blade, badge #582</v>
      </c>
      <c r="E1227" s="2" t="str">
        <f>IFERROR(__xludf.DUMMYFUNCTION("""COMPUTED_VALUE"""),"Steven Manhood, badge #4323")</f>
        <v>Steven Manhood, badge #4323</v>
      </c>
      <c r="F1227" s="2" t="str">
        <f>IFERROR(__xludf.DUMMYFUNCTION("""COMPUTED_VALUE"""),"Valerie S. Goligowski, badge #2312']")</f>
        <v>Valerie S. Goligowski, badge #2312']</v>
      </c>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row>
    <row r="1228">
      <c r="A1228" s="1" t="s">
        <v>3518</v>
      </c>
      <c r="B1228" s="2" t="str">
        <f>IFERROR(__xludf.DUMMYFUNCTION("""COMPUTED_VALUE"""),"['Michael Griffin, badge #2475']")</f>
        <v>['Michael Griffin, badge #2475']</v>
      </c>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row>
    <row r="1229">
      <c r="A1229" s="1" t="s">
        <v>3518</v>
      </c>
      <c r="B1229" s="2" t="str">
        <f>IFERROR(__xludf.DUMMYFUNCTION("""COMPUTED_VALUE"""),"['Janice M. Callaway, badge #941']")</f>
        <v>['Janice M. Callaway, badge #941']</v>
      </c>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row>
    <row r="1230">
      <c r="A1230" s="1" t="s">
        <v>3518</v>
      </c>
      <c r="B1230" s="2" t="str">
        <f>IFERROR(__xludf.DUMMYFUNCTION("""COMPUTED_VALUE"""),"['Robert J. Kroll, badge #3874']")</f>
        <v>['Robert J. Kroll, badge #3874']</v>
      </c>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row>
    <row r="1231">
      <c r="A1231" s="1" t="s">
        <v>3518</v>
      </c>
      <c r="B1231" s="2" t="str">
        <f>IFERROR(__xludf.DUMMYFUNCTION("""COMPUTED_VALUE"""),"['Brett R. Palkowitsch, badge #520305']")</f>
        <v>['Brett R. Palkowitsch, badge #520305']</v>
      </c>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row>
    <row r="1232">
      <c r="A1232" s="1" t="s">
        <v>3518</v>
      </c>
      <c r="B1232" s="2" t="str">
        <f>IFERROR(__xludf.DUMMYFUNCTION("""COMPUTED_VALUE"""),"['Steven F. Boser, badge #None']")</f>
        <v>['Steven F. Boser, badge #None']</v>
      </c>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row>
    <row r="1233">
      <c r="A1233" s="1" t="s">
        <v>3518</v>
      </c>
      <c r="B1233" s="2" t="str">
        <f>IFERROR(__xludf.DUMMYFUNCTION("""COMPUTED_VALUE"""),"['Heather Young (Jorges), badge #3576']")</f>
        <v>['Heather Young (Jorges), badge #3576']</v>
      </c>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row>
    <row r="1234">
      <c r="A1234" s="1" t="s">
        <v>3518</v>
      </c>
      <c r="B1234" s="2" t="str">
        <f>IFERROR(__xludf.DUMMYFUNCTION("""COMPUTED_VALUE"""),"['Jesse Crofton, badge #1341']")</f>
        <v>['Jesse Crofton, badge #1341']</v>
      </c>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row>
    <row r="1235">
      <c r="A1235" s="1" t="s">
        <v>3518</v>
      </c>
      <c r="B1235" s="2" t="str">
        <f>IFERROR(__xludf.DUMMYFUNCTION("""COMPUTED_VALUE"""),"['Robert J. Kroll, badge #3874")</f>
        <v>['Robert J. Kroll, badge #3874</v>
      </c>
      <c r="C1235" s="2" t="str">
        <f>IFERROR(__xludf.DUMMYFUNCTION("""COMPUTED_VALUE"""),"Wallace M. Krueger, badge #3883']")</f>
        <v>Wallace M. Krueger, badge #3883']</v>
      </c>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row>
    <row r="1236">
      <c r="A1236" s="1" t="s">
        <v>3518</v>
      </c>
      <c r="B1236" s="2" t="str">
        <f>IFERROR(__xludf.DUMMYFUNCTION("""COMPUTED_VALUE"""),"['James Boyd, badge #725']")</f>
        <v>['James Boyd, badge #725']</v>
      </c>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row>
    <row r="1237">
      <c r="A1237" s="1" t="s">
        <v>3518</v>
      </c>
      <c r="B1237" s="2" t="str">
        <f>IFERROR(__xludf.DUMMYFUNCTION("""COMPUTED_VALUE"""),"['Daryl McKenna, badge #4623")</f>
        <v>['Daryl McKenna, badge #4623</v>
      </c>
      <c r="C1237" s="2" t="str">
        <f>IFERROR(__xludf.DUMMYFUNCTION("""COMPUTED_VALUE"""),"Timothy J. Mattsson, badge #4490']")</f>
        <v>Timothy J. Mattsson, badge #4490']</v>
      </c>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row>
    <row r="1238">
      <c r="A1238" s="1" t="s">
        <v>3518</v>
      </c>
      <c r="B1238" s="2" t="str">
        <f>IFERROR(__xludf.DUMMYFUNCTION("""COMPUTED_VALUE"""),"['Kevin D. Lazarchic, badge #4046")</f>
        <v>['Kevin D. Lazarchic, badge #4046</v>
      </c>
      <c r="C1238" s="2" t="str">
        <f>IFERROR(__xludf.DUMMYFUNCTION("""COMPUTED_VALUE"""),"Richard D. Zimmerman, badge #7961")</f>
        <v>Richard D. Zimmerman, badge #7961</v>
      </c>
      <c r="D1238" s="2" t="str">
        <f>IFERROR(__xludf.DUMMYFUNCTION("""COMPUTED_VALUE"""),"Scott D. Downing, badge #1596")</f>
        <v>Scott D. Downing, badge #1596</v>
      </c>
      <c r="E1238" s="2" t="str">
        <f>IFERROR(__xludf.DUMMYFUNCTION("""COMPUTED_VALUE"""),"Steve Wuorinen, badge #7876']")</f>
        <v>Steve Wuorinen, badge #7876']</v>
      </c>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row>
    <row r="1239">
      <c r="A1239" s="1" t="s">
        <v>3518</v>
      </c>
      <c r="B1239" s="2" t="str">
        <f>IFERROR(__xludf.DUMMYFUNCTION("""COMPUTED_VALUE"""),"['Aaron Collins, badge #1259")</f>
        <v>['Aaron Collins, badge #1259</v>
      </c>
      <c r="C1239" s="2" t="str">
        <f>IFERROR(__xludf.DUMMYFUNCTION("""COMPUTED_VALUE"""),"Alan Liotta, badge #4196")</f>
        <v>Alan Liotta, badge #4196</v>
      </c>
      <c r="D1239" s="2" t="str">
        <f>IFERROR(__xludf.DUMMYFUNCTION("""COMPUTED_VALUE"""),"Andrew P. Enriquez, badge #1802")</f>
        <v>Andrew P. Enriquez, badge #1802</v>
      </c>
      <c r="E1239" s="2" t="str">
        <f>IFERROR(__xludf.DUMMYFUNCTION("""COMPUTED_VALUE"""),"Anna Hedberg, badge #2927")</f>
        <v>Anna Hedberg, badge #2927</v>
      </c>
      <c r="F1239" s="2" t="str">
        <f>IFERROR(__xludf.DUMMYFUNCTION("""COMPUTED_VALUE"""),"Antonio San Roman, badge #6123")</f>
        <v>Antonio San Roman, badge #6123</v>
      </c>
      <c r="G1239" s="2" t="str">
        <f>IFERROR(__xludf.DUMMYFUNCTION("""COMPUTED_VALUE"""),"Beth Mota (Letourneau), badge #4106")</f>
        <v>Beth Mota (Letourneau), badge #4106</v>
      </c>
      <c r="H1239" s="2" t="str">
        <f>IFERROR(__xludf.DUMMYFUNCTION("""COMPUTED_VALUE"""),"Blake Moua, badge #4882")</f>
        <v>Blake Moua, badge #4882</v>
      </c>
      <c r="I1239" s="2" t="str">
        <f>IFERROR(__xludf.DUMMYFUNCTION("""COMPUTED_VALUE"""),"Brian Cummings, badge #1360")</f>
        <v>Brian Cummings, badge #1360</v>
      </c>
      <c r="J1239" s="2" t="str">
        <f>IFERROR(__xludf.DUMMYFUNCTION("""COMPUTED_VALUE"""),"Bryce Robinson, badge #6062")</f>
        <v>Bryce Robinson, badge #6062</v>
      </c>
      <c r="K1239" s="2" t="str">
        <f>IFERROR(__xludf.DUMMYFUNCTION("""COMPUTED_VALUE"""),"Carlos Baires Escobar, badge #275")</f>
        <v>Carlos Baires Escobar, badge #275</v>
      </c>
      <c r="L1239" s="2" t="str">
        <f>IFERROR(__xludf.DUMMYFUNCTION("""COMPUTED_VALUE"""),"Christopher Cushenbery, badge #1375")</f>
        <v>Christopher Cushenbery, badge #1375</v>
      </c>
      <c r="M1239" s="2" t="str">
        <f>IFERROR(__xludf.DUMMYFUNCTION("""COMPUTED_VALUE"""),"Christopher House, badge #3165")</f>
        <v>Christopher House, badge #3165</v>
      </c>
      <c r="N1239" s="2" t="str">
        <f>IFERROR(__xludf.DUMMYFUNCTION("""COMPUTED_VALUE"""),"Daniel O. Horn, badge #212")</f>
        <v>Daniel O. Horn, badge #212</v>
      </c>
      <c r="O1239" s="2" t="str">
        <f>IFERROR(__xludf.DUMMYFUNCTION("""COMPUTED_VALUE"""),"David C. Elliott, badge #1755")</f>
        <v>David C. Elliott, badge #1755</v>
      </c>
      <c r="P1239" s="2" t="str">
        <f>IFERROR(__xludf.DUMMYFUNCTION("""COMPUTED_VALUE"""),"David C. Neil, badge #4950")</f>
        <v>David C. Neil, badge #4950</v>
      </c>
      <c r="Q1239" s="2" t="str">
        <f>IFERROR(__xludf.DUMMYFUNCTION("""COMPUTED_VALUE"""),"David Honican, badge #3135")</f>
        <v>David Honican, badge #3135</v>
      </c>
      <c r="R1239" s="2" t="str">
        <f>IFERROR(__xludf.DUMMYFUNCTION("""COMPUTED_VALUE"""),"Dennis Hamilton, badge #2610")</f>
        <v>Dennis Hamilton, badge #2610</v>
      </c>
      <c r="S1239" s="2" t="str">
        <f>IFERROR(__xludf.DUMMYFUNCTION("""COMPUTED_VALUE"""),"Eric Faulconer, badge #1925")</f>
        <v>Eric Faulconer, badge #1925</v>
      </c>
      <c r="T1239" s="2" t="str">
        <f>IFERROR(__xludf.DUMMYFUNCTION("""COMPUTED_VALUE"""),"George J. Peltz, badge #5546")</f>
        <v>George J. Peltz, badge #5546</v>
      </c>
      <c r="U1239" s="2" t="str">
        <f>IFERROR(__xludf.DUMMYFUNCTION("""COMPUTED_VALUE"""),"Jamiel Mohammad, badge #5150")</f>
        <v>Jamiel Mohammad, badge #5150</v>
      </c>
      <c r="V1239" s="2" t="str">
        <f>IFERROR(__xludf.DUMMYFUNCTION("""COMPUTED_VALUE"""),"Jarrod Silva, badge #6551")</f>
        <v>Jarrod Silva, badge #6551</v>
      </c>
      <c r="W1239" s="2" t="str">
        <f>IFERROR(__xludf.DUMMYFUNCTION("""COMPUTED_VALUE"""),"Jeffrey York, badge #7893")</f>
        <v>Jeffrey York, badge #7893</v>
      </c>
      <c r="X1239" s="2" t="str">
        <f>IFERROR(__xludf.DUMMYFUNCTION("""COMPUTED_VALUE"""),"Jennifer Lazarchic (Goodmanson), badge #2319")</f>
        <v>Jennifer Lazarchic (Goodmanson), badge #2319</v>
      </c>
      <c r="Y1239" s="2" t="str">
        <f>IFERROR(__xludf.DUMMYFUNCTION("""COMPUTED_VALUE"""),"John Staufenberg, badge #6765")</f>
        <v>John Staufenberg, badge #6765</v>
      </c>
      <c r="Z1239" s="2" t="str">
        <f>IFERROR(__xludf.DUMMYFUNCTION("""COMPUTED_VALUE"""),"Johnny Mercil, badge #4732")</f>
        <v>Johnny Mercil, badge #4732</v>
      </c>
      <c r="AA1239" s="2" t="str">
        <f>IFERROR(__xludf.DUMMYFUNCTION("""COMPUTED_VALUE"""),"Joseph Haspert, badge #2791")</f>
        <v>Joseph Haspert, badge #2791</v>
      </c>
      <c r="AB1239" s="2" t="str">
        <f>IFERROR(__xludf.DUMMYFUNCTION("""COMPUTED_VALUE"""),"Joshua P. Lynaugh, badge #415550")</f>
        <v>Joshua P. Lynaugh, badge #415550</v>
      </c>
      <c r="AC1239" s="2" t="str">
        <f>IFERROR(__xludf.DUMMYFUNCTION("""COMPUTED_VALUE"""),"Kurt S. Indehar, badge #3209")</f>
        <v>Kurt S. Indehar, badge #3209</v>
      </c>
      <c r="AD1239" s="2" t="str">
        <f>IFERROR(__xludf.DUMMYFUNCTION("""COMPUTED_VALUE"""),"Lucas Peterson, badge #5630")</f>
        <v>Lucas Peterson, badge #5630</v>
      </c>
      <c r="AE1239" s="2" t="str">
        <f>IFERROR(__xludf.DUMMYFUNCTION("""COMPUTED_VALUE"""),"Mark Durand, badge #1627")</f>
        <v>Mark Durand, badge #1627</v>
      </c>
      <c r="AF1239" s="2" t="str">
        <f>IFERROR(__xludf.DUMMYFUNCTION("""COMPUTED_VALUE"""),"Mark J. Gasior, badge #2228")</f>
        <v>Mark J. Gasior, badge #2228</v>
      </c>
      <c r="AG1239" s="2" t="str">
        <f>IFERROR(__xludf.DUMMYFUNCTION("""COMPUTED_VALUE"""),"Mark Wisocki, badge #7820")</f>
        <v>Mark Wisocki, badge #7820</v>
      </c>
      <c r="AH1239" s="2" t="str">
        <f>IFERROR(__xludf.DUMMYFUNCTION("""COMPUTED_VALUE"""),"Matthew G. Olson, badge #5305")</f>
        <v>Matthew G. Olson, badge #5305</v>
      </c>
      <c r="AI1239" s="2" t="str">
        <f>IFERROR(__xludf.DUMMYFUNCTION("""COMPUTED_VALUE"""),"Matthew J. Koncar, badge #359000")</f>
        <v>Matthew J. Koncar, badge #359000</v>
      </c>
      <c r="AJ1239" s="2" t="str">
        <f>IFERROR(__xludf.DUMMYFUNCTION("""COMPUTED_VALUE"""),"Matthew J. McLean, badge #4635")</f>
        <v>Matthew J. McLean, badge #4635</v>
      </c>
      <c r="AK1239" s="2" t="str">
        <f>IFERROR(__xludf.DUMMYFUNCTION("""COMPUTED_VALUE"""),"Michael Pfaff, badge #5675")</f>
        <v>Michael Pfaff, badge #5675</v>
      </c>
      <c r="AL1239" s="2" t="str">
        <f>IFERROR(__xludf.DUMMYFUNCTION("""COMPUTED_VALUE"""),"Oscar Macias, badge #4319")</f>
        <v>Oscar Macias, badge #4319</v>
      </c>
      <c r="AM1239" s="2" t="str">
        <f>IFERROR(__xludf.DUMMYFUNCTION("""COMPUTED_VALUE"""),"Patrick S. Reuben, badge #5969")</f>
        <v>Patrick S. Reuben, badge #5969</v>
      </c>
      <c r="AN1239" s="2" t="str">
        <f>IFERROR(__xludf.DUMMYFUNCTION("""COMPUTED_VALUE"""),"Patrick Windus, badge #7802")</f>
        <v>Patrick Windus, badge #7802</v>
      </c>
      <c r="AO1239" s="2" t="str">
        <f>IFERROR(__xludf.DUMMYFUNCTION("""COMPUTED_VALUE"""),"Philip Alejandrino, badge #29")</f>
        <v>Philip Alejandrino, badge #29</v>
      </c>
      <c r="AP1239" s="2" t="str">
        <f>IFERROR(__xludf.DUMMYFUNCTION("""COMPUTED_VALUE"""),"Robert W. Illetschko, badge #3200")</f>
        <v>Robert W. Illetschko, badge #3200</v>
      </c>
      <c r="AQ1239" s="2" t="str">
        <f>IFERROR(__xludf.DUMMYFUNCTION("""COMPUTED_VALUE"""),"Roland Hillstrom, badge #2986")</f>
        <v>Roland Hillstrom, badge #2986</v>
      </c>
      <c r="AR1239" s="2" t="str">
        <f>IFERROR(__xludf.DUMMYFUNCTION("""COMPUTED_VALUE"""),"Scott L. Grabowski, badge #2366")</f>
        <v>Scott L. Grabowski, badge #2366</v>
      </c>
      <c r="AS1239" s="2" t="str">
        <f>IFERROR(__xludf.DUMMYFUNCTION("""COMPUTED_VALUE"""),"Sherral Schmidt (Miller-Graf), badge #4799")</f>
        <v>Sherral Schmidt (Miller-Graf), badge #4799</v>
      </c>
      <c r="AT1239" s="2" t="str">
        <f>IFERROR(__xludf.DUMMYFUNCTION("""COMPUTED_VALUE"""),"Steve Wuorinen, badge #7876")</f>
        <v>Steve Wuorinen, badge #7876</v>
      </c>
      <c r="AU1239" s="2" t="str">
        <f>IFERROR(__xludf.DUMMYFUNCTION("""COMPUTED_VALUE"""),"Thomas A. Lopez, badge #4238")</f>
        <v>Thomas A. Lopez, badge #4238</v>
      </c>
      <c r="AV1239" s="2" t="str">
        <f>IFERROR(__xludf.DUMMYFUNCTION("""COMPUTED_VALUE"""),"Thomas Hendrickson, badge #2960")</f>
        <v>Thomas Hendrickson, badge #2960</v>
      </c>
      <c r="AW1239" s="2" t="str">
        <f>IFERROR(__xludf.DUMMYFUNCTION("""COMPUTED_VALUE"""),"Timothy J. Mattsson, badge #4490")</f>
        <v>Timothy J. Mattsson, badge #4490</v>
      </c>
      <c r="AX1239" s="2" t="str">
        <f>IFERROR(__xludf.DUMMYFUNCTION("""COMPUTED_VALUE"""),"Todd D. Sauvageau, badge #6309")</f>
        <v>Todd D. Sauvageau, badge #6309</v>
      </c>
      <c r="AY1239" s="2" t="str">
        <f>IFERROR(__xludf.DUMMYFUNCTION("""COMPUTED_VALUE"""),"Tong S. Yang, badge #750407']")</f>
        <v>Tong S. Yang, badge #750407']</v>
      </c>
      <c r="AZ1239" s="2"/>
    </row>
    <row r="1240">
      <c r="A1240" s="1" t="s">
        <v>3518</v>
      </c>
      <c r="B1240" s="2" t="str">
        <f>IFERROR(__xludf.DUMMYFUNCTION("""COMPUTED_VALUE"""),"['Barbara V. Moe, badge #4826']")</f>
        <v>['Barbara V. Moe, badge #4826']</v>
      </c>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row>
    <row r="1241">
      <c r="A1241" s="1" t="s">
        <v>3518</v>
      </c>
      <c r="B1241" s="2" t="str">
        <f>IFERROR(__xludf.DUMMYFUNCTION("""COMPUTED_VALUE"""),"['Bryce Robinson, badge #6062")</f>
        <v>['Bryce Robinson, badge #6062</v>
      </c>
      <c r="C1241" s="2" t="str">
        <f>IFERROR(__xludf.DUMMYFUNCTION("""COMPUTED_VALUE"""),"Christopher Reiter, badge #5938")</f>
        <v>Christopher Reiter, badge #5938</v>
      </c>
      <c r="D1241" s="2" t="str">
        <f>IFERROR(__xludf.DUMMYFUNCTION("""COMPUTED_VALUE"""),"Robert J. Kroll, badge #3874")</f>
        <v>Robert J. Kroll, badge #3874</v>
      </c>
      <c r="E1241" s="2" t="str">
        <f>IFERROR(__xludf.DUMMYFUNCTION("""COMPUTED_VALUE"""),"Sean McTaggart, badge #4657")</f>
        <v>Sean McTaggart, badge #4657</v>
      </c>
      <c r="F1241" s="2" t="str">
        <f>IFERROR(__xludf.DUMMYFUNCTION("""COMPUTED_VALUE"""),"Steven Lecy, badge #4057']")</f>
        <v>Steven Lecy, badge #4057']</v>
      </c>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row>
    <row r="1242">
      <c r="A1242" s="1" t="s">
        <v>3518</v>
      </c>
      <c r="B1242" s="2" t="str">
        <f>IFERROR(__xludf.DUMMYFUNCTION("""COMPUTED_VALUE"""),"['Robert J. Kroll, badge #3874")</f>
        <v>['Robert J. Kroll, badge #3874</v>
      </c>
      <c r="C1242" s="2" t="str">
        <f>IFERROR(__xludf.DUMMYFUNCTION("""COMPUTED_VALUE"""),"Wallace M. Krueger, badge #3883']")</f>
        <v>Wallace M. Krueger, badge #3883']</v>
      </c>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row>
    <row r="1243">
      <c r="A1243" s="1" t="s">
        <v>3518</v>
      </c>
      <c r="B1243" s="2" t="str">
        <f>IFERROR(__xludf.DUMMYFUNCTION("""COMPUTED_VALUE"""),"['Robert Mossman, badge #None']")</f>
        <v>['Robert Mossman, badge #None']</v>
      </c>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row>
    <row r="1244">
      <c r="A1244" s="1" t="s">
        <v>3518</v>
      </c>
      <c r="B1244" s="2" t="str">
        <f>IFERROR(__xludf.DUMMYFUNCTION("""COMPUTED_VALUE"""),"['Katie Blackwell, badge #664']")</f>
        <v>['Katie Blackwell, badge #664']</v>
      </c>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row>
    <row r="1245">
      <c r="A1245" s="1" t="s">
        <v>3518</v>
      </c>
      <c r="B1245" s="2" t="str">
        <f>IFERROR(__xludf.DUMMYFUNCTION("""COMPUTED_VALUE"""),"['Christopher Abbas, badge #2")</f>
        <v>['Christopher Abbas, badge #2</v>
      </c>
      <c r="C1245" s="2" t="str">
        <f>IFERROR(__xludf.DUMMYFUNCTION("""COMPUTED_VALUE"""),"Christopher Karakostas, badge #3636")</f>
        <v>Christopher Karakostas, badge #3636</v>
      </c>
      <c r="D1245" s="2" t="str">
        <f>IFERROR(__xludf.DUMMYFUNCTION("""COMPUTED_VALUE"""),"Richard O. Sheldon, badge #6483")</f>
        <v>Richard O. Sheldon, badge #6483</v>
      </c>
      <c r="E1245" s="2" t="str">
        <f>IFERROR(__xludf.DUMMYFUNCTION("""COMPUTED_VALUE"""),"William J. Blake, badge #579']")</f>
        <v>William J. Blake, badge #579']</v>
      </c>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row>
    <row r="1246">
      <c r="A1246" s="1" t="s">
        <v>3518</v>
      </c>
      <c r="B1246" s="2" t="str">
        <f>IFERROR(__xludf.DUMMYFUNCTION("""COMPUTED_VALUE"""),"['Daniel J. Diedrich, badge #1545']")</f>
        <v>['Daniel J. Diedrich, badge #1545']</v>
      </c>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row>
    <row r="1247">
      <c r="A1247" s="1" t="s">
        <v>3518</v>
      </c>
      <c r="B1247" s="2" t="str">
        <f>IFERROR(__xludf.DUMMYFUNCTION("""COMPUTED_VALUE"""),"['Scott Mogler, badge #None']")</f>
        <v>['Scott Mogler, badge #None']</v>
      </c>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row>
    <row r="1248">
      <c r="A1248" s="1" t="s">
        <v>3518</v>
      </c>
      <c r="B1248" s="2" t="str">
        <f>IFERROR(__xludf.DUMMYFUNCTION("""COMPUTED_VALUE"""),"['William Gregory, badge #2450']")</f>
        <v>['William Gregory, badge #2450']</v>
      </c>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row>
    <row r="1249">
      <c r="A1249" s="1" t="s">
        <v>3518</v>
      </c>
      <c r="B1249" s="2" t="str">
        <f>IFERROR(__xludf.DUMMYFUNCTION("""COMPUTED_VALUE"""),"['Bevan Blauert, badge #585")</f>
        <v>['Bevan Blauert, badge #585</v>
      </c>
      <c r="C1249" s="2" t="str">
        <f>IFERROR(__xludf.DUMMYFUNCTION("""COMPUTED_VALUE"""),"Christie L. Nelson, badge #4959")</f>
        <v>Christie L. Nelson, badge #4959</v>
      </c>
      <c r="D1249" s="2" t="str">
        <f>IFERROR(__xludf.DUMMYFUNCTION("""COMPUTED_VALUE"""),"Christopher House, badge #3165")</f>
        <v>Christopher House, badge #3165</v>
      </c>
      <c r="E1249" s="2" t="str">
        <f>IFERROR(__xludf.DUMMYFUNCTION("""COMPUTED_VALUE"""),"Donald Smulski, Jr., badge #6696")</f>
        <v>Donald Smulski, Jr., badge #6696</v>
      </c>
      <c r="F1249" s="2" t="str">
        <f>IFERROR(__xludf.DUMMYFUNCTION("""COMPUTED_VALUE"""),"Gary Westlund, badge #7674")</f>
        <v>Gary Westlund, badge #7674</v>
      </c>
      <c r="G1249" s="2" t="str">
        <f>IFERROR(__xludf.DUMMYFUNCTION("""COMPUTED_VALUE"""),"Geoffrey Toscano, badge #7257")</f>
        <v>Geoffrey Toscano, badge #7257</v>
      </c>
      <c r="H1249" s="2" t="str">
        <f>IFERROR(__xludf.DUMMYFUNCTION("""COMPUTED_VALUE"""),"Jason King, badge #3704")</f>
        <v>Jason King, badge #3704</v>
      </c>
      <c r="I1249" s="2" t="str">
        <f>IFERROR(__xludf.DUMMYFUNCTION("""COMPUTED_VALUE"""),"Jonathan Petron, badge #5671")</f>
        <v>Jonathan Petron, badge #5671</v>
      </c>
      <c r="J1249" s="2" t="str">
        <f>IFERROR(__xludf.DUMMYFUNCTION("""COMPUTED_VALUE"""),"Katherine Smulski, badge #468")</f>
        <v>Katherine Smulski, badge #468</v>
      </c>
      <c r="K1249" s="2" t="str">
        <f>IFERROR(__xludf.DUMMYFUNCTION("""COMPUTED_VALUE"""),"Katie Blackwell, badge #664")</f>
        <v>Katie Blackwell, badge #664</v>
      </c>
      <c r="L1249" s="2" t="str">
        <f>IFERROR(__xludf.DUMMYFUNCTION("""COMPUTED_VALUE"""),"Mark A. Johnson, badge #3459")</f>
        <v>Mark A. Johnson, badge #3459</v>
      </c>
      <c r="M1249" s="2" t="str">
        <f>IFERROR(__xludf.DUMMYFUNCTION("""COMPUTED_VALUE"""),"Robert J. Kroll, badge #3874")</f>
        <v>Robert J. Kroll, badge #3874</v>
      </c>
      <c r="N1249" s="2" t="str">
        <f>IFERROR(__xludf.DUMMYFUNCTION("""COMPUTED_VALUE"""),"Roger D. Smith, badge #6689")</f>
        <v>Roger D. Smith, badge #6689</v>
      </c>
      <c r="O1249" s="2" t="str">
        <f>IFERROR(__xludf.DUMMYFUNCTION("""COMPUTED_VALUE"""),"Timothy Hanks, badge #2660")</f>
        <v>Timothy Hanks, badge #2660</v>
      </c>
      <c r="P1249" s="2" t="str">
        <f>IFERROR(__xludf.DUMMYFUNCTION("""COMPUTED_VALUE"""),"William Willner, badge #7783']")</f>
        <v>William Willner, badge #7783']</v>
      </c>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row>
    <row r="1250">
      <c r="A1250" s="1" t="s">
        <v>3518</v>
      </c>
      <c r="B1250" s="2" t="str">
        <f>IFERROR(__xludf.DUMMYFUNCTION("""COMPUTED_VALUE"""),"['John Verant, badge #None']")</f>
        <v>['John Verant, badge #None']</v>
      </c>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row>
    <row r="1251">
      <c r="A1251" s="1" t="s">
        <v>3518</v>
      </c>
      <c r="B1251" s="2" t="str">
        <f>IFERROR(__xludf.DUMMYFUNCTION("""COMPUTED_VALUE"""),"['Bradley J. Simonson, badge #6581']")</f>
        <v>['Bradley J. Simonson, badge #6581']</v>
      </c>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row>
    <row r="1252">
      <c r="A1252" s="1" t="s">
        <v>3518</v>
      </c>
      <c r="B1252" s="2" t="str">
        <f>IFERROR(__xludf.DUMMYFUNCTION("""COMPUTED_VALUE"""),"['Dean V. Albers, badge #None']")</f>
        <v>['Dean V. Albers, badge #None']</v>
      </c>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row>
    <row r="1253">
      <c r="A1253" s="1" t="s">
        <v>3518</v>
      </c>
      <c r="B1253" s="2" t="str">
        <f>IFERROR(__xludf.DUMMYFUNCTION("""COMPUTED_VALUE"""),"['Jeremiah T. Kocher, badge #3772']")</f>
        <v>['Jeremiah T. Kocher, badge #3772']</v>
      </c>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row>
    <row r="1254">
      <c r="A1254" s="1" t="s">
        <v>3518</v>
      </c>
      <c r="B1254" s="2" t="str">
        <f>IFERROR(__xludf.DUMMYFUNCTION("""COMPUTED_VALUE"""),"['Daniel Anderson, badge #94', ""David  O'Connor, badge #5269""]")</f>
        <v>['Daniel Anderson, badge #94', "David  O'Connor, badge #5269"]</v>
      </c>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row>
    <row r="1255">
      <c r="A1255" s="1" t="s">
        <v>3518</v>
      </c>
      <c r="B1255" s="2" t="str">
        <f>IFERROR(__xludf.DUMMYFUNCTION("""COMPUTED_VALUE"""),"['Gerald A. Carter, badge #98600']")</f>
        <v>['Gerald A. Carter, badge #98600']</v>
      </c>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row>
    <row r="1256">
      <c r="A1256" s="1" t="s">
        <v>3518</v>
      </c>
      <c r="B1256" s="2" t="str">
        <f>IFERROR(__xludf.DUMMYFUNCTION("""COMPUTED_VALUE"""),"['William Gregory, badge #2450']")</f>
        <v>['William Gregory, badge #2450']</v>
      </c>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row>
    <row r="1257">
      <c r="A1257" s="1" t="s">
        <v>3518</v>
      </c>
      <c r="B1257" s="2" t="str">
        <f>IFERROR(__xludf.DUMMYFUNCTION("""COMPUTED_VALUE"""),"['James Golgart, Jr., badge #2317']")</f>
        <v>['James Golgart, Jr., badge #2317']</v>
      </c>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row>
    <row r="1258">
      <c r="A1258" s="1" t="s">
        <v>3518</v>
      </c>
      <c r="B1258" s="2" t="str">
        <f>IFERROR(__xludf.DUMMYFUNCTION("""COMPUTED_VALUE"""),"['Eric Madson, badge #4328")</f>
        <v>['Eric Madson, badge #4328</v>
      </c>
      <c r="C1258" s="2" t="str">
        <f>IFERROR(__xludf.DUMMYFUNCTION("""COMPUTED_VALUE"""),"Paul J. Hatle, badge #2798']")</f>
        <v>Paul J. Hatle, badge #2798']</v>
      </c>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row>
    <row r="1259">
      <c r="A1259" s="1" t="s">
        <v>3518</v>
      </c>
      <c r="B1259" s="2" t="str">
        <f>IFERROR(__xludf.DUMMYFUNCTION("""COMPUTED_VALUE"""),"['John Staufenberg, badge #6765']")</f>
        <v>['John Staufenberg, badge #6765']</v>
      </c>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row>
    <row r="1260">
      <c r="A1260" s="1" t="s">
        <v>3518</v>
      </c>
      <c r="B1260" s="2" t="str">
        <f>IFERROR(__xludf.DUMMYFUNCTION("""COMPUTED_VALUE"""),"['Timothy Campbell, badge #None']")</f>
        <v>['Timothy Campbell, badge #None']</v>
      </c>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row>
    <row r="1261">
      <c r="A1261" s="1" t="s">
        <v>3518</v>
      </c>
      <c r="B1261" s="2" t="str">
        <f>IFERROR(__xludf.DUMMYFUNCTION("""COMPUTED_VALUE"""),"['Christopher Abbas, badge #2']")</f>
        <v>['Christopher Abbas, badge #2']</v>
      </c>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row>
    <row r="1262">
      <c r="A1262" s="1" t="s">
        <v>3518</v>
      </c>
      <c r="B1262" s="2" t="str">
        <f>IFERROR(__xludf.DUMMYFUNCTION("""COMPUTED_VALUE"""),"['Robert J. Kroll, badge #3874']")</f>
        <v>['Robert J. Kroll, badge #3874']</v>
      </c>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row>
    <row r="1263">
      <c r="A1263" s="1" t="s">
        <v>3518</v>
      </c>
      <c r="B1263" s="2" t="str">
        <f>IFERROR(__xludf.DUMMYFUNCTION("""COMPUTED_VALUE"""),"['Brandon Bartholomew, badge #324")</f>
        <v>['Brandon Bartholomew, badge #324</v>
      </c>
      <c r="C1263" s="2" t="str">
        <f>IFERROR(__xludf.DUMMYFUNCTION("""COMPUTED_VALUE"""),"Chad Conner, badge #1263")</f>
        <v>Chad Conner, badge #1263</v>
      </c>
      <c r="D1263" s="2" t="str">
        <f>IFERROR(__xludf.DUMMYFUNCTION("""COMPUTED_VALUE"""),"Christopher D. Tucker, badge #7856")</f>
        <v>Christopher D. Tucker, badge #7856</v>
      </c>
      <c r="E1263" s="2" t="str">
        <f>IFERROR(__xludf.DUMMYFUNCTION("""COMPUTED_VALUE"""),"Christopher Garbisch, badge #2214")</f>
        <v>Christopher Garbisch, badge #2214</v>
      </c>
      <c r="F1263" s="2" t="str">
        <f>IFERROR(__xludf.DUMMYFUNCTION("""COMPUTED_VALUE"""),"Jeffrey Newman, badge #5097")</f>
        <v>Jeffrey Newman, badge #5097</v>
      </c>
      <c r="G1263" s="2" t="str">
        <f>IFERROR(__xludf.DUMMYFUNCTION("""COMPUTED_VALUE"""),"Shawn Powell, badge #5792']")</f>
        <v>Shawn Powell, badge #5792']</v>
      </c>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row>
    <row r="1264">
      <c r="A1264" s="1" t="s">
        <v>3518</v>
      </c>
      <c r="B1264" s="2" t="str">
        <f>IFERROR(__xludf.DUMMYFUNCTION("""COMPUTED_VALUE"""),"['Jeffrey Newman, badge #5097']")</f>
        <v>['Jeffrey Newman, badge #5097']</v>
      </c>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row>
    <row r="1265">
      <c r="A1265" s="1" t="s">
        <v>3518</v>
      </c>
      <c r="B1265" s="2" t="str">
        <f>IFERROR(__xludf.DUMMYFUNCTION("""COMPUTED_VALUE"""),"['Eric Madson, badge #4328']")</f>
        <v>['Eric Madson, badge #4328']</v>
      </c>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row>
    <row r="1266">
      <c r="A1266" s="1" t="s">
        <v>3518</v>
      </c>
      <c r="B1266" s="2" t="str">
        <f>IFERROR(__xludf.DUMMYFUNCTION("""COMPUTED_VALUE"""),"['Robert J. Kroll, badge #3874")</f>
        <v>['Robert J. Kroll, badge #3874</v>
      </c>
      <c r="C1266" s="2" t="str">
        <f>IFERROR(__xludf.DUMMYFUNCTION("""COMPUTED_VALUE"""),"Wallace M. Krueger, badge #3883']")</f>
        <v>Wallace M. Krueger, badge #3883']</v>
      </c>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row>
    <row r="1267">
      <c r="A1267" s="1" t="s">
        <v>3518</v>
      </c>
      <c r="B1267" s="2" t="str">
        <f>IFERROR(__xludf.DUMMYFUNCTION("""COMPUTED_VALUE"""),"['Jarrod Silva, badge #6551']")</f>
        <v>['Jarrod Silva, badge #6551']</v>
      </c>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row>
    <row r="1268">
      <c r="A1268" s="1" t="s">
        <v>3518</v>
      </c>
      <c r="B1268" s="2" t="str">
        <f>IFERROR(__xludf.DUMMYFUNCTION("""COMPUTED_VALUE"""),"['Clark Goset, badge #2354']")</f>
        <v>['Clark Goset, badge #2354']</v>
      </c>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row>
    <row r="1269">
      <c r="A1269" s="1" t="s">
        <v>3518</v>
      </c>
      <c r="B1269" s="2" t="str">
        <f>IFERROR(__xludf.DUMMYFUNCTION("""COMPUTED_VALUE"""),"['Peter Noll, badge #None']")</f>
        <v>['Peter Noll, badge #None']</v>
      </c>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row>
    <row r="1270">
      <c r="A1270" s="1" t="s">
        <v>3518</v>
      </c>
      <c r="B1270" s="2" t="str">
        <f>IFERROR(__xludf.DUMMYFUNCTION("""COMPUTED_VALUE"""),"['John Haugland, badge #2813")</f>
        <v>['John Haugland, badge #2813</v>
      </c>
      <c r="C1270" s="2" t="str">
        <f>IFERROR(__xludf.DUMMYFUNCTION("""COMPUTED_VALUE"""),"Matthew Lindquist, badge #4169")</f>
        <v>Matthew Lindquist, badge #4169</v>
      </c>
      <c r="D1270" s="2" t="str">
        <f>IFERROR(__xludf.DUMMYFUNCTION("""COMPUTED_VALUE"""),"Troy Carlson, badge #998']")</f>
        <v>Troy Carlson, badge #998']</v>
      </c>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row>
    <row r="1271">
      <c r="A1271" s="1" t="s">
        <v>3518</v>
      </c>
      <c r="B1271" s="2" t="str">
        <f>IFERROR(__xludf.DUMMYFUNCTION("""COMPUTED_VALUE"""),"['Shawn Powell, badge #5792']")</f>
        <v>['Shawn Powell, badge #5792']</v>
      </c>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row>
    <row r="1272">
      <c r="A1272" s="1" t="s">
        <v>3518</v>
      </c>
      <c r="B1272" s="2" t="str">
        <f>IFERROR(__xludf.DUMMYFUNCTION("""COMPUTED_VALUE"""),"['John Haugland, badge #2813")</f>
        <v>['John Haugland, badge #2813</v>
      </c>
      <c r="C1272" s="2" t="str">
        <f>IFERROR(__xludf.DUMMYFUNCTION("""COMPUTED_VALUE"""),"Matthew Lindquist, badge #4169")</f>
        <v>Matthew Lindquist, badge #4169</v>
      </c>
      <c r="D1272" s="2" t="str">
        <f>IFERROR(__xludf.DUMMYFUNCTION("""COMPUTED_VALUE"""),"Troy Carlson, badge #998']")</f>
        <v>Troy Carlson, badge #998']</v>
      </c>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row>
    <row r="1273">
      <c r="A1273" s="1" t="s">
        <v>3518</v>
      </c>
      <c r="B1273" s="2" t="str">
        <f>IFERROR(__xludf.DUMMYFUNCTION("""COMPUTED_VALUE"""),"['James Golgart, Jr., badge #2317")</f>
        <v>['James Golgart, Jr., badge #2317</v>
      </c>
      <c r="C1273" s="2" t="str">
        <f>IFERROR(__xludf.DUMMYFUNCTION("""COMPUTED_VALUE"""),"Jordan Davis, badge #1434']")</f>
        <v>Jordan Davis, badge #1434']</v>
      </c>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row>
    <row r="1274">
      <c r="A1274" s="1" t="s">
        <v>3518</v>
      </c>
      <c r="B1274" s="2" t="str">
        <f>IFERROR(__xludf.DUMMYFUNCTION("""COMPUTED_VALUE"""),"['Joel Hagen, badge #2618")</f>
        <v>['Joel Hagen, badge #2618</v>
      </c>
      <c r="C1274" s="2" t="str">
        <f>IFERROR(__xludf.DUMMYFUNCTION("""COMPUTED_VALUE"""),"Ty Jindra, badge #3291']")</f>
        <v>Ty Jindra, badge #3291']</v>
      </c>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row>
    <row r="1275">
      <c r="A1275" s="1" t="s">
        <v>3518</v>
      </c>
      <c r="B1275" s="2" t="str">
        <f>IFERROR(__xludf.DUMMYFUNCTION("""COMPUTED_VALUE"""),"['Brian Thole, badge #7166']")</f>
        <v>['Brian Thole, badge #7166']</v>
      </c>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row>
    <row r="1276">
      <c r="A1276" s="1" t="s">
        <v>3518</v>
      </c>
      <c r="B1276" s="2" t="str">
        <f>IFERROR(__xludf.DUMMYFUNCTION("""COMPUTED_VALUE"""),"['Mukhtar Abdulkadir, badge #47']")</f>
        <v>['Mukhtar Abdulkadir, badge #47']</v>
      </c>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row>
    <row r="1277">
      <c r="A1277" s="1" t="s">
        <v>3518</v>
      </c>
      <c r="B1277" s="2" t="str">
        <f>IFERROR(__xludf.DUMMYFUNCTION("""COMPUTED_VALUE"""),"['Kevin Wells, badge #242']")</f>
        <v>['Kevin Wells, badge #242']</v>
      </c>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row>
    <row r="1278">
      <c r="A1278" s="1" t="s">
        <v>3518</v>
      </c>
      <c r="B1278" s="2" t="str">
        <f>IFERROR(__xludf.DUMMYFUNCTION("""COMPUTED_VALUE"""),"['Jon P. Fairbanks, badge #1901']")</f>
        <v>['Jon P. Fairbanks, badge #1901']</v>
      </c>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row>
    <row r="1279">
      <c r="A1279" s="1" t="s">
        <v>3518</v>
      </c>
      <c r="B1279" s="2" t="str">
        <f>IFERROR(__xludf.DUMMYFUNCTION("""COMPUTED_VALUE"""),"['Heath Bird, badge #None']")</f>
        <v>['Heath Bird, badge #None']</v>
      </c>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row>
    <row r="1280">
      <c r="A1280" s="1" t="s">
        <v>3518</v>
      </c>
      <c r="B1280" s="2" t="str">
        <f>IFERROR(__xludf.DUMMYFUNCTION("""COMPUTED_VALUE"""),"['Aaron Collins, badge #1259")</f>
        <v>['Aaron Collins, badge #1259</v>
      </c>
      <c r="C1280" s="2" t="str">
        <f>IFERROR(__xludf.DUMMYFUNCTION("""COMPUTED_VALUE"""),"Alan Liotta, badge #4196")</f>
        <v>Alan Liotta, badge #4196</v>
      </c>
      <c r="D1280" s="2" t="str">
        <f>IFERROR(__xludf.DUMMYFUNCTION("""COMPUTED_VALUE"""),"Andrew P. Enriquez, badge #1802")</f>
        <v>Andrew P. Enriquez, badge #1802</v>
      </c>
      <c r="E1280" s="2" t="str">
        <f>IFERROR(__xludf.DUMMYFUNCTION("""COMPUTED_VALUE"""),"Anna Hedberg, badge #2927")</f>
        <v>Anna Hedberg, badge #2927</v>
      </c>
      <c r="F1280" s="2" t="str">
        <f>IFERROR(__xludf.DUMMYFUNCTION("""COMPUTED_VALUE"""),"Antonio San Roman, badge #6123")</f>
        <v>Antonio San Roman, badge #6123</v>
      </c>
      <c r="G1280" s="2" t="str">
        <f>IFERROR(__xludf.DUMMYFUNCTION("""COMPUTED_VALUE"""),"Beth Mota (Letourneau), badge #4106")</f>
        <v>Beth Mota (Letourneau), badge #4106</v>
      </c>
      <c r="H1280" s="2" t="str">
        <f>IFERROR(__xludf.DUMMYFUNCTION("""COMPUTED_VALUE"""),"Blake Moua, badge #4882")</f>
        <v>Blake Moua, badge #4882</v>
      </c>
      <c r="I1280" s="2" t="str">
        <f>IFERROR(__xludf.DUMMYFUNCTION("""COMPUTED_VALUE"""),"Brian Cummings, badge #1360")</f>
        <v>Brian Cummings, badge #1360</v>
      </c>
      <c r="J1280" s="2" t="str">
        <f>IFERROR(__xludf.DUMMYFUNCTION("""COMPUTED_VALUE"""),"Bryce Robinson, badge #6062")</f>
        <v>Bryce Robinson, badge #6062</v>
      </c>
      <c r="K1280" s="2" t="str">
        <f>IFERROR(__xludf.DUMMYFUNCTION("""COMPUTED_VALUE"""),"Carlos Baires Escobar, badge #275")</f>
        <v>Carlos Baires Escobar, badge #275</v>
      </c>
      <c r="L1280" s="2" t="str">
        <f>IFERROR(__xludf.DUMMYFUNCTION("""COMPUTED_VALUE"""),"Christopher Cushenbery, badge #1375")</f>
        <v>Christopher Cushenbery, badge #1375</v>
      </c>
      <c r="M1280" s="2" t="str">
        <f>IFERROR(__xludf.DUMMYFUNCTION("""COMPUTED_VALUE"""),"Christopher House, badge #3165")</f>
        <v>Christopher House, badge #3165</v>
      </c>
      <c r="N1280" s="2" t="str">
        <f>IFERROR(__xludf.DUMMYFUNCTION("""COMPUTED_VALUE"""),"Daniel O. Horn, badge #212")</f>
        <v>Daniel O. Horn, badge #212</v>
      </c>
      <c r="O1280" s="2" t="str">
        <f>IFERROR(__xludf.DUMMYFUNCTION("""COMPUTED_VALUE"""),"David C. Elliott, badge #1755")</f>
        <v>David C. Elliott, badge #1755</v>
      </c>
      <c r="P1280" s="2" t="str">
        <f>IFERROR(__xludf.DUMMYFUNCTION("""COMPUTED_VALUE"""),"David C. Neil, badge #4950")</f>
        <v>David C. Neil, badge #4950</v>
      </c>
      <c r="Q1280" s="2" t="str">
        <f>IFERROR(__xludf.DUMMYFUNCTION("""COMPUTED_VALUE"""),"David Honican, badge #3135")</f>
        <v>David Honican, badge #3135</v>
      </c>
      <c r="R1280" s="2" t="str">
        <f>IFERROR(__xludf.DUMMYFUNCTION("""COMPUTED_VALUE"""),"Dennis Hamilton, badge #2610")</f>
        <v>Dennis Hamilton, badge #2610</v>
      </c>
      <c r="S1280" s="2" t="str">
        <f>IFERROR(__xludf.DUMMYFUNCTION("""COMPUTED_VALUE"""),"Eric Faulconer, badge #1925")</f>
        <v>Eric Faulconer, badge #1925</v>
      </c>
      <c r="T1280" s="2" t="str">
        <f>IFERROR(__xludf.DUMMYFUNCTION("""COMPUTED_VALUE"""),"George J. Peltz, badge #5546")</f>
        <v>George J. Peltz, badge #5546</v>
      </c>
      <c r="U1280" s="2" t="str">
        <f>IFERROR(__xludf.DUMMYFUNCTION("""COMPUTED_VALUE"""),"Heather Young (Jorges), badge #3576")</f>
        <v>Heather Young (Jorges), badge #3576</v>
      </c>
      <c r="V1280" s="2" t="str">
        <f>IFERROR(__xludf.DUMMYFUNCTION("""COMPUTED_VALUE"""),"Jamiel Mohammad, badge #5150")</f>
        <v>Jamiel Mohammad, badge #5150</v>
      </c>
      <c r="W1280" s="2" t="str">
        <f>IFERROR(__xludf.DUMMYFUNCTION("""COMPUTED_VALUE"""),"Jarrod Silva, badge #6551")</f>
        <v>Jarrod Silva, badge #6551</v>
      </c>
      <c r="X1280" s="2" t="str">
        <f>IFERROR(__xludf.DUMMYFUNCTION("""COMPUTED_VALUE"""),"Jeffrey York, badge #7893")</f>
        <v>Jeffrey York, badge #7893</v>
      </c>
      <c r="Y1280" s="2" t="str">
        <f>IFERROR(__xludf.DUMMYFUNCTION("""COMPUTED_VALUE"""),"Jennifer Lazarchic (Goodmanson), badge #2319")</f>
        <v>Jennifer Lazarchic (Goodmanson), badge #2319</v>
      </c>
      <c r="Z1280" s="2" t="str">
        <f>IFERROR(__xludf.DUMMYFUNCTION("""COMPUTED_VALUE"""),"John Staufenberg, badge #6765")</f>
        <v>John Staufenberg, badge #6765</v>
      </c>
      <c r="AA1280" s="2" t="str">
        <f>IFERROR(__xludf.DUMMYFUNCTION("""COMPUTED_VALUE"""),"Johnny Mercil, badge #4732")</f>
        <v>Johnny Mercil, badge #4732</v>
      </c>
      <c r="AB1280" s="2" t="str">
        <f>IFERROR(__xludf.DUMMYFUNCTION("""COMPUTED_VALUE"""),"Joseph Haspert, badge #2791")</f>
        <v>Joseph Haspert, badge #2791</v>
      </c>
      <c r="AC1280" s="2" t="str">
        <f>IFERROR(__xludf.DUMMYFUNCTION("""COMPUTED_VALUE"""),"Joshua P. Lynaugh, badge #415550")</f>
        <v>Joshua P. Lynaugh, badge #415550</v>
      </c>
      <c r="AD1280" s="2" t="str">
        <f>IFERROR(__xludf.DUMMYFUNCTION("""COMPUTED_VALUE"""),"Kurt S. Indehar, badge #3209")</f>
        <v>Kurt S. Indehar, badge #3209</v>
      </c>
      <c r="AE1280" s="2" t="str">
        <f>IFERROR(__xludf.DUMMYFUNCTION("""COMPUTED_VALUE"""),"Lucas Peterson, badge #5630")</f>
        <v>Lucas Peterson, badge #5630</v>
      </c>
      <c r="AF1280" s="2" t="str">
        <f>IFERROR(__xludf.DUMMYFUNCTION("""COMPUTED_VALUE"""),"Mark Durand, badge #1627")</f>
        <v>Mark Durand, badge #1627</v>
      </c>
      <c r="AG1280" s="2" t="str">
        <f>IFERROR(__xludf.DUMMYFUNCTION("""COMPUTED_VALUE"""),"Mark J. Gasior, badge #2228")</f>
        <v>Mark J. Gasior, badge #2228</v>
      </c>
      <c r="AH1280" s="2" t="str">
        <f>IFERROR(__xludf.DUMMYFUNCTION("""COMPUTED_VALUE"""),"Mark Wisocki, badge #7820")</f>
        <v>Mark Wisocki, badge #7820</v>
      </c>
      <c r="AI1280" s="2" t="str">
        <f>IFERROR(__xludf.DUMMYFUNCTION("""COMPUTED_VALUE"""),"Matthew G. Olson, badge #5305")</f>
        <v>Matthew G. Olson, badge #5305</v>
      </c>
      <c r="AJ1280" s="2" t="str">
        <f>IFERROR(__xludf.DUMMYFUNCTION("""COMPUTED_VALUE"""),"Matthew J. Koncar, badge #359000")</f>
        <v>Matthew J. Koncar, badge #359000</v>
      </c>
      <c r="AK1280" s="2" t="str">
        <f>IFERROR(__xludf.DUMMYFUNCTION("""COMPUTED_VALUE"""),"Matthew J. McLean, badge #4635")</f>
        <v>Matthew J. McLean, badge #4635</v>
      </c>
      <c r="AL1280" s="2" t="str">
        <f>IFERROR(__xludf.DUMMYFUNCTION("""COMPUTED_VALUE"""),"Michael Pfaff, badge #5675")</f>
        <v>Michael Pfaff, badge #5675</v>
      </c>
      <c r="AM1280" s="2" t="str">
        <f>IFERROR(__xludf.DUMMYFUNCTION("""COMPUTED_VALUE"""),"Oscar Macias, badge #4319")</f>
        <v>Oscar Macias, badge #4319</v>
      </c>
      <c r="AN1280" s="2" t="str">
        <f>IFERROR(__xludf.DUMMYFUNCTION("""COMPUTED_VALUE"""),"Patrick S. Reuben, badge #5969")</f>
        <v>Patrick S. Reuben, badge #5969</v>
      </c>
      <c r="AO1280" s="2" t="str">
        <f>IFERROR(__xludf.DUMMYFUNCTION("""COMPUTED_VALUE"""),"Patrick Windus, badge #7802")</f>
        <v>Patrick Windus, badge #7802</v>
      </c>
      <c r="AP1280" s="2" t="str">
        <f>IFERROR(__xludf.DUMMYFUNCTION("""COMPUTED_VALUE"""),"Philip Alejandrino, badge #29")</f>
        <v>Philip Alejandrino, badge #29</v>
      </c>
      <c r="AQ1280" s="2" t="str">
        <f>IFERROR(__xludf.DUMMYFUNCTION("""COMPUTED_VALUE"""),"Robert W. Illetschko, badge #3200")</f>
        <v>Robert W. Illetschko, badge #3200</v>
      </c>
      <c r="AR1280" s="2" t="str">
        <f>IFERROR(__xludf.DUMMYFUNCTION("""COMPUTED_VALUE"""),"Roland Hillstrom, badge #2986")</f>
        <v>Roland Hillstrom, badge #2986</v>
      </c>
      <c r="AS1280" s="2" t="str">
        <f>IFERROR(__xludf.DUMMYFUNCTION("""COMPUTED_VALUE"""),"Scott L. Grabowski, badge #2366")</f>
        <v>Scott L. Grabowski, badge #2366</v>
      </c>
      <c r="AT1280" s="2" t="str">
        <f>IFERROR(__xludf.DUMMYFUNCTION("""COMPUTED_VALUE"""),"Sherral Schmidt (Miller-Graf), badge #4799")</f>
        <v>Sherral Schmidt (Miller-Graf), badge #4799</v>
      </c>
      <c r="AU1280" s="2" t="str">
        <f>IFERROR(__xludf.DUMMYFUNCTION("""COMPUTED_VALUE"""),"Steve Wuorinen, badge #7876")</f>
        <v>Steve Wuorinen, badge #7876</v>
      </c>
      <c r="AV1280" s="2" t="str">
        <f>IFERROR(__xludf.DUMMYFUNCTION("""COMPUTED_VALUE"""),"Thomas A. Lopez, badge #4238")</f>
        <v>Thomas A. Lopez, badge #4238</v>
      </c>
      <c r="AW1280" s="2" t="str">
        <f>IFERROR(__xludf.DUMMYFUNCTION("""COMPUTED_VALUE"""),"Thomas Hendrickson, badge #2960")</f>
        <v>Thomas Hendrickson, badge #2960</v>
      </c>
      <c r="AX1280" s="2" t="str">
        <f>IFERROR(__xludf.DUMMYFUNCTION("""COMPUTED_VALUE"""),"Timothy J. Mattsson, badge #4490")</f>
        <v>Timothy J. Mattsson, badge #4490</v>
      </c>
      <c r="AY1280" s="2" t="str">
        <f>IFERROR(__xludf.DUMMYFUNCTION("""COMPUTED_VALUE"""),"Todd D. Sauvageau, badge #6309")</f>
        <v>Todd D. Sauvageau, badge #6309</v>
      </c>
      <c r="AZ1280" s="2" t="str">
        <f>IFERROR(__xludf.DUMMYFUNCTION("""COMPUTED_VALUE"""),"Tong S. Yang, badge #750407']")</f>
        <v>Tong S. Yang, badge #750407']</v>
      </c>
    </row>
    <row r="1281">
      <c r="A1281" s="1" t="s">
        <v>3518</v>
      </c>
      <c r="B1281" s="2" t="str">
        <f>IFERROR(__xludf.DUMMYFUNCTION("""COMPUTED_VALUE"""),"['James F Archer, badge #177']")</f>
        <v>['James F Archer, badge #177']</v>
      </c>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row>
    <row r="1282">
      <c r="A1282" s="1" t="s">
        <v>3518</v>
      </c>
      <c r="B1282" s="2" t="str">
        <f>IFERROR(__xludf.DUMMYFUNCTION("""COMPUTED_VALUE"""),"['Robert J. Kroll, badge #3874")</f>
        <v>['Robert J. Kroll, badge #3874</v>
      </c>
      <c r="C1282" s="2" t="str">
        <f>IFERROR(__xludf.DUMMYFUNCTION("""COMPUTED_VALUE"""),"Wallace M. Krueger, badge #3883']")</f>
        <v>Wallace M. Krueger, badge #3883']</v>
      </c>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row>
    <row r="1283">
      <c r="A1283" s="1" t="s">
        <v>3518</v>
      </c>
      <c r="B1283" s="2" t="str">
        <f>IFERROR(__xludf.DUMMYFUNCTION("""COMPUTED_VALUE"""),"['Robert G. Luna, badge #412950']")</f>
        <v>['Robert G. Luna, badge #412950']</v>
      </c>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row>
    <row r="1284">
      <c r="A1284" s="1" t="s">
        <v>3518</v>
      </c>
      <c r="B1284" s="2" t="str">
        <f>IFERROR(__xludf.DUMMYFUNCTION("""COMPUTED_VALUE"""),"['Peter Brazeau, badge #750']")</f>
        <v>['Peter Brazeau, badge #750']</v>
      </c>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row>
    <row r="1285">
      <c r="A1285" s="1" t="s">
        <v>3518</v>
      </c>
      <c r="B1285" s="2" t="str">
        <f>IFERROR(__xludf.DUMMYFUNCTION("""COMPUTED_VALUE"""),"['Brian Thole, badge #7166']")</f>
        <v>['Brian Thole, badge #7166']</v>
      </c>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row>
    <row r="1286">
      <c r="A1286" s="1" t="s">
        <v>3518</v>
      </c>
      <c r="B1286" s="2" t="str">
        <f>IFERROR(__xludf.DUMMYFUNCTION("""COMPUTED_VALUE"""),"['Lucas Wilcox, badge #None']")</f>
        <v>['Lucas Wilcox, badge #None']</v>
      </c>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row>
    <row r="1287">
      <c r="A1287" s="1" t="s">
        <v>3518</v>
      </c>
      <c r="B1287" s="2" t="str">
        <f>IFERROR(__xludf.DUMMYFUNCTION("""COMPUTED_VALUE"""),"['Cullan McHarg, badge #None")</f>
        <v>['Cullan McHarg, badge #None</v>
      </c>
      <c r="C1287" s="2" t="str">
        <f>IFERROR(__xludf.DUMMYFUNCTION("""COMPUTED_VALUE"""),"Daniel Walton, badge #None")</f>
        <v>Daniel Walton, badge #None</v>
      </c>
      <c r="D1287" s="2" t="str">
        <f>IFERROR(__xludf.DUMMYFUNCTION("""COMPUTED_VALUE"""),"Katherine Walker, badge #None")</f>
        <v>Katherine Walker, badge #None</v>
      </c>
      <c r="E1287" s="2" t="str">
        <f>IFERROR(__xludf.DUMMYFUNCTION("""COMPUTED_VALUE"""),"Matthew George, badge #None")</f>
        <v>Matthew George, badge #None</v>
      </c>
      <c r="F1287" s="2" t="str">
        <f>IFERROR(__xludf.DUMMYFUNCTION("""COMPUTED_VALUE"""),"Nick Melser, badge #None']")</f>
        <v>Nick Melser, badge #None']</v>
      </c>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row>
    <row r="1288">
      <c r="A1288" s="1" t="s">
        <v>3518</v>
      </c>
      <c r="B1288" s="2" t="str">
        <f>IFERROR(__xludf.DUMMYFUNCTION("""COMPUTED_VALUE"""),"['Janice M. Callaway, badge #941']")</f>
        <v>['Janice M. Callaway, badge #941']</v>
      </c>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row>
    <row r="1289">
      <c r="A1289" s="1" t="s">
        <v>3518</v>
      </c>
      <c r="B1289" s="2" t="str">
        <f>IFERROR(__xludf.DUMMYFUNCTION("""COMPUTED_VALUE"""),"['Matthew D. Olson, badge #5313']")</f>
        <v>['Matthew D. Olson, badge #5313']</v>
      </c>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row>
    <row r="1290">
      <c r="A1290" s="1" t="s">
        <v>3518</v>
      </c>
      <c r="B1290" s="2" t="str">
        <f>IFERROR(__xludf.DUMMYFUNCTION("""COMPUTED_VALUE"""),"['Rickey Vandyke, badge #7360']")</f>
        <v>['Rickey Vandyke, badge #7360']</v>
      </c>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row>
    <row r="1291">
      <c r="A1291" s="1" t="s">
        <v>3518</v>
      </c>
      <c r="B1291" s="2" t="str">
        <f>IFERROR(__xludf.DUMMYFUNCTION("""COMPUTED_VALUE"""),"['Shawn Powell, badge #5792']")</f>
        <v>['Shawn Powell, badge #5792']</v>
      </c>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row>
    <row r="1292">
      <c r="A1292" s="1" t="s">
        <v>3518</v>
      </c>
      <c r="B1292" s="2" t="str">
        <f>IFERROR(__xludf.DUMMYFUNCTION("""COMPUTED_VALUE"""),"['Brian Thole, badge #7166']")</f>
        <v>['Brian Thole, badge #7166']</v>
      </c>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row>
    <row r="1293">
      <c r="A1293" s="1" t="s">
        <v>3518</v>
      </c>
      <c r="B1293" s="2" t="str">
        <f>IFERROR(__xludf.DUMMYFUNCTION("""COMPUTED_VALUE"""),"['Shawn Powell, badge #5792']")</f>
        <v>['Shawn Powell, badge #5792']</v>
      </c>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row>
    <row r="1294">
      <c r="A1294" s="1" t="s">
        <v>3518</v>
      </c>
      <c r="B1294" s="2" t="str">
        <f>IFERROR(__xludf.DUMMYFUNCTION("""COMPUTED_VALUE"""),"['Thomas E. Schmid, badge #6357']")</f>
        <v>['Thomas E. Schmid, badge #6357']</v>
      </c>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row>
    <row r="1295">
      <c r="A1295" s="1" t="s">
        <v>3518</v>
      </c>
      <c r="B1295" s="2" t="str">
        <f>IFERROR(__xludf.DUMMYFUNCTION("""COMPUTED_VALUE"""),"['Jason Schmitt, badge #6374']")</f>
        <v>['Jason Schmitt, badge #6374']</v>
      </c>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row>
    <row r="1296">
      <c r="A1296" s="1" t="s">
        <v>3518</v>
      </c>
      <c r="B1296" s="2" t="str">
        <f>IFERROR(__xludf.DUMMYFUNCTION("""COMPUTED_VALUE"""),"['Shawn Powell, badge #5792']")</f>
        <v>['Shawn Powell, badge #5792']</v>
      </c>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row>
    <row r="1297">
      <c r="A1297" s="1" t="s">
        <v>3518</v>
      </c>
      <c r="B1297" s="2" t="str">
        <f>IFERROR(__xludf.DUMMYFUNCTION("""COMPUTED_VALUE"""),"['Brian Thole, badge #7166']")</f>
        <v>['Brian Thole, badge #7166']</v>
      </c>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row>
    <row r="1298">
      <c r="A1298" s="1" t="s">
        <v>3518</v>
      </c>
      <c r="B1298" s="2" t="str">
        <f>IFERROR(__xludf.DUMMYFUNCTION("""COMPUTED_VALUE"""),"['Eric Madson, badge #4328']")</f>
        <v>['Eric Madson, badge #4328']</v>
      </c>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row>
    <row r="1299">
      <c r="A1299" s="1" t="s">
        <v>3518</v>
      </c>
      <c r="B1299" s="2" t="str">
        <f>IFERROR(__xludf.DUMMYFUNCTION("""COMPUTED_VALUE"""),"['Benjamin Chaput, badge #1090")</f>
        <v>['Benjamin Chaput, badge #1090</v>
      </c>
      <c r="C1299" s="2" t="str">
        <f>IFERROR(__xludf.DUMMYFUNCTION("""COMPUTED_VALUE"""),"Justin Schmidt, badge #6373']")</f>
        <v>Justin Schmidt, badge #6373']</v>
      </c>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row>
    <row r="1300">
      <c r="A1300" s="1" t="s">
        <v>3518</v>
      </c>
      <c r="B1300" s="2" t="str">
        <f>IFERROR(__xludf.DUMMYFUNCTION("""COMPUTED_VALUE"""),"['Christopher Bennett, badge #413']")</f>
        <v>['Christopher Bennett, badge #413']</v>
      </c>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row>
    <row r="1301">
      <c r="A1301" s="1" t="s">
        <v>3518</v>
      </c>
      <c r="B1301" s="2" t="str">
        <f>IFERROR(__xludf.DUMMYFUNCTION("""COMPUTED_VALUE"""),"['Kent Warnberg, badge #7570']")</f>
        <v>['Kent Warnberg, badge #7570']</v>
      </c>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row>
    <row r="1302">
      <c r="A1302" s="1" t="s">
        <v>3518</v>
      </c>
      <c r="B1302" s="2" t="str">
        <f>IFERROR(__xludf.DUMMYFUNCTION("""COMPUTED_VALUE"""),"['Jarrod Silva, badge #6551']")</f>
        <v>['Jarrod Silva, badge #6551']</v>
      </c>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row>
    <row r="1303">
      <c r="A1303" s="1" t="s">
        <v>3518</v>
      </c>
      <c r="B1303" s="2" t="str">
        <f>IFERROR(__xludf.DUMMYFUNCTION("""COMPUTED_VALUE"""),"['Darrin Waletzki, badge #7454']")</f>
        <v>['Darrin Waletzki, badge #7454']</v>
      </c>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row>
    <row r="1304">
      <c r="A1304" s="1" t="s">
        <v>3518</v>
      </c>
      <c r="B1304" s="2" t="str">
        <f>IFERROR(__xludf.DUMMYFUNCTION("""COMPUTED_VALUE"""),"['Jason Schmitt, badge #6374']")</f>
        <v>['Jason Schmitt, badge #6374']</v>
      </c>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row>
    <row r="1305">
      <c r="A1305" s="1" t="s">
        <v>3518</v>
      </c>
      <c r="B1305" s="2" t="str">
        <f>IFERROR(__xludf.DUMMYFUNCTION("""COMPUTED_VALUE"""),"['Kent Warnberg, badge #7570']")</f>
        <v>['Kent Warnberg, badge #7570']</v>
      </c>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row>
    <row r="1306">
      <c r="A1306" s="1" t="s">
        <v>3518</v>
      </c>
      <c r="B1306" s="2" t="str">
        <f>IFERROR(__xludf.DUMMYFUNCTION("""COMPUTED_VALUE"""),"['John K. Biederman, badge #548']")</f>
        <v>['John K. Biederman, badge #548']</v>
      </c>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row>
    <row r="1307">
      <c r="A1307" s="1" t="s">
        <v>3518</v>
      </c>
      <c r="B1307" s="2" t="str">
        <f>IFERROR(__xludf.DUMMYFUNCTION("""COMPUTED_VALUE"""),"['Roderick Weber, badge #7612']")</f>
        <v>['Roderick Weber, badge #7612']</v>
      </c>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row>
    <row r="1308">
      <c r="A1308" s="1" t="s">
        <v>3518</v>
      </c>
      <c r="B1308" s="2" t="str">
        <f>IFERROR(__xludf.DUMMYFUNCTION("""COMPUTED_VALUE"""),"['Brian Thole, badge #7166']")</f>
        <v>['Brian Thole, badge #7166']</v>
      </c>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row>
    <row r="1309">
      <c r="A1309" s="1" t="s">
        <v>3518</v>
      </c>
      <c r="B1309" s="2" t="str">
        <f>IFERROR(__xludf.DUMMYFUNCTION("""COMPUTED_VALUE"""),"['Michael Nelson, badge #5033']")</f>
        <v>['Michael Nelson, badge #5033']</v>
      </c>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row>
    <row r="1310">
      <c r="A1310" s="1" t="s">
        <v>3518</v>
      </c>
      <c r="B1310" s="2" t="str">
        <f>IFERROR(__xludf.DUMMYFUNCTION("""COMPUTED_VALUE"""),"['Daniel Best, badge #3116']")</f>
        <v>['Daniel Best, badge #3116']</v>
      </c>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row>
    <row r="1311">
      <c r="A1311" s="1" t="s">
        <v>3518</v>
      </c>
      <c r="B1311" s="2" t="str">
        <f>IFERROR(__xludf.DUMMYFUNCTION("""COMPUTED_VALUE"""),"['Matthew Aish, badge #None']")</f>
        <v>['Matthew Aish, badge #None']</v>
      </c>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row>
    <row r="1312">
      <c r="A1312" s="1" t="s">
        <v>3518</v>
      </c>
      <c r="B1312" s="2" t="str">
        <f>IFERROR(__xludf.DUMMYFUNCTION("""COMPUTED_VALUE"""),"['Jason D. Brubaker, badge #82800']")</f>
        <v>['Jason D. Brubaker, badge #82800']</v>
      </c>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row>
    <row r="1313">
      <c r="A1313" s="1" t="s">
        <v>3518</v>
      </c>
      <c r="B1313" s="2" t="str">
        <f>IFERROR(__xludf.DUMMYFUNCTION("""COMPUTED_VALUE"""),"['John Haugland, badge #2813")</f>
        <v>['John Haugland, badge #2813</v>
      </c>
      <c r="C1313" s="2" t="str">
        <f>IFERROR(__xludf.DUMMYFUNCTION("""COMPUTED_VALUE"""),"Matthew Lindquist, badge #4169")</f>
        <v>Matthew Lindquist, badge #4169</v>
      </c>
      <c r="D1313" s="2" t="str">
        <f>IFERROR(__xludf.DUMMYFUNCTION("""COMPUTED_VALUE"""),"Troy Carlson, badge #998']")</f>
        <v>Troy Carlson, badge #998']</v>
      </c>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row>
    <row r="1314">
      <c r="A1314" s="1" t="s">
        <v>3518</v>
      </c>
      <c r="B1314" s="2" t="str">
        <f>IFERROR(__xludf.DUMMYFUNCTION("""COMPUTED_VALUE"""),"['Anthony Zerwas, badge #None']")</f>
        <v>['Anthony Zerwas, badge #None']</v>
      </c>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row>
    <row r="1315">
      <c r="A1315" s="1" t="s">
        <v>3518</v>
      </c>
      <c r="B1315" s="2" t="str">
        <f>IFERROR(__xludf.DUMMYFUNCTION("""COMPUTED_VALUE"""),"['Lori Kratzke, badge #None']")</f>
        <v>['Lori Kratzke, badge #None']</v>
      </c>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row>
    <row r="1316">
      <c r="A1316" s="1" t="s">
        <v>3518</v>
      </c>
      <c r="B1316" s="2" t="str">
        <f>IFERROR(__xludf.DUMMYFUNCTION("""COMPUTED_VALUE"""),"['Serafin Travis, badge #None']")</f>
        <v>['Serafin Travis, badge #None']</v>
      </c>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row>
    <row r="1317">
      <c r="A1317" s="1" t="s">
        <v>3518</v>
      </c>
      <c r="B1317" s="2" t="str">
        <f>IFERROR(__xludf.DUMMYFUNCTION("""COMPUTED_VALUE"""),"['Kent Warnberg, badge #7570']")</f>
        <v>['Kent Warnberg, badge #7570']</v>
      </c>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row>
    <row r="1318">
      <c r="A1318" s="1" t="s">
        <v>3518</v>
      </c>
      <c r="B1318" s="2" t="str">
        <f>IFERROR(__xludf.DUMMYFUNCTION("""COMPUTED_VALUE"""),"['Brian Graupner, badge #2385")</f>
        <v>['Brian Graupner, badge #2385</v>
      </c>
      <c r="C1318" s="2" t="str">
        <f>IFERROR(__xludf.DUMMYFUNCTION("""COMPUTED_VALUE"""),"Charles Cape, badge #971")</f>
        <v>Charles Cape, badge #971</v>
      </c>
      <c r="D1318" s="2" t="str">
        <f>IFERROR(__xludf.DUMMYFUNCTION("""COMPUTED_VALUE"""),"David Robins, badge #6046")</f>
        <v>David Robins, badge #6046</v>
      </c>
      <c r="E1318" s="2" t="str">
        <f>IFERROR(__xludf.DUMMYFUNCTION("""COMPUTED_VALUE"""),"Eric Malmberg, badge #4370")</f>
        <v>Eric Malmberg, badge #4370</v>
      </c>
      <c r="F1318" s="2" t="str">
        <f>IFERROR(__xludf.DUMMYFUNCTION("""COMPUTED_VALUE"""),"Jeffrey Perkins, badge #5554")</f>
        <v>Jeffrey Perkins, badge #5554</v>
      </c>
      <c r="G1318" s="2" t="str">
        <f>IFERROR(__xludf.DUMMYFUNCTION("""COMPUTED_VALUE"""),"Jesse Trebesch, badge #7277")</f>
        <v>Jesse Trebesch, badge #7277</v>
      </c>
      <c r="H1318" s="2" t="str">
        <f>IFERROR(__xludf.DUMMYFUNCTION("""COMPUTED_VALUE"""),"Joshua Stewart, badge #6824")</f>
        <v>Joshua Stewart, badge #6824</v>
      </c>
      <c r="I1318" s="2" t="str">
        <f>IFERROR(__xludf.DUMMYFUNCTION("""COMPUTED_VALUE"""),"Lucas Oachs, badge #5250")</f>
        <v>Lucas Oachs, badge #5250</v>
      </c>
      <c r="J1318" s="2" t="str">
        <f>IFERROR(__xludf.DUMMYFUNCTION("""COMPUTED_VALUE"""),"Michael A. Fossum, badge #2072']")</f>
        <v>Michael A. Fossum, badge #2072']</v>
      </c>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row>
    <row r="1319">
      <c r="A1319" s="1" t="s">
        <v>3518</v>
      </c>
      <c r="B1319" s="2" t="str">
        <f>IFERROR(__xludf.DUMMYFUNCTION("""COMPUTED_VALUE"""),"['Emmanuel Martinez-Cruz, badge #445401")</f>
        <v>['Emmanuel Martinez-Cruz, badge #445401</v>
      </c>
      <c r="C1319" s="2" t="str">
        <f>IFERROR(__xludf.DUMMYFUNCTION("""COMPUTED_VALUE"""),"Matthew Brake, badge #740']")</f>
        <v>Matthew Brake, badge #740']</v>
      </c>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row>
    <row r="1320">
      <c r="A1320" s="1" t="s">
        <v>3518</v>
      </c>
      <c r="B1320" s="2" t="str">
        <f>IFERROR(__xludf.DUMMYFUNCTION("""COMPUTED_VALUE"""),"['Dennis Hemminger, badge #None']")</f>
        <v>['Dennis Hemminger, badge #None']</v>
      </c>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row>
    <row r="1321">
      <c r="A1321" s="1" t="s">
        <v>3518</v>
      </c>
      <c r="B1321" s="2" t="str">
        <f>IFERROR(__xludf.DUMMYFUNCTION("""COMPUTED_VALUE"""),"['Jason Christensen, badge #None']")</f>
        <v>['Jason Christensen, badge #None']</v>
      </c>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row>
    <row r="1322">
      <c r="A1322" s="1" t="s">
        <v>3518</v>
      </c>
      <c r="B1322" s="2" t="str">
        <f>IFERROR(__xludf.DUMMYFUNCTION("""COMPUTED_VALUE"""),"['Alexander Brown, badge #820")</f>
        <v>['Alexander Brown, badge #820</v>
      </c>
      <c r="C1322" s="2" t="str">
        <f>IFERROR(__xludf.DUMMYFUNCTION("""COMPUTED_VALUE"""),"Blayne Lehner, badge #4073")</f>
        <v>Blayne Lehner, badge #4073</v>
      </c>
      <c r="D1322" s="2" t="str">
        <f>IFERROR(__xludf.DUMMYFUNCTION("""COMPUTED_VALUE"""),"Christie L. Nelson, badge #4959")</f>
        <v>Christie L. Nelson, badge #4959</v>
      </c>
      <c r="E1322" s="2" t="str">
        <f>IFERROR(__xludf.DUMMYFUNCTION("""COMPUTED_VALUE"""),"Christopher Guelcher, badge #2513")</f>
        <v>Christopher Guelcher, badge #2513</v>
      </c>
      <c r="F1322" s="2" t="str">
        <f>IFERROR(__xludf.DUMMYFUNCTION("""COMPUTED_VALUE"""),"Derek M. Chauvin, badge #1087")</f>
        <v>Derek M. Chauvin, badge #1087</v>
      </c>
      <c r="G1322" s="2" t="str">
        <f>IFERROR(__xludf.DUMMYFUNCTION("""COMPUTED_VALUE"""),"Heather Sterzinger, badge #4241")</f>
        <v>Heather Sterzinger, badge #4241</v>
      </c>
      <c r="H1322" s="2" t="str">
        <f>IFERROR(__xludf.DUMMYFUNCTION("""COMPUTED_VALUE"""),"John Haugland, badge #2813")</f>
        <v>John Haugland, badge #2813</v>
      </c>
      <c r="I1322" s="2" t="str">
        <f>IFERROR(__xludf.DUMMYFUNCTION("""COMPUTED_VALUE"""),"Kent Warnberg, badge #7570")</f>
        <v>Kent Warnberg, badge #7570</v>
      </c>
      <c r="J1322" s="2" t="str">
        <f>IFERROR(__xludf.DUMMYFUNCTION("""COMPUTED_VALUE"""),"Medaria Arradondo, badge #231")</f>
        <v>Medaria Arradondo, badge #231</v>
      </c>
      <c r="K1322" s="2" t="str">
        <f>IFERROR(__xludf.DUMMYFUNCTION("""COMPUTED_VALUE"""),"Michael R. Sauro, badge #6313")</f>
        <v>Michael R. Sauro, badge #6313</v>
      </c>
      <c r="L1322" s="2" t="str">
        <f>IFERROR(__xludf.DUMMYFUNCTION("""COMPUTED_VALUE"""),"Peter Brazeau, badge #750")</f>
        <v>Peter Brazeau, badge #750</v>
      </c>
      <c r="M1322" s="2" t="str">
        <f>IFERROR(__xludf.DUMMYFUNCTION("""COMPUTED_VALUE"""),"Richard Altonen, badge #2287")</f>
        <v>Richard Altonen, badge #2287</v>
      </c>
      <c r="N1322" s="2" t="str">
        <f>IFERROR(__xludf.DUMMYFUNCTION("""COMPUTED_VALUE"""),"Richard C. Altonen, badge #66")</f>
        <v>Richard C. Altonen, badge #66</v>
      </c>
      <c r="O1322" s="2" t="str">
        <f>IFERROR(__xludf.DUMMYFUNCTION("""COMPUTED_VALUE"""),"Robert J. Kroll, badge #3874")</f>
        <v>Robert J. Kroll, badge #3874</v>
      </c>
      <c r="P1322" s="2" t="str">
        <f>IFERROR(__xludf.DUMMYFUNCTION("""COMPUTED_VALUE"""),"Steve Wuorinen, badge #7876")</f>
        <v>Steve Wuorinen, badge #7876</v>
      </c>
      <c r="Q1322" s="2" t="str">
        <f>IFERROR(__xludf.DUMMYFUNCTION("""COMPUTED_VALUE"""),"Troy Carlson, badge #998")</f>
        <v>Troy Carlson, badge #998</v>
      </c>
      <c r="R1322" s="2" t="str">
        <f>IFERROR(__xludf.DUMMYFUNCTION("""COMPUTED_VALUE"""),"Tyrone Barze, badge #330")</f>
        <v>Tyrone Barze, badge #330</v>
      </c>
      <c r="S1322" s="2" t="str">
        <f>IFERROR(__xludf.DUMMYFUNCTION("""COMPUTED_VALUE"""),"William Palmer, badge #5429']")</f>
        <v>William Palmer, badge #5429']</v>
      </c>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row>
    <row r="1323">
      <c r="A1323" s="1" t="s">
        <v>3518</v>
      </c>
      <c r="B1323" s="2" t="str">
        <f>IFERROR(__xludf.DUMMYFUNCTION("""COMPUTED_VALUE"""),"['Luke Eckert, badge #1715']")</f>
        <v>['Luke Eckert, badge #1715']</v>
      </c>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row>
    <row r="1324">
      <c r="A1324" s="1" t="s">
        <v>3518</v>
      </c>
      <c r="B1324" s="2" t="str">
        <f>IFERROR(__xludf.DUMMYFUNCTION("""COMPUTED_VALUE"""),"['Bobby J. Donahue, badge #157350")</f>
        <v>['Bobby J. Donahue, badge #157350</v>
      </c>
      <c r="C1324" s="2" t="str">
        <f>IFERROR(__xludf.DUMMYFUNCTION("""COMPUTED_VALUE"""),"Marshall B. Titus, badge #688855")</f>
        <v>Marshall B. Titus, badge #688855</v>
      </c>
      <c r="D1324" s="2" t="str">
        <f>IFERROR(__xludf.DUMMYFUNCTION("""COMPUTED_VALUE"""),"Thomas D. Arnold, badge #21850']")</f>
        <v>Thomas D. Arnold, badge #21850']</v>
      </c>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row>
    <row r="1325">
      <c r="A1325" s="1" t="s">
        <v>3518</v>
      </c>
      <c r="B1325" s="2" t="str">
        <f>IFERROR(__xludf.DUMMYFUNCTION("""COMPUTED_VALUE"""),"['Matthew A. Jones, badge #327630")</f>
        <v>['Matthew A. Jones, badge #327630</v>
      </c>
      <c r="C1325" s="2" t="str">
        <f>IFERROR(__xludf.DUMMYFUNCTION("""COMPUTED_VALUE"""),"Vincent A. Adams, badge #720505']")</f>
        <v>Vincent A. Adams, badge #720505']</v>
      </c>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row>
    <row r="1326">
      <c r="A1326" s="1" t="s">
        <v>3518</v>
      </c>
      <c r="B1326" s="2" t="str">
        <f>IFERROR(__xludf.DUMMYFUNCTION("""COMPUTED_VALUE"""),"['David S. Langfellow, badge #382250']")</f>
        <v>['David S. Langfellow, badge #382250']</v>
      </c>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row>
    <row r="1327">
      <c r="A1327" s="1" t="s">
        <v>3518</v>
      </c>
      <c r="B1327" s="2" t="str">
        <f>IFERROR(__xludf.DUMMYFUNCTION("""COMPUTED_VALUE"""),"['Patrick Tinsley, badge #7242']")</f>
        <v>['Patrick Tinsley, badge #7242']</v>
      </c>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row>
    <row r="1328">
      <c r="A1328" s="1" t="s">
        <v>3518</v>
      </c>
      <c r="B1328" s="2" t="str">
        <f>IFERROR(__xludf.DUMMYFUNCTION("""COMPUTED_VALUE"""),"['Brandon Kitzerow, badge #3712")</f>
        <v>['Brandon Kitzerow, badge #3712</v>
      </c>
      <c r="C1328" s="2" t="str">
        <f>IFERROR(__xludf.DUMMYFUNCTION("""COMPUTED_VALUE"""),"Omar Foulkes, badge #2077")</f>
        <v>Omar Foulkes, badge #2077</v>
      </c>
      <c r="D1328" s="2" t="str">
        <f>IFERROR(__xludf.DUMMYFUNCTION("""COMPUTED_VALUE"""),"Walter Alvarado, badge #81']")</f>
        <v>Walter Alvarado, badge #81']</v>
      </c>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row>
    <row r="1329">
      <c r="A1329" s="1" t="s">
        <v>3518</v>
      </c>
      <c r="B1329" s="2" t="str">
        <f>IFERROR(__xludf.DUMMYFUNCTION("""COMPUTED_VALUE"""),"['Laura  Gould, badge #None']")</f>
        <v>['Laura  Gould, badge #None']</v>
      </c>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row>
    <row r="1330">
      <c r="A1330" s="1" t="s">
        <v>3518</v>
      </c>
      <c r="B1330" s="2" t="str">
        <f>IFERROR(__xludf.DUMMYFUNCTION("""COMPUTED_VALUE"""),"['James K. Brickley, badge #771")</f>
        <v>['James K. Brickley, badge #771</v>
      </c>
      <c r="C1330" s="2" t="str">
        <f>IFERROR(__xludf.DUMMYFUNCTION("""COMPUTED_VALUE"""),"Lance D. DuPaul, badge #1623")</f>
        <v>Lance D. DuPaul, badge #1623</v>
      </c>
      <c r="D1330" s="2" t="str">
        <f>IFERROR(__xludf.DUMMYFUNCTION("""COMPUTED_VALUE"""),"Todd L. Lappegaard, badge #3968']")</f>
        <v>Todd L. Lappegaard, badge #3968']</v>
      </c>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row>
    <row r="1331">
      <c r="A1331" s="1" t="s">
        <v>3518</v>
      </c>
      <c r="B1331" s="2" t="str">
        <f>IFERROR(__xludf.DUMMYFUNCTION("""COMPUTED_VALUE"""),"['Shannon L. Barnette, badge #268']")</f>
        <v>['Shannon L. Barnette, badge #268']</v>
      </c>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row>
    <row r="1332">
      <c r="A1332" s="1" t="s">
        <v>3518</v>
      </c>
      <c r="B1332" s="2" t="str">
        <f>IFERROR(__xludf.DUMMYFUNCTION("""COMPUTED_VALUE"""),"['Aaron Collins, badge #1259")</f>
        <v>['Aaron Collins, badge #1259</v>
      </c>
      <c r="C1332" s="2" t="str">
        <f>IFERROR(__xludf.DUMMYFUNCTION("""COMPUTED_VALUE"""),"Alan Liotta, badge #4196")</f>
        <v>Alan Liotta, badge #4196</v>
      </c>
      <c r="D1332" s="2" t="str">
        <f>IFERROR(__xludf.DUMMYFUNCTION("""COMPUTED_VALUE"""),"Andrew P. Enriquez, badge #1802")</f>
        <v>Andrew P. Enriquez, badge #1802</v>
      </c>
      <c r="E1332" s="2" t="str">
        <f>IFERROR(__xludf.DUMMYFUNCTION("""COMPUTED_VALUE"""),"Anna Hedberg, badge #2927")</f>
        <v>Anna Hedberg, badge #2927</v>
      </c>
      <c r="F1332" s="2" t="str">
        <f>IFERROR(__xludf.DUMMYFUNCTION("""COMPUTED_VALUE"""),"Antonio San Roman, badge #6123")</f>
        <v>Antonio San Roman, badge #6123</v>
      </c>
      <c r="G1332" s="2" t="str">
        <f>IFERROR(__xludf.DUMMYFUNCTION("""COMPUTED_VALUE"""),"Beth Mota (Letourneau), badge #4106")</f>
        <v>Beth Mota (Letourneau), badge #4106</v>
      </c>
      <c r="H1332" s="2" t="str">
        <f>IFERROR(__xludf.DUMMYFUNCTION("""COMPUTED_VALUE"""),"Blake Moua, badge #4882")</f>
        <v>Blake Moua, badge #4882</v>
      </c>
      <c r="I1332" s="2" t="str">
        <f>IFERROR(__xludf.DUMMYFUNCTION("""COMPUTED_VALUE"""),"Brian Cummings, badge #1360")</f>
        <v>Brian Cummings, badge #1360</v>
      </c>
      <c r="J1332" s="2" t="str">
        <f>IFERROR(__xludf.DUMMYFUNCTION("""COMPUTED_VALUE"""),"Bryce Robinson, badge #6062")</f>
        <v>Bryce Robinson, badge #6062</v>
      </c>
      <c r="K1332" s="2" t="str">
        <f>IFERROR(__xludf.DUMMYFUNCTION("""COMPUTED_VALUE"""),"Carlos Baires Escobar, badge #275")</f>
        <v>Carlos Baires Escobar, badge #275</v>
      </c>
      <c r="L1332" s="2" t="str">
        <f>IFERROR(__xludf.DUMMYFUNCTION("""COMPUTED_VALUE"""),"Christopher Cushenbery, badge #1375")</f>
        <v>Christopher Cushenbery, badge #1375</v>
      </c>
      <c r="M1332" s="2" t="str">
        <f>IFERROR(__xludf.DUMMYFUNCTION("""COMPUTED_VALUE"""),"Christopher House, badge #3165")</f>
        <v>Christopher House, badge #3165</v>
      </c>
      <c r="N1332" s="2" t="str">
        <f>IFERROR(__xludf.DUMMYFUNCTION("""COMPUTED_VALUE"""),"Daniel O. Horn, badge #212")</f>
        <v>Daniel O. Horn, badge #212</v>
      </c>
      <c r="O1332" s="2" t="str">
        <f>IFERROR(__xludf.DUMMYFUNCTION("""COMPUTED_VALUE"""),"David C. Elliott, badge #1755")</f>
        <v>David C. Elliott, badge #1755</v>
      </c>
      <c r="P1332" s="2" t="str">
        <f>IFERROR(__xludf.DUMMYFUNCTION("""COMPUTED_VALUE"""),"David C. Neil, badge #4950")</f>
        <v>David C. Neil, badge #4950</v>
      </c>
      <c r="Q1332" s="2" t="str">
        <f>IFERROR(__xludf.DUMMYFUNCTION("""COMPUTED_VALUE"""),"David Honican, badge #3135")</f>
        <v>David Honican, badge #3135</v>
      </c>
      <c r="R1332" s="2" t="str">
        <f>IFERROR(__xludf.DUMMYFUNCTION("""COMPUTED_VALUE"""),"Dennis Hamilton, badge #2610")</f>
        <v>Dennis Hamilton, badge #2610</v>
      </c>
      <c r="S1332" s="2" t="str">
        <f>IFERROR(__xludf.DUMMYFUNCTION("""COMPUTED_VALUE"""),"Eric Faulconer, badge #1925")</f>
        <v>Eric Faulconer, badge #1925</v>
      </c>
      <c r="T1332" s="2" t="str">
        <f>IFERROR(__xludf.DUMMYFUNCTION("""COMPUTED_VALUE"""),"George J. Peltz, badge #5546")</f>
        <v>George J. Peltz, badge #5546</v>
      </c>
      <c r="U1332" s="2" t="str">
        <f>IFERROR(__xludf.DUMMYFUNCTION("""COMPUTED_VALUE"""),"Heather Young (Jorges), badge #3576")</f>
        <v>Heather Young (Jorges), badge #3576</v>
      </c>
      <c r="V1332" s="2" t="str">
        <f>IFERROR(__xludf.DUMMYFUNCTION("""COMPUTED_VALUE"""),"Jamiel Mohammad, badge #5150")</f>
        <v>Jamiel Mohammad, badge #5150</v>
      </c>
      <c r="W1332" s="2" t="str">
        <f>IFERROR(__xludf.DUMMYFUNCTION("""COMPUTED_VALUE"""),"Jarrod Silva, badge #6551")</f>
        <v>Jarrod Silva, badge #6551</v>
      </c>
      <c r="X1332" s="2" t="str">
        <f>IFERROR(__xludf.DUMMYFUNCTION("""COMPUTED_VALUE"""),"Jeffrey York, badge #7893")</f>
        <v>Jeffrey York, badge #7893</v>
      </c>
      <c r="Y1332" s="2" t="str">
        <f>IFERROR(__xludf.DUMMYFUNCTION("""COMPUTED_VALUE"""),"Jennifer Lazarchic (Goodmanson), badge #2319")</f>
        <v>Jennifer Lazarchic (Goodmanson), badge #2319</v>
      </c>
      <c r="Z1332" s="2" t="str">
        <f>IFERROR(__xludf.DUMMYFUNCTION("""COMPUTED_VALUE"""),"John Staufenberg, badge #6765")</f>
        <v>John Staufenberg, badge #6765</v>
      </c>
      <c r="AA1332" s="2" t="str">
        <f>IFERROR(__xludf.DUMMYFUNCTION("""COMPUTED_VALUE"""),"Johnny Mercil, badge #4732")</f>
        <v>Johnny Mercil, badge #4732</v>
      </c>
      <c r="AB1332" s="2" t="str">
        <f>IFERROR(__xludf.DUMMYFUNCTION("""COMPUTED_VALUE"""),"Joseph Haspert, badge #2791")</f>
        <v>Joseph Haspert, badge #2791</v>
      </c>
      <c r="AC1332" s="2" t="str">
        <f>IFERROR(__xludf.DUMMYFUNCTION("""COMPUTED_VALUE"""),"Joshua P. Lynaugh, badge #415550")</f>
        <v>Joshua P. Lynaugh, badge #415550</v>
      </c>
      <c r="AD1332" s="2" t="str">
        <f>IFERROR(__xludf.DUMMYFUNCTION("""COMPUTED_VALUE"""),"Kurt S. Indehar, badge #3209")</f>
        <v>Kurt S. Indehar, badge #3209</v>
      </c>
      <c r="AE1332" s="2" t="str">
        <f>IFERROR(__xludf.DUMMYFUNCTION("""COMPUTED_VALUE"""),"Lucas Peterson, badge #5630")</f>
        <v>Lucas Peterson, badge #5630</v>
      </c>
      <c r="AF1332" s="2" t="str">
        <f>IFERROR(__xludf.DUMMYFUNCTION("""COMPUTED_VALUE"""),"Mark Durand, badge #1627")</f>
        <v>Mark Durand, badge #1627</v>
      </c>
      <c r="AG1332" s="2" t="str">
        <f>IFERROR(__xludf.DUMMYFUNCTION("""COMPUTED_VALUE"""),"Mark J. Gasior, badge #2228")</f>
        <v>Mark J. Gasior, badge #2228</v>
      </c>
      <c r="AH1332" s="2" t="str">
        <f>IFERROR(__xludf.DUMMYFUNCTION("""COMPUTED_VALUE"""),"Mark Wisocki, badge #7820")</f>
        <v>Mark Wisocki, badge #7820</v>
      </c>
      <c r="AI1332" s="2" t="str">
        <f>IFERROR(__xludf.DUMMYFUNCTION("""COMPUTED_VALUE"""),"Matthew G. Olson, badge #5305")</f>
        <v>Matthew G. Olson, badge #5305</v>
      </c>
      <c r="AJ1332" s="2" t="str">
        <f>IFERROR(__xludf.DUMMYFUNCTION("""COMPUTED_VALUE"""),"Matthew J. Koncar, badge #359000")</f>
        <v>Matthew J. Koncar, badge #359000</v>
      </c>
      <c r="AK1332" s="2" t="str">
        <f>IFERROR(__xludf.DUMMYFUNCTION("""COMPUTED_VALUE"""),"Matthew J. McLean, badge #4635")</f>
        <v>Matthew J. McLean, badge #4635</v>
      </c>
      <c r="AL1332" s="2" t="str">
        <f>IFERROR(__xludf.DUMMYFUNCTION("""COMPUTED_VALUE"""),"Michael Pfaff, badge #5675")</f>
        <v>Michael Pfaff, badge #5675</v>
      </c>
      <c r="AM1332" s="2" t="str">
        <f>IFERROR(__xludf.DUMMYFUNCTION("""COMPUTED_VALUE"""),"Oscar Macias, badge #4319")</f>
        <v>Oscar Macias, badge #4319</v>
      </c>
      <c r="AN1332" s="2" t="str">
        <f>IFERROR(__xludf.DUMMYFUNCTION("""COMPUTED_VALUE"""),"Patrick S. Reuben, badge #5969")</f>
        <v>Patrick S. Reuben, badge #5969</v>
      </c>
      <c r="AO1332" s="2" t="str">
        <f>IFERROR(__xludf.DUMMYFUNCTION("""COMPUTED_VALUE"""),"Patrick Windus, badge #7802")</f>
        <v>Patrick Windus, badge #7802</v>
      </c>
      <c r="AP1332" s="2" t="str">
        <f>IFERROR(__xludf.DUMMYFUNCTION("""COMPUTED_VALUE"""),"Philip Alejandrino, badge #29")</f>
        <v>Philip Alejandrino, badge #29</v>
      </c>
      <c r="AQ1332" s="2" t="str">
        <f>IFERROR(__xludf.DUMMYFUNCTION("""COMPUTED_VALUE"""),"Robert W. Illetschko, badge #3200")</f>
        <v>Robert W. Illetschko, badge #3200</v>
      </c>
      <c r="AR1332" s="2" t="str">
        <f>IFERROR(__xludf.DUMMYFUNCTION("""COMPUTED_VALUE"""),"Roland Hillstrom, badge #2986")</f>
        <v>Roland Hillstrom, badge #2986</v>
      </c>
      <c r="AS1332" s="2" t="str">
        <f>IFERROR(__xludf.DUMMYFUNCTION("""COMPUTED_VALUE"""),"Scott L. Grabowski, badge #2366")</f>
        <v>Scott L. Grabowski, badge #2366</v>
      </c>
      <c r="AT1332" s="2" t="str">
        <f>IFERROR(__xludf.DUMMYFUNCTION("""COMPUTED_VALUE"""),"Sherral Schmidt (Miller-Graf), badge #4799")</f>
        <v>Sherral Schmidt (Miller-Graf), badge #4799</v>
      </c>
      <c r="AU1332" s="2" t="str">
        <f>IFERROR(__xludf.DUMMYFUNCTION("""COMPUTED_VALUE"""),"Steve Wuorinen, badge #7876")</f>
        <v>Steve Wuorinen, badge #7876</v>
      </c>
      <c r="AV1332" s="2" t="str">
        <f>IFERROR(__xludf.DUMMYFUNCTION("""COMPUTED_VALUE"""),"Thomas A. Lopez, badge #4238")</f>
        <v>Thomas A. Lopez, badge #4238</v>
      </c>
      <c r="AW1332" s="2" t="str">
        <f>IFERROR(__xludf.DUMMYFUNCTION("""COMPUTED_VALUE"""),"Thomas Hendrickson, badge #2960")</f>
        <v>Thomas Hendrickson, badge #2960</v>
      </c>
      <c r="AX1332" s="2" t="str">
        <f>IFERROR(__xludf.DUMMYFUNCTION("""COMPUTED_VALUE"""),"Timothy J. Mattsson, badge #4490")</f>
        <v>Timothy J. Mattsson, badge #4490</v>
      </c>
      <c r="AY1332" s="2" t="str">
        <f>IFERROR(__xludf.DUMMYFUNCTION("""COMPUTED_VALUE"""),"Todd D. Sauvageau, badge #6309")</f>
        <v>Todd D. Sauvageau, badge #6309</v>
      </c>
      <c r="AZ1332" s="2" t="str">
        <f>IFERROR(__xludf.DUMMYFUNCTION("""COMPUTED_VALUE"""),"Tong S. Yang, badge #750407']")</f>
        <v>Tong S. Yang, badge #750407']</v>
      </c>
    </row>
    <row r="1333">
      <c r="A1333" s="1" t="s">
        <v>3518</v>
      </c>
      <c r="B1333" s="2" t="str">
        <f>IFERROR(__xludf.DUMMYFUNCTION("""COMPUTED_VALUE"""),"['Daniel Pommerenke, badge #5774")</f>
        <v>['Daniel Pommerenke, badge #5774</v>
      </c>
      <c r="C1333" s="2" t="str">
        <f>IFERROR(__xludf.DUMMYFUNCTION("""COMPUTED_VALUE"""),"Edward T. Nelson, badge #4970")</f>
        <v>Edward T. Nelson, badge #4970</v>
      </c>
      <c r="D1333" s="2" t="str">
        <f>IFERROR(__xludf.DUMMYFUNCTION("""COMPUTED_VALUE"""),"Erika Christensen, badge #1097")</f>
        <v>Erika Christensen, badge #1097</v>
      </c>
      <c r="E1333" s="2" t="str">
        <f>IFERROR(__xludf.DUMMYFUNCTION("""COMPUTED_VALUE"""),"Jeanine Brudenell, badge #845")</f>
        <v>Jeanine Brudenell, badge #845</v>
      </c>
      <c r="F1333" s="2" t="str">
        <f>IFERROR(__xludf.DUMMYFUNCTION("""COMPUTED_VALUE"""),"John A. Billington, badge #556")</f>
        <v>John A. Billington, badge #556</v>
      </c>
      <c r="G1333" s="2" t="str">
        <f>IFERROR(__xludf.DUMMYFUNCTION("""COMPUTED_VALUE"""),"Robert Greer, badge #2441")</f>
        <v>Robert Greer, badge #2441</v>
      </c>
      <c r="H1333" s="2" t="str">
        <f>IFERROR(__xludf.DUMMYFUNCTION("""COMPUTED_VALUE"""),"Roderick Weber, badge #7612")</f>
        <v>Roderick Weber, badge #7612</v>
      </c>
      <c r="I1333" s="2" t="str">
        <f>IFERROR(__xludf.DUMMYFUNCTION("""COMPUTED_VALUE"""),"Sherry R. Appledorn, badge #214")</f>
        <v>Sherry R. Appledorn, badge #214</v>
      </c>
      <c r="J1333" s="2" t="str">
        <f>IFERROR(__xludf.DUMMYFUNCTION("""COMPUTED_VALUE"""),"Timothy J. Hoeppner, badge #3051")</f>
        <v>Timothy J. Hoeppner, badge #3051</v>
      </c>
      <c r="K1333" s="2" t="str">
        <f>IFERROR(__xludf.DUMMYFUNCTION("""COMPUTED_VALUE"""),"Timothy J. Merkel, badge #4744']")</f>
        <v>Timothy J. Merkel, badge #4744']</v>
      </c>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row>
    <row r="1334">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row>
    <row r="1335">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 t="str">
        <f>IF(Final_Cleaned_Data_V2!H2="Other", "← Please specify", "")</f>
        <v/>
      </c>
    </row>
    <row r="3">
      <c r="B3" s="2" t="str">
        <f>IF(Final_Cleaned_Data_V2!H3="Other", "← Please specify", "")</f>
        <v/>
      </c>
    </row>
    <row r="4">
      <c r="B4" s="2" t="str">
        <f>IF(Final_Cleaned_Data_V2!H4="Other", "← Please specify", "")</f>
        <v/>
      </c>
    </row>
    <row r="5">
      <c r="B5" s="2" t="str">
        <f>IF(Final_Cleaned_Data_V2!H5="Other", "← Please specify", "")</f>
        <v/>
      </c>
    </row>
    <row r="6">
      <c r="B6" s="2" t="str">
        <f>IF(Final_Cleaned_Data_V2!H6="Other", "← Please specify", "")</f>
        <v/>
      </c>
    </row>
    <row r="7">
      <c r="B7" s="2" t="str">
        <f>IF(Final_Cleaned_Data_V2!H7="Other", "← Please specify", "")</f>
        <v/>
      </c>
    </row>
    <row r="8">
      <c r="B8" s="2" t="str">
        <f>IF(Final_Cleaned_Data_V2!H8="Other", "← Please specify", "")</f>
        <v/>
      </c>
    </row>
  </sheetData>
  <drawing r:id="rId1"/>
</worksheet>
</file>